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8800" windowHeight="12645" firstSheet="13" activeTab="30"/>
  </bookViews>
  <sheets>
    <sheet name="1" sheetId="5" r:id="rId1"/>
    <sheet name="2" sheetId="6" r:id="rId2"/>
    <sheet name="3" sheetId="9" r:id="rId3"/>
    <sheet name="4" sheetId="10" r:id="rId4"/>
    <sheet name="5" sheetId="11" r:id="rId5"/>
    <sheet name="6" sheetId="12" r:id="rId6"/>
    <sheet name="7" sheetId="14" r:id="rId7"/>
    <sheet name="8" sheetId="15" r:id="rId8"/>
    <sheet name="9" sheetId="16" r:id="rId9"/>
    <sheet name="10" sheetId="17" r:id="rId10"/>
    <sheet name="11" sheetId="18" r:id="rId11"/>
    <sheet name="12" sheetId="19" r:id="rId12"/>
    <sheet name="13" sheetId="24" r:id="rId13"/>
    <sheet name="14" sheetId="23" r:id="rId14"/>
    <sheet name="15" sheetId="25" r:id="rId15"/>
    <sheet name="16" sheetId="26" r:id="rId16"/>
    <sheet name="17" sheetId="27" r:id="rId17"/>
    <sheet name="18" sheetId="28" r:id="rId18"/>
    <sheet name="19" sheetId="29" r:id="rId19"/>
    <sheet name="20" sheetId="30" r:id="rId20"/>
    <sheet name="21" sheetId="31" r:id="rId21"/>
    <sheet name="22" sheetId="32" r:id="rId22"/>
    <sheet name="23" sheetId="33" r:id="rId23"/>
    <sheet name="24" sheetId="34" r:id="rId24"/>
    <sheet name="25" sheetId="35" r:id="rId25"/>
    <sheet name="26" sheetId="36" r:id="rId26"/>
    <sheet name="27" sheetId="37" r:id="rId27"/>
    <sheet name="28" sheetId="38" r:id="rId28"/>
    <sheet name="29" sheetId="39" r:id="rId29"/>
    <sheet name="30" sheetId="40" r:id="rId30"/>
    <sheet name="31" sheetId="42" r:id="rId31"/>
    <sheet name="sample_new" sheetId="22" r:id="rId32"/>
    <sheet name="ABC" sheetId="4" r:id="rId33"/>
    <sheet name="Sheet1" sheetId="1" r:id="rId34"/>
    <sheet name="Sheet2" sheetId="2" r:id="rId35"/>
    <sheet name="Sheet3" sheetId="3" r:id="rId36"/>
    <sheet name="Sheet5" sheetId="13" r:id="rId37"/>
    <sheet name="Sheet4" sheetId="43" r:id="rId38"/>
  </sheet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2">#REF!</definedName>
    <definedName name="IPP" localSheetId="31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2">#REF!</definedName>
    <definedName name="ippp" localSheetId="31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1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C65" i="42" l="1"/>
  <c r="S90" i="42"/>
  <c r="S56" i="42"/>
  <c r="AH41" i="42" l="1"/>
  <c r="AI41" i="42"/>
  <c r="C90" i="42"/>
  <c r="AH93" i="42"/>
  <c r="AI93" i="42" s="1"/>
  <c r="B90" i="42"/>
  <c r="B88" i="42"/>
  <c r="B86" i="42"/>
  <c r="B75" i="42"/>
  <c r="B74" i="42"/>
  <c r="B73" i="42"/>
  <c r="B77" i="42" s="1"/>
  <c r="B72" i="42"/>
  <c r="B69" i="42"/>
  <c r="B65" i="42"/>
  <c r="B53" i="42"/>
  <c r="B49" i="42"/>
  <c r="B48" i="42"/>
  <c r="B35" i="42"/>
  <c r="AF228" i="42"/>
  <c r="AE228" i="42"/>
  <c r="AD228" i="42"/>
  <c r="AC228" i="42"/>
  <c r="AB228" i="42"/>
  <c r="AA228" i="42"/>
  <c r="Z228" i="42"/>
  <c r="Y228" i="42"/>
  <c r="X228" i="42"/>
  <c r="W228" i="42"/>
  <c r="V228" i="42"/>
  <c r="U228" i="42"/>
  <c r="T228" i="42"/>
  <c r="S228" i="42"/>
  <c r="R228" i="42"/>
  <c r="Q228" i="42"/>
  <c r="P228" i="42"/>
  <c r="O228" i="42"/>
  <c r="N228" i="42"/>
  <c r="M228" i="42"/>
  <c r="L228" i="42"/>
  <c r="K228" i="42"/>
  <c r="J228" i="42"/>
  <c r="I228" i="42"/>
  <c r="H228" i="42"/>
  <c r="G228" i="42"/>
  <c r="F228" i="42"/>
  <c r="E228" i="42"/>
  <c r="D228" i="42"/>
  <c r="C228" i="42"/>
  <c r="B228" i="42"/>
  <c r="A228" i="42"/>
  <c r="AF227" i="42"/>
  <c r="AE227" i="42"/>
  <c r="AD227" i="42"/>
  <c r="AC227" i="42"/>
  <c r="AB227" i="42"/>
  <c r="AA227" i="42"/>
  <c r="Z227" i="42"/>
  <c r="Y227" i="42"/>
  <c r="X227" i="42"/>
  <c r="W227" i="42"/>
  <c r="V227" i="42"/>
  <c r="U227" i="42"/>
  <c r="T227" i="42"/>
  <c r="S227" i="42"/>
  <c r="R227" i="42"/>
  <c r="Q227" i="42"/>
  <c r="P227" i="42"/>
  <c r="O227" i="42"/>
  <c r="N227" i="42"/>
  <c r="M227" i="42"/>
  <c r="L227" i="42"/>
  <c r="K227" i="42"/>
  <c r="J227" i="42"/>
  <c r="I227" i="42"/>
  <c r="H227" i="42"/>
  <c r="G227" i="42"/>
  <c r="F227" i="42"/>
  <c r="E227" i="42"/>
  <c r="D227" i="42"/>
  <c r="C227" i="42"/>
  <c r="B227" i="42"/>
  <c r="A227" i="42"/>
  <c r="AF226" i="42"/>
  <c r="AE226" i="42"/>
  <c r="AD226" i="42"/>
  <c r="AC226" i="42"/>
  <c r="AB226" i="42"/>
  <c r="AA226" i="42"/>
  <c r="Z226" i="42"/>
  <c r="Y226" i="42"/>
  <c r="X226" i="42"/>
  <c r="W226" i="42"/>
  <c r="V226" i="42"/>
  <c r="U226" i="42"/>
  <c r="T226" i="42"/>
  <c r="S226" i="42"/>
  <c r="R226" i="42"/>
  <c r="Q226" i="42"/>
  <c r="P226" i="42"/>
  <c r="O226" i="42"/>
  <c r="N226" i="42"/>
  <c r="M226" i="42"/>
  <c r="L226" i="42"/>
  <c r="K226" i="42"/>
  <c r="J226" i="42"/>
  <c r="I226" i="42"/>
  <c r="H226" i="42"/>
  <c r="G226" i="42"/>
  <c r="F226" i="42"/>
  <c r="E226" i="42"/>
  <c r="D226" i="42"/>
  <c r="C226" i="42"/>
  <c r="B226" i="42"/>
  <c r="A226" i="42"/>
  <c r="AF225" i="42"/>
  <c r="AE225" i="42"/>
  <c r="AD225" i="42"/>
  <c r="AC225" i="42"/>
  <c r="AB225" i="42"/>
  <c r="AA225" i="42"/>
  <c r="Z225" i="42"/>
  <c r="Y225" i="42"/>
  <c r="X225" i="42"/>
  <c r="W225" i="42"/>
  <c r="V225" i="42"/>
  <c r="U225" i="42"/>
  <c r="T225" i="42"/>
  <c r="S225" i="42"/>
  <c r="R225" i="42"/>
  <c r="Q225" i="42"/>
  <c r="P225" i="42"/>
  <c r="O225" i="42"/>
  <c r="N225" i="42"/>
  <c r="M225" i="42"/>
  <c r="L225" i="42"/>
  <c r="K225" i="42"/>
  <c r="J225" i="42"/>
  <c r="I225" i="42"/>
  <c r="H225" i="42"/>
  <c r="G225" i="42"/>
  <c r="F225" i="42"/>
  <c r="E225" i="42"/>
  <c r="D225" i="42"/>
  <c r="C225" i="42"/>
  <c r="B225" i="42"/>
  <c r="A225" i="42"/>
  <c r="B224" i="42"/>
  <c r="S199" i="42"/>
  <c r="AG189" i="42"/>
  <c r="B189" i="42"/>
  <c r="C188" i="42"/>
  <c r="D187" i="42"/>
  <c r="E187" i="42" s="1"/>
  <c r="F187" i="42" s="1"/>
  <c r="G187" i="42" s="1"/>
  <c r="H187" i="42" s="1"/>
  <c r="I187" i="42" s="1"/>
  <c r="J187" i="42" s="1"/>
  <c r="K187" i="42" s="1"/>
  <c r="L187" i="42" s="1"/>
  <c r="M187" i="42" s="1"/>
  <c r="N187" i="42" s="1"/>
  <c r="O187" i="42" s="1"/>
  <c r="P187" i="42" s="1"/>
  <c r="Q187" i="42" s="1"/>
  <c r="R187" i="42" s="1"/>
  <c r="S187" i="42" s="1"/>
  <c r="T187" i="42" s="1"/>
  <c r="U187" i="42" s="1"/>
  <c r="V187" i="42" s="1"/>
  <c r="W187" i="42" s="1"/>
  <c r="X187" i="42" s="1"/>
  <c r="Y187" i="42" s="1"/>
  <c r="Z187" i="42" s="1"/>
  <c r="AA187" i="42" s="1"/>
  <c r="AB187" i="42" s="1"/>
  <c r="AC187" i="42" s="1"/>
  <c r="AD187" i="42" s="1"/>
  <c r="AE187" i="42" s="1"/>
  <c r="AF187" i="42" s="1"/>
  <c r="C187" i="42"/>
  <c r="E186" i="42"/>
  <c r="F186" i="42" s="1"/>
  <c r="G186" i="42" s="1"/>
  <c r="H186" i="42" s="1"/>
  <c r="I186" i="42" s="1"/>
  <c r="J186" i="42" s="1"/>
  <c r="K186" i="42" s="1"/>
  <c r="L186" i="42" s="1"/>
  <c r="M186" i="42" s="1"/>
  <c r="N186" i="42" s="1"/>
  <c r="O186" i="42" s="1"/>
  <c r="P186" i="42" s="1"/>
  <c r="Q186" i="42" s="1"/>
  <c r="R186" i="42" s="1"/>
  <c r="S186" i="42" s="1"/>
  <c r="T186" i="42" s="1"/>
  <c r="U186" i="42" s="1"/>
  <c r="V186" i="42" s="1"/>
  <c r="W186" i="42" s="1"/>
  <c r="X186" i="42" s="1"/>
  <c r="Y186" i="42" s="1"/>
  <c r="Z186" i="42" s="1"/>
  <c r="AA186" i="42" s="1"/>
  <c r="AB186" i="42" s="1"/>
  <c r="AC186" i="42" s="1"/>
  <c r="AD186" i="42" s="1"/>
  <c r="AE186" i="42" s="1"/>
  <c r="AF186" i="42" s="1"/>
  <c r="D186" i="42"/>
  <c r="C186" i="42"/>
  <c r="E185" i="42"/>
  <c r="F185" i="42" s="1"/>
  <c r="G185" i="42" s="1"/>
  <c r="H185" i="42" s="1"/>
  <c r="I185" i="42" s="1"/>
  <c r="J185" i="42" s="1"/>
  <c r="K185" i="42" s="1"/>
  <c r="L185" i="42" s="1"/>
  <c r="M185" i="42" s="1"/>
  <c r="N185" i="42" s="1"/>
  <c r="O185" i="42" s="1"/>
  <c r="P185" i="42" s="1"/>
  <c r="Q185" i="42" s="1"/>
  <c r="R185" i="42" s="1"/>
  <c r="S185" i="42" s="1"/>
  <c r="T185" i="42" s="1"/>
  <c r="U185" i="42" s="1"/>
  <c r="V185" i="42" s="1"/>
  <c r="W185" i="42" s="1"/>
  <c r="X185" i="42" s="1"/>
  <c r="Y185" i="42" s="1"/>
  <c r="Z185" i="42" s="1"/>
  <c r="AA185" i="42" s="1"/>
  <c r="AB185" i="42" s="1"/>
  <c r="AC185" i="42" s="1"/>
  <c r="AD185" i="42" s="1"/>
  <c r="AE185" i="42" s="1"/>
  <c r="AF185" i="42" s="1"/>
  <c r="C185" i="42"/>
  <c r="D185" i="42" s="1"/>
  <c r="C184" i="42"/>
  <c r="D184" i="42" s="1"/>
  <c r="E184" i="42" s="1"/>
  <c r="F184" i="42" s="1"/>
  <c r="G184" i="42" s="1"/>
  <c r="H184" i="42" s="1"/>
  <c r="I184" i="42" s="1"/>
  <c r="J184" i="42" s="1"/>
  <c r="K184" i="42" s="1"/>
  <c r="L184" i="42" s="1"/>
  <c r="M184" i="42" s="1"/>
  <c r="N184" i="42" s="1"/>
  <c r="O184" i="42" s="1"/>
  <c r="P184" i="42" s="1"/>
  <c r="Q184" i="42" s="1"/>
  <c r="R184" i="42" s="1"/>
  <c r="S184" i="42" s="1"/>
  <c r="T184" i="42" s="1"/>
  <c r="U184" i="42" s="1"/>
  <c r="V184" i="42" s="1"/>
  <c r="W184" i="42" s="1"/>
  <c r="X184" i="42" s="1"/>
  <c r="Y184" i="42" s="1"/>
  <c r="Z184" i="42" s="1"/>
  <c r="AA184" i="42" s="1"/>
  <c r="AB184" i="42" s="1"/>
  <c r="AC184" i="42" s="1"/>
  <c r="AD184" i="42" s="1"/>
  <c r="AE184" i="42" s="1"/>
  <c r="AF184" i="42" s="1"/>
  <c r="D183" i="42"/>
  <c r="C183" i="42"/>
  <c r="C189" i="42" s="1"/>
  <c r="AG181" i="42"/>
  <c r="B181" i="42"/>
  <c r="C180" i="42"/>
  <c r="D180" i="42" s="1"/>
  <c r="E180" i="42" s="1"/>
  <c r="F180" i="42" s="1"/>
  <c r="G180" i="42" s="1"/>
  <c r="H180" i="42" s="1"/>
  <c r="I180" i="42" s="1"/>
  <c r="J180" i="42" s="1"/>
  <c r="K180" i="42" s="1"/>
  <c r="L180" i="42" s="1"/>
  <c r="M180" i="42" s="1"/>
  <c r="N180" i="42" s="1"/>
  <c r="O180" i="42" s="1"/>
  <c r="P180" i="42" s="1"/>
  <c r="Q180" i="42" s="1"/>
  <c r="R180" i="42" s="1"/>
  <c r="S180" i="42" s="1"/>
  <c r="T180" i="42" s="1"/>
  <c r="U180" i="42" s="1"/>
  <c r="V180" i="42" s="1"/>
  <c r="W180" i="42" s="1"/>
  <c r="X180" i="42" s="1"/>
  <c r="Y180" i="42" s="1"/>
  <c r="Z180" i="42" s="1"/>
  <c r="AA180" i="42" s="1"/>
  <c r="AB180" i="42" s="1"/>
  <c r="AC180" i="42" s="1"/>
  <c r="AD180" i="42" s="1"/>
  <c r="AE180" i="42" s="1"/>
  <c r="AF180" i="42" s="1"/>
  <c r="C179" i="42"/>
  <c r="D179" i="42" s="1"/>
  <c r="E179" i="42" s="1"/>
  <c r="F179" i="42" s="1"/>
  <c r="G179" i="42" s="1"/>
  <c r="H179" i="42" s="1"/>
  <c r="I179" i="42" s="1"/>
  <c r="J179" i="42" s="1"/>
  <c r="K179" i="42" s="1"/>
  <c r="L179" i="42" s="1"/>
  <c r="M179" i="42" s="1"/>
  <c r="N179" i="42" s="1"/>
  <c r="O179" i="42" s="1"/>
  <c r="P179" i="42" s="1"/>
  <c r="Q179" i="42" s="1"/>
  <c r="R179" i="42" s="1"/>
  <c r="S179" i="42" s="1"/>
  <c r="T179" i="42" s="1"/>
  <c r="U179" i="42" s="1"/>
  <c r="V179" i="42" s="1"/>
  <c r="W179" i="42" s="1"/>
  <c r="X179" i="42" s="1"/>
  <c r="Y179" i="42" s="1"/>
  <c r="Z179" i="42" s="1"/>
  <c r="AA179" i="42" s="1"/>
  <c r="AB179" i="42" s="1"/>
  <c r="AC179" i="42" s="1"/>
  <c r="AD179" i="42" s="1"/>
  <c r="AE179" i="42" s="1"/>
  <c r="AF179" i="42" s="1"/>
  <c r="C178" i="42"/>
  <c r="D178" i="42" s="1"/>
  <c r="E178" i="42" s="1"/>
  <c r="F178" i="42" s="1"/>
  <c r="G178" i="42" s="1"/>
  <c r="H178" i="42" s="1"/>
  <c r="I178" i="42" s="1"/>
  <c r="J178" i="42" s="1"/>
  <c r="K178" i="42" s="1"/>
  <c r="L178" i="42" s="1"/>
  <c r="M178" i="42" s="1"/>
  <c r="N178" i="42" s="1"/>
  <c r="O178" i="42" s="1"/>
  <c r="P178" i="42" s="1"/>
  <c r="Q178" i="42" s="1"/>
  <c r="R178" i="42" s="1"/>
  <c r="S178" i="42" s="1"/>
  <c r="T178" i="42" s="1"/>
  <c r="U178" i="42" s="1"/>
  <c r="V178" i="42" s="1"/>
  <c r="W178" i="42" s="1"/>
  <c r="X178" i="42" s="1"/>
  <c r="Y178" i="42" s="1"/>
  <c r="Z178" i="42" s="1"/>
  <c r="AA178" i="42" s="1"/>
  <c r="AB178" i="42" s="1"/>
  <c r="AC178" i="42" s="1"/>
  <c r="AD178" i="42" s="1"/>
  <c r="AE178" i="42" s="1"/>
  <c r="AF178" i="42" s="1"/>
  <c r="L177" i="42"/>
  <c r="M177" i="42" s="1"/>
  <c r="N177" i="42" s="1"/>
  <c r="O177" i="42" s="1"/>
  <c r="P177" i="42" s="1"/>
  <c r="Q177" i="42" s="1"/>
  <c r="R177" i="42" s="1"/>
  <c r="S177" i="42" s="1"/>
  <c r="T177" i="42" s="1"/>
  <c r="U177" i="42" s="1"/>
  <c r="V177" i="42" s="1"/>
  <c r="W177" i="42" s="1"/>
  <c r="X177" i="42" s="1"/>
  <c r="Y177" i="42" s="1"/>
  <c r="Z177" i="42" s="1"/>
  <c r="AA177" i="42" s="1"/>
  <c r="AB177" i="42" s="1"/>
  <c r="AC177" i="42" s="1"/>
  <c r="AD177" i="42" s="1"/>
  <c r="AE177" i="42" s="1"/>
  <c r="AF177" i="42" s="1"/>
  <c r="D177" i="42"/>
  <c r="E177" i="42" s="1"/>
  <c r="F177" i="42" s="1"/>
  <c r="G177" i="42" s="1"/>
  <c r="H177" i="42" s="1"/>
  <c r="I177" i="42" s="1"/>
  <c r="J177" i="42" s="1"/>
  <c r="K177" i="42" s="1"/>
  <c r="C177" i="42"/>
  <c r="C176" i="42"/>
  <c r="D176" i="42" s="1"/>
  <c r="E176" i="42" s="1"/>
  <c r="F176" i="42" s="1"/>
  <c r="G176" i="42" s="1"/>
  <c r="H176" i="42" s="1"/>
  <c r="I176" i="42" s="1"/>
  <c r="J176" i="42" s="1"/>
  <c r="K176" i="42" s="1"/>
  <c r="L176" i="42" s="1"/>
  <c r="M176" i="42" s="1"/>
  <c r="N176" i="42" s="1"/>
  <c r="O176" i="42" s="1"/>
  <c r="P176" i="42" s="1"/>
  <c r="Q176" i="42" s="1"/>
  <c r="R176" i="42" s="1"/>
  <c r="S176" i="42" s="1"/>
  <c r="T176" i="42" s="1"/>
  <c r="U176" i="42" s="1"/>
  <c r="V176" i="42" s="1"/>
  <c r="W176" i="42" s="1"/>
  <c r="X176" i="42" s="1"/>
  <c r="Y176" i="42" s="1"/>
  <c r="Z176" i="42" s="1"/>
  <c r="AA176" i="42" s="1"/>
  <c r="AB176" i="42" s="1"/>
  <c r="AC176" i="42" s="1"/>
  <c r="AD176" i="42" s="1"/>
  <c r="AE176" i="42" s="1"/>
  <c r="AF176" i="42" s="1"/>
  <c r="C175" i="42"/>
  <c r="D175" i="42" s="1"/>
  <c r="E175" i="42" s="1"/>
  <c r="F175" i="42" s="1"/>
  <c r="G175" i="42" s="1"/>
  <c r="H175" i="42" s="1"/>
  <c r="I175" i="42" s="1"/>
  <c r="J175" i="42" s="1"/>
  <c r="K175" i="42" s="1"/>
  <c r="L175" i="42" s="1"/>
  <c r="M175" i="42" s="1"/>
  <c r="N175" i="42" s="1"/>
  <c r="O175" i="42" s="1"/>
  <c r="P175" i="42" s="1"/>
  <c r="Q175" i="42" s="1"/>
  <c r="R175" i="42" s="1"/>
  <c r="S175" i="42" s="1"/>
  <c r="T175" i="42" s="1"/>
  <c r="U175" i="42" s="1"/>
  <c r="V175" i="42" s="1"/>
  <c r="W175" i="42" s="1"/>
  <c r="X175" i="42" s="1"/>
  <c r="Y175" i="42" s="1"/>
  <c r="Z175" i="42" s="1"/>
  <c r="AA175" i="42" s="1"/>
  <c r="AB175" i="42" s="1"/>
  <c r="AC175" i="42" s="1"/>
  <c r="AD175" i="42" s="1"/>
  <c r="AE175" i="42" s="1"/>
  <c r="AF175" i="42" s="1"/>
  <c r="AB174" i="42"/>
  <c r="AC174" i="42" s="1"/>
  <c r="AD174" i="42" s="1"/>
  <c r="AE174" i="42" s="1"/>
  <c r="AF174" i="42" s="1"/>
  <c r="D174" i="42"/>
  <c r="E174" i="42" s="1"/>
  <c r="F174" i="42" s="1"/>
  <c r="G174" i="42" s="1"/>
  <c r="H174" i="42" s="1"/>
  <c r="I174" i="42" s="1"/>
  <c r="J174" i="42" s="1"/>
  <c r="K174" i="42" s="1"/>
  <c r="L174" i="42" s="1"/>
  <c r="M174" i="42" s="1"/>
  <c r="N174" i="42" s="1"/>
  <c r="O174" i="42" s="1"/>
  <c r="P174" i="42" s="1"/>
  <c r="Q174" i="42" s="1"/>
  <c r="R174" i="42" s="1"/>
  <c r="S174" i="42" s="1"/>
  <c r="T174" i="42" s="1"/>
  <c r="U174" i="42" s="1"/>
  <c r="V174" i="42" s="1"/>
  <c r="W174" i="42" s="1"/>
  <c r="X174" i="42" s="1"/>
  <c r="Y174" i="42" s="1"/>
  <c r="Z174" i="42" s="1"/>
  <c r="AA174" i="42" s="1"/>
  <c r="C174" i="42"/>
  <c r="D173" i="42"/>
  <c r="E173" i="42" s="1"/>
  <c r="F173" i="42" s="1"/>
  <c r="G173" i="42" s="1"/>
  <c r="H173" i="42" s="1"/>
  <c r="I173" i="42" s="1"/>
  <c r="J173" i="42" s="1"/>
  <c r="K173" i="42" s="1"/>
  <c r="L173" i="42" s="1"/>
  <c r="M173" i="42" s="1"/>
  <c r="N173" i="42" s="1"/>
  <c r="O173" i="42" s="1"/>
  <c r="P173" i="42" s="1"/>
  <c r="Q173" i="42" s="1"/>
  <c r="R173" i="42" s="1"/>
  <c r="S173" i="42" s="1"/>
  <c r="T173" i="42" s="1"/>
  <c r="U173" i="42" s="1"/>
  <c r="V173" i="42" s="1"/>
  <c r="W173" i="42" s="1"/>
  <c r="X173" i="42" s="1"/>
  <c r="Y173" i="42" s="1"/>
  <c r="Z173" i="42" s="1"/>
  <c r="AA173" i="42" s="1"/>
  <c r="AB173" i="42" s="1"/>
  <c r="AC173" i="42" s="1"/>
  <c r="AD173" i="42" s="1"/>
  <c r="AE173" i="42" s="1"/>
  <c r="AF173" i="42" s="1"/>
  <c r="C173" i="42"/>
  <c r="K172" i="42"/>
  <c r="L172" i="42" s="1"/>
  <c r="M172" i="42" s="1"/>
  <c r="N172" i="42" s="1"/>
  <c r="O172" i="42" s="1"/>
  <c r="P172" i="42" s="1"/>
  <c r="Q172" i="42" s="1"/>
  <c r="R172" i="42" s="1"/>
  <c r="S172" i="42" s="1"/>
  <c r="T172" i="42" s="1"/>
  <c r="U172" i="42" s="1"/>
  <c r="V172" i="42" s="1"/>
  <c r="W172" i="42" s="1"/>
  <c r="X172" i="42" s="1"/>
  <c r="Y172" i="42" s="1"/>
  <c r="Z172" i="42" s="1"/>
  <c r="AA172" i="42" s="1"/>
  <c r="AB172" i="42" s="1"/>
  <c r="AC172" i="42" s="1"/>
  <c r="AD172" i="42" s="1"/>
  <c r="AE172" i="42" s="1"/>
  <c r="AF172" i="42" s="1"/>
  <c r="C172" i="42"/>
  <c r="D172" i="42" s="1"/>
  <c r="E172" i="42" s="1"/>
  <c r="F172" i="42" s="1"/>
  <c r="G172" i="42" s="1"/>
  <c r="H172" i="42" s="1"/>
  <c r="I172" i="42" s="1"/>
  <c r="J172" i="42" s="1"/>
  <c r="E171" i="42"/>
  <c r="F171" i="42" s="1"/>
  <c r="G171" i="42" s="1"/>
  <c r="H171" i="42" s="1"/>
  <c r="I171" i="42" s="1"/>
  <c r="J171" i="42" s="1"/>
  <c r="K171" i="42" s="1"/>
  <c r="L171" i="42" s="1"/>
  <c r="M171" i="42" s="1"/>
  <c r="N171" i="42" s="1"/>
  <c r="O171" i="42" s="1"/>
  <c r="P171" i="42" s="1"/>
  <c r="Q171" i="42" s="1"/>
  <c r="R171" i="42" s="1"/>
  <c r="S171" i="42" s="1"/>
  <c r="T171" i="42" s="1"/>
  <c r="U171" i="42" s="1"/>
  <c r="V171" i="42" s="1"/>
  <c r="W171" i="42" s="1"/>
  <c r="X171" i="42" s="1"/>
  <c r="Y171" i="42" s="1"/>
  <c r="Z171" i="42" s="1"/>
  <c r="AA171" i="42" s="1"/>
  <c r="AB171" i="42" s="1"/>
  <c r="AC171" i="42" s="1"/>
  <c r="AD171" i="42" s="1"/>
  <c r="AE171" i="42" s="1"/>
  <c r="AF171" i="42" s="1"/>
  <c r="C171" i="42"/>
  <c r="D171" i="42" s="1"/>
  <c r="Y170" i="42"/>
  <c r="Z170" i="42" s="1"/>
  <c r="AA170" i="42" s="1"/>
  <c r="AB170" i="42" s="1"/>
  <c r="AC170" i="42" s="1"/>
  <c r="AD170" i="42" s="1"/>
  <c r="AE170" i="42" s="1"/>
  <c r="AF170" i="42" s="1"/>
  <c r="C170" i="42"/>
  <c r="D170" i="42" s="1"/>
  <c r="E170" i="42" s="1"/>
  <c r="F170" i="42" s="1"/>
  <c r="G170" i="42" s="1"/>
  <c r="H170" i="42" s="1"/>
  <c r="I170" i="42" s="1"/>
  <c r="J170" i="42" s="1"/>
  <c r="K170" i="42" s="1"/>
  <c r="L170" i="42" s="1"/>
  <c r="M170" i="42" s="1"/>
  <c r="N170" i="42" s="1"/>
  <c r="O170" i="42" s="1"/>
  <c r="P170" i="42" s="1"/>
  <c r="Q170" i="42" s="1"/>
  <c r="R170" i="42" s="1"/>
  <c r="S170" i="42" s="1"/>
  <c r="T170" i="42" s="1"/>
  <c r="U170" i="42" s="1"/>
  <c r="V170" i="42" s="1"/>
  <c r="W170" i="42" s="1"/>
  <c r="X170" i="42" s="1"/>
  <c r="J169" i="42"/>
  <c r="K169" i="42" s="1"/>
  <c r="L169" i="42" s="1"/>
  <c r="M169" i="42" s="1"/>
  <c r="N169" i="42" s="1"/>
  <c r="O169" i="42" s="1"/>
  <c r="P169" i="42" s="1"/>
  <c r="Q169" i="42" s="1"/>
  <c r="R169" i="42" s="1"/>
  <c r="S169" i="42" s="1"/>
  <c r="T169" i="42" s="1"/>
  <c r="U169" i="42" s="1"/>
  <c r="V169" i="42" s="1"/>
  <c r="W169" i="42" s="1"/>
  <c r="X169" i="42" s="1"/>
  <c r="Y169" i="42" s="1"/>
  <c r="Z169" i="42" s="1"/>
  <c r="AA169" i="42" s="1"/>
  <c r="AB169" i="42" s="1"/>
  <c r="AC169" i="42" s="1"/>
  <c r="AD169" i="42" s="1"/>
  <c r="AE169" i="42" s="1"/>
  <c r="AF169" i="42" s="1"/>
  <c r="C169" i="42"/>
  <c r="D169" i="42" s="1"/>
  <c r="E169" i="42" s="1"/>
  <c r="F169" i="42" s="1"/>
  <c r="G169" i="42" s="1"/>
  <c r="H169" i="42" s="1"/>
  <c r="I169" i="42" s="1"/>
  <c r="D168" i="42"/>
  <c r="E168" i="42" s="1"/>
  <c r="F168" i="42" s="1"/>
  <c r="G168" i="42" s="1"/>
  <c r="H168" i="42" s="1"/>
  <c r="I168" i="42" s="1"/>
  <c r="J168" i="42" s="1"/>
  <c r="K168" i="42" s="1"/>
  <c r="L168" i="42" s="1"/>
  <c r="M168" i="42" s="1"/>
  <c r="N168" i="42" s="1"/>
  <c r="O168" i="42" s="1"/>
  <c r="P168" i="42" s="1"/>
  <c r="Q168" i="42" s="1"/>
  <c r="R168" i="42" s="1"/>
  <c r="S168" i="42" s="1"/>
  <c r="T168" i="42" s="1"/>
  <c r="U168" i="42" s="1"/>
  <c r="V168" i="42" s="1"/>
  <c r="W168" i="42" s="1"/>
  <c r="X168" i="42" s="1"/>
  <c r="Y168" i="42" s="1"/>
  <c r="Z168" i="42" s="1"/>
  <c r="AA168" i="42" s="1"/>
  <c r="AB168" i="42" s="1"/>
  <c r="AC168" i="42" s="1"/>
  <c r="AD168" i="42" s="1"/>
  <c r="AE168" i="42" s="1"/>
  <c r="AF168" i="42" s="1"/>
  <c r="C168" i="42"/>
  <c r="AC167" i="42"/>
  <c r="AD167" i="42" s="1"/>
  <c r="AE167" i="42" s="1"/>
  <c r="AF167" i="42" s="1"/>
  <c r="F167" i="42"/>
  <c r="G167" i="42" s="1"/>
  <c r="H167" i="42" s="1"/>
  <c r="I167" i="42" s="1"/>
  <c r="J167" i="42" s="1"/>
  <c r="K167" i="42" s="1"/>
  <c r="L167" i="42" s="1"/>
  <c r="M167" i="42" s="1"/>
  <c r="N167" i="42" s="1"/>
  <c r="O167" i="42" s="1"/>
  <c r="P167" i="42" s="1"/>
  <c r="Q167" i="42" s="1"/>
  <c r="R167" i="42" s="1"/>
  <c r="S167" i="42" s="1"/>
  <c r="T167" i="42" s="1"/>
  <c r="U167" i="42" s="1"/>
  <c r="V167" i="42" s="1"/>
  <c r="W167" i="42" s="1"/>
  <c r="X167" i="42" s="1"/>
  <c r="Y167" i="42" s="1"/>
  <c r="Z167" i="42" s="1"/>
  <c r="AA167" i="42" s="1"/>
  <c r="AB167" i="42" s="1"/>
  <c r="D167" i="42"/>
  <c r="E167" i="42" s="1"/>
  <c r="C167" i="42"/>
  <c r="C166" i="42"/>
  <c r="D166" i="42" s="1"/>
  <c r="E166" i="42" s="1"/>
  <c r="F166" i="42" s="1"/>
  <c r="G166" i="42" s="1"/>
  <c r="H166" i="42" s="1"/>
  <c r="I166" i="42" s="1"/>
  <c r="J166" i="42" s="1"/>
  <c r="K166" i="42" s="1"/>
  <c r="L166" i="42" s="1"/>
  <c r="M166" i="42" s="1"/>
  <c r="N166" i="42" s="1"/>
  <c r="O166" i="42" s="1"/>
  <c r="P166" i="42" s="1"/>
  <c r="Q166" i="42" s="1"/>
  <c r="R166" i="42" s="1"/>
  <c r="S166" i="42" s="1"/>
  <c r="T166" i="42" s="1"/>
  <c r="U166" i="42" s="1"/>
  <c r="V166" i="42" s="1"/>
  <c r="W166" i="42" s="1"/>
  <c r="X166" i="42" s="1"/>
  <c r="Y166" i="42" s="1"/>
  <c r="Z166" i="42" s="1"/>
  <c r="AA166" i="42" s="1"/>
  <c r="AB166" i="42" s="1"/>
  <c r="AC166" i="42" s="1"/>
  <c r="AD166" i="42" s="1"/>
  <c r="AE166" i="42" s="1"/>
  <c r="AF166" i="42" s="1"/>
  <c r="F165" i="42"/>
  <c r="G165" i="42" s="1"/>
  <c r="H165" i="42" s="1"/>
  <c r="I165" i="42" s="1"/>
  <c r="J165" i="42" s="1"/>
  <c r="K165" i="42" s="1"/>
  <c r="L165" i="42" s="1"/>
  <c r="M165" i="42" s="1"/>
  <c r="N165" i="42" s="1"/>
  <c r="O165" i="42" s="1"/>
  <c r="P165" i="42" s="1"/>
  <c r="Q165" i="42" s="1"/>
  <c r="R165" i="42" s="1"/>
  <c r="S165" i="42" s="1"/>
  <c r="T165" i="42" s="1"/>
  <c r="U165" i="42" s="1"/>
  <c r="V165" i="42" s="1"/>
  <c r="W165" i="42" s="1"/>
  <c r="X165" i="42" s="1"/>
  <c r="Y165" i="42" s="1"/>
  <c r="Z165" i="42" s="1"/>
  <c r="AA165" i="42" s="1"/>
  <c r="AB165" i="42" s="1"/>
  <c r="AC165" i="42" s="1"/>
  <c r="AD165" i="42" s="1"/>
  <c r="AE165" i="42" s="1"/>
  <c r="AF165" i="42" s="1"/>
  <c r="C165" i="42"/>
  <c r="D165" i="42" s="1"/>
  <c r="E165" i="42" s="1"/>
  <c r="F164" i="42"/>
  <c r="G164" i="42" s="1"/>
  <c r="H164" i="42" s="1"/>
  <c r="I164" i="42" s="1"/>
  <c r="J164" i="42" s="1"/>
  <c r="K164" i="42" s="1"/>
  <c r="L164" i="42" s="1"/>
  <c r="M164" i="42" s="1"/>
  <c r="N164" i="42" s="1"/>
  <c r="O164" i="42" s="1"/>
  <c r="P164" i="42" s="1"/>
  <c r="Q164" i="42" s="1"/>
  <c r="R164" i="42" s="1"/>
  <c r="S164" i="42" s="1"/>
  <c r="T164" i="42" s="1"/>
  <c r="U164" i="42" s="1"/>
  <c r="V164" i="42" s="1"/>
  <c r="W164" i="42" s="1"/>
  <c r="X164" i="42" s="1"/>
  <c r="Y164" i="42" s="1"/>
  <c r="Z164" i="42" s="1"/>
  <c r="AA164" i="42" s="1"/>
  <c r="AB164" i="42" s="1"/>
  <c r="AC164" i="42" s="1"/>
  <c r="AD164" i="42" s="1"/>
  <c r="AE164" i="42" s="1"/>
  <c r="AF164" i="42" s="1"/>
  <c r="D164" i="42"/>
  <c r="E164" i="42" s="1"/>
  <c r="C164" i="42"/>
  <c r="E163" i="42"/>
  <c r="F163" i="42" s="1"/>
  <c r="G163" i="42" s="1"/>
  <c r="H163" i="42" s="1"/>
  <c r="I163" i="42" s="1"/>
  <c r="J163" i="42" s="1"/>
  <c r="K163" i="42" s="1"/>
  <c r="L163" i="42" s="1"/>
  <c r="M163" i="42" s="1"/>
  <c r="N163" i="42" s="1"/>
  <c r="O163" i="42" s="1"/>
  <c r="P163" i="42" s="1"/>
  <c r="Q163" i="42" s="1"/>
  <c r="R163" i="42" s="1"/>
  <c r="S163" i="42" s="1"/>
  <c r="T163" i="42" s="1"/>
  <c r="U163" i="42" s="1"/>
  <c r="V163" i="42" s="1"/>
  <c r="W163" i="42" s="1"/>
  <c r="X163" i="42" s="1"/>
  <c r="Y163" i="42" s="1"/>
  <c r="Z163" i="42" s="1"/>
  <c r="AA163" i="42" s="1"/>
  <c r="AB163" i="42" s="1"/>
  <c r="AC163" i="42" s="1"/>
  <c r="AD163" i="42" s="1"/>
  <c r="AE163" i="42" s="1"/>
  <c r="AF163" i="42" s="1"/>
  <c r="D163" i="42"/>
  <c r="C163" i="42"/>
  <c r="AA162" i="42"/>
  <c r="AB162" i="42" s="1"/>
  <c r="AC162" i="42" s="1"/>
  <c r="AD162" i="42" s="1"/>
  <c r="AE162" i="42" s="1"/>
  <c r="AF162" i="42" s="1"/>
  <c r="J162" i="42"/>
  <c r="K162" i="42" s="1"/>
  <c r="L162" i="42" s="1"/>
  <c r="M162" i="42" s="1"/>
  <c r="N162" i="42" s="1"/>
  <c r="O162" i="42" s="1"/>
  <c r="P162" i="42" s="1"/>
  <c r="Q162" i="42" s="1"/>
  <c r="R162" i="42" s="1"/>
  <c r="S162" i="42" s="1"/>
  <c r="T162" i="42" s="1"/>
  <c r="U162" i="42" s="1"/>
  <c r="V162" i="42" s="1"/>
  <c r="W162" i="42" s="1"/>
  <c r="X162" i="42" s="1"/>
  <c r="Y162" i="42" s="1"/>
  <c r="Z162" i="42" s="1"/>
  <c r="C162" i="42"/>
  <c r="D162" i="42" s="1"/>
  <c r="E162" i="42" s="1"/>
  <c r="F162" i="42" s="1"/>
  <c r="G162" i="42" s="1"/>
  <c r="H162" i="42" s="1"/>
  <c r="I162" i="42" s="1"/>
  <c r="C161" i="42"/>
  <c r="D161" i="42" s="1"/>
  <c r="E161" i="42" s="1"/>
  <c r="F161" i="42" s="1"/>
  <c r="G161" i="42" s="1"/>
  <c r="H161" i="42" s="1"/>
  <c r="I161" i="42" s="1"/>
  <c r="J161" i="42" s="1"/>
  <c r="K161" i="42" s="1"/>
  <c r="L161" i="42" s="1"/>
  <c r="M161" i="42" s="1"/>
  <c r="N161" i="42" s="1"/>
  <c r="O161" i="42" s="1"/>
  <c r="P161" i="42" s="1"/>
  <c r="Q161" i="42" s="1"/>
  <c r="R161" i="42" s="1"/>
  <c r="S161" i="42" s="1"/>
  <c r="T161" i="42" s="1"/>
  <c r="U161" i="42" s="1"/>
  <c r="V161" i="42" s="1"/>
  <c r="W161" i="42" s="1"/>
  <c r="X161" i="42" s="1"/>
  <c r="Y161" i="42" s="1"/>
  <c r="Z161" i="42" s="1"/>
  <c r="AA161" i="42" s="1"/>
  <c r="AB161" i="42" s="1"/>
  <c r="AC161" i="42" s="1"/>
  <c r="AD161" i="42" s="1"/>
  <c r="AE161" i="42" s="1"/>
  <c r="AF161" i="42" s="1"/>
  <c r="H160" i="42"/>
  <c r="I160" i="42" s="1"/>
  <c r="J160" i="42" s="1"/>
  <c r="K160" i="42" s="1"/>
  <c r="L160" i="42" s="1"/>
  <c r="M160" i="42" s="1"/>
  <c r="N160" i="42" s="1"/>
  <c r="O160" i="42" s="1"/>
  <c r="P160" i="42" s="1"/>
  <c r="Q160" i="42" s="1"/>
  <c r="R160" i="42" s="1"/>
  <c r="S160" i="42" s="1"/>
  <c r="T160" i="42" s="1"/>
  <c r="U160" i="42" s="1"/>
  <c r="V160" i="42" s="1"/>
  <c r="W160" i="42" s="1"/>
  <c r="X160" i="42" s="1"/>
  <c r="Y160" i="42" s="1"/>
  <c r="Z160" i="42" s="1"/>
  <c r="AA160" i="42" s="1"/>
  <c r="AB160" i="42" s="1"/>
  <c r="AC160" i="42" s="1"/>
  <c r="AD160" i="42" s="1"/>
  <c r="AE160" i="42" s="1"/>
  <c r="AF160" i="42" s="1"/>
  <c r="D160" i="42"/>
  <c r="E160" i="42" s="1"/>
  <c r="F160" i="42" s="1"/>
  <c r="G160" i="42" s="1"/>
  <c r="C160" i="42"/>
  <c r="R159" i="42"/>
  <c r="S159" i="42" s="1"/>
  <c r="T159" i="42" s="1"/>
  <c r="U159" i="42" s="1"/>
  <c r="V159" i="42" s="1"/>
  <c r="W159" i="42" s="1"/>
  <c r="X159" i="42" s="1"/>
  <c r="Y159" i="42" s="1"/>
  <c r="Z159" i="42" s="1"/>
  <c r="AA159" i="42" s="1"/>
  <c r="AB159" i="42" s="1"/>
  <c r="AC159" i="42" s="1"/>
  <c r="AD159" i="42" s="1"/>
  <c r="AE159" i="42" s="1"/>
  <c r="AF159" i="42" s="1"/>
  <c r="D159" i="42"/>
  <c r="E159" i="42" s="1"/>
  <c r="F159" i="42" s="1"/>
  <c r="G159" i="42" s="1"/>
  <c r="H159" i="42" s="1"/>
  <c r="I159" i="42" s="1"/>
  <c r="J159" i="42" s="1"/>
  <c r="K159" i="42" s="1"/>
  <c r="L159" i="42" s="1"/>
  <c r="M159" i="42" s="1"/>
  <c r="N159" i="42" s="1"/>
  <c r="O159" i="42" s="1"/>
  <c r="P159" i="42" s="1"/>
  <c r="Q159" i="42" s="1"/>
  <c r="C159" i="42"/>
  <c r="C158" i="42"/>
  <c r="D158" i="42" s="1"/>
  <c r="E158" i="42" s="1"/>
  <c r="F158" i="42" s="1"/>
  <c r="G158" i="42" s="1"/>
  <c r="H158" i="42" s="1"/>
  <c r="I158" i="42" s="1"/>
  <c r="J158" i="42" s="1"/>
  <c r="K158" i="42" s="1"/>
  <c r="L158" i="42" s="1"/>
  <c r="M158" i="42" s="1"/>
  <c r="N158" i="42" s="1"/>
  <c r="O158" i="42" s="1"/>
  <c r="P158" i="42" s="1"/>
  <c r="Q158" i="42" s="1"/>
  <c r="R158" i="42" s="1"/>
  <c r="S158" i="42" s="1"/>
  <c r="T158" i="42" s="1"/>
  <c r="U158" i="42" s="1"/>
  <c r="V158" i="42" s="1"/>
  <c r="W158" i="42" s="1"/>
  <c r="X158" i="42" s="1"/>
  <c r="Y158" i="42" s="1"/>
  <c r="Z158" i="42" s="1"/>
  <c r="AA158" i="42" s="1"/>
  <c r="AB158" i="42" s="1"/>
  <c r="AC158" i="42" s="1"/>
  <c r="AD158" i="42" s="1"/>
  <c r="AE158" i="42" s="1"/>
  <c r="AF158" i="42" s="1"/>
  <c r="D157" i="42"/>
  <c r="E157" i="42" s="1"/>
  <c r="F157" i="42" s="1"/>
  <c r="G157" i="42" s="1"/>
  <c r="H157" i="42" s="1"/>
  <c r="I157" i="42" s="1"/>
  <c r="J157" i="42" s="1"/>
  <c r="K157" i="42" s="1"/>
  <c r="L157" i="42" s="1"/>
  <c r="M157" i="42" s="1"/>
  <c r="N157" i="42" s="1"/>
  <c r="O157" i="42" s="1"/>
  <c r="P157" i="42" s="1"/>
  <c r="Q157" i="42" s="1"/>
  <c r="R157" i="42" s="1"/>
  <c r="S157" i="42" s="1"/>
  <c r="T157" i="42" s="1"/>
  <c r="U157" i="42" s="1"/>
  <c r="V157" i="42" s="1"/>
  <c r="W157" i="42" s="1"/>
  <c r="X157" i="42" s="1"/>
  <c r="Y157" i="42" s="1"/>
  <c r="Z157" i="42" s="1"/>
  <c r="AA157" i="42" s="1"/>
  <c r="AB157" i="42" s="1"/>
  <c r="AC157" i="42" s="1"/>
  <c r="AD157" i="42" s="1"/>
  <c r="AE157" i="42" s="1"/>
  <c r="AF157" i="42" s="1"/>
  <c r="C157" i="42"/>
  <c r="D156" i="42"/>
  <c r="E156" i="42" s="1"/>
  <c r="F156" i="42" s="1"/>
  <c r="G156" i="42" s="1"/>
  <c r="H156" i="42" s="1"/>
  <c r="I156" i="42" s="1"/>
  <c r="J156" i="42" s="1"/>
  <c r="K156" i="42" s="1"/>
  <c r="L156" i="42" s="1"/>
  <c r="M156" i="42" s="1"/>
  <c r="N156" i="42" s="1"/>
  <c r="O156" i="42" s="1"/>
  <c r="P156" i="42" s="1"/>
  <c r="Q156" i="42" s="1"/>
  <c r="R156" i="42" s="1"/>
  <c r="S156" i="42" s="1"/>
  <c r="T156" i="42" s="1"/>
  <c r="U156" i="42" s="1"/>
  <c r="V156" i="42" s="1"/>
  <c r="W156" i="42" s="1"/>
  <c r="X156" i="42" s="1"/>
  <c r="Y156" i="42" s="1"/>
  <c r="Z156" i="42" s="1"/>
  <c r="AA156" i="42" s="1"/>
  <c r="AB156" i="42" s="1"/>
  <c r="AC156" i="42" s="1"/>
  <c r="AD156" i="42" s="1"/>
  <c r="AE156" i="42" s="1"/>
  <c r="AF156" i="42" s="1"/>
  <c r="C156" i="42"/>
  <c r="D155" i="42"/>
  <c r="E155" i="42" s="1"/>
  <c r="F155" i="42" s="1"/>
  <c r="G155" i="42" s="1"/>
  <c r="H155" i="42" s="1"/>
  <c r="I155" i="42" s="1"/>
  <c r="J155" i="42" s="1"/>
  <c r="K155" i="42" s="1"/>
  <c r="L155" i="42" s="1"/>
  <c r="M155" i="42" s="1"/>
  <c r="N155" i="42" s="1"/>
  <c r="O155" i="42" s="1"/>
  <c r="P155" i="42" s="1"/>
  <c r="Q155" i="42" s="1"/>
  <c r="R155" i="42" s="1"/>
  <c r="S155" i="42" s="1"/>
  <c r="T155" i="42" s="1"/>
  <c r="U155" i="42" s="1"/>
  <c r="V155" i="42" s="1"/>
  <c r="W155" i="42" s="1"/>
  <c r="X155" i="42" s="1"/>
  <c r="Y155" i="42" s="1"/>
  <c r="Z155" i="42" s="1"/>
  <c r="AA155" i="42" s="1"/>
  <c r="AB155" i="42" s="1"/>
  <c r="AC155" i="42" s="1"/>
  <c r="AD155" i="42" s="1"/>
  <c r="AE155" i="42" s="1"/>
  <c r="AF155" i="42" s="1"/>
  <c r="C155" i="42"/>
  <c r="AF154" i="42"/>
  <c r="J154" i="42"/>
  <c r="K154" i="42" s="1"/>
  <c r="L154" i="42" s="1"/>
  <c r="M154" i="42" s="1"/>
  <c r="N154" i="42" s="1"/>
  <c r="O154" i="42" s="1"/>
  <c r="P154" i="42" s="1"/>
  <c r="Q154" i="42" s="1"/>
  <c r="R154" i="42" s="1"/>
  <c r="S154" i="42" s="1"/>
  <c r="T154" i="42" s="1"/>
  <c r="U154" i="42" s="1"/>
  <c r="V154" i="42" s="1"/>
  <c r="W154" i="42" s="1"/>
  <c r="X154" i="42" s="1"/>
  <c r="Y154" i="42" s="1"/>
  <c r="Z154" i="42" s="1"/>
  <c r="AA154" i="42" s="1"/>
  <c r="AB154" i="42" s="1"/>
  <c r="AC154" i="42" s="1"/>
  <c r="AD154" i="42" s="1"/>
  <c r="AE154" i="42" s="1"/>
  <c r="C154" i="42"/>
  <c r="D154" i="42" s="1"/>
  <c r="E154" i="42" s="1"/>
  <c r="F154" i="42" s="1"/>
  <c r="G154" i="42" s="1"/>
  <c r="H154" i="42" s="1"/>
  <c r="I154" i="42" s="1"/>
  <c r="H153" i="42"/>
  <c r="I153" i="42" s="1"/>
  <c r="J153" i="42" s="1"/>
  <c r="K153" i="42" s="1"/>
  <c r="L153" i="42" s="1"/>
  <c r="M153" i="42" s="1"/>
  <c r="N153" i="42" s="1"/>
  <c r="O153" i="42" s="1"/>
  <c r="P153" i="42" s="1"/>
  <c r="Q153" i="42" s="1"/>
  <c r="R153" i="42" s="1"/>
  <c r="S153" i="42" s="1"/>
  <c r="T153" i="42" s="1"/>
  <c r="U153" i="42" s="1"/>
  <c r="V153" i="42" s="1"/>
  <c r="W153" i="42" s="1"/>
  <c r="X153" i="42" s="1"/>
  <c r="Y153" i="42" s="1"/>
  <c r="Z153" i="42" s="1"/>
  <c r="AA153" i="42" s="1"/>
  <c r="AB153" i="42" s="1"/>
  <c r="AC153" i="42" s="1"/>
  <c r="AD153" i="42" s="1"/>
  <c r="AE153" i="42" s="1"/>
  <c r="AF153" i="42" s="1"/>
  <c r="D153" i="42"/>
  <c r="E153" i="42" s="1"/>
  <c r="F153" i="42" s="1"/>
  <c r="G153" i="42" s="1"/>
  <c r="C153" i="42"/>
  <c r="AD152" i="42"/>
  <c r="AE152" i="42" s="1"/>
  <c r="AF152" i="42" s="1"/>
  <c r="K152" i="42"/>
  <c r="L152" i="42" s="1"/>
  <c r="M152" i="42" s="1"/>
  <c r="N152" i="42" s="1"/>
  <c r="O152" i="42" s="1"/>
  <c r="P152" i="42" s="1"/>
  <c r="Q152" i="42" s="1"/>
  <c r="R152" i="42" s="1"/>
  <c r="S152" i="42" s="1"/>
  <c r="T152" i="42" s="1"/>
  <c r="U152" i="42" s="1"/>
  <c r="V152" i="42" s="1"/>
  <c r="W152" i="42" s="1"/>
  <c r="X152" i="42" s="1"/>
  <c r="Y152" i="42" s="1"/>
  <c r="Z152" i="42" s="1"/>
  <c r="AA152" i="42" s="1"/>
  <c r="AB152" i="42" s="1"/>
  <c r="AC152" i="42" s="1"/>
  <c r="D152" i="42"/>
  <c r="E152" i="42" s="1"/>
  <c r="F152" i="42" s="1"/>
  <c r="G152" i="42" s="1"/>
  <c r="H152" i="42" s="1"/>
  <c r="I152" i="42" s="1"/>
  <c r="J152" i="42" s="1"/>
  <c r="C152" i="42"/>
  <c r="E151" i="42"/>
  <c r="F151" i="42" s="1"/>
  <c r="G151" i="42" s="1"/>
  <c r="H151" i="42" s="1"/>
  <c r="I151" i="42" s="1"/>
  <c r="J151" i="42" s="1"/>
  <c r="K151" i="42" s="1"/>
  <c r="L151" i="42" s="1"/>
  <c r="M151" i="42" s="1"/>
  <c r="N151" i="42" s="1"/>
  <c r="O151" i="42" s="1"/>
  <c r="P151" i="42" s="1"/>
  <c r="Q151" i="42" s="1"/>
  <c r="R151" i="42" s="1"/>
  <c r="S151" i="42" s="1"/>
  <c r="T151" i="42" s="1"/>
  <c r="U151" i="42" s="1"/>
  <c r="V151" i="42" s="1"/>
  <c r="W151" i="42" s="1"/>
  <c r="X151" i="42" s="1"/>
  <c r="Y151" i="42" s="1"/>
  <c r="Z151" i="42" s="1"/>
  <c r="AA151" i="42" s="1"/>
  <c r="AB151" i="42" s="1"/>
  <c r="AC151" i="42" s="1"/>
  <c r="AD151" i="42" s="1"/>
  <c r="AE151" i="42" s="1"/>
  <c r="AF151" i="42" s="1"/>
  <c r="D151" i="42"/>
  <c r="C151" i="42"/>
  <c r="S150" i="42"/>
  <c r="T150" i="42" s="1"/>
  <c r="U150" i="42" s="1"/>
  <c r="V150" i="42" s="1"/>
  <c r="W150" i="42" s="1"/>
  <c r="X150" i="42" s="1"/>
  <c r="Y150" i="42" s="1"/>
  <c r="Z150" i="42" s="1"/>
  <c r="AA150" i="42" s="1"/>
  <c r="AB150" i="42" s="1"/>
  <c r="AC150" i="42" s="1"/>
  <c r="AD150" i="42" s="1"/>
  <c r="AE150" i="42" s="1"/>
  <c r="AF150" i="42" s="1"/>
  <c r="D150" i="42"/>
  <c r="E150" i="42" s="1"/>
  <c r="F150" i="42" s="1"/>
  <c r="G150" i="42" s="1"/>
  <c r="H150" i="42" s="1"/>
  <c r="I150" i="42" s="1"/>
  <c r="J150" i="42" s="1"/>
  <c r="K150" i="42" s="1"/>
  <c r="L150" i="42" s="1"/>
  <c r="M150" i="42" s="1"/>
  <c r="N150" i="42" s="1"/>
  <c r="O150" i="42" s="1"/>
  <c r="P150" i="42" s="1"/>
  <c r="Q150" i="42" s="1"/>
  <c r="R150" i="42" s="1"/>
  <c r="C150" i="42"/>
  <c r="D149" i="42"/>
  <c r="E149" i="42" s="1"/>
  <c r="F149" i="42" s="1"/>
  <c r="G149" i="42" s="1"/>
  <c r="H149" i="42" s="1"/>
  <c r="I149" i="42" s="1"/>
  <c r="J149" i="42" s="1"/>
  <c r="K149" i="42" s="1"/>
  <c r="L149" i="42" s="1"/>
  <c r="M149" i="42" s="1"/>
  <c r="N149" i="42" s="1"/>
  <c r="O149" i="42" s="1"/>
  <c r="P149" i="42" s="1"/>
  <c r="Q149" i="42" s="1"/>
  <c r="R149" i="42" s="1"/>
  <c r="S149" i="42" s="1"/>
  <c r="T149" i="42" s="1"/>
  <c r="U149" i="42" s="1"/>
  <c r="V149" i="42" s="1"/>
  <c r="W149" i="42" s="1"/>
  <c r="X149" i="42" s="1"/>
  <c r="Y149" i="42" s="1"/>
  <c r="Z149" i="42" s="1"/>
  <c r="AA149" i="42" s="1"/>
  <c r="AB149" i="42" s="1"/>
  <c r="AC149" i="42" s="1"/>
  <c r="AD149" i="42" s="1"/>
  <c r="AE149" i="42" s="1"/>
  <c r="AF149" i="42" s="1"/>
  <c r="C149" i="42"/>
  <c r="J148" i="42"/>
  <c r="K148" i="42" s="1"/>
  <c r="L148" i="42" s="1"/>
  <c r="M148" i="42" s="1"/>
  <c r="N148" i="42" s="1"/>
  <c r="O148" i="42" s="1"/>
  <c r="P148" i="42" s="1"/>
  <c r="Q148" i="42" s="1"/>
  <c r="R148" i="42" s="1"/>
  <c r="S148" i="42" s="1"/>
  <c r="T148" i="42" s="1"/>
  <c r="U148" i="42" s="1"/>
  <c r="V148" i="42" s="1"/>
  <c r="W148" i="42" s="1"/>
  <c r="X148" i="42" s="1"/>
  <c r="Y148" i="42" s="1"/>
  <c r="Z148" i="42" s="1"/>
  <c r="AA148" i="42" s="1"/>
  <c r="AB148" i="42" s="1"/>
  <c r="AC148" i="42" s="1"/>
  <c r="AD148" i="42" s="1"/>
  <c r="AE148" i="42" s="1"/>
  <c r="AF148" i="42" s="1"/>
  <c r="F148" i="42"/>
  <c r="G148" i="42" s="1"/>
  <c r="H148" i="42" s="1"/>
  <c r="I148" i="42" s="1"/>
  <c r="C148" i="42"/>
  <c r="D148" i="42" s="1"/>
  <c r="E148" i="42" s="1"/>
  <c r="D147" i="42"/>
  <c r="E147" i="42" s="1"/>
  <c r="F147" i="42" s="1"/>
  <c r="G147" i="42" s="1"/>
  <c r="H147" i="42" s="1"/>
  <c r="I147" i="42" s="1"/>
  <c r="J147" i="42" s="1"/>
  <c r="K147" i="42" s="1"/>
  <c r="L147" i="42" s="1"/>
  <c r="M147" i="42" s="1"/>
  <c r="N147" i="42" s="1"/>
  <c r="O147" i="42" s="1"/>
  <c r="P147" i="42" s="1"/>
  <c r="Q147" i="42" s="1"/>
  <c r="R147" i="42" s="1"/>
  <c r="S147" i="42" s="1"/>
  <c r="T147" i="42" s="1"/>
  <c r="U147" i="42" s="1"/>
  <c r="V147" i="42" s="1"/>
  <c r="W147" i="42" s="1"/>
  <c r="X147" i="42" s="1"/>
  <c r="Y147" i="42" s="1"/>
  <c r="Z147" i="42" s="1"/>
  <c r="AA147" i="42" s="1"/>
  <c r="AB147" i="42" s="1"/>
  <c r="AC147" i="42" s="1"/>
  <c r="AD147" i="42" s="1"/>
  <c r="AE147" i="42" s="1"/>
  <c r="AF147" i="42" s="1"/>
  <c r="C147" i="42"/>
  <c r="K146" i="42"/>
  <c r="L146" i="42" s="1"/>
  <c r="M146" i="42" s="1"/>
  <c r="N146" i="42" s="1"/>
  <c r="O146" i="42" s="1"/>
  <c r="P146" i="42" s="1"/>
  <c r="Q146" i="42" s="1"/>
  <c r="R146" i="42" s="1"/>
  <c r="S146" i="42" s="1"/>
  <c r="T146" i="42" s="1"/>
  <c r="U146" i="42" s="1"/>
  <c r="V146" i="42" s="1"/>
  <c r="W146" i="42" s="1"/>
  <c r="X146" i="42" s="1"/>
  <c r="Y146" i="42" s="1"/>
  <c r="Z146" i="42" s="1"/>
  <c r="AA146" i="42" s="1"/>
  <c r="AB146" i="42" s="1"/>
  <c r="AC146" i="42" s="1"/>
  <c r="AD146" i="42" s="1"/>
  <c r="AE146" i="42" s="1"/>
  <c r="AF146" i="42" s="1"/>
  <c r="C146" i="42"/>
  <c r="D146" i="42" s="1"/>
  <c r="E146" i="42" s="1"/>
  <c r="F146" i="42" s="1"/>
  <c r="G146" i="42" s="1"/>
  <c r="H146" i="42" s="1"/>
  <c r="I146" i="42" s="1"/>
  <c r="J146" i="42" s="1"/>
  <c r="D143" i="42"/>
  <c r="E143" i="42" s="1"/>
  <c r="F143" i="42" s="1"/>
  <c r="G143" i="42" s="1"/>
  <c r="H143" i="42" s="1"/>
  <c r="I143" i="42" s="1"/>
  <c r="J143" i="42" s="1"/>
  <c r="K143" i="42" s="1"/>
  <c r="L143" i="42" s="1"/>
  <c r="M143" i="42" s="1"/>
  <c r="N143" i="42" s="1"/>
  <c r="O143" i="42" s="1"/>
  <c r="P143" i="42" s="1"/>
  <c r="Q143" i="42" s="1"/>
  <c r="R143" i="42" s="1"/>
  <c r="S143" i="42" s="1"/>
  <c r="T143" i="42" s="1"/>
  <c r="U143" i="42" s="1"/>
  <c r="V143" i="42" s="1"/>
  <c r="W143" i="42" s="1"/>
  <c r="X143" i="42" s="1"/>
  <c r="Y143" i="42" s="1"/>
  <c r="Z143" i="42" s="1"/>
  <c r="AA143" i="42" s="1"/>
  <c r="AB143" i="42" s="1"/>
  <c r="AC143" i="42" s="1"/>
  <c r="AD143" i="42" s="1"/>
  <c r="AE143" i="42" s="1"/>
  <c r="AF143" i="42" s="1"/>
  <c r="C143" i="42"/>
  <c r="H142" i="42"/>
  <c r="I142" i="42" s="1"/>
  <c r="J142" i="42" s="1"/>
  <c r="K142" i="42" s="1"/>
  <c r="L142" i="42" s="1"/>
  <c r="M142" i="42" s="1"/>
  <c r="N142" i="42" s="1"/>
  <c r="O142" i="42" s="1"/>
  <c r="P142" i="42" s="1"/>
  <c r="Q142" i="42" s="1"/>
  <c r="R142" i="42" s="1"/>
  <c r="S142" i="42" s="1"/>
  <c r="T142" i="42" s="1"/>
  <c r="U142" i="42" s="1"/>
  <c r="V142" i="42" s="1"/>
  <c r="W142" i="42" s="1"/>
  <c r="X142" i="42" s="1"/>
  <c r="Y142" i="42" s="1"/>
  <c r="Z142" i="42" s="1"/>
  <c r="AA142" i="42" s="1"/>
  <c r="AB142" i="42" s="1"/>
  <c r="AC142" i="42" s="1"/>
  <c r="AD142" i="42" s="1"/>
  <c r="AE142" i="42" s="1"/>
  <c r="AF142" i="42" s="1"/>
  <c r="C142" i="42"/>
  <c r="D142" i="42" s="1"/>
  <c r="E142" i="42" s="1"/>
  <c r="F142" i="42" s="1"/>
  <c r="G142" i="42" s="1"/>
  <c r="F141" i="42"/>
  <c r="G141" i="42" s="1"/>
  <c r="H141" i="42" s="1"/>
  <c r="I141" i="42" s="1"/>
  <c r="J141" i="42" s="1"/>
  <c r="K141" i="42" s="1"/>
  <c r="L141" i="42" s="1"/>
  <c r="M141" i="42" s="1"/>
  <c r="N141" i="42" s="1"/>
  <c r="O141" i="42" s="1"/>
  <c r="P141" i="42" s="1"/>
  <c r="Q141" i="42" s="1"/>
  <c r="R141" i="42" s="1"/>
  <c r="S141" i="42" s="1"/>
  <c r="T141" i="42" s="1"/>
  <c r="U141" i="42" s="1"/>
  <c r="V141" i="42" s="1"/>
  <c r="W141" i="42" s="1"/>
  <c r="X141" i="42" s="1"/>
  <c r="Y141" i="42" s="1"/>
  <c r="Z141" i="42" s="1"/>
  <c r="AA141" i="42" s="1"/>
  <c r="AB141" i="42" s="1"/>
  <c r="AC141" i="42" s="1"/>
  <c r="AD141" i="42" s="1"/>
  <c r="AE141" i="42" s="1"/>
  <c r="AF141" i="42" s="1"/>
  <c r="D141" i="42"/>
  <c r="E141" i="42" s="1"/>
  <c r="C141" i="42"/>
  <c r="AB140" i="42"/>
  <c r="AC140" i="42" s="1"/>
  <c r="AD140" i="42" s="1"/>
  <c r="AE140" i="42" s="1"/>
  <c r="AF140" i="42" s="1"/>
  <c r="F140" i="42"/>
  <c r="G140" i="42" s="1"/>
  <c r="H140" i="42" s="1"/>
  <c r="I140" i="42" s="1"/>
  <c r="J140" i="42" s="1"/>
  <c r="K140" i="42" s="1"/>
  <c r="L140" i="42" s="1"/>
  <c r="M140" i="42" s="1"/>
  <c r="N140" i="42" s="1"/>
  <c r="O140" i="42" s="1"/>
  <c r="P140" i="42" s="1"/>
  <c r="Q140" i="42" s="1"/>
  <c r="R140" i="42" s="1"/>
  <c r="S140" i="42" s="1"/>
  <c r="T140" i="42" s="1"/>
  <c r="U140" i="42" s="1"/>
  <c r="V140" i="42" s="1"/>
  <c r="W140" i="42" s="1"/>
  <c r="X140" i="42" s="1"/>
  <c r="Y140" i="42" s="1"/>
  <c r="Z140" i="42" s="1"/>
  <c r="AA140" i="42" s="1"/>
  <c r="D140" i="42"/>
  <c r="E140" i="42" s="1"/>
  <c r="C140" i="42"/>
  <c r="U139" i="42"/>
  <c r="V139" i="42" s="1"/>
  <c r="W139" i="42" s="1"/>
  <c r="X139" i="42" s="1"/>
  <c r="Y139" i="42" s="1"/>
  <c r="Z139" i="42" s="1"/>
  <c r="AA139" i="42" s="1"/>
  <c r="AB139" i="42" s="1"/>
  <c r="AC139" i="42" s="1"/>
  <c r="AD139" i="42" s="1"/>
  <c r="AE139" i="42" s="1"/>
  <c r="AF139" i="42" s="1"/>
  <c r="P139" i="42"/>
  <c r="Q139" i="42" s="1"/>
  <c r="R139" i="42" s="1"/>
  <c r="S139" i="42" s="1"/>
  <c r="T139" i="42" s="1"/>
  <c r="H139" i="42"/>
  <c r="I139" i="42" s="1"/>
  <c r="J139" i="42" s="1"/>
  <c r="K139" i="42" s="1"/>
  <c r="L139" i="42" s="1"/>
  <c r="M139" i="42" s="1"/>
  <c r="N139" i="42" s="1"/>
  <c r="O139" i="42" s="1"/>
  <c r="D139" i="42"/>
  <c r="E139" i="42" s="1"/>
  <c r="F139" i="42" s="1"/>
  <c r="G139" i="42" s="1"/>
  <c r="C139" i="42"/>
  <c r="J138" i="42"/>
  <c r="K138" i="42" s="1"/>
  <c r="L138" i="42" s="1"/>
  <c r="M138" i="42" s="1"/>
  <c r="N138" i="42" s="1"/>
  <c r="O138" i="42" s="1"/>
  <c r="P138" i="42" s="1"/>
  <c r="Q138" i="42" s="1"/>
  <c r="R138" i="42" s="1"/>
  <c r="S138" i="42" s="1"/>
  <c r="T138" i="42" s="1"/>
  <c r="U138" i="42" s="1"/>
  <c r="V138" i="42" s="1"/>
  <c r="W138" i="42" s="1"/>
  <c r="X138" i="42" s="1"/>
  <c r="Y138" i="42" s="1"/>
  <c r="Z138" i="42" s="1"/>
  <c r="AA138" i="42" s="1"/>
  <c r="AB138" i="42" s="1"/>
  <c r="AC138" i="42" s="1"/>
  <c r="AD138" i="42" s="1"/>
  <c r="AE138" i="42" s="1"/>
  <c r="AF138" i="42" s="1"/>
  <c r="E138" i="42"/>
  <c r="F138" i="42" s="1"/>
  <c r="G138" i="42" s="1"/>
  <c r="H138" i="42" s="1"/>
  <c r="I138" i="42" s="1"/>
  <c r="C138" i="42"/>
  <c r="D138" i="42" s="1"/>
  <c r="F137" i="42"/>
  <c r="G137" i="42" s="1"/>
  <c r="H137" i="42" s="1"/>
  <c r="I137" i="42" s="1"/>
  <c r="J137" i="42" s="1"/>
  <c r="K137" i="42" s="1"/>
  <c r="L137" i="42" s="1"/>
  <c r="M137" i="42" s="1"/>
  <c r="N137" i="42" s="1"/>
  <c r="O137" i="42" s="1"/>
  <c r="P137" i="42" s="1"/>
  <c r="Q137" i="42" s="1"/>
  <c r="R137" i="42" s="1"/>
  <c r="S137" i="42" s="1"/>
  <c r="T137" i="42" s="1"/>
  <c r="U137" i="42" s="1"/>
  <c r="V137" i="42" s="1"/>
  <c r="W137" i="42" s="1"/>
  <c r="X137" i="42" s="1"/>
  <c r="Y137" i="42" s="1"/>
  <c r="Z137" i="42" s="1"/>
  <c r="AA137" i="42" s="1"/>
  <c r="AB137" i="42" s="1"/>
  <c r="AC137" i="42" s="1"/>
  <c r="AD137" i="42" s="1"/>
  <c r="AE137" i="42" s="1"/>
  <c r="AF137" i="42" s="1"/>
  <c r="D137" i="42"/>
  <c r="E137" i="42" s="1"/>
  <c r="C137" i="42"/>
  <c r="J136" i="42"/>
  <c r="K136" i="42" s="1"/>
  <c r="L136" i="42" s="1"/>
  <c r="M136" i="42" s="1"/>
  <c r="N136" i="42" s="1"/>
  <c r="O136" i="42" s="1"/>
  <c r="P136" i="42" s="1"/>
  <c r="Q136" i="42" s="1"/>
  <c r="R136" i="42" s="1"/>
  <c r="S136" i="42" s="1"/>
  <c r="T136" i="42" s="1"/>
  <c r="U136" i="42" s="1"/>
  <c r="V136" i="42" s="1"/>
  <c r="W136" i="42" s="1"/>
  <c r="X136" i="42" s="1"/>
  <c r="Y136" i="42" s="1"/>
  <c r="Z136" i="42" s="1"/>
  <c r="AA136" i="42" s="1"/>
  <c r="AB136" i="42" s="1"/>
  <c r="AC136" i="42" s="1"/>
  <c r="AD136" i="42" s="1"/>
  <c r="AE136" i="42" s="1"/>
  <c r="AF136" i="42" s="1"/>
  <c r="F136" i="42"/>
  <c r="G136" i="42" s="1"/>
  <c r="H136" i="42" s="1"/>
  <c r="I136" i="42" s="1"/>
  <c r="D136" i="42"/>
  <c r="E136" i="42" s="1"/>
  <c r="C136" i="42"/>
  <c r="D135" i="42"/>
  <c r="E135" i="42" s="1"/>
  <c r="F135" i="42" s="1"/>
  <c r="G135" i="42" s="1"/>
  <c r="H135" i="42" s="1"/>
  <c r="I135" i="42" s="1"/>
  <c r="J135" i="42" s="1"/>
  <c r="K135" i="42" s="1"/>
  <c r="L135" i="42" s="1"/>
  <c r="M135" i="42" s="1"/>
  <c r="N135" i="42" s="1"/>
  <c r="O135" i="42" s="1"/>
  <c r="P135" i="42" s="1"/>
  <c r="Q135" i="42" s="1"/>
  <c r="R135" i="42" s="1"/>
  <c r="S135" i="42" s="1"/>
  <c r="T135" i="42" s="1"/>
  <c r="U135" i="42" s="1"/>
  <c r="V135" i="42" s="1"/>
  <c r="W135" i="42" s="1"/>
  <c r="X135" i="42" s="1"/>
  <c r="Y135" i="42" s="1"/>
  <c r="Z135" i="42" s="1"/>
  <c r="AA135" i="42" s="1"/>
  <c r="AB135" i="42" s="1"/>
  <c r="AC135" i="42" s="1"/>
  <c r="AD135" i="42" s="1"/>
  <c r="AE135" i="42" s="1"/>
  <c r="AF135" i="42" s="1"/>
  <c r="C135" i="42"/>
  <c r="V134" i="42"/>
  <c r="W134" i="42" s="1"/>
  <c r="X134" i="42" s="1"/>
  <c r="Y134" i="42" s="1"/>
  <c r="Z134" i="42" s="1"/>
  <c r="AA134" i="42" s="1"/>
  <c r="AB134" i="42" s="1"/>
  <c r="AC134" i="42" s="1"/>
  <c r="AD134" i="42" s="1"/>
  <c r="AE134" i="42" s="1"/>
  <c r="AF134" i="42" s="1"/>
  <c r="R134" i="42"/>
  <c r="S134" i="42" s="1"/>
  <c r="T134" i="42" s="1"/>
  <c r="U134" i="42" s="1"/>
  <c r="J134" i="42"/>
  <c r="K134" i="42" s="1"/>
  <c r="L134" i="42" s="1"/>
  <c r="M134" i="42" s="1"/>
  <c r="N134" i="42" s="1"/>
  <c r="O134" i="42" s="1"/>
  <c r="P134" i="42" s="1"/>
  <c r="Q134" i="42" s="1"/>
  <c r="E134" i="42"/>
  <c r="F134" i="42" s="1"/>
  <c r="G134" i="42" s="1"/>
  <c r="H134" i="42" s="1"/>
  <c r="I134" i="42" s="1"/>
  <c r="C134" i="42"/>
  <c r="D134" i="42" s="1"/>
  <c r="N133" i="42"/>
  <c r="O133" i="42" s="1"/>
  <c r="P133" i="42" s="1"/>
  <c r="Q133" i="42" s="1"/>
  <c r="R133" i="42" s="1"/>
  <c r="S133" i="42" s="1"/>
  <c r="T133" i="42" s="1"/>
  <c r="U133" i="42" s="1"/>
  <c r="V133" i="42" s="1"/>
  <c r="W133" i="42" s="1"/>
  <c r="X133" i="42" s="1"/>
  <c r="Y133" i="42" s="1"/>
  <c r="Z133" i="42" s="1"/>
  <c r="AA133" i="42" s="1"/>
  <c r="AB133" i="42" s="1"/>
  <c r="AC133" i="42" s="1"/>
  <c r="AD133" i="42" s="1"/>
  <c r="AE133" i="42" s="1"/>
  <c r="AF133" i="42" s="1"/>
  <c r="I133" i="42"/>
  <c r="J133" i="42" s="1"/>
  <c r="K133" i="42" s="1"/>
  <c r="L133" i="42" s="1"/>
  <c r="M133" i="42" s="1"/>
  <c r="D133" i="42"/>
  <c r="E133" i="42" s="1"/>
  <c r="F133" i="42" s="1"/>
  <c r="G133" i="42" s="1"/>
  <c r="H133" i="42" s="1"/>
  <c r="C133" i="42"/>
  <c r="I132" i="42"/>
  <c r="J132" i="42" s="1"/>
  <c r="K132" i="42" s="1"/>
  <c r="L132" i="42" s="1"/>
  <c r="M132" i="42" s="1"/>
  <c r="N132" i="42" s="1"/>
  <c r="O132" i="42" s="1"/>
  <c r="P132" i="42" s="1"/>
  <c r="Q132" i="42" s="1"/>
  <c r="R132" i="42" s="1"/>
  <c r="S132" i="42" s="1"/>
  <c r="T132" i="42" s="1"/>
  <c r="U132" i="42" s="1"/>
  <c r="V132" i="42" s="1"/>
  <c r="W132" i="42" s="1"/>
  <c r="X132" i="42" s="1"/>
  <c r="Y132" i="42" s="1"/>
  <c r="Z132" i="42" s="1"/>
  <c r="AA132" i="42" s="1"/>
  <c r="AB132" i="42" s="1"/>
  <c r="AC132" i="42" s="1"/>
  <c r="AD132" i="42" s="1"/>
  <c r="AE132" i="42" s="1"/>
  <c r="AF132" i="42" s="1"/>
  <c r="D132" i="42"/>
  <c r="E132" i="42" s="1"/>
  <c r="F132" i="42" s="1"/>
  <c r="G132" i="42" s="1"/>
  <c r="H132" i="42" s="1"/>
  <c r="C132" i="42"/>
  <c r="M131" i="42"/>
  <c r="N131" i="42" s="1"/>
  <c r="O131" i="42" s="1"/>
  <c r="P131" i="42" s="1"/>
  <c r="Q131" i="42" s="1"/>
  <c r="R131" i="42" s="1"/>
  <c r="S131" i="42" s="1"/>
  <c r="T131" i="42" s="1"/>
  <c r="U131" i="42" s="1"/>
  <c r="V131" i="42" s="1"/>
  <c r="W131" i="42" s="1"/>
  <c r="X131" i="42" s="1"/>
  <c r="Y131" i="42" s="1"/>
  <c r="Z131" i="42" s="1"/>
  <c r="AA131" i="42" s="1"/>
  <c r="AB131" i="42" s="1"/>
  <c r="AC131" i="42" s="1"/>
  <c r="AD131" i="42" s="1"/>
  <c r="AE131" i="42" s="1"/>
  <c r="AF131" i="42" s="1"/>
  <c r="G131" i="42"/>
  <c r="H131" i="42" s="1"/>
  <c r="I131" i="42" s="1"/>
  <c r="J131" i="42" s="1"/>
  <c r="K131" i="42" s="1"/>
  <c r="L131" i="42" s="1"/>
  <c r="E131" i="42"/>
  <c r="F131" i="42" s="1"/>
  <c r="D131" i="42"/>
  <c r="C131" i="42"/>
  <c r="M130" i="42"/>
  <c r="N130" i="42" s="1"/>
  <c r="O130" i="42" s="1"/>
  <c r="P130" i="42" s="1"/>
  <c r="Q130" i="42" s="1"/>
  <c r="R130" i="42" s="1"/>
  <c r="S130" i="42" s="1"/>
  <c r="T130" i="42" s="1"/>
  <c r="U130" i="42" s="1"/>
  <c r="V130" i="42" s="1"/>
  <c r="W130" i="42" s="1"/>
  <c r="X130" i="42" s="1"/>
  <c r="Y130" i="42" s="1"/>
  <c r="Z130" i="42" s="1"/>
  <c r="AA130" i="42" s="1"/>
  <c r="AB130" i="42" s="1"/>
  <c r="AC130" i="42" s="1"/>
  <c r="AD130" i="42" s="1"/>
  <c r="AE130" i="42" s="1"/>
  <c r="AF130" i="42" s="1"/>
  <c r="F130" i="42"/>
  <c r="G130" i="42" s="1"/>
  <c r="H130" i="42" s="1"/>
  <c r="I130" i="42" s="1"/>
  <c r="J130" i="42" s="1"/>
  <c r="K130" i="42" s="1"/>
  <c r="L130" i="42" s="1"/>
  <c r="E130" i="42"/>
  <c r="C130" i="42"/>
  <c r="D130" i="42" s="1"/>
  <c r="K129" i="42"/>
  <c r="L129" i="42" s="1"/>
  <c r="M129" i="42" s="1"/>
  <c r="N129" i="42" s="1"/>
  <c r="O129" i="42" s="1"/>
  <c r="P129" i="42" s="1"/>
  <c r="Q129" i="42" s="1"/>
  <c r="R129" i="42" s="1"/>
  <c r="S129" i="42" s="1"/>
  <c r="T129" i="42" s="1"/>
  <c r="U129" i="42" s="1"/>
  <c r="V129" i="42" s="1"/>
  <c r="W129" i="42" s="1"/>
  <c r="X129" i="42" s="1"/>
  <c r="Y129" i="42" s="1"/>
  <c r="Z129" i="42" s="1"/>
  <c r="AA129" i="42" s="1"/>
  <c r="AB129" i="42" s="1"/>
  <c r="AC129" i="42" s="1"/>
  <c r="AD129" i="42" s="1"/>
  <c r="AE129" i="42" s="1"/>
  <c r="AF129" i="42" s="1"/>
  <c r="D129" i="42"/>
  <c r="E129" i="42" s="1"/>
  <c r="F129" i="42" s="1"/>
  <c r="G129" i="42" s="1"/>
  <c r="H129" i="42" s="1"/>
  <c r="I129" i="42" s="1"/>
  <c r="J129" i="42" s="1"/>
  <c r="C129" i="42"/>
  <c r="AD128" i="42"/>
  <c r="AE128" i="42" s="1"/>
  <c r="AF128" i="42" s="1"/>
  <c r="F128" i="42"/>
  <c r="G128" i="42" s="1"/>
  <c r="H128" i="42" s="1"/>
  <c r="I128" i="42" s="1"/>
  <c r="J128" i="42" s="1"/>
  <c r="K128" i="42" s="1"/>
  <c r="L128" i="42" s="1"/>
  <c r="M128" i="42" s="1"/>
  <c r="N128" i="42" s="1"/>
  <c r="O128" i="42" s="1"/>
  <c r="P128" i="42" s="1"/>
  <c r="Q128" i="42" s="1"/>
  <c r="R128" i="42" s="1"/>
  <c r="S128" i="42" s="1"/>
  <c r="T128" i="42" s="1"/>
  <c r="U128" i="42" s="1"/>
  <c r="V128" i="42" s="1"/>
  <c r="W128" i="42" s="1"/>
  <c r="X128" i="42" s="1"/>
  <c r="Y128" i="42" s="1"/>
  <c r="Z128" i="42" s="1"/>
  <c r="AA128" i="42" s="1"/>
  <c r="AB128" i="42" s="1"/>
  <c r="AC128" i="42" s="1"/>
  <c r="D128" i="42"/>
  <c r="E128" i="42" s="1"/>
  <c r="C128" i="42"/>
  <c r="H127" i="42"/>
  <c r="I127" i="42" s="1"/>
  <c r="J127" i="42" s="1"/>
  <c r="K127" i="42" s="1"/>
  <c r="L127" i="42" s="1"/>
  <c r="M127" i="42" s="1"/>
  <c r="N127" i="42" s="1"/>
  <c r="O127" i="42" s="1"/>
  <c r="P127" i="42" s="1"/>
  <c r="Q127" i="42" s="1"/>
  <c r="R127" i="42" s="1"/>
  <c r="S127" i="42" s="1"/>
  <c r="T127" i="42" s="1"/>
  <c r="U127" i="42" s="1"/>
  <c r="V127" i="42" s="1"/>
  <c r="W127" i="42" s="1"/>
  <c r="X127" i="42" s="1"/>
  <c r="Y127" i="42" s="1"/>
  <c r="Z127" i="42" s="1"/>
  <c r="AA127" i="42" s="1"/>
  <c r="AB127" i="42" s="1"/>
  <c r="AC127" i="42" s="1"/>
  <c r="AD127" i="42" s="1"/>
  <c r="AE127" i="42" s="1"/>
  <c r="AF127" i="42" s="1"/>
  <c r="E127" i="42"/>
  <c r="F127" i="42" s="1"/>
  <c r="G127" i="42" s="1"/>
  <c r="D127" i="42"/>
  <c r="C127" i="42"/>
  <c r="L126" i="42"/>
  <c r="M126" i="42" s="1"/>
  <c r="N126" i="42" s="1"/>
  <c r="O126" i="42" s="1"/>
  <c r="P126" i="42" s="1"/>
  <c r="Q126" i="42" s="1"/>
  <c r="R126" i="42" s="1"/>
  <c r="S126" i="42" s="1"/>
  <c r="T126" i="42" s="1"/>
  <c r="U126" i="42" s="1"/>
  <c r="V126" i="42" s="1"/>
  <c r="W126" i="42" s="1"/>
  <c r="X126" i="42" s="1"/>
  <c r="Y126" i="42" s="1"/>
  <c r="Z126" i="42" s="1"/>
  <c r="AA126" i="42" s="1"/>
  <c r="AB126" i="42" s="1"/>
  <c r="AC126" i="42" s="1"/>
  <c r="AD126" i="42" s="1"/>
  <c r="AE126" i="42" s="1"/>
  <c r="AF126" i="42" s="1"/>
  <c r="K126" i="42"/>
  <c r="H126" i="42"/>
  <c r="I126" i="42" s="1"/>
  <c r="J126" i="42" s="1"/>
  <c r="C126" i="42"/>
  <c r="D126" i="42" s="1"/>
  <c r="E126" i="42" s="1"/>
  <c r="F126" i="42" s="1"/>
  <c r="G126" i="42" s="1"/>
  <c r="T125" i="42"/>
  <c r="U125" i="42" s="1"/>
  <c r="V125" i="42" s="1"/>
  <c r="W125" i="42" s="1"/>
  <c r="X125" i="42" s="1"/>
  <c r="Y125" i="42" s="1"/>
  <c r="Z125" i="42" s="1"/>
  <c r="AA125" i="42" s="1"/>
  <c r="AB125" i="42" s="1"/>
  <c r="AC125" i="42" s="1"/>
  <c r="AD125" i="42" s="1"/>
  <c r="AE125" i="42" s="1"/>
  <c r="AF125" i="42" s="1"/>
  <c r="N125" i="42"/>
  <c r="O125" i="42" s="1"/>
  <c r="P125" i="42" s="1"/>
  <c r="Q125" i="42" s="1"/>
  <c r="R125" i="42" s="1"/>
  <c r="S125" i="42" s="1"/>
  <c r="D125" i="42"/>
  <c r="E125" i="42" s="1"/>
  <c r="F125" i="42" s="1"/>
  <c r="G125" i="42" s="1"/>
  <c r="H125" i="42" s="1"/>
  <c r="I125" i="42" s="1"/>
  <c r="J125" i="42" s="1"/>
  <c r="K125" i="42" s="1"/>
  <c r="L125" i="42" s="1"/>
  <c r="M125" i="42" s="1"/>
  <c r="C125" i="42"/>
  <c r="D124" i="42"/>
  <c r="E124" i="42" s="1"/>
  <c r="F124" i="42" s="1"/>
  <c r="G124" i="42" s="1"/>
  <c r="H124" i="42" s="1"/>
  <c r="I124" i="42" s="1"/>
  <c r="J124" i="42" s="1"/>
  <c r="K124" i="42" s="1"/>
  <c r="L124" i="42" s="1"/>
  <c r="M124" i="42" s="1"/>
  <c r="N124" i="42" s="1"/>
  <c r="O124" i="42" s="1"/>
  <c r="P124" i="42" s="1"/>
  <c r="Q124" i="42" s="1"/>
  <c r="R124" i="42" s="1"/>
  <c r="S124" i="42" s="1"/>
  <c r="T124" i="42" s="1"/>
  <c r="U124" i="42" s="1"/>
  <c r="V124" i="42" s="1"/>
  <c r="W124" i="42" s="1"/>
  <c r="X124" i="42" s="1"/>
  <c r="Y124" i="42" s="1"/>
  <c r="Z124" i="42" s="1"/>
  <c r="AA124" i="42" s="1"/>
  <c r="AB124" i="42" s="1"/>
  <c r="AC124" i="42" s="1"/>
  <c r="AD124" i="42" s="1"/>
  <c r="AE124" i="42" s="1"/>
  <c r="AF124" i="42" s="1"/>
  <c r="C124" i="42"/>
  <c r="J123" i="42"/>
  <c r="K123" i="42" s="1"/>
  <c r="L123" i="42" s="1"/>
  <c r="M123" i="42" s="1"/>
  <c r="N123" i="42" s="1"/>
  <c r="O123" i="42" s="1"/>
  <c r="P123" i="42" s="1"/>
  <c r="Q123" i="42" s="1"/>
  <c r="R123" i="42" s="1"/>
  <c r="S123" i="42" s="1"/>
  <c r="T123" i="42" s="1"/>
  <c r="U123" i="42" s="1"/>
  <c r="V123" i="42" s="1"/>
  <c r="W123" i="42" s="1"/>
  <c r="X123" i="42" s="1"/>
  <c r="Y123" i="42" s="1"/>
  <c r="Z123" i="42" s="1"/>
  <c r="AA123" i="42" s="1"/>
  <c r="AB123" i="42" s="1"/>
  <c r="AC123" i="42" s="1"/>
  <c r="AD123" i="42" s="1"/>
  <c r="AE123" i="42" s="1"/>
  <c r="AF123" i="42" s="1"/>
  <c r="I123" i="42"/>
  <c r="G123" i="42"/>
  <c r="H123" i="42" s="1"/>
  <c r="D123" i="42"/>
  <c r="E123" i="42" s="1"/>
  <c r="F123" i="42" s="1"/>
  <c r="C123" i="42"/>
  <c r="D122" i="42"/>
  <c r="E122" i="42" s="1"/>
  <c r="F122" i="42" s="1"/>
  <c r="G122" i="42" s="1"/>
  <c r="H122" i="42" s="1"/>
  <c r="I122" i="42" s="1"/>
  <c r="J122" i="42" s="1"/>
  <c r="K122" i="42" s="1"/>
  <c r="L122" i="42" s="1"/>
  <c r="M122" i="42" s="1"/>
  <c r="N122" i="42" s="1"/>
  <c r="O122" i="42" s="1"/>
  <c r="P122" i="42" s="1"/>
  <c r="Q122" i="42" s="1"/>
  <c r="R122" i="42" s="1"/>
  <c r="S122" i="42" s="1"/>
  <c r="T122" i="42" s="1"/>
  <c r="U122" i="42" s="1"/>
  <c r="V122" i="42" s="1"/>
  <c r="W122" i="42" s="1"/>
  <c r="X122" i="42" s="1"/>
  <c r="Y122" i="42" s="1"/>
  <c r="Z122" i="42" s="1"/>
  <c r="AA122" i="42" s="1"/>
  <c r="AB122" i="42" s="1"/>
  <c r="AC122" i="42" s="1"/>
  <c r="AD122" i="42" s="1"/>
  <c r="AE122" i="42" s="1"/>
  <c r="AF122" i="42" s="1"/>
  <c r="C122" i="42"/>
  <c r="D121" i="42"/>
  <c r="E121" i="42" s="1"/>
  <c r="F121" i="42" s="1"/>
  <c r="G121" i="42" s="1"/>
  <c r="H121" i="42" s="1"/>
  <c r="I121" i="42" s="1"/>
  <c r="J121" i="42" s="1"/>
  <c r="K121" i="42" s="1"/>
  <c r="L121" i="42" s="1"/>
  <c r="M121" i="42" s="1"/>
  <c r="N121" i="42" s="1"/>
  <c r="O121" i="42" s="1"/>
  <c r="P121" i="42" s="1"/>
  <c r="Q121" i="42" s="1"/>
  <c r="R121" i="42" s="1"/>
  <c r="S121" i="42" s="1"/>
  <c r="T121" i="42" s="1"/>
  <c r="U121" i="42" s="1"/>
  <c r="V121" i="42" s="1"/>
  <c r="W121" i="42" s="1"/>
  <c r="X121" i="42" s="1"/>
  <c r="Y121" i="42" s="1"/>
  <c r="Z121" i="42" s="1"/>
  <c r="AA121" i="42" s="1"/>
  <c r="AB121" i="42" s="1"/>
  <c r="AC121" i="42" s="1"/>
  <c r="AD121" i="42" s="1"/>
  <c r="AE121" i="42" s="1"/>
  <c r="AF121" i="42" s="1"/>
  <c r="C121" i="42"/>
  <c r="J120" i="42"/>
  <c r="K120" i="42" s="1"/>
  <c r="L120" i="42" s="1"/>
  <c r="M120" i="42" s="1"/>
  <c r="N120" i="42" s="1"/>
  <c r="O120" i="42" s="1"/>
  <c r="P120" i="42" s="1"/>
  <c r="Q120" i="42" s="1"/>
  <c r="R120" i="42" s="1"/>
  <c r="S120" i="42" s="1"/>
  <c r="T120" i="42" s="1"/>
  <c r="U120" i="42" s="1"/>
  <c r="V120" i="42" s="1"/>
  <c r="W120" i="42" s="1"/>
  <c r="X120" i="42" s="1"/>
  <c r="Y120" i="42" s="1"/>
  <c r="Z120" i="42" s="1"/>
  <c r="AA120" i="42" s="1"/>
  <c r="AB120" i="42" s="1"/>
  <c r="AC120" i="42" s="1"/>
  <c r="AD120" i="42" s="1"/>
  <c r="AE120" i="42" s="1"/>
  <c r="AF120" i="42" s="1"/>
  <c r="I120" i="42"/>
  <c r="G120" i="42"/>
  <c r="H120" i="42" s="1"/>
  <c r="C120" i="42"/>
  <c r="D120" i="42" s="1"/>
  <c r="E120" i="42" s="1"/>
  <c r="F120" i="42" s="1"/>
  <c r="F119" i="42"/>
  <c r="G119" i="42" s="1"/>
  <c r="H119" i="42" s="1"/>
  <c r="I119" i="42" s="1"/>
  <c r="J119" i="42" s="1"/>
  <c r="K119" i="42" s="1"/>
  <c r="L119" i="42" s="1"/>
  <c r="M119" i="42" s="1"/>
  <c r="N119" i="42" s="1"/>
  <c r="O119" i="42" s="1"/>
  <c r="P119" i="42" s="1"/>
  <c r="Q119" i="42" s="1"/>
  <c r="R119" i="42" s="1"/>
  <c r="S119" i="42" s="1"/>
  <c r="T119" i="42" s="1"/>
  <c r="U119" i="42" s="1"/>
  <c r="V119" i="42" s="1"/>
  <c r="W119" i="42" s="1"/>
  <c r="X119" i="42" s="1"/>
  <c r="Y119" i="42" s="1"/>
  <c r="Z119" i="42" s="1"/>
  <c r="AA119" i="42" s="1"/>
  <c r="AB119" i="42" s="1"/>
  <c r="AC119" i="42" s="1"/>
  <c r="AD119" i="42" s="1"/>
  <c r="AE119" i="42" s="1"/>
  <c r="AF119" i="42" s="1"/>
  <c r="D119" i="42"/>
  <c r="E119" i="42" s="1"/>
  <c r="C119" i="42"/>
  <c r="V118" i="42"/>
  <c r="W118" i="42" s="1"/>
  <c r="X118" i="42" s="1"/>
  <c r="Y118" i="42" s="1"/>
  <c r="Z118" i="42" s="1"/>
  <c r="AA118" i="42" s="1"/>
  <c r="AB118" i="42" s="1"/>
  <c r="AC118" i="42" s="1"/>
  <c r="AD118" i="42" s="1"/>
  <c r="AE118" i="42" s="1"/>
  <c r="AF118" i="42" s="1"/>
  <c r="J118" i="42"/>
  <c r="K118" i="42" s="1"/>
  <c r="L118" i="42" s="1"/>
  <c r="M118" i="42" s="1"/>
  <c r="N118" i="42" s="1"/>
  <c r="O118" i="42" s="1"/>
  <c r="P118" i="42" s="1"/>
  <c r="Q118" i="42" s="1"/>
  <c r="R118" i="42" s="1"/>
  <c r="S118" i="42" s="1"/>
  <c r="T118" i="42" s="1"/>
  <c r="U118" i="42" s="1"/>
  <c r="G118" i="42"/>
  <c r="H118" i="42" s="1"/>
  <c r="I118" i="42" s="1"/>
  <c r="F118" i="42"/>
  <c r="D118" i="42"/>
  <c r="E118" i="42" s="1"/>
  <c r="C118" i="42"/>
  <c r="L117" i="42"/>
  <c r="M117" i="42" s="1"/>
  <c r="N117" i="42" s="1"/>
  <c r="O117" i="42" s="1"/>
  <c r="P117" i="42" s="1"/>
  <c r="Q117" i="42" s="1"/>
  <c r="R117" i="42" s="1"/>
  <c r="S117" i="42" s="1"/>
  <c r="T117" i="42" s="1"/>
  <c r="U117" i="42" s="1"/>
  <c r="V117" i="42" s="1"/>
  <c r="W117" i="42" s="1"/>
  <c r="X117" i="42" s="1"/>
  <c r="Y117" i="42" s="1"/>
  <c r="Z117" i="42" s="1"/>
  <c r="AA117" i="42" s="1"/>
  <c r="AB117" i="42" s="1"/>
  <c r="AC117" i="42" s="1"/>
  <c r="AD117" i="42" s="1"/>
  <c r="AE117" i="42" s="1"/>
  <c r="AF117" i="42" s="1"/>
  <c r="J117" i="42"/>
  <c r="K117" i="42" s="1"/>
  <c r="C117" i="42"/>
  <c r="D117" i="42" s="1"/>
  <c r="E117" i="42" s="1"/>
  <c r="F117" i="42" s="1"/>
  <c r="G117" i="42" s="1"/>
  <c r="H117" i="42" s="1"/>
  <c r="I117" i="42" s="1"/>
  <c r="L116" i="42"/>
  <c r="M116" i="42" s="1"/>
  <c r="N116" i="42" s="1"/>
  <c r="O116" i="42" s="1"/>
  <c r="P116" i="42" s="1"/>
  <c r="Q116" i="42" s="1"/>
  <c r="R116" i="42" s="1"/>
  <c r="S116" i="42" s="1"/>
  <c r="T116" i="42" s="1"/>
  <c r="U116" i="42" s="1"/>
  <c r="V116" i="42" s="1"/>
  <c r="W116" i="42" s="1"/>
  <c r="X116" i="42" s="1"/>
  <c r="Y116" i="42" s="1"/>
  <c r="Z116" i="42" s="1"/>
  <c r="AA116" i="42" s="1"/>
  <c r="AB116" i="42" s="1"/>
  <c r="AC116" i="42" s="1"/>
  <c r="AD116" i="42" s="1"/>
  <c r="AE116" i="42" s="1"/>
  <c r="AF116" i="42" s="1"/>
  <c r="K116" i="42"/>
  <c r="C116" i="42"/>
  <c r="D116" i="42" s="1"/>
  <c r="E116" i="42" s="1"/>
  <c r="F116" i="42" s="1"/>
  <c r="G116" i="42" s="1"/>
  <c r="H116" i="42" s="1"/>
  <c r="I116" i="42" s="1"/>
  <c r="J116" i="42" s="1"/>
  <c r="E115" i="42"/>
  <c r="F115" i="42" s="1"/>
  <c r="G115" i="42" s="1"/>
  <c r="H115" i="42" s="1"/>
  <c r="I115" i="42" s="1"/>
  <c r="J115" i="42" s="1"/>
  <c r="K115" i="42" s="1"/>
  <c r="L115" i="42" s="1"/>
  <c r="M115" i="42" s="1"/>
  <c r="N115" i="42" s="1"/>
  <c r="O115" i="42" s="1"/>
  <c r="P115" i="42" s="1"/>
  <c r="Q115" i="42" s="1"/>
  <c r="R115" i="42" s="1"/>
  <c r="S115" i="42" s="1"/>
  <c r="T115" i="42" s="1"/>
  <c r="U115" i="42" s="1"/>
  <c r="V115" i="42" s="1"/>
  <c r="W115" i="42" s="1"/>
  <c r="X115" i="42" s="1"/>
  <c r="Y115" i="42" s="1"/>
  <c r="Z115" i="42" s="1"/>
  <c r="AA115" i="42" s="1"/>
  <c r="AB115" i="42" s="1"/>
  <c r="AC115" i="42" s="1"/>
  <c r="AD115" i="42" s="1"/>
  <c r="AE115" i="42" s="1"/>
  <c r="AF115" i="42" s="1"/>
  <c r="D115" i="42"/>
  <c r="C115" i="42"/>
  <c r="C114" i="42"/>
  <c r="D114" i="42" s="1"/>
  <c r="E114" i="42" s="1"/>
  <c r="F114" i="42" s="1"/>
  <c r="G114" i="42" s="1"/>
  <c r="H114" i="42" s="1"/>
  <c r="I114" i="42" s="1"/>
  <c r="J114" i="42" s="1"/>
  <c r="K114" i="42" s="1"/>
  <c r="L114" i="42" s="1"/>
  <c r="M114" i="42" s="1"/>
  <c r="N114" i="42" s="1"/>
  <c r="O114" i="42" s="1"/>
  <c r="P114" i="42" s="1"/>
  <c r="Q114" i="42" s="1"/>
  <c r="R114" i="42" s="1"/>
  <c r="S114" i="42" s="1"/>
  <c r="T114" i="42" s="1"/>
  <c r="U114" i="42" s="1"/>
  <c r="V114" i="42" s="1"/>
  <c r="W114" i="42" s="1"/>
  <c r="X114" i="42" s="1"/>
  <c r="Y114" i="42" s="1"/>
  <c r="Z114" i="42" s="1"/>
  <c r="AA114" i="42" s="1"/>
  <c r="AB114" i="42" s="1"/>
  <c r="AC114" i="42" s="1"/>
  <c r="AD114" i="42" s="1"/>
  <c r="AE114" i="42" s="1"/>
  <c r="AF114" i="42" s="1"/>
  <c r="I113" i="42"/>
  <c r="J113" i="42" s="1"/>
  <c r="K113" i="42" s="1"/>
  <c r="L113" i="42" s="1"/>
  <c r="M113" i="42" s="1"/>
  <c r="N113" i="42" s="1"/>
  <c r="O113" i="42" s="1"/>
  <c r="P113" i="42" s="1"/>
  <c r="Q113" i="42" s="1"/>
  <c r="R113" i="42" s="1"/>
  <c r="S113" i="42" s="1"/>
  <c r="T113" i="42" s="1"/>
  <c r="U113" i="42" s="1"/>
  <c r="V113" i="42" s="1"/>
  <c r="W113" i="42" s="1"/>
  <c r="X113" i="42" s="1"/>
  <c r="Y113" i="42" s="1"/>
  <c r="Z113" i="42" s="1"/>
  <c r="AA113" i="42" s="1"/>
  <c r="AB113" i="42" s="1"/>
  <c r="AC113" i="42" s="1"/>
  <c r="AD113" i="42" s="1"/>
  <c r="AE113" i="42" s="1"/>
  <c r="AF113" i="42" s="1"/>
  <c r="C113" i="42"/>
  <c r="D113" i="42" s="1"/>
  <c r="E113" i="42" s="1"/>
  <c r="F113" i="42" s="1"/>
  <c r="G113" i="42" s="1"/>
  <c r="H113" i="42" s="1"/>
  <c r="C112" i="42"/>
  <c r="D112" i="42" s="1"/>
  <c r="E112" i="42" s="1"/>
  <c r="F112" i="42" s="1"/>
  <c r="G112" i="42" s="1"/>
  <c r="H112" i="42" s="1"/>
  <c r="I112" i="42" s="1"/>
  <c r="J112" i="42" s="1"/>
  <c r="K112" i="42" s="1"/>
  <c r="L112" i="42" s="1"/>
  <c r="M112" i="42" s="1"/>
  <c r="N112" i="42" s="1"/>
  <c r="O112" i="42" s="1"/>
  <c r="P112" i="42" s="1"/>
  <c r="Q112" i="42" s="1"/>
  <c r="R112" i="42" s="1"/>
  <c r="S112" i="42" s="1"/>
  <c r="T112" i="42" s="1"/>
  <c r="U112" i="42" s="1"/>
  <c r="V112" i="42" s="1"/>
  <c r="W112" i="42" s="1"/>
  <c r="X112" i="42" s="1"/>
  <c r="Y112" i="42" s="1"/>
  <c r="Z112" i="42" s="1"/>
  <c r="AA112" i="42" s="1"/>
  <c r="AB112" i="42" s="1"/>
  <c r="AC112" i="42" s="1"/>
  <c r="AD112" i="42" s="1"/>
  <c r="AE112" i="42" s="1"/>
  <c r="AF112" i="42" s="1"/>
  <c r="K111" i="42"/>
  <c r="L111" i="42" s="1"/>
  <c r="M111" i="42" s="1"/>
  <c r="N111" i="42" s="1"/>
  <c r="O111" i="42" s="1"/>
  <c r="P111" i="42" s="1"/>
  <c r="Q111" i="42" s="1"/>
  <c r="R111" i="42" s="1"/>
  <c r="S111" i="42" s="1"/>
  <c r="T111" i="42" s="1"/>
  <c r="U111" i="42" s="1"/>
  <c r="V111" i="42" s="1"/>
  <c r="W111" i="42" s="1"/>
  <c r="X111" i="42" s="1"/>
  <c r="Y111" i="42" s="1"/>
  <c r="Z111" i="42" s="1"/>
  <c r="AA111" i="42" s="1"/>
  <c r="AB111" i="42" s="1"/>
  <c r="AC111" i="42" s="1"/>
  <c r="AD111" i="42" s="1"/>
  <c r="AE111" i="42" s="1"/>
  <c r="AF111" i="42" s="1"/>
  <c r="J111" i="42"/>
  <c r="D111" i="42"/>
  <c r="E111" i="42" s="1"/>
  <c r="F111" i="42" s="1"/>
  <c r="G111" i="42" s="1"/>
  <c r="H111" i="42" s="1"/>
  <c r="I111" i="42" s="1"/>
  <c r="C111" i="42"/>
  <c r="C110" i="42"/>
  <c r="D110" i="42" s="1"/>
  <c r="E110" i="42" s="1"/>
  <c r="F110" i="42" s="1"/>
  <c r="G110" i="42" s="1"/>
  <c r="H110" i="42" s="1"/>
  <c r="I110" i="42" s="1"/>
  <c r="J110" i="42" s="1"/>
  <c r="K110" i="42" s="1"/>
  <c r="L110" i="42" s="1"/>
  <c r="M110" i="42" s="1"/>
  <c r="N110" i="42" s="1"/>
  <c r="O110" i="42" s="1"/>
  <c r="P110" i="42" s="1"/>
  <c r="Q110" i="42" s="1"/>
  <c r="R110" i="42" s="1"/>
  <c r="S110" i="42" s="1"/>
  <c r="T110" i="42" s="1"/>
  <c r="U110" i="42" s="1"/>
  <c r="V110" i="42" s="1"/>
  <c r="W110" i="42" s="1"/>
  <c r="X110" i="42" s="1"/>
  <c r="Y110" i="42" s="1"/>
  <c r="Z110" i="42" s="1"/>
  <c r="AA110" i="42" s="1"/>
  <c r="AB110" i="42" s="1"/>
  <c r="AC110" i="42" s="1"/>
  <c r="AD110" i="42" s="1"/>
  <c r="AE110" i="42" s="1"/>
  <c r="AF110" i="42" s="1"/>
  <c r="G109" i="42"/>
  <c r="H109" i="42" s="1"/>
  <c r="I109" i="42" s="1"/>
  <c r="J109" i="42" s="1"/>
  <c r="K109" i="42" s="1"/>
  <c r="L109" i="42" s="1"/>
  <c r="M109" i="42" s="1"/>
  <c r="N109" i="42" s="1"/>
  <c r="O109" i="42" s="1"/>
  <c r="P109" i="42" s="1"/>
  <c r="Q109" i="42" s="1"/>
  <c r="R109" i="42" s="1"/>
  <c r="S109" i="42" s="1"/>
  <c r="T109" i="42" s="1"/>
  <c r="U109" i="42" s="1"/>
  <c r="V109" i="42" s="1"/>
  <c r="W109" i="42" s="1"/>
  <c r="X109" i="42" s="1"/>
  <c r="Y109" i="42" s="1"/>
  <c r="Z109" i="42" s="1"/>
  <c r="AA109" i="42" s="1"/>
  <c r="AB109" i="42" s="1"/>
  <c r="AC109" i="42" s="1"/>
  <c r="AD109" i="42" s="1"/>
  <c r="AE109" i="42" s="1"/>
  <c r="AF109" i="42" s="1"/>
  <c r="F109" i="42"/>
  <c r="E109" i="42"/>
  <c r="C109" i="42"/>
  <c r="D109" i="42" s="1"/>
  <c r="I108" i="42"/>
  <c r="J108" i="42" s="1"/>
  <c r="K108" i="42" s="1"/>
  <c r="L108" i="42" s="1"/>
  <c r="M108" i="42" s="1"/>
  <c r="N108" i="42" s="1"/>
  <c r="O108" i="42" s="1"/>
  <c r="P108" i="42" s="1"/>
  <c r="Q108" i="42" s="1"/>
  <c r="R108" i="42" s="1"/>
  <c r="S108" i="42" s="1"/>
  <c r="T108" i="42" s="1"/>
  <c r="U108" i="42" s="1"/>
  <c r="V108" i="42" s="1"/>
  <c r="W108" i="42" s="1"/>
  <c r="X108" i="42" s="1"/>
  <c r="Y108" i="42" s="1"/>
  <c r="Z108" i="42" s="1"/>
  <c r="AA108" i="42" s="1"/>
  <c r="AB108" i="42" s="1"/>
  <c r="AC108" i="42" s="1"/>
  <c r="AD108" i="42" s="1"/>
  <c r="AE108" i="42" s="1"/>
  <c r="AF108" i="42" s="1"/>
  <c r="H108" i="42"/>
  <c r="C108" i="42"/>
  <c r="D108" i="42" s="1"/>
  <c r="E108" i="42" s="1"/>
  <c r="F108" i="42" s="1"/>
  <c r="G108" i="42" s="1"/>
  <c r="K107" i="42"/>
  <c r="L107" i="42" s="1"/>
  <c r="M107" i="42" s="1"/>
  <c r="N107" i="42" s="1"/>
  <c r="O107" i="42" s="1"/>
  <c r="P107" i="42" s="1"/>
  <c r="Q107" i="42" s="1"/>
  <c r="R107" i="42" s="1"/>
  <c r="S107" i="42" s="1"/>
  <c r="T107" i="42" s="1"/>
  <c r="U107" i="42" s="1"/>
  <c r="V107" i="42" s="1"/>
  <c r="W107" i="42" s="1"/>
  <c r="X107" i="42" s="1"/>
  <c r="Y107" i="42" s="1"/>
  <c r="Z107" i="42" s="1"/>
  <c r="AA107" i="42" s="1"/>
  <c r="AB107" i="42" s="1"/>
  <c r="AC107" i="42" s="1"/>
  <c r="AD107" i="42" s="1"/>
  <c r="AE107" i="42" s="1"/>
  <c r="AF107" i="42" s="1"/>
  <c r="J107" i="42"/>
  <c r="D107" i="42"/>
  <c r="E107" i="42" s="1"/>
  <c r="F107" i="42" s="1"/>
  <c r="G107" i="42" s="1"/>
  <c r="H107" i="42" s="1"/>
  <c r="C107" i="42"/>
  <c r="C106" i="42"/>
  <c r="D106" i="42" s="1"/>
  <c r="E106" i="42" s="1"/>
  <c r="F106" i="42" s="1"/>
  <c r="G106" i="42" s="1"/>
  <c r="H106" i="42" s="1"/>
  <c r="I106" i="42" s="1"/>
  <c r="J106" i="42" s="1"/>
  <c r="K106" i="42" s="1"/>
  <c r="L106" i="42" s="1"/>
  <c r="M106" i="42" s="1"/>
  <c r="N106" i="42" s="1"/>
  <c r="O106" i="42" s="1"/>
  <c r="P106" i="42" s="1"/>
  <c r="Q106" i="42" s="1"/>
  <c r="R106" i="42" s="1"/>
  <c r="S106" i="42" s="1"/>
  <c r="T106" i="42" s="1"/>
  <c r="U106" i="42" s="1"/>
  <c r="V106" i="42" s="1"/>
  <c r="W106" i="42" s="1"/>
  <c r="X106" i="42" s="1"/>
  <c r="Y106" i="42" s="1"/>
  <c r="Z106" i="42" s="1"/>
  <c r="AA106" i="42" s="1"/>
  <c r="AB106" i="42" s="1"/>
  <c r="AC106" i="42" s="1"/>
  <c r="AD106" i="42" s="1"/>
  <c r="AE106" i="42" s="1"/>
  <c r="AF106" i="42" s="1"/>
  <c r="G104" i="42"/>
  <c r="H104" i="42" s="1"/>
  <c r="I104" i="42" s="1"/>
  <c r="J104" i="42" s="1"/>
  <c r="K104" i="42" s="1"/>
  <c r="L104" i="42" s="1"/>
  <c r="M104" i="42" s="1"/>
  <c r="N104" i="42" s="1"/>
  <c r="O104" i="42" s="1"/>
  <c r="P104" i="42" s="1"/>
  <c r="Q104" i="42" s="1"/>
  <c r="R104" i="42" s="1"/>
  <c r="S104" i="42" s="1"/>
  <c r="T104" i="42" s="1"/>
  <c r="U104" i="42" s="1"/>
  <c r="V104" i="42" s="1"/>
  <c r="W104" i="42" s="1"/>
  <c r="X104" i="42" s="1"/>
  <c r="Y104" i="42" s="1"/>
  <c r="Z104" i="42" s="1"/>
  <c r="AA104" i="42" s="1"/>
  <c r="AB104" i="42" s="1"/>
  <c r="AC104" i="42" s="1"/>
  <c r="AD104" i="42" s="1"/>
  <c r="AE104" i="42" s="1"/>
  <c r="AF104" i="42" s="1"/>
  <c r="F104" i="42"/>
  <c r="E104" i="42"/>
  <c r="D104" i="42"/>
  <c r="C104" i="42"/>
  <c r="D103" i="42"/>
  <c r="E103" i="42" s="1"/>
  <c r="F103" i="42" s="1"/>
  <c r="G103" i="42" s="1"/>
  <c r="H103" i="42" s="1"/>
  <c r="I103" i="42" s="1"/>
  <c r="J103" i="42" s="1"/>
  <c r="K103" i="42" s="1"/>
  <c r="L103" i="42" s="1"/>
  <c r="M103" i="42" s="1"/>
  <c r="N103" i="42" s="1"/>
  <c r="O103" i="42" s="1"/>
  <c r="P103" i="42" s="1"/>
  <c r="Q103" i="42" s="1"/>
  <c r="R103" i="42" s="1"/>
  <c r="S103" i="42" s="1"/>
  <c r="T103" i="42" s="1"/>
  <c r="U103" i="42" s="1"/>
  <c r="V103" i="42" s="1"/>
  <c r="W103" i="42" s="1"/>
  <c r="X103" i="42" s="1"/>
  <c r="Y103" i="42" s="1"/>
  <c r="Z103" i="42" s="1"/>
  <c r="AA103" i="42" s="1"/>
  <c r="AB103" i="42" s="1"/>
  <c r="AC103" i="42" s="1"/>
  <c r="AD103" i="42" s="1"/>
  <c r="AE103" i="42" s="1"/>
  <c r="AF103" i="42" s="1"/>
  <c r="C103" i="42"/>
  <c r="D102" i="42"/>
  <c r="E102" i="42" s="1"/>
  <c r="F102" i="42" s="1"/>
  <c r="G102" i="42" s="1"/>
  <c r="H102" i="42" s="1"/>
  <c r="I102" i="42" s="1"/>
  <c r="J102" i="42" s="1"/>
  <c r="K102" i="42" s="1"/>
  <c r="L102" i="42" s="1"/>
  <c r="M102" i="42" s="1"/>
  <c r="N102" i="42" s="1"/>
  <c r="O102" i="42" s="1"/>
  <c r="P102" i="42" s="1"/>
  <c r="Q102" i="42" s="1"/>
  <c r="R102" i="42" s="1"/>
  <c r="S102" i="42" s="1"/>
  <c r="T102" i="42" s="1"/>
  <c r="U102" i="42" s="1"/>
  <c r="V102" i="42" s="1"/>
  <c r="W102" i="42" s="1"/>
  <c r="X102" i="42" s="1"/>
  <c r="Y102" i="42" s="1"/>
  <c r="Z102" i="42" s="1"/>
  <c r="AA102" i="42" s="1"/>
  <c r="AB102" i="42" s="1"/>
  <c r="AC102" i="42" s="1"/>
  <c r="AD102" i="42" s="1"/>
  <c r="AE102" i="42" s="1"/>
  <c r="AF102" i="42" s="1"/>
  <c r="C102" i="42"/>
  <c r="C88" i="42" s="1"/>
  <c r="O100" i="42"/>
  <c r="P100" i="42" s="1"/>
  <c r="Q100" i="42" s="1"/>
  <c r="R100" i="42" s="1"/>
  <c r="S100" i="42" s="1"/>
  <c r="T100" i="42" s="1"/>
  <c r="U100" i="42" s="1"/>
  <c r="V100" i="42" s="1"/>
  <c r="W100" i="42" s="1"/>
  <c r="X100" i="42" s="1"/>
  <c r="Y100" i="42" s="1"/>
  <c r="Z100" i="42" s="1"/>
  <c r="AA100" i="42" s="1"/>
  <c r="AB100" i="42" s="1"/>
  <c r="AC100" i="42" s="1"/>
  <c r="AD100" i="42" s="1"/>
  <c r="AE100" i="42" s="1"/>
  <c r="AF100" i="42" s="1"/>
  <c r="G100" i="42"/>
  <c r="H100" i="42" s="1"/>
  <c r="I100" i="42" s="1"/>
  <c r="J100" i="42" s="1"/>
  <c r="K100" i="42" s="1"/>
  <c r="L100" i="42" s="1"/>
  <c r="M100" i="42" s="1"/>
  <c r="N100" i="42" s="1"/>
  <c r="F100" i="42"/>
  <c r="D100" i="42"/>
  <c r="E100" i="42" s="1"/>
  <c r="C100" i="42"/>
  <c r="D99" i="42"/>
  <c r="E99" i="42" s="1"/>
  <c r="F99" i="42" s="1"/>
  <c r="G99" i="42" s="1"/>
  <c r="H99" i="42" s="1"/>
  <c r="I99" i="42" s="1"/>
  <c r="J99" i="42" s="1"/>
  <c r="K99" i="42" s="1"/>
  <c r="L99" i="42" s="1"/>
  <c r="M99" i="42" s="1"/>
  <c r="N99" i="42" s="1"/>
  <c r="O99" i="42" s="1"/>
  <c r="P99" i="42" s="1"/>
  <c r="Q99" i="42" s="1"/>
  <c r="R99" i="42" s="1"/>
  <c r="S99" i="42" s="1"/>
  <c r="T99" i="42" s="1"/>
  <c r="U99" i="42" s="1"/>
  <c r="V99" i="42" s="1"/>
  <c r="W99" i="42" s="1"/>
  <c r="X99" i="42" s="1"/>
  <c r="Y99" i="42" s="1"/>
  <c r="Z99" i="42" s="1"/>
  <c r="AA99" i="42" s="1"/>
  <c r="AB99" i="42" s="1"/>
  <c r="AC99" i="42" s="1"/>
  <c r="AD99" i="42" s="1"/>
  <c r="AE99" i="42" s="1"/>
  <c r="AF99" i="42" s="1"/>
  <c r="C99" i="42"/>
  <c r="D98" i="42"/>
  <c r="E98" i="42" s="1"/>
  <c r="F98" i="42" s="1"/>
  <c r="G98" i="42" s="1"/>
  <c r="H98" i="42" s="1"/>
  <c r="I98" i="42" s="1"/>
  <c r="J98" i="42" s="1"/>
  <c r="K98" i="42" s="1"/>
  <c r="L98" i="42" s="1"/>
  <c r="M98" i="42" s="1"/>
  <c r="N98" i="42" s="1"/>
  <c r="O98" i="42" s="1"/>
  <c r="P98" i="42" s="1"/>
  <c r="Q98" i="42" s="1"/>
  <c r="R98" i="42" s="1"/>
  <c r="S98" i="42" s="1"/>
  <c r="T98" i="42" s="1"/>
  <c r="U98" i="42" s="1"/>
  <c r="V98" i="42" s="1"/>
  <c r="W98" i="42" s="1"/>
  <c r="X98" i="42" s="1"/>
  <c r="Y98" i="42" s="1"/>
  <c r="Z98" i="42" s="1"/>
  <c r="AA98" i="42" s="1"/>
  <c r="AB98" i="42" s="1"/>
  <c r="AC98" i="42" s="1"/>
  <c r="AD98" i="42" s="1"/>
  <c r="AE98" i="42" s="1"/>
  <c r="AF98" i="42" s="1"/>
  <c r="C98" i="42"/>
  <c r="N97" i="42"/>
  <c r="O97" i="42" s="1"/>
  <c r="P97" i="42" s="1"/>
  <c r="Q97" i="42" s="1"/>
  <c r="R97" i="42" s="1"/>
  <c r="S97" i="42" s="1"/>
  <c r="T97" i="42" s="1"/>
  <c r="U97" i="42" s="1"/>
  <c r="V97" i="42" s="1"/>
  <c r="W97" i="42" s="1"/>
  <c r="X97" i="42" s="1"/>
  <c r="Y97" i="42" s="1"/>
  <c r="Z97" i="42" s="1"/>
  <c r="AA97" i="42" s="1"/>
  <c r="AB97" i="42" s="1"/>
  <c r="AC97" i="42" s="1"/>
  <c r="AD97" i="42" s="1"/>
  <c r="AE97" i="42" s="1"/>
  <c r="AF97" i="42" s="1"/>
  <c r="F97" i="42"/>
  <c r="G97" i="42" s="1"/>
  <c r="H97" i="42" s="1"/>
  <c r="I97" i="42" s="1"/>
  <c r="J97" i="42" s="1"/>
  <c r="K97" i="42" s="1"/>
  <c r="L97" i="42" s="1"/>
  <c r="M97" i="42" s="1"/>
  <c r="E97" i="42"/>
  <c r="D97" i="42"/>
  <c r="C97" i="42"/>
  <c r="C96" i="42"/>
  <c r="D96" i="42" s="1"/>
  <c r="E96" i="42" s="1"/>
  <c r="E95" i="42"/>
  <c r="D95" i="42"/>
  <c r="C95" i="42"/>
  <c r="AH92" i="42"/>
  <c r="AI92" i="42" s="1"/>
  <c r="AH91" i="42"/>
  <c r="AI91" i="42" s="1"/>
  <c r="AH90" i="42"/>
  <c r="AI90" i="42" s="1"/>
  <c r="AH89" i="42"/>
  <c r="AI89" i="42" s="1"/>
  <c r="AF86" i="42"/>
  <c r="AE86" i="42"/>
  <c r="AD86" i="42"/>
  <c r="AC86" i="42"/>
  <c r="AB86" i="42"/>
  <c r="AA86" i="42"/>
  <c r="Z86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AI85" i="42"/>
  <c r="AH85" i="42"/>
  <c r="AI84" i="42"/>
  <c r="AH84" i="42"/>
  <c r="AI83" i="42"/>
  <c r="AH83" i="42"/>
  <c r="AI82" i="42"/>
  <c r="AH82" i="42"/>
  <c r="AI81" i="42"/>
  <c r="AH81" i="42"/>
  <c r="AI80" i="42"/>
  <c r="AH80" i="42"/>
  <c r="AI79" i="42"/>
  <c r="AH79" i="42"/>
  <c r="AI78" i="42"/>
  <c r="AH78" i="42"/>
  <c r="AG77" i="42"/>
  <c r="M77" i="42"/>
  <c r="L77" i="42"/>
  <c r="AI76" i="42"/>
  <c r="AH76" i="42"/>
  <c r="AF75" i="42"/>
  <c r="AE75" i="42"/>
  <c r="AD75" i="42"/>
  <c r="AC75" i="42"/>
  <c r="AB75" i="42"/>
  <c r="AA75" i="42"/>
  <c r="Z75" i="42"/>
  <c r="Y75" i="42"/>
  <c r="X75" i="42"/>
  <c r="W75" i="42"/>
  <c r="V75" i="42"/>
  <c r="U75" i="42"/>
  <c r="T75" i="42"/>
  <c r="T77" i="42" s="1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AF74" i="42"/>
  <c r="AE74" i="42"/>
  <c r="AD74" i="42"/>
  <c r="AC74" i="42"/>
  <c r="AB74" i="42"/>
  <c r="AA74" i="42"/>
  <c r="Z74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AF73" i="42"/>
  <c r="AE73" i="42"/>
  <c r="AD73" i="42"/>
  <c r="AC73" i="42"/>
  <c r="AB73" i="42"/>
  <c r="AB77" i="42" s="1"/>
  <c r="AA73" i="42"/>
  <c r="Z73" i="42"/>
  <c r="Y73" i="42"/>
  <c r="X73" i="42"/>
  <c r="W73" i="42"/>
  <c r="V73" i="42"/>
  <c r="V77" i="42" s="1"/>
  <c r="U73" i="42"/>
  <c r="T73" i="42"/>
  <c r="S73" i="42"/>
  <c r="R73" i="42"/>
  <c r="Q73" i="42"/>
  <c r="Q77" i="42" s="1"/>
  <c r="P73" i="42"/>
  <c r="P77" i="42" s="1"/>
  <c r="O73" i="42"/>
  <c r="N73" i="42"/>
  <c r="M73" i="42"/>
  <c r="L73" i="42"/>
  <c r="K73" i="42"/>
  <c r="J73" i="42"/>
  <c r="I73" i="42"/>
  <c r="H73" i="42"/>
  <c r="H77" i="42" s="1"/>
  <c r="G73" i="42"/>
  <c r="F73" i="42"/>
  <c r="E73" i="42"/>
  <c r="D73" i="42"/>
  <c r="C73" i="42"/>
  <c r="AF72" i="42"/>
  <c r="AE72" i="42"/>
  <c r="AD72" i="42"/>
  <c r="AC72" i="42"/>
  <c r="AB72" i="42"/>
  <c r="AA72" i="42"/>
  <c r="Z72" i="42"/>
  <c r="Y72" i="42"/>
  <c r="X72" i="42"/>
  <c r="W72" i="42"/>
  <c r="V72" i="42"/>
  <c r="U72" i="42"/>
  <c r="T72" i="42"/>
  <c r="S72" i="42"/>
  <c r="R72" i="42"/>
  <c r="Q72" i="42"/>
  <c r="P72" i="42"/>
  <c r="O72" i="42"/>
  <c r="O77" i="42" s="1"/>
  <c r="N72" i="42"/>
  <c r="M72" i="42"/>
  <c r="L72" i="42"/>
  <c r="K72" i="42"/>
  <c r="J72" i="42"/>
  <c r="I72" i="42"/>
  <c r="H72" i="42"/>
  <c r="G72" i="42"/>
  <c r="F72" i="42"/>
  <c r="E72" i="42"/>
  <c r="D72" i="42"/>
  <c r="C72" i="42"/>
  <c r="AI70" i="42"/>
  <c r="AH70" i="42"/>
  <c r="AG69" i="42"/>
  <c r="AG71" i="42" s="1"/>
  <c r="AF69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AI69" i="42"/>
  <c r="AI68" i="42"/>
  <c r="AH68" i="42"/>
  <c r="AI67" i="42"/>
  <c r="AH67" i="42"/>
  <c r="AI66" i="42"/>
  <c r="AH66" i="42"/>
  <c r="AG65" i="42"/>
  <c r="AF65" i="42"/>
  <c r="AF5" i="42" s="1"/>
  <c r="AE65" i="42"/>
  <c r="AD65" i="42"/>
  <c r="AC5" i="42"/>
  <c r="AB65" i="42"/>
  <c r="AB5" i="42" s="1"/>
  <c r="AA65" i="42"/>
  <c r="AA5" i="42" s="1"/>
  <c r="Z65" i="42"/>
  <c r="Z5" i="42" s="1"/>
  <c r="Y65" i="42"/>
  <c r="Y5" i="42" s="1"/>
  <c r="X65" i="42"/>
  <c r="X5" i="42" s="1"/>
  <c r="W65" i="42"/>
  <c r="W5" i="42" s="1"/>
  <c r="V65" i="42"/>
  <c r="V5" i="42" s="1"/>
  <c r="U65" i="42"/>
  <c r="U5" i="42" s="1"/>
  <c r="T65" i="42"/>
  <c r="T5" i="42" s="1"/>
  <c r="S65" i="42"/>
  <c r="R65" i="42"/>
  <c r="R5" i="42" s="1"/>
  <c r="Q65" i="42"/>
  <c r="Q5" i="42" s="1"/>
  <c r="P65" i="42"/>
  <c r="P5" i="42" s="1"/>
  <c r="O65" i="42"/>
  <c r="O5" i="42" s="1"/>
  <c r="N65" i="42"/>
  <c r="M65" i="42"/>
  <c r="M5" i="42" s="1"/>
  <c r="L65" i="42"/>
  <c r="K65" i="42"/>
  <c r="J65" i="42"/>
  <c r="J5" i="42" s="1"/>
  <c r="I65" i="42"/>
  <c r="I5" i="42" s="1"/>
  <c r="H65" i="42"/>
  <c r="H5" i="42" s="1"/>
  <c r="G65" i="42"/>
  <c r="G5" i="42" s="1"/>
  <c r="F65" i="42"/>
  <c r="F5" i="42" s="1"/>
  <c r="E65" i="42"/>
  <c r="E5" i="42" s="1"/>
  <c r="D65" i="42"/>
  <c r="D5" i="42" s="1"/>
  <c r="C65" i="42"/>
  <c r="AI64" i="42"/>
  <c r="AH64" i="42"/>
  <c r="AI63" i="42"/>
  <c r="AH63" i="42"/>
  <c r="AI62" i="42"/>
  <c r="AH62" i="42"/>
  <c r="AI61" i="42"/>
  <c r="AH61" i="42"/>
  <c r="AI60" i="42"/>
  <c r="AH60" i="42"/>
  <c r="AI59" i="42"/>
  <c r="AH59" i="42"/>
  <c r="AI58" i="42"/>
  <c r="AH58" i="42"/>
  <c r="AI57" i="42"/>
  <c r="AH57" i="42"/>
  <c r="AI56" i="42"/>
  <c r="AH56" i="42"/>
  <c r="AI55" i="42"/>
  <c r="AH55" i="42"/>
  <c r="AI54" i="42"/>
  <c r="AH54" i="42"/>
  <c r="AG53" i="42"/>
  <c r="AG4" i="42" s="1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AI52" i="42"/>
  <c r="AH52" i="42"/>
  <c r="AI51" i="42"/>
  <c r="AH51" i="42"/>
  <c r="AI50" i="42"/>
  <c r="AH50" i="42"/>
  <c r="AG49" i="42"/>
  <c r="AG3" i="42" s="1"/>
  <c r="AG48" i="42"/>
  <c r="C48" i="42"/>
  <c r="C49" i="42" s="1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0" i="42"/>
  <c r="AH40" i="42"/>
  <c r="AI39" i="42"/>
  <c r="AH39" i="42"/>
  <c r="AI38" i="42"/>
  <c r="AH38" i="42"/>
  <c r="AI37" i="42"/>
  <c r="AH37" i="42"/>
  <c r="AI36" i="42"/>
  <c r="AH36" i="42"/>
  <c r="AG35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E5" i="42"/>
  <c r="AD5" i="42"/>
  <c r="S5" i="42"/>
  <c r="N5" i="42"/>
  <c r="L5" i="42"/>
  <c r="K5" i="42"/>
  <c r="B5" i="42"/>
  <c r="K4" i="42"/>
  <c r="C4" i="42"/>
  <c r="D4" i="42" s="1"/>
  <c r="AG2" i="42"/>
  <c r="AF90" i="40"/>
  <c r="Y35" i="40"/>
  <c r="AF77" i="42" l="1"/>
  <c r="AE77" i="42"/>
  <c r="AD77" i="42"/>
  <c r="AC77" i="42"/>
  <c r="AA77" i="42"/>
  <c r="Z77" i="42"/>
  <c r="Y77" i="42"/>
  <c r="X77" i="42"/>
  <c r="W77" i="42"/>
  <c r="U77" i="42"/>
  <c r="S77" i="42"/>
  <c r="R77" i="42"/>
  <c r="N77" i="42"/>
  <c r="K77" i="42"/>
  <c r="AI74" i="42"/>
  <c r="J77" i="42"/>
  <c r="AI73" i="42"/>
  <c r="AI72" i="42"/>
  <c r="G77" i="42"/>
  <c r="AH73" i="42"/>
  <c r="AI53" i="42"/>
  <c r="F77" i="42"/>
  <c r="AH75" i="42"/>
  <c r="E77" i="42"/>
  <c r="AI75" i="42"/>
  <c r="D77" i="42"/>
  <c r="AI65" i="42"/>
  <c r="AI86" i="42"/>
  <c r="AI35" i="42"/>
  <c r="AH74" i="42"/>
  <c r="C5" i="42"/>
  <c r="C77" i="42"/>
  <c r="C71" i="42"/>
  <c r="U203" i="42" s="1"/>
  <c r="B71" i="42"/>
  <c r="AG6" i="42"/>
  <c r="F96" i="42"/>
  <c r="I77" i="42"/>
  <c r="AH72" i="42"/>
  <c r="AH86" i="42"/>
  <c r="D88" i="42"/>
  <c r="AH35" i="42"/>
  <c r="AH53" i="42"/>
  <c r="AH65" i="42"/>
  <c r="AH69" i="42"/>
  <c r="S200" i="42"/>
  <c r="D200" i="42"/>
  <c r="D181" i="42"/>
  <c r="E181" i="42"/>
  <c r="F95" i="42"/>
  <c r="C181" i="42"/>
  <c r="E183" i="42"/>
  <c r="C224" i="42"/>
  <c r="D188" i="42"/>
  <c r="AH41" i="40"/>
  <c r="AI41" i="40"/>
  <c r="AH93" i="40"/>
  <c r="AI93" i="40" s="1"/>
  <c r="AF228" i="40"/>
  <c r="AE228" i="40"/>
  <c r="AD228" i="40"/>
  <c r="AC228" i="40"/>
  <c r="AB228" i="40"/>
  <c r="AA228" i="40"/>
  <c r="Z228" i="40"/>
  <c r="Y228" i="40"/>
  <c r="X228" i="40"/>
  <c r="W228" i="40"/>
  <c r="V228" i="40"/>
  <c r="U228" i="40"/>
  <c r="T228" i="40"/>
  <c r="S228" i="40"/>
  <c r="R228" i="40"/>
  <c r="Q228" i="40"/>
  <c r="P228" i="40"/>
  <c r="O228" i="40"/>
  <c r="N228" i="40"/>
  <c r="M228" i="40"/>
  <c r="L228" i="40"/>
  <c r="K228" i="40"/>
  <c r="J228" i="40"/>
  <c r="I228" i="40"/>
  <c r="H228" i="40"/>
  <c r="G228" i="40"/>
  <c r="F228" i="40"/>
  <c r="E228" i="40"/>
  <c r="D228" i="40"/>
  <c r="C228" i="40"/>
  <c r="B228" i="40"/>
  <c r="A228" i="40"/>
  <c r="AF227" i="40"/>
  <c r="AE227" i="40"/>
  <c r="AD227" i="40"/>
  <c r="AC227" i="40"/>
  <c r="AB227" i="40"/>
  <c r="AA227" i="40"/>
  <c r="Z227" i="40"/>
  <c r="Y227" i="40"/>
  <c r="X227" i="40"/>
  <c r="W227" i="40"/>
  <c r="V227" i="40"/>
  <c r="U227" i="40"/>
  <c r="T227" i="40"/>
  <c r="S227" i="40"/>
  <c r="R227" i="40"/>
  <c r="Q227" i="40"/>
  <c r="P227" i="40"/>
  <c r="O227" i="40"/>
  <c r="N227" i="40"/>
  <c r="M227" i="40"/>
  <c r="L227" i="40"/>
  <c r="K227" i="40"/>
  <c r="J227" i="40"/>
  <c r="I227" i="40"/>
  <c r="H227" i="40"/>
  <c r="G227" i="40"/>
  <c r="F227" i="40"/>
  <c r="E227" i="40"/>
  <c r="D227" i="40"/>
  <c r="C227" i="40"/>
  <c r="B227" i="40"/>
  <c r="A227" i="40"/>
  <c r="AF226" i="40"/>
  <c r="AE226" i="40"/>
  <c r="AD226" i="40"/>
  <c r="AC226" i="40"/>
  <c r="AB226" i="40"/>
  <c r="AA226" i="40"/>
  <c r="Z226" i="40"/>
  <c r="Y226" i="40"/>
  <c r="X226" i="40"/>
  <c r="W226" i="40"/>
  <c r="V226" i="40"/>
  <c r="U226" i="40"/>
  <c r="T226" i="40"/>
  <c r="S226" i="40"/>
  <c r="R226" i="40"/>
  <c r="Q226" i="40"/>
  <c r="P226" i="40"/>
  <c r="O226" i="40"/>
  <c r="N226" i="40"/>
  <c r="M226" i="40"/>
  <c r="L226" i="40"/>
  <c r="K226" i="40"/>
  <c r="J226" i="40"/>
  <c r="I226" i="40"/>
  <c r="H226" i="40"/>
  <c r="G226" i="40"/>
  <c r="F226" i="40"/>
  <c r="E226" i="40"/>
  <c r="D226" i="40"/>
  <c r="C226" i="40"/>
  <c r="B226" i="40"/>
  <c r="A226" i="40"/>
  <c r="AF225" i="40"/>
  <c r="AE225" i="40"/>
  <c r="AD225" i="40"/>
  <c r="AC225" i="40"/>
  <c r="AB225" i="40"/>
  <c r="AA225" i="40"/>
  <c r="Z225" i="40"/>
  <c r="Y225" i="40"/>
  <c r="X225" i="40"/>
  <c r="W225" i="40"/>
  <c r="V225" i="40"/>
  <c r="U225" i="40"/>
  <c r="T225" i="40"/>
  <c r="S225" i="40"/>
  <c r="R225" i="40"/>
  <c r="Q225" i="40"/>
  <c r="P225" i="40"/>
  <c r="O225" i="40"/>
  <c r="N225" i="40"/>
  <c r="M225" i="40"/>
  <c r="L225" i="40"/>
  <c r="K225" i="40"/>
  <c r="J225" i="40"/>
  <c r="I225" i="40"/>
  <c r="H225" i="40"/>
  <c r="G225" i="40"/>
  <c r="F225" i="40"/>
  <c r="E225" i="40"/>
  <c r="D225" i="40"/>
  <c r="C225" i="40"/>
  <c r="B225" i="40"/>
  <c r="A225" i="40"/>
  <c r="D224" i="40"/>
  <c r="B224" i="40"/>
  <c r="S199" i="40"/>
  <c r="AG189" i="40"/>
  <c r="B189" i="40"/>
  <c r="F188" i="40"/>
  <c r="E188" i="40"/>
  <c r="E224" i="40" s="1"/>
  <c r="C188" i="40"/>
  <c r="D188" i="40" s="1"/>
  <c r="D187" i="40"/>
  <c r="E187" i="40" s="1"/>
  <c r="F187" i="40" s="1"/>
  <c r="G187" i="40" s="1"/>
  <c r="H187" i="40" s="1"/>
  <c r="I187" i="40" s="1"/>
  <c r="J187" i="40" s="1"/>
  <c r="K187" i="40" s="1"/>
  <c r="L187" i="40" s="1"/>
  <c r="M187" i="40" s="1"/>
  <c r="N187" i="40" s="1"/>
  <c r="O187" i="40" s="1"/>
  <c r="P187" i="40" s="1"/>
  <c r="Q187" i="40" s="1"/>
  <c r="R187" i="40" s="1"/>
  <c r="S187" i="40" s="1"/>
  <c r="T187" i="40" s="1"/>
  <c r="U187" i="40" s="1"/>
  <c r="V187" i="40" s="1"/>
  <c r="W187" i="40" s="1"/>
  <c r="X187" i="40" s="1"/>
  <c r="Y187" i="40" s="1"/>
  <c r="Z187" i="40" s="1"/>
  <c r="AA187" i="40" s="1"/>
  <c r="AB187" i="40" s="1"/>
  <c r="AC187" i="40" s="1"/>
  <c r="AD187" i="40" s="1"/>
  <c r="AE187" i="40" s="1"/>
  <c r="AF187" i="40" s="1"/>
  <c r="C187" i="40"/>
  <c r="F186" i="40"/>
  <c r="G186" i="40" s="1"/>
  <c r="H186" i="40" s="1"/>
  <c r="I186" i="40" s="1"/>
  <c r="J186" i="40" s="1"/>
  <c r="K186" i="40" s="1"/>
  <c r="L186" i="40" s="1"/>
  <c r="M186" i="40" s="1"/>
  <c r="N186" i="40" s="1"/>
  <c r="O186" i="40" s="1"/>
  <c r="P186" i="40" s="1"/>
  <c r="Q186" i="40" s="1"/>
  <c r="R186" i="40" s="1"/>
  <c r="S186" i="40" s="1"/>
  <c r="T186" i="40" s="1"/>
  <c r="U186" i="40" s="1"/>
  <c r="V186" i="40" s="1"/>
  <c r="W186" i="40" s="1"/>
  <c r="X186" i="40" s="1"/>
  <c r="Y186" i="40" s="1"/>
  <c r="Z186" i="40" s="1"/>
  <c r="AA186" i="40" s="1"/>
  <c r="AB186" i="40" s="1"/>
  <c r="AC186" i="40" s="1"/>
  <c r="AD186" i="40" s="1"/>
  <c r="AE186" i="40" s="1"/>
  <c r="AF186" i="40" s="1"/>
  <c r="D186" i="40"/>
  <c r="E186" i="40" s="1"/>
  <c r="C186" i="40"/>
  <c r="D185" i="40"/>
  <c r="E185" i="40" s="1"/>
  <c r="F185" i="40" s="1"/>
  <c r="G185" i="40" s="1"/>
  <c r="H185" i="40" s="1"/>
  <c r="I185" i="40" s="1"/>
  <c r="J185" i="40" s="1"/>
  <c r="K185" i="40" s="1"/>
  <c r="L185" i="40" s="1"/>
  <c r="M185" i="40" s="1"/>
  <c r="N185" i="40" s="1"/>
  <c r="O185" i="40" s="1"/>
  <c r="P185" i="40" s="1"/>
  <c r="Q185" i="40" s="1"/>
  <c r="R185" i="40" s="1"/>
  <c r="S185" i="40" s="1"/>
  <c r="T185" i="40" s="1"/>
  <c r="U185" i="40" s="1"/>
  <c r="V185" i="40" s="1"/>
  <c r="W185" i="40" s="1"/>
  <c r="X185" i="40" s="1"/>
  <c r="Y185" i="40" s="1"/>
  <c r="Z185" i="40" s="1"/>
  <c r="AA185" i="40" s="1"/>
  <c r="AB185" i="40" s="1"/>
  <c r="AC185" i="40" s="1"/>
  <c r="AD185" i="40" s="1"/>
  <c r="AE185" i="40" s="1"/>
  <c r="AF185" i="40" s="1"/>
  <c r="C185" i="40"/>
  <c r="U184" i="40"/>
  <c r="V184" i="40" s="1"/>
  <c r="W184" i="40" s="1"/>
  <c r="X184" i="40" s="1"/>
  <c r="Y184" i="40" s="1"/>
  <c r="Z184" i="40" s="1"/>
  <c r="AA184" i="40" s="1"/>
  <c r="AB184" i="40" s="1"/>
  <c r="AC184" i="40" s="1"/>
  <c r="AD184" i="40" s="1"/>
  <c r="AE184" i="40" s="1"/>
  <c r="AF184" i="40" s="1"/>
  <c r="F184" i="40"/>
  <c r="G184" i="40" s="1"/>
  <c r="H184" i="40" s="1"/>
  <c r="I184" i="40" s="1"/>
  <c r="J184" i="40" s="1"/>
  <c r="K184" i="40" s="1"/>
  <c r="L184" i="40" s="1"/>
  <c r="M184" i="40" s="1"/>
  <c r="N184" i="40" s="1"/>
  <c r="O184" i="40" s="1"/>
  <c r="P184" i="40" s="1"/>
  <c r="Q184" i="40" s="1"/>
  <c r="R184" i="40" s="1"/>
  <c r="S184" i="40" s="1"/>
  <c r="T184" i="40" s="1"/>
  <c r="E184" i="40"/>
  <c r="C184" i="40"/>
  <c r="D184" i="40" s="1"/>
  <c r="D183" i="40"/>
  <c r="C183" i="40"/>
  <c r="C189" i="40" s="1"/>
  <c r="AG181" i="40"/>
  <c r="B181" i="40"/>
  <c r="C180" i="40"/>
  <c r="D180" i="40" s="1"/>
  <c r="E180" i="40" s="1"/>
  <c r="F180" i="40" s="1"/>
  <c r="G180" i="40" s="1"/>
  <c r="H180" i="40" s="1"/>
  <c r="I180" i="40" s="1"/>
  <c r="J180" i="40" s="1"/>
  <c r="K180" i="40" s="1"/>
  <c r="L180" i="40" s="1"/>
  <c r="M180" i="40" s="1"/>
  <c r="N180" i="40" s="1"/>
  <c r="O180" i="40" s="1"/>
  <c r="P180" i="40" s="1"/>
  <c r="Q180" i="40" s="1"/>
  <c r="R180" i="40" s="1"/>
  <c r="S180" i="40" s="1"/>
  <c r="T180" i="40" s="1"/>
  <c r="U180" i="40" s="1"/>
  <c r="V180" i="40" s="1"/>
  <c r="W180" i="40" s="1"/>
  <c r="X180" i="40" s="1"/>
  <c r="Y180" i="40" s="1"/>
  <c r="Z180" i="40" s="1"/>
  <c r="AA180" i="40" s="1"/>
  <c r="AB180" i="40" s="1"/>
  <c r="AC180" i="40" s="1"/>
  <c r="AD180" i="40" s="1"/>
  <c r="AE180" i="40" s="1"/>
  <c r="AF180" i="40" s="1"/>
  <c r="E179" i="40"/>
  <c r="F179" i="40" s="1"/>
  <c r="G179" i="40" s="1"/>
  <c r="H179" i="40" s="1"/>
  <c r="I179" i="40" s="1"/>
  <c r="J179" i="40" s="1"/>
  <c r="K179" i="40" s="1"/>
  <c r="L179" i="40" s="1"/>
  <c r="M179" i="40" s="1"/>
  <c r="N179" i="40" s="1"/>
  <c r="O179" i="40" s="1"/>
  <c r="P179" i="40" s="1"/>
  <c r="Q179" i="40" s="1"/>
  <c r="R179" i="40" s="1"/>
  <c r="S179" i="40" s="1"/>
  <c r="T179" i="40" s="1"/>
  <c r="U179" i="40" s="1"/>
  <c r="V179" i="40" s="1"/>
  <c r="W179" i="40" s="1"/>
  <c r="X179" i="40" s="1"/>
  <c r="Y179" i="40" s="1"/>
  <c r="Z179" i="40" s="1"/>
  <c r="AA179" i="40" s="1"/>
  <c r="AB179" i="40" s="1"/>
  <c r="AC179" i="40" s="1"/>
  <c r="AD179" i="40" s="1"/>
  <c r="AE179" i="40" s="1"/>
  <c r="AF179" i="40" s="1"/>
  <c r="D179" i="40"/>
  <c r="C179" i="40"/>
  <c r="Z178" i="40"/>
  <c r="AA178" i="40" s="1"/>
  <c r="AB178" i="40" s="1"/>
  <c r="AC178" i="40" s="1"/>
  <c r="AD178" i="40" s="1"/>
  <c r="AE178" i="40" s="1"/>
  <c r="AF178" i="40" s="1"/>
  <c r="G178" i="40"/>
  <c r="H178" i="40" s="1"/>
  <c r="I178" i="40" s="1"/>
  <c r="J178" i="40" s="1"/>
  <c r="K178" i="40" s="1"/>
  <c r="L178" i="40" s="1"/>
  <c r="M178" i="40" s="1"/>
  <c r="N178" i="40" s="1"/>
  <c r="O178" i="40" s="1"/>
  <c r="P178" i="40" s="1"/>
  <c r="Q178" i="40" s="1"/>
  <c r="R178" i="40" s="1"/>
  <c r="S178" i="40" s="1"/>
  <c r="T178" i="40" s="1"/>
  <c r="U178" i="40" s="1"/>
  <c r="V178" i="40" s="1"/>
  <c r="W178" i="40" s="1"/>
  <c r="X178" i="40" s="1"/>
  <c r="Y178" i="40" s="1"/>
  <c r="C178" i="40"/>
  <c r="D178" i="40" s="1"/>
  <c r="E178" i="40" s="1"/>
  <c r="F178" i="40" s="1"/>
  <c r="C177" i="40"/>
  <c r="D177" i="40" s="1"/>
  <c r="E177" i="40" s="1"/>
  <c r="F177" i="40" s="1"/>
  <c r="G177" i="40" s="1"/>
  <c r="H177" i="40" s="1"/>
  <c r="I177" i="40" s="1"/>
  <c r="J177" i="40" s="1"/>
  <c r="K177" i="40" s="1"/>
  <c r="L177" i="40" s="1"/>
  <c r="M177" i="40" s="1"/>
  <c r="N177" i="40" s="1"/>
  <c r="O177" i="40" s="1"/>
  <c r="P177" i="40" s="1"/>
  <c r="Q177" i="40" s="1"/>
  <c r="R177" i="40" s="1"/>
  <c r="S177" i="40" s="1"/>
  <c r="T177" i="40" s="1"/>
  <c r="U177" i="40" s="1"/>
  <c r="V177" i="40" s="1"/>
  <c r="W177" i="40" s="1"/>
  <c r="X177" i="40" s="1"/>
  <c r="Y177" i="40" s="1"/>
  <c r="Z177" i="40" s="1"/>
  <c r="AA177" i="40" s="1"/>
  <c r="AB177" i="40" s="1"/>
  <c r="AC177" i="40" s="1"/>
  <c r="AD177" i="40" s="1"/>
  <c r="AE177" i="40" s="1"/>
  <c r="AF177" i="40" s="1"/>
  <c r="G176" i="40"/>
  <c r="H176" i="40" s="1"/>
  <c r="I176" i="40" s="1"/>
  <c r="J176" i="40" s="1"/>
  <c r="K176" i="40" s="1"/>
  <c r="L176" i="40" s="1"/>
  <c r="M176" i="40" s="1"/>
  <c r="N176" i="40" s="1"/>
  <c r="O176" i="40" s="1"/>
  <c r="P176" i="40" s="1"/>
  <c r="Q176" i="40" s="1"/>
  <c r="R176" i="40" s="1"/>
  <c r="S176" i="40" s="1"/>
  <c r="T176" i="40" s="1"/>
  <c r="U176" i="40" s="1"/>
  <c r="V176" i="40" s="1"/>
  <c r="W176" i="40" s="1"/>
  <c r="X176" i="40" s="1"/>
  <c r="Y176" i="40" s="1"/>
  <c r="Z176" i="40" s="1"/>
  <c r="AA176" i="40" s="1"/>
  <c r="AB176" i="40" s="1"/>
  <c r="AC176" i="40" s="1"/>
  <c r="AD176" i="40" s="1"/>
  <c r="AE176" i="40" s="1"/>
  <c r="AF176" i="40" s="1"/>
  <c r="D176" i="40"/>
  <c r="E176" i="40" s="1"/>
  <c r="F176" i="40" s="1"/>
  <c r="C176" i="40"/>
  <c r="H175" i="40"/>
  <c r="I175" i="40" s="1"/>
  <c r="J175" i="40" s="1"/>
  <c r="K175" i="40" s="1"/>
  <c r="L175" i="40" s="1"/>
  <c r="M175" i="40" s="1"/>
  <c r="N175" i="40" s="1"/>
  <c r="O175" i="40" s="1"/>
  <c r="P175" i="40" s="1"/>
  <c r="Q175" i="40" s="1"/>
  <c r="R175" i="40" s="1"/>
  <c r="S175" i="40" s="1"/>
  <c r="T175" i="40" s="1"/>
  <c r="U175" i="40" s="1"/>
  <c r="V175" i="40" s="1"/>
  <c r="W175" i="40" s="1"/>
  <c r="X175" i="40" s="1"/>
  <c r="Y175" i="40" s="1"/>
  <c r="Z175" i="40" s="1"/>
  <c r="AA175" i="40" s="1"/>
  <c r="AB175" i="40" s="1"/>
  <c r="AC175" i="40" s="1"/>
  <c r="AD175" i="40" s="1"/>
  <c r="AE175" i="40" s="1"/>
  <c r="AF175" i="40" s="1"/>
  <c r="E175" i="40"/>
  <c r="F175" i="40" s="1"/>
  <c r="G175" i="40" s="1"/>
  <c r="C175" i="40"/>
  <c r="D175" i="40" s="1"/>
  <c r="J174" i="40"/>
  <c r="K174" i="40" s="1"/>
  <c r="L174" i="40" s="1"/>
  <c r="M174" i="40" s="1"/>
  <c r="N174" i="40" s="1"/>
  <c r="O174" i="40" s="1"/>
  <c r="P174" i="40" s="1"/>
  <c r="Q174" i="40" s="1"/>
  <c r="R174" i="40" s="1"/>
  <c r="S174" i="40" s="1"/>
  <c r="T174" i="40" s="1"/>
  <c r="U174" i="40" s="1"/>
  <c r="V174" i="40" s="1"/>
  <c r="W174" i="40" s="1"/>
  <c r="X174" i="40" s="1"/>
  <c r="Y174" i="40" s="1"/>
  <c r="Z174" i="40" s="1"/>
  <c r="AA174" i="40" s="1"/>
  <c r="AB174" i="40" s="1"/>
  <c r="AC174" i="40" s="1"/>
  <c r="AD174" i="40" s="1"/>
  <c r="AE174" i="40" s="1"/>
  <c r="AF174" i="40" s="1"/>
  <c r="C174" i="40"/>
  <c r="D174" i="40" s="1"/>
  <c r="E174" i="40" s="1"/>
  <c r="F174" i="40" s="1"/>
  <c r="G174" i="40" s="1"/>
  <c r="H174" i="40" s="1"/>
  <c r="I174" i="40" s="1"/>
  <c r="L173" i="40"/>
  <c r="M173" i="40" s="1"/>
  <c r="N173" i="40" s="1"/>
  <c r="O173" i="40" s="1"/>
  <c r="P173" i="40" s="1"/>
  <c r="Q173" i="40" s="1"/>
  <c r="R173" i="40" s="1"/>
  <c r="S173" i="40" s="1"/>
  <c r="T173" i="40" s="1"/>
  <c r="U173" i="40" s="1"/>
  <c r="V173" i="40" s="1"/>
  <c r="W173" i="40" s="1"/>
  <c r="X173" i="40" s="1"/>
  <c r="Y173" i="40" s="1"/>
  <c r="Z173" i="40" s="1"/>
  <c r="AA173" i="40" s="1"/>
  <c r="AB173" i="40" s="1"/>
  <c r="AC173" i="40" s="1"/>
  <c r="AD173" i="40" s="1"/>
  <c r="AE173" i="40" s="1"/>
  <c r="AF173" i="40" s="1"/>
  <c r="C173" i="40"/>
  <c r="D173" i="40" s="1"/>
  <c r="E173" i="40" s="1"/>
  <c r="F173" i="40" s="1"/>
  <c r="G173" i="40" s="1"/>
  <c r="H173" i="40" s="1"/>
  <c r="I173" i="40" s="1"/>
  <c r="J173" i="40" s="1"/>
  <c r="K173" i="40" s="1"/>
  <c r="M172" i="40"/>
  <c r="N172" i="40" s="1"/>
  <c r="O172" i="40" s="1"/>
  <c r="P172" i="40" s="1"/>
  <c r="Q172" i="40" s="1"/>
  <c r="R172" i="40" s="1"/>
  <c r="S172" i="40" s="1"/>
  <c r="T172" i="40" s="1"/>
  <c r="U172" i="40" s="1"/>
  <c r="V172" i="40" s="1"/>
  <c r="W172" i="40" s="1"/>
  <c r="X172" i="40" s="1"/>
  <c r="Y172" i="40" s="1"/>
  <c r="Z172" i="40" s="1"/>
  <c r="AA172" i="40" s="1"/>
  <c r="AB172" i="40" s="1"/>
  <c r="AC172" i="40" s="1"/>
  <c r="AD172" i="40" s="1"/>
  <c r="AE172" i="40" s="1"/>
  <c r="AF172" i="40" s="1"/>
  <c r="D172" i="40"/>
  <c r="E172" i="40" s="1"/>
  <c r="F172" i="40" s="1"/>
  <c r="G172" i="40" s="1"/>
  <c r="H172" i="40" s="1"/>
  <c r="I172" i="40" s="1"/>
  <c r="J172" i="40" s="1"/>
  <c r="K172" i="40" s="1"/>
  <c r="L172" i="40" s="1"/>
  <c r="C172" i="40"/>
  <c r="G171" i="40"/>
  <c r="H171" i="40" s="1"/>
  <c r="I171" i="40" s="1"/>
  <c r="J171" i="40" s="1"/>
  <c r="K171" i="40" s="1"/>
  <c r="L171" i="40" s="1"/>
  <c r="M171" i="40" s="1"/>
  <c r="N171" i="40" s="1"/>
  <c r="O171" i="40" s="1"/>
  <c r="P171" i="40" s="1"/>
  <c r="Q171" i="40" s="1"/>
  <c r="R171" i="40" s="1"/>
  <c r="S171" i="40" s="1"/>
  <c r="T171" i="40" s="1"/>
  <c r="U171" i="40" s="1"/>
  <c r="V171" i="40" s="1"/>
  <c r="W171" i="40" s="1"/>
  <c r="X171" i="40" s="1"/>
  <c r="Y171" i="40" s="1"/>
  <c r="Z171" i="40" s="1"/>
  <c r="AA171" i="40" s="1"/>
  <c r="AB171" i="40" s="1"/>
  <c r="AC171" i="40" s="1"/>
  <c r="AD171" i="40" s="1"/>
  <c r="AE171" i="40" s="1"/>
  <c r="AF171" i="40" s="1"/>
  <c r="C171" i="40"/>
  <c r="D171" i="40" s="1"/>
  <c r="E171" i="40" s="1"/>
  <c r="F171" i="40" s="1"/>
  <c r="AF170" i="40"/>
  <c r="G170" i="40"/>
  <c r="H170" i="40" s="1"/>
  <c r="I170" i="40" s="1"/>
  <c r="J170" i="40" s="1"/>
  <c r="K170" i="40" s="1"/>
  <c r="L170" i="40" s="1"/>
  <c r="M170" i="40" s="1"/>
  <c r="N170" i="40" s="1"/>
  <c r="O170" i="40" s="1"/>
  <c r="P170" i="40" s="1"/>
  <c r="Q170" i="40" s="1"/>
  <c r="R170" i="40" s="1"/>
  <c r="S170" i="40" s="1"/>
  <c r="T170" i="40" s="1"/>
  <c r="U170" i="40" s="1"/>
  <c r="V170" i="40" s="1"/>
  <c r="W170" i="40" s="1"/>
  <c r="X170" i="40" s="1"/>
  <c r="Y170" i="40" s="1"/>
  <c r="Z170" i="40" s="1"/>
  <c r="AA170" i="40" s="1"/>
  <c r="AB170" i="40" s="1"/>
  <c r="AC170" i="40" s="1"/>
  <c r="AD170" i="40" s="1"/>
  <c r="AE170" i="40" s="1"/>
  <c r="E170" i="40"/>
  <c r="F170" i="40" s="1"/>
  <c r="C170" i="40"/>
  <c r="D170" i="40" s="1"/>
  <c r="C169" i="40"/>
  <c r="D169" i="40" s="1"/>
  <c r="E169" i="40" s="1"/>
  <c r="F169" i="40" s="1"/>
  <c r="G169" i="40" s="1"/>
  <c r="H169" i="40" s="1"/>
  <c r="I169" i="40" s="1"/>
  <c r="J169" i="40" s="1"/>
  <c r="K169" i="40" s="1"/>
  <c r="L169" i="40" s="1"/>
  <c r="M169" i="40" s="1"/>
  <c r="N169" i="40" s="1"/>
  <c r="O169" i="40" s="1"/>
  <c r="P169" i="40" s="1"/>
  <c r="Q169" i="40" s="1"/>
  <c r="R169" i="40" s="1"/>
  <c r="S169" i="40" s="1"/>
  <c r="T169" i="40" s="1"/>
  <c r="U169" i="40" s="1"/>
  <c r="V169" i="40" s="1"/>
  <c r="W169" i="40" s="1"/>
  <c r="X169" i="40" s="1"/>
  <c r="Y169" i="40" s="1"/>
  <c r="Z169" i="40" s="1"/>
  <c r="AA169" i="40" s="1"/>
  <c r="AB169" i="40" s="1"/>
  <c r="AC169" i="40" s="1"/>
  <c r="AD169" i="40" s="1"/>
  <c r="AE169" i="40" s="1"/>
  <c r="AF169" i="40" s="1"/>
  <c r="T168" i="40"/>
  <c r="U168" i="40" s="1"/>
  <c r="V168" i="40" s="1"/>
  <c r="W168" i="40" s="1"/>
  <c r="X168" i="40" s="1"/>
  <c r="Y168" i="40" s="1"/>
  <c r="Z168" i="40" s="1"/>
  <c r="AA168" i="40" s="1"/>
  <c r="AB168" i="40" s="1"/>
  <c r="AC168" i="40" s="1"/>
  <c r="AD168" i="40" s="1"/>
  <c r="AE168" i="40" s="1"/>
  <c r="AF168" i="40" s="1"/>
  <c r="H168" i="40"/>
  <c r="I168" i="40" s="1"/>
  <c r="J168" i="40" s="1"/>
  <c r="K168" i="40" s="1"/>
  <c r="L168" i="40" s="1"/>
  <c r="M168" i="40" s="1"/>
  <c r="N168" i="40" s="1"/>
  <c r="O168" i="40" s="1"/>
  <c r="P168" i="40" s="1"/>
  <c r="Q168" i="40" s="1"/>
  <c r="R168" i="40" s="1"/>
  <c r="S168" i="40" s="1"/>
  <c r="C168" i="40"/>
  <c r="D168" i="40" s="1"/>
  <c r="E168" i="40" s="1"/>
  <c r="F168" i="40" s="1"/>
  <c r="G168" i="40" s="1"/>
  <c r="D167" i="40"/>
  <c r="E167" i="40" s="1"/>
  <c r="F167" i="40" s="1"/>
  <c r="G167" i="40" s="1"/>
  <c r="H167" i="40" s="1"/>
  <c r="I167" i="40" s="1"/>
  <c r="J167" i="40" s="1"/>
  <c r="K167" i="40" s="1"/>
  <c r="L167" i="40" s="1"/>
  <c r="M167" i="40" s="1"/>
  <c r="N167" i="40" s="1"/>
  <c r="O167" i="40" s="1"/>
  <c r="P167" i="40" s="1"/>
  <c r="Q167" i="40" s="1"/>
  <c r="R167" i="40" s="1"/>
  <c r="S167" i="40" s="1"/>
  <c r="T167" i="40" s="1"/>
  <c r="U167" i="40" s="1"/>
  <c r="V167" i="40" s="1"/>
  <c r="W167" i="40" s="1"/>
  <c r="X167" i="40" s="1"/>
  <c r="Y167" i="40" s="1"/>
  <c r="Z167" i="40" s="1"/>
  <c r="AA167" i="40" s="1"/>
  <c r="AB167" i="40" s="1"/>
  <c r="AC167" i="40" s="1"/>
  <c r="AD167" i="40" s="1"/>
  <c r="AE167" i="40" s="1"/>
  <c r="AF167" i="40" s="1"/>
  <c r="C167" i="40"/>
  <c r="C166" i="40"/>
  <c r="D166" i="40" s="1"/>
  <c r="E166" i="40" s="1"/>
  <c r="F166" i="40" s="1"/>
  <c r="G166" i="40" s="1"/>
  <c r="H166" i="40" s="1"/>
  <c r="I166" i="40" s="1"/>
  <c r="J166" i="40" s="1"/>
  <c r="K166" i="40" s="1"/>
  <c r="L166" i="40" s="1"/>
  <c r="M166" i="40" s="1"/>
  <c r="N166" i="40" s="1"/>
  <c r="O166" i="40" s="1"/>
  <c r="P166" i="40" s="1"/>
  <c r="Q166" i="40" s="1"/>
  <c r="R166" i="40" s="1"/>
  <c r="S166" i="40" s="1"/>
  <c r="T166" i="40" s="1"/>
  <c r="U166" i="40" s="1"/>
  <c r="V166" i="40" s="1"/>
  <c r="W166" i="40" s="1"/>
  <c r="X166" i="40" s="1"/>
  <c r="Y166" i="40" s="1"/>
  <c r="Z166" i="40" s="1"/>
  <c r="AA166" i="40" s="1"/>
  <c r="AB166" i="40" s="1"/>
  <c r="AC166" i="40" s="1"/>
  <c r="AD166" i="40" s="1"/>
  <c r="AE166" i="40" s="1"/>
  <c r="AF166" i="40" s="1"/>
  <c r="D165" i="40"/>
  <c r="E165" i="40" s="1"/>
  <c r="F165" i="40" s="1"/>
  <c r="G165" i="40" s="1"/>
  <c r="H165" i="40" s="1"/>
  <c r="I165" i="40" s="1"/>
  <c r="J165" i="40" s="1"/>
  <c r="K165" i="40" s="1"/>
  <c r="L165" i="40" s="1"/>
  <c r="M165" i="40" s="1"/>
  <c r="N165" i="40" s="1"/>
  <c r="O165" i="40" s="1"/>
  <c r="P165" i="40" s="1"/>
  <c r="Q165" i="40" s="1"/>
  <c r="R165" i="40" s="1"/>
  <c r="S165" i="40" s="1"/>
  <c r="T165" i="40" s="1"/>
  <c r="U165" i="40" s="1"/>
  <c r="V165" i="40" s="1"/>
  <c r="W165" i="40" s="1"/>
  <c r="X165" i="40" s="1"/>
  <c r="Y165" i="40" s="1"/>
  <c r="Z165" i="40" s="1"/>
  <c r="AA165" i="40" s="1"/>
  <c r="AB165" i="40" s="1"/>
  <c r="AC165" i="40" s="1"/>
  <c r="AD165" i="40" s="1"/>
  <c r="AE165" i="40" s="1"/>
  <c r="AF165" i="40" s="1"/>
  <c r="C165" i="40"/>
  <c r="AC164" i="40"/>
  <c r="AD164" i="40" s="1"/>
  <c r="AE164" i="40" s="1"/>
  <c r="AF164" i="40" s="1"/>
  <c r="C164" i="40"/>
  <c r="D164" i="40" s="1"/>
  <c r="E164" i="40" s="1"/>
  <c r="F164" i="40" s="1"/>
  <c r="G164" i="40" s="1"/>
  <c r="H164" i="40" s="1"/>
  <c r="I164" i="40" s="1"/>
  <c r="J164" i="40" s="1"/>
  <c r="K164" i="40" s="1"/>
  <c r="L164" i="40" s="1"/>
  <c r="M164" i="40" s="1"/>
  <c r="N164" i="40" s="1"/>
  <c r="O164" i="40" s="1"/>
  <c r="P164" i="40" s="1"/>
  <c r="Q164" i="40" s="1"/>
  <c r="R164" i="40" s="1"/>
  <c r="S164" i="40" s="1"/>
  <c r="T164" i="40" s="1"/>
  <c r="U164" i="40" s="1"/>
  <c r="V164" i="40" s="1"/>
  <c r="W164" i="40" s="1"/>
  <c r="X164" i="40" s="1"/>
  <c r="Y164" i="40" s="1"/>
  <c r="Z164" i="40" s="1"/>
  <c r="AA164" i="40" s="1"/>
  <c r="AB164" i="40" s="1"/>
  <c r="C163" i="40"/>
  <c r="D163" i="40" s="1"/>
  <c r="E163" i="40" s="1"/>
  <c r="F163" i="40" s="1"/>
  <c r="G163" i="40" s="1"/>
  <c r="H163" i="40" s="1"/>
  <c r="I163" i="40" s="1"/>
  <c r="J163" i="40" s="1"/>
  <c r="K163" i="40" s="1"/>
  <c r="L163" i="40" s="1"/>
  <c r="M163" i="40" s="1"/>
  <c r="N163" i="40" s="1"/>
  <c r="O163" i="40" s="1"/>
  <c r="P163" i="40" s="1"/>
  <c r="Q163" i="40" s="1"/>
  <c r="R163" i="40" s="1"/>
  <c r="S163" i="40" s="1"/>
  <c r="T163" i="40" s="1"/>
  <c r="U163" i="40" s="1"/>
  <c r="V163" i="40" s="1"/>
  <c r="W163" i="40" s="1"/>
  <c r="X163" i="40" s="1"/>
  <c r="Y163" i="40" s="1"/>
  <c r="Z163" i="40" s="1"/>
  <c r="AA163" i="40" s="1"/>
  <c r="AB163" i="40" s="1"/>
  <c r="AC163" i="40" s="1"/>
  <c r="AD163" i="40" s="1"/>
  <c r="AE163" i="40" s="1"/>
  <c r="AF163" i="40" s="1"/>
  <c r="I162" i="40"/>
  <c r="J162" i="40" s="1"/>
  <c r="K162" i="40" s="1"/>
  <c r="L162" i="40" s="1"/>
  <c r="M162" i="40" s="1"/>
  <c r="N162" i="40" s="1"/>
  <c r="O162" i="40" s="1"/>
  <c r="P162" i="40" s="1"/>
  <c r="Q162" i="40" s="1"/>
  <c r="R162" i="40" s="1"/>
  <c r="S162" i="40" s="1"/>
  <c r="T162" i="40" s="1"/>
  <c r="U162" i="40" s="1"/>
  <c r="V162" i="40" s="1"/>
  <c r="W162" i="40" s="1"/>
  <c r="X162" i="40" s="1"/>
  <c r="Y162" i="40" s="1"/>
  <c r="Z162" i="40" s="1"/>
  <c r="AA162" i="40" s="1"/>
  <c r="AB162" i="40" s="1"/>
  <c r="AC162" i="40" s="1"/>
  <c r="AD162" i="40" s="1"/>
  <c r="AE162" i="40" s="1"/>
  <c r="AF162" i="40" s="1"/>
  <c r="D162" i="40"/>
  <c r="E162" i="40" s="1"/>
  <c r="F162" i="40" s="1"/>
  <c r="G162" i="40" s="1"/>
  <c r="H162" i="40" s="1"/>
  <c r="C162" i="40"/>
  <c r="Z161" i="40"/>
  <c r="AA161" i="40" s="1"/>
  <c r="AB161" i="40" s="1"/>
  <c r="AC161" i="40" s="1"/>
  <c r="AD161" i="40" s="1"/>
  <c r="AE161" i="40" s="1"/>
  <c r="AF161" i="40" s="1"/>
  <c r="I161" i="40"/>
  <c r="J161" i="40" s="1"/>
  <c r="K161" i="40" s="1"/>
  <c r="L161" i="40" s="1"/>
  <c r="M161" i="40" s="1"/>
  <c r="N161" i="40" s="1"/>
  <c r="O161" i="40" s="1"/>
  <c r="P161" i="40" s="1"/>
  <c r="Q161" i="40" s="1"/>
  <c r="R161" i="40" s="1"/>
  <c r="S161" i="40" s="1"/>
  <c r="T161" i="40" s="1"/>
  <c r="U161" i="40" s="1"/>
  <c r="V161" i="40" s="1"/>
  <c r="W161" i="40" s="1"/>
  <c r="X161" i="40" s="1"/>
  <c r="Y161" i="40" s="1"/>
  <c r="C161" i="40"/>
  <c r="D161" i="40" s="1"/>
  <c r="E161" i="40" s="1"/>
  <c r="F161" i="40" s="1"/>
  <c r="G161" i="40" s="1"/>
  <c r="H161" i="40" s="1"/>
  <c r="E160" i="40"/>
  <c r="F160" i="40" s="1"/>
  <c r="G160" i="40" s="1"/>
  <c r="H160" i="40" s="1"/>
  <c r="I160" i="40" s="1"/>
  <c r="J160" i="40" s="1"/>
  <c r="K160" i="40" s="1"/>
  <c r="L160" i="40" s="1"/>
  <c r="M160" i="40" s="1"/>
  <c r="N160" i="40" s="1"/>
  <c r="O160" i="40" s="1"/>
  <c r="P160" i="40" s="1"/>
  <c r="Q160" i="40" s="1"/>
  <c r="R160" i="40" s="1"/>
  <c r="S160" i="40" s="1"/>
  <c r="T160" i="40" s="1"/>
  <c r="U160" i="40" s="1"/>
  <c r="V160" i="40" s="1"/>
  <c r="W160" i="40" s="1"/>
  <c r="X160" i="40" s="1"/>
  <c r="Y160" i="40" s="1"/>
  <c r="Z160" i="40" s="1"/>
  <c r="AA160" i="40" s="1"/>
  <c r="AB160" i="40" s="1"/>
  <c r="AC160" i="40" s="1"/>
  <c r="AD160" i="40" s="1"/>
  <c r="AE160" i="40" s="1"/>
  <c r="AF160" i="40" s="1"/>
  <c r="C160" i="40"/>
  <c r="D160" i="40" s="1"/>
  <c r="C159" i="40"/>
  <c r="D159" i="40" s="1"/>
  <c r="E159" i="40" s="1"/>
  <c r="F159" i="40" s="1"/>
  <c r="G159" i="40" s="1"/>
  <c r="H159" i="40" s="1"/>
  <c r="I159" i="40" s="1"/>
  <c r="J159" i="40" s="1"/>
  <c r="K159" i="40" s="1"/>
  <c r="L159" i="40" s="1"/>
  <c r="M159" i="40" s="1"/>
  <c r="N159" i="40" s="1"/>
  <c r="O159" i="40" s="1"/>
  <c r="P159" i="40" s="1"/>
  <c r="Q159" i="40" s="1"/>
  <c r="R159" i="40" s="1"/>
  <c r="S159" i="40" s="1"/>
  <c r="T159" i="40" s="1"/>
  <c r="U159" i="40" s="1"/>
  <c r="V159" i="40" s="1"/>
  <c r="W159" i="40" s="1"/>
  <c r="X159" i="40" s="1"/>
  <c r="Y159" i="40" s="1"/>
  <c r="Z159" i="40" s="1"/>
  <c r="AA159" i="40" s="1"/>
  <c r="AB159" i="40" s="1"/>
  <c r="AC159" i="40" s="1"/>
  <c r="AD159" i="40" s="1"/>
  <c r="AE159" i="40" s="1"/>
  <c r="AF159" i="40" s="1"/>
  <c r="M158" i="40"/>
  <c r="N158" i="40" s="1"/>
  <c r="O158" i="40" s="1"/>
  <c r="P158" i="40" s="1"/>
  <c r="Q158" i="40" s="1"/>
  <c r="R158" i="40" s="1"/>
  <c r="S158" i="40" s="1"/>
  <c r="T158" i="40" s="1"/>
  <c r="U158" i="40" s="1"/>
  <c r="V158" i="40" s="1"/>
  <c r="W158" i="40" s="1"/>
  <c r="X158" i="40" s="1"/>
  <c r="Y158" i="40" s="1"/>
  <c r="Z158" i="40" s="1"/>
  <c r="AA158" i="40" s="1"/>
  <c r="AB158" i="40" s="1"/>
  <c r="AC158" i="40" s="1"/>
  <c r="AD158" i="40" s="1"/>
  <c r="AE158" i="40" s="1"/>
  <c r="AF158" i="40" s="1"/>
  <c r="D158" i="40"/>
  <c r="E158" i="40" s="1"/>
  <c r="F158" i="40" s="1"/>
  <c r="G158" i="40" s="1"/>
  <c r="H158" i="40" s="1"/>
  <c r="I158" i="40" s="1"/>
  <c r="J158" i="40" s="1"/>
  <c r="K158" i="40" s="1"/>
  <c r="L158" i="40" s="1"/>
  <c r="C158" i="40"/>
  <c r="E157" i="40"/>
  <c r="F157" i="40" s="1"/>
  <c r="G157" i="40" s="1"/>
  <c r="H157" i="40" s="1"/>
  <c r="I157" i="40" s="1"/>
  <c r="J157" i="40" s="1"/>
  <c r="K157" i="40" s="1"/>
  <c r="L157" i="40" s="1"/>
  <c r="M157" i="40" s="1"/>
  <c r="N157" i="40" s="1"/>
  <c r="O157" i="40" s="1"/>
  <c r="P157" i="40" s="1"/>
  <c r="Q157" i="40" s="1"/>
  <c r="R157" i="40" s="1"/>
  <c r="S157" i="40" s="1"/>
  <c r="T157" i="40" s="1"/>
  <c r="U157" i="40" s="1"/>
  <c r="V157" i="40" s="1"/>
  <c r="W157" i="40" s="1"/>
  <c r="X157" i="40" s="1"/>
  <c r="Y157" i="40" s="1"/>
  <c r="Z157" i="40" s="1"/>
  <c r="AA157" i="40" s="1"/>
  <c r="AB157" i="40" s="1"/>
  <c r="AC157" i="40" s="1"/>
  <c r="AD157" i="40" s="1"/>
  <c r="AE157" i="40" s="1"/>
  <c r="AF157" i="40" s="1"/>
  <c r="C157" i="40"/>
  <c r="D157" i="40" s="1"/>
  <c r="C156" i="40"/>
  <c r="D156" i="40" s="1"/>
  <c r="E156" i="40" s="1"/>
  <c r="F156" i="40" s="1"/>
  <c r="G156" i="40" s="1"/>
  <c r="H156" i="40" s="1"/>
  <c r="I156" i="40" s="1"/>
  <c r="J156" i="40" s="1"/>
  <c r="K156" i="40" s="1"/>
  <c r="L156" i="40" s="1"/>
  <c r="M156" i="40" s="1"/>
  <c r="N156" i="40" s="1"/>
  <c r="O156" i="40" s="1"/>
  <c r="P156" i="40" s="1"/>
  <c r="Q156" i="40" s="1"/>
  <c r="R156" i="40" s="1"/>
  <c r="S156" i="40" s="1"/>
  <c r="T156" i="40" s="1"/>
  <c r="U156" i="40" s="1"/>
  <c r="V156" i="40" s="1"/>
  <c r="W156" i="40" s="1"/>
  <c r="X156" i="40" s="1"/>
  <c r="Y156" i="40" s="1"/>
  <c r="Z156" i="40" s="1"/>
  <c r="AA156" i="40" s="1"/>
  <c r="AB156" i="40" s="1"/>
  <c r="AC156" i="40" s="1"/>
  <c r="AD156" i="40" s="1"/>
  <c r="AE156" i="40" s="1"/>
  <c r="AF156" i="40" s="1"/>
  <c r="G155" i="40"/>
  <c r="H155" i="40" s="1"/>
  <c r="I155" i="40" s="1"/>
  <c r="J155" i="40" s="1"/>
  <c r="K155" i="40" s="1"/>
  <c r="L155" i="40" s="1"/>
  <c r="M155" i="40" s="1"/>
  <c r="N155" i="40" s="1"/>
  <c r="O155" i="40" s="1"/>
  <c r="P155" i="40" s="1"/>
  <c r="Q155" i="40" s="1"/>
  <c r="R155" i="40" s="1"/>
  <c r="S155" i="40" s="1"/>
  <c r="T155" i="40" s="1"/>
  <c r="U155" i="40" s="1"/>
  <c r="V155" i="40" s="1"/>
  <c r="W155" i="40" s="1"/>
  <c r="X155" i="40" s="1"/>
  <c r="Y155" i="40" s="1"/>
  <c r="Z155" i="40" s="1"/>
  <c r="AA155" i="40" s="1"/>
  <c r="AB155" i="40" s="1"/>
  <c r="AC155" i="40" s="1"/>
  <c r="AD155" i="40" s="1"/>
  <c r="AE155" i="40" s="1"/>
  <c r="AF155" i="40" s="1"/>
  <c r="E155" i="40"/>
  <c r="F155" i="40" s="1"/>
  <c r="D155" i="40"/>
  <c r="C155" i="40"/>
  <c r="I154" i="40"/>
  <c r="J154" i="40" s="1"/>
  <c r="K154" i="40" s="1"/>
  <c r="L154" i="40" s="1"/>
  <c r="M154" i="40" s="1"/>
  <c r="N154" i="40" s="1"/>
  <c r="O154" i="40" s="1"/>
  <c r="P154" i="40" s="1"/>
  <c r="Q154" i="40" s="1"/>
  <c r="R154" i="40" s="1"/>
  <c r="S154" i="40" s="1"/>
  <c r="T154" i="40" s="1"/>
  <c r="U154" i="40" s="1"/>
  <c r="V154" i="40" s="1"/>
  <c r="W154" i="40" s="1"/>
  <c r="X154" i="40" s="1"/>
  <c r="Y154" i="40" s="1"/>
  <c r="Z154" i="40" s="1"/>
  <c r="AA154" i="40" s="1"/>
  <c r="AB154" i="40" s="1"/>
  <c r="AC154" i="40" s="1"/>
  <c r="AD154" i="40" s="1"/>
  <c r="AE154" i="40" s="1"/>
  <c r="AF154" i="40" s="1"/>
  <c r="C154" i="40"/>
  <c r="D154" i="40" s="1"/>
  <c r="E154" i="40" s="1"/>
  <c r="F154" i="40" s="1"/>
  <c r="G154" i="40" s="1"/>
  <c r="H154" i="40" s="1"/>
  <c r="R153" i="40"/>
  <c r="S153" i="40" s="1"/>
  <c r="T153" i="40" s="1"/>
  <c r="U153" i="40" s="1"/>
  <c r="V153" i="40" s="1"/>
  <c r="W153" i="40" s="1"/>
  <c r="X153" i="40" s="1"/>
  <c r="Y153" i="40" s="1"/>
  <c r="Z153" i="40" s="1"/>
  <c r="AA153" i="40" s="1"/>
  <c r="AB153" i="40" s="1"/>
  <c r="AC153" i="40" s="1"/>
  <c r="AD153" i="40" s="1"/>
  <c r="AE153" i="40" s="1"/>
  <c r="AF153" i="40" s="1"/>
  <c r="K153" i="40"/>
  <c r="L153" i="40" s="1"/>
  <c r="M153" i="40" s="1"/>
  <c r="N153" i="40" s="1"/>
  <c r="O153" i="40" s="1"/>
  <c r="P153" i="40" s="1"/>
  <c r="Q153" i="40" s="1"/>
  <c r="I153" i="40"/>
  <c r="J153" i="40" s="1"/>
  <c r="E153" i="40"/>
  <c r="F153" i="40" s="1"/>
  <c r="G153" i="40" s="1"/>
  <c r="H153" i="40" s="1"/>
  <c r="C153" i="40"/>
  <c r="D153" i="40" s="1"/>
  <c r="C152" i="40"/>
  <c r="D152" i="40" s="1"/>
  <c r="E152" i="40" s="1"/>
  <c r="F152" i="40" s="1"/>
  <c r="G152" i="40" s="1"/>
  <c r="H152" i="40" s="1"/>
  <c r="I152" i="40" s="1"/>
  <c r="J152" i="40" s="1"/>
  <c r="K152" i="40" s="1"/>
  <c r="L152" i="40" s="1"/>
  <c r="M152" i="40" s="1"/>
  <c r="N152" i="40" s="1"/>
  <c r="O152" i="40" s="1"/>
  <c r="P152" i="40" s="1"/>
  <c r="Q152" i="40" s="1"/>
  <c r="R152" i="40" s="1"/>
  <c r="S152" i="40" s="1"/>
  <c r="T152" i="40" s="1"/>
  <c r="U152" i="40" s="1"/>
  <c r="V152" i="40" s="1"/>
  <c r="W152" i="40" s="1"/>
  <c r="X152" i="40" s="1"/>
  <c r="Y152" i="40" s="1"/>
  <c r="Z152" i="40" s="1"/>
  <c r="AA152" i="40" s="1"/>
  <c r="AB152" i="40" s="1"/>
  <c r="AC152" i="40" s="1"/>
  <c r="AD152" i="40" s="1"/>
  <c r="AE152" i="40" s="1"/>
  <c r="AF152" i="40" s="1"/>
  <c r="C151" i="40"/>
  <c r="D151" i="40" s="1"/>
  <c r="E151" i="40" s="1"/>
  <c r="F151" i="40" s="1"/>
  <c r="G151" i="40" s="1"/>
  <c r="H151" i="40" s="1"/>
  <c r="I151" i="40" s="1"/>
  <c r="J151" i="40" s="1"/>
  <c r="K151" i="40" s="1"/>
  <c r="L151" i="40" s="1"/>
  <c r="M151" i="40" s="1"/>
  <c r="N151" i="40" s="1"/>
  <c r="O151" i="40" s="1"/>
  <c r="P151" i="40" s="1"/>
  <c r="Q151" i="40" s="1"/>
  <c r="R151" i="40" s="1"/>
  <c r="S151" i="40" s="1"/>
  <c r="T151" i="40" s="1"/>
  <c r="U151" i="40" s="1"/>
  <c r="V151" i="40" s="1"/>
  <c r="W151" i="40" s="1"/>
  <c r="X151" i="40" s="1"/>
  <c r="Y151" i="40" s="1"/>
  <c r="Z151" i="40" s="1"/>
  <c r="AA151" i="40" s="1"/>
  <c r="AB151" i="40" s="1"/>
  <c r="AC151" i="40" s="1"/>
  <c r="AD151" i="40" s="1"/>
  <c r="AE151" i="40" s="1"/>
  <c r="AF151" i="40" s="1"/>
  <c r="M150" i="40"/>
  <c r="N150" i="40" s="1"/>
  <c r="O150" i="40" s="1"/>
  <c r="P150" i="40" s="1"/>
  <c r="Q150" i="40" s="1"/>
  <c r="R150" i="40" s="1"/>
  <c r="S150" i="40" s="1"/>
  <c r="T150" i="40" s="1"/>
  <c r="U150" i="40" s="1"/>
  <c r="V150" i="40" s="1"/>
  <c r="W150" i="40" s="1"/>
  <c r="X150" i="40" s="1"/>
  <c r="Y150" i="40" s="1"/>
  <c r="Z150" i="40" s="1"/>
  <c r="AA150" i="40" s="1"/>
  <c r="AB150" i="40" s="1"/>
  <c r="AC150" i="40" s="1"/>
  <c r="AD150" i="40" s="1"/>
  <c r="AE150" i="40" s="1"/>
  <c r="AF150" i="40" s="1"/>
  <c r="D150" i="40"/>
  <c r="E150" i="40" s="1"/>
  <c r="F150" i="40" s="1"/>
  <c r="G150" i="40" s="1"/>
  <c r="H150" i="40" s="1"/>
  <c r="I150" i="40" s="1"/>
  <c r="J150" i="40" s="1"/>
  <c r="K150" i="40" s="1"/>
  <c r="L150" i="40" s="1"/>
  <c r="C150" i="40"/>
  <c r="R149" i="40"/>
  <c r="S149" i="40" s="1"/>
  <c r="T149" i="40" s="1"/>
  <c r="U149" i="40" s="1"/>
  <c r="V149" i="40" s="1"/>
  <c r="W149" i="40" s="1"/>
  <c r="X149" i="40" s="1"/>
  <c r="Y149" i="40" s="1"/>
  <c r="Z149" i="40" s="1"/>
  <c r="AA149" i="40" s="1"/>
  <c r="AB149" i="40" s="1"/>
  <c r="AC149" i="40" s="1"/>
  <c r="AD149" i="40" s="1"/>
  <c r="AE149" i="40" s="1"/>
  <c r="AF149" i="40" s="1"/>
  <c r="E149" i="40"/>
  <c r="F149" i="40" s="1"/>
  <c r="G149" i="40" s="1"/>
  <c r="H149" i="40" s="1"/>
  <c r="I149" i="40" s="1"/>
  <c r="J149" i="40" s="1"/>
  <c r="K149" i="40" s="1"/>
  <c r="L149" i="40" s="1"/>
  <c r="M149" i="40" s="1"/>
  <c r="N149" i="40" s="1"/>
  <c r="O149" i="40" s="1"/>
  <c r="P149" i="40" s="1"/>
  <c r="Q149" i="40" s="1"/>
  <c r="C149" i="40"/>
  <c r="D149" i="40" s="1"/>
  <c r="E148" i="40"/>
  <c r="F148" i="40" s="1"/>
  <c r="G148" i="40" s="1"/>
  <c r="H148" i="40" s="1"/>
  <c r="I148" i="40" s="1"/>
  <c r="J148" i="40" s="1"/>
  <c r="K148" i="40" s="1"/>
  <c r="L148" i="40" s="1"/>
  <c r="M148" i="40" s="1"/>
  <c r="N148" i="40" s="1"/>
  <c r="O148" i="40" s="1"/>
  <c r="P148" i="40" s="1"/>
  <c r="Q148" i="40" s="1"/>
  <c r="R148" i="40" s="1"/>
  <c r="S148" i="40" s="1"/>
  <c r="T148" i="40" s="1"/>
  <c r="U148" i="40" s="1"/>
  <c r="V148" i="40" s="1"/>
  <c r="W148" i="40" s="1"/>
  <c r="X148" i="40" s="1"/>
  <c r="Y148" i="40" s="1"/>
  <c r="Z148" i="40" s="1"/>
  <c r="AA148" i="40" s="1"/>
  <c r="AB148" i="40" s="1"/>
  <c r="AC148" i="40" s="1"/>
  <c r="AD148" i="40" s="1"/>
  <c r="AE148" i="40" s="1"/>
  <c r="AF148" i="40" s="1"/>
  <c r="C148" i="40"/>
  <c r="D148" i="40" s="1"/>
  <c r="N147" i="40"/>
  <c r="O147" i="40" s="1"/>
  <c r="P147" i="40" s="1"/>
  <c r="Q147" i="40" s="1"/>
  <c r="R147" i="40" s="1"/>
  <c r="S147" i="40" s="1"/>
  <c r="T147" i="40" s="1"/>
  <c r="U147" i="40" s="1"/>
  <c r="V147" i="40" s="1"/>
  <c r="W147" i="40" s="1"/>
  <c r="X147" i="40" s="1"/>
  <c r="Y147" i="40" s="1"/>
  <c r="Z147" i="40" s="1"/>
  <c r="AA147" i="40" s="1"/>
  <c r="AB147" i="40" s="1"/>
  <c r="AC147" i="40" s="1"/>
  <c r="AD147" i="40" s="1"/>
  <c r="AE147" i="40" s="1"/>
  <c r="AF147" i="40" s="1"/>
  <c r="E147" i="40"/>
  <c r="F147" i="40" s="1"/>
  <c r="G147" i="40" s="1"/>
  <c r="H147" i="40" s="1"/>
  <c r="I147" i="40" s="1"/>
  <c r="J147" i="40" s="1"/>
  <c r="K147" i="40" s="1"/>
  <c r="L147" i="40" s="1"/>
  <c r="M147" i="40" s="1"/>
  <c r="C147" i="40"/>
  <c r="D147" i="40" s="1"/>
  <c r="C146" i="40"/>
  <c r="D146" i="40" s="1"/>
  <c r="E146" i="40" s="1"/>
  <c r="F146" i="40" s="1"/>
  <c r="G146" i="40" s="1"/>
  <c r="H146" i="40" s="1"/>
  <c r="I146" i="40" s="1"/>
  <c r="J146" i="40" s="1"/>
  <c r="K146" i="40" s="1"/>
  <c r="L146" i="40" s="1"/>
  <c r="M146" i="40" s="1"/>
  <c r="N146" i="40" s="1"/>
  <c r="O146" i="40" s="1"/>
  <c r="P146" i="40" s="1"/>
  <c r="Q146" i="40" s="1"/>
  <c r="R146" i="40" s="1"/>
  <c r="S146" i="40" s="1"/>
  <c r="T146" i="40" s="1"/>
  <c r="U146" i="40" s="1"/>
  <c r="V146" i="40" s="1"/>
  <c r="W146" i="40" s="1"/>
  <c r="X146" i="40" s="1"/>
  <c r="Y146" i="40" s="1"/>
  <c r="Z146" i="40" s="1"/>
  <c r="AA146" i="40" s="1"/>
  <c r="AB146" i="40" s="1"/>
  <c r="AC146" i="40" s="1"/>
  <c r="AD146" i="40" s="1"/>
  <c r="AE146" i="40" s="1"/>
  <c r="AF146" i="40" s="1"/>
  <c r="E143" i="40"/>
  <c r="F143" i="40" s="1"/>
  <c r="G143" i="40" s="1"/>
  <c r="H143" i="40" s="1"/>
  <c r="I143" i="40" s="1"/>
  <c r="J143" i="40" s="1"/>
  <c r="K143" i="40" s="1"/>
  <c r="L143" i="40" s="1"/>
  <c r="M143" i="40" s="1"/>
  <c r="N143" i="40" s="1"/>
  <c r="O143" i="40" s="1"/>
  <c r="P143" i="40" s="1"/>
  <c r="Q143" i="40" s="1"/>
  <c r="R143" i="40" s="1"/>
  <c r="S143" i="40" s="1"/>
  <c r="T143" i="40" s="1"/>
  <c r="U143" i="40" s="1"/>
  <c r="V143" i="40" s="1"/>
  <c r="W143" i="40" s="1"/>
  <c r="X143" i="40" s="1"/>
  <c r="Y143" i="40" s="1"/>
  <c r="Z143" i="40" s="1"/>
  <c r="AA143" i="40" s="1"/>
  <c r="AB143" i="40" s="1"/>
  <c r="AC143" i="40" s="1"/>
  <c r="AD143" i="40" s="1"/>
  <c r="AE143" i="40" s="1"/>
  <c r="AF143" i="40" s="1"/>
  <c r="C143" i="40"/>
  <c r="D143" i="40" s="1"/>
  <c r="AA142" i="40"/>
  <c r="AB142" i="40" s="1"/>
  <c r="AC142" i="40" s="1"/>
  <c r="AD142" i="40" s="1"/>
  <c r="AE142" i="40" s="1"/>
  <c r="AF142" i="40" s="1"/>
  <c r="E142" i="40"/>
  <c r="F142" i="40" s="1"/>
  <c r="G142" i="40" s="1"/>
  <c r="H142" i="40" s="1"/>
  <c r="I142" i="40" s="1"/>
  <c r="J142" i="40" s="1"/>
  <c r="K142" i="40" s="1"/>
  <c r="L142" i="40" s="1"/>
  <c r="M142" i="40" s="1"/>
  <c r="N142" i="40" s="1"/>
  <c r="O142" i="40" s="1"/>
  <c r="P142" i="40" s="1"/>
  <c r="Q142" i="40" s="1"/>
  <c r="R142" i="40" s="1"/>
  <c r="S142" i="40" s="1"/>
  <c r="T142" i="40" s="1"/>
  <c r="U142" i="40" s="1"/>
  <c r="V142" i="40" s="1"/>
  <c r="W142" i="40" s="1"/>
  <c r="X142" i="40" s="1"/>
  <c r="Y142" i="40" s="1"/>
  <c r="Z142" i="40" s="1"/>
  <c r="C142" i="40"/>
  <c r="D142" i="40" s="1"/>
  <c r="I141" i="40"/>
  <c r="J141" i="40" s="1"/>
  <c r="K141" i="40" s="1"/>
  <c r="L141" i="40" s="1"/>
  <c r="M141" i="40" s="1"/>
  <c r="N141" i="40" s="1"/>
  <c r="O141" i="40" s="1"/>
  <c r="P141" i="40" s="1"/>
  <c r="Q141" i="40" s="1"/>
  <c r="R141" i="40" s="1"/>
  <c r="S141" i="40" s="1"/>
  <c r="T141" i="40" s="1"/>
  <c r="U141" i="40" s="1"/>
  <c r="V141" i="40" s="1"/>
  <c r="W141" i="40" s="1"/>
  <c r="X141" i="40" s="1"/>
  <c r="Y141" i="40" s="1"/>
  <c r="Z141" i="40" s="1"/>
  <c r="AA141" i="40" s="1"/>
  <c r="AB141" i="40" s="1"/>
  <c r="AC141" i="40" s="1"/>
  <c r="AD141" i="40" s="1"/>
  <c r="AE141" i="40" s="1"/>
  <c r="AF141" i="40" s="1"/>
  <c r="F141" i="40"/>
  <c r="G141" i="40" s="1"/>
  <c r="H141" i="40" s="1"/>
  <c r="C141" i="40"/>
  <c r="D141" i="40" s="1"/>
  <c r="E141" i="40" s="1"/>
  <c r="K140" i="40"/>
  <c r="L140" i="40" s="1"/>
  <c r="M140" i="40" s="1"/>
  <c r="N140" i="40" s="1"/>
  <c r="O140" i="40" s="1"/>
  <c r="P140" i="40" s="1"/>
  <c r="Q140" i="40" s="1"/>
  <c r="R140" i="40" s="1"/>
  <c r="S140" i="40" s="1"/>
  <c r="T140" i="40" s="1"/>
  <c r="U140" i="40" s="1"/>
  <c r="V140" i="40" s="1"/>
  <c r="W140" i="40" s="1"/>
  <c r="X140" i="40" s="1"/>
  <c r="Y140" i="40" s="1"/>
  <c r="Z140" i="40" s="1"/>
  <c r="AA140" i="40" s="1"/>
  <c r="AB140" i="40" s="1"/>
  <c r="AC140" i="40" s="1"/>
  <c r="AD140" i="40" s="1"/>
  <c r="AE140" i="40" s="1"/>
  <c r="AF140" i="40" s="1"/>
  <c r="C140" i="40"/>
  <c r="D140" i="40" s="1"/>
  <c r="E140" i="40" s="1"/>
  <c r="F140" i="40" s="1"/>
  <c r="G140" i="40" s="1"/>
  <c r="H140" i="40" s="1"/>
  <c r="I140" i="40" s="1"/>
  <c r="J140" i="40" s="1"/>
  <c r="O139" i="40"/>
  <c r="P139" i="40" s="1"/>
  <c r="Q139" i="40" s="1"/>
  <c r="R139" i="40" s="1"/>
  <c r="S139" i="40" s="1"/>
  <c r="T139" i="40" s="1"/>
  <c r="U139" i="40" s="1"/>
  <c r="V139" i="40" s="1"/>
  <c r="W139" i="40" s="1"/>
  <c r="X139" i="40" s="1"/>
  <c r="Y139" i="40" s="1"/>
  <c r="Z139" i="40" s="1"/>
  <c r="AA139" i="40" s="1"/>
  <c r="AB139" i="40" s="1"/>
  <c r="AC139" i="40" s="1"/>
  <c r="AD139" i="40" s="1"/>
  <c r="AE139" i="40" s="1"/>
  <c r="AF139" i="40" s="1"/>
  <c r="E139" i="40"/>
  <c r="F139" i="40" s="1"/>
  <c r="G139" i="40" s="1"/>
  <c r="H139" i="40" s="1"/>
  <c r="I139" i="40" s="1"/>
  <c r="J139" i="40" s="1"/>
  <c r="K139" i="40" s="1"/>
  <c r="L139" i="40" s="1"/>
  <c r="M139" i="40" s="1"/>
  <c r="N139" i="40" s="1"/>
  <c r="C139" i="40"/>
  <c r="D139" i="40" s="1"/>
  <c r="C138" i="40"/>
  <c r="D138" i="40" s="1"/>
  <c r="E138" i="40" s="1"/>
  <c r="F138" i="40" s="1"/>
  <c r="G138" i="40" s="1"/>
  <c r="H138" i="40" s="1"/>
  <c r="I138" i="40" s="1"/>
  <c r="J138" i="40" s="1"/>
  <c r="K138" i="40" s="1"/>
  <c r="L138" i="40" s="1"/>
  <c r="M138" i="40" s="1"/>
  <c r="N138" i="40" s="1"/>
  <c r="O138" i="40" s="1"/>
  <c r="P138" i="40" s="1"/>
  <c r="Q138" i="40" s="1"/>
  <c r="R138" i="40" s="1"/>
  <c r="S138" i="40" s="1"/>
  <c r="T138" i="40" s="1"/>
  <c r="U138" i="40" s="1"/>
  <c r="V138" i="40" s="1"/>
  <c r="W138" i="40" s="1"/>
  <c r="X138" i="40" s="1"/>
  <c r="Y138" i="40" s="1"/>
  <c r="Z138" i="40" s="1"/>
  <c r="AA138" i="40" s="1"/>
  <c r="AB138" i="40" s="1"/>
  <c r="AC138" i="40" s="1"/>
  <c r="AD138" i="40" s="1"/>
  <c r="AE138" i="40" s="1"/>
  <c r="AF138" i="40" s="1"/>
  <c r="K137" i="40"/>
  <c r="L137" i="40" s="1"/>
  <c r="M137" i="40" s="1"/>
  <c r="N137" i="40" s="1"/>
  <c r="O137" i="40" s="1"/>
  <c r="P137" i="40" s="1"/>
  <c r="Q137" i="40" s="1"/>
  <c r="R137" i="40" s="1"/>
  <c r="S137" i="40" s="1"/>
  <c r="T137" i="40" s="1"/>
  <c r="U137" i="40" s="1"/>
  <c r="V137" i="40" s="1"/>
  <c r="W137" i="40" s="1"/>
  <c r="X137" i="40" s="1"/>
  <c r="Y137" i="40" s="1"/>
  <c r="Z137" i="40" s="1"/>
  <c r="AA137" i="40" s="1"/>
  <c r="AB137" i="40" s="1"/>
  <c r="AC137" i="40" s="1"/>
  <c r="AD137" i="40" s="1"/>
  <c r="AE137" i="40" s="1"/>
  <c r="AF137" i="40" s="1"/>
  <c r="G137" i="40"/>
  <c r="H137" i="40" s="1"/>
  <c r="I137" i="40" s="1"/>
  <c r="J137" i="40" s="1"/>
  <c r="C137" i="40"/>
  <c r="D137" i="40" s="1"/>
  <c r="E137" i="40" s="1"/>
  <c r="F137" i="40" s="1"/>
  <c r="AE136" i="40"/>
  <c r="AF136" i="40" s="1"/>
  <c r="L136" i="40"/>
  <c r="M136" i="40" s="1"/>
  <c r="N136" i="40" s="1"/>
  <c r="O136" i="40" s="1"/>
  <c r="P136" i="40" s="1"/>
  <c r="Q136" i="40" s="1"/>
  <c r="R136" i="40" s="1"/>
  <c r="S136" i="40" s="1"/>
  <c r="T136" i="40" s="1"/>
  <c r="U136" i="40" s="1"/>
  <c r="V136" i="40" s="1"/>
  <c r="W136" i="40" s="1"/>
  <c r="X136" i="40" s="1"/>
  <c r="Y136" i="40" s="1"/>
  <c r="Z136" i="40" s="1"/>
  <c r="AA136" i="40" s="1"/>
  <c r="AB136" i="40" s="1"/>
  <c r="AC136" i="40" s="1"/>
  <c r="AD136" i="40" s="1"/>
  <c r="E136" i="40"/>
  <c r="F136" i="40" s="1"/>
  <c r="G136" i="40" s="1"/>
  <c r="H136" i="40" s="1"/>
  <c r="I136" i="40" s="1"/>
  <c r="J136" i="40" s="1"/>
  <c r="K136" i="40" s="1"/>
  <c r="C136" i="40"/>
  <c r="D136" i="40" s="1"/>
  <c r="N135" i="40"/>
  <c r="O135" i="40" s="1"/>
  <c r="P135" i="40" s="1"/>
  <c r="Q135" i="40" s="1"/>
  <c r="R135" i="40" s="1"/>
  <c r="S135" i="40" s="1"/>
  <c r="T135" i="40" s="1"/>
  <c r="U135" i="40" s="1"/>
  <c r="V135" i="40" s="1"/>
  <c r="W135" i="40" s="1"/>
  <c r="X135" i="40" s="1"/>
  <c r="Y135" i="40" s="1"/>
  <c r="Z135" i="40" s="1"/>
  <c r="AA135" i="40" s="1"/>
  <c r="AB135" i="40" s="1"/>
  <c r="AC135" i="40" s="1"/>
  <c r="AD135" i="40" s="1"/>
  <c r="AE135" i="40" s="1"/>
  <c r="AF135" i="40" s="1"/>
  <c r="G135" i="40"/>
  <c r="H135" i="40" s="1"/>
  <c r="I135" i="40" s="1"/>
  <c r="J135" i="40" s="1"/>
  <c r="K135" i="40" s="1"/>
  <c r="L135" i="40" s="1"/>
  <c r="M135" i="40" s="1"/>
  <c r="C135" i="40"/>
  <c r="D135" i="40" s="1"/>
  <c r="E135" i="40" s="1"/>
  <c r="F135" i="40" s="1"/>
  <c r="C134" i="40"/>
  <c r="D134" i="40" s="1"/>
  <c r="E134" i="40" s="1"/>
  <c r="F134" i="40" s="1"/>
  <c r="G134" i="40" s="1"/>
  <c r="H134" i="40" s="1"/>
  <c r="I134" i="40" s="1"/>
  <c r="J134" i="40" s="1"/>
  <c r="K134" i="40" s="1"/>
  <c r="L134" i="40" s="1"/>
  <c r="M134" i="40" s="1"/>
  <c r="N134" i="40" s="1"/>
  <c r="O134" i="40" s="1"/>
  <c r="P134" i="40" s="1"/>
  <c r="Q134" i="40" s="1"/>
  <c r="R134" i="40" s="1"/>
  <c r="S134" i="40" s="1"/>
  <c r="T134" i="40" s="1"/>
  <c r="U134" i="40" s="1"/>
  <c r="V134" i="40" s="1"/>
  <c r="W134" i="40" s="1"/>
  <c r="X134" i="40" s="1"/>
  <c r="Y134" i="40" s="1"/>
  <c r="Z134" i="40" s="1"/>
  <c r="AA134" i="40" s="1"/>
  <c r="AB134" i="40" s="1"/>
  <c r="AC134" i="40" s="1"/>
  <c r="AD134" i="40" s="1"/>
  <c r="AE134" i="40" s="1"/>
  <c r="AF134" i="40" s="1"/>
  <c r="E133" i="40"/>
  <c r="F133" i="40" s="1"/>
  <c r="G133" i="40" s="1"/>
  <c r="H133" i="40" s="1"/>
  <c r="I133" i="40" s="1"/>
  <c r="J133" i="40" s="1"/>
  <c r="K133" i="40" s="1"/>
  <c r="L133" i="40" s="1"/>
  <c r="M133" i="40" s="1"/>
  <c r="N133" i="40" s="1"/>
  <c r="O133" i="40" s="1"/>
  <c r="P133" i="40" s="1"/>
  <c r="Q133" i="40" s="1"/>
  <c r="R133" i="40" s="1"/>
  <c r="S133" i="40" s="1"/>
  <c r="T133" i="40" s="1"/>
  <c r="U133" i="40" s="1"/>
  <c r="V133" i="40" s="1"/>
  <c r="W133" i="40" s="1"/>
  <c r="X133" i="40" s="1"/>
  <c r="Y133" i="40" s="1"/>
  <c r="Z133" i="40" s="1"/>
  <c r="AA133" i="40" s="1"/>
  <c r="AB133" i="40" s="1"/>
  <c r="AC133" i="40" s="1"/>
  <c r="AD133" i="40" s="1"/>
  <c r="AE133" i="40" s="1"/>
  <c r="AF133" i="40" s="1"/>
  <c r="C133" i="40"/>
  <c r="D133" i="40" s="1"/>
  <c r="M132" i="40"/>
  <c r="N132" i="40" s="1"/>
  <c r="O132" i="40" s="1"/>
  <c r="P132" i="40" s="1"/>
  <c r="Q132" i="40" s="1"/>
  <c r="R132" i="40" s="1"/>
  <c r="S132" i="40" s="1"/>
  <c r="T132" i="40" s="1"/>
  <c r="U132" i="40" s="1"/>
  <c r="V132" i="40" s="1"/>
  <c r="W132" i="40" s="1"/>
  <c r="X132" i="40" s="1"/>
  <c r="Y132" i="40" s="1"/>
  <c r="Z132" i="40" s="1"/>
  <c r="AA132" i="40" s="1"/>
  <c r="AB132" i="40" s="1"/>
  <c r="AC132" i="40" s="1"/>
  <c r="AD132" i="40" s="1"/>
  <c r="AE132" i="40" s="1"/>
  <c r="AF132" i="40" s="1"/>
  <c r="C132" i="40"/>
  <c r="D132" i="40" s="1"/>
  <c r="E132" i="40" s="1"/>
  <c r="F132" i="40" s="1"/>
  <c r="G132" i="40" s="1"/>
  <c r="H132" i="40" s="1"/>
  <c r="I132" i="40" s="1"/>
  <c r="J132" i="40" s="1"/>
  <c r="K132" i="40" s="1"/>
  <c r="L132" i="40" s="1"/>
  <c r="I131" i="40"/>
  <c r="J131" i="40" s="1"/>
  <c r="K131" i="40" s="1"/>
  <c r="L131" i="40" s="1"/>
  <c r="M131" i="40" s="1"/>
  <c r="N131" i="40" s="1"/>
  <c r="O131" i="40" s="1"/>
  <c r="P131" i="40" s="1"/>
  <c r="Q131" i="40" s="1"/>
  <c r="R131" i="40" s="1"/>
  <c r="S131" i="40" s="1"/>
  <c r="T131" i="40" s="1"/>
  <c r="U131" i="40" s="1"/>
  <c r="V131" i="40" s="1"/>
  <c r="W131" i="40" s="1"/>
  <c r="X131" i="40" s="1"/>
  <c r="Y131" i="40" s="1"/>
  <c r="Z131" i="40" s="1"/>
  <c r="AA131" i="40" s="1"/>
  <c r="AB131" i="40" s="1"/>
  <c r="AC131" i="40" s="1"/>
  <c r="AD131" i="40" s="1"/>
  <c r="AE131" i="40" s="1"/>
  <c r="AF131" i="40" s="1"/>
  <c r="E131" i="40"/>
  <c r="F131" i="40" s="1"/>
  <c r="G131" i="40" s="1"/>
  <c r="H131" i="40" s="1"/>
  <c r="C131" i="40"/>
  <c r="D131" i="40" s="1"/>
  <c r="C130" i="40"/>
  <c r="D130" i="40" s="1"/>
  <c r="E130" i="40" s="1"/>
  <c r="F130" i="40" s="1"/>
  <c r="G130" i="40" s="1"/>
  <c r="H130" i="40" s="1"/>
  <c r="I130" i="40" s="1"/>
  <c r="J130" i="40" s="1"/>
  <c r="K130" i="40" s="1"/>
  <c r="L130" i="40" s="1"/>
  <c r="M130" i="40" s="1"/>
  <c r="N130" i="40" s="1"/>
  <c r="O130" i="40" s="1"/>
  <c r="P130" i="40" s="1"/>
  <c r="Q130" i="40" s="1"/>
  <c r="R130" i="40" s="1"/>
  <c r="S130" i="40" s="1"/>
  <c r="T130" i="40" s="1"/>
  <c r="U130" i="40" s="1"/>
  <c r="V130" i="40" s="1"/>
  <c r="W130" i="40" s="1"/>
  <c r="X130" i="40" s="1"/>
  <c r="Y130" i="40" s="1"/>
  <c r="Z130" i="40" s="1"/>
  <c r="AA130" i="40" s="1"/>
  <c r="AB130" i="40" s="1"/>
  <c r="AC130" i="40" s="1"/>
  <c r="AD130" i="40" s="1"/>
  <c r="AE130" i="40" s="1"/>
  <c r="AF130" i="40" s="1"/>
  <c r="E129" i="40"/>
  <c r="F129" i="40" s="1"/>
  <c r="G129" i="40" s="1"/>
  <c r="H129" i="40" s="1"/>
  <c r="I129" i="40" s="1"/>
  <c r="J129" i="40" s="1"/>
  <c r="K129" i="40" s="1"/>
  <c r="L129" i="40" s="1"/>
  <c r="M129" i="40" s="1"/>
  <c r="N129" i="40" s="1"/>
  <c r="O129" i="40" s="1"/>
  <c r="P129" i="40" s="1"/>
  <c r="Q129" i="40" s="1"/>
  <c r="R129" i="40" s="1"/>
  <c r="S129" i="40" s="1"/>
  <c r="T129" i="40" s="1"/>
  <c r="U129" i="40" s="1"/>
  <c r="V129" i="40" s="1"/>
  <c r="W129" i="40" s="1"/>
  <c r="X129" i="40" s="1"/>
  <c r="Y129" i="40" s="1"/>
  <c r="Z129" i="40" s="1"/>
  <c r="AA129" i="40" s="1"/>
  <c r="AB129" i="40" s="1"/>
  <c r="AC129" i="40" s="1"/>
  <c r="AD129" i="40" s="1"/>
  <c r="AE129" i="40" s="1"/>
  <c r="AF129" i="40" s="1"/>
  <c r="D129" i="40"/>
  <c r="C129" i="40"/>
  <c r="D128" i="40"/>
  <c r="E128" i="40" s="1"/>
  <c r="F128" i="40" s="1"/>
  <c r="G128" i="40" s="1"/>
  <c r="H128" i="40" s="1"/>
  <c r="I128" i="40" s="1"/>
  <c r="J128" i="40" s="1"/>
  <c r="K128" i="40" s="1"/>
  <c r="L128" i="40" s="1"/>
  <c r="M128" i="40" s="1"/>
  <c r="N128" i="40" s="1"/>
  <c r="O128" i="40" s="1"/>
  <c r="P128" i="40" s="1"/>
  <c r="Q128" i="40" s="1"/>
  <c r="R128" i="40" s="1"/>
  <c r="S128" i="40" s="1"/>
  <c r="T128" i="40" s="1"/>
  <c r="U128" i="40" s="1"/>
  <c r="V128" i="40" s="1"/>
  <c r="W128" i="40" s="1"/>
  <c r="X128" i="40" s="1"/>
  <c r="Y128" i="40" s="1"/>
  <c r="Z128" i="40" s="1"/>
  <c r="AA128" i="40" s="1"/>
  <c r="AB128" i="40" s="1"/>
  <c r="AC128" i="40" s="1"/>
  <c r="AD128" i="40" s="1"/>
  <c r="AE128" i="40" s="1"/>
  <c r="AF128" i="40" s="1"/>
  <c r="C128" i="40"/>
  <c r="I127" i="40"/>
  <c r="J127" i="40" s="1"/>
  <c r="K127" i="40" s="1"/>
  <c r="L127" i="40" s="1"/>
  <c r="M127" i="40" s="1"/>
  <c r="N127" i="40" s="1"/>
  <c r="O127" i="40" s="1"/>
  <c r="P127" i="40" s="1"/>
  <c r="Q127" i="40" s="1"/>
  <c r="R127" i="40" s="1"/>
  <c r="S127" i="40" s="1"/>
  <c r="T127" i="40" s="1"/>
  <c r="U127" i="40" s="1"/>
  <c r="V127" i="40" s="1"/>
  <c r="W127" i="40" s="1"/>
  <c r="X127" i="40" s="1"/>
  <c r="Y127" i="40" s="1"/>
  <c r="Z127" i="40" s="1"/>
  <c r="AA127" i="40" s="1"/>
  <c r="AB127" i="40" s="1"/>
  <c r="AC127" i="40" s="1"/>
  <c r="AD127" i="40" s="1"/>
  <c r="AE127" i="40" s="1"/>
  <c r="AF127" i="40" s="1"/>
  <c r="E127" i="40"/>
  <c r="F127" i="40" s="1"/>
  <c r="G127" i="40" s="1"/>
  <c r="H127" i="40" s="1"/>
  <c r="C127" i="40"/>
  <c r="D127" i="40" s="1"/>
  <c r="G126" i="40"/>
  <c r="H126" i="40" s="1"/>
  <c r="I126" i="40" s="1"/>
  <c r="J126" i="40" s="1"/>
  <c r="K126" i="40" s="1"/>
  <c r="L126" i="40" s="1"/>
  <c r="M126" i="40" s="1"/>
  <c r="N126" i="40" s="1"/>
  <c r="O126" i="40" s="1"/>
  <c r="P126" i="40" s="1"/>
  <c r="Q126" i="40" s="1"/>
  <c r="R126" i="40" s="1"/>
  <c r="S126" i="40" s="1"/>
  <c r="T126" i="40" s="1"/>
  <c r="U126" i="40" s="1"/>
  <c r="V126" i="40" s="1"/>
  <c r="W126" i="40" s="1"/>
  <c r="X126" i="40" s="1"/>
  <c r="Y126" i="40" s="1"/>
  <c r="Z126" i="40" s="1"/>
  <c r="AA126" i="40" s="1"/>
  <c r="AB126" i="40" s="1"/>
  <c r="AC126" i="40" s="1"/>
  <c r="AD126" i="40" s="1"/>
  <c r="AE126" i="40" s="1"/>
  <c r="AF126" i="40" s="1"/>
  <c r="C126" i="40"/>
  <c r="D126" i="40" s="1"/>
  <c r="E126" i="40" s="1"/>
  <c r="F126" i="40" s="1"/>
  <c r="I125" i="40"/>
  <c r="J125" i="40" s="1"/>
  <c r="K125" i="40" s="1"/>
  <c r="L125" i="40" s="1"/>
  <c r="M125" i="40" s="1"/>
  <c r="N125" i="40" s="1"/>
  <c r="O125" i="40" s="1"/>
  <c r="P125" i="40" s="1"/>
  <c r="Q125" i="40" s="1"/>
  <c r="R125" i="40" s="1"/>
  <c r="S125" i="40" s="1"/>
  <c r="T125" i="40" s="1"/>
  <c r="U125" i="40" s="1"/>
  <c r="V125" i="40" s="1"/>
  <c r="W125" i="40" s="1"/>
  <c r="X125" i="40" s="1"/>
  <c r="Y125" i="40" s="1"/>
  <c r="Z125" i="40" s="1"/>
  <c r="AA125" i="40" s="1"/>
  <c r="AB125" i="40" s="1"/>
  <c r="AC125" i="40" s="1"/>
  <c r="AD125" i="40" s="1"/>
  <c r="AE125" i="40" s="1"/>
  <c r="AF125" i="40" s="1"/>
  <c r="E125" i="40"/>
  <c r="F125" i="40" s="1"/>
  <c r="G125" i="40" s="1"/>
  <c r="H125" i="40" s="1"/>
  <c r="D125" i="40"/>
  <c r="C125" i="40"/>
  <c r="H124" i="40"/>
  <c r="I124" i="40" s="1"/>
  <c r="J124" i="40" s="1"/>
  <c r="K124" i="40" s="1"/>
  <c r="L124" i="40" s="1"/>
  <c r="M124" i="40" s="1"/>
  <c r="N124" i="40" s="1"/>
  <c r="O124" i="40" s="1"/>
  <c r="P124" i="40" s="1"/>
  <c r="Q124" i="40" s="1"/>
  <c r="R124" i="40" s="1"/>
  <c r="S124" i="40" s="1"/>
  <c r="T124" i="40" s="1"/>
  <c r="U124" i="40" s="1"/>
  <c r="V124" i="40" s="1"/>
  <c r="W124" i="40" s="1"/>
  <c r="X124" i="40" s="1"/>
  <c r="Y124" i="40" s="1"/>
  <c r="Z124" i="40" s="1"/>
  <c r="AA124" i="40" s="1"/>
  <c r="AB124" i="40" s="1"/>
  <c r="AC124" i="40" s="1"/>
  <c r="AD124" i="40" s="1"/>
  <c r="AE124" i="40" s="1"/>
  <c r="AF124" i="40" s="1"/>
  <c r="D124" i="40"/>
  <c r="E124" i="40" s="1"/>
  <c r="F124" i="40" s="1"/>
  <c r="G124" i="40" s="1"/>
  <c r="C124" i="40"/>
  <c r="M123" i="40"/>
  <c r="N123" i="40" s="1"/>
  <c r="O123" i="40" s="1"/>
  <c r="P123" i="40" s="1"/>
  <c r="Q123" i="40" s="1"/>
  <c r="R123" i="40" s="1"/>
  <c r="S123" i="40" s="1"/>
  <c r="T123" i="40" s="1"/>
  <c r="U123" i="40" s="1"/>
  <c r="V123" i="40" s="1"/>
  <c r="W123" i="40" s="1"/>
  <c r="X123" i="40" s="1"/>
  <c r="Y123" i="40" s="1"/>
  <c r="Z123" i="40" s="1"/>
  <c r="AA123" i="40" s="1"/>
  <c r="AB123" i="40" s="1"/>
  <c r="AC123" i="40" s="1"/>
  <c r="AD123" i="40" s="1"/>
  <c r="AE123" i="40" s="1"/>
  <c r="AF123" i="40" s="1"/>
  <c r="I123" i="40"/>
  <c r="J123" i="40" s="1"/>
  <c r="K123" i="40" s="1"/>
  <c r="L123" i="40" s="1"/>
  <c r="F123" i="40"/>
  <c r="G123" i="40" s="1"/>
  <c r="H123" i="40" s="1"/>
  <c r="E123" i="40"/>
  <c r="C123" i="40"/>
  <c r="D123" i="40" s="1"/>
  <c r="C122" i="40"/>
  <c r="D122" i="40" s="1"/>
  <c r="E122" i="40" s="1"/>
  <c r="F122" i="40" s="1"/>
  <c r="G122" i="40" s="1"/>
  <c r="H122" i="40" s="1"/>
  <c r="I122" i="40" s="1"/>
  <c r="J122" i="40" s="1"/>
  <c r="K122" i="40" s="1"/>
  <c r="L122" i="40" s="1"/>
  <c r="M122" i="40" s="1"/>
  <c r="N122" i="40" s="1"/>
  <c r="O122" i="40" s="1"/>
  <c r="P122" i="40" s="1"/>
  <c r="Q122" i="40" s="1"/>
  <c r="R122" i="40" s="1"/>
  <c r="S122" i="40" s="1"/>
  <c r="T122" i="40" s="1"/>
  <c r="U122" i="40" s="1"/>
  <c r="V122" i="40" s="1"/>
  <c r="W122" i="40" s="1"/>
  <c r="X122" i="40" s="1"/>
  <c r="Y122" i="40" s="1"/>
  <c r="Z122" i="40" s="1"/>
  <c r="AA122" i="40" s="1"/>
  <c r="AB122" i="40" s="1"/>
  <c r="AC122" i="40" s="1"/>
  <c r="AD122" i="40" s="1"/>
  <c r="AE122" i="40" s="1"/>
  <c r="AF122" i="40" s="1"/>
  <c r="I121" i="40"/>
  <c r="J121" i="40" s="1"/>
  <c r="K121" i="40" s="1"/>
  <c r="L121" i="40" s="1"/>
  <c r="M121" i="40" s="1"/>
  <c r="N121" i="40" s="1"/>
  <c r="O121" i="40" s="1"/>
  <c r="P121" i="40" s="1"/>
  <c r="Q121" i="40" s="1"/>
  <c r="R121" i="40" s="1"/>
  <c r="S121" i="40" s="1"/>
  <c r="T121" i="40" s="1"/>
  <c r="U121" i="40" s="1"/>
  <c r="V121" i="40" s="1"/>
  <c r="W121" i="40" s="1"/>
  <c r="X121" i="40" s="1"/>
  <c r="Y121" i="40" s="1"/>
  <c r="Z121" i="40" s="1"/>
  <c r="AA121" i="40" s="1"/>
  <c r="AB121" i="40" s="1"/>
  <c r="AC121" i="40" s="1"/>
  <c r="AD121" i="40" s="1"/>
  <c r="AE121" i="40" s="1"/>
  <c r="AF121" i="40" s="1"/>
  <c r="G121" i="40"/>
  <c r="H121" i="40" s="1"/>
  <c r="D121" i="40"/>
  <c r="E121" i="40" s="1"/>
  <c r="F121" i="40" s="1"/>
  <c r="C121" i="40"/>
  <c r="G120" i="40"/>
  <c r="H120" i="40" s="1"/>
  <c r="I120" i="40" s="1"/>
  <c r="J120" i="40" s="1"/>
  <c r="K120" i="40" s="1"/>
  <c r="L120" i="40" s="1"/>
  <c r="M120" i="40" s="1"/>
  <c r="N120" i="40" s="1"/>
  <c r="O120" i="40" s="1"/>
  <c r="P120" i="40" s="1"/>
  <c r="Q120" i="40" s="1"/>
  <c r="R120" i="40" s="1"/>
  <c r="S120" i="40" s="1"/>
  <c r="T120" i="40" s="1"/>
  <c r="U120" i="40" s="1"/>
  <c r="V120" i="40" s="1"/>
  <c r="W120" i="40" s="1"/>
  <c r="X120" i="40" s="1"/>
  <c r="Y120" i="40" s="1"/>
  <c r="Z120" i="40" s="1"/>
  <c r="AA120" i="40" s="1"/>
  <c r="AB120" i="40" s="1"/>
  <c r="AC120" i="40" s="1"/>
  <c r="AD120" i="40" s="1"/>
  <c r="AE120" i="40" s="1"/>
  <c r="AF120" i="40" s="1"/>
  <c r="E120" i="40"/>
  <c r="F120" i="40" s="1"/>
  <c r="D120" i="40"/>
  <c r="C120" i="40"/>
  <c r="E119" i="40"/>
  <c r="F119" i="40" s="1"/>
  <c r="G119" i="40" s="1"/>
  <c r="H119" i="40" s="1"/>
  <c r="I119" i="40" s="1"/>
  <c r="J119" i="40" s="1"/>
  <c r="K119" i="40" s="1"/>
  <c r="L119" i="40" s="1"/>
  <c r="M119" i="40" s="1"/>
  <c r="N119" i="40" s="1"/>
  <c r="O119" i="40" s="1"/>
  <c r="P119" i="40" s="1"/>
  <c r="Q119" i="40" s="1"/>
  <c r="R119" i="40" s="1"/>
  <c r="S119" i="40" s="1"/>
  <c r="T119" i="40" s="1"/>
  <c r="U119" i="40" s="1"/>
  <c r="V119" i="40" s="1"/>
  <c r="W119" i="40" s="1"/>
  <c r="X119" i="40" s="1"/>
  <c r="Y119" i="40" s="1"/>
  <c r="Z119" i="40" s="1"/>
  <c r="AA119" i="40" s="1"/>
  <c r="AB119" i="40" s="1"/>
  <c r="AC119" i="40" s="1"/>
  <c r="AD119" i="40" s="1"/>
  <c r="AE119" i="40" s="1"/>
  <c r="AF119" i="40" s="1"/>
  <c r="C119" i="40"/>
  <c r="D119" i="40" s="1"/>
  <c r="C118" i="40"/>
  <c r="D118" i="40" s="1"/>
  <c r="E118" i="40" s="1"/>
  <c r="F118" i="40" s="1"/>
  <c r="G118" i="40" s="1"/>
  <c r="H118" i="40" s="1"/>
  <c r="I118" i="40" s="1"/>
  <c r="J118" i="40" s="1"/>
  <c r="K118" i="40" s="1"/>
  <c r="L118" i="40" s="1"/>
  <c r="M118" i="40" s="1"/>
  <c r="N118" i="40" s="1"/>
  <c r="O118" i="40" s="1"/>
  <c r="P118" i="40" s="1"/>
  <c r="Q118" i="40" s="1"/>
  <c r="R118" i="40" s="1"/>
  <c r="S118" i="40" s="1"/>
  <c r="T118" i="40" s="1"/>
  <c r="U118" i="40" s="1"/>
  <c r="V118" i="40" s="1"/>
  <c r="W118" i="40" s="1"/>
  <c r="X118" i="40" s="1"/>
  <c r="Y118" i="40" s="1"/>
  <c r="Z118" i="40" s="1"/>
  <c r="AA118" i="40" s="1"/>
  <c r="AB118" i="40" s="1"/>
  <c r="AC118" i="40" s="1"/>
  <c r="AD118" i="40" s="1"/>
  <c r="AE118" i="40" s="1"/>
  <c r="AF118" i="40" s="1"/>
  <c r="I117" i="40"/>
  <c r="J117" i="40" s="1"/>
  <c r="K117" i="40" s="1"/>
  <c r="L117" i="40" s="1"/>
  <c r="M117" i="40" s="1"/>
  <c r="N117" i="40" s="1"/>
  <c r="O117" i="40" s="1"/>
  <c r="P117" i="40" s="1"/>
  <c r="Q117" i="40" s="1"/>
  <c r="R117" i="40" s="1"/>
  <c r="S117" i="40" s="1"/>
  <c r="T117" i="40" s="1"/>
  <c r="U117" i="40" s="1"/>
  <c r="V117" i="40" s="1"/>
  <c r="W117" i="40" s="1"/>
  <c r="X117" i="40" s="1"/>
  <c r="Y117" i="40" s="1"/>
  <c r="Z117" i="40" s="1"/>
  <c r="AA117" i="40" s="1"/>
  <c r="AB117" i="40" s="1"/>
  <c r="AC117" i="40" s="1"/>
  <c r="AD117" i="40" s="1"/>
  <c r="AE117" i="40" s="1"/>
  <c r="AF117" i="40" s="1"/>
  <c r="G117" i="40"/>
  <c r="H117" i="40" s="1"/>
  <c r="D117" i="40"/>
  <c r="E117" i="40" s="1"/>
  <c r="F117" i="40" s="1"/>
  <c r="C117" i="40"/>
  <c r="G116" i="40"/>
  <c r="H116" i="40" s="1"/>
  <c r="I116" i="40" s="1"/>
  <c r="J116" i="40" s="1"/>
  <c r="K116" i="40" s="1"/>
  <c r="L116" i="40" s="1"/>
  <c r="M116" i="40" s="1"/>
  <c r="N116" i="40" s="1"/>
  <c r="O116" i="40" s="1"/>
  <c r="P116" i="40" s="1"/>
  <c r="Q116" i="40" s="1"/>
  <c r="R116" i="40" s="1"/>
  <c r="S116" i="40" s="1"/>
  <c r="T116" i="40" s="1"/>
  <c r="U116" i="40" s="1"/>
  <c r="V116" i="40" s="1"/>
  <c r="W116" i="40" s="1"/>
  <c r="X116" i="40" s="1"/>
  <c r="Y116" i="40" s="1"/>
  <c r="Z116" i="40" s="1"/>
  <c r="AA116" i="40" s="1"/>
  <c r="AB116" i="40" s="1"/>
  <c r="AC116" i="40" s="1"/>
  <c r="AD116" i="40" s="1"/>
  <c r="AE116" i="40" s="1"/>
  <c r="AF116" i="40" s="1"/>
  <c r="E116" i="40"/>
  <c r="F116" i="40" s="1"/>
  <c r="D116" i="40"/>
  <c r="C116" i="40"/>
  <c r="C115" i="40"/>
  <c r="D115" i="40" s="1"/>
  <c r="E115" i="40" s="1"/>
  <c r="F115" i="40" s="1"/>
  <c r="G115" i="40" s="1"/>
  <c r="H115" i="40" s="1"/>
  <c r="I115" i="40" s="1"/>
  <c r="J115" i="40" s="1"/>
  <c r="K115" i="40" s="1"/>
  <c r="L115" i="40" s="1"/>
  <c r="M115" i="40" s="1"/>
  <c r="N115" i="40" s="1"/>
  <c r="O115" i="40" s="1"/>
  <c r="P115" i="40" s="1"/>
  <c r="Q115" i="40" s="1"/>
  <c r="R115" i="40" s="1"/>
  <c r="S115" i="40" s="1"/>
  <c r="T115" i="40" s="1"/>
  <c r="U115" i="40" s="1"/>
  <c r="V115" i="40" s="1"/>
  <c r="W115" i="40" s="1"/>
  <c r="X115" i="40" s="1"/>
  <c r="Y115" i="40" s="1"/>
  <c r="Z115" i="40" s="1"/>
  <c r="AA115" i="40" s="1"/>
  <c r="AB115" i="40" s="1"/>
  <c r="AC115" i="40" s="1"/>
  <c r="AD115" i="40" s="1"/>
  <c r="AE115" i="40" s="1"/>
  <c r="AF115" i="40" s="1"/>
  <c r="F114" i="40"/>
  <c r="G114" i="40" s="1"/>
  <c r="H114" i="40" s="1"/>
  <c r="I114" i="40" s="1"/>
  <c r="J114" i="40" s="1"/>
  <c r="K114" i="40" s="1"/>
  <c r="L114" i="40" s="1"/>
  <c r="M114" i="40" s="1"/>
  <c r="N114" i="40" s="1"/>
  <c r="O114" i="40" s="1"/>
  <c r="P114" i="40" s="1"/>
  <c r="Q114" i="40" s="1"/>
  <c r="R114" i="40" s="1"/>
  <c r="S114" i="40" s="1"/>
  <c r="T114" i="40" s="1"/>
  <c r="U114" i="40" s="1"/>
  <c r="V114" i="40" s="1"/>
  <c r="W114" i="40" s="1"/>
  <c r="X114" i="40" s="1"/>
  <c r="Y114" i="40" s="1"/>
  <c r="Z114" i="40" s="1"/>
  <c r="AA114" i="40" s="1"/>
  <c r="AB114" i="40" s="1"/>
  <c r="AC114" i="40" s="1"/>
  <c r="AD114" i="40" s="1"/>
  <c r="AE114" i="40" s="1"/>
  <c r="AF114" i="40" s="1"/>
  <c r="C114" i="40"/>
  <c r="D114" i="40" s="1"/>
  <c r="E114" i="40" s="1"/>
  <c r="D113" i="40"/>
  <c r="E113" i="40" s="1"/>
  <c r="F113" i="40" s="1"/>
  <c r="G113" i="40" s="1"/>
  <c r="H113" i="40" s="1"/>
  <c r="I113" i="40" s="1"/>
  <c r="J113" i="40" s="1"/>
  <c r="K113" i="40" s="1"/>
  <c r="L113" i="40" s="1"/>
  <c r="M113" i="40" s="1"/>
  <c r="N113" i="40" s="1"/>
  <c r="O113" i="40" s="1"/>
  <c r="P113" i="40" s="1"/>
  <c r="Q113" i="40" s="1"/>
  <c r="R113" i="40" s="1"/>
  <c r="S113" i="40" s="1"/>
  <c r="T113" i="40" s="1"/>
  <c r="U113" i="40" s="1"/>
  <c r="V113" i="40" s="1"/>
  <c r="W113" i="40" s="1"/>
  <c r="X113" i="40" s="1"/>
  <c r="Y113" i="40" s="1"/>
  <c r="Z113" i="40" s="1"/>
  <c r="AA113" i="40" s="1"/>
  <c r="AB113" i="40" s="1"/>
  <c r="AC113" i="40" s="1"/>
  <c r="AD113" i="40" s="1"/>
  <c r="AE113" i="40" s="1"/>
  <c r="AF113" i="40" s="1"/>
  <c r="C113" i="40"/>
  <c r="D112" i="40"/>
  <c r="E112" i="40" s="1"/>
  <c r="F112" i="40" s="1"/>
  <c r="G112" i="40" s="1"/>
  <c r="H112" i="40" s="1"/>
  <c r="I112" i="40" s="1"/>
  <c r="J112" i="40" s="1"/>
  <c r="K112" i="40" s="1"/>
  <c r="L112" i="40" s="1"/>
  <c r="M112" i="40" s="1"/>
  <c r="N112" i="40" s="1"/>
  <c r="O112" i="40" s="1"/>
  <c r="P112" i="40" s="1"/>
  <c r="Q112" i="40" s="1"/>
  <c r="R112" i="40" s="1"/>
  <c r="S112" i="40" s="1"/>
  <c r="T112" i="40" s="1"/>
  <c r="U112" i="40" s="1"/>
  <c r="V112" i="40" s="1"/>
  <c r="W112" i="40" s="1"/>
  <c r="X112" i="40" s="1"/>
  <c r="Y112" i="40" s="1"/>
  <c r="Z112" i="40" s="1"/>
  <c r="AA112" i="40" s="1"/>
  <c r="AB112" i="40" s="1"/>
  <c r="AC112" i="40" s="1"/>
  <c r="AD112" i="40" s="1"/>
  <c r="AE112" i="40" s="1"/>
  <c r="AF112" i="40" s="1"/>
  <c r="C112" i="40"/>
  <c r="C111" i="40"/>
  <c r="D111" i="40" s="1"/>
  <c r="E111" i="40" s="1"/>
  <c r="F111" i="40" s="1"/>
  <c r="G111" i="40" s="1"/>
  <c r="H111" i="40" s="1"/>
  <c r="I111" i="40" s="1"/>
  <c r="J111" i="40" s="1"/>
  <c r="K111" i="40" s="1"/>
  <c r="L111" i="40" s="1"/>
  <c r="M111" i="40" s="1"/>
  <c r="N111" i="40" s="1"/>
  <c r="O111" i="40" s="1"/>
  <c r="P111" i="40" s="1"/>
  <c r="Q111" i="40" s="1"/>
  <c r="R111" i="40" s="1"/>
  <c r="S111" i="40" s="1"/>
  <c r="T111" i="40" s="1"/>
  <c r="U111" i="40" s="1"/>
  <c r="V111" i="40" s="1"/>
  <c r="W111" i="40" s="1"/>
  <c r="X111" i="40" s="1"/>
  <c r="Y111" i="40" s="1"/>
  <c r="Z111" i="40" s="1"/>
  <c r="AA111" i="40" s="1"/>
  <c r="AB111" i="40" s="1"/>
  <c r="AC111" i="40" s="1"/>
  <c r="AD111" i="40" s="1"/>
  <c r="AE111" i="40" s="1"/>
  <c r="AF111" i="40" s="1"/>
  <c r="D110" i="40"/>
  <c r="E110" i="40" s="1"/>
  <c r="F110" i="40" s="1"/>
  <c r="G110" i="40" s="1"/>
  <c r="H110" i="40" s="1"/>
  <c r="I110" i="40" s="1"/>
  <c r="J110" i="40" s="1"/>
  <c r="K110" i="40" s="1"/>
  <c r="L110" i="40" s="1"/>
  <c r="M110" i="40" s="1"/>
  <c r="N110" i="40" s="1"/>
  <c r="O110" i="40" s="1"/>
  <c r="P110" i="40" s="1"/>
  <c r="Q110" i="40" s="1"/>
  <c r="R110" i="40" s="1"/>
  <c r="S110" i="40" s="1"/>
  <c r="T110" i="40" s="1"/>
  <c r="U110" i="40" s="1"/>
  <c r="V110" i="40" s="1"/>
  <c r="W110" i="40" s="1"/>
  <c r="X110" i="40" s="1"/>
  <c r="Y110" i="40" s="1"/>
  <c r="Z110" i="40" s="1"/>
  <c r="AA110" i="40" s="1"/>
  <c r="AB110" i="40" s="1"/>
  <c r="AC110" i="40" s="1"/>
  <c r="AD110" i="40" s="1"/>
  <c r="AE110" i="40" s="1"/>
  <c r="AF110" i="40" s="1"/>
  <c r="C110" i="40"/>
  <c r="F109" i="40"/>
  <c r="G109" i="40" s="1"/>
  <c r="H109" i="40" s="1"/>
  <c r="I109" i="40" s="1"/>
  <c r="J109" i="40" s="1"/>
  <c r="K109" i="40" s="1"/>
  <c r="L109" i="40" s="1"/>
  <c r="M109" i="40" s="1"/>
  <c r="N109" i="40" s="1"/>
  <c r="O109" i="40" s="1"/>
  <c r="P109" i="40" s="1"/>
  <c r="Q109" i="40" s="1"/>
  <c r="R109" i="40" s="1"/>
  <c r="S109" i="40" s="1"/>
  <c r="T109" i="40" s="1"/>
  <c r="U109" i="40" s="1"/>
  <c r="V109" i="40" s="1"/>
  <c r="W109" i="40" s="1"/>
  <c r="X109" i="40" s="1"/>
  <c r="Y109" i="40" s="1"/>
  <c r="Z109" i="40" s="1"/>
  <c r="AA109" i="40" s="1"/>
  <c r="AB109" i="40" s="1"/>
  <c r="AC109" i="40" s="1"/>
  <c r="AD109" i="40" s="1"/>
  <c r="AE109" i="40" s="1"/>
  <c r="AF109" i="40" s="1"/>
  <c r="D109" i="40"/>
  <c r="E109" i="40" s="1"/>
  <c r="C109" i="40"/>
  <c r="G108" i="40"/>
  <c r="H108" i="40" s="1"/>
  <c r="I108" i="40" s="1"/>
  <c r="J108" i="40" s="1"/>
  <c r="K108" i="40" s="1"/>
  <c r="L108" i="40" s="1"/>
  <c r="M108" i="40" s="1"/>
  <c r="N108" i="40" s="1"/>
  <c r="O108" i="40" s="1"/>
  <c r="P108" i="40" s="1"/>
  <c r="Q108" i="40" s="1"/>
  <c r="R108" i="40" s="1"/>
  <c r="S108" i="40" s="1"/>
  <c r="T108" i="40" s="1"/>
  <c r="U108" i="40" s="1"/>
  <c r="V108" i="40" s="1"/>
  <c r="W108" i="40" s="1"/>
  <c r="X108" i="40" s="1"/>
  <c r="Y108" i="40" s="1"/>
  <c r="Z108" i="40" s="1"/>
  <c r="AA108" i="40" s="1"/>
  <c r="AB108" i="40" s="1"/>
  <c r="AC108" i="40" s="1"/>
  <c r="AD108" i="40" s="1"/>
  <c r="AE108" i="40" s="1"/>
  <c r="AF108" i="40" s="1"/>
  <c r="E108" i="40"/>
  <c r="F108" i="40" s="1"/>
  <c r="D108" i="40"/>
  <c r="C108" i="40"/>
  <c r="M107" i="40"/>
  <c r="N107" i="40" s="1"/>
  <c r="O107" i="40" s="1"/>
  <c r="P107" i="40" s="1"/>
  <c r="Q107" i="40" s="1"/>
  <c r="R107" i="40" s="1"/>
  <c r="S107" i="40" s="1"/>
  <c r="T107" i="40" s="1"/>
  <c r="U107" i="40" s="1"/>
  <c r="V107" i="40" s="1"/>
  <c r="W107" i="40" s="1"/>
  <c r="X107" i="40" s="1"/>
  <c r="Y107" i="40" s="1"/>
  <c r="Z107" i="40" s="1"/>
  <c r="AA107" i="40" s="1"/>
  <c r="AB107" i="40" s="1"/>
  <c r="AC107" i="40" s="1"/>
  <c r="AD107" i="40" s="1"/>
  <c r="AE107" i="40" s="1"/>
  <c r="AF107" i="40" s="1"/>
  <c r="K107" i="40"/>
  <c r="L107" i="40" s="1"/>
  <c r="J107" i="40"/>
  <c r="D107" i="40"/>
  <c r="E107" i="40" s="1"/>
  <c r="F107" i="40" s="1"/>
  <c r="G107" i="40" s="1"/>
  <c r="H107" i="40" s="1"/>
  <c r="C107" i="40"/>
  <c r="E106" i="40"/>
  <c r="F106" i="40" s="1"/>
  <c r="G106" i="40" s="1"/>
  <c r="H106" i="40" s="1"/>
  <c r="I106" i="40" s="1"/>
  <c r="J106" i="40" s="1"/>
  <c r="K106" i="40" s="1"/>
  <c r="L106" i="40" s="1"/>
  <c r="M106" i="40" s="1"/>
  <c r="N106" i="40" s="1"/>
  <c r="O106" i="40" s="1"/>
  <c r="P106" i="40" s="1"/>
  <c r="Q106" i="40" s="1"/>
  <c r="R106" i="40" s="1"/>
  <c r="S106" i="40" s="1"/>
  <c r="T106" i="40" s="1"/>
  <c r="U106" i="40" s="1"/>
  <c r="V106" i="40" s="1"/>
  <c r="W106" i="40" s="1"/>
  <c r="X106" i="40" s="1"/>
  <c r="Y106" i="40" s="1"/>
  <c r="Z106" i="40" s="1"/>
  <c r="AA106" i="40" s="1"/>
  <c r="AB106" i="40" s="1"/>
  <c r="AC106" i="40" s="1"/>
  <c r="AD106" i="40" s="1"/>
  <c r="AE106" i="40" s="1"/>
  <c r="AF106" i="40" s="1"/>
  <c r="C106" i="40"/>
  <c r="D106" i="40" s="1"/>
  <c r="E104" i="40"/>
  <c r="F104" i="40" s="1"/>
  <c r="G104" i="40" s="1"/>
  <c r="H104" i="40" s="1"/>
  <c r="I104" i="40" s="1"/>
  <c r="J104" i="40" s="1"/>
  <c r="K104" i="40" s="1"/>
  <c r="L104" i="40" s="1"/>
  <c r="M104" i="40" s="1"/>
  <c r="N104" i="40" s="1"/>
  <c r="O104" i="40" s="1"/>
  <c r="P104" i="40" s="1"/>
  <c r="Q104" i="40" s="1"/>
  <c r="R104" i="40" s="1"/>
  <c r="S104" i="40" s="1"/>
  <c r="T104" i="40" s="1"/>
  <c r="U104" i="40" s="1"/>
  <c r="V104" i="40" s="1"/>
  <c r="W104" i="40" s="1"/>
  <c r="X104" i="40" s="1"/>
  <c r="Y104" i="40" s="1"/>
  <c r="Z104" i="40" s="1"/>
  <c r="AA104" i="40" s="1"/>
  <c r="AB104" i="40" s="1"/>
  <c r="AC104" i="40" s="1"/>
  <c r="AD104" i="40" s="1"/>
  <c r="AE104" i="40" s="1"/>
  <c r="AF104" i="40" s="1"/>
  <c r="C104" i="40"/>
  <c r="D104" i="40" s="1"/>
  <c r="C103" i="40"/>
  <c r="D103" i="40" s="1"/>
  <c r="E103" i="40" s="1"/>
  <c r="F103" i="40" s="1"/>
  <c r="G103" i="40" s="1"/>
  <c r="H103" i="40" s="1"/>
  <c r="I103" i="40" s="1"/>
  <c r="J103" i="40" s="1"/>
  <c r="K103" i="40" s="1"/>
  <c r="L103" i="40" s="1"/>
  <c r="M103" i="40" s="1"/>
  <c r="N103" i="40" s="1"/>
  <c r="O103" i="40" s="1"/>
  <c r="P103" i="40" s="1"/>
  <c r="Q103" i="40" s="1"/>
  <c r="R103" i="40" s="1"/>
  <c r="S103" i="40" s="1"/>
  <c r="T103" i="40" s="1"/>
  <c r="U103" i="40" s="1"/>
  <c r="V103" i="40" s="1"/>
  <c r="W103" i="40" s="1"/>
  <c r="X103" i="40" s="1"/>
  <c r="Y103" i="40" s="1"/>
  <c r="Z103" i="40" s="1"/>
  <c r="AA103" i="40" s="1"/>
  <c r="AB103" i="40" s="1"/>
  <c r="AC103" i="40" s="1"/>
  <c r="AD103" i="40" s="1"/>
  <c r="AE103" i="40" s="1"/>
  <c r="AF103" i="40" s="1"/>
  <c r="D102" i="40"/>
  <c r="E102" i="40" s="1"/>
  <c r="F102" i="40" s="1"/>
  <c r="G102" i="40" s="1"/>
  <c r="H102" i="40" s="1"/>
  <c r="I102" i="40" s="1"/>
  <c r="J102" i="40" s="1"/>
  <c r="K102" i="40" s="1"/>
  <c r="L102" i="40" s="1"/>
  <c r="M102" i="40" s="1"/>
  <c r="N102" i="40" s="1"/>
  <c r="O102" i="40" s="1"/>
  <c r="P102" i="40" s="1"/>
  <c r="Q102" i="40" s="1"/>
  <c r="R102" i="40" s="1"/>
  <c r="S102" i="40" s="1"/>
  <c r="T102" i="40" s="1"/>
  <c r="U102" i="40" s="1"/>
  <c r="V102" i="40" s="1"/>
  <c r="W102" i="40" s="1"/>
  <c r="X102" i="40" s="1"/>
  <c r="Y102" i="40" s="1"/>
  <c r="Z102" i="40" s="1"/>
  <c r="AA102" i="40" s="1"/>
  <c r="AB102" i="40" s="1"/>
  <c r="AC102" i="40" s="1"/>
  <c r="AD102" i="40" s="1"/>
  <c r="AE102" i="40" s="1"/>
  <c r="AF102" i="40" s="1"/>
  <c r="C102" i="40"/>
  <c r="D100" i="40"/>
  <c r="E100" i="40" s="1"/>
  <c r="F100" i="40" s="1"/>
  <c r="G100" i="40" s="1"/>
  <c r="H100" i="40" s="1"/>
  <c r="I100" i="40" s="1"/>
  <c r="J100" i="40" s="1"/>
  <c r="K100" i="40" s="1"/>
  <c r="L100" i="40" s="1"/>
  <c r="M100" i="40" s="1"/>
  <c r="N100" i="40" s="1"/>
  <c r="O100" i="40" s="1"/>
  <c r="P100" i="40" s="1"/>
  <c r="Q100" i="40" s="1"/>
  <c r="R100" i="40" s="1"/>
  <c r="S100" i="40" s="1"/>
  <c r="T100" i="40" s="1"/>
  <c r="U100" i="40" s="1"/>
  <c r="V100" i="40" s="1"/>
  <c r="W100" i="40" s="1"/>
  <c r="X100" i="40" s="1"/>
  <c r="Y100" i="40" s="1"/>
  <c r="Z100" i="40" s="1"/>
  <c r="AA100" i="40" s="1"/>
  <c r="AB100" i="40" s="1"/>
  <c r="AC100" i="40" s="1"/>
  <c r="AD100" i="40" s="1"/>
  <c r="AE100" i="40" s="1"/>
  <c r="AF100" i="40" s="1"/>
  <c r="C100" i="40"/>
  <c r="C99" i="40"/>
  <c r="D99" i="40" s="1"/>
  <c r="E99" i="40" s="1"/>
  <c r="F99" i="40" s="1"/>
  <c r="G99" i="40" s="1"/>
  <c r="H99" i="40" s="1"/>
  <c r="I99" i="40" s="1"/>
  <c r="J99" i="40" s="1"/>
  <c r="K99" i="40" s="1"/>
  <c r="L99" i="40" s="1"/>
  <c r="M99" i="40" s="1"/>
  <c r="N99" i="40" s="1"/>
  <c r="O99" i="40" s="1"/>
  <c r="P99" i="40" s="1"/>
  <c r="Q99" i="40" s="1"/>
  <c r="R99" i="40" s="1"/>
  <c r="S99" i="40" s="1"/>
  <c r="T99" i="40" s="1"/>
  <c r="U99" i="40" s="1"/>
  <c r="V99" i="40" s="1"/>
  <c r="W99" i="40" s="1"/>
  <c r="X99" i="40" s="1"/>
  <c r="Y99" i="40" s="1"/>
  <c r="Z99" i="40" s="1"/>
  <c r="AA99" i="40" s="1"/>
  <c r="AB99" i="40" s="1"/>
  <c r="AC99" i="40" s="1"/>
  <c r="AD99" i="40" s="1"/>
  <c r="AE99" i="40" s="1"/>
  <c r="AF99" i="40" s="1"/>
  <c r="C98" i="40"/>
  <c r="D98" i="40" s="1"/>
  <c r="E98" i="40" s="1"/>
  <c r="F98" i="40" s="1"/>
  <c r="G98" i="40" s="1"/>
  <c r="H98" i="40" s="1"/>
  <c r="I98" i="40" s="1"/>
  <c r="J98" i="40" s="1"/>
  <c r="K98" i="40" s="1"/>
  <c r="L98" i="40" s="1"/>
  <c r="M98" i="40" s="1"/>
  <c r="N98" i="40" s="1"/>
  <c r="O98" i="40" s="1"/>
  <c r="P98" i="40" s="1"/>
  <c r="Q98" i="40" s="1"/>
  <c r="R98" i="40" s="1"/>
  <c r="S98" i="40" s="1"/>
  <c r="T98" i="40" s="1"/>
  <c r="U98" i="40" s="1"/>
  <c r="V98" i="40" s="1"/>
  <c r="W98" i="40" s="1"/>
  <c r="X98" i="40" s="1"/>
  <c r="Y98" i="40" s="1"/>
  <c r="Z98" i="40" s="1"/>
  <c r="AA98" i="40" s="1"/>
  <c r="AB98" i="40" s="1"/>
  <c r="AC98" i="40" s="1"/>
  <c r="AD98" i="40" s="1"/>
  <c r="AE98" i="40" s="1"/>
  <c r="AF98" i="40" s="1"/>
  <c r="D97" i="40"/>
  <c r="E97" i="40" s="1"/>
  <c r="F97" i="40" s="1"/>
  <c r="G97" i="40" s="1"/>
  <c r="H97" i="40" s="1"/>
  <c r="I97" i="40" s="1"/>
  <c r="J97" i="40" s="1"/>
  <c r="K97" i="40" s="1"/>
  <c r="L97" i="40" s="1"/>
  <c r="M97" i="40" s="1"/>
  <c r="N97" i="40" s="1"/>
  <c r="O97" i="40" s="1"/>
  <c r="P97" i="40" s="1"/>
  <c r="Q97" i="40" s="1"/>
  <c r="R97" i="40" s="1"/>
  <c r="S97" i="40" s="1"/>
  <c r="T97" i="40" s="1"/>
  <c r="U97" i="40" s="1"/>
  <c r="V97" i="40" s="1"/>
  <c r="W97" i="40" s="1"/>
  <c r="X97" i="40" s="1"/>
  <c r="Y97" i="40" s="1"/>
  <c r="Z97" i="40" s="1"/>
  <c r="AA97" i="40" s="1"/>
  <c r="AB97" i="40" s="1"/>
  <c r="AC97" i="40" s="1"/>
  <c r="AD97" i="40" s="1"/>
  <c r="AE97" i="40" s="1"/>
  <c r="AF97" i="40" s="1"/>
  <c r="C97" i="40"/>
  <c r="D96" i="40"/>
  <c r="D88" i="40" s="1"/>
  <c r="C96" i="40"/>
  <c r="C88" i="40" s="1"/>
  <c r="E95" i="40"/>
  <c r="D95" i="40"/>
  <c r="C95" i="40"/>
  <c r="AH92" i="40"/>
  <c r="AI92" i="40" s="1"/>
  <c r="AH91" i="40"/>
  <c r="AI91" i="40" s="1"/>
  <c r="AH90" i="40"/>
  <c r="AI90" i="40" s="1"/>
  <c r="AH89" i="40"/>
  <c r="AI89" i="40" s="1"/>
  <c r="B88" i="40"/>
  <c r="AF86" i="40"/>
  <c r="AE86" i="40"/>
  <c r="AD86" i="40"/>
  <c r="AC86" i="40"/>
  <c r="AB86" i="40"/>
  <c r="AA86" i="40"/>
  <c r="Z86" i="40"/>
  <c r="Y86" i="40"/>
  <c r="X86" i="40"/>
  <c r="W86" i="40"/>
  <c r="V86" i="40"/>
  <c r="U86" i="40"/>
  <c r="T86" i="40"/>
  <c r="S86" i="40"/>
  <c r="R86" i="40"/>
  <c r="Q86" i="40"/>
  <c r="P86" i="40"/>
  <c r="O86" i="40"/>
  <c r="N86" i="40"/>
  <c r="M86" i="40"/>
  <c r="L86" i="40"/>
  <c r="K86" i="40"/>
  <c r="J86" i="40"/>
  <c r="I86" i="40"/>
  <c r="H86" i="40"/>
  <c r="G86" i="40"/>
  <c r="F86" i="40"/>
  <c r="E86" i="40"/>
  <c r="D86" i="40"/>
  <c r="C86" i="40"/>
  <c r="B86" i="40"/>
  <c r="AI85" i="40"/>
  <c r="AH85" i="40"/>
  <c r="AI84" i="40"/>
  <c r="AH84" i="40"/>
  <c r="AI83" i="40"/>
  <c r="AH83" i="40"/>
  <c r="AI82" i="40"/>
  <c r="AH82" i="40"/>
  <c r="AI81" i="40"/>
  <c r="AH81" i="40"/>
  <c r="AI80" i="40"/>
  <c r="AH80" i="40"/>
  <c r="AI79" i="40"/>
  <c r="AH79" i="40"/>
  <c r="AI78" i="40"/>
  <c r="AH78" i="40"/>
  <c r="AG77" i="40"/>
  <c r="T77" i="40"/>
  <c r="AI76" i="40"/>
  <c r="AH76" i="40"/>
  <c r="AF75" i="40"/>
  <c r="AE75" i="40"/>
  <c r="AD75" i="40"/>
  <c r="AC75" i="40"/>
  <c r="AB75" i="40"/>
  <c r="AA75" i="40"/>
  <c r="Z75" i="40"/>
  <c r="Y75" i="40"/>
  <c r="X75" i="40"/>
  <c r="W75" i="40"/>
  <c r="V75" i="40"/>
  <c r="U75" i="40"/>
  <c r="T75" i="40"/>
  <c r="S75" i="40"/>
  <c r="R75" i="40"/>
  <c r="Q75" i="40"/>
  <c r="P75" i="40"/>
  <c r="O75" i="40"/>
  <c r="N75" i="40"/>
  <c r="M75" i="40"/>
  <c r="L75" i="40"/>
  <c r="K75" i="40"/>
  <c r="J75" i="40"/>
  <c r="I75" i="40"/>
  <c r="H75" i="40"/>
  <c r="G75" i="40"/>
  <c r="F75" i="40"/>
  <c r="E75" i="40"/>
  <c r="D75" i="40"/>
  <c r="C75" i="40"/>
  <c r="B75" i="40"/>
  <c r="AF74" i="40"/>
  <c r="AE74" i="40"/>
  <c r="AD74" i="40"/>
  <c r="AC74" i="40"/>
  <c r="AB74" i="40"/>
  <c r="AA74" i="40"/>
  <c r="Z74" i="40"/>
  <c r="Y74" i="40"/>
  <c r="X74" i="40"/>
  <c r="W74" i="40"/>
  <c r="V74" i="40"/>
  <c r="U74" i="40"/>
  <c r="T74" i="40"/>
  <c r="S74" i="40"/>
  <c r="R74" i="40"/>
  <c r="Q74" i="40"/>
  <c r="P74" i="40"/>
  <c r="O74" i="40"/>
  <c r="N74" i="40"/>
  <c r="M74" i="40"/>
  <c r="L74" i="40"/>
  <c r="K74" i="40"/>
  <c r="J74" i="40"/>
  <c r="I74" i="40"/>
  <c r="H74" i="40"/>
  <c r="G74" i="40"/>
  <c r="F74" i="40"/>
  <c r="E74" i="40"/>
  <c r="D74" i="40"/>
  <c r="C74" i="40"/>
  <c r="B74" i="40"/>
  <c r="AF73" i="40"/>
  <c r="AE73" i="40"/>
  <c r="AD73" i="40"/>
  <c r="AC73" i="40"/>
  <c r="AB73" i="40"/>
  <c r="AA73" i="40"/>
  <c r="Z73" i="40"/>
  <c r="Y73" i="40"/>
  <c r="X73" i="40"/>
  <c r="W73" i="40"/>
  <c r="V73" i="40"/>
  <c r="U73" i="40"/>
  <c r="T73" i="40"/>
  <c r="S73" i="40"/>
  <c r="R73" i="40"/>
  <c r="Q73" i="40"/>
  <c r="P73" i="40"/>
  <c r="O73" i="40"/>
  <c r="N73" i="40"/>
  <c r="M73" i="40"/>
  <c r="L73" i="40"/>
  <c r="K73" i="40"/>
  <c r="J73" i="40"/>
  <c r="I73" i="40"/>
  <c r="H73" i="40"/>
  <c r="G73" i="40"/>
  <c r="F73" i="40"/>
  <c r="E73" i="40"/>
  <c r="D73" i="40"/>
  <c r="C73" i="40"/>
  <c r="B73" i="40"/>
  <c r="AF72" i="40"/>
  <c r="AE72" i="40"/>
  <c r="AE77" i="40" s="1"/>
  <c r="AD72" i="40"/>
  <c r="AD77" i="40" s="1"/>
  <c r="AC72" i="40"/>
  <c r="AC77" i="40" s="1"/>
  <c r="AB72" i="40"/>
  <c r="AA72" i="40"/>
  <c r="Z72" i="40"/>
  <c r="Z77" i="40" s="1"/>
  <c r="Y72" i="40"/>
  <c r="X72" i="40"/>
  <c r="W72" i="40"/>
  <c r="W77" i="40" s="1"/>
  <c r="V72" i="40"/>
  <c r="U72" i="40"/>
  <c r="T72" i="40"/>
  <c r="S72" i="40"/>
  <c r="R72" i="40"/>
  <c r="Q72" i="40"/>
  <c r="P72" i="40"/>
  <c r="O72" i="40"/>
  <c r="N72" i="40"/>
  <c r="M72" i="40"/>
  <c r="L72" i="40"/>
  <c r="K72" i="40"/>
  <c r="J72" i="40"/>
  <c r="I72" i="40"/>
  <c r="H72" i="40"/>
  <c r="G72" i="40"/>
  <c r="F72" i="40"/>
  <c r="E72" i="40"/>
  <c r="D72" i="40"/>
  <c r="C72" i="40"/>
  <c r="B72" i="40"/>
  <c r="AI70" i="40"/>
  <c r="AH70" i="40"/>
  <c r="AG69" i="40"/>
  <c r="AF69" i="40"/>
  <c r="AE69" i="40"/>
  <c r="AD69" i="40"/>
  <c r="AC69" i="40"/>
  <c r="AB69" i="40"/>
  <c r="AA69" i="40"/>
  <c r="Z69" i="40"/>
  <c r="Y69" i="40"/>
  <c r="X69" i="40"/>
  <c r="W69" i="40"/>
  <c r="V69" i="40"/>
  <c r="U69" i="40"/>
  <c r="T69" i="40"/>
  <c r="S69" i="40"/>
  <c r="R69" i="40"/>
  <c r="Q69" i="40"/>
  <c r="P69" i="40"/>
  <c r="O69" i="40"/>
  <c r="N69" i="40"/>
  <c r="M69" i="40"/>
  <c r="L69" i="40"/>
  <c r="K69" i="40"/>
  <c r="J69" i="40"/>
  <c r="I69" i="40"/>
  <c r="H69" i="40"/>
  <c r="G69" i="40"/>
  <c r="F69" i="40"/>
  <c r="E69" i="40"/>
  <c r="D69" i="40"/>
  <c r="C69" i="40"/>
  <c r="B69" i="40"/>
  <c r="AI68" i="40"/>
  <c r="AH68" i="40"/>
  <c r="AI67" i="40"/>
  <c r="AH67" i="40"/>
  <c r="AI66" i="40"/>
  <c r="AH66" i="40"/>
  <c r="AG65" i="40"/>
  <c r="AF65" i="40"/>
  <c r="AF5" i="40" s="1"/>
  <c r="AE65" i="40"/>
  <c r="AE5" i="40" s="1"/>
  <c r="AD65" i="40"/>
  <c r="AD5" i="40" s="1"/>
  <c r="AC65" i="40"/>
  <c r="AC5" i="40" s="1"/>
  <c r="AB65" i="40"/>
  <c r="AB5" i="40" s="1"/>
  <c r="AA65" i="40"/>
  <c r="Z65" i="40"/>
  <c r="Y65" i="40"/>
  <c r="Y5" i="40" s="1"/>
  <c r="X65" i="40"/>
  <c r="X5" i="40" s="1"/>
  <c r="W65" i="40"/>
  <c r="W5" i="40" s="1"/>
  <c r="V65" i="40"/>
  <c r="V5" i="40" s="1"/>
  <c r="U65" i="40"/>
  <c r="U5" i="40" s="1"/>
  <c r="T65" i="40"/>
  <c r="S65" i="40"/>
  <c r="R65" i="40"/>
  <c r="Q65" i="40"/>
  <c r="Q5" i="40" s="1"/>
  <c r="P65" i="40"/>
  <c r="P5" i="40" s="1"/>
  <c r="O65" i="40"/>
  <c r="O5" i="40" s="1"/>
  <c r="N65" i="40"/>
  <c r="N5" i="40" s="1"/>
  <c r="M65" i="40"/>
  <c r="M5" i="40" s="1"/>
  <c r="L65" i="40"/>
  <c r="L5" i="40" s="1"/>
  <c r="K65" i="40"/>
  <c r="K5" i="40" s="1"/>
  <c r="J65" i="40"/>
  <c r="I65" i="40"/>
  <c r="I5" i="40" s="1"/>
  <c r="H65" i="40"/>
  <c r="H5" i="40" s="1"/>
  <c r="G65" i="40"/>
  <c r="G5" i="40" s="1"/>
  <c r="F65" i="40"/>
  <c r="E65" i="40"/>
  <c r="E5" i="40" s="1"/>
  <c r="D65" i="40"/>
  <c r="D5" i="40" s="1"/>
  <c r="C65" i="40"/>
  <c r="C5" i="40" s="1"/>
  <c r="B65" i="40"/>
  <c r="B5" i="40" s="1"/>
  <c r="AI64" i="40"/>
  <c r="AH64" i="40"/>
  <c r="AI63" i="40"/>
  <c r="AH63" i="40"/>
  <c r="AI62" i="40"/>
  <c r="AH62" i="40"/>
  <c r="AI61" i="40"/>
  <c r="AH61" i="40"/>
  <c r="AI60" i="40"/>
  <c r="AH60" i="40"/>
  <c r="AI59" i="40"/>
  <c r="AH59" i="40"/>
  <c r="AI58" i="40"/>
  <c r="AH58" i="40"/>
  <c r="AI57" i="40"/>
  <c r="AH57" i="40"/>
  <c r="AI56" i="40"/>
  <c r="AH56" i="40"/>
  <c r="AI55" i="40"/>
  <c r="AH55" i="40"/>
  <c r="AI54" i="40"/>
  <c r="AH54" i="40"/>
  <c r="AG53" i="40"/>
  <c r="AG4" i="40" s="1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K53" i="40"/>
  <c r="J53" i="40"/>
  <c r="I53" i="40"/>
  <c r="H53" i="40"/>
  <c r="G53" i="40"/>
  <c r="F53" i="40"/>
  <c r="E53" i="40"/>
  <c r="D53" i="40"/>
  <c r="C53" i="40"/>
  <c r="B53" i="40"/>
  <c r="AI52" i="40"/>
  <c r="AH52" i="40"/>
  <c r="AI51" i="40"/>
  <c r="AH51" i="40"/>
  <c r="AI50" i="40"/>
  <c r="AH50" i="40"/>
  <c r="AG49" i="40"/>
  <c r="AG3" i="40" s="1"/>
  <c r="AG48" i="40"/>
  <c r="C48" i="40"/>
  <c r="C49" i="40" s="1"/>
  <c r="B48" i="40"/>
  <c r="B49" i="40" s="1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0" i="40"/>
  <c r="AH40" i="40"/>
  <c r="AI39" i="40"/>
  <c r="AH39" i="40"/>
  <c r="AI38" i="40"/>
  <c r="AH38" i="40"/>
  <c r="AI37" i="40"/>
  <c r="AH37" i="40"/>
  <c r="AI36" i="40"/>
  <c r="AH36" i="40"/>
  <c r="AG35" i="40"/>
  <c r="AF35" i="40"/>
  <c r="AE35" i="40"/>
  <c r="AD35" i="40"/>
  <c r="AC35" i="40"/>
  <c r="AB35" i="40"/>
  <c r="AA35" i="40"/>
  <c r="Z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AA5" i="40"/>
  <c r="Z5" i="40"/>
  <c r="T5" i="40"/>
  <c r="S5" i="40"/>
  <c r="R5" i="40"/>
  <c r="J5" i="40"/>
  <c r="F5" i="40"/>
  <c r="K4" i="40"/>
  <c r="C4" i="40"/>
  <c r="D4" i="40" s="1"/>
  <c r="AG2" i="40"/>
  <c r="AE56" i="39"/>
  <c r="AD56" i="39"/>
  <c r="AC90" i="39"/>
  <c r="AC56" i="39"/>
  <c r="AB90" i="39"/>
  <c r="AB56" i="39"/>
  <c r="U35" i="39"/>
  <c r="C7" i="42" l="1"/>
  <c r="F183" i="42"/>
  <c r="AI77" i="42"/>
  <c r="AH77" i="42"/>
  <c r="F181" i="42"/>
  <c r="G95" i="42"/>
  <c r="T203" i="42"/>
  <c r="B7" i="42"/>
  <c r="G96" i="42"/>
  <c r="D224" i="42"/>
  <c r="E188" i="42"/>
  <c r="D189" i="42"/>
  <c r="D48" i="42" s="1"/>
  <c r="AF77" i="40"/>
  <c r="AB77" i="40"/>
  <c r="AA77" i="40"/>
  <c r="X77" i="40"/>
  <c r="V77" i="40"/>
  <c r="U77" i="40"/>
  <c r="S77" i="40"/>
  <c r="R77" i="40"/>
  <c r="M77" i="40"/>
  <c r="P77" i="40"/>
  <c r="O77" i="40"/>
  <c r="N77" i="40"/>
  <c r="L77" i="40"/>
  <c r="K77" i="40"/>
  <c r="J77" i="40"/>
  <c r="H77" i="40"/>
  <c r="G77" i="40"/>
  <c r="F77" i="40"/>
  <c r="AI72" i="40"/>
  <c r="E77" i="40"/>
  <c r="AH74" i="40"/>
  <c r="AI75" i="40"/>
  <c r="D77" i="40"/>
  <c r="AI73" i="40"/>
  <c r="C77" i="40"/>
  <c r="AI86" i="40"/>
  <c r="AH53" i="40"/>
  <c r="AI53" i="40"/>
  <c r="AH35" i="40"/>
  <c r="AI35" i="40"/>
  <c r="AG6" i="40"/>
  <c r="C71" i="40"/>
  <c r="I77" i="40"/>
  <c r="Q77" i="40"/>
  <c r="Y77" i="40"/>
  <c r="AH73" i="40"/>
  <c r="AG71" i="40"/>
  <c r="D200" i="40"/>
  <c r="S200" i="40"/>
  <c r="AH65" i="40"/>
  <c r="AH72" i="40"/>
  <c r="B77" i="40"/>
  <c r="B71" i="40"/>
  <c r="AI65" i="40"/>
  <c r="AI74" i="40"/>
  <c r="AH69" i="40"/>
  <c r="AH75" i="40"/>
  <c r="C181" i="40"/>
  <c r="E96" i="40"/>
  <c r="AI69" i="40"/>
  <c r="D181" i="40"/>
  <c r="F95" i="40"/>
  <c r="AH86" i="40"/>
  <c r="F224" i="40"/>
  <c r="G188" i="40"/>
  <c r="D189" i="40"/>
  <c r="D48" i="40" s="1"/>
  <c r="D49" i="40" s="1"/>
  <c r="D71" i="40" s="1"/>
  <c r="E183" i="40"/>
  <c r="C224" i="40"/>
  <c r="N90" i="39"/>
  <c r="AH41" i="39"/>
  <c r="AI41" i="39"/>
  <c r="AH93" i="39"/>
  <c r="AI93" i="39" s="1"/>
  <c r="AF228" i="39"/>
  <c r="AE228" i="39"/>
  <c r="AD228" i="39"/>
  <c r="AC228" i="39"/>
  <c r="AB228" i="39"/>
  <c r="AA228" i="39"/>
  <c r="Z228" i="39"/>
  <c r="Y228" i="39"/>
  <c r="X228" i="39"/>
  <c r="W228" i="39"/>
  <c r="V228" i="39"/>
  <c r="U228" i="39"/>
  <c r="T228" i="39"/>
  <c r="S228" i="39"/>
  <c r="R228" i="39"/>
  <c r="Q228" i="39"/>
  <c r="P228" i="39"/>
  <c r="O228" i="39"/>
  <c r="N228" i="39"/>
  <c r="M228" i="39"/>
  <c r="L228" i="39"/>
  <c r="K228" i="39"/>
  <c r="J228" i="39"/>
  <c r="I228" i="39"/>
  <c r="H228" i="39"/>
  <c r="G228" i="39"/>
  <c r="F228" i="39"/>
  <c r="E228" i="39"/>
  <c r="D228" i="39"/>
  <c r="C228" i="39"/>
  <c r="B228" i="39"/>
  <c r="A228" i="39"/>
  <c r="AF227" i="39"/>
  <c r="AE227" i="39"/>
  <c r="AD227" i="39"/>
  <c r="AC227" i="39"/>
  <c r="AB227" i="39"/>
  <c r="AA227" i="39"/>
  <c r="Z227" i="39"/>
  <c r="Y227" i="39"/>
  <c r="X227" i="39"/>
  <c r="W227" i="39"/>
  <c r="V227" i="39"/>
  <c r="U227" i="39"/>
  <c r="T227" i="39"/>
  <c r="S227" i="39"/>
  <c r="R227" i="39"/>
  <c r="Q227" i="39"/>
  <c r="P227" i="39"/>
  <c r="O227" i="39"/>
  <c r="N227" i="39"/>
  <c r="M227" i="39"/>
  <c r="L227" i="39"/>
  <c r="K227" i="39"/>
  <c r="J227" i="39"/>
  <c r="I227" i="39"/>
  <c r="H227" i="39"/>
  <c r="G227" i="39"/>
  <c r="F227" i="39"/>
  <c r="E227" i="39"/>
  <c r="D227" i="39"/>
  <c r="C227" i="39"/>
  <c r="B227" i="39"/>
  <c r="A227" i="39"/>
  <c r="AF226" i="39"/>
  <c r="AE226" i="39"/>
  <c r="AD226" i="39"/>
  <c r="AC226" i="39"/>
  <c r="AB226" i="39"/>
  <c r="AA226" i="39"/>
  <c r="Z226" i="39"/>
  <c r="Y226" i="39"/>
  <c r="X226" i="39"/>
  <c r="W226" i="39"/>
  <c r="V226" i="39"/>
  <c r="U226" i="39"/>
  <c r="T226" i="39"/>
  <c r="S226" i="39"/>
  <c r="R226" i="39"/>
  <c r="Q226" i="39"/>
  <c r="P226" i="39"/>
  <c r="O226" i="39"/>
  <c r="N226" i="39"/>
  <c r="M226" i="39"/>
  <c r="L226" i="39"/>
  <c r="K226" i="39"/>
  <c r="J226" i="39"/>
  <c r="I226" i="39"/>
  <c r="H226" i="39"/>
  <c r="G226" i="39"/>
  <c r="F226" i="39"/>
  <c r="E226" i="39"/>
  <c r="D226" i="39"/>
  <c r="C226" i="39"/>
  <c r="B226" i="39"/>
  <c r="A226" i="39"/>
  <c r="AF225" i="39"/>
  <c r="AE225" i="39"/>
  <c r="AD225" i="39"/>
  <c r="AC225" i="39"/>
  <c r="AB225" i="39"/>
  <c r="AA225" i="39"/>
  <c r="Z225" i="39"/>
  <c r="Y225" i="39"/>
  <c r="X225" i="39"/>
  <c r="W225" i="39"/>
  <c r="V225" i="39"/>
  <c r="U225" i="39"/>
  <c r="T225" i="39"/>
  <c r="S225" i="39"/>
  <c r="R225" i="39"/>
  <c r="Q225" i="39"/>
  <c r="P225" i="39"/>
  <c r="O225" i="39"/>
  <c r="N225" i="39"/>
  <c r="M225" i="39"/>
  <c r="L225" i="39"/>
  <c r="K225" i="39"/>
  <c r="J225" i="39"/>
  <c r="I225" i="39"/>
  <c r="H225" i="39"/>
  <c r="G225" i="39"/>
  <c r="F225" i="39"/>
  <c r="E225" i="39"/>
  <c r="D225" i="39"/>
  <c r="C225" i="39"/>
  <c r="B225" i="39"/>
  <c r="A225" i="39"/>
  <c r="B224" i="39"/>
  <c r="S199" i="39"/>
  <c r="AG189" i="39"/>
  <c r="B189" i="39"/>
  <c r="C188" i="39"/>
  <c r="E187" i="39"/>
  <c r="F187" i="39" s="1"/>
  <c r="G187" i="39" s="1"/>
  <c r="H187" i="39" s="1"/>
  <c r="I187" i="39" s="1"/>
  <c r="J187" i="39" s="1"/>
  <c r="K187" i="39" s="1"/>
  <c r="L187" i="39" s="1"/>
  <c r="M187" i="39" s="1"/>
  <c r="N187" i="39" s="1"/>
  <c r="O187" i="39" s="1"/>
  <c r="P187" i="39" s="1"/>
  <c r="Q187" i="39" s="1"/>
  <c r="R187" i="39" s="1"/>
  <c r="S187" i="39" s="1"/>
  <c r="T187" i="39" s="1"/>
  <c r="U187" i="39" s="1"/>
  <c r="V187" i="39" s="1"/>
  <c r="W187" i="39" s="1"/>
  <c r="X187" i="39" s="1"/>
  <c r="Y187" i="39" s="1"/>
  <c r="Z187" i="39" s="1"/>
  <c r="AA187" i="39" s="1"/>
  <c r="AB187" i="39" s="1"/>
  <c r="AC187" i="39" s="1"/>
  <c r="AD187" i="39" s="1"/>
  <c r="AE187" i="39" s="1"/>
  <c r="AF187" i="39" s="1"/>
  <c r="D187" i="39"/>
  <c r="C187" i="39"/>
  <c r="C186" i="39"/>
  <c r="D186" i="39" s="1"/>
  <c r="E186" i="39" s="1"/>
  <c r="F186" i="39" s="1"/>
  <c r="G186" i="39" s="1"/>
  <c r="H186" i="39" s="1"/>
  <c r="I186" i="39" s="1"/>
  <c r="J186" i="39" s="1"/>
  <c r="K186" i="39" s="1"/>
  <c r="L186" i="39" s="1"/>
  <c r="M186" i="39" s="1"/>
  <c r="N186" i="39" s="1"/>
  <c r="O186" i="39" s="1"/>
  <c r="P186" i="39" s="1"/>
  <c r="Q186" i="39" s="1"/>
  <c r="R186" i="39" s="1"/>
  <c r="S186" i="39" s="1"/>
  <c r="T186" i="39" s="1"/>
  <c r="U186" i="39" s="1"/>
  <c r="V186" i="39" s="1"/>
  <c r="W186" i="39" s="1"/>
  <c r="X186" i="39" s="1"/>
  <c r="Y186" i="39" s="1"/>
  <c r="Z186" i="39" s="1"/>
  <c r="AA186" i="39" s="1"/>
  <c r="AB186" i="39" s="1"/>
  <c r="AC186" i="39" s="1"/>
  <c r="AD186" i="39" s="1"/>
  <c r="AE186" i="39" s="1"/>
  <c r="AF186" i="39" s="1"/>
  <c r="D185" i="39"/>
  <c r="E185" i="39" s="1"/>
  <c r="F185" i="39" s="1"/>
  <c r="G185" i="39" s="1"/>
  <c r="H185" i="39" s="1"/>
  <c r="I185" i="39" s="1"/>
  <c r="J185" i="39" s="1"/>
  <c r="K185" i="39" s="1"/>
  <c r="L185" i="39" s="1"/>
  <c r="M185" i="39" s="1"/>
  <c r="N185" i="39" s="1"/>
  <c r="O185" i="39" s="1"/>
  <c r="P185" i="39" s="1"/>
  <c r="Q185" i="39" s="1"/>
  <c r="R185" i="39" s="1"/>
  <c r="S185" i="39" s="1"/>
  <c r="T185" i="39" s="1"/>
  <c r="U185" i="39" s="1"/>
  <c r="V185" i="39" s="1"/>
  <c r="W185" i="39" s="1"/>
  <c r="X185" i="39" s="1"/>
  <c r="Y185" i="39" s="1"/>
  <c r="Z185" i="39" s="1"/>
  <c r="AA185" i="39" s="1"/>
  <c r="AB185" i="39" s="1"/>
  <c r="AC185" i="39" s="1"/>
  <c r="AD185" i="39" s="1"/>
  <c r="AE185" i="39" s="1"/>
  <c r="AF185" i="39" s="1"/>
  <c r="C185" i="39"/>
  <c r="C184" i="39"/>
  <c r="E183" i="39"/>
  <c r="D183" i="39"/>
  <c r="C183" i="39"/>
  <c r="AG181" i="39"/>
  <c r="B181" i="39"/>
  <c r="F180" i="39"/>
  <c r="G180" i="39" s="1"/>
  <c r="H180" i="39" s="1"/>
  <c r="I180" i="39" s="1"/>
  <c r="J180" i="39" s="1"/>
  <c r="K180" i="39" s="1"/>
  <c r="L180" i="39" s="1"/>
  <c r="M180" i="39" s="1"/>
  <c r="N180" i="39" s="1"/>
  <c r="O180" i="39" s="1"/>
  <c r="P180" i="39" s="1"/>
  <c r="Q180" i="39" s="1"/>
  <c r="R180" i="39" s="1"/>
  <c r="S180" i="39" s="1"/>
  <c r="T180" i="39" s="1"/>
  <c r="U180" i="39" s="1"/>
  <c r="V180" i="39" s="1"/>
  <c r="W180" i="39" s="1"/>
  <c r="X180" i="39" s="1"/>
  <c r="Y180" i="39" s="1"/>
  <c r="Z180" i="39" s="1"/>
  <c r="AA180" i="39" s="1"/>
  <c r="AB180" i="39" s="1"/>
  <c r="AC180" i="39" s="1"/>
  <c r="AD180" i="39" s="1"/>
  <c r="AE180" i="39" s="1"/>
  <c r="AF180" i="39" s="1"/>
  <c r="C180" i="39"/>
  <c r="D180" i="39" s="1"/>
  <c r="E180" i="39" s="1"/>
  <c r="E179" i="39"/>
  <c r="F179" i="39" s="1"/>
  <c r="G179" i="39" s="1"/>
  <c r="H179" i="39" s="1"/>
  <c r="I179" i="39" s="1"/>
  <c r="J179" i="39" s="1"/>
  <c r="K179" i="39" s="1"/>
  <c r="L179" i="39" s="1"/>
  <c r="M179" i="39" s="1"/>
  <c r="N179" i="39" s="1"/>
  <c r="O179" i="39" s="1"/>
  <c r="P179" i="39" s="1"/>
  <c r="Q179" i="39" s="1"/>
  <c r="R179" i="39" s="1"/>
  <c r="S179" i="39" s="1"/>
  <c r="T179" i="39" s="1"/>
  <c r="U179" i="39" s="1"/>
  <c r="V179" i="39" s="1"/>
  <c r="W179" i="39" s="1"/>
  <c r="X179" i="39" s="1"/>
  <c r="Y179" i="39" s="1"/>
  <c r="Z179" i="39" s="1"/>
  <c r="AA179" i="39" s="1"/>
  <c r="AB179" i="39" s="1"/>
  <c r="AC179" i="39" s="1"/>
  <c r="AD179" i="39" s="1"/>
  <c r="AE179" i="39" s="1"/>
  <c r="AF179" i="39" s="1"/>
  <c r="D179" i="39"/>
  <c r="C179" i="39"/>
  <c r="F178" i="39"/>
  <c r="G178" i="39" s="1"/>
  <c r="H178" i="39" s="1"/>
  <c r="I178" i="39" s="1"/>
  <c r="J178" i="39" s="1"/>
  <c r="K178" i="39" s="1"/>
  <c r="L178" i="39" s="1"/>
  <c r="M178" i="39" s="1"/>
  <c r="N178" i="39" s="1"/>
  <c r="O178" i="39" s="1"/>
  <c r="P178" i="39" s="1"/>
  <c r="Q178" i="39" s="1"/>
  <c r="R178" i="39" s="1"/>
  <c r="S178" i="39" s="1"/>
  <c r="T178" i="39" s="1"/>
  <c r="U178" i="39" s="1"/>
  <c r="V178" i="39" s="1"/>
  <c r="W178" i="39" s="1"/>
  <c r="X178" i="39" s="1"/>
  <c r="Y178" i="39" s="1"/>
  <c r="Z178" i="39" s="1"/>
  <c r="AA178" i="39" s="1"/>
  <c r="AB178" i="39" s="1"/>
  <c r="AC178" i="39" s="1"/>
  <c r="AD178" i="39" s="1"/>
  <c r="AE178" i="39" s="1"/>
  <c r="AF178" i="39" s="1"/>
  <c r="E178" i="39"/>
  <c r="C178" i="39"/>
  <c r="D178" i="39" s="1"/>
  <c r="D177" i="39"/>
  <c r="E177" i="39" s="1"/>
  <c r="F177" i="39" s="1"/>
  <c r="G177" i="39" s="1"/>
  <c r="H177" i="39" s="1"/>
  <c r="I177" i="39" s="1"/>
  <c r="J177" i="39" s="1"/>
  <c r="K177" i="39" s="1"/>
  <c r="L177" i="39" s="1"/>
  <c r="M177" i="39" s="1"/>
  <c r="N177" i="39" s="1"/>
  <c r="O177" i="39" s="1"/>
  <c r="P177" i="39" s="1"/>
  <c r="Q177" i="39" s="1"/>
  <c r="R177" i="39" s="1"/>
  <c r="S177" i="39" s="1"/>
  <c r="T177" i="39" s="1"/>
  <c r="U177" i="39" s="1"/>
  <c r="V177" i="39" s="1"/>
  <c r="W177" i="39" s="1"/>
  <c r="X177" i="39" s="1"/>
  <c r="Y177" i="39" s="1"/>
  <c r="Z177" i="39" s="1"/>
  <c r="AA177" i="39" s="1"/>
  <c r="AB177" i="39" s="1"/>
  <c r="AC177" i="39" s="1"/>
  <c r="AD177" i="39" s="1"/>
  <c r="AE177" i="39" s="1"/>
  <c r="AF177" i="39" s="1"/>
  <c r="C177" i="39"/>
  <c r="F176" i="39"/>
  <c r="G176" i="39" s="1"/>
  <c r="H176" i="39" s="1"/>
  <c r="I176" i="39" s="1"/>
  <c r="J176" i="39" s="1"/>
  <c r="K176" i="39" s="1"/>
  <c r="L176" i="39" s="1"/>
  <c r="M176" i="39" s="1"/>
  <c r="N176" i="39" s="1"/>
  <c r="O176" i="39" s="1"/>
  <c r="P176" i="39" s="1"/>
  <c r="Q176" i="39" s="1"/>
  <c r="R176" i="39" s="1"/>
  <c r="S176" i="39" s="1"/>
  <c r="T176" i="39" s="1"/>
  <c r="U176" i="39" s="1"/>
  <c r="V176" i="39" s="1"/>
  <c r="W176" i="39" s="1"/>
  <c r="X176" i="39" s="1"/>
  <c r="Y176" i="39" s="1"/>
  <c r="Z176" i="39" s="1"/>
  <c r="AA176" i="39" s="1"/>
  <c r="AB176" i="39" s="1"/>
  <c r="AC176" i="39" s="1"/>
  <c r="AD176" i="39" s="1"/>
  <c r="AE176" i="39" s="1"/>
  <c r="AF176" i="39" s="1"/>
  <c r="E176" i="39"/>
  <c r="C176" i="39"/>
  <c r="D176" i="39" s="1"/>
  <c r="G175" i="39"/>
  <c r="H175" i="39" s="1"/>
  <c r="I175" i="39" s="1"/>
  <c r="J175" i="39" s="1"/>
  <c r="K175" i="39" s="1"/>
  <c r="L175" i="39" s="1"/>
  <c r="M175" i="39" s="1"/>
  <c r="N175" i="39" s="1"/>
  <c r="O175" i="39" s="1"/>
  <c r="P175" i="39" s="1"/>
  <c r="Q175" i="39" s="1"/>
  <c r="R175" i="39" s="1"/>
  <c r="S175" i="39" s="1"/>
  <c r="T175" i="39" s="1"/>
  <c r="U175" i="39" s="1"/>
  <c r="V175" i="39" s="1"/>
  <c r="W175" i="39" s="1"/>
  <c r="X175" i="39" s="1"/>
  <c r="Y175" i="39" s="1"/>
  <c r="Z175" i="39" s="1"/>
  <c r="AA175" i="39" s="1"/>
  <c r="AB175" i="39" s="1"/>
  <c r="AC175" i="39" s="1"/>
  <c r="AD175" i="39" s="1"/>
  <c r="AE175" i="39" s="1"/>
  <c r="AF175" i="39" s="1"/>
  <c r="D175" i="39"/>
  <c r="E175" i="39" s="1"/>
  <c r="F175" i="39" s="1"/>
  <c r="C175" i="39"/>
  <c r="E174" i="39"/>
  <c r="F174" i="39" s="1"/>
  <c r="G174" i="39" s="1"/>
  <c r="H174" i="39" s="1"/>
  <c r="I174" i="39" s="1"/>
  <c r="J174" i="39" s="1"/>
  <c r="K174" i="39" s="1"/>
  <c r="L174" i="39" s="1"/>
  <c r="M174" i="39" s="1"/>
  <c r="N174" i="39" s="1"/>
  <c r="O174" i="39" s="1"/>
  <c r="P174" i="39" s="1"/>
  <c r="Q174" i="39" s="1"/>
  <c r="R174" i="39" s="1"/>
  <c r="S174" i="39" s="1"/>
  <c r="T174" i="39" s="1"/>
  <c r="U174" i="39" s="1"/>
  <c r="V174" i="39" s="1"/>
  <c r="W174" i="39" s="1"/>
  <c r="X174" i="39" s="1"/>
  <c r="Y174" i="39" s="1"/>
  <c r="Z174" i="39" s="1"/>
  <c r="AA174" i="39" s="1"/>
  <c r="AB174" i="39" s="1"/>
  <c r="AC174" i="39" s="1"/>
  <c r="AD174" i="39" s="1"/>
  <c r="AE174" i="39" s="1"/>
  <c r="AF174" i="39" s="1"/>
  <c r="C174" i="39"/>
  <c r="D174" i="39" s="1"/>
  <c r="C173" i="39"/>
  <c r="D173" i="39" s="1"/>
  <c r="E173" i="39" s="1"/>
  <c r="F173" i="39" s="1"/>
  <c r="G173" i="39" s="1"/>
  <c r="H173" i="39" s="1"/>
  <c r="I173" i="39" s="1"/>
  <c r="J173" i="39" s="1"/>
  <c r="K173" i="39" s="1"/>
  <c r="L173" i="39" s="1"/>
  <c r="M173" i="39" s="1"/>
  <c r="N173" i="39" s="1"/>
  <c r="O173" i="39" s="1"/>
  <c r="P173" i="39" s="1"/>
  <c r="Q173" i="39" s="1"/>
  <c r="R173" i="39" s="1"/>
  <c r="S173" i="39" s="1"/>
  <c r="T173" i="39" s="1"/>
  <c r="U173" i="39" s="1"/>
  <c r="V173" i="39" s="1"/>
  <c r="W173" i="39" s="1"/>
  <c r="X173" i="39" s="1"/>
  <c r="Y173" i="39" s="1"/>
  <c r="Z173" i="39" s="1"/>
  <c r="AA173" i="39" s="1"/>
  <c r="AB173" i="39" s="1"/>
  <c r="AC173" i="39" s="1"/>
  <c r="AD173" i="39" s="1"/>
  <c r="AE173" i="39" s="1"/>
  <c r="AF173" i="39" s="1"/>
  <c r="E172" i="39"/>
  <c r="F172" i="39" s="1"/>
  <c r="G172" i="39" s="1"/>
  <c r="H172" i="39" s="1"/>
  <c r="I172" i="39" s="1"/>
  <c r="J172" i="39" s="1"/>
  <c r="K172" i="39" s="1"/>
  <c r="L172" i="39" s="1"/>
  <c r="M172" i="39" s="1"/>
  <c r="N172" i="39" s="1"/>
  <c r="O172" i="39" s="1"/>
  <c r="P172" i="39" s="1"/>
  <c r="Q172" i="39" s="1"/>
  <c r="R172" i="39" s="1"/>
  <c r="S172" i="39" s="1"/>
  <c r="T172" i="39" s="1"/>
  <c r="U172" i="39" s="1"/>
  <c r="V172" i="39" s="1"/>
  <c r="W172" i="39" s="1"/>
  <c r="X172" i="39" s="1"/>
  <c r="Y172" i="39" s="1"/>
  <c r="Z172" i="39" s="1"/>
  <c r="AA172" i="39" s="1"/>
  <c r="AB172" i="39" s="1"/>
  <c r="AC172" i="39" s="1"/>
  <c r="AD172" i="39" s="1"/>
  <c r="AE172" i="39" s="1"/>
  <c r="AF172" i="39" s="1"/>
  <c r="C172" i="39"/>
  <c r="D172" i="39" s="1"/>
  <c r="C171" i="39"/>
  <c r="D171" i="39" s="1"/>
  <c r="E171" i="39" s="1"/>
  <c r="F171" i="39" s="1"/>
  <c r="G171" i="39" s="1"/>
  <c r="H171" i="39" s="1"/>
  <c r="I171" i="39" s="1"/>
  <c r="J171" i="39" s="1"/>
  <c r="K171" i="39" s="1"/>
  <c r="L171" i="39" s="1"/>
  <c r="M171" i="39" s="1"/>
  <c r="N171" i="39" s="1"/>
  <c r="O171" i="39" s="1"/>
  <c r="P171" i="39" s="1"/>
  <c r="Q171" i="39" s="1"/>
  <c r="R171" i="39" s="1"/>
  <c r="S171" i="39" s="1"/>
  <c r="T171" i="39" s="1"/>
  <c r="U171" i="39" s="1"/>
  <c r="V171" i="39" s="1"/>
  <c r="W171" i="39" s="1"/>
  <c r="X171" i="39" s="1"/>
  <c r="Y171" i="39" s="1"/>
  <c r="Z171" i="39" s="1"/>
  <c r="AA171" i="39" s="1"/>
  <c r="AB171" i="39" s="1"/>
  <c r="AC171" i="39" s="1"/>
  <c r="AD171" i="39" s="1"/>
  <c r="AE171" i="39" s="1"/>
  <c r="AF171" i="39" s="1"/>
  <c r="C170" i="39"/>
  <c r="D170" i="39" s="1"/>
  <c r="E170" i="39" s="1"/>
  <c r="F170" i="39" s="1"/>
  <c r="G170" i="39" s="1"/>
  <c r="H170" i="39" s="1"/>
  <c r="I170" i="39" s="1"/>
  <c r="J170" i="39" s="1"/>
  <c r="K170" i="39" s="1"/>
  <c r="L170" i="39" s="1"/>
  <c r="M170" i="39" s="1"/>
  <c r="N170" i="39" s="1"/>
  <c r="O170" i="39" s="1"/>
  <c r="P170" i="39" s="1"/>
  <c r="Q170" i="39" s="1"/>
  <c r="R170" i="39" s="1"/>
  <c r="S170" i="39" s="1"/>
  <c r="T170" i="39" s="1"/>
  <c r="U170" i="39" s="1"/>
  <c r="V170" i="39" s="1"/>
  <c r="W170" i="39" s="1"/>
  <c r="X170" i="39" s="1"/>
  <c r="Y170" i="39" s="1"/>
  <c r="Z170" i="39" s="1"/>
  <c r="AA170" i="39" s="1"/>
  <c r="AB170" i="39" s="1"/>
  <c r="AC170" i="39" s="1"/>
  <c r="AD170" i="39" s="1"/>
  <c r="AE170" i="39" s="1"/>
  <c r="AF170" i="39" s="1"/>
  <c r="N169" i="39"/>
  <c r="O169" i="39" s="1"/>
  <c r="P169" i="39" s="1"/>
  <c r="Q169" i="39" s="1"/>
  <c r="R169" i="39" s="1"/>
  <c r="S169" i="39" s="1"/>
  <c r="T169" i="39" s="1"/>
  <c r="U169" i="39" s="1"/>
  <c r="V169" i="39" s="1"/>
  <c r="W169" i="39" s="1"/>
  <c r="X169" i="39" s="1"/>
  <c r="Y169" i="39" s="1"/>
  <c r="Z169" i="39" s="1"/>
  <c r="AA169" i="39" s="1"/>
  <c r="AB169" i="39" s="1"/>
  <c r="AC169" i="39" s="1"/>
  <c r="AD169" i="39" s="1"/>
  <c r="AE169" i="39" s="1"/>
  <c r="AF169" i="39" s="1"/>
  <c r="E169" i="39"/>
  <c r="F169" i="39" s="1"/>
  <c r="G169" i="39" s="1"/>
  <c r="H169" i="39" s="1"/>
  <c r="I169" i="39" s="1"/>
  <c r="J169" i="39" s="1"/>
  <c r="K169" i="39" s="1"/>
  <c r="L169" i="39" s="1"/>
  <c r="M169" i="39" s="1"/>
  <c r="C169" i="39"/>
  <c r="D169" i="39" s="1"/>
  <c r="N168" i="39"/>
  <c r="O168" i="39" s="1"/>
  <c r="P168" i="39" s="1"/>
  <c r="Q168" i="39" s="1"/>
  <c r="R168" i="39" s="1"/>
  <c r="S168" i="39" s="1"/>
  <c r="T168" i="39" s="1"/>
  <c r="U168" i="39" s="1"/>
  <c r="V168" i="39" s="1"/>
  <c r="W168" i="39" s="1"/>
  <c r="X168" i="39" s="1"/>
  <c r="Y168" i="39" s="1"/>
  <c r="Z168" i="39" s="1"/>
  <c r="AA168" i="39" s="1"/>
  <c r="AB168" i="39" s="1"/>
  <c r="AC168" i="39" s="1"/>
  <c r="AD168" i="39" s="1"/>
  <c r="AE168" i="39" s="1"/>
  <c r="AF168" i="39" s="1"/>
  <c r="F168" i="39"/>
  <c r="G168" i="39" s="1"/>
  <c r="H168" i="39" s="1"/>
  <c r="I168" i="39" s="1"/>
  <c r="J168" i="39" s="1"/>
  <c r="K168" i="39" s="1"/>
  <c r="L168" i="39" s="1"/>
  <c r="M168" i="39" s="1"/>
  <c r="D168" i="39"/>
  <c r="E168" i="39" s="1"/>
  <c r="C168" i="39"/>
  <c r="F167" i="39"/>
  <c r="G167" i="39" s="1"/>
  <c r="H167" i="39" s="1"/>
  <c r="I167" i="39" s="1"/>
  <c r="J167" i="39" s="1"/>
  <c r="K167" i="39" s="1"/>
  <c r="L167" i="39" s="1"/>
  <c r="M167" i="39" s="1"/>
  <c r="N167" i="39" s="1"/>
  <c r="O167" i="39" s="1"/>
  <c r="P167" i="39" s="1"/>
  <c r="Q167" i="39" s="1"/>
  <c r="R167" i="39" s="1"/>
  <c r="S167" i="39" s="1"/>
  <c r="T167" i="39" s="1"/>
  <c r="U167" i="39" s="1"/>
  <c r="V167" i="39" s="1"/>
  <c r="W167" i="39" s="1"/>
  <c r="X167" i="39" s="1"/>
  <c r="Y167" i="39" s="1"/>
  <c r="Z167" i="39" s="1"/>
  <c r="AA167" i="39" s="1"/>
  <c r="AB167" i="39" s="1"/>
  <c r="AC167" i="39" s="1"/>
  <c r="AD167" i="39" s="1"/>
  <c r="AE167" i="39" s="1"/>
  <c r="AF167" i="39" s="1"/>
  <c r="D167" i="39"/>
  <c r="E167" i="39" s="1"/>
  <c r="C167" i="39"/>
  <c r="D166" i="39"/>
  <c r="E166" i="39" s="1"/>
  <c r="F166" i="39" s="1"/>
  <c r="G166" i="39" s="1"/>
  <c r="H166" i="39" s="1"/>
  <c r="I166" i="39" s="1"/>
  <c r="J166" i="39" s="1"/>
  <c r="K166" i="39" s="1"/>
  <c r="L166" i="39" s="1"/>
  <c r="M166" i="39" s="1"/>
  <c r="N166" i="39" s="1"/>
  <c r="O166" i="39" s="1"/>
  <c r="P166" i="39" s="1"/>
  <c r="Q166" i="39" s="1"/>
  <c r="R166" i="39" s="1"/>
  <c r="S166" i="39" s="1"/>
  <c r="T166" i="39" s="1"/>
  <c r="U166" i="39" s="1"/>
  <c r="V166" i="39" s="1"/>
  <c r="W166" i="39" s="1"/>
  <c r="X166" i="39" s="1"/>
  <c r="Y166" i="39" s="1"/>
  <c r="Z166" i="39" s="1"/>
  <c r="AA166" i="39" s="1"/>
  <c r="AB166" i="39" s="1"/>
  <c r="AC166" i="39" s="1"/>
  <c r="AD166" i="39" s="1"/>
  <c r="AE166" i="39" s="1"/>
  <c r="AF166" i="39" s="1"/>
  <c r="C166" i="39"/>
  <c r="D165" i="39"/>
  <c r="E165" i="39" s="1"/>
  <c r="F165" i="39" s="1"/>
  <c r="G165" i="39" s="1"/>
  <c r="H165" i="39" s="1"/>
  <c r="I165" i="39" s="1"/>
  <c r="J165" i="39" s="1"/>
  <c r="K165" i="39" s="1"/>
  <c r="L165" i="39" s="1"/>
  <c r="M165" i="39" s="1"/>
  <c r="N165" i="39" s="1"/>
  <c r="O165" i="39" s="1"/>
  <c r="P165" i="39" s="1"/>
  <c r="Q165" i="39" s="1"/>
  <c r="R165" i="39" s="1"/>
  <c r="S165" i="39" s="1"/>
  <c r="T165" i="39" s="1"/>
  <c r="U165" i="39" s="1"/>
  <c r="V165" i="39" s="1"/>
  <c r="W165" i="39" s="1"/>
  <c r="X165" i="39" s="1"/>
  <c r="Y165" i="39" s="1"/>
  <c r="Z165" i="39" s="1"/>
  <c r="AA165" i="39" s="1"/>
  <c r="AB165" i="39" s="1"/>
  <c r="AC165" i="39" s="1"/>
  <c r="AD165" i="39" s="1"/>
  <c r="AE165" i="39" s="1"/>
  <c r="AF165" i="39" s="1"/>
  <c r="C165" i="39"/>
  <c r="L164" i="39"/>
  <c r="M164" i="39" s="1"/>
  <c r="N164" i="39" s="1"/>
  <c r="O164" i="39" s="1"/>
  <c r="P164" i="39" s="1"/>
  <c r="Q164" i="39" s="1"/>
  <c r="R164" i="39" s="1"/>
  <c r="S164" i="39" s="1"/>
  <c r="T164" i="39" s="1"/>
  <c r="U164" i="39" s="1"/>
  <c r="V164" i="39" s="1"/>
  <c r="W164" i="39" s="1"/>
  <c r="X164" i="39" s="1"/>
  <c r="Y164" i="39" s="1"/>
  <c r="Z164" i="39" s="1"/>
  <c r="AA164" i="39" s="1"/>
  <c r="AB164" i="39" s="1"/>
  <c r="AC164" i="39" s="1"/>
  <c r="AD164" i="39" s="1"/>
  <c r="AE164" i="39" s="1"/>
  <c r="AF164" i="39" s="1"/>
  <c r="C164" i="39"/>
  <c r="D164" i="39" s="1"/>
  <c r="E164" i="39" s="1"/>
  <c r="F164" i="39" s="1"/>
  <c r="G164" i="39" s="1"/>
  <c r="H164" i="39" s="1"/>
  <c r="I164" i="39" s="1"/>
  <c r="J164" i="39" s="1"/>
  <c r="K164" i="39" s="1"/>
  <c r="F163" i="39"/>
  <c r="G163" i="39" s="1"/>
  <c r="H163" i="39" s="1"/>
  <c r="I163" i="39" s="1"/>
  <c r="J163" i="39" s="1"/>
  <c r="K163" i="39" s="1"/>
  <c r="L163" i="39" s="1"/>
  <c r="M163" i="39" s="1"/>
  <c r="N163" i="39" s="1"/>
  <c r="O163" i="39" s="1"/>
  <c r="P163" i="39" s="1"/>
  <c r="Q163" i="39" s="1"/>
  <c r="R163" i="39" s="1"/>
  <c r="S163" i="39" s="1"/>
  <c r="T163" i="39" s="1"/>
  <c r="U163" i="39" s="1"/>
  <c r="V163" i="39" s="1"/>
  <c r="W163" i="39" s="1"/>
  <c r="X163" i="39" s="1"/>
  <c r="Y163" i="39" s="1"/>
  <c r="Z163" i="39" s="1"/>
  <c r="AA163" i="39" s="1"/>
  <c r="AB163" i="39" s="1"/>
  <c r="AC163" i="39" s="1"/>
  <c r="AD163" i="39" s="1"/>
  <c r="AE163" i="39" s="1"/>
  <c r="AF163" i="39" s="1"/>
  <c r="C163" i="39"/>
  <c r="D163" i="39" s="1"/>
  <c r="E163" i="39" s="1"/>
  <c r="H162" i="39"/>
  <c r="I162" i="39" s="1"/>
  <c r="J162" i="39" s="1"/>
  <c r="K162" i="39" s="1"/>
  <c r="L162" i="39" s="1"/>
  <c r="M162" i="39" s="1"/>
  <c r="N162" i="39" s="1"/>
  <c r="O162" i="39" s="1"/>
  <c r="P162" i="39" s="1"/>
  <c r="Q162" i="39" s="1"/>
  <c r="R162" i="39" s="1"/>
  <c r="S162" i="39" s="1"/>
  <c r="T162" i="39" s="1"/>
  <c r="U162" i="39" s="1"/>
  <c r="V162" i="39" s="1"/>
  <c r="W162" i="39" s="1"/>
  <c r="X162" i="39" s="1"/>
  <c r="Y162" i="39" s="1"/>
  <c r="Z162" i="39" s="1"/>
  <c r="AA162" i="39" s="1"/>
  <c r="AB162" i="39" s="1"/>
  <c r="AC162" i="39" s="1"/>
  <c r="AD162" i="39" s="1"/>
  <c r="AE162" i="39" s="1"/>
  <c r="AF162" i="39" s="1"/>
  <c r="F162" i="39"/>
  <c r="G162" i="39" s="1"/>
  <c r="E162" i="39"/>
  <c r="D162" i="39"/>
  <c r="C162" i="39"/>
  <c r="C161" i="39"/>
  <c r="D161" i="39" s="1"/>
  <c r="E161" i="39" s="1"/>
  <c r="F161" i="39" s="1"/>
  <c r="G161" i="39" s="1"/>
  <c r="H161" i="39" s="1"/>
  <c r="I161" i="39" s="1"/>
  <c r="J161" i="39" s="1"/>
  <c r="K161" i="39" s="1"/>
  <c r="L161" i="39" s="1"/>
  <c r="M161" i="39" s="1"/>
  <c r="N161" i="39" s="1"/>
  <c r="O161" i="39" s="1"/>
  <c r="P161" i="39" s="1"/>
  <c r="Q161" i="39" s="1"/>
  <c r="R161" i="39" s="1"/>
  <c r="S161" i="39" s="1"/>
  <c r="T161" i="39" s="1"/>
  <c r="U161" i="39" s="1"/>
  <c r="V161" i="39" s="1"/>
  <c r="W161" i="39" s="1"/>
  <c r="X161" i="39" s="1"/>
  <c r="Y161" i="39" s="1"/>
  <c r="Z161" i="39" s="1"/>
  <c r="AA161" i="39" s="1"/>
  <c r="AB161" i="39" s="1"/>
  <c r="AC161" i="39" s="1"/>
  <c r="AD161" i="39" s="1"/>
  <c r="AE161" i="39" s="1"/>
  <c r="AF161" i="39" s="1"/>
  <c r="N160" i="39"/>
  <c r="O160" i="39" s="1"/>
  <c r="P160" i="39" s="1"/>
  <c r="Q160" i="39" s="1"/>
  <c r="R160" i="39" s="1"/>
  <c r="S160" i="39" s="1"/>
  <c r="T160" i="39" s="1"/>
  <c r="U160" i="39" s="1"/>
  <c r="V160" i="39" s="1"/>
  <c r="W160" i="39" s="1"/>
  <c r="X160" i="39" s="1"/>
  <c r="Y160" i="39" s="1"/>
  <c r="Z160" i="39" s="1"/>
  <c r="AA160" i="39" s="1"/>
  <c r="AB160" i="39" s="1"/>
  <c r="AC160" i="39" s="1"/>
  <c r="AD160" i="39" s="1"/>
  <c r="AE160" i="39" s="1"/>
  <c r="AF160" i="39" s="1"/>
  <c r="C160" i="39"/>
  <c r="D160" i="39" s="1"/>
  <c r="E160" i="39" s="1"/>
  <c r="F160" i="39" s="1"/>
  <c r="G160" i="39" s="1"/>
  <c r="H160" i="39" s="1"/>
  <c r="I160" i="39" s="1"/>
  <c r="J160" i="39" s="1"/>
  <c r="K160" i="39" s="1"/>
  <c r="L160" i="39" s="1"/>
  <c r="M160" i="39" s="1"/>
  <c r="F159" i="39"/>
  <c r="G159" i="39" s="1"/>
  <c r="H159" i="39" s="1"/>
  <c r="I159" i="39" s="1"/>
  <c r="J159" i="39" s="1"/>
  <c r="K159" i="39" s="1"/>
  <c r="L159" i="39" s="1"/>
  <c r="M159" i="39" s="1"/>
  <c r="N159" i="39" s="1"/>
  <c r="O159" i="39" s="1"/>
  <c r="P159" i="39" s="1"/>
  <c r="Q159" i="39" s="1"/>
  <c r="R159" i="39" s="1"/>
  <c r="S159" i="39" s="1"/>
  <c r="T159" i="39" s="1"/>
  <c r="U159" i="39" s="1"/>
  <c r="V159" i="39" s="1"/>
  <c r="W159" i="39" s="1"/>
  <c r="X159" i="39" s="1"/>
  <c r="Y159" i="39" s="1"/>
  <c r="Z159" i="39" s="1"/>
  <c r="AA159" i="39" s="1"/>
  <c r="AB159" i="39" s="1"/>
  <c r="AC159" i="39" s="1"/>
  <c r="AD159" i="39" s="1"/>
  <c r="AE159" i="39" s="1"/>
  <c r="AF159" i="39" s="1"/>
  <c r="D159" i="39"/>
  <c r="E159" i="39" s="1"/>
  <c r="C159" i="39"/>
  <c r="J158" i="39"/>
  <c r="K158" i="39" s="1"/>
  <c r="L158" i="39" s="1"/>
  <c r="M158" i="39" s="1"/>
  <c r="N158" i="39" s="1"/>
  <c r="O158" i="39" s="1"/>
  <c r="P158" i="39" s="1"/>
  <c r="Q158" i="39" s="1"/>
  <c r="R158" i="39" s="1"/>
  <c r="S158" i="39" s="1"/>
  <c r="T158" i="39" s="1"/>
  <c r="U158" i="39" s="1"/>
  <c r="V158" i="39" s="1"/>
  <c r="W158" i="39" s="1"/>
  <c r="X158" i="39" s="1"/>
  <c r="Y158" i="39" s="1"/>
  <c r="Z158" i="39" s="1"/>
  <c r="AA158" i="39" s="1"/>
  <c r="AB158" i="39" s="1"/>
  <c r="AC158" i="39" s="1"/>
  <c r="AD158" i="39" s="1"/>
  <c r="AE158" i="39" s="1"/>
  <c r="AF158" i="39" s="1"/>
  <c r="E158" i="39"/>
  <c r="F158" i="39" s="1"/>
  <c r="G158" i="39" s="1"/>
  <c r="H158" i="39" s="1"/>
  <c r="I158" i="39" s="1"/>
  <c r="D158" i="39"/>
  <c r="C158" i="39"/>
  <c r="F157" i="39"/>
  <c r="G157" i="39" s="1"/>
  <c r="H157" i="39" s="1"/>
  <c r="I157" i="39" s="1"/>
  <c r="J157" i="39" s="1"/>
  <c r="K157" i="39" s="1"/>
  <c r="L157" i="39" s="1"/>
  <c r="M157" i="39" s="1"/>
  <c r="N157" i="39" s="1"/>
  <c r="O157" i="39" s="1"/>
  <c r="P157" i="39" s="1"/>
  <c r="Q157" i="39" s="1"/>
  <c r="R157" i="39" s="1"/>
  <c r="S157" i="39" s="1"/>
  <c r="T157" i="39" s="1"/>
  <c r="U157" i="39" s="1"/>
  <c r="V157" i="39" s="1"/>
  <c r="W157" i="39" s="1"/>
  <c r="X157" i="39" s="1"/>
  <c r="Y157" i="39" s="1"/>
  <c r="Z157" i="39" s="1"/>
  <c r="AA157" i="39" s="1"/>
  <c r="AB157" i="39" s="1"/>
  <c r="AC157" i="39" s="1"/>
  <c r="AD157" i="39" s="1"/>
  <c r="AE157" i="39" s="1"/>
  <c r="AF157" i="39" s="1"/>
  <c r="D157" i="39"/>
  <c r="E157" i="39" s="1"/>
  <c r="C157" i="39"/>
  <c r="T156" i="39"/>
  <c r="U156" i="39" s="1"/>
  <c r="V156" i="39" s="1"/>
  <c r="W156" i="39" s="1"/>
  <c r="X156" i="39" s="1"/>
  <c r="Y156" i="39" s="1"/>
  <c r="Z156" i="39" s="1"/>
  <c r="AA156" i="39" s="1"/>
  <c r="AB156" i="39" s="1"/>
  <c r="AC156" i="39" s="1"/>
  <c r="AD156" i="39" s="1"/>
  <c r="AE156" i="39" s="1"/>
  <c r="AF156" i="39" s="1"/>
  <c r="L156" i="39"/>
  <c r="M156" i="39" s="1"/>
  <c r="N156" i="39" s="1"/>
  <c r="O156" i="39" s="1"/>
  <c r="P156" i="39" s="1"/>
  <c r="Q156" i="39" s="1"/>
  <c r="R156" i="39" s="1"/>
  <c r="S156" i="39" s="1"/>
  <c r="G156" i="39"/>
  <c r="H156" i="39" s="1"/>
  <c r="I156" i="39" s="1"/>
  <c r="J156" i="39" s="1"/>
  <c r="K156" i="39" s="1"/>
  <c r="D156" i="39"/>
  <c r="E156" i="39" s="1"/>
  <c r="F156" i="39" s="1"/>
  <c r="C156" i="39"/>
  <c r="U155" i="39"/>
  <c r="V155" i="39" s="1"/>
  <c r="W155" i="39" s="1"/>
  <c r="X155" i="39" s="1"/>
  <c r="Y155" i="39" s="1"/>
  <c r="Z155" i="39" s="1"/>
  <c r="AA155" i="39" s="1"/>
  <c r="AB155" i="39" s="1"/>
  <c r="AC155" i="39" s="1"/>
  <c r="AD155" i="39" s="1"/>
  <c r="AE155" i="39" s="1"/>
  <c r="AF155" i="39" s="1"/>
  <c r="M155" i="39"/>
  <c r="N155" i="39" s="1"/>
  <c r="O155" i="39" s="1"/>
  <c r="P155" i="39" s="1"/>
  <c r="Q155" i="39" s="1"/>
  <c r="R155" i="39" s="1"/>
  <c r="S155" i="39" s="1"/>
  <c r="T155" i="39" s="1"/>
  <c r="J155" i="39"/>
  <c r="K155" i="39" s="1"/>
  <c r="L155" i="39" s="1"/>
  <c r="E155" i="39"/>
  <c r="F155" i="39" s="1"/>
  <c r="G155" i="39" s="1"/>
  <c r="H155" i="39" s="1"/>
  <c r="I155" i="39" s="1"/>
  <c r="D155" i="39"/>
  <c r="C155" i="39"/>
  <c r="AA154" i="39"/>
  <c r="AB154" i="39" s="1"/>
  <c r="AC154" i="39" s="1"/>
  <c r="AD154" i="39" s="1"/>
  <c r="AE154" i="39" s="1"/>
  <c r="AF154" i="39" s="1"/>
  <c r="C154" i="39"/>
  <c r="D154" i="39" s="1"/>
  <c r="E154" i="39" s="1"/>
  <c r="F154" i="39" s="1"/>
  <c r="G154" i="39" s="1"/>
  <c r="H154" i="39" s="1"/>
  <c r="I154" i="39" s="1"/>
  <c r="J154" i="39" s="1"/>
  <c r="K154" i="39" s="1"/>
  <c r="L154" i="39" s="1"/>
  <c r="M154" i="39" s="1"/>
  <c r="N154" i="39" s="1"/>
  <c r="O154" i="39" s="1"/>
  <c r="P154" i="39" s="1"/>
  <c r="Q154" i="39" s="1"/>
  <c r="R154" i="39" s="1"/>
  <c r="S154" i="39" s="1"/>
  <c r="T154" i="39" s="1"/>
  <c r="U154" i="39" s="1"/>
  <c r="V154" i="39" s="1"/>
  <c r="W154" i="39" s="1"/>
  <c r="X154" i="39" s="1"/>
  <c r="Y154" i="39" s="1"/>
  <c r="Z154" i="39" s="1"/>
  <c r="H153" i="39"/>
  <c r="I153" i="39" s="1"/>
  <c r="J153" i="39" s="1"/>
  <c r="K153" i="39" s="1"/>
  <c r="L153" i="39" s="1"/>
  <c r="M153" i="39" s="1"/>
  <c r="N153" i="39" s="1"/>
  <c r="O153" i="39" s="1"/>
  <c r="P153" i="39" s="1"/>
  <c r="Q153" i="39" s="1"/>
  <c r="R153" i="39" s="1"/>
  <c r="S153" i="39" s="1"/>
  <c r="T153" i="39" s="1"/>
  <c r="U153" i="39" s="1"/>
  <c r="V153" i="39" s="1"/>
  <c r="W153" i="39" s="1"/>
  <c r="X153" i="39" s="1"/>
  <c r="Y153" i="39" s="1"/>
  <c r="Z153" i="39" s="1"/>
  <c r="AA153" i="39" s="1"/>
  <c r="AB153" i="39" s="1"/>
  <c r="AC153" i="39" s="1"/>
  <c r="AD153" i="39" s="1"/>
  <c r="AE153" i="39" s="1"/>
  <c r="AF153" i="39" s="1"/>
  <c r="F153" i="39"/>
  <c r="G153" i="39" s="1"/>
  <c r="D153" i="39"/>
  <c r="E153" i="39" s="1"/>
  <c r="C153" i="39"/>
  <c r="G152" i="39"/>
  <c r="H152" i="39" s="1"/>
  <c r="I152" i="39" s="1"/>
  <c r="J152" i="39" s="1"/>
  <c r="K152" i="39" s="1"/>
  <c r="L152" i="39" s="1"/>
  <c r="M152" i="39" s="1"/>
  <c r="N152" i="39" s="1"/>
  <c r="O152" i="39" s="1"/>
  <c r="P152" i="39" s="1"/>
  <c r="Q152" i="39" s="1"/>
  <c r="R152" i="39" s="1"/>
  <c r="S152" i="39" s="1"/>
  <c r="T152" i="39" s="1"/>
  <c r="U152" i="39" s="1"/>
  <c r="V152" i="39" s="1"/>
  <c r="W152" i="39" s="1"/>
  <c r="X152" i="39" s="1"/>
  <c r="Y152" i="39" s="1"/>
  <c r="Z152" i="39" s="1"/>
  <c r="AA152" i="39" s="1"/>
  <c r="AB152" i="39" s="1"/>
  <c r="AC152" i="39" s="1"/>
  <c r="AD152" i="39" s="1"/>
  <c r="AE152" i="39" s="1"/>
  <c r="AF152" i="39" s="1"/>
  <c r="F152" i="39"/>
  <c r="D152" i="39"/>
  <c r="E152" i="39" s="1"/>
  <c r="C152" i="39"/>
  <c r="H151" i="39"/>
  <c r="I151" i="39" s="1"/>
  <c r="J151" i="39" s="1"/>
  <c r="K151" i="39" s="1"/>
  <c r="L151" i="39" s="1"/>
  <c r="M151" i="39" s="1"/>
  <c r="N151" i="39" s="1"/>
  <c r="O151" i="39" s="1"/>
  <c r="P151" i="39" s="1"/>
  <c r="Q151" i="39" s="1"/>
  <c r="R151" i="39" s="1"/>
  <c r="S151" i="39" s="1"/>
  <c r="T151" i="39" s="1"/>
  <c r="U151" i="39" s="1"/>
  <c r="V151" i="39" s="1"/>
  <c r="W151" i="39" s="1"/>
  <c r="X151" i="39" s="1"/>
  <c r="Y151" i="39" s="1"/>
  <c r="Z151" i="39" s="1"/>
  <c r="AA151" i="39" s="1"/>
  <c r="AB151" i="39" s="1"/>
  <c r="AC151" i="39" s="1"/>
  <c r="AD151" i="39" s="1"/>
  <c r="AE151" i="39" s="1"/>
  <c r="AF151" i="39" s="1"/>
  <c r="E151" i="39"/>
  <c r="F151" i="39" s="1"/>
  <c r="G151" i="39" s="1"/>
  <c r="D151" i="39"/>
  <c r="C151" i="39"/>
  <c r="K150" i="39"/>
  <c r="L150" i="39" s="1"/>
  <c r="M150" i="39" s="1"/>
  <c r="N150" i="39" s="1"/>
  <c r="O150" i="39" s="1"/>
  <c r="P150" i="39" s="1"/>
  <c r="Q150" i="39" s="1"/>
  <c r="R150" i="39" s="1"/>
  <c r="S150" i="39" s="1"/>
  <c r="T150" i="39" s="1"/>
  <c r="U150" i="39" s="1"/>
  <c r="V150" i="39" s="1"/>
  <c r="W150" i="39" s="1"/>
  <c r="X150" i="39" s="1"/>
  <c r="Y150" i="39" s="1"/>
  <c r="Z150" i="39" s="1"/>
  <c r="AA150" i="39" s="1"/>
  <c r="AB150" i="39" s="1"/>
  <c r="AC150" i="39" s="1"/>
  <c r="AD150" i="39" s="1"/>
  <c r="AE150" i="39" s="1"/>
  <c r="AF150" i="39" s="1"/>
  <c r="H150" i="39"/>
  <c r="I150" i="39" s="1"/>
  <c r="J150" i="39" s="1"/>
  <c r="F150" i="39"/>
  <c r="G150" i="39" s="1"/>
  <c r="C150" i="39"/>
  <c r="D150" i="39" s="1"/>
  <c r="E150" i="39" s="1"/>
  <c r="K149" i="39"/>
  <c r="L149" i="39" s="1"/>
  <c r="M149" i="39" s="1"/>
  <c r="N149" i="39" s="1"/>
  <c r="O149" i="39" s="1"/>
  <c r="P149" i="39" s="1"/>
  <c r="Q149" i="39" s="1"/>
  <c r="R149" i="39" s="1"/>
  <c r="S149" i="39" s="1"/>
  <c r="T149" i="39" s="1"/>
  <c r="U149" i="39" s="1"/>
  <c r="V149" i="39" s="1"/>
  <c r="W149" i="39" s="1"/>
  <c r="X149" i="39" s="1"/>
  <c r="Y149" i="39" s="1"/>
  <c r="Z149" i="39" s="1"/>
  <c r="AA149" i="39" s="1"/>
  <c r="AB149" i="39" s="1"/>
  <c r="AC149" i="39" s="1"/>
  <c r="AD149" i="39" s="1"/>
  <c r="AE149" i="39" s="1"/>
  <c r="AF149" i="39" s="1"/>
  <c r="C149" i="39"/>
  <c r="D149" i="39" s="1"/>
  <c r="E149" i="39" s="1"/>
  <c r="F149" i="39" s="1"/>
  <c r="G149" i="39" s="1"/>
  <c r="H149" i="39" s="1"/>
  <c r="I149" i="39" s="1"/>
  <c r="J149" i="39" s="1"/>
  <c r="O148" i="39"/>
  <c r="P148" i="39" s="1"/>
  <c r="Q148" i="39" s="1"/>
  <c r="R148" i="39" s="1"/>
  <c r="S148" i="39" s="1"/>
  <c r="T148" i="39" s="1"/>
  <c r="U148" i="39" s="1"/>
  <c r="V148" i="39" s="1"/>
  <c r="W148" i="39" s="1"/>
  <c r="X148" i="39" s="1"/>
  <c r="Y148" i="39" s="1"/>
  <c r="Z148" i="39" s="1"/>
  <c r="AA148" i="39" s="1"/>
  <c r="AB148" i="39" s="1"/>
  <c r="AC148" i="39" s="1"/>
  <c r="AD148" i="39" s="1"/>
  <c r="AE148" i="39" s="1"/>
  <c r="AF148" i="39" s="1"/>
  <c r="F148" i="39"/>
  <c r="G148" i="39" s="1"/>
  <c r="H148" i="39" s="1"/>
  <c r="I148" i="39" s="1"/>
  <c r="J148" i="39" s="1"/>
  <c r="K148" i="39" s="1"/>
  <c r="L148" i="39" s="1"/>
  <c r="M148" i="39" s="1"/>
  <c r="N148" i="39" s="1"/>
  <c r="D148" i="39"/>
  <c r="E148" i="39" s="1"/>
  <c r="C148" i="39"/>
  <c r="H147" i="39"/>
  <c r="I147" i="39" s="1"/>
  <c r="J147" i="39" s="1"/>
  <c r="K147" i="39" s="1"/>
  <c r="L147" i="39" s="1"/>
  <c r="M147" i="39" s="1"/>
  <c r="N147" i="39" s="1"/>
  <c r="O147" i="39" s="1"/>
  <c r="P147" i="39" s="1"/>
  <c r="Q147" i="39" s="1"/>
  <c r="R147" i="39" s="1"/>
  <c r="S147" i="39" s="1"/>
  <c r="T147" i="39" s="1"/>
  <c r="U147" i="39" s="1"/>
  <c r="V147" i="39" s="1"/>
  <c r="W147" i="39" s="1"/>
  <c r="X147" i="39" s="1"/>
  <c r="Y147" i="39" s="1"/>
  <c r="Z147" i="39" s="1"/>
  <c r="AA147" i="39" s="1"/>
  <c r="AB147" i="39" s="1"/>
  <c r="AC147" i="39" s="1"/>
  <c r="AD147" i="39" s="1"/>
  <c r="AE147" i="39" s="1"/>
  <c r="AF147" i="39" s="1"/>
  <c r="E147" i="39"/>
  <c r="F147" i="39" s="1"/>
  <c r="G147" i="39" s="1"/>
  <c r="D147" i="39"/>
  <c r="C147" i="39"/>
  <c r="D146" i="39"/>
  <c r="E146" i="39" s="1"/>
  <c r="F146" i="39" s="1"/>
  <c r="G146" i="39" s="1"/>
  <c r="H146" i="39" s="1"/>
  <c r="I146" i="39" s="1"/>
  <c r="J146" i="39" s="1"/>
  <c r="K146" i="39" s="1"/>
  <c r="L146" i="39" s="1"/>
  <c r="M146" i="39" s="1"/>
  <c r="N146" i="39" s="1"/>
  <c r="O146" i="39" s="1"/>
  <c r="P146" i="39" s="1"/>
  <c r="Q146" i="39" s="1"/>
  <c r="R146" i="39" s="1"/>
  <c r="S146" i="39" s="1"/>
  <c r="T146" i="39" s="1"/>
  <c r="U146" i="39" s="1"/>
  <c r="V146" i="39" s="1"/>
  <c r="W146" i="39" s="1"/>
  <c r="X146" i="39" s="1"/>
  <c r="Y146" i="39" s="1"/>
  <c r="Z146" i="39" s="1"/>
  <c r="AA146" i="39" s="1"/>
  <c r="AB146" i="39" s="1"/>
  <c r="AC146" i="39" s="1"/>
  <c r="AD146" i="39" s="1"/>
  <c r="AE146" i="39" s="1"/>
  <c r="AF146" i="39" s="1"/>
  <c r="C146" i="39"/>
  <c r="X143" i="39"/>
  <c r="Y143" i="39" s="1"/>
  <c r="Z143" i="39" s="1"/>
  <c r="AA143" i="39" s="1"/>
  <c r="AB143" i="39" s="1"/>
  <c r="AC143" i="39" s="1"/>
  <c r="AD143" i="39" s="1"/>
  <c r="AE143" i="39" s="1"/>
  <c r="AF143" i="39" s="1"/>
  <c r="D143" i="39"/>
  <c r="E143" i="39" s="1"/>
  <c r="F143" i="39" s="1"/>
  <c r="G143" i="39" s="1"/>
  <c r="H143" i="39" s="1"/>
  <c r="I143" i="39" s="1"/>
  <c r="J143" i="39" s="1"/>
  <c r="K143" i="39" s="1"/>
  <c r="L143" i="39" s="1"/>
  <c r="M143" i="39" s="1"/>
  <c r="N143" i="39" s="1"/>
  <c r="O143" i="39" s="1"/>
  <c r="P143" i="39" s="1"/>
  <c r="Q143" i="39" s="1"/>
  <c r="R143" i="39" s="1"/>
  <c r="S143" i="39" s="1"/>
  <c r="T143" i="39" s="1"/>
  <c r="U143" i="39" s="1"/>
  <c r="V143" i="39" s="1"/>
  <c r="W143" i="39" s="1"/>
  <c r="C143" i="39"/>
  <c r="D142" i="39"/>
  <c r="E142" i="39" s="1"/>
  <c r="F142" i="39" s="1"/>
  <c r="G142" i="39" s="1"/>
  <c r="H142" i="39" s="1"/>
  <c r="I142" i="39" s="1"/>
  <c r="J142" i="39" s="1"/>
  <c r="K142" i="39" s="1"/>
  <c r="L142" i="39" s="1"/>
  <c r="M142" i="39" s="1"/>
  <c r="N142" i="39" s="1"/>
  <c r="O142" i="39" s="1"/>
  <c r="P142" i="39" s="1"/>
  <c r="Q142" i="39" s="1"/>
  <c r="R142" i="39" s="1"/>
  <c r="S142" i="39" s="1"/>
  <c r="T142" i="39" s="1"/>
  <c r="U142" i="39" s="1"/>
  <c r="V142" i="39" s="1"/>
  <c r="W142" i="39" s="1"/>
  <c r="X142" i="39" s="1"/>
  <c r="Y142" i="39" s="1"/>
  <c r="Z142" i="39" s="1"/>
  <c r="AA142" i="39" s="1"/>
  <c r="AB142" i="39" s="1"/>
  <c r="AC142" i="39" s="1"/>
  <c r="AD142" i="39" s="1"/>
  <c r="AE142" i="39" s="1"/>
  <c r="AF142" i="39" s="1"/>
  <c r="C142" i="39"/>
  <c r="D141" i="39"/>
  <c r="E141" i="39" s="1"/>
  <c r="F141" i="39" s="1"/>
  <c r="G141" i="39" s="1"/>
  <c r="H141" i="39" s="1"/>
  <c r="I141" i="39" s="1"/>
  <c r="J141" i="39" s="1"/>
  <c r="K141" i="39" s="1"/>
  <c r="L141" i="39" s="1"/>
  <c r="M141" i="39" s="1"/>
  <c r="N141" i="39" s="1"/>
  <c r="O141" i="39" s="1"/>
  <c r="P141" i="39" s="1"/>
  <c r="Q141" i="39" s="1"/>
  <c r="R141" i="39" s="1"/>
  <c r="S141" i="39" s="1"/>
  <c r="T141" i="39" s="1"/>
  <c r="U141" i="39" s="1"/>
  <c r="V141" i="39" s="1"/>
  <c r="W141" i="39" s="1"/>
  <c r="X141" i="39" s="1"/>
  <c r="Y141" i="39" s="1"/>
  <c r="Z141" i="39" s="1"/>
  <c r="AA141" i="39" s="1"/>
  <c r="AB141" i="39" s="1"/>
  <c r="AC141" i="39" s="1"/>
  <c r="AD141" i="39" s="1"/>
  <c r="AE141" i="39" s="1"/>
  <c r="AF141" i="39" s="1"/>
  <c r="C141" i="39"/>
  <c r="M140" i="39"/>
  <c r="N140" i="39" s="1"/>
  <c r="O140" i="39" s="1"/>
  <c r="P140" i="39" s="1"/>
  <c r="Q140" i="39" s="1"/>
  <c r="R140" i="39" s="1"/>
  <c r="S140" i="39" s="1"/>
  <c r="T140" i="39" s="1"/>
  <c r="U140" i="39" s="1"/>
  <c r="V140" i="39" s="1"/>
  <c r="W140" i="39" s="1"/>
  <c r="X140" i="39" s="1"/>
  <c r="Y140" i="39" s="1"/>
  <c r="Z140" i="39" s="1"/>
  <c r="AA140" i="39" s="1"/>
  <c r="AB140" i="39" s="1"/>
  <c r="AC140" i="39" s="1"/>
  <c r="AD140" i="39" s="1"/>
  <c r="AE140" i="39" s="1"/>
  <c r="AF140" i="39" s="1"/>
  <c r="D140" i="39"/>
  <c r="E140" i="39" s="1"/>
  <c r="F140" i="39" s="1"/>
  <c r="G140" i="39" s="1"/>
  <c r="H140" i="39" s="1"/>
  <c r="I140" i="39" s="1"/>
  <c r="J140" i="39" s="1"/>
  <c r="K140" i="39" s="1"/>
  <c r="L140" i="39" s="1"/>
  <c r="C140" i="39"/>
  <c r="D139" i="39"/>
  <c r="E139" i="39" s="1"/>
  <c r="F139" i="39" s="1"/>
  <c r="G139" i="39" s="1"/>
  <c r="H139" i="39" s="1"/>
  <c r="I139" i="39" s="1"/>
  <c r="J139" i="39" s="1"/>
  <c r="K139" i="39" s="1"/>
  <c r="L139" i="39" s="1"/>
  <c r="M139" i="39" s="1"/>
  <c r="N139" i="39" s="1"/>
  <c r="O139" i="39" s="1"/>
  <c r="P139" i="39" s="1"/>
  <c r="Q139" i="39" s="1"/>
  <c r="R139" i="39" s="1"/>
  <c r="S139" i="39" s="1"/>
  <c r="T139" i="39" s="1"/>
  <c r="U139" i="39" s="1"/>
  <c r="V139" i="39" s="1"/>
  <c r="W139" i="39" s="1"/>
  <c r="X139" i="39" s="1"/>
  <c r="Y139" i="39" s="1"/>
  <c r="Z139" i="39" s="1"/>
  <c r="AA139" i="39" s="1"/>
  <c r="AB139" i="39" s="1"/>
  <c r="AC139" i="39" s="1"/>
  <c r="AD139" i="39" s="1"/>
  <c r="AE139" i="39" s="1"/>
  <c r="AF139" i="39" s="1"/>
  <c r="C139" i="39"/>
  <c r="G138" i="39"/>
  <c r="H138" i="39" s="1"/>
  <c r="I138" i="39" s="1"/>
  <c r="J138" i="39" s="1"/>
  <c r="K138" i="39" s="1"/>
  <c r="L138" i="39" s="1"/>
  <c r="M138" i="39" s="1"/>
  <c r="N138" i="39" s="1"/>
  <c r="O138" i="39" s="1"/>
  <c r="P138" i="39" s="1"/>
  <c r="Q138" i="39" s="1"/>
  <c r="R138" i="39" s="1"/>
  <c r="S138" i="39" s="1"/>
  <c r="T138" i="39" s="1"/>
  <c r="U138" i="39" s="1"/>
  <c r="V138" i="39" s="1"/>
  <c r="W138" i="39" s="1"/>
  <c r="X138" i="39" s="1"/>
  <c r="Y138" i="39" s="1"/>
  <c r="Z138" i="39" s="1"/>
  <c r="AA138" i="39" s="1"/>
  <c r="AB138" i="39" s="1"/>
  <c r="AC138" i="39" s="1"/>
  <c r="AD138" i="39" s="1"/>
  <c r="AE138" i="39" s="1"/>
  <c r="AF138" i="39" s="1"/>
  <c r="C138" i="39"/>
  <c r="D138" i="39" s="1"/>
  <c r="E138" i="39" s="1"/>
  <c r="F138" i="39" s="1"/>
  <c r="F137" i="39"/>
  <c r="G137" i="39" s="1"/>
  <c r="H137" i="39" s="1"/>
  <c r="I137" i="39" s="1"/>
  <c r="J137" i="39" s="1"/>
  <c r="K137" i="39" s="1"/>
  <c r="L137" i="39" s="1"/>
  <c r="M137" i="39" s="1"/>
  <c r="N137" i="39" s="1"/>
  <c r="O137" i="39" s="1"/>
  <c r="P137" i="39" s="1"/>
  <c r="Q137" i="39" s="1"/>
  <c r="R137" i="39" s="1"/>
  <c r="S137" i="39" s="1"/>
  <c r="T137" i="39" s="1"/>
  <c r="U137" i="39" s="1"/>
  <c r="V137" i="39" s="1"/>
  <c r="W137" i="39" s="1"/>
  <c r="X137" i="39" s="1"/>
  <c r="Y137" i="39" s="1"/>
  <c r="Z137" i="39" s="1"/>
  <c r="AA137" i="39" s="1"/>
  <c r="AB137" i="39" s="1"/>
  <c r="AC137" i="39" s="1"/>
  <c r="AD137" i="39" s="1"/>
  <c r="AE137" i="39" s="1"/>
  <c r="AF137" i="39" s="1"/>
  <c r="E137" i="39"/>
  <c r="D137" i="39"/>
  <c r="C137" i="39"/>
  <c r="D136" i="39"/>
  <c r="E136" i="39" s="1"/>
  <c r="F136" i="39" s="1"/>
  <c r="G136" i="39" s="1"/>
  <c r="H136" i="39" s="1"/>
  <c r="I136" i="39" s="1"/>
  <c r="J136" i="39" s="1"/>
  <c r="K136" i="39" s="1"/>
  <c r="L136" i="39" s="1"/>
  <c r="M136" i="39" s="1"/>
  <c r="N136" i="39" s="1"/>
  <c r="O136" i="39" s="1"/>
  <c r="P136" i="39" s="1"/>
  <c r="Q136" i="39" s="1"/>
  <c r="R136" i="39" s="1"/>
  <c r="S136" i="39" s="1"/>
  <c r="T136" i="39" s="1"/>
  <c r="U136" i="39" s="1"/>
  <c r="V136" i="39" s="1"/>
  <c r="W136" i="39" s="1"/>
  <c r="X136" i="39" s="1"/>
  <c r="Y136" i="39" s="1"/>
  <c r="Z136" i="39" s="1"/>
  <c r="AA136" i="39" s="1"/>
  <c r="AB136" i="39" s="1"/>
  <c r="AC136" i="39" s="1"/>
  <c r="AD136" i="39" s="1"/>
  <c r="AE136" i="39" s="1"/>
  <c r="AF136" i="39" s="1"/>
  <c r="C136" i="39"/>
  <c r="K135" i="39"/>
  <c r="L135" i="39" s="1"/>
  <c r="M135" i="39" s="1"/>
  <c r="N135" i="39" s="1"/>
  <c r="O135" i="39" s="1"/>
  <c r="P135" i="39" s="1"/>
  <c r="Q135" i="39" s="1"/>
  <c r="R135" i="39" s="1"/>
  <c r="S135" i="39" s="1"/>
  <c r="T135" i="39" s="1"/>
  <c r="U135" i="39" s="1"/>
  <c r="V135" i="39" s="1"/>
  <c r="W135" i="39" s="1"/>
  <c r="X135" i="39" s="1"/>
  <c r="Y135" i="39" s="1"/>
  <c r="Z135" i="39" s="1"/>
  <c r="AA135" i="39" s="1"/>
  <c r="AB135" i="39" s="1"/>
  <c r="AC135" i="39" s="1"/>
  <c r="AD135" i="39" s="1"/>
  <c r="AE135" i="39" s="1"/>
  <c r="AF135" i="39" s="1"/>
  <c r="C135" i="39"/>
  <c r="D135" i="39" s="1"/>
  <c r="E135" i="39" s="1"/>
  <c r="F135" i="39" s="1"/>
  <c r="G135" i="39" s="1"/>
  <c r="H135" i="39" s="1"/>
  <c r="I135" i="39" s="1"/>
  <c r="J135" i="39" s="1"/>
  <c r="D134" i="39"/>
  <c r="E134" i="39" s="1"/>
  <c r="F134" i="39" s="1"/>
  <c r="G134" i="39" s="1"/>
  <c r="H134" i="39" s="1"/>
  <c r="I134" i="39" s="1"/>
  <c r="J134" i="39" s="1"/>
  <c r="K134" i="39" s="1"/>
  <c r="L134" i="39" s="1"/>
  <c r="M134" i="39" s="1"/>
  <c r="N134" i="39" s="1"/>
  <c r="O134" i="39" s="1"/>
  <c r="P134" i="39" s="1"/>
  <c r="Q134" i="39" s="1"/>
  <c r="R134" i="39" s="1"/>
  <c r="S134" i="39" s="1"/>
  <c r="T134" i="39" s="1"/>
  <c r="U134" i="39" s="1"/>
  <c r="V134" i="39" s="1"/>
  <c r="W134" i="39" s="1"/>
  <c r="X134" i="39" s="1"/>
  <c r="Y134" i="39" s="1"/>
  <c r="Z134" i="39" s="1"/>
  <c r="AA134" i="39" s="1"/>
  <c r="AB134" i="39" s="1"/>
  <c r="AC134" i="39" s="1"/>
  <c r="AD134" i="39" s="1"/>
  <c r="AE134" i="39" s="1"/>
  <c r="AF134" i="39" s="1"/>
  <c r="C134" i="39"/>
  <c r="Q133" i="39"/>
  <c r="R133" i="39" s="1"/>
  <c r="S133" i="39" s="1"/>
  <c r="T133" i="39" s="1"/>
  <c r="U133" i="39" s="1"/>
  <c r="V133" i="39" s="1"/>
  <c r="W133" i="39" s="1"/>
  <c r="X133" i="39" s="1"/>
  <c r="Y133" i="39" s="1"/>
  <c r="Z133" i="39" s="1"/>
  <c r="AA133" i="39" s="1"/>
  <c r="AB133" i="39" s="1"/>
  <c r="AC133" i="39" s="1"/>
  <c r="AD133" i="39" s="1"/>
  <c r="AE133" i="39" s="1"/>
  <c r="AF133" i="39" s="1"/>
  <c r="G133" i="39"/>
  <c r="H133" i="39" s="1"/>
  <c r="I133" i="39" s="1"/>
  <c r="J133" i="39" s="1"/>
  <c r="K133" i="39" s="1"/>
  <c r="L133" i="39" s="1"/>
  <c r="M133" i="39" s="1"/>
  <c r="N133" i="39" s="1"/>
  <c r="O133" i="39" s="1"/>
  <c r="P133" i="39" s="1"/>
  <c r="E133" i="39"/>
  <c r="F133" i="39" s="1"/>
  <c r="D133" i="39"/>
  <c r="C133" i="39"/>
  <c r="C132" i="39"/>
  <c r="D132" i="39" s="1"/>
  <c r="E132" i="39" s="1"/>
  <c r="F132" i="39" s="1"/>
  <c r="G132" i="39" s="1"/>
  <c r="H132" i="39" s="1"/>
  <c r="I132" i="39" s="1"/>
  <c r="J132" i="39" s="1"/>
  <c r="K132" i="39" s="1"/>
  <c r="L132" i="39" s="1"/>
  <c r="M132" i="39" s="1"/>
  <c r="N132" i="39" s="1"/>
  <c r="O132" i="39" s="1"/>
  <c r="P132" i="39" s="1"/>
  <c r="Q132" i="39" s="1"/>
  <c r="R132" i="39" s="1"/>
  <c r="S132" i="39" s="1"/>
  <c r="T132" i="39" s="1"/>
  <c r="U132" i="39" s="1"/>
  <c r="V132" i="39" s="1"/>
  <c r="W132" i="39" s="1"/>
  <c r="X132" i="39" s="1"/>
  <c r="Y132" i="39" s="1"/>
  <c r="Z132" i="39" s="1"/>
  <c r="AA132" i="39" s="1"/>
  <c r="AB132" i="39" s="1"/>
  <c r="AC132" i="39" s="1"/>
  <c r="AD132" i="39" s="1"/>
  <c r="AE132" i="39" s="1"/>
  <c r="AF132" i="39" s="1"/>
  <c r="D131" i="39"/>
  <c r="E131" i="39" s="1"/>
  <c r="F131" i="39" s="1"/>
  <c r="G131" i="39" s="1"/>
  <c r="H131" i="39" s="1"/>
  <c r="I131" i="39" s="1"/>
  <c r="J131" i="39" s="1"/>
  <c r="K131" i="39" s="1"/>
  <c r="L131" i="39" s="1"/>
  <c r="M131" i="39" s="1"/>
  <c r="N131" i="39" s="1"/>
  <c r="O131" i="39" s="1"/>
  <c r="P131" i="39" s="1"/>
  <c r="Q131" i="39" s="1"/>
  <c r="R131" i="39" s="1"/>
  <c r="S131" i="39" s="1"/>
  <c r="T131" i="39" s="1"/>
  <c r="U131" i="39" s="1"/>
  <c r="V131" i="39" s="1"/>
  <c r="W131" i="39" s="1"/>
  <c r="X131" i="39" s="1"/>
  <c r="Y131" i="39" s="1"/>
  <c r="Z131" i="39" s="1"/>
  <c r="AA131" i="39" s="1"/>
  <c r="AB131" i="39" s="1"/>
  <c r="AC131" i="39" s="1"/>
  <c r="AD131" i="39" s="1"/>
  <c r="AE131" i="39" s="1"/>
  <c r="AF131" i="39" s="1"/>
  <c r="C131" i="39"/>
  <c r="K130" i="39"/>
  <c r="L130" i="39" s="1"/>
  <c r="M130" i="39" s="1"/>
  <c r="N130" i="39" s="1"/>
  <c r="O130" i="39" s="1"/>
  <c r="P130" i="39" s="1"/>
  <c r="Q130" i="39" s="1"/>
  <c r="R130" i="39" s="1"/>
  <c r="S130" i="39" s="1"/>
  <c r="T130" i="39" s="1"/>
  <c r="U130" i="39" s="1"/>
  <c r="V130" i="39" s="1"/>
  <c r="W130" i="39" s="1"/>
  <c r="X130" i="39" s="1"/>
  <c r="Y130" i="39" s="1"/>
  <c r="Z130" i="39" s="1"/>
  <c r="AA130" i="39" s="1"/>
  <c r="AB130" i="39" s="1"/>
  <c r="AC130" i="39" s="1"/>
  <c r="AD130" i="39" s="1"/>
  <c r="AE130" i="39" s="1"/>
  <c r="AF130" i="39" s="1"/>
  <c r="G130" i="39"/>
  <c r="H130" i="39" s="1"/>
  <c r="I130" i="39" s="1"/>
  <c r="J130" i="39" s="1"/>
  <c r="D130" i="39"/>
  <c r="E130" i="39" s="1"/>
  <c r="F130" i="39" s="1"/>
  <c r="C130" i="39"/>
  <c r="F129" i="39"/>
  <c r="G129" i="39" s="1"/>
  <c r="H129" i="39" s="1"/>
  <c r="I129" i="39" s="1"/>
  <c r="J129" i="39" s="1"/>
  <c r="K129" i="39" s="1"/>
  <c r="L129" i="39" s="1"/>
  <c r="M129" i="39" s="1"/>
  <c r="N129" i="39" s="1"/>
  <c r="O129" i="39" s="1"/>
  <c r="P129" i="39" s="1"/>
  <c r="Q129" i="39" s="1"/>
  <c r="R129" i="39" s="1"/>
  <c r="S129" i="39" s="1"/>
  <c r="T129" i="39" s="1"/>
  <c r="U129" i="39" s="1"/>
  <c r="V129" i="39" s="1"/>
  <c r="W129" i="39" s="1"/>
  <c r="X129" i="39" s="1"/>
  <c r="Y129" i="39" s="1"/>
  <c r="Z129" i="39" s="1"/>
  <c r="AA129" i="39" s="1"/>
  <c r="AB129" i="39" s="1"/>
  <c r="AC129" i="39" s="1"/>
  <c r="AD129" i="39" s="1"/>
  <c r="AE129" i="39" s="1"/>
  <c r="AF129" i="39" s="1"/>
  <c r="E129" i="39"/>
  <c r="D129" i="39"/>
  <c r="C129" i="39"/>
  <c r="E128" i="39"/>
  <c r="F128" i="39" s="1"/>
  <c r="G128" i="39" s="1"/>
  <c r="H128" i="39" s="1"/>
  <c r="I128" i="39" s="1"/>
  <c r="J128" i="39" s="1"/>
  <c r="K128" i="39" s="1"/>
  <c r="L128" i="39" s="1"/>
  <c r="M128" i="39" s="1"/>
  <c r="N128" i="39" s="1"/>
  <c r="O128" i="39" s="1"/>
  <c r="P128" i="39" s="1"/>
  <c r="Q128" i="39" s="1"/>
  <c r="R128" i="39" s="1"/>
  <c r="S128" i="39" s="1"/>
  <c r="T128" i="39" s="1"/>
  <c r="U128" i="39" s="1"/>
  <c r="V128" i="39" s="1"/>
  <c r="W128" i="39" s="1"/>
  <c r="X128" i="39" s="1"/>
  <c r="Y128" i="39" s="1"/>
  <c r="Z128" i="39" s="1"/>
  <c r="AA128" i="39" s="1"/>
  <c r="AB128" i="39" s="1"/>
  <c r="AC128" i="39" s="1"/>
  <c r="AD128" i="39" s="1"/>
  <c r="AE128" i="39" s="1"/>
  <c r="AF128" i="39" s="1"/>
  <c r="D128" i="39"/>
  <c r="C128" i="39"/>
  <c r="C127" i="39"/>
  <c r="D127" i="39" s="1"/>
  <c r="E127" i="39" s="1"/>
  <c r="F127" i="39" s="1"/>
  <c r="G127" i="39" s="1"/>
  <c r="H127" i="39" s="1"/>
  <c r="I127" i="39" s="1"/>
  <c r="J127" i="39" s="1"/>
  <c r="K127" i="39" s="1"/>
  <c r="L127" i="39" s="1"/>
  <c r="M127" i="39" s="1"/>
  <c r="N127" i="39" s="1"/>
  <c r="O127" i="39" s="1"/>
  <c r="P127" i="39" s="1"/>
  <c r="Q127" i="39" s="1"/>
  <c r="R127" i="39" s="1"/>
  <c r="S127" i="39" s="1"/>
  <c r="T127" i="39" s="1"/>
  <c r="U127" i="39" s="1"/>
  <c r="V127" i="39" s="1"/>
  <c r="W127" i="39" s="1"/>
  <c r="X127" i="39" s="1"/>
  <c r="Y127" i="39" s="1"/>
  <c r="Z127" i="39" s="1"/>
  <c r="AA127" i="39" s="1"/>
  <c r="AB127" i="39" s="1"/>
  <c r="AC127" i="39" s="1"/>
  <c r="AD127" i="39" s="1"/>
  <c r="AE127" i="39" s="1"/>
  <c r="AF127" i="39" s="1"/>
  <c r="D126" i="39"/>
  <c r="E126" i="39" s="1"/>
  <c r="F126" i="39" s="1"/>
  <c r="G126" i="39" s="1"/>
  <c r="H126" i="39" s="1"/>
  <c r="I126" i="39" s="1"/>
  <c r="J126" i="39" s="1"/>
  <c r="K126" i="39" s="1"/>
  <c r="L126" i="39" s="1"/>
  <c r="M126" i="39" s="1"/>
  <c r="N126" i="39" s="1"/>
  <c r="O126" i="39" s="1"/>
  <c r="P126" i="39" s="1"/>
  <c r="Q126" i="39" s="1"/>
  <c r="R126" i="39" s="1"/>
  <c r="S126" i="39" s="1"/>
  <c r="T126" i="39" s="1"/>
  <c r="U126" i="39" s="1"/>
  <c r="V126" i="39" s="1"/>
  <c r="W126" i="39" s="1"/>
  <c r="X126" i="39" s="1"/>
  <c r="Y126" i="39" s="1"/>
  <c r="Z126" i="39" s="1"/>
  <c r="AA126" i="39" s="1"/>
  <c r="AB126" i="39" s="1"/>
  <c r="AC126" i="39" s="1"/>
  <c r="AD126" i="39" s="1"/>
  <c r="AE126" i="39" s="1"/>
  <c r="AF126" i="39" s="1"/>
  <c r="C126" i="39"/>
  <c r="X125" i="39"/>
  <c r="Y125" i="39" s="1"/>
  <c r="Z125" i="39" s="1"/>
  <c r="AA125" i="39" s="1"/>
  <c r="AB125" i="39" s="1"/>
  <c r="AC125" i="39" s="1"/>
  <c r="AD125" i="39" s="1"/>
  <c r="AE125" i="39" s="1"/>
  <c r="AF125" i="39" s="1"/>
  <c r="G125" i="39"/>
  <c r="H125" i="39" s="1"/>
  <c r="I125" i="39" s="1"/>
  <c r="J125" i="39" s="1"/>
  <c r="K125" i="39" s="1"/>
  <c r="L125" i="39" s="1"/>
  <c r="M125" i="39" s="1"/>
  <c r="N125" i="39" s="1"/>
  <c r="O125" i="39" s="1"/>
  <c r="P125" i="39" s="1"/>
  <c r="Q125" i="39" s="1"/>
  <c r="R125" i="39" s="1"/>
  <c r="S125" i="39" s="1"/>
  <c r="T125" i="39" s="1"/>
  <c r="U125" i="39" s="1"/>
  <c r="V125" i="39" s="1"/>
  <c r="W125" i="39" s="1"/>
  <c r="E125" i="39"/>
  <c r="F125" i="39" s="1"/>
  <c r="D125" i="39"/>
  <c r="C125" i="39"/>
  <c r="F124" i="39"/>
  <c r="G124" i="39" s="1"/>
  <c r="H124" i="39" s="1"/>
  <c r="I124" i="39" s="1"/>
  <c r="J124" i="39" s="1"/>
  <c r="K124" i="39" s="1"/>
  <c r="L124" i="39" s="1"/>
  <c r="M124" i="39" s="1"/>
  <c r="N124" i="39" s="1"/>
  <c r="O124" i="39" s="1"/>
  <c r="P124" i="39" s="1"/>
  <c r="Q124" i="39" s="1"/>
  <c r="R124" i="39" s="1"/>
  <c r="S124" i="39" s="1"/>
  <c r="T124" i="39" s="1"/>
  <c r="U124" i="39" s="1"/>
  <c r="V124" i="39" s="1"/>
  <c r="W124" i="39" s="1"/>
  <c r="X124" i="39" s="1"/>
  <c r="Y124" i="39" s="1"/>
  <c r="Z124" i="39" s="1"/>
  <c r="AA124" i="39" s="1"/>
  <c r="AB124" i="39" s="1"/>
  <c r="AC124" i="39" s="1"/>
  <c r="AD124" i="39" s="1"/>
  <c r="AE124" i="39" s="1"/>
  <c r="AF124" i="39" s="1"/>
  <c r="E124" i="39"/>
  <c r="C124" i="39"/>
  <c r="D124" i="39" s="1"/>
  <c r="D123" i="39"/>
  <c r="E123" i="39" s="1"/>
  <c r="F123" i="39" s="1"/>
  <c r="G123" i="39" s="1"/>
  <c r="H123" i="39" s="1"/>
  <c r="I123" i="39" s="1"/>
  <c r="J123" i="39" s="1"/>
  <c r="K123" i="39" s="1"/>
  <c r="L123" i="39" s="1"/>
  <c r="M123" i="39" s="1"/>
  <c r="N123" i="39" s="1"/>
  <c r="O123" i="39" s="1"/>
  <c r="P123" i="39" s="1"/>
  <c r="Q123" i="39" s="1"/>
  <c r="R123" i="39" s="1"/>
  <c r="S123" i="39" s="1"/>
  <c r="T123" i="39" s="1"/>
  <c r="U123" i="39" s="1"/>
  <c r="V123" i="39" s="1"/>
  <c r="W123" i="39" s="1"/>
  <c r="X123" i="39" s="1"/>
  <c r="Y123" i="39" s="1"/>
  <c r="Z123" i="39" s="1"/>
  <c r="AA123" i="39" s="1"/>
  <c r="AB123" i="39" s="1"/>
  <c r="AC123" i="39" s="1"/>
  <c r="AD123" i="39" s="1"/>
  <c r="AE123" i="39" s="1"/>
  <c r="AF123" i="39" s="1"/>
  <c r="C123" i="39"/>
  <c r="D122" i="39"/>
  <c r="E122" i="39" s="1"/>
  <c r="F122" i="39" s="1"/>
  <c r="G122" i="39" s="1"/>
  <c r="H122" i="39" s="1"/>
  <c r="I122" i="39" s="1"/>
  <c r="J122" i="39" s="1"/>
  <c r="K122" i="39" s="1"/>
  <c r="L122" i="39" s="1"/>
  <c r="M122" i="39" s="1"/>
  <c r="N122" i="39" s="1"/>
  <c r="O122" i="39" s="1"/>
  <c r="P122" i="39" s="1"/>
  <c r="Q122" i="39" s="1"/>
  <c r="R122" i="39" s="1"/>
  <c r="S122" i="39" s="1"/>
  <c r="T122" i="39" s="1"/>
  <c r="U122" i="39" s="1"/>
  <c r="V122" i="39" s="1"/>
  <c r="W122" i="39" s="1"/>
  <c r="X122" i="39" s="1"/>
  <c r="Y122" i="39" s="1"/>
  <c r="Z122" i="39" s="1"/>
  <c r="AA122" i="39" s="1"/>
  <c r="AB122" i="39" s="1"/>
  <c r="AC122" i="39" s="1"/>
  <c r="AD122" i="39" s="1"/>
  <c r="AE122" i="39" s="1"/>
  <c r="AF122" i="39" s="1"/>
  <c r="C122" i="39"/>
  <c r="G121" i="39"/>
  <c r="H121" i="39" s="1"/>
  <c r="I121" i="39" s="1"/>
  <c r="J121" i="39" s="1"/>
  <c r="K121" i="39" s="1"/>
  <c r="L121" i="39" s="1"/>
  <c r="M121" i="39" s="1"/>
  <c r="N121" i="39" s="1"/>
  <c r="O121" i="39" s="1"/>
  <c r="P121" i="39" s="1"/>
  <c r="Q121" i="39" s="1"/>
  <c r="R121" i="39" s="1"/>
  <c r="S121" i="39" s="1"/>
  <c r="T121" i="39" s="1"/>
  <c r="U121" i="39" s="1"/>
  <c r="V121" i="39" s="1"/>
  <c r="W121" i="39" s="1"/>
  <c r="X121" i="39" s="1"/>
  <c r="Y121" i="39" s="1"/>
  <c r="Z121" i="39" s="1"/>
  <c r="AA121" i="39" s="1"/>
  <c r="AB121" i="39" s="1"/>
  <c r="AC121" i="39" s="1"/>
  <c r="AD121" i="39" s="1"/>
  <c r="AE121" i="39" s="1"/>
  <c r="AF121" i="39" s="1"/>
  <c r="E121" i="39"/>
  <c r="F121" i="39" s="1"/>
  <c r="D121" i="39"/>
  <c r="C121" i="39"/>
  <c r="F120" i="39"/>
  <c r="G120" i="39" s="1"/>
  <c r="H120" i="39" s="1"/>
  <c r="I120" i="39" s="1"/>
  <c r="J120" i="39" s="1"/>
  <c r="K120" i="39" s="1"/>
  <c r="L120" i="39" s="1"/>
  <c r="M120" i="39" s="1"/>
  <c r="N120" i="39" s="1"/>
  <c r="O120" i="39" s="1"/>
  <c r="P120" i="39" s="1"/>
  <c r="Q120" i="39" s="1"/>
  <c r="R120" i="39" s="1"/>
  <c r="S120" i="39" s="1"/>
  <c r="T120" i="39" s="1"/>
  <c r="U120" i="39" s="1"/>
  <c r="V120" i="39" s="1"/>
  <c r="W120" i="39" s="1"/>
  <c r="X120" i="39" s="1"/>
  <c r="Y120" i="39" s="1"/>
  <c r="Z120" i="39" s="1"/>
  <c r="AA120" i="39" s="1"/>
  <c r="AB120" i="39" s="1"/>
  <c r="AC120" i="39" s="1"/>
  <c r="AD120" i="39" s="1"/>
  <c r="AE120" i="39" s="1"/>
  <c r="AF120" i="39" s="1"/>
  <c r="E120" i="39"/>
  <c r="C120" i="39"/>
  <c r="D120" i="39" s="1"/>
  <c r="I119" i="39"/>
  <c r="J119" i="39" s="1"/>
  <c r="K119" i="39" s="1"/>
  <c r="L119" i="39" s="1"/>
  <c r="M119" i="39" s="1"/>
  <c r="N119" i="39" s="1"/>
  <c r="O119" i="39" s="1"/>
  <c r="P119" i="39" s="1"/>
  <c r="Q119" i="39" s="1"/>
  <c r="R119" i="39" s="1"/>
  <c r="S119" i="39" s="1"/>
  <c r="T119" i="39" s="1"/>
  <c r="U119" i="39" s="1"/>
  <c r="V119" i="39" s="1"/>
  <c r="W119" i="39" s="1"/>
  <c r="X119" i="39" s="1"/>
  <c r="Y119" i="39" s="1"/>
  <c r="Z119" i="39" s="1"/>
  <c r="AA119" i="39" s="1"/>
  <c r="AB119" i="39" s="1"/>
  <c r="AC119" i="39" s="1"/>
  <c r="AD119" i="39" s="1"/>
  <c r="AE119" i="39" s="1"/>
  <c r="AF119" i="39" s="1"/>
  <c r="E119" i="39"/>
  <c r="F119" i="39" s="1"/>
  <c r="G119" i="39" s="1"/>
  <c r="H119" i="39" s="1"/>
  <c r="D119" i="39"/>
  <c r="C119" i="39"/>
  <c r="H118" i="39"/>
  <c r="I118" i="39" s="1"/>
  <c r="J118" i="39" s="1"/>
  <c r="K118" i="39" s="1"/>
  <c r="L118" i="39" s="1"/>
  <c r="M118" i="39" s="1"/>
  <c r="N118" i="39" s="1"/>
  <c r="O118" i="39" s="1"/>
  <c r="P118" i="39" s="1"/>
  <c r="Q118" i="39" s="1"/>
  <c r="R118" i="39" s="1"/>
  <c r="S118" i="39" s="1"/>
  <c r="T118" i="39" s="1"/>
  <c r="U118" i="39" s="1"/>
  <c r="V118" i="39" s="1"/>
  <c r="W118" i="39" s="1"/>
  <c r="X118" i="39" s="1"/>
  <c r="Y118" i="39" s="1"/>
  <c r="Z118" i="39" s="1"/>
  <c r="AA118" i="39" s="1"/>
  <c r="AB118" i="39" s="1"/>
  <c r="AC118" i="39" s="1"/>
  <c r="AD118" i="39" s="1"/>
  <c r="AE118" i="39" s="1"/>
  <c r="AF118" i="39" s="1"/>
  <c r="D118" i="39"/>
  <c r="E118" i="39" s="1"/>
  <c r="F118" i="39" s="1"/>
  <c r="G118" i="39" s="1"/>
  <c r="C118" i="39"/>
  <c r="J117" i="39"/>
  <c r="K117" i="39" s="1"/>
  <c r="L117" i="39" s="1"/>
  <c r="M117" i="39" s="1"/>
  <c r="N117" i="39" s="1"/>
  <c r="O117" i="39" s="1"/>
  <c r="P117" i="39" s="1"/>
  <c r="Q117" i="39" s="1"/>
  <c r="R117" i="39" s="1"/>
  <c r="S117" i="39" s="1"/>
  <c r="T117" i="39" s="1"/>
  <c r="U117" i="39" s="1"/>
  <c r="V117" i="39" s="1"/>
  <c r="W117" i="39" s="1"/>
  <c r="X117" i="39" s="1"/>
  <c r="Y117" i="39" s="1"/>
  <c r="Z117" i="39" s="1"/>
  <c r="AA117" i="39" s="1"/>
  <c r="AB117" i="39" s="1"/>
  <c r="AC117" i="39" s="1"/>
  <c r="AD117" i="39" s="1"/>
  <c r="AE117" i="39" s="1"/>
  <c r="AF117" i="39" s="1"/>
  <c r="E117" i="39"/>
  <c r="F117" i="39" s="1"/>
  <c r="G117" i="39" s="1"/>
  <c r="H117" i="39" s="1"/>
  <c r="I117" i="39" s="1"/>
  <c r="D117" i="39"/>
  <c r="C117" i="39"/>
  <c r="E116" i="39"/>
  <c r="F116" i="39" s="1"/>
  <c r="G116" i="39" s="1"/>
  <c r="H116" i="39" s="1"/>
  <c r="I116" i="39" s="1"/>
  <c r="J116" i="39" s="1"/>
  <c r="K116" i="39" s="1"/>
  <c r="L116" i="39" s="1"/>
  <c r="M116" i="39" s="1"/>
  <c r="N116" i="39" s="1"/>
  <c r="O116" i="39" s="1"/>
  <c r="P116" i="39" s="1"/>
  <c r="Q116" i="39" s="1"/>
  <c r="R116" i="39" s="1"/>
  <c r="S116" i="39" s="1"/>
  <c r="T116" i="39" s="1"/>
  <c r="U116" i="39" s="1"/>
  <c r="V116" i="39" s="1"/>
  <c r="W116" i="39" s="1"/>
  <c r="X116" i="39" s="1"/>
  <c r="Y116" i="39" s="1"/>
  <c r="Z116" i="39" s="1"/>
  <c r="AA116" i="39" s="1"/>
  <c r="AB116" i="39" s="1"/>
  <c r="AC116" i="39" s="1"/>
  <c r="AD116" i="39" s="1"/>
  <c r="AE116" i="39" s="1"/>
  <c r="AF116" i="39" s="1"/>
  <c r="D116" i="39"/>
  <c r="C116" i="39"/>
  <c r="K115" i="39"/>
  <c r="L115" i="39" s="1"/>
  <c r="M115" i="39" s="1"/>
  <c r="N115" i="39" s="1"/>
  <c r="O115" i="39" s="1"/>
  <c r="P115" i="39" s="1"/>
  <c r="Q115" i="39" s="1"/>
  <c r="R115" i="39" s="1"/>
  <c r="S115" i="39" s="1"/>
  <c r="T115" i="39" s="1"/>
  <c r="U115" i="39" s="1"/>
  <c r="V115" i="39" s="1"/>
  <c r="W115" i="39" s="1"/>
  <c r="X115" i="39" s="1"/>
  <c r="Y115" i="39" s="1"/>
  <c r="Z115" i="39" s="1"/>
  <c r="AA115" i="39" s="1"/>
  <c r="AB115" i="39" s="1"/>
  <c r="AC115" i="39" s="1"/>
  <c r="AD115" i="39" s="1"/>
  <c r="AE115" i="39" s="1"/>
  <c r="AF115" i="39" s="1"/>
  <c r="D115" i="39"/>
  <c r="E115" i="39" s="1"/>
  <c r="F115" i="39" s="1"/>
  <c r="G115" i="39" s="1"/>
  <c r="H115" i="39" s="1"/>
  <c r="I115" i="39" s="1"/>
  <c r="J115" i="39" s="1"/>
  <c r="C115" i="39"/>
  <c r="S114" i="39"/>
  <c r="T114" i="39" s="1"/>
  <c r="U114" i="39" s="1"/>
  <c r="V114" i="39" s="1"/>
  <c r="W114" i="39" s="1"/>
  <c r="X114" i="39" s="1"/>
  <c r="Y114" i="39" s="1"/>
  <c r="Z114" i="39" s="1"/>
  <c r="AA114" i="39" s="1"/>
  <c r="AB114" i="39" s="1"/>
  <c r="AC114" i="39" s="1"/>
  <c r="AD114" i="39" s="1"/>
  <c r="AE114" i="39" s="1"/>
  <c r="AF114" i="39" s="1"/>
  <c r="D114" i="39"/>
  <c r="E114" i="39" s="1"/>
  <c r="F114" i="39" s="1"/>
  <c r="G114" i="39" s="1"/>
  <c r="H114" i="39" s="1"/>
  <c r="I114" i="39" s="1"/>
  <c r="J114" i="39" s="1"/>
  <c r="K114" i="39" s="1"/>
  <c r="L114" i="39" s="1"/>
  <c r="M114" i="39" s="1"/>
  <c r="N114" i="39" s="1"/>
  <c r="O114" i="39" s="1"/>
  <c r="P114" i="39" s="1"/>
  <c r="Q114" i="39" s="1"/>
  <c r="R114" i="39" s="1"/>
  <c r="C114" i="39"/>
  <c r="AB113" i="39"/>
  <c r="AC113" i="39" s="1"/>
  <c r="AD113" i="39" s="1"/>
  <c r="AE113" i="39" s="1"/>
  <c r="AF113" i="39" s="1"/>
  <c r="D113" i="39"/>
  <c r="E113" i="39" s="1"/>
  <c r="F113" i="39" s="1"/>
  <c r="G113" i="39" s="1"/>
  <c r="H113" i="39" s="1"/>
  <c r="I113" i="39" s="1"/>
  <c r="J113" i="39" s="1"/>
  <c r="K113" i="39" s="1"/>
  <c r="L113" i="39" s="1"/>
  <c r="M113" i="39" s="1"/>
  <c r="N113" i="39" s="1"/>
  <c r="O113" i="39" s="1"/>
  <c r="P113" i="39" s="1"/>
  <c r="Q113" i="39" s="1"/>
  <c r="R113" i="39" s="1"/>
  <c r="S113" i="39" s="1"/>
  <c r="T113" i="39" s="1"/>
  <c r="U113" i="39" s="1"/>
  <c r="V113" i="39" s="1"/>
  <c r="W113" i="39" s="1"/>
  <c r="X113" i="39" s="1"/>
  <c r="Y113" i="39" s="1"/>
  <c r="Z113" i="39" s="1"/>
  <c r="AA113" i="39" s="1"/>
  <c r="C113" i="39"/>
  <c r="D112" i="39"/>
  <c r="E112" i="39" s="1"/>
  <c r="F112" i="39" s="1"/>
  <c r="G112" i="39" s="1"/>
  <c r="H112" i="39" s="1"/>
  <c r="I112" i="39" s="1"/>
  <c r="J112" i="39" s="1"/>
  <c r="K112" i="39" s="1"/>
  <c r="L112" i="39" s="1"/>
  <c r="M112" i="39" s="1"/>
  <c r="N112" i="39" s="1"/>
  <c r="O112" i="39" s="1"/>
  <c r="P112" i="39" s="1"/>
  <c r="Q112" i="39" s="1"/>
  <c r="R112" i="39" s="1"/>
  <c r="S112" i="39" s="1"/>
  <c r="T112" i="39" s="1"/>
  <c r="U112" i="39" s="1"/>
  <c r="V112" i="39" s="1"/>
  <c r="W112" i="39" s="1"/>
  <c r="X112" i="39" s="1"/>
  <c r="Y112" i="39" s="1"/>
  <c r="Z112" i="39" s="1"/>
  <c r="AA112" i="39" s="1"/>
  <c r="AB112" i="39" s="1"/>
  <c r="AC112" i="39" s="1"/>
  <c r="AD112" i="39" s="1"/>
  <c r="AE112" i="39" s="1"/>
  <c r="AF112" i="39" s="1"/>
  <c r="C112" i="39"/>
  <c r="C111" i="39"/>
  <c r="D111" i="39" s="1"/>
  <c r="E111" i="39" s="1"/>
  <c r="F111" i="39" s="1"/>
  <c r="G111" i="39" s="1"/>
  <c r="H111" i="39" s="1"/>
  <c r="I111" i="39" s="1"/>
  <c r="J111" i="39" s="1"/>
  <c r="K111" i="39" s="1"/>
  <c r="L111" i="39" s="1"/>
  <c r="M111" i="39" s="1"/>
  <c r="N111" i="39" s="1"/>
  <c r="O111" i="39" s="1"/>
  <c r="P111" i="39" s="1"/>
  <c r="Q111" i="39" s="1"/>
  <c r="R111" i="39" s="1"/>
  <c r="S111" i="39" s="1"/>
  <c r="T111" i="39" s="1"/>
  <c r="U111" i="39" s="1"/>
  <c r="V111" i="39" s="1"/>
  <c r="W111" i="39" s="1"/>
  <c r="X111" i="39" s="1"/>
  <c r="Y111" i="39" s="1"/>
  <c r="Z111" i="39" s="1"/>
  <c r="AA111" i="39" s="1"/>
  <c r="AB111" i="39" s="1"/>
  <c r="AC111" i="39" s="1"/>
  <c r="AD111" i="39" s="1"/>
  <c r="AE111" i="39" s="1"/>
  <c r="AF111" i="39" s="1"/>
  <c r="G110" i="39"/>
  <c r="H110" i="39" s="1"/>
  <c r="I110" i="39" s="1"/>
  <c r="J110" i="39" s="1"/>
  <c r="K110" i="39" s="1"/>
  <c r="L110" i="39" s="1"/>
  <c r="M110" i="39" s="1"/>
  <c r="N110" i="39" s="1"/>
  <c r="O110" i="39" s="1"/>
  <c r="P110" i="39" s="1"/>
  <c r="Q110" i="39" s="1"/>
  <c r="R110" i="39" s="1"/>
  <c r="S110" i="39" s="1"/>
  <c r="T110" i="39" s="1"/>
  <c r="U110" i="39" s="1"/>
  <c r="V110" i="39" s="1"/>
  <c r="W110" i="39" s="1"/>
  <c r="X110" i="39" s="1"/>
  <c r="Y110" i="39" s="1"/>
  <c r="Z110" i="39" s="1"/>
  <c r="AA110" i="39" s="1"/>
  <c r="AB110" i="39" s="1"/>
  <c r="AC110" i="39" s="1"/>
  <c r="AD110" i="39" s="1"/>
  <c r="AE110" i="39" s="1"/>
  <c r="AF110" i="39" s="1"/>
  <c r="C110" i="39"/>
  <c r="D110" i="39" s="1"/>
  <c r="E110" i="39" s="1"/>
  <c r="F110" i="39" s="1"/>
  <c r="H109" i="39"/>
  <c r="I109" i="39" s="1"/>
  <c r="J109" i="39" s="1"/>
  <c r="K109" i="39" s="1"/>
  <c r="L109" i="39" s="1"/>
  <c r="M109" i="39" s="1"/>
  <c r="N109" i="39" s="1"/>
  <c r="O109" i="39" s="1"/>
  <c r="P109" i="39" s="1"/>
  <c r="Q109" i="39" s="1"/>
  <c r="R109" i="39" s="1"/>
  <c r="S109" i="39" s="1"/>
  <c r="T109" i="39" s="1"/>
  <c r="U109" i="39" s="1"/>
  <c r="V109" i="39" s="1"/>
  <c r="W109" i="39" s="1"/>
  <c r="X109" i="39" s="1"/>
  <c r="Y109" i="39" s="1"/>
  <c r="Z109" i="39" s="1"/>
  <c r="AA109" i="39" s="1"/>
  <c r="AB109" i="39" s="1"/>
  <c r="AC109" i="39" s="1"/>
  <c r="AD109" i="39" s="1"/>
  <c r="AE109" i="39" s="1"/>
  <c r="AF109" i="39" s="1"/>
  <c r="E109" i="39"/>
  <c r="F109" i="39" s="1"/>
  <c r="G109" i="39" s="1"/>
  <c r="D109" i="39"/>
  <c r="C109" i="39"/>
  <c r="L108" i="39"/>
  <c r="M108" i="39" s="1"/>
  <c r="N108" i="39" s="1"/>
  <c r="O108" i="39" s="1"/>
  <c r="P108" i="39" s="1"/>
  <c r="Q108" i="39" s="1"/>
  <c r="R108" i="39" s="1"/>
  <c r="S108" i="39" s="1"/>
  <c r="T108" i="39" s="1"/>
  <c r="U108" i="39" s="1"/>
  <c r="V108" i="39" s="1"/>
  <c r="W108" i="39" s="1"/>
  <c r="X108" i="39" s="1"/>
  <c r="Y108" i="39" s="1"/>
  <c r="Z108" i="39" s="1"/>
  <c r="AA108" i="39" s="1"/>
  <c r="AB108" i="39" s="1"/>
  <c r="AC108" i="39" s="1"/>
  <c r="AD108" i="39" s="1"/>
  <c r="AE108" i="39" s="1"/>
  <c r="AF108" i="39" s="1"/>
  <c r="C108" i="39"/>
  <c r="D108" i="39" s="1"/>
  <c r="E108" i="39" s="1"/>
  <c r="F108" i="39" s="1"/>
  <c r="G108" i="39" s="1"/>
  <c r="H108" i="39" s="1"/>
  <c r="I108" i="39" s="1"/>
  <c r="J108" i="39" s="1"/>
  <c r="K108" i="39" s="1"/>
  <c r="L107" i="39"/>
  <c r="M107" i="39" s="1"/>
  <c r="N107" i="39" s="1"/>
  <c r="O107" i="39" s="1"/>
  <c r="P107" i="39" s="1"/>
  <c r="Q107" i="39" s="1"/>
  <c r="R107" i="39" s="1"/>
  <c r="S107" i="39" s="1"/>
  <c r="T107" i="39" s="1"/>
  <c r="U107" i="39" s="1"/>
  <c r="V107" i="39" s="1"/>
  <c r="W107" i="39" s="1"/>
  <c r="X107" i="39" s="1"/>
  <c r="Y107" i="39" s="1"/>
  <c r="Z107" i="39" s="1"/>
  <c r="AA107" i="39" s="1"/>
  <c r="AB107" i="39" s="1"/>
  <c r="AC107" i="39" s="1"/>
  <c r="AD107" i="39" s="1"/>
  <c r="AE107" i="39" s="1"/>
  <c r="AF107" i="39" s="1"/>
  <c r="K107" i="39"/>
  <c r="J107" i="39"/>
  <c r="D107" i="39"/>
  <c r="E107" i="39" s="1"/>
  <c r="F107" i="39" s="1"/>
  <c r="G107" i="39" s="1"/>
  <c r="H107" i="39" s="1"/>
  <c r="C107" i="39"/>
  <c r="C106" i="39"/>
  <c r="D106" i="39" s="1"/>
  <c r="E106" i="39" s="1"/>
  <c r="F106" i="39" s="1"/>
  <c r="G106" i="39" s="1"/>
  <c r="H106" i="39" s="1"/>
  <c r="I106" i="39" s="1"/>
  <c r="J106" i="39" s="1"/>
  <c r="K106" i="39" s="1"/>
  <c r="L106" i="39" s="1"/>
  <c r="M106" i="39" s="1"/>
  <c r="N106" i="39" s="1"/>
  <c r="O106" i="39" s="1"/>
  <c r="P106" i="39" s="1"/>
  <c r="Q106" i="39" s="1"/>
  <c r="R106" i="39" s="1"/>
  <c r="S106" i="39" s="1"/>
  <c r="T106" i="39" s="1"/>
  <c r="U106" i="39" s="1"/>
  <c r="V106" i="39" s="1"/>
  <c r="W106" i="39" s="1"/>
  <c r="X106" i="39" s="1"/>
  <c r="Y106" i="39" s="1"/>
  <c r="Z106" i="39" s="1"/>
  <c r="AA106" i="39" s="1"/>
  <c r="AB106" i="39" s="1"/>
  <c r="AC106" i="39" s="1"/>
  <c r="AD106" i="39" s="1"/>
  <c r="AE106" i="39" s="1"/>
  <c r="AF106" i="39" s="1"/>
  <c r="H104" i="39"/>
  <c r="I104" i="39" s="1"/>
  <c r="J104" i="39" s="1"/>
  <c r="K104" i="39" s="1"/>
  <c r="L104" i="39" s="1"/>
  <c r="M104" i="39" s="1"/>
  <c r="N104" i="39" s="1"/>
  <c r="O104" i="39" s="1"/>
  <c r="P104" i="39" s="1"/>
  <c r="Q104" i="39" s="1"/>
  <c r="R104" i="39" s="1"/>
  <c r="S104" i="39" s="1"/>
  <c r="T104" i="39" s="1"/>
  <c r="U104" i="39" s="1"/>
  <c r="V104" i="39" s="1"/>
  <c r="W104" i="39" s="1"/>
  <c r="X104" i="39" s="1"/>
  <c r="Y104" i="39" s="1"/>
  <c r="Z104" i="39" s="1"/>
  <c r="AA104" i="39" s="1"/>
  <c r="AB104" i="39" s="1"/>
  <c r="AC104" i="39" s="1"/>
  <c r="AD104" i="39" s="1"/>
  <c r="AE104" i="39" s="1"/>
  <c r="AF104" i="39" s="1"/>
  <c r="C104" i="39"/>
  <c r="D104" i="39" s="1"/>
  <c r="E104" i="39" s="1"/>
  <c r="F104" i="39" s="1"/>
  <c r="G104" i="39" s="1"/>
  <c r="D103" i="39"/>
  <c r="E103" i="39" s="1"/>
  <c r="F103" i="39" s="1"/>
  <c r="G103" i="39" s="1"/>
  <c r="H103" i="39" s="1"/>
  <c r="I103" i="39" s="1"/>
  <c r="J103" i="39" s="1"/>
  <c r="K103" i="39" s="1"/>
  <c r="L103" i="39" s="1"/>
  <c r="M103" i="39" s="1"/>
  <c r="N103" i="39" s="1"/>
  <c r="O103" i="39" s="1"/>
  <c r="P103" i="39" s="1"/>
  <c r="Q103" i="39" s="1"/>
  <c r="R103" i="39" s="1"/>
  <c r="S103" i="39" s="1"/>
  <c r="T103" i="39" s="1"/>
  <c r="U103" i="39" s="1"/>
  <c r="V103" i="39" s="1"/>
  <c r="W103" i="39" s="1"/>
  <c r="X103" i="39" s="1"/>
  <c r="Y103" i="39" s="1"/>
  <c r="Z103" i="39" s="1"/>
  <c r="AA103" i="39" s="1"/>
  <c r="AB103" i="39" s="1"/>
  <c r="AC103" i="39" s="1"/>
  <c r="AD103" i="39" s="1"/>
  <c r="AE103" i="39" s="1"/>
  <c r="AF103" i="39" s="1"/>
  <c r="C103" i="39"/>
  <c r="C102" i="39"/>
  <c r="D102" i="39" s="1"/>
  <c r="E102" i="39" s="1"/>
  <c r="F102" i="39" s="1"/>
  <c r="G102" i="39" s="1"/>
  <c r="H102" i="39" s="1"/>
  <c r="I102" i="39" s="1"/>
  <c r="J102" i="39" s="1"/>
  <c r="K102" i="39" s="1"/>
  <c r="L102" i="39" s="1"/>
  <c r="M102" i="39" s="1"/>
  <c r="N102" i="39" s="1"/>
  <c r="O102" i="39" s="1"/>
  <c r="P102" i="39" s="1"/>
  <c r="Q102" i="39" s="1"/>
  <c r="R102" i="39" s="1"/>
  <c r="S102" i="39" s="1"/>
  <c r="T102" i="39" s="1"/>
  <c r="U102" i="39" s="1"/>
  <c r="V102" i="39" s="1"/>
  <c r="W102" i="39" s="1"/>
  <c r="X102" i="39" s="1"/>
  <c r="Y102" i="39" s="1"/>
  <c r="Z102" i="39" s="1"/>
  <c r="AA102" i="39" s="1"/>
  <c r="AB102" i="39" s="1"/>
  <c r="AC102" i="39" s="1"/>
  <c r="AD102" i="39" s="1"/>
  <c r="AE102" i="39" s="1"/>
  <c r="AF102" i="39" s="1"/>
  <c r="E100" i="39"/>
  <c r="F100" i="39" s="1"/>
  <c r="G100" i="39" s="1"/>
  <c r="H100" i="39" s="1"/>
  <c r="I100" i="39" s="1"/>
  <c r="J100" i="39" s="1"/>
  <c r="K100" i="39" s="1"/>
  <c r="L100" i="39" s="1"/>
  <c r="M100" i="39" s="1"/>
  <c r="N100" i="39" s="1"/>
  <c r="O100" i="39" s="1"/>
  <c r="P100" i="39" s="1"/>
  <c r="Q100" i="39" s="1"/>
  <c r="R100" i="39" s="1"/>
  <c r="S100" i="39" s="1"/>
  <c r="T100" i="39" s="1"/>
  <c r="U100" i="39" s="1"/>
  <c r="V100" i="39" s="1"/>
  <c r="W100" i="39" s="1"/>
  <c r="X100" i="39" s="1"/>
  <c r="Y100" i="39" s="1"/>
  <c r="Z100" i="39" s="1"/>
  <c r="AA100" i="39" s="1"/>
  <c r="AB100" i="39" s="1"/>
  <c r="AC100" i="39" s="1"/>
  <c r="AD100" i="39" s="1"/>
  <c r="AE100" i="39" s="1"/>
  <c r="AF100" i="39" s="1"/>
  <c r="C100" i="39"/>
  <c r="D100" i="39" s="1"/>
  <c r="N99" i="39"/>
  <c r="O99" i="39" s="1"/>
  <c r="P99" i="39" s="1"/>
  <c r="Q99" i="39" s="1"/>
  <c r="R99" i="39" s="1"/>
  <c r="S99" i="39" s="1"/>
  <c r="T99" i="39" s="1"/>
  <c r="U99" i="39" s="1"/>
  <c r="V99" i="39" s="1"/>
  <c r="W99" i="39" s="1"/>
  <c r="X99" i="39" s="1"/>
  <c r="Y99" i="39" s="1"/>
  <c r="Z99" i="39" s="1"/>
  <c r="AA99" i="39" s="1"/>
  <c r="AB99" i="39" s="1"/>
  <c r="AC99" i="39" s="1"/>
  <c r="AD99" i="39" s="1"/>
  <c r="AE99" i="39" s="1"/>
  <c r="AF99" i="39" s="1"/>
  <c r="D99" i="39"/>
  <c r="E99" i="39" s="1"/>
  <c r="F99" i="39" s="1"/>
  <c r="G99" i="39" s="1"/>
  <c r="H99" i="39" s="1"/>
  <c r="I99" i="39" s="1"/>
  <c r="J99" i="39" s="1"/>
  <c r="K99" i="39" s="1"/>
  <c r="L99" i="39" s="1"/>
  <c r="M99" i="39" s="1"/>
  <c r="C99" i="39"/>
  <c r="G98" i="39"/>
  <c r="H98" i="39" s="1"/>
  <c r="I98" i="39" s="1"/>
  <c r="J98" i="39" s="1"/>
  <c r="K98" i="39" s="1"/>
  <c r="L98" i="39" s="1"/>
  <c r="M98" i="39" s="1"/>
  <c r="N98" i="39" s="1"/>
  <c r="O98" i="39" s="1"/>
  <c r="P98" i="39" s="1"/>
  <c r="Q98" i="39" s="1"/>
  <c r="R98" i="39" s="1"/>
  <c r="S98" i="39" s="1"/>
  <c r="T98" i="39" s="1"/>
  <c r="U98" i="39" s="1"/>
  <c r="V98" i="39" s="1"/>
  <c r="W98" i="39" s="1"/>
  <c r="X98" i="39" s="1"/>
  <c r="Y98" i="39" s="1"/>
  <c r="Z98" i="39" s="1"/>
  <c r="AA98" i="39" s="1"/>
  <c r="AB98" i="39" s="1"/>
  <c r="AC98" i="39" s="1"/>
  <c r="AD98" i="39" s="1"/>
  <c r="AE98" i="39" s="1"/>
  <c r="AF98" i="39" s="1"/>
  <c r="E98" i="39"/>
  <c r="F98" i="39" s="1"/>
  <c r="C98" i="39"/>
  <c r="D98" i="39" s="1"/>
  <c r="I97" i="39"/>
  <c r="J97" i="39" s="1"/>
  <c r="K97" i="39" s="1"/>
  <c r="L97" i="39" s="1"/>
  <c r="M97" i="39" s="1"/>
  <c r="N97" i="39" s="1"/>
  <c r="O97" i="39" s="1"/>
  <c r="P97" i="39" s="1"/>
  <c r="Q97" i="39" s="1"/>
  <c r="R97" i="39" s="1"/>
  <c r="S97" i="39" s="1"/>
  <c r="T97" i="39" s="1"/>
  <c r="U97" i="39" s="1"/>
  <c r="V97" i="39" s="1"/>
  <c r="W97" i="39" s="1"/>
  <c r="X97" i="39" s="1"/>
  <c r="Y97" i="39" s="1"/>
  <c r="Z97" i="39" s="1"/>
  <c r="AA97" i="39" s="1"/>
  <c r="AB97" i="39" s="1"/>
  <c r="AC97" i="39" s="1"/>
  <c r="AD97" i="39" s="1"/>
  <c r="AE97" i="39" s="1"/>
  <c r="AF97" i="39" s="1"/>
  <c r="C97" i="39"/>
  <c r="D97" i="39" s="1"/>
  <c r="E97" i="39" s="1"/>
  <c r="F97" i="39" s="1"/>
  <c r="G97" i="39" s="1"/>
  <c r="H97" i="39" s="1"/>
  <c r="C96" i="39"/>
  <c r="D96" i="39" s="1"/>
  <c r="C95" i="39"/>
  <c r="AH92" i="39"/>
  <c r="AI92" i="39" s="1"/>
  <c r="AH91" i="39"/>
  <c r="AI91" i="39" s="1"/>
  <c r="AH90" i="39"/>
  <c r="AI90" i="39" s="1"/>
  <c r="AH89" i="39"/>
  <c r="AI89" i="39" s="1"/>
  <c r="C88" i="39"/>
  <c r="B88" i="39"/>
  <c r="AF86" i="39"/>
  <c r="AE86" i="39"/>
  <c r="AD86" i="39"/>
  <c r="AC86" i="39"/>
  <c r="AB86" i="39"/>
  <c r="AA86" i="39"/>
  <c r="Z86" i="39"/>
  <c r="Y86" i="39"/>
  <c r="X86" i="39"/>
  <c r="W86" i="39"/>
  <c r="V86" i="39"/>
  <c r="U86" i="39"/>
  <c r="T86" i="39"/>
  <c r="S86" i="39"/>
  <c r="R86" i="39"/>
  <c r="Q86" i="39"/>
  <c r="P86" i="39"/>
  <c r="O86" i="39"/>
  <c r="N86" i="39"/>
  <c r="M86" i="39"/>
  <c r="L86" i="39"/>
  <c r="K86" i="39"/>
  <c r="J86" i="39"/>
  <c r="I86" i="39"/>
  <c r="H86" i="39"/>
  <c r="G86" i="39"/>
  <c r="F86" i="39"/>
  <c r="E86" i="39"/>
  <c r="D86" i="39"/>
  <c r="C86" i="39"/>
  <c r="B86" i="39"/>
  <c r="AI85" i="39"/>
  <c r="AH85" i="39"/>
  <c r="AI84" i="39"/>
  <c r="AH84" i="39"/>
  <c r="AI83" i="39"/>
  <c r="AH83" i="39"/>
  <c r="AI82" i="39"/>
  <c r="AH82" i="39"/>
  <c r="AI81" i="39"/>
  <c r="AH81" i="39"/>
  <c r="AI80" i="39"/>
  <c r="AH80" i="39"/>
  <c r="AI79" i="39"/>
  <c r="AH79" i="39"/>
  <c r="AI78" i="39"/>
  <c r="AH78" i="39"/>
  <c r="AG77" i="39"/>
  <c r="N77" i="39"/>
  <c r="AI76" i="39"/>
  <c r="AH76" i="39"/>
  <c r="AF75" i="39"/>
  <c r="AE75" i="39"/>
  <c r="AD75" i="39"/>
  <c r="AC75" i="39"/>
  <c r="AB75" i="39"/>
  <c r="AA75" i="39"/>
  <c r="Z75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AF74" i="39"/>
  <c r="AE74" i="39"/>
  <c r="AD74" i="39"/>
  <c r="AC74" i="39"/>
  <c r="AB74" i="39"/>
  <c r="AA74" i="39"/>
  <c r="Z74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H77" i="39" s="1"/>
  <c r="G74" i="39"/>
  <c r="F74" i="39"/>
  <c r="E74" i="39"/>
  <c r="D74" i="39"/>
  <c r="C74" i="39"/>
  <c r="B74" i="39"/>
  <c r="AF73" i="39"/>
  <c r="AE73" i="39"/>
  <c r="AD73" i="39"/>
  <c r="AD77" i="39" s="1"/>
  <c r="AC73" i="39"/>
  <c r="AB73" i="39"/>
  <c r="AA73" i="39"/>
  <c r="Z73" i="39"/>
  <c r="Y73" i="39"/>
  <c r="X73" i="39"/>
  <c r="W73" i="39"/>
  <c r="V73" i="39"/>
  <c r="V77" i="39" s="1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F77" i="39" s="1"/>
  <c r="E73" i="39"/>
  <c r="D73" i="39"/>
  <c r="C73" i="39"/>
  <c r="B73" i="39"/>
  <c r="AF72" i="39"/>
  <c r="AE72" i="39"/>
  <c r="AD72" i="39"/>
  <c r="AC72" i="39"/>
  <c r="AB72" i="39"/>
  <c r="AA72" i="39"/>
  <c r="AA77" i="39" s="1"/>
  <c r="Z72" i="39"/>
  <c r="Y72" i="39"/>
  <c r="X72" i="39"/>
  <c r="W72" i="39"/>
  <c r="V72" i="39"/>
  <c r="U72" i="39"/>
  <c r="T72" i="39"/>
  <c r="T77" i="39" s="1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AI70" i="39"/>
  <c r="AH70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I68" i="39"/>
  <c r="AH68" i="39"/>
  <c r="AI67" i="39"/>
  <c r="AH67" i="39"/>
  <c r="AI66" i="39"/>
  <c r="AH66" i="39"/>
  <c r="AG65" i="39"/>
  <c r="AG71" i="39" s="1"/>
  <c r="AF65" i="39"/>
  <c r="AF5" i="39" s="1"/>
  <c r="AE65" i="39"/>
  <c r="AE5" i="39" s="1"/>
  <c r="AD65" i="39"/>
  <c r="AD5" i="39" s="1"/>
  <c r="AC65" i="39"/>
  <c r="AC5" i="39" s="1"/>
  <c r="AB65" i="39"/>
  <c r="AB5" i="39" s="1"/>
  <c r="AA65" i="39"/>
  <c r="Z65" i="39"/>
  <c r="Z5" i="39" s="1"/>
  <c r="Y65" i="39"/>
  <c r="Y5" i="39" s="1"/>
  <c r="X65" i="39"/>
  <c r="X5" i="39" s="1"/>
  <c r="W65" i="39"/>
  <c r="W5" i="39" s="1"/>
  <c r="V65" i="39"/>
  <c r="V5" i="39" s="1"/>
  <c r="U65" i="39"/>
  <c r="T65" i="39"/>
  <c r="T5" i="39" s="1"/>
  <c r="S65" i="39"/>
  <c r="S5" i="39" s="1"/>
  <c r="R65" i="39"/>
  <c r="R5" i="39" s="1"/>
  <c r="Q65" i="39"/>
  <c r="Q5" i="39" s="1"/>
  <c r="P65" i="39"/>
  <c r="P5" i="39" s="1"/>
  <c r="O65" i="39"/>
  <c r="O5" i="39" s="1"/>
  <c r="N65" i="39"/>
  <c r="N5" i="39" s="1"/>
  <c r="M65" i="39"/>
  <c r="M5" i="39" s="1"/>
  <c r="L65" i="39"/>
  <c r="L5" i="39" s="1"/>
  <c r="K65" i="39"/>
  <c r="K5" i="39" s="1"/>
  <c r="J65" i="39"/>
  <c r="J5" i="39" s="1"/>
  <c r="I65" i="39"/>
  <c r="I5" i="39" s="1"/>
  <c r="H65" i="39"/>
  <c r="H5" i="39" s="1"/>
  <c r="G65" i="39"/>
  <c r="F65" i="39"/>
  <c r="F5" i="39" s="1"/>
  <c r="E65" i="39"/>
  <c r="E5" i="39" s="1"/>
  <c r="D65" i="39"/>
  <c r="D5" i="39" s="1"/>
  <c r="C65" i="39"/>
  <c r="B65" i="39"/>
  <c r="AI64" i="39"/>
  <c r="AH64" i="39"/>
  <c r="AI63" i="39"/>
  <c r="AH63" i="39"/>
  <c r="AI62" i="39"/>
  <c r="AH62" i="39"/>
  <c r="AI61" i="39"/>
  <c r="AH61" i="39"/>
  <c r="AI60" i="39"/>
  <c r="AH60" i="39"/>
  <c r="AI59" i="39"/>
  <c r="AH59" i="39"/>
  <c r="AI58" i="39"/>
  <c r="AH58" i="39"/>
  <c r="AI57" i="39"/>
  <c r="AH57" i="39"/>
  <c r="AI56" i="39"/>
  <c r="AH56" i="39"/>
  <c r="AI55" i="39"/>
  <c r="AH55" i="39"/>
  <c r="AI54" i="39"/>
  <c r="AH54" i="39"/>
  <c r="AG53" i="39"/>
  <c r="AF53" i="39"/>
  <c r="AE53" i="39"/>
  <c r="AD53" i="39"/>
  <c r="AC53" i="39"/>
  <c r="AB53" i="39"/>
  <c r="AA53" i="39"/>
  <c r="Z53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AI52" i="39"/>
  <c r="AH52" i="39"/>
  <c r="AI51" i="39"/>
  <c r="AH51" i="39"/>
  <c r="AI50" i="39"/>
  <c r="AH50" i="39"/>
  <c r="AG48" i="39"/>
  <c r="AG49" i="39" s="1"/>
  <c r="B48" i="39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0" i="39"/>
  <c r="AH40" i="39"/>
  <c r="AI39" i="39"/>
  <c r="AH39" i="39"/>
  <c r="AI38" i="39"/>
  <c r="AH38" i="39"/>
  <c r="AI37" i="39"/>
  <c r="AH37" i="39"/>
  <c r="AI36" i="39"/>
  <c r="AH36" i="39"/>
  <c r="AG35" i="39"/>
  <c r="AF35" i="39"/>
  <c r="AE35" i="39"/>
  <c r="AD35" i="39"/>
  <c r="AC35" i="39"/>
  <c r="AB35" i="39"/>
  <c r="AA35" i="39"/>
  <c r="Z35" i="39"/>
  <c r="Y35" i="39"/>
  <c r="X35" i="39"/>
  <c r="W35" i="39"/>
  <c r="V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AA5" i="39"/>
  <c r="U5" i="39"/>
  <c r="G5" i="39"/>
  <c r="C5" i="39"/>
  <c r="AG4" i="39"/>
  <c r="K4" i="39"/>
  <c r="C4" i="39"/>
  <c r="D4" i="39" s="1"/>
  <c r="AG3" i="39"/>
  <c r="AG6" i="39" s="1"/>
  <c r="AG2" i="39"/>
  <c r="W55" i="38"/>
  <c r="V55" i="38"/>
  <c r="U55" i="38"/>
  <c r="R55" i="38"/>
  <c r="Q56" i="38"/>
  <c r="N90" i="38"/>
  <c r="M90" i="38"/>
  <c r="AH11" i="37"/>
  <c r="AI11" i="37"/>
  <c r="AH12" i="37"/>
  <c r="AI12" i="37"/>
  <c r="AH13" i="37"/>
  <c r="AI13" i="37"/>
  <c r="AH14" i="37"/>
  <c r="AI14" i="37"/>
  <c r="AH15" i="37"/>
  <c r="AI15" i="37"/>
  <c r="AH16" i="37"/>
  <c r="AI16" i="37"/>
  <c r="AH17" i="37"/>
  <c r="AI17" i="37"/>
  <c r="AH18" i="37"/>
  <c r="AI18" i="37"/>
  <c r="AH19" i="37"/>
  <c r="AI19" i="37"/>
  <c r="AH20" i="37"/>
  <c r="AI20" i="37"/>
  <c r="AH21" i="37"/>
  <c r="AI21" i="37"/>
  <c r="AH22" i="37"/>
  <c r="AI22" i="37"/>
  <c r="AH23" i="37"/>
  <c r="AI23" i="37"/>
  <c r="AH24" i="37"/>
  <c r="AI24" i="37"/>
  <c r="AH25" i="37"/>
  <c r="AI25" i="37"/>
  <c r="AH26" i="37"/>
  <c r="AI26" i="37"/>
  <c r="AH27" i="37"/>
  <c r="AI27" i="37"/>
  <c r="AH28" i="37"/>
  <c r="AI28" i="37"/>
  <c r="AH29" i="37"/>
  <c r="AI29" i="37"/>
  <c r="AH30" i="37"/>
  <c r="AI30" i="37"/>
  <c r="AH31" i="37"/>
  <c r="AI31" i="37"/>
  <c r="AH32" i="37"/>
  <c r="AI32" i="37"/>
  <c r="AH33" i="37"/>
  <c r="AI33" i="37"/>
  <c r="AH34" i="37"/>
  <c r="AI34" i="37"/>
  <c r="AH35" i="37"/>
  <c r="AI35" i="37"/>
  <c r="AH36" i="37"/>
  <c r="AI36" i="37"/>
  <c r="AH37" i="37"/>
  <c r="AI37" i="37"/>
  <c r="AH38" i="37"/>
  <c r="AI38" i="37"/>
  <c r="AH39" i="37"/>
  <c r="AI39" i="37"/>
  <c r="AH40" i="37"/>
  <c r="AI40" i="37"/>
  <c r="AH41" i="37"/>
  <c r="AI41" i="37"/>
  <c r="AH42" i="37"/>
  <c r="AI42" i="37"/>
  <c r="AH43" i="37"/>
  <c r="AI43" i="37"/>
  <c r="AH44" i="37"/>
  <c r="AI44" i="37"/>
  <c r="AH45" i="37"/>
  <c r="AI45" i="37"/>
  <c r="AH46" i="37"/>
  <c r="AI46" i="37"/>
  <c r="AH47" i="37"/>
  <c r="AI47" i="37"/>
  <c r="AH48" i="37"/>
  <c r="AI48" i="37"/>
  <c r="AH49" i="37"/>
  <c r="AI49" i="37"/>
  <c r="AH50" i="37"/>
  <c r="AI50" i="37"/>
  <c r="AH51" i="37"/>
  <c r="AI51" i="37"/>
  <c r="AH52" i="37"/>
  <c r="AI52" i="37"/>
  <c r="AH53" i="37"/>
  <c r="AI53" i="37"/>
  <c r="AH54" i="37"/>
  <c r="AI54" i="37"/>
  <c r="AH55" i="37"/>
  <c r="AI55" i="37"/>
  <c r="AH56" i="37"/>
  <c r="AI56" i="37"/>
  <c r="AH57" i="37"/>
  <c r="AI57" i="37"/>
  <c r="AH58" i="37"/>
  <c r="AI58" i="37"/>
  <c r="AH59" i="37"/>
  <c r="AI59" i="37"/>
  <c r="AH60" i="37"/>
  <c r="AI60" i="37"/>
  <c r="AH61" i="37"/>
  <c r="AI61" i="37"/>
  <c r="AH62" i="37"/>
  <c r="AI62" i="37"/>
  <c r="AH63" i="37"/>
  <c r="AI63" i="37"/>
  <c r="AH64" i="37"/>
  <c r="AI64" i="37"/>
  <c r="AH65" i="37"/>
  <c r="AI65" i="37"/>
  <c r="AH66" i="37"/>
  <c r="AI66" i="37"/>
  <c r="AH67" i="37"/>
  <c r="AI67" i="37"/>
  <c r="AH68" i="37"/>
  <c r="AI68" i="37"/>
  <c r="AH69" i="37"/>
  <c r="AI69" i="37"/>
  <c r="AH70" i="37"/>
  <c r="AI70" i="37"/>
  <c r="AH71" i="37"/>
  <c r="AI71" i="37"/>
  <c r="AH72" i="37"/>
  <c r="AI72" i="37"/>
  <c r="AH73" i="37"/>
  <c r="AI73" i="37"/>
  <c r="AH74" i="37"/>
  <c r="AI74" i="37"/>
  <c r="AH75" i="37"/>
  <c r="AI75" i="37"/>
  <c r="AH76" i="37"/>
  <c r="AI76" i="37"/>
  <c r="AH77" i="37"/>
  <c r="AI77" i="37"/>
  <c r="AH78" i="37"/>
  <c r="AI78" i="37"/>
  <c r="AH79" i="37"/>
  <c r="AI79" i="37"/>
  <c r="AH80" i="37"/>
  <c r="AI80" i="37"/>
  <c r="AH81" i="37"/>
  <c r="AI81" i="37"/>
  <c r="AH82" i="37"/>
  <c r="AI82" i="37"/>
  <c r="AH83" i="37"/>
  <c r="AI83" i="37"/>
  <c r="AH84" i="37"/>
  <c r="AI84" i="37"/>
  <c r="AH85" i="37"/>
  <c r="AI85" i="37"/>
  <c r="AH86" i="37"/>
  <c r="AI86" i="37"/>
  <c r="AH88" i="37"/>
  <c r="AI88" i="37"/>
  <c r="AH89" i="37"/>
  <c r="AI89" i="37"/>
  <c r="AH90" i="37"/>
  <c r="AI90" i="37"/>
  <c r="AH91" i="37"/>
  <c r="AI91" i="37" s="1"/>
  <c r="AH92" i="37"/>
  <c r="AI92" i="37"/>
  <c r="AH93" i="37"/>
  <c r="AI93" i="37"/>
  <c r="L90" i="38"/>
  <c r="L56" i="38"/>
  <c r="D35" i="38"/>
  <c r="E224" i="42" l="1"/>
  <c r="F188" i="42"/>
  <c r="H96" i="42"/>
  <c r="G181" i="42"/>
  <c r="H95" i="42"/>
  <c r="E88" i="42"/>
  <c r="D49" i="42"/>
  <c r="E189" i="42"/>
  <c r="E48" i="42" s="1"/>
  <c r="E49" i="42" s="1"/>
  <c r="E71" i="42" s="1"/>
  <c r="F189" i="42"/>
  <c r="F48" i="42" s="1"/>
  <c r="F49" i="42" s="1"/>
  <c r="F71" i="42" s="1"/>
  <c r="G183" i="42"/>
  <c r="E189" i="40"/>
  <c r="E48" i="40" s="1"/>
  <c r="F183" i="40"/>
  <c r="V203" i="40"/>
  <c r="D7" i="40"/>
  <c r="E88" i="40"/>
  <c r="F96" i="40"/>
  <c r="T203" i="40"/>
  <c r="B7" i="40"/>
  <c r="G224" i="40"/>
  <c r="H188" i="40"/>
  <c r="AI77" i="40"/>
  <c r="AH77" i="40"/>
  <c r="G95" i="40"/>
  <c r="E181" i="40"/>
  <c r="U203" i="40"/>
  <c r="C7" i="40"/>
  <c r="AF77" i="39"/>
  <c r="AE77" i="39"/>
  <c r="AC77" i="39"/>
  <c r="AB77" i="39"/>
  <c r="Z77" i="39"/>
  <c r="X77" i="39"/>
  <c r="W77" i="39"/>
  <c r="U77" i="39"/>
  <c r="S77" i="39"/>
  <c r="R77" i="39"/>
  <c r="Q77" i="39"/>
  <c r="P77" i="39"/>
  <c r="O77" i="39"/>
  <c r="M77" i="39"/>
  <c r="L77" i="39"/>
  <c r="K77" i="39"/>
  <c r="I77" i="39"/>
  <c r="J77" i="39"/>
  <c r="AH74" i="39"/>
  <c r="G77" i="39"/>
  <c r="E77" i="39"/>
  <c r="AI72" i="39"/>
  <c r="C77" i="39"/>
  <c r="AI65" i="39"/>
  <c r="AI53" i="39"/>
  <c r="AI74" i="39"/>
  <c r="AH75" i="39"/>
  <c r="AH73" i="39"/>
  <c r="AH65" i="39"/>
  <c r="AH53" i="39"/>
  <c r="AI86" i="39"/>
  <c r="AH86" i="39"/>
  <c r="B5" i="39"/>
  <c r="D77" i="39"/>
  <c r="AI35" i="39"/>
  <c r="AH35" i="39"/>
  <c r="Y77" i="39"/>
  <c r="B49" i="39"/>
  <c r="B71" i="39" s="1"/>
  <c r="AH72" i="39"/>
  <c r="B77" i="39"/>
  <c r="AI73" i="39"/>
  <c r="AI75" i="39"/>
  <c r="E96" i="39"/>
  <c r="D88" i="39"/>
  <c r="AI69" i="39"/>
  <c r="AH69" i="39"/>
  <c r="S200" i="39"/>
  <c r="D200" i="39"/>
  <c r="C181" i="39"/>
  <c r="D95" i="39"/>
  <c r="F183" i="39"/>
  <c r="C224" i="39"/>
  <c r="D188" i="39"/>
  <c r="C189" i="39"/>
  <c r="C48" i="39" s="1"/>
  <c r="C49" i="39" s="1"/>
  <c r="C71" i="39" s="1"/>
  <c r="D184" i="39"/>
  <c r="AH93" i="38"/>
  <c r="AI93" i="38" s="1"/>
  <c r="AH41" i="38"/>
  <c r="AI41" i="38"/>
  <c r="B88" i="38"/>
  <c r="B86" i="38"/>
  <c r="B77" i="38"/>
  <c r="B69" i="38"/>
  <c r="B65" i="38"/>
  <c r="B53" i="38"/>
  <c r="B49" i="38"/>
  <c r="B35" i="38"/>
  <c r="AF228" i="38"/>
  <c r="AE228" i="38"/>
  <c r="AD228" i="38"/>
  <c r="AC228" i="38"/>
  <c r="AB228" i="38"/>
  <c r="AA228" i="38"/>
  <c r="Z228" i="38"/>
  <c r="Y228" i="38"/>
  <c r="X228" i="38"/>
  <c r="W228" i="38"/>
  <c r="V228" i="38"/>
  <c r="U228" i="38"/>
  <c r="T228" i="38"/>
  <c r="S228" i="38"/>
  <c r="R228" i="38"/>
  <c r="Q228" i="38"/>
  <c r="P228" i="38"/>
  <c r="O228" i="38"/>
  <c r="N228" i="38"/>
  <c r="M228" i="38"/>
  <c r="L228" i="38"/>
  <c r="K228" i="38"/>
  <c r="J228" i="38"/>
  <c r="I228" i="38"/>
  <c r="H228" i="38"/>
  <c r="G228" i="38"/>
  <c r="F228" i="38"/>
  <c r="E228" i="38"/>
  <c r="D228" i="38"/>
  <c r="C228" i="38"/>
  <c r="B228" i="38"/>
  <c r="A228" i="38"/>
  <c r="AF227" i="38"/>
  <c r="AE227" i="38"/>
  <c r="AD227" i="38"/>
  <c r="AC227" i="38"/>
  <c r="AB227" i="38"/>
  <c r="AA227" i="38"/>
  <c r="Z227" i="38"/>
  <c r="Y227" i="38"/>
  <c r="X227" i="38"/>
  <c r="W227" i="38"/>
  <c r="V227" i="38"/>
  <c r="U227" i="38"/>
  <c r="T227" i="38"/>
  <c r="S227" i="38"/>
  <c r="R227" i="38"/>
  <c r="Q227" i="38"/>
  <c r="P227" i="38"/>
  <c r="O227" i="38"/>
  <c r="N227" i="38"/>
  <c r="M227" i="38"/>
  <c r="L227" i="38"/>
  <c r="K227" i="38"/>
  <c r="J227" i="38"/>
  <c r="I227" i="38"/>
  <c r="H227" i="38"/>
  <c r="G227" i="38"/>
  <c r="F227" i="38"/>
  <c r="E227" i="38"/>
  <c r="D227" i="38"/>
  <c r="C227" i="38"/>
  <c r="B227" i="38"/>
  <c r="A227" i="38"/>
  <c r="AF226" i="38"/>
  <c r="AE226" i="38"/>
  <c r="AD226" i="38"/>
  <c r="AC226" i="38"/>
  <c r="AB226" i="38"/>
  <c r="AA226" i="38"/>
  <c r="Z226" i="38"/>
  <c r="Y226" i="38"/>
  <c r="X226" i="38"/>
  <c r="W226" i="38"/>
  <c r="V226" i="38"/>
  <c r="U226" i="38"/>
  <c r="T226" i="38"/>
  <c r="S226" i="38"/>
  <c r="R226" i="38"/>
  <c r="Q226" i="38"/>
  <c r="P226" i="38"/>
  <c r="O226" i="38"/>
  <c r="N226" i="38"/>
  <c r="M226" i="38"/>
  <c r="L226" i="38"/>
  <c r="K226" i="38"/>
  <c r="J226" i="38"/>
  <c r="I226" i="38"/>
  <c r="H226" i="38"/>
  <c r="G226" i="38"/>
  <c r="F226" i="38"/>
  <c r="E226" i="38"/>
  <c r="D226" i="38"/>
  <c r="C226" i="38"/>
  <c r="B226" i="38"/>
  <c r="A226" i="38"/>
  <c r="AF225" i="38"/>
  <c r="AE225" i="38"/>
  <c r="AD225" i="38"/>
  <c r="AC225" i="38"/>
  <c r="AB225" i="38"/>
  <c r="AA225" i="38"/>
  <c r="Z225" i="38"/>
  <c r="Y225" i="38"/>
  <c r="X225" i="38"/>
  <c r="W225" i="38"/>
  <c r="V225" i="38"/>
  <c r="U225" i="38"/>
  <c r="T225" i="38"/>
  <c r="S225" i="38"/>
  <c r="R225" i="38"/>
  <c r="Q225" i="38"/>
  <c r="P225" i="38"/>
  <c r="O225" i="38"/>
  <c r="N225" i="38"/>
  <c r="M225" i="38"/>
  <c r="L225" i="38"/>
  <c r="K225" i="38"/>
  <c r="J225" i="38"/>
  <c r="I225" i="38"/>
  <c r="H225" i="38"/>
  <c r="G225" i="38"/>
  <c r="F225" i="38"/>
  <c r="E225" i="38"/>
  <c r="D225" i="38"/>
  <c r="C225" i="38"/>
  <c r="B225" i="38"/>
  <c r="A225" i="38"/>
  <c r="B224" i="38"/>
  <c r="S199" i="38"/>
  <c r="AG189" i="38"/>
  <c r="B189" i="38"/>
  <c r="C188" i="38"/>
  <c r="C224" i="38" s="1"/>
  <c r="C187" i="38"/>
  <c r="D187" i="38" s="1"/>
  <c r="E187" i="38" s="1"/>
  <c r="F187" i="38" s="1"/>
  <c r="G187" i="38" s="1"/>
  <c r="H187" i="38" s="1"/>
  <c r="I187" i="38" s="1"/>
  <c r="J187" i="38" s="1"/>
  <c r="K187" i="38" s="1"/>
  <c r="L187" i="38" s="1"/>
  <c r="M187" i="38" s="1"/>
  <c r="N187" i="38" s="1"/>
  <c r="O187" i="38" s="1"/>
  <c r="P187" i="38" s="1"/>
  <c r="Q187" i="38" s="1"/>
  <c r="R187" i="38" s="1"/>
  <c r="S187" i="38" s="1"/>
  <c r="T187" i="38" s="1"/>
  <c r="U187" i="38" s="1"/>
  <c r="V187" i="38" s="1"/>
  <c r="W187" i="38" s="1"/>
  <c r="X187" i="38" s="1"/>
  <c r="Y187" i="38" s="1"/>
  <c r="Z187" i="38" s="1"/>
  <c r="AA187" i="38" s="1"/>
  <c r="AB187" i="38" s="1"/>
  <c r="AC187" i="38" s="1"/>
  <c r="AD187" i="38" s="1"/>
  <c r="AE187" i="38" s="1"/>
  <c r="AF187" i="38" s="1"/>
  <c r="C186" i="38"/>
  <c r="D186" i="38" s="1"/>
  <c r="E186" i="38" s="1"/>
  <c r="F186" i="38" s="1"/>
  <c r="G186" i="38" s="1"/>
  <c r="H186" i="38" s="1"/>
  <c r="I186" i="38" s="1"/>
  <c r="J186" i="38" s="1"/>
  <c r="K186" i="38" s="1"/>
  <c r="L186" i="38" s="1"/>
  <c r="M186" i="38" s="1"/>
  <c r="N186" i="38" s="1"/>
  <c r="O186" i="38" s="1"/>
  <c r="P186" i="38" s="1"/>
  <c r="Q186" i="38" s="1"/>
  <c r="R186" i="38" s="1"/>
  <c r="S186" i="38" s="1"/>
  <c r="T186" i="38" s="1"/>
  <c r="U186" i="38" s="1"/>
  <c r="V186" i="38" s="1"/>
  <c r="W186" i="38" s="1"/>
  <c r="X186" i="38" s="1"/>
  <c r="Y186" i="38" s="1"/>
  <c r="Z186" i="38" s="1"/>
  <c r="AA186" i="38" s="1"/>
  <c r="AB186" i="38" s="1"/>
  <c r="AC186" i="38" s="1"/>
  <c r="AD186" i="38" s="1"/>
  <c r="AE186" i="38" s="1"/>
  <c r="AF186" i="38" s="1"/>
  <c r="C185" i="38"/>
  <c r="D185" i="38" s="1"/>
  <c r="E185" i="38" s="1"/>
  <c r="F185" i="38" s="1"/>
  <c r="G185" i="38" s="1"/>
  <c r="H185" i="38" s="1"/>
  <c r="I185" i="38" s="1"/>
  <c r="J185" i="38" s="1"/>
  <c r="K185" i="38" s="1"/>
  <c r="L185" i="38" s="1"/>
  <c r="M185" i="38" s="1"/>
  <c r="N185" i="38" s="1"/>
  <c r="O185" i="38" s="1"/>
  <c r="P185" i="38" s="1"/>
  <c r="Q185" i="38" s="1"/>
  <c r="R185" i="38" s="1"/>
  <c r="S185" i="38" s="1"/>
  <c r="T185" i="38" s="1"/>
  <c r="U185" i="38" s="1"/>
  <c r="V185" i="38" s="1"/>
  <c r="W185" i="38" s="1"/>
  <c r="X185" i="38" s="1"/>
  <c r="Y185" i="38" s="1"/>
  <c r="Z185" i="38" s="1"/>
  <c r="AA185" i="38" s="1"/>
  <c r="AB185" i="38" s="1"/>
  <c r="AC185" i="38" s="1"/>
  <c r="AD185" i="38" s="1"/>
  <c r="AE185" i="38" s="1"/>
  <c r="AF185" i="38" s="1"/>
  <c r="C184" i="38"/>
  <c r="D184" i="38" s="1"/>
  <c r="D183" i="38"/>
  <c r="E183" i="38" s="1"/>
  <c r="C183" i="38"/>
  <c r="AG181" i="38"/>
  <c r="B181" i="38"/>
  <c r="C180" i="38"/>
  <c r="D180" i="38" s="1"/>
  <c r="E180" i="38" s="1"/>
  <c r="F180" i="38" s="1"/>
  <c r="G180" i="38" s="1"/>
  <c r="H180" i="38" s="1"/>
  <c r="I180" i="38" s="1"/>
  <c r="J180" i="38" s="1"/>
  <c r="K180" i="38" s="1"/>
  <c r="L180" i="38" s="1"/>
  <c r="M180" i="38" s="1"/>
  <c r="N180" i="38" s="1"/>
  <c r="O180" i="38" s="1"/>
  <c r="P180" i="38" s="1"/>
  <c r="Q180" i="38" s="1"/>
  <c r="R180" i="38" s="1"/>
  <c r="S180" i="38" s="1"/>
  <c r="T180" i="38" s="1"/>
  <c r="U180" i="38" s="1"/>
  <c r="V180" i="38" s="1"/>
  <c r="W180" i="38" s="1"/>
  <c r="X180" i="38" s="1"/>
  <c r="Y180" i="38" s="1"/>
  <c r="Z180" i="38" s="1"/>
  <c r="AA180" i="38" s="1"/>
  <c r="AB180" i="38" s="1"/>
  <c r="AC180" i="38" s="1"/>
  <c r="AD180" i="38" s="1"/>
  <c r="AE180" i="38" s="1"/>
  <c r="AF180" i="38" s="1"/>
  <c r="C179" i="38"/>
  <c r="D179" i="38" s="1"/>
  <c r="E179" i="38" s="1"/>
  <c r="F179" i="38" s="1"/>
  <c r="G179" i="38" s="1"/>
  <c r="H179" i="38" s="1"/>
  <c r="I179" i="38" s="1"/>
  <c r="J179" i="38" s="1"/>
  <c r="K179" i="38" s="1"/>
  <c r="L179" i="38" s="1"/>
  <c r="M179" i="38" s="1"/>
  <c r="N179" i="38" s="1"/>
  <c r="O179" i="38" s="1"/>
  <c r="P179" i="38" s="1"/>
  <c r="Q179" i="38" s="1"/>
  <c r="R179" i="38" s="1"/>
  <c r="S179" i="38" s="1"/>
  <c r="T179" i="38" s="1"/>
  <c r="U179" i="38" s="1"/>
  <c r="V179" i="38" s="1"/>
  <c r="W179" i="38" s="1"/>
  <c r="X179" i="38" s="1"/>
  <c r="Y179" i="38" s="1"/>
  <c r="Z179" i="38" s="1"/>
  <c r="AA179" i="38" s="1"/>
  <c r="AB179" i="38" s="1"/>
  <c r="AC179" i="38" s="1"/>
  <c r="AD179" i="38" s="1"/>
  <c r="AE179" i="38" s="1"/>
  <c r="AF179" i="38" s="1"/>
  <c r="C178" i="38"/>
  <c r="D178" i="38" s="1"/>
  <c r="E178" i="38" s="1"/>
  <c r="F178" i="38" s="1"/>
  <c r="G178" i="38" s="1"/>
  <c r="H178" i="38" s="1"/>
  <c r="I178" i="38" s="1"/>
  <c r="J178" i="38" s="1"/>
  <c r="K178" i="38" s="1"/>
  <c r="L178" i="38" s="1"/>
  <c r="M178" i="38" s="1"/>
  <c r="N178" i="38" s="1"/>
  <c r="O178" i="38" s="1"/>
  <c r="P178" i="38" s="1"/>
  <c r="Q178" i="38" s="1"/>
  <c r="R178" i="38" s="1"/>
  <c r="S178" i="38" s="1"/>
  <c r="T178" i="38" s="1"/>
  <c r="U178" i="38" s="1"/>
  <c r="V178" i="38" s="1"/>
  <c r="W178" i="38" s="1"/>
  <c r="X178" i="38" s="1"/>
  <c r="Y178" i="38" s="1"/>
  <c r="Z178" i="38" s="1"/>
  <c r="AA178" i="38" s="1"/>
  <c r="AB178" i="38" s="1"/>
  <c r="AC178" i="38" s="1"/>
  <c r="AD178" i="38" s="1"/>
  <c r="AE178" i="38" s="1"/>
  <c r="AF178" i="38" s="1"/>
  <c r="D177" i="38"/>
  <c r="E177" i="38" s="1"/>
  <c r="F177" i="38" s="1"/>
  <c r="G177" i="38" s="1"/>
  <c r="H177" i="38" s="1"/>
  <c r="I177" i="38" s="1"/>
  <c r="J177" i="38" s="1"/>
  <c r="K177" i="38" s="1"/>
  <c r="L177" i="38" s="1"/>
  <c r="M177" i="38" s="1"/>
  <c r="N177" i="38" s="1"/>
  <c r="O177" i="38" s="1"/>
  <c r="P177" i="38" s="1"/>
  <c r="Q177" i="38" s="1"/>
  <c r="R177" i="38" s="1"/>
  <c r="S177" i="38" s="1"/>
  <c r="T177" i="38" s="1"/>
  <c r="U177" i="38" s="1"/>
  <c r="V177" i="38" s="1"/>
  <c r="W177" i="38" s="1"/>
  <c r="X177" i="38" s="1"/>
  <c r="Y177" i="38" s="1"/>
  <c r="Z177" i="38" s="1"/>
  <c r="AA177" i="38" s="1"/>
  <c r="AB177" i="38" s="1"/>
  <c r="AC177" i="38" s="1"/>
  <c r="AD177" i="38" s="1"/>
  <c r="AE177" i="38" s="1"/>
  <c r="AF177" i="38" s="1"/>
  <c r="C177" i="38"/>
  <c r="C176" i="38"/>
  <c r="D176" i="38" s="1"/>
  <c r="E176" i="38" s="1"/>
  <c r="F176" i="38" s="1"/>
  <c r="G176" i="38" s="1"/>
  <c r="H176" i="38" s="1"/>
  <c r="I176" i="38" s="1"/>
  <c r="J176" i="38" s="1"/>
  <c r="K176" i="38" s="1"/>
  <c r="L176" i="38" s="1"/>
  <c r="M176" i="38" s="1"/>
  <c r="N176" i="38" s="1"/>
  <c r="O176" i="38" s="1"/>
  <c r="P176" i="38" s="1"/>
  <c r="Q176" i="38" s="1"/>
  <c r="R176" i="38" s="1"/>
  <c r="S176" i="38" s="1"/>
  <c r="T176" i="38" s="1"/>
  <c r="U176" i="38" s="1"/>
  <c r="V176" i="38" s="1"/>
  <c r="W176" i="38" s="1"/>
  <c r="X176" i="38" s="1"/>
  <c r="Y176" i="38" s="1"/>
  <c r="Z176" i="38" s="1"/>
  <c r="AA176" i="38" s="1"/>
  <c r="AB176" i="38" s="1"/>
  <c r="AC176" i="38" s="1"/>
  <c r="AD176" i="38" s="1"/>
  <c r="AE176" i="38" s="1"/>
  <c r="AF176" i="38" s="1"/>
  <c r="C175" i="38"/>
  <c r="D175" i="38" s="1"/>
  <c r="E175" i="38" s="1"/>
  <c r="F175" i="38" s="1"/>
  <c r="G175" i="38" s="1"/>
  <c r="H175" i="38" s="1"/>
  <c r="I175" i="38" s="1"/>
  <c r="J175" i="38" s="1"/>
  <c r="K175" i="38" s="1"/>
  <c r="L175" i="38" s="1"/>
  <c r="M175" i="38" s="1"/>
  <c r="N175" i="38" s="1"/>
  <c r="O175" i="38" s="1"/>
  <c r="P175" i="38" s="1"/>
  <c r="Q175" i="38" s="1"/>
  <c r="R175" i="38" s="1"/>
  <c r="S175" i="38" s="1"/>
  <c r="T175" i="38" s="1"/>
  <c r="U175" i="38" s="1"/>
  <c r="V175" i="38" s="1"/>
  <c r="W175" i="38" s="1"/>
  <c r="X175" i="38" s="1"/>
  <c r="Y175" i="38" s="1"/>
  <c r="Z175" i="38" s="1"/>
  <c r="AA175" i="38" s="1"/>
  <c r="AB175" i="38" s="1"/>
  <c r="AC175" i="38" s="1"/>
  <c r="AD175" i="38" s="1"/>
  <c r="AE175" i="38" s="1"/>
  <c r="AF175" i="38" s="1"/>
  <c r="C174" i="38"/>
  <c r="D174" i="38" s="1"/>
  <c r="E174" i="38" s="1"/>
  <c r="F174" i="38" s="1"/>
  <c r="G174" i="38" s="1"/>
  <c r="H174" i="38" s="1"/>
  <c r="I174" i="38" s="1"/>
  <c r="J174" i="38" s="1"/>
  <c r="K174" i="38" s="1"/>
  <c r="L174" i="38" s="1"/>
  <c r="M174" i="38" s="1"/>
  <c r="N174" i="38" s="1"/>
  <c r="O174" i="38" s="1"/>
  <c r="P174" i="38" s="1"/>
  <c r="Q174" i="38" s="1"/>
  <c r="R174" i="38" s="1"/>
  <c r="S174" i="38" s="1"/>
  <c r="T174" i="38" s="1"/>
  <c r="U174" i="38" s="1"/>
  <c r="V174" i="38" s="1"/>
  <c r="W174" i="38" s="1"/>
  <c r="X174" i="38" s="1"/>
  <c r="Y174" i="38" s="1"/>
  <c r="Z174" i="38" s="1"/>
  <c r="AA174" i="38" s="1"/>
  <c r="AB174" i="38" s="1"/>
  <c r="AC174" i="38" s="1"/>
  <c r="AD174" i="38" s="1"/>
  <c r="AE174" i="38" s="1"/>
  <c r="AF174" i="38" s="1"/>
  <c r="D173" i="38"/>
  <c r="E173" i="38" s="1"/>
  <c r="F173" i="38" s="1"/>
  <c r="G173" i="38" s="1"/>
  <c r="H173" i="38" s="1"/>
  <c r="I173" i="38" s="1"/>
  <c r="J173" i="38" s="1"/>
  <c r="K173" i="38" s="1"/>
  <c r="L173" i="38" s="1"/>
  <c r="M173" i="38" s="1"/>
  <c r="N173" i="38" s="1"/>
  <c r="O173" i="38" s="1"/>
  <c r="P173" i="38" s="1"/>
  <c r="Q173" i="38" s="1"/>
  <c r="R173" i="38" s="1"/>
  <c r="S173" i="38" s="1"/>
  <c r="T173" i="38" s="1"/>
  <c r="U173" i="38" s="1"/>
  <c r="V173" i="38" s="1"/>
  <c r="W173" i="38" s="1"/>
  <c r="X173" i="38" s="1"/>
  <c r="Y173" i="38" s="1"/>
  <c r="Z173" i="38" s="1"/>
  <c r="AA173" i="38" s="1"/>
  <c r="AB173" i="38" s="1"/>
  <c r="AC173" i="38" s="1"/>
  <c r="AD173" i="38" s="1"/>
  <c r="AE173" i="38" s="1"/>
  <c r="AF173" i="38" s="1"/>
  <c r="C173" i="38"/>
  <c r="F172" i="38"/>
  <c r="G172" i="38" s="1"/>
  <c r="H172" i="38" s="1"/>
  <c r="I172" i="38" s="1"/>
  <c r="J172" i="38" s="1"/>
  <c r="K172" i="38" s="1"/>
  <c r="L172" i="38" s="1"/>
  <c r="M172" i="38" s="1"/>
  <c r="N172" i="38" s="1"/>
  <c r="O172" i="38" s="1"/>
  <c r="P172" i="38" s="1"/>
  <c r="Q172" i="38" s="1"/>
  <c r="R172" i="38" s="1"/>
  <c r="S172" i="38" s="1"/>
  <c r="T172" i="38" s="1"/>
  <c r="U172" i="38" s="1"/>
  <c r="V172" i="38" s="1"/>
  <c r="W172" i="38" s="1"/>
  <c r="X172" i="38" s="1"/>
  <c r="Y172" i="38" s="1"/>
  <c r="Z172" i="38" s="1"/>
  <c r="AA172" i="38" s="1"/>
  <c r="AB172" i="38" s="1"/>
  <c r="AC172" i="38" s="1"/>
  <c r="AD172" i="38" s="1"/>
  <c r="AE172" i="38" s="1"/>
  <c r="AF172" i="38" s="1"/>
  <c r="C172" i="38"/>
  <c r="D172" i="38" s="1"/>
  <c r="E172" i="38" s="1"/>
  <c r="D171" i="38"/>
  <c r="E171" i="38" s="1"/>
  <c r="F171" i="38" s="1"/>
  <c r="G171" i="38" s="1"/>
  <c r="H171" i="38" s="1"/>
  <c r="I171" i="38" s="1"/>
  <c r="J171" i="38" s="1"/>
  <c r="K171" i="38" s="1"/>
  <c r="L171" i="38" s="1"/>
  <c r="M171" i="38" s="1"/>
  <c r="N171" i="38" s="1"/>
  <c r="O171" i="38" s="1"/>
  <c r="P171" i="38" s="1"/>
  <c r="Q171" i="38" s="1"/>
  <c r="R171" i="38" s="1"/>
  <c r="S171" i="38" s="1"/>
  <c r="T171" i="38" s="1"/>
  <c r="U171" i="38" s="1"/>
  <c r="V171" i="38" s="1"/>
  <c r="W171" i="38" s="1"/>
  <c r="X171" i="38" s="1"/>
  <c r="Y171" i="38" s="1"/>
  <c r="Z171" i="38" s="1"/>
  <c r="AA171" i="38" s="1"/>
  <c r="AB171" i="38" s="1"/>
  <c r="AC171" i="38" s="1"/>
  <c r="AD171" i="38" s="1"/>
  <c r="AE171" i="38" s="1"/>
  <c r="AF171" i="38" s="1"/>
  <c r="C171" i="38"/>
  <c r="C170" i="38"/>
  <c r="D170" i="38" s="1"/>
  <c r="E170" i="38" s="1"/>
  <c r="F170" i="38" s="1"/>
  <c r="G170" i="38" s="1"/>
  <c r="H170" i="38" s="1"/>
  <c r="I170" i="38" s="1"/>
  <c r="J170" i="38" s="1"/>
  <c r="K170" i="38" s="1"/>
  <c r="L170" i="38" s="1"/>
  <c r="M170" i="38" s="1"/>
  <c r="N170" i="38" s="1"/>
  <c r="O170" i="38" s="1"/>
  <c r="P170" i="38" s="1"/>
  <c r="Q170" i="38" s="1"/>
  <c r="R170" i="38" s="1"/>
  <c r="S170" i="38" s="1"/>
  <c r="T170" i="38" s="1"/>
  <c r="U170" i="38" s="1"/>
  <c r="V170" i="38" s="1"/>
  <c r="W170" i="38" s="1"/>
  <c r="X170" i="38" s="1"/>
  <c r="Y170" i="38" s="1"/>
  <c r="Z170" i="38" s="1"/>
  <c r="AA170" i="38" s="1"/>
  <c r="AB170" i="38" s="1"/>
  <c r="AC170" i="38" s="1"/>
  <c r="AD170" i="38" s="1"/>
  <c r="AE170" i="38" s="1"/>
  <c r="AF170" i="38" s="1"/>
  <c r="D169" i="38"/>
  <c r="E169" i="38" s="1"/>
  <c r="F169" i="38" s="1"/>
  <c r="G169" i="38" s="1"/>
  <c r="H169" i="38" s="1"/>
  <c r="I169" i="38" s="1"/>
  <c r="J169" i="38" s="1"/>
  <c r="K169" i="38" s="1"/>
  <c r="L169" i="38" s="1"/>
  <c r="M169" i="38" s="1"/>
  <c r="N169" i="38" s="1"/>
  <c r="O169" i="38" s="1"/>
  <c r="P169" i="38" s="1"/>
  <c r="Q169" i="38" s="1"/>
  <c r="R169" i="38" s="1"/>
  <c r="S169" i="38" s="1"/>
  <c r="T169" i="38" s="1"/>
  <c r="U169" i="38" s="1"/>
  <c r="V169" i="38" s="1"/>
  <c r="W169" i="38" s="1"/>
  <c r="X169" i="38" s="1"/>
  <c r="Y169" i="38" s="1"/>
  <c r="Z169" i="38" s="1"/>
  <c r="AA169" i="38" s="1"/>
  <c r="AB169" i="38" s="1"/>
  <c r="AC169" i="38" s="1"/>
  <c r="AD169" i="38" s="1"/>
  <c r="AE169" i="38" s="1"/>
  <c r="AF169" i="38" s="1"/>
  <c r="C169" i="38"/>
  <c r="C168" i="38"/>
  <c r="D168" i="38" s="1"/>
  <c r="E168" i="38" s="1"/>
  <c r="F168" i="38" s="1"/>
  <c r="G168" i="38" s="1"/>
  <c r="H168" i="38" s="1"/>
  <c r="I168" i="38" s="1"/>
  <c r="J168" i="38" s="1"/>
  <c r="K168" i="38" s="1"/>
  <c r="L168" i="38" s="1"/>
  <c r="M168" i="38" s="1"/>
  <c r="N168" i="38" s="1"/>
  <c r="O168" i="38" s="1"/>
  <c r="P168" i="38" s="1"/>
  <c r="Q168" i="38" s="1"/>
  <c r="R168" i="38" s="1"/>
  <c r="S168" i="38" s="1"/>
  <c r="T168" i="38" s="1"/>
  <c r="U168" i="38" s="1"/>
  <c r="V168" i="38" s="1"/>
  <c r="W168" i="38" s="1"/>
  <c r="X168" i="38" s="1"/>
  <c r="Y168" i="38" s="1"/>
  <c r="Z168" i="38" s="1"/>
  <c r="AA168" i="38" s="1"/>
  <c r="AB168" i="38" s="1"/>
  <c r="AC168" i="38" s="1"/>
  <c r="AD168" i="38" s="1"/>
  <c r="AE168" i="38" s="1"/>
  <c r="AF168" i="38" s="1"/>
  <c r="C167" i="38"/>
  <c r="D167" i="38" s="1"/>
  <c r="E167" i="38" s="1"/>
  <c r="F167" i="38" s="1"/>
  <c r="G167" i="38" s="1"/>
  <c r="H167" i="38" s="1"/>
  <c r="I167" i="38" s="1"/>
  <c r="J167" i="38" s="1"/>
  <c r="K167" i="38" s="1"/>
  <c r="L167" i="38" s="1"/>
  <c r="M167" i="38" s="1"/>
  <c r="N167" i="38" s="1"/>
  <c r="O167" i="38" s="1"/>
  <c r="P167" i="38" s="1"/>
  <c r="Q167" i="38" s="1"/>
  <c r="R167" i="38" s="1"/>
  <c r="S167" i="38" s="1"/>
  <c r="T167" i="38" s="1"/>
  <c r="U167" i="38" s="1"/>
  <c r="V167" i="38" s="1"/>
  <c r="W167" i="38" s="1"/>
  <c r="X167" i="38" s="1"/>
  <c r="Y167" i="38" s="1"/>
  <c r="Z167" i="38" s="1"/>
  <c r="AA167" i="38" s="1"/>
  <c r="AB167" i="38" s="1"/>
  <c r="AC167" i="38" s="1"/>
  <c r="AD167" i="38" s="1"/>
  <c r="AE167" i="38" s="1"/>
  <c r="AF167" i="38" s="1"/>
  <c r="C166" i="38"/>
  <c r="D166" i="38" s="1"/>
  <c r="E166" i="38" s="1"/>
  <c r="F166" i="38" s="1"/>
  <c r="G166" i="38" s="1"/>
  <c r="H166" i="38" s="1"/>
  <c r="I166" i="38" s="1"/>
  <c r="J166" i="38" s="1"/>
  <c r="K166" i="38" s="1"/>
  <c r="L166" i="38" s="1"/>
  <c r="M166" i="38" s="1"/>
  <c r="N166" i="38" s="1"/>
  <c r="O166" i="38" s="1"/>
  <c r="P166" i="38" s="1"/>
  <c r="Q166" i="38" s="1"/>
  <c r="R166" i="38" s="1"/>
  <c r="S166" i="38" s="1"/>
  <c r="T166" i="38" s="1"/>
  <c r="U166" i="38" s="1"/>
  <c r="V166" i="38" s="1"/>
  <c r="W166" i="38" s="1"/>
  <c r="X166" i="38" s="1"/>
  <c r="Y166" i="38" s="1"/>
  <c r="Z166" i="38" s="1"/>
  <c r="AA166" i="38" s="1"/>
  <c r="AB166" i="38" s="1"/>
  <c r="AC166" i="38" s="1"/>
  <c r="AD166" i="38" s="1"/>
  <c r="AE166" i="38" s="1"/>
  <c r="AF166" i="38" s="1"/>
  <c r="C165" i="38"/>
  <c r="D165" i="38" s="1"/>
  <c r="E165" i="38" s="1"/>
  <c r="F165" i="38" s="1"/>
  <c r="G165" i="38" s="1"/>
  <c r="H165" i="38" s="1"/>
  <c r="I165" i="38" s="1"/>
  <c r="J165" i="38" s="1"/>
  <c r="K165" i="38" s="1"/>
  <c r="L165" i="38" s="1"/>
  <c r="M165" i="38" s="1"/>
  <c r="N165" i="38" s="1"/>
  <c r="O165" i="38" s="1"/>
  <c r="P165" i="38" s="1"/>
  <c r="Q165" i="38" s="1"/>
  <c r="R165" i="38" s="1"/>
  <c r="S165" i="38" s="1"/>
  <c r="T165" i="38" s="1"/>
  <c r="U165" i="38" s="1"/>
  <c r="V165" i="38" s="1"/>
  <c r="W165" i="38" s="1"/>
  <c r="X165" i="38" s="1"/>
  <c r="Y165" i="38" s="1"/>
  <c r="Z165" i="38" s="1"/>
  <c r="AA165" i="38" s="1"/>
  <c r="AB165" i="38" s="1"/>
  <c r="AC165" i="38" s="1"/>
  <c r="AD165" i="38" s="1"/>
  <c r="AE165" i="38" s="1"/>
  <c r="AF165" i="38" s="1"/>
  <c r="C164" i="38"/>
  <c r="D164" i="38" s="1"/>
  <c r="E164" i="38" s="1"/>
  <c r="F164" i="38" s="1"/>
  <c r="G164" i="38" s="1"/>
  <c r="H164" i="38" s="1"/>
  <c r="I164" i="38" s="1"/>
  <c r="J164" i="38" s="1"/>
  <c r="K164" i="38" s="1"/>
  <c r="L164" i="38" s="1"/>
  <c r="M164" i="38" s="1"/>
  <c r="N164" i="38" s="1"/>
  <c r="O164" i="38" s="1"/>
  <c r="P164" i="38" s="1"/>
  <c r="Q164" i="38" s="1"/>
  <c r="R164" i="38" s="1"/>
  <c r="S164" i="38" s="1"/>
  <c r="T164" i="38" s="1"/>
  <c r="U164" i="38" s="1"/>
  <c r="V164" i="38" s="1"/>
  <c r="W164" i="38" s="1"/>
  <c r="X164" i="38" s="1"/>
  <c r="Y164" i="38" s="1"/>
  <c r="Z164" i="38" s="1"/>
  <c r="AA164" i="38" s="1"/>
  <c r="AB164" i="38" s="1"/>
  <c r="AC164" i="38" s="1"/>
  <c r="AD164" i="38" s="1"/>
  <c r="AE164" i="38" s="1"/>
  <c r="AF164" i="38" s="1"/>
  <c r="C163" i="38"/>
  <c r="D163" i="38" s="1"/>
  <c r="E163" i="38" s="1"/>
  <c r="F163" i="38" s="1"/>
  <c r="G163" i="38" s="1"/>
  <c r="H163" i="38" s="1"/>
  <c r="I163" i="38" s="1"/>
  <c r="J163" i="38" s="1"/>
  <c r="K163" i="38" s="1"/>
  <c r="L163" i="38" s="1"/>
  <c r="M163" i="38" s="1"/>
  <c r="N163" i="38" s="1"/>
  <c r="O163" i="38" s="1"/>
  <c r="P163" i="38" s="1"/>
  <c r="Q163" i="38" s="1"/>
  <c r="R163" i="38" s="1"/>
  <c r="S163" i="38" s="1"/>
  <c r="T163" i="38" s="1"/>
  <c r="U163" i="38" s="1"/>
  <c r="V163" i="38" s="1"/>
  <c r="W163" i="38" s="1"/>
  <c r="X163" i="38" s="1"/>
  <c r="Y163" i="38" s="1"/>
  <c r="Z163" i="38" s="1"/>
  <c r="AA163" i="38" s="1"/>
  <c r="AB163" i="38" s="1"/>
  <c r="AC163" i="38" s="1"/>
  <c r="AD163" i="38" s="1"/>
  <c r="AE163" i="38" s="1"/>
  <c r="AF163" i="38" s="1"/>
  <c r="C162" i="38"/>
  <c r="D162" i="38" s="1"/>
  <c r="E162" i="38" s="1"/>
  <c r="F162" i="38" s="1"/>
  <c r="G162" i="38" s="1"/>
  <c r="H162" i="38" s="1"/>
  <c r="I162" i="38" s="1"/>
  <c r="J162" i="38" s="1"/>
  <c r="K162" i="38" s="1"/>
  <c r="L162" i="38" s="1"/>
  <c r="M162" i="38" s="1"/>
  <c r="N162" i="38" s="1"/>
  <c r="O162" i="38" s="1"/>
  <c r="P162" i="38" s="1"/>
  <c r="Q162" i="38" s="1"/>
  <c r="R162" i="38" s="1"/>
  <c r="S162" i="38" s="1"/>
  <c r="T162" i="38" s="1"/>
  <c r="U162" i="38" s="1"/>
  <c r="V162" i="38" s="1"/>
  <c r="W162" i="38" s="1"/>
  <c r="X162" i="38" s="1"/>
  <c r="Y162" i="38" s="1"/>
  <c r="Z162" i="38" s="1"/>
  <c r="AA162" i="38" s="1"/>
  <c r="AB162" i="38" s="1"/>
  <c r="AC162" i="38" s="1"/>
  <c r="AD162" i="38" s="1"/>
  <c r="AE162" i="38" s="1"/>
  <c r="AF162" i="38" s="1"/>
  <c r="C161" i="38"/>
  <c r="D161" i="38" s="1"/>
  <c r="E161" i="38" s="1"/>
  <c r="F161" i="38" s="1"/>
  <c r="G161" i="38" s="1"/>
  <c r="H161" i="38" s="1"/>
  <c r="I161" i="38" s="1"/>
  <c r="J161" i="38" s="1"/>
  <c r="K161" i="38" s="1"/>
  <c r="L161" i="38" s="1"/>
  <c r="M161" i="38" s="1"/>
  <c r="N161" i="38" s="1"/>
  <c r="O161" i="38" s="1"/>
  <c r="P161" i="38" s="1"/>
  <c r="Q161" i="38" s="1"/>
  <c r="R161" i="38" s="1"/>
  <c r="S161" i="38" s="1"/>
  <c r="T161" i="38" s="1"/>
  <c r="U161" i="38" s="1"/>
  <c r="V161" i="38" s="1"/>
  <c r="W161" i="38" s="1"/>
  <c r="X161" i="38" s="1"/>
  <c r="Y161" i="38" s="1"/>
  <c r="Z161" i="38" s="1"/>
  <c r="AA161" i="38" s="1"/>
  <c r="AB161" i="38" s="1"/>
  <c r="AC161" i="38" s="1"/>
  <c r="AD161" i="38" s="1"/>
  <c r="AE161" i="38" s="1"/>
  <c r="AF161" i="38" s="1"/>
  <c r="C160" i="38"/>
  <c r="D160" i="38" s="1"/>
  <c r="E160" i="38" s="1"/>
  <c r="F160" i="38" s="1"/>
  <c r="G160" i="38" s="1"/>
  <c r="H160" i="38" s="1"/>
  <c r="I160" i="38" s="1"/>
  <c r="J160" i="38" s="1"/>
  <c r="K160" i="38" s="1"/>
  <c r="L160" i="38" s="1"/>
  <c r="M160" i="38" s="1"/>
  <c r="N160" i="38" s="1"/>
  <c r="O160" i="38" s="1"/>
  <c r="P160" i="38" s="1"/>
  <c r="Q160" i="38" s="1"/>
  <c r="R160" i="38" s="1"/>
  <c r="S160" i="38" s="1"/>
  <c r="T160" i="38" s="1"/>
  <c r="U160" i="38" s="1"/>
  <c r="V160" i="38" s="1"/>
  <c r="W160" i="38" s="1"/>
  <c r="X160" i="38" s="1"/>
  <c r="Y160" i="38" s="1"/>
  <c r="Z160" i="38" s="1"/>
  <c r="AA160" i="38" s="1"/>
  <c r="AB160" i="38" s="1"/>
  <c r="AC160" i="38" s="1"/>
  <c r="AD160" i="38" s="1"/>
  <c r="AE160" i="38" s="1"/>
  <c r="AF160" i="38" s="1"/>
  <c r="C159" i="38"/>
  <c r="D159" i="38" s="1"/>
  <c r="E159" i="38" s="1"/>
  <c r="F159" i="38" s="1"/>
  <c r="G159" i="38" s="1"/>
  <c r="H159" i="38" s="1"/>
  <c r="I159" i="38" s="1"/>
  <c r="J159" i="38" s="1"/>
  <c r="K159" i="38" s="1"/>
  <c r="L159" i="38" s="1"/>
  <c r="M159" i="38" s="1"/>
  <c r="N159" i="38" s="1"/>
  <c r="O159" i="38" s="1"/>
  <c r="P159" i="38" s="1"/>
  <c r="Q159" i="38" s="1"/>
  <c r="R159" i="38" s="1"/>
  <c r="S159" i="38" s="1"/>
  <c r="T159" i="38" s="1"/>
  <c r="U159" i="38" s="1"/>
  <c r="V159" i="38" s="1"/>
  <c r="W159" i="38" s="1"/>
  <c r="X159" i="38" s="1"/>
  <c r="Y159" i="38" s="1"/>
  <c r="Z159" i="38" s="1"/>
  <c r="AA159" i="38" s="1"/>
  <c r="AB159" i="38" s="1"/>
  <c r="AC159" i="38" s="1"/>
  <c r="AD159" i="38" s="1"/>
  <c r="AE159" i="38" s="1"/>
  <c r="AF159" i="38" s="1"/>
  <c r="C158" i="38"/>
  <c r="D158" i="38" s="1"/>
  <c r="E158" i="38" s="1"/>
  <c r="F158" i="38" s="1"/>
  <c r="G158" i="38" s="1"/>
  <c r="H158" i="38" s="1"/>
  <c r="I158" i="38" s="1"/>
  <c r="J158" i="38" s="1"/>
  <c r="K158" i="38" s="1"/>
  <c r="L158" i="38" s="1"/>
  <c r="M158" i="38" s="1"/>
  <c r="N158" i="38" s="1"/>
  <c r="O158" i="38" s="1"/>
  <c r="P158" i="38" s="1"/>
  <c r="Q158" i="38" s="1"/>
  <c r="R158" i="38" s="1"/>
  <c r="S158" i="38" s="1"/>
  <c r="T158" i="38" s="1"/>
  <c r="U158" i="38" s="1"/>
  <c r="V158" i="38" s="1"/>
  <c r="W158" i="38" s="1"/>
  <c r="X158" i="38" s="1"/>
  <c r="Y158" i="38" s="1"/>
  <c r="Z158" i="38" s="1"/>
  <c r="AA158" i="38" s="1"/>
  <c r="AB158" i="38" s="1"/>
  <c r="AC158" i="38" s="1"/>
  <c r="AD158" i="38" s="1"/>
  <c r="AE158" i="38" s="1"/>
  <c r="AF158" i="38" s="1"/>
  <c r="C157" i="38"/>
  <c r="D157" i="38" s="1"/>
  <c r="E157" i="38" s="1"/>
  <c r="F157" i="38" s="1"/>
  <c r="G157" i="38" s="1"/>
  <c r="H157" i="38" s="1"/>
  <c r="I157" i="38" s="1"/>
  <c r="J157" i="38" s="1"/>
  <c r="K157" i="38" s="1"/>
  <c r="L157" i="38" s="1"/>
  <c r="M157" i="38" s="1"/>
  <c r="N157" i="38" s="1"/>
  <c r="O157" i="38" s="1"/>
  <c r="P157" i="38" s="1"/>
  <c r="Q157" i="38" s="1"/>
  <c r="R157" i="38" s="1"/>
  <c r="S157" i="38" s="1"/>
  <c r="T157" i="38" s="1"/>
  <c r="U157" i="38" s="1"/>
  <c r="V157" i="38" s="1"/>
  <c r="W157" i="38" s="1"/>
  <c r="X157" i="38" s="1"/>
  <c r="Y157" i="38" s="1"/>
  <c r="Z157" i="38" s="1"/>
  <c r="AA157" i="38" s="1"/>
  <c r="AB157" i="38" s="1"/>
  <c r="AC157" i="38" s="1"/>
  <c r="AD157" i="38" s="1"/>
  <c r="AE157" i="38" s="1"/>
  <c r="AF157" i="38" s="1"/>
  <c r="AC156" i="38"/>
  <c r="AD156" i="38" s="1"/>
  <c r="AE156" i="38" s="1"/>
  <c r="AF156" i="38" s="1"/>
  <c r="C156" i="38"/>
  <c r="D156" i="38" s="1"/>
  <c r="E156" i="38" s="1"/>
  <c r="F156" i="38" s="1"/>
  <c r="G156" i="38" s="1"/>
  <c r="H156" i="38" s="1"/>
  <c r="I156" i="38" s="1"/>
  <c r="J156" i="38" s="1"/>
  <c r="K156" i="38" s="1"/>
  <c r="L156" i="38" s="1"/>
  <c r="M156" i="38" s="1"/>
  <c r="N156" i="38" s="1"/>
  <c r="O156" i="38" s="1"/>
  <c r="P156" i="38" s="1"/>
  <c r="Q156" i="38" s="1"/>
  <c r="R156" i="38" s="1"/>
  <c r="S156" i="38" s="1"/>
  <c r="T156" i="38" s="1"/>
  <c r="U156" i="38" s="1"/>
  <c r="V156" i="38" s="1"/>
  <c r="W156" i="38" s="1"/>
  <c r="X156" i="38" s="1"/>
  <c r="Y156" i="38" s="1"/>
  <c r="Z156" i="38" s="1"/>
  <c r="AA156" i="38" s="1"/>
  <c r="AB156" i="38" s="1"/>
  <c r="D155" i="38"/>
  <c r="E155" i="38" s="1"/>
  <c r="F155" i="38" s="1"/>
  <c r="G155" i="38" s="1"/>
  <c r="H155" i="38" s="1"/>
  <c r="I155" i="38" s="1"/>
  <c r="J155" i="38" s="1"/>
  <c r="K155" i="38" s="1"/>
  <c r="L155" i="38" s="1"/>
  <c r="M155" i="38" s="1"/>
  <c r="N155" i="38" s="1"/>
  <c r="O155" i="38" s="1"/>
  <c r="P155" i="38" s="1"/>
  <c r="Q155" i="38" s="1"/>
  <c r="R155" i="38" s="1"/>
  <c r="S155" i="38" s="1"/>
  <c r="T155" i="38" s="1"/>
  <c r="U155" i="38" s="1"/>
  <c r="V155" i="38" s="1"/>
  <c r="W155" i="38" s="1"/>
  <c r="X155" i="38" s="1"/>
  <c r="Y155" i="38" s="1"/>
  <c r="Z155" i="38" s="1"/>
  <c r="AA155" i="38" s="1"/>
  <c r="AB155" i="38" s="1"/>
  <c r="AC155" i="38" s="1"/>
  <c r="AD155" i="38" s="1"/>
  <c r="AE155" i="38" s="1"/>
  <c r="AF155" i="38" s="1"/>
  <c r="C155" i="38"/>
  <c r="G154" i="38"/>
  <c r="H154" i="38" s="1"/>
  <c r="I154" i="38" s="1"/>
  <c r="J154" i="38" s="1"/>
  <c r="K154" i="38" s="1"/>
  <c r="L154" i="38" s="1"/>
  <c r="M154" i="38" s="1"/>
  <c r="N154" i="38" s="1"/>
  <c r="O154" i="38" s="1"/>
  <c r="P154" i="38" s="1"/>
  <c r="Q154" i="38" s="1"/>
  <c r="R154" i="38" s="1"/>
  <c r="S154" i="38" s="1"/>
  <c r="T154" i="38" s="1"/>
  <c r="U154" i="38" s="1"/>
  <c r="V154" i="38" s="1"/>
  <c r="W154" i="38" s="1"/>
  <c r="X154" i="38" s="1"/>
  <c r="Y154" i="38" s="1"/>
  <c r="Z154" i="38" s="1"/>
  <c r="AA154" i="38" s="1"/>
  <c r="AB154" i="38" s="1"/>
  <c r="AC154" i="38" s="1"/>
  <c r="AD154" i="38" s="1"/>
  <c r="AE154" i="38" s="1"/>
  <c r="AF154" i="38" s="1"/>
  <c r="C154" i="38"/>
  <c r="D154" i="38" s="1"/>
  <c r="E154" i="38" s="1"/>
  <c r="F154" i="38" s="1"/>
  <c r="C153" i="38"/>
  <c r="D153" i="38" s="1"/>
  <c r="E153" i="38" s="1"/>
  <c r="F153" i="38" s="1"/>
  <c r="G153" i="38" s="1"/>
  <c r="H153" i="38" s="1"/>
  <c r="I153" i="38" s="1"/>
  <c r="J153" i="38" s="1"/>
  <c r="K153" i="38" s="1"/>
  <c r="L153" i="38" s="1"/>
  <c r="M153" i="38" s="1"/>
  <c r="N153" i="38" s="1"/>
  <c r="O153" i="38" s="1"/>
  <c r="P153" i="38" s="1"/>
  <c r="Q153" i="38" s="1"/>
  <c r="R153" i="38" s="1"/>
  <c r="S153" i="38" s="1"/>
  <c r="T153" i="38" s="1"/>
  <c r="U153" i="38" s="1"/>
  <c r="V153" i="38" s="1"/>
  <c r="W153" i="38" s="1"/>
  <c r="X153" i="38" s="1"/>
  <c r="Y153" i="38" s="1"/>
  <c r="Z153" i="38" s="1"/>
  <c r="AA153" i="38" s="1"/>
  <c r="AB153" i="38" s="1"/>
  <c r="AC153" i="38" s="1"/>
  <c r="AD153" i="38" s="1"/>
  <c r="AE153" i="38" s="1"/>
  <c r="AF153" i="38" s="1"/>
  <c r="C152" i="38"/>
  <c r="D152" i="38" s="1"/>
  <c r="E152" i="38" s="1"/>
  <c r="F152" i="38" s="1"/>
  <c r="G152" i="38" s="1"/>
  <c r="H152" i="38" s="1"/>
  <c r="I152" i="38" s="1"/>
  <c r="J152" i="38" s="1"/>
  <c r="K152" i="38" s="1"/>
  <c r="L152" i="38" s="1"/>
  <c r="M152" i="38" s="1"/>
  <c r="N152" i="38" s="1"/>
  <c r="O152" i="38" s="1"/>
  <c r="P152" i="38" s="1"/>
  <c r="Q152" i="38" s="1"/>
  <c r="R152" i="38" s="1"/>
  <c r="S152" i="38" s="1"/>
  <c r="T152" i="38" s="1"/>
  <c r="U152" i="38" s="1"/>
  <c r="V152" i="38" s="1"/>
  <c r="W152" i="38" s="1"/>
  <c r="X152" i="38" s="1"/>
  <c r="Y152" i="38" s="1"/>
  <c r="Z152" i="38" s="1"/>
  <c r="AA152" i="38" s="1"/>
  <c r="AB152" i="38" s="1"/>
  <c r="AC152" i="38" s="1"/>
  <c r="AD152" i="38" s="1"/>
  <c r="AE152" i="38" s="1"/>
  <c r="AF152" i="38" s="1"/>
  <c r="C151" i="38"/>
  <c r="D151" i="38" s="1"/>
  <c r="E151" i="38" s="1"/>
  <c r="F151" i="38" s="1"/>
  <c r="G151" i="38" s="1"/>
  <c r="H151" i="38" s="1"/>
  <c r="I151" i="38" s="1"/>
  <c r="J151" i="38" s="1"/>
  <c r="K151" i="38" s="1"/>
  <c r="L151" i="38" s="1"/>
  <c r="M151" i="38" s="1"/>
  <c r="N151" i="38" s="1"/>
  <c r="O151" i="38" s="1"/>
  <c r="P151" i="38" s="1"/>
  <c r="Q151" i="38" s="1"/>
  <c r="R151" i="38" s="1"/>
  <c r="S151" i="38" s="1"/>
  <c r="T151" i="38" s="1"/>
  <c r="U151" i="38" s="1"/>
  <c r="V151" i="38" s="1"/>
  <c r="W151" i="38" s="1"/>
  <c r="X151" i="38" s="1"/>
  <c r="Y151" i="38" s="1"/>
  <c r="Z151" i="38" s="1"/>
  <c r="AA151" i="38" s="1"/>
  <c r="AB151" i="38" s="1"/>
  <c r="AC151" i="38" s="1"/>
  <c r="AD151" i="38" s="1"/>
  <c r="AE151" i="38" s="1"/>
  <c r="AF151" i="38" s="1"/>
  <c r="C150" i="38"/>
  <c r="D150" i="38" s="1"/>
  <c r="E150" i="38" s="1"/>
  <c r="F150" i="38" s="1"/>
  <c r="G150" i="38" s="1"/>
  <c r="H150" i="38" s="1"/>
  <c r="I150" i="38" s="1"/>
  <c r="J150" i="38" s="1"/>
  <c r="K150" i="38" s="1"/>
  <c r="L150" i="38" s="1"/>
  <c r="M150" i="38" s="1"/>
  <c r="N150" i="38" s="1"/>
  <c r="O150" i="38" s="1"/>
  <c r="P150" i="38" s="1"/>
  <c r="Q150" i="38" s="1"/>
  <c r="R150" i="38" s="1"/>
  <c r="S150" i="38" s="1"/>
  <c r="T150" i="38" s="1"/>
  <c r="U150" i="38" s="1"/>
  <c r="V150" i="38" s="1"/>
  <c r="W150" i="38" s="1"/>
  <c r="X150" i="38" s="1"/>
  <c r="Y150" i="38" s="1"/>
  <c r="Z150" i="38" s="1"/>
  <c r="AA150" i="38" s="1"/>
  <c r="AB150" i="38" s="1"/>
  <c r="AC150" i="38" s="1"/>
  <c r="AD150" i="38" s="1"/>
  <c r="AE150" i="38" s="1"/>
  <c r="AF150" i="38" s="1"/>
  <c r="C149" i="38"/>
  <c r="D149" i="38" s="1"/>
  <c r="E149" i="38" s="1"/>
  <c r="F149" i="38" s="1"/>
  <c r="G149" i="38" s="1"/>
  <c r="H149" i="38" s="1"/>
  <c r="I149" i="38" s="1"/>
  <c r="J149" i="38" s="1"/>
  <c r="K149" i="38" s="1"/>
  <c r="L149" i="38" s="1"/>
  <c r="M149" i="38" s="1"/>
  <c r="N149" i="38" s="1"/>
  <c r="O149" i="38" s="1"/>
  <c r="P149" i="38" s="1"/>
  <c r="Q149" i="38" s="1"/>
  <c r="R149" i="38" s="1"/>
  <c r="S149" i="38" s="1"/>
  <c r="T149" i="38" s="1"/>
  <c r="U149" i="38" s="1"/>
  <c r="V149" i="38" s="1"/>
  <c r="W149" i="38" s="1"/>
  <c r="X149" i="38" s="1"/>
  <c r="Y149" i="38" s="1"/>
  <c r="Z149" i="38" s="1"/>
  <c r="AA149" i="38" s="1"/>
  <c r="AB149" i="38" s="1"/>
  <c r="AC149" i="38" s="1"/>
  <c r="AD149" i="38" s="1"/>
  <c r="AE149" i="38" s="1"/>
  <c r="AF149" i="38" s="1"/>
  <c r="C148" i="38"/>
  <c r="D148" i="38" s="1"/>
  <c r="E148" i="38" s="1"/>
  <c r="F148" i="38" s="1"/>
  <c r="G148" i="38" s="1"/>
  <c r="H148" i="38" s="1"/>
  <c r="I148" i="38" s="1"/>
  <c r="J148" i="38" s="1"/>
  <c r="K148" i="38" s="1"/>
  <c r="L148" i="38" s="1"/>
  <c r="M148" i="38" s="1"/>
  <c r="N148" i="38" s="1"/>
  <c r="O148" i="38" s="1"/>
  <c r="P148" i="38" s="1"/>
  <c r="Q148" i="38" s="1"/>
  <c r="R148" i="38" s="1"/>
  <c r="S148" i="38" s="1"/>
  <c r="T148" i="38" s="1"/>
  <c r="U148" i="38" s="1"/>
  <c r="V148" i="38" s="1"/>
  <c r="W148" i="38" s="1"/>
  <c r="X148" i="38" s="1"/>
  <c r="Y148" i="38" s="1"/>
  <c r="Z148" i="38" s="1"/>
  <c r="AA148" i="38" s="1"/>
  <c r="AB148" i="38" s="1"/>
  <c r="AC148" i="38" s="1"/>
  <c r="AD148" i="38" s="1"/>
  <c r="AE148" i="38" s="1"/>
  <c r="AF148" i="38" s="1"/>
  <c r="G147" i="38"/>
  <c r="H147" i="38" s="1"/>
  <c r="I147" i="38" s="1"/>
  <c r="J147" i="38" s="1"/>
  <c r="K147" i="38" s="1"/>
  <c r="L147" i="38" s="1"/>
  <c r="M147" i="38" s="1"/>
  <c r="N147" i="38" s="1"/>
  <c r="O147" i="38" s="1"/>
  <c r="P147" i="38" s="1"/>
  <c r="Q147" i="38" s="1"/>
  <c r="R147" i="38" s="1"/>
  <c r="S147" i="38" s="1"/>
  <c r="T147" i="38" s="1"/>
  <c r="U147" i="38" s="1"/>
  <c r="V147" i="38" s="1"/>
  <c r="W147" i="38" s="1"/>
  <c r="X147" i="38" s="1"/>
  <c r="Y147" i="38" s="1"/>
  <c r="Z147" i="38" s="1"/>
  <c r="AA147" i="38" s="1"/>
  <c r="AB147" i="38" s="1"/>
  <c r="AC147" i="38" s="1"/>
  <c r="AD147" i="38" s="1"/>
  <c r="AE147" i="38" s="1"/>
  <c r="AF147" i="38" s="1"/>
  <c r="C147" i="38"/>
  <c r="D147" i="38" s="1"/>
  <c r="E147" i="38" s="1"/>
  <c r="F147" i="38" s="1"/>
  <c r="C146" i="38"/>
  <c r="D146" i="38" s="1"/>
  <c r="E146" i="38" s="1"/>
  <c r="F146" i="38" s="1"/>
  <c r="G146" i="38" s="1"/>
  <c r="H146" i="38" s="1"/>
  <c r="I146" i="38" s="1"/>
  <c r="J146" i="38" s="1"/>
  <c r="K146" i="38" s="1"/>
  <c r="L146" i="38" s="1"/>
  <c r="M146" i="38" s="1"/>
  <c r="N146" i="38" s="1"/>
  <c r="O146" i="38" s="1"/>
  <c r="P146" i="38" s="1"/>
  <c r="Q146" i="38" s="1"/>
  <c r="R146" i="38" s="1"/>
  <c r="S146" i="38" s="1"/>
  <c r="T146" i="38" s="1"/>
  <c r="U146" i="38" s="1"/>
  <c r="V146" i="38" s="1"/>
  <c r="W146" i="38" s="1"/>
  <c r="X146" i="38" s="1"/>
  <c r="Y146" i="38" s="1"/>
  <c r="Z146" i="38" s="1"/>
  <c r="AA146" i="38" s="1"/>
  <c r="AB146" i="38" s="1"/>
  <c r="AC146" i="38" s="1"/>
  <c r="AD146" i="38" s="1"/>
  <c r="AE146" i="38" s="1"/>
  <c r="AF146" i="38" s="1"/>
  <c r="K143" i="38"/>
  <c r="L143" i="38" s="1"/>
  <c r="M143" i="38" s="1"/>
  <c r="N143" i="38" s="1"/>
  <c r="O143" i="38" s="1"/>
  <c r="P143" i="38" s="1"/>
  <c r="Q143" i="38" s="1"/>
  <c r="R143" i="38" s="1"/>
  <c r="S143" i="38" s="1"/>
  <c r="T143" i="38" s="1"/>
  <c r="U143" i="38" s="1"/>
  <c r="V143" i="38" s="1"/>
  <c r="W143" i="38" s="1"/>
  <c r="X143" i="38" s="1"/>
  <c r="Y143" i="38" s="1"/>
  <c r="Z143" i="38" s="1"/>
  <c r="AA143" i="38" s="1"/>
  <c r="AB143" i="38" s="1"/>
  <c r="AC143" i="38" s="1"/>
  <c r="AD143" i="38" s="1"/>
  <c r="AE143" i="38" s="1"/>
  <c r="AF143" i="38" s="1"/>
  <c r="C143" i="38"/>
  <c r="D143" i="38" s="1"/>
  <c r="E143" i="38" s="1"/>
  <c r="F143" i="38" s="1"/>
  <c r="G143" i="38" s="1"/>
  <c r="H143" i="38" s="1"/>
  <c r="I143" i="38" s="1"/>
  <c r="J143" i="38" s="1"/>
  <c r="C142" i="38"/>
  <c r="D142" i="38" s="1"/>
  <c r="E142" i="38" s="1"/>
  <c r="F142" i="38" s="1"/>
  <c r="G142" i="38" s="1"/>
  <c r="H142" i="38" s="1"/>
  <c r="I142" i="38" s="1"/>
  <c r="J142" i="38" s="1"/>
  <c r="K142" i="38" s="1"/>
  <c r="L142" i="38" s="1"/>
  <c r="M142" i="38" s="1"/>
  <c r="N142" i="38" s="1"/>
  <c r="O142" i="38" s="1"/>
  <c r="P142" i="38" s="1"/>
  <c r="Q142" i="38" s="1"/>
  <c r="R142" i="38" s="1"/>
  <c r="S142" i="38" s="1"/>
  <c r="T142" i="38" s="1"/>
  <c r="U142" i="38" s="1"/>
  <c r="V142" i="38" s="1"/>
  <c r="W142" i="38" s="1"/>
  <c r="X142" i="38" s="1"/>
  <c r="Y142" i="38" s="1"/>
  <c r="Z142" i="38" s="1"/>
  <c r="AA142" i="38" s="1"/>
  <c r="AB142" i="38" s="1"/>
  <c r="AC142" i="38" s="1"/>
  <c r="AD142" i="38" s="1"/>
  <c r="AE142" i="38" s="1"/>
  <c r="AF142" i="38" s="1"/>
  <c r="C141" i="38"/>
  <c r="D141" i="38" s="1"/>
  <c r="E141" i="38" s="1"/>
  <c r="F141" i="38" s="1"/>
  <c r="G141" i="38" s="1"/>
  <c r="H141" i="38" s="1"/>
  <c r="I141" i="38" s="1"/>
  <c r="J141" i="38" s="1"/>
  <c r="K141" i="38" s="1"/>
  <c r="L141" i="38" s="1"/>
  <c r="M141" i="38" s="1"/>
  <c r="N141" i="38" s="1"/>
  <c r="O141" i="38" s="1"/>
  <c r="P141" i="38" s="1"/>
  <c r="Q141" i="38" s="1"/>
  <c r="R141" i="38" s="1"/>
  <c r="S141" i="38" s="1"/>
  <c r="T141" i="38" s="1"/>
  <c r="U141" i="38" s="1"/>
  <c r="V141" i="38" s="1"/>
  <c r="W141" i="38" s="1"/>
  <c r="X141" i="38" s="1"/>
  <c r="Y141" i="38" s="1"/>
  <c r="Z141" i="38" s="1"/>
  <c r="AA141" i="38" s="1"/>
  <c r="AB141" i="38" s="1"/>
  <c r="AC141" i="38" s="1"/>
  <c r="AD141" i="38" s="1"/>
  <c r="AE141" i="38" s="1"/>
  <c r="AF141" i="38" s="1"/>
  <c r="O140" i="38"/>
  <c r="P140" i="38" s="1"/>
  <c r="Q140" i="38" s="1"/>
  <c r="R140" i="38" s="1"/>
  <c r="S140" i="38" s="1"/>
  <c r="T140" i="38" s="1"/>
  <c r="U140" i="38" s="1"/>
  <c r="V140" i="38" s="1"/>
  <c r="W140" i="38" s="1"/>
  <c r="X140" i="38" s="1"/>
  <c r="Y140" i="38" s="1"/>
  <c r="Z140" i="38" s="1"/>
  <c r="AA140" i="38" s="1"/>
  <c r="AB140" i="38" s="1"/>
  <c r="AC140" i="38" s="1"/>
  <c r="AD140" i="38" s="1"/>
  <c r="AE140" i="38" s="1"/>
  <c r="AF140" i="38" s="1"/>
  <c r="C140" i="38"/>
  <c r="D140" i="38" s="1"/>
  <c r="E140" i="38" s="1"/>
  <c r="F140" i="38" s="1"/>
  <c r="G140" i="38" s="1"/>
  <c r="H140" i="38" s="1"/>
  <c r="I140" i="38" s="1"/>
  <c r="J140" i="38" s="1"/>
  <c r="K140" i="38" s="1"/>
  <c r="L140" i="38" s="1"/>
  <c r="M140" i="38" s="1"/>
  <c r="N140" i="38" s="1"/>
  <c r="N139" i="38"/>
  <c r="O139" i="38" s="1"/>
  <c r="P139" i="38" s="1"/>
  <c r="Q139" i="38" s="1"/>
  <c r="R139" i="38" s="1"/>
  <c r="S139" i="38" s="1"/>
  <c r="T139" i="38" s="1"/>
  <c r="U139" i="38" s="1"/>
  <c r="V139" i="38" s="1"/>
  <c r="W139" i="38" s="1"/>
  <c r="X139" i="38" s="1"/>
  <c r="Y139" i="38" s="1"/>
  <c r="Z139" i="38" s="1"/>
  <c r="AA139" i="38" s="1"/>
  <c r="AB139" i="38" s="1"/>
  <c r="AC139" i="38" s="1"/>
  <c r="AD139" i="38" s="1"/>
  <c r="AE139" i="38" s="1"/>
  <c r="AF139" i="38" s="1"/>
  <c r="C139" i="38"/>
  <c r="D139" i="38" s="1"/>
  <c r="E139" i="38" s="1"/>
  <c r="F139" i="38" s="1"/>
  <c r="G139" i="38" s="1"/>
  <c r="H139" i="38" s="1"/>
  <c r="I139" i="38" s="1"/>
  <c r="J139" i="38" s="1"/>
  <c r="K139" i="38" s="1"/>
  <c r="L139" i="38" s="1"/>
  <c r="M139" i="38" s="1"/>
  <c r="D138" i="38"/>
  <c r="E138" i="38" s="1"/>
  <c r="F138" i="38" s="1"/>
  <c r="G138" i="38" s="1"/>
  <c r="H138" i="38" s="1"/>
  <c r="I138" i="38" s="1"/>
  <c r="J138" i="38" s="1"/>
  <c r="K138" i="38" s="1"/>
  <c r="L138" i="38" s="1"/>
  <c r="M138" i="38" s="1"/>
  <c r="N138" i="38" s="1"/>
  <c r="O138" i="38" s="1"/>
  <c r="P138" i="38" s="1"/>
  <c r="Q138" i="38" s="1"/>
  <c r="R138" i="38" s="1"/>
  <c r="S138" i="38" s="1"/>
  <c r="T138" i="38" s="1"/>
  <c r="U138" i="38" s="1"/>
  <c r="V138" i="38" s="1"/>
  <c r="W138" i="38" s="1"/>
  <c r="X138" i="38" s="1"/>
  <c r="Y138" i="38" s="1"/>
  <c r="Z138" i="38" s="1"/>
  <c r="AA138" i="38" s="1"/>
  <c r="AB138" i="38" s="1"/>
  <c r="AC138" i="38" s="1"/>
  <c r="AD138" i="38" s="1"/>
  <c r="AE138" i="38" s="1"/>
  <c r="AF138" i="38" s="1"/>
  <c r="C138" i="38"/>
  <c r="C137" i="38"/>
  <c r="D137" i="38" s="1"/>
  <c r="E137" i="38" s="1"/>
  <c r="F137" i="38" s="1"/>
  <c r="G137" i="38" s="1"/>
  <c r="H137" i="38" s="1"/>
  <c r="I137" i="38" s="1"/>
  <c r="J137" i="38" s="1"/>
  <c r="K137" i="38" s="1"/>
  <c r="L137" i="38" s="1"/>
  <c r="M137" i="38" s="1"/>
  <c r="N137" i="38" s="1"/>
  <c r="O137" i="38" s="1"/>
  <c r="P137" i="38" s="1"/>
  <c r="Q137" i="38" s="1"/>
  <c r="R137" i="38" s="1"/>
  <c r="S137" i="38" s="1"/>
  <c r="T137" i="38" s="1"/>
  <c r="U137" i="38" s="1"/>
  <c r="V137" i="38" s="1"/>
  <c r="W137" i="38" s="1"/>
  <c r="X137" i="38" s="1"/>
  <c r="Y137" i="38" s="1"/>
  <c r="Z137" i="38" s="1"/>
  <c r="AA137" i="38" s="1"/>
  <c r="AB137" i="38" s="1"/>
  <c r="AC137" i="38" s="1"/>
  <c r="AD137" i="38" s="1"/>
  <c r="AE137" i="38" s="1"/>
  <c r="AF137" i="38" s="1"/>
  <c r="C136" i="38"/>
  <c r="D136" i="38" s="1"/>
  <c r="E136" i="38" s="1"/>
  <c r="F136" i="38" s="1"/>
  <c r="G136" i="38" s="1"/>
  <c r="H136" i="38" s="1"/>
  <c r="I136" i="38" s="1"/>
  <c r="J136" i="38" s="1"/>
  <c r="K136" i="38" s="1"/>
  <c r="L136" i="38" s="1"/>
  <c r="M136" i="38" s="1"/>
  <c r="N136" i="38" s="1"/>
  <c r="O136" i="38" s="1"/>
  <c r="P136" i="38" s="1"/>
  <c r="Q136" i="38" s="1"/>
  <c r="R136" i="38" s="1"/>
  <c r="S136" i="38" s="1"/>
  <c r="T136" i="38" s="1"/>
  <c r="U136" i="38" s="1"/>
  <c r="V136" i="38" s="1"/>
  <c r="W136" i="38" s="1"/>
  <c r="X136" i="38" s="1"/>
  <c r="Y136" i="38" s="1"/>
  <c r="Z136" i="38" s="1"/>
  <c r="AA136" i="38" s="1"/>
  <c r="AB136" i="38" s="1"/>
  <c r="AC136" i="38" s="1"/>
  <c r="AD136" i="38" s="1"/>
  <c r="AE136" i="38" s="1"/>
  <c r="AF136" i="38" s="1"/>
  <c r="C135" i="38"/>
  <c r="D135" i="38" s="1"/>
  <c r="E135" i="38" s="1"/>
  <c r="F135" i="38" s="1"/>
  <c r="G135" i="38" s="1"/>
  <c r="H135" i="38" s="1"/>
  <c r="I135" i="38" s="1"/>
  <c r="J135" i="38" s="1"/>
  <c r="K135" i="38" s="1"/>
  <c r="L135" i="38" s="1"/>
  <c r="M135" i="38" s="1"/>
  <c r="N135" i="38" s="1"/>
  <c r="O135" i="38" s="1"/>
  <c r="P135" i="38" s="1"/>
  <c r="Q135" i="38" s="1"/>
  <c r="R135" i="38" s="1"/>
  <c r="S135" i="38" s="1"/>
  <c r="T135" i="38" s="1"/>
  <c r="U135" i="38" s="1"/>
  <c r="V135" i="38" s="1"/>
  <c r="W135" i="38" s="1"/>
  <c r="X135" i="38" s="1"/>
  <c r="Y135" i="38" s="1"/>
  <c r="Z135" i="38" s="1"/>
  <c r="AA135" i="38" s="1"/>
  <c r="AB135" i="38" s="1"/>
  <c r="AC135" i="38" s="1"/>
  <c r="AD135" i="38" s="1"/>
  <c r="AE135" i="38" s="1"/>
  <c r="AF135" i="38" s="1"/>
  <c r="C134" i="38"/>
  <c r="D134" i="38" s="1"/>
  <c r="E134" i="38" s="1"/>
  <c r="F134" i="38" s="1"/>
  <c r="G134" i="38" s="1"/>
  <c r="H134" i="38" s="1"/>
  <c r="I134" i="38" s="1"/>
  <c r="J134" i="38" s="1"/>
  <c r="K134" i="38" s="1"/>
  <c r="L134" i="38" s="1"/>
  <c r="M134" i="38" s="1"/>
  <c r="N134" i="38" s="1"/>
  <c r="O134" i="38" s="1"/>
  <c r="P134" i="38" s="1"/>
  <c r="Q134" i="38" s="1"/>
  <c r="R134" i="38" s="1"/>
  <c r="S134" i="38" s="1"/>
  <c r="T134" i="38" s="1"/>
  <c r="U134" i="38" s="1"/>
  <c r="V134" i="38" s="1"/>
  <c r="W134" i="38" s="1"/>
  <c r="X134" i="38" s="1"/>
  <c r="Y134" i="38" s="1"/>
  <c r="Z134" i="38" s="1"/>
  <c r="AA134" i="38" s="1"/>
  <c r="AB134" i="38" s="1"/>
  <c r="AC134" i="38" s="1"/>
  <c r="AD134" i="38" s="1"/>
  <c r="AE134" i="38" s="1"/>
  <c r="AF134" i="38" s="1"/>
  <c r="D133" i="38"/>
  <c r="E133" i="38" s="1"/>
  <c r="F133" i="38" s="1"/>
  <c r="G133" i="38" s="1"/>
  <c r="H133" i="38" s="1"/>
  <c r="I133" i="38" s="1"/>
  <c r="J133" i="38" s="1"/>
  <c r="K133" i="38" s="1"/>
  <c r="L133" i="38" s="1"/>
  <c r="M133" i="38" s="1"/>
  <c r="N133" i="38" s="1"/>
  <c r="O133" i="38" s="1"/>
  <c r="P133" i="38" s="1"/>
  <c r="Q133" i="38" s="1"/>
  <c r="R133" i="38" s="1"/>
  <c r="S133" i="38" s="1"/>
  <c r="T133" i="38" s="1"/>
  <c r="U133" i="38" s="1"/>
  <c r="V133" i="38" s="1"/>
  <c r="W133" i="38" s="1"/>
  <c r="X133" i="38" s="1"/>
  <c r="Y133" i="38" s="1"/>
  <c r="Z133" i="38" s="1"/>
  <c r="AA133" i="38" s="1"/>
  <c r="AB133" i="38" s="1"/>
  <c r="AC133" i="38" s="1"/>
  <c r="AD133" i="38" s="1"/>
  <c r="AE133" i="38" s="1"/>
  <c r="AF133" i="38" s="1"/>
  <c r="C133" i="38"/>
  <c r="C132" i="38"/>
  <c r="D132" i="38" s="1"/>
  <c r="E132" i="38" s="1"/>
  <c r="F132" i="38" s="1"/>
  <c r="G132" i="38" s="1"/>
  <c r="H132" i="38" s="1"/>
  <c r="I132" i="38" s="1"/>
  <c r="J132" i="38" s="1"/>
  <c r="K132" i="38" s="1"/>
  <c r="L132" i="38" s="1"/>
  <c r="M132" i="38" s="1"/>
  <c r="N132" i="38" s="1"/>
  <c r="O132" i="38" s="1"/>
  <c r="P132" i="38" s="1"/>
  <c r="Q132" i="38" s="1"/>
  <c r="R132" i="38" s="1"/>
  <c r="S132" i="38" s="1"/>
  <c r="T132" i="38" s="1"/>
  <c r="U132" i="38" s="1"/>
  <c r="V132" i="38" s="1"/>
  <c r="W132" i="38" s="1"/>
  <c r="X132" i="38" s="1"/>
  <c r="Y132" i="38" s="1"/>
  <c r="Z132" i="38" s="1"/>
  <c r="AA132" i="38" s="1"/>
  <c r="AB132" i="38" s="1"/>
  <c r="AC132" i="38" s="1"/>
  <c r="AD132" i="38" s="1"/>
  <c r="AE132" i="38" s="1"/>
  <c r="AF132" i="38" s="1"/>
  <c r="P131" i="38"/>
  <c r="Q131" i="38" s="1"/>
  <c r="R131" i="38" s="1"/>
  <c r="S131" i="38" s="1"/>
  <c r="T131" i="38" s="1"/>
  <c r="U131" i="38" s="1"/>
  <c r="V131" i="38" s="1"/>
  <c r="W131" i="38" s="1"/>
  <c r="X131" i="38" s="1"/>
  <c r="Y131" i="38" s="1"/>
  <c r="Z131" i="38" s="1"/>
  <c r="AA131" i="38" s="1"/>
  <c r="AB131" i="38" s="1"/>
  <c r="AC131" i="38" s="1"/>
  <c r="AD131" i="38" s="1"/>
  <c r="AE131" i="38" s="1"/>
  <c r="AF131" i="38" s="1"/>
  <c r="C131" i="38"/>
  <c r="D131" i="38" s="1"/>
  <c r="E131" i="38" s="1"/>
  <c r="F131" i="38" s="1"/>
  <c r="G131" i="38" s="1"/>
  <c r="H131" i="38" s="1"/>
  <c r="I131" i="38" s="1"/>
  <c r="J131" i="38" s="1"/>
  <c r="K131" i="38" s="1"/>
  <c r="L131" i="38" s="1"/>
  <c r="M131" i="38" s="1"/>
  <c r="N131" i="38" s="1"/>
  <c r="O131" i="38" s="1"/>
  <c r="D130" i="38"/>
  <c r="E130" i="38" s="1"/>
  <c r="F130" i="38" s="1"/>
  <c r="G130" i="38" s="1"/>
  <c r="H130" i="38" s="1"/>
  <c r="I130" i="38" s="1"/>
  <c r="J130" i="38" s="1"/>
  <c r="K130" i="38" s="1"/>
  <c r="L130" i="38" s="1"/>
  <c r="M130" i="38" s="1"/>
  <c r="N130" i="38" s="1"/>
  <c r="O130" i="38" s="1"/>
  <c r="P130" i="38" s="1"/>
  <c r="Q130" i="38" s="1"/>
  <c r="R130" i="38" s="1"/>
  <c r="S130" i="38" s="1"/>
  <c r="T130" i="38" s="1"/>
  <c r="U130" i="38" s="1"/>
  <c r="V130" i="38" s="1"/>
  <c r="W130" i="38" s="1"/>
  <c r="X130" i="38" s="1"/>
  <c r="Y130" i="38" s="1"/>
  <c r="Z130" i="38" s="1"/>
  <c r="AA130" i="38" s="1"/>
  <c r="AB130" i="38" s="1"/>
  <c r="AC130" i="38" s="1"/>
  <c r="AD130" i="38" s="1"/>
  <c r="AE130" i="38" s="1"/>
  <c r="AF130" i="38" s="1"/>
  <c r="C130" i="38"/>
  <c r="C129" i="38"/>
  <c r="D129" i="38" s="1"/>
  <c r="E129" i="38" s="1"/>
  <c r="F129" i="38" s="1"/>
  <c r="G129" i="38" s="1"/>
  <c r="H129" i="38" s="1"/>
  <c r="I129" i="38" s="1"/>
  <c r="J129" i="38" s="1"/>
  <c r="K129" i="38" s="1"/>
  <c r="L129" i="38" s="1"/>
  <c r="M129" i="38" s="1"/>
  <c r="N129" i="38" s="1"/>
  <c r="O129" i="38" s="1"/>
  <c r="P129" i="38" s="1"/>
  <c r="Q129" i="38" s="1"/>
  <c r="R129" i="38" s="1"/>
  <c r="S129" i="38" s="1"/>
  <c r="T129" i="38" s="1"/>
  <c r="U129" i="38" s="1"/>
  <c r="V129" i="38" s="1"/>
  <c r="W129" i="38" s="1"/>
  <c r="X129" i="38" s="1"/>
  <c r="Y129" i="38" s="1"/>
  <c r="Z129" i="38" s="1"/>
  <c r="AA129" i="38" s="1"/>
  <c r="AB129" i="38" s="1"/>
  <c r="AC129" i="38" s="1"/>
  <c r="AD129" i="38" s="1"/>
  <c r="AE129" i="38" s="1"/>
  <c r="AF129" i="38" s="1"/>
  <c r="C128" i="38"/>
  <c r="D128" i="38" s="1"/>
  <c r="E128" i="38" s="1"/>
  <c r="F128" i="38" s="1"/>
  <c r="G128" i="38" s="1"/>
  <c r="H128" i="38" s="1"/>
  <c r="I128" i="38" s="1"/>
  <c r="J128" i="38" s="1"/>
  <c r="K128" i="38" s="1"/>
  <c r="L128" i="38" s="1"/>
  <c r="M128" i="38" s="1"/>
  <c r="N128" i="38" s="1"/>
  <c r="O128" i="38" s="1"/>
  <c r="P128" i="38" s="1"/>
  <c r="Q128" i="38" s="1"/>
  <c r="R128" i="38" s="1"/>
  <c r="S128" i="38" s="1"/>
  <c r="T128" i="38" s="1"/>
  <c r="U128" i="38" s="1"/>
  <c r="V128" i="38" s="1"/>
  <c r="W128" i="38" s="1"/>
  <c r="X128" i="38" s="1"/>
  <c r="Y128" i="38" s="1"/>
  <c r="Z128" i="38" s="1"/>
  <c r="AA128" i="38" s="1"/>
  <c r="AB128" i="38" s="1"/>
  <c r="AC128" i="38" s="1"/>
  <c r="AD128" i="38" s="1"/>
  <c r="AE128" i="38" s="1"/>
  <c r="AF128" i="38" s="1"/>
  <c r="E127" i="38"/>
  <c r="F127" i="38" s="1"/>
  <c r="G127" i="38" s="1"/>
  <c r="H127" i="38" s="1"/>
  <c r="I127" i="38" s="1"/>
  <c r="J127" i="38" s="1"/>
  <c r="K127" i="38" s="1"/>
  <c r="L127" i="38" s="1"/>
  <c r="M127" i="38" s="1"/>
  <c r="N127" i="38" s="1"/>
  <c r="O127" i="38" s="1"/>
  <c r="P127" i="38" s="1"/>
  <c r="Q127" i="38" s="1"/>
  <c r="R127" i="38" s="1"/>
  <c r="S127" i="38" s="1"/>
  <c r="T127" i="38" s="1"/>
  <c r="U127" i="38" s="1"/>
  <c r="V127" i="38" s="1"/>
  <c r="W127" i="38" s="1"/>
  <c r="X127" i="38" s="1"/>
  <c r="Y127" i="38" s="1"/>
  <c r="Z127" i="38" s="1"/>
  <c r="AA127" i="38" s="1"/>
  <c r="AB127" i="38" s="1"/>
  <c r="AC127" i="38" s="1"/>
  <c r="AD127" i="38" s="1"/>
  <c r="AE127" i="38" s="1"/>
  <c r="AF127" i="38" s="1"/>
  <c r="C127" i="38"/>
  <c r="D127" i="38" s="1"/>
  <c r="C126" i="38"/>
  <c r="D126" i="38" s="1"/>
  <c r="E126" i="38" s="1"/>
  <c r="F126" i="38" s="1"/>
  <c r="G126" i="38" s="1"/>
  <c r="H126" i="38" s="1"/>
  <c r="I126" i="38" s="1"/>
  <c r="J126" i="38" s="1"/>
  <c r="K126" i="38" s="1"/>
  <c r="L126" i="38" s="1"/>
  <c r="M126" i="38" s="1"/>
  <c r="N126" i="38" s="1"/>
  <c r="O126" i="38" s="1"/>
  <c r="P126" i="38" s="1"/>
  <c r="Q126" i="38" s="1"/>
  <c r="R126" i="38" s="1"/>
  <c r="S126" i="38" s="1"/>
  <c r="T126" i="38" s="1"/>
  <c r="U126" i="38" s="1"/>
  <c r="V126" i="38" s="1"/>
  <c r="W126" i="38" s="1"/>
  <c r="X126" i="38" s="1"/>
  <c r="Y126" i="38" s="1"/>
  <c r="Z126" i="38" s="1"/>
  <c r="AA126" i="38" s="1"/>
  <c r="AB126" i="38" s="1"/>
  <c r="AC126" i="38" s="1"/>
  <c r="AD126" i="38" s="1"/>
  <c r="AE126" i="38" s="1"/>
  <c r="AF126" i="38" s="1"/>
  <c r="C125" i="38"/>
  <c r="D125" i="38" s="1"/>
  <c r="E125" i="38" s="1"/>
  <c r="F125" i="38" s="1"/>
  <c r="G125" i="38" s="1"/>
  <c r="H125" i="38" s="1"/>
  <c r="I125" i="38" s="1"/>
  <c r="J125" i="38" s="1"/>
  <c r="K125" i="38" s="1"/>
  <c r="L125" i="38" s="1"/>
  <c r="M125" i="38" s="1"/>
  <c r="N125" i="38" s="1"/>
  <c r="O125" i="38" s="1"/>
  <c r="P125" i="38" s="1"/>
  <c r="Q125" i="38" s="1"/>
  <c r="R125" i="38" s="1"/>
  <c r="S125" i="38" s="1"/>
  <c r="T125" i="38" s="1"/>
  <c r="U125" i="38" s="1"/>
  <c r="V125" i="38" s="1"/>
  <c r="W125" i="38" s="1"/>
  <c r="X125" i="38" s="1"/>
  <c r="Y125" i="38" s="1"/>
  <c r="Z125" i="38" s="1"/>
  <c r="AA125" i="38" s="1"/>
  <c r="AB125" i="38" s="1"/>
  <c r="AC125" i="38" s="1"/>
  <c r="AD125" i="38" s="1"/>
  <c r="AE125" i="38" s="1"/>
  <c r="AF125" i="38" s="1"/>
  <c r="D124" i="38"/>
  <c r="E124" i="38" s="1"/>
  <c r="F124" i="38" s="1"/>
  <c r="G124" i="38" s="1"/>
  <c r="H124" i="38" s="1"/>
  <c r="I124" i="38" s="1"/>
  <c r="J124" i="38" s="1"/>
  <c r="K124" i="38" s="1"/>
  <c r="L124" i="38" s="1"/>
  <c r="M124" i="38" s="1"/>
  <c r="N124" i="38" s="1"/>
  <c r="O124" i="38" s="1"/>
  <c r="P124" i="38" s="1"/>
  <c r="Q124" i="38" s="1"/>
  <c r="R124" i="38" s="1"/>
  <c r="S124" i="38" s="1"/>
  <c r="T124" i="38" s="1"/>
  <c r="U124" i="38" s="1"/>
  <c r="V124" i="38" s="1"/>
  <c r="W124" i="38" s="1"/>
  <c r="X124" i="38" s="1"/>
  <c r="Y124" i="38" s="1"/>
  <c r="Z124" i="38" s="1"/>
  <c r="AA124" i="38" s="1"/>
  <c r="AB124" i="38" s="1"/>
  <c r="AC124" i="38" s="1"/>
  <c r="AD124" i="38" s="1"/>
  <c r="AE124" i="38" s="1"/>
  <c r="AF124" i="38" s="1"/>
  <c r="C124" i="38"/>
  <c r="C123" i="38"/>
  <c r="D123" i="38" s="1"/>
  <c r="E123" i="38" s="1"/>
  <c r="F123" i="38" s="1"/>
  <c r="G123" i="38" s="1"/>
  <c r="H123" i="38" s="1"/>
  <c r="I123" i="38" s="1"/>
  <c r="J123" i="38" s="1"/>
  <c r="K123" i="38" s="1"/>
  <c r="L123" i="38" s="1"/>
  <c r="M123" i="38" s="1"/>
  <c r="N123" i="38" s="1"/>
  <c r="O123" i="38" s="1"/>
  <c r="P123" i="38" s="1"/>
  <c r="Q123" i="38" s="1"/>
  <c r="R123" i="38" s="1"/>
  <c r="S123" i="38" s="1"/>
  <c r="T123" i="38" s="1"/>
  <c r="U123" i="38" s="1"/>
  <c r="V123" i="38" s="1"/>
  <c r="W123" i="38" s="1"/>
  <c r="X123" i="38" s="1"/>
  <c r="Y123" i="38" s="1"/>
  <c r="Z123" i="38" s="1"/>
  <c r="AA123" i="38" s="1"/>
  <c r="AB123" i="38" s="1"/>
  <c r="AC123" i="38" s="1"/>
  <c r="AD123" i="38" s="1"/>
  <c r="AE123" i="38" s="1"/>
  <c r="AF123" i="38" s="1"/>
  <c r="C122" i="38"/>
  <c r="D122" i="38" s="1"/>
  <c r="E122" i="38" s="1"/>
  <c r="F122" i="38" s="1"/>
  <c r="G122" i="38" s="1"/>
  <c r="H122" i="38" s="1"/>
  <c r="I122" i="38" s="1"/>
  <c r="J122" i="38" s="1"/>
  <c r="K122" i="38" s="1"/>
  <c r="L122" i="38" s="1"/>
  <c r="M122" i="38" s="1"/>
  <c r="N122" i="38" s="1"/>
  <c r="O122" i="38" s="1"/>
  <c r="P122" i="38" s="1"/>
  <c r="Q122" i="38" s="1"/>
  <c r="R122" i="38" s="1"/>
  <c r="S122" i="38" s="1"/>
  <c r="T122" i="38" s="1"/>
  <c r="U122" i="38" s="1"/>
  <c r="V122" i="38" s="1"/>
  <c r="W122" i="38" s="1"/>
  <c r="X122" i="38" s="1"/>
  <c r="Y122" i="38" s="1"/>
  <c r="Z122" i="38" s="1"/>
  <c r="AA122" i="38" s="1"/>
  <c r="AB122" i="38" s="1"/>
  <c r="AC122" i="38" s="1"/>
  <c r="AD122" i="38" s="1"/>
  <c r="AE122" i="38" s="1"/>
  <c r="AF122" i="38" s="1"/>
  <c r="D121" i="38"/>
  <c r="E121" i="38" s="1"/>
  <c r="F121" i="38" s="1"/>
  <c r="G121" i="38" s="1"/>
  <c r="H121" i="38" s="1"/>
  <c r="I121" i="38" s="1"/>
  <c r="J121" i="38" s="1"/>
  <c r="K121" i="38" s="1"/>
  <c r="L121" i="38" s="1"/>
  <c r="M121" i="38" s="1"/>
  <c r="N121" i="38" s="1"/>
  <c r="O121" i="38" s="1"/>
  <c r="P121" i="38" s="1"/>
  <c r="Q121" i="38" s="1"/>
  <c r="R121" i="38" s="1"/>
  <c r="S121" i="38" s="1"/>
  <c r="T121" i="38" s="1"/>
  <c r="U121" i="38" s="1"/>
  <c r="V121" i="38" s="1"/>
  <c r="W121" i="38" s="1"/>
  <c r="X121" i="38" s="1"/>
  <c r="Y121" i="38" s="1"/>
  <c r="Z121" i="38" s="1"/>
  <c r="AA121" i="38" s="1"/>
  <c r="AB121" i="38" s="1"/>
  <c r="AC121" i="38" s="1"/>
  <c r="AD121" i="38" s="1"/>
  <c r="AE121" i="38" s="1"/>
  <c r="AF121" i="38" s="1"/>
  <c r="C121" i="38"/>
  <c r="C120" i="38"/>
  <c r="D120" i="38" s="1"/>
  <c r="E120" i="38" s="1"/>
  <c r="F120" i="38" s="1"/>
  <c r="G120" i="38" s="1"/>
  <c r="H120" i="38" s="1"/>
  <c r="I120" i="38" s="1"/>
  <c r="J120" i="38" s="1"/>
  <c r="K120" i="38" s="1"/>
  <c r="L120" i="38" s="1"/>
  <c r="M120" i="38" s="1"/>
  <c r="N120" i="38" s="1"/>
  <c r="O120" i="38" s="1"/>
  <c r="P120" i="38" s="1"/>
  <c r="Q120" i="38" s="1"/>
  <c r="R120" i="38" s="1"/>
  <c r="S120" i="38" s="1"/>
  <c r="T120" i="38" s="1"/>
  <c r="U120" i="38" s="1"/>
  <c r="V120" i="38" s="1"/>
  <c r="W120" i="38" s="1"/>
  <c r="X120" i="38" s="1"/>
  <c r="Y120" i="38" s="1"/>
  <c r="Z120" i="38" s="1"/>
  <c r="AA120" i="38" s="1"/>
  <c r="AB120" i="38" s="1"/>
  <c r="AC120" i="38" s="1"/>
  <c r="AD120" i="38" s="1"/>
  <c r="AE120" i="38" s="1"/>
  <c r="AF120" i="38" s="1"/>
  <c r="C119" i="38"/>
  <c r="D119" i="38" s="1"/>
  <c r="E119" i="38" s="1"/>
  <c r="F119" i="38" s="1"/>
  <c r="G119" i="38" s="1"/>
  <c r="H119" i="38" s="1"/>
  <c r="I119" i="38" s="1"/>
  <c r="J119" i="38" s="1"/>
  <c r="K119" i="38" s="1"/>
  <c r="L119" i="38" s="1"/>
  <c r="M119" i="38" s="1"/>
  <c r="N119" i="38" s="1"/>
  <c r="O119" i="38" s="1"/>
  <c r="P119" i="38" s="1"/>
  <c r="Q119" i="38" s="1"/>
  <c r="R119" i="38" s="1"/>
  <c r="S119" i="38" s="1"/>
  <c r="T119" i="38" s="1"/>
  <c r="U119" i="38" s="1"/>
  <c r="V119" i="38" s="1"/>
  <c r="W119" i="38" s="1"/>
  <c r="X119" i="38" s="1"/>
  <c r="Y119" i="38" s="1"/>
  <c r="Z119" i="38" s="1"/>
  <c r="AA119" i="38" s="1"/>
  <c r="AB119" i="38" s="1"/>
  <c r="AC119" i="38" s="1"/>
  <c r="AD119" i="38" s="1"/>
  <c r="AE119" i="38" s="1"/>
  <c r="AF119" i="38" s="1"/>
  <c r="D118" i="38"/>
  <c r="E118" i="38" s="1"/>
  <c r="F118" i="38" s="1"/>
  <c r="G118" i="38" s="1"/>
  <c r="H118" i="38" s="1"/>
  <c r="I118" i="38" s="1"/>
  <c r="J118" i="38" s="1"/>
  <c r="K118" i="38" s="1"/>
  <c r="L118" i="38" s="1"/>
  <c r="M118" i="38" s="1"/>
  <c r="N118" i="38" s="1"/>
  <c r="O118" i="38" s="1"/>
  <c r="P118" i="38" s="1"/>
  <c r="Q118" i="38" s="1"/>
  <c r="R118" i="38" s="1"/>
  <c r="S118" i="38" s="1"/>
  <c r="T118" i="38" s="1"/>
  <c r="U118" i="38" s="1"/>
  <c r="V118" i="38" s="1"/>
  <c r="W118" i="38" s="1"/>
  <c r="X118" i="38" s="1"/>
  <c r="Y118" i="38" s="1"/>
  <c r="Z118" i="38" s="1"/>
  <c r="AA118" i="38" s="1"/>
  <c r="AB118" i="38" s="1"/>
  <c r="AC118" i="38" s="1"/>
  <c r="AD118" i="38" s="1"/>
  <c r="AE118" i="38" s="1"/>
  <c r="AF118" i="38" s="1"/>
  <c r="C118" i="38"/>
  <c r="H117" i="38"/>
  <c r="I117" i="38" s="1"/>
  <c r="J117" i="38" s="1"/>
  <c r="K117" i="38" s="1"/>
  <c r="L117" i="38" s="1"/>
  <c r="M117" i="38" s="1"/>
  <c r="N117" i="38" s="1"/>
  <c r="O117" i="38" s="1"/>
  <c r="P117" i="38" s="1"/>
  <c r="Q117" i="38" s="1"/>
  <c r="R117" i="38" s="1"/>
  <c r="S117" i="38" s="1"/>
  <c r="T117" i="38" s="1"/>
  <c r="U117" i="38" s="1"/>
  <c r="V117" i="38" s="1"/>
  <c r="W117" i="38" s="1"/>
  <c r="X117" i="38" s="1"/>
  <c r="Y117" i="38" s="1"/>
  <c r="Z117" i="38" s="1"/>
  <c r="AA117" i="38" s="1"/>
  <c r="AB117" i="38" s="1"/>
  <c r="AC117" i="38" s="1"/>
  <c r="AD117" i="38" s="1"/>
  <c r="AE117" i="38" s="1"/>
  <c r="AF117" i="38" s="1"/>
  <c r="C117" i="38"/>
  <c r="D117" i="38" s="1"/>
  <c r="E117" i="38" s="1"/>
  <c r="F117" i="38" s="1"/>
  <c r="G117" i="38" s="1"/>
  <c r="D116" i="38"/>
  <c r="E116" i="38" s="1"/>
  <c r="F116" i="38" s="1"/>
  <c r="G116" i="38" s="1"/>
  <c r="H116" i="38" s="1"/>
  <c r="I116" i="38" s="1"/>
  <c r="J116" i="38" s="1"/>
  <c r="K116" i="38" s="1"/>
  <c r="L116" i="38" s="1"/>
  <c r="M116" i="38" s="1"/>
  <c r="N116" i="38" s="1"/>
  <c r="O116" i="38" s="1"/>
  <c r="P116" i="38" s="1"/>
  <c r="Q116" i="38" s="1"/>
  <c r="R116" i="38" s="1"/>
  <c r="S116" i="38" s="1"/>
  <c r="T116" i="38" s="1"/>
  <c r="U116" i="38" s="1"/>
  <c r="V116" i="38" s="1"/>
  <c r="W116" i="38" s="1"/>
  <c r="X116" i="38" s="1"/>
  <c r="Y116" i="38" s="1"/>
  <c r="Z116" i="38" s="1"/>
  <c r="AA116" i="38" s="1"/>
  <c r="AB116" i="38" s="1"/>
  <c r="AC116" i="38" s="1"/>
  <c r="AD116" i="38" s="1"/>
  <c r="AE116" i="38" s="1"/>
  <c r="AF116" i="38" s="1"/>
  <c r="C116" i="38"/>
  <c r="D115" i="38"/>
  <c r="E115" i="38" s="1"/>
  <c r="F115" i="38" s="1"/>
  <c r="G115" i="38" s="1"/>
  <c r="H115" i="38" s="1"/>
  <c r="I115" i="38" s="1"/>
  <c r="J115" i="38" s="1"/>
  <c r="K115" i="38" s="1"/>
  <c r="L115" i="38" s="1"/>
  <c r="M115" i="38" s="1"/>
  <c r="N115" i="38" s="1"/>
  <c r="O115" i="38" s="1"/>
  <c r="P115" i="38" s="1"/>
  <c r="Q115" i="38" s="1"/>
  <c r="R115" i="38" s="1"/>
  <c r="S115" i="38" s="1"/>
  <c r="T115" i="38" s="1"/>
  <c r="U115" i="38" s="1"/>
  <c r="V115" i="38" s="1"/>
  <c r="W115" i="38" s="1"/>
  <c r="X115" i="38" s="1"/>
  <c r="Y115" i="38" s="1"/>
  <c r="Z115" i="38" s="1"/>
  <c r="AA115" i="38" s="1"/>
  <c r="AB115" i="38" s="1"/>
  <c r="AC115" i="38" s="1"/>
  <c r="AD115" i="38" s="1"/>
  <c r="AE115" i="38" s="1"/>
  <c r="AF115" i="38" s="1"/>
  <c r="C115" i="38"/>
  <c r="D114" i="38"/>
  <c r="E114" i="38" s="1"/>
  <c r="F114" i="38" s="1"/>
  <c r="G114" i="38" s="1"/>
  <c r="H114" i="38" s="1"/>
  <c r="I114" i="38" s="1"/>
  <c r="J114" i="38" s="1"/>
  <c r="K114" i="38" s="1"/>
  <c r="L114" i="38" s="1"/>
  <c r="M114" i="38" s="1"/>
  <c r="N114" i="38" s="1"/>
  <c r="O114" i="38" s="1"/>
  <c r="P114" i="38" s="1"/>
  <c r="Q114" i="38" s="1"/>
  <c r="R114" i="38" s="1"/>
  <c r="S114" i="38" s="1"/>
  <c r="T114" i="38" s="1"/>
  <c r="U114" i="38" s="1"/>
  <c r="V114" i="38" s="1"/>
  <c r="W114" i="38" s="1"/>
  <c r="X114" i="38" s="1"/>
  <c r="Y114" i="38" s="1"/>
  <c r="Z114" i="38" s="1"/>
  <c r="AA114" i="38" s="1"/>
  <c r="AB114" i="38" s="1"/>
  <c r="AC114" i="38" s="1"/>
  <c r="AD114" i="38" s="1"/>
  <c r="AE114" i="38" s="1"/>
  <c r="AF114" i="38" s="1"/>
  <c r="C114" i="38"/>
  <c r="C113" i="38"/>
  <c r="D113" i="38" s="1"/>
  <c r="E113" i="38" s="1"/>
  <c r="F113" i="38" s="1"/>
  <c r="G113" i="38" s="1"/>
  <c r="H113" i="38" s="1"/>
  <c r="I113" i="38" s="1"/>
  <c r="J113" i="38" s="1"/>
  <c r="K113" i="38" s="1"/>
  <c r="L113" i="38" s="1"/>
  <c r="M113" i="38" s="1"/>
  <c r="N113" i="38" s="1"/>
  <c r="O113" i="38" s="1"/>
  <c r="P113" i="38" s="1"/>
  <c r="Q113" i="38" s="1"/>
  <c r="R113" i="38" s="1"/>
  <c r="S113" i="38" s="1"/>
  <c r="T113" i="38" s="1"/>
  <c r="U113" i="38" s="1"/>
  <c r="V113" i="38" s="1"/>
  <c r="W113" i="38" s="1"/>
  <c r="X113" i="38" s="1"/>
  <c r="Y113" i="38" s="1"/>
  <c r="Z113" i="38" s="1"/>
  <c r="AA113" i="38" s="1"/>
  <c r="AB113" i="38" s="1"/>
  <c r="AC113" i="38" s="1"/>
  <c r="AD113" i="38" s="1"/>
  <c r="AE113" i="38" s="1"/>
  <c r="AF113" i="38" s="1"/>
  <c r="D112" i="38"/>
  <c r="E112" i="38" s="1"/>
  <c r="F112" i="38" s="1"/>
  <c r="G112" i="38" s="1"/>
  <c r="H112" i="38" s="1"/>
  <c r="I112" i="38" s="1"/>
  <c r="J112" i="38" s="1"/>
  <c r="K112" i="38" s="1"/>
  <c r="L112" i="38" s="1"/>
  <c r="M112" i="38" s="1"/>
  <c r="N112" i="38" s="1"/>
  <c r="O112" i="38" s="1"/>
  <c r="P112" i="38" s="1"/>
  <c r="Q112" i="38" s="1"/>
  <c r="R112" i="38" s="1"/>
  <c r="S112" i="38" s="1"/>
  <c r="T112" i="38" s="1"/>
  <c r="U112" i="38" s="1"/>
  <c r="V112" i="38" s="1"/>
  <c r="W112" i="38" s="1"/>
  <c r="X112" i="38" s="1"/>
  <c r="Y112" i="38" s="1"/>
  <c r="Z112" i="38" s="1"/>
  <c r="AA112" i="38" s="1"/>
  <c r="AB112" i="38" s="1"/>
  <c r="AC112" i="38" s="1"/>
  <c r="AD112" i="38" s="1"/>
  <c r="AE112" i="38" s="1"/>
  <c r="AF112" i="38" s="1"/>
  <c r="C112" i="38"/>
  <c r="C111" i="38"/>
  <c r="D111" i="38" s="1"/>
  <c r="E111" i="38" s="1"/>
  <c r="F111" i="38" s="1"/>
  <c r="G111" i="38" s="1"/>
  <c r="H111" i="38" s="1"/>
  <c r="I111" i="38" s="1"/>
  <c r="J111" i="38" s="1"/>
  <c r="K111" i="38" s="1"/>
  <c r="L111" i="38" s="1"/>
  <c r="M111" i="38" s="1"/>
  <c r="N111" i="38" s="1"/>
  <c r="O111" i="38" s="1"/>
  <c r="P111" i="38" s="1"/>
  <c r="Q111" i="38" s="1"/>
  <c r="R111" i="38" s="1"/>
  <c r="S111" i="38" s="1"/>
  <c r="T111" i="38" s="1"/>
  <c r="U111" i="38" s="1"/>
  <c r="V111" i="38" s="1"/>
  <c r="W111" i="38" s="1"/>
  <c r="X111" i="38" s="1"/>
  <c r="Y111" i="38" s="1"/>
  <c r="Z111" i="38" s="1"/>
  <c r="AA111" i="38" s="1"/>
  <c r="AB111" i="38" s="1"/>
  <c r="AC111" i="38" s="1"/>
  <c r="AD111" i="38" s="1"/>
  <c r="AE111" i="38" s="1"/>
  <c r="AF111" i="38" s="1"/>
  <c r="N110" i="38"/>
  <c r="O110" i="38" s="1"/>
  <c r="P110" i="38" s="1"/>
  <c r="Q110" i="38" s="1"/>
  <c r="R110" i="38" s="1"/>
  <c r="S110" i="38" s="1"/>
  <c r="T110" i="38" s="1"/>
  <c r="U110" i="38" s="1"/>
  <c r="V110" i="38" s="1"/>
  <c r="W110" i="38" s="1"/>
  <c r="X110" i="38" s="1"/>
  <c r="Y110" i="38" s="1"/>
  <c r="Z110" i="38" s="1"/>
  <c r="AA110" i="38" s="1"/>
  <c r="AB110" i="38" s="1"/>
  <c r="AC110" i="38" s="1"/>
  <c r="AD110" i="38" s="1"/>
  <c r="AE110" i="38" s="1"/>
  <c r="AF110" i="38" s="1"/>
  <c r="C110" i="38"/>
  <c r="D110" i="38" s="1"/>
  <c r="E110" i="38" s="1"/>
  <c r="F110" i="38" s="1"/>
  <c r="G110" i="38" s="1"/>
  <c r="H110" i="38" s="1"/>
  <c r="I110" i="38" s="1"/>
  <c r="J110" i="38" s="1"/>
  <c r="K110" i="38" s="1"/>
  <c r="L110" i="38" s="1"/>
  <c r="M110" i="38" s="1"/>
  <c r="D109" i="38"/>
  <c r="E109" i="38" s="1"/>
  <c r="F109" i="38" s="1"/>
  <c r="G109" i="38" s="1"/>
  <c r="H109" i="38" s="1"/>
  <c r="I109" i="38" s="1"/>
  <c r="J109" i="38" s="1"/>
  <c r="K109" i="38" s="1"/>
  <c r="L109" i="38" s="1"/>
  <c r="M109" i="38" s="1"/>
  <c r="N109" i="38" s="1"/>
  <c r="O109" i="38" s="1"/>
  <c r="P109" i="38" s="1"/>
  <c r="Q109" i="38" s="1"/>
  <c r="R109" i="38" s="1"/>
  <c r="S109" i="38" s="1"/>
  <c r="T109" i="38" s="1"/>
  <c r="U109" i="38" s="1"/>
  <c r="V109" i="38" s="1"/>
  <c r="W109" i="38" s="1"/>
  <c r="X109" i="38" s="1"/>
  <c r="Y109" i="38" s="1"/>
  <c r="Z109" i="38" s="1"/>
  <c r="AA109" i="38" s="1"/>
  <c r="AB109" i="38" s="1"/>
  <c r="AC109" i="38" s="1"/>
  <c r="AD109" i="38" s="1"/>
  <c r="AE109" i="38" s="1"/>
  <c r="AF109" i="38" s="1"/>
  <c r="C109" i="38"/>
  <c r="C108" i="38"/>
  <c r="D108" i="38" s="1"/>
  <c r="E108" i="38" s="1"/>
  <c r="F108" i="38" s="1"/>
  <c r="G108" i="38" s="1"/>
  <c r="H108" i="38" s="1"/>
  <c r="I108" i="38" s="1"/>
  <c r="J108" i="38" s="1"/>
  <c r="K108" i="38" s="1"/>
  <c r="L108" i="38" s="1"/>
  <c r="M108" i="38" s="1"/>
  <c r="N108" i="38" s="1"/>
  <c r="O108" i="38" s="1"/>
  <c r="P108" i="38" s="1"/>
  <c r="Q108" i="38" s="1"/>
  <c r="R108" i="38" s="1"/>
  <c r="S108" i="38" s="1"/>
  <c r="T108" i="38" s="1"/>
  <c r="U108" i="38" s="1"/>
  <c r="V108" i="38" s="1"/>
  <c r="W108" i="38" s="1"/>
  <c r="X108" i="38" s="1"/>
  <c r="Y108" i="38" s="1"/>
  <c r="Z108" i="38" s="1"/>
  <c r="AA108" i="38" s="1"/>
  <c r="AB108" i="38" s="1"/>
  <c r="AC108" i="38" s="1"/>
  <c r="AD108" i="38" s="1"/>
  <c r="AE108" i="38" s="1"/>
  <c r="AF108" i="38" s="1"/>
  <c r="J107" i="38"/>
  <c r="K107" i="38" s="1"/>
  <c r="L107" i="38" s="1"/>
  <c r="M107" i="38" s="1"/>
  <c r="N107" i="38" s="1"/>
  <c r="O107" i="38" s="1"/>
  <c r="P107" i="38" s="1"/>
  <c r="Q107" i="38" s="1"/>
  <c r="R107" i="38" s="1"/>
  <c r="S107" i="38" s="1"/>
  <c r="T107" i="38" s="1"/>
  <c r="U107" i="38" s="1"/>
  <c r="V107" i="38" s="1"/>
  <c r="W107" i="38" s="1"/>
  <c r="X107" i="38" s="1"/>
  <c r="Y107" i="38" s="1"/>
  <c r="Z107" i="38" s="1"/>
  <c r="AA107" i="38" s="1"/>
  <c r="AB107" i="38" s="1"/>
  <c r="AC107" i="38" s="1"/>
  <c r="AD107" i="38" s="1"/>
  <c r="AE107" i="38" s="1"/>
  <c r="AF107" i="38" s="1"/>
  <c r="C107" i="38"/>
  <c r="D107" i="38" s="1"/>
  <c r="E107" i="38" s="1"/>
  <c r="F107" i="38" s="1"/>
  <c r="G107" i="38" s="1"/>
  <c r="H107" i="38" s="1"/>
  <c r="C106" i="38"/>
  <c r="D106" i="38" s="1"/>
  <c r="E106" i="38" s="1"/>
  <c r="F106" i="38" s="1"/>
  <c r="G106" i="38" s="1"/>
  <c r="H106" i="38" s="1"/>
  <c r="I106" i="38" s="1"/>
  <c r="J106" i="38" s="1"/>
  <c r="K106" i="38" s="1"/>
  <c r="L106" i="38" s="1"/>
  <c r="M106" i="38" s="1"/>
  <c r="N106" i="38" s="1"/>
  <c r="O106" i="38" s="1"/>
  <c r="P106" i="38" s="1"/>
  <c r="Q106" i="38" s="1"/>
  <c r="R106" i="38" s="1"/>
  <c r="S106" i="38" s="1"/>
  <c r="T106" i="38" s="1"/>
  <c r="U106" i="38" s="1"/>
  <c r="V106" i="38" s="1"/>
  <c r="W106" i="38" s="1"/>
  <c r="X106" i="38" s="1"/>
  <c r="Y106" i="38" s="1"/>
  <c r="Z106" i="38" s="1"/>
  <c r="AA106" i="38" s="1"/>
  <c r="AB106" i="38" s="1"/>
  <c r="AC106" i="38" s="1"/>
  <c r="AD106" i="38" s="1"/>
  <c r="AE106" i="38" s="1"/>
  <c r="AF106" i="38" s="1"/>
  <c r="C104" i="38"/>
  <c r="D104" i="38" s="1"/>
  <c r="E104" i="38" s="1"/>
  <c r="F104" i="38" s="1"/>
  <c r="G104" i="38" s="1"/>
  <c r="H104" i="38" s="1"/>
  <c r="I104" i="38" s="1"/>
  <c r="J104" i="38" s="1"/>
  <c r="K104" i="38" s="1"/>
  <c r="L104" i="38" s="1"/>
  <c r="M104" i="38" s="1"/>
  <c r="N104" i="38" s="1"/>
  <c r="O104" i="38" s="1"/>
  <c r="P104" i="38" s="1"/>
  <c r="Q104" i="38" s="1"/>
  <c r="R104" i="38" s="1"/>
  <c r="S104" i="38" s="1"/>
  <c r="T104" i="38" s="1"/>
  <c r="U104" i="38" s="1"/>
  <c r="V104" i="38" s="1"/>
  <c r="W104" i="38" s="1"/>
  <c r="X104" i="38" s="1"/>
  <c r="Y104" i="38" s="1"/>
  <c r="Z104" i="38" s="1"/>
  <c r="AA104" i="38" s="1"/>
  <c r="AB104" i="38" s="1"/>
  <c r="AC104" i="38" s="1"/>
  <c r="AD104" i="38" s="1"/>
  <c r="AE104" i="38" s="1"/>
  <c r="AF104" i="38" s="1"/>
  <c r="C103" i="38"/>
  <c r="D103" i="38" s="1"/>
  <c r="E103" i="38" s="1"/>
  <c r="F103" i="38" s="1"/>
  <c r="G103" i="38" s="1"/>
  <c r="H103" i="38" s="1"/>
  <c r="I103" i="38" s="1"/>
  <c r="J103" i="38" s="1"/>
  <c r="K103" i="38" s="1"/>
  <c r="L103" i="38" s="1"/>
  <c r="M103" i="38" s="1"/>
  <c r="N103" i="38" s="1"/>
  <c r="O103" i="38" s="1"/>
  <c r="P103" i="38" s="1"/>
  <c r="Q103" i="38" s="1"/>
  <c r="R103" i="38" s="1"/>
  <c r="S103" i="38" s="1"/>
  <c r="T103" i="38" s="1"/>
  <c r="U103" i="38" s="1"/>
  <c r="V103" i="38" s="1"/>
  <c r="W103" i="38" s="1"/>
  <c r="X103" i="38" s="1"/>
  <c r="Y103" i="38" s="1"/>
  <c r="Z103" i="38" s="1"/>
  <c r="AA103" i="38" s="1"/>
  <c r="AB103" i="38" s="1"/>
  <c r="AC103" i="38" s="1"/>
  <c r="AD103" i="38" s="1"/>
  <c r="AE103" i="38" s="1"/>
  <c r="AF103" i="38" s="1"/>
  <c r="C102" i="38"/>
  <c r="D102" i="38" s="1"/>
  <c r="C100" i="38"/>
  <c r="D100" i="38" s="1"/>
  <c r="E100" i="38" s="1"/>
  <c r="F100" i="38" s="1"/>
  <c r="G100" i="38" s="1"/>
  <c r="H100" i="38" s="1"/>
  <c r="I100" i="38" s="1"/>
  <c r="J100" i="38" s="1"/>
  <c r="K100" i="38" s="1"/>
  <c r="L100" i="38" s="1"/>
  <c r="M100" i="38" s="1"/>
  <c r="N100" i="38" s="1"/>
  <c r="O100" i="38" s="1"/>
  <c r="P100" i="38" s="1"/>
  <c r="Q100" i="38" s="1"/>
  <c r="R100" i="38" s="1"/>
  <c r="S100" i="38" s="1"/>
  <c r="T100" i="38" s="1"/>
  <c r="U100" i="38" s="1"/>
  <c r="V100" i="38" s="1"/>
  <c r="W100" i="38" s="1"/>
  <c r="X100" i="38" s="1"/>
  <c r="Y100" i="38" s="1"/>
  <c r="Z100" i="38" s="1"/>
  <c r="AA100" i="38" s="1"/>
  <c r="AB100" i="38" s="1"/>
  <c r="AC100" i="38" s="1"/>
  <c r="AD100" i="38" s="1"/>
  <c r="AE100" i="38" s="1"/>
  <c r="AF100" i="38" s="1"/>
  <c r="C99" i="38"/>
  <c r="D99" i="38" s="1"/>
  <c r="E99" i="38" s="1"/>
  <c r="F99" i="38" s="1"/>
  <c r="G99" i="38" s="1"/>
  <c r="H99" i="38" s="1"/>
  <c r="I99" i="38" s="1"/>
  <c r="J99" i="38" s="1"/>
  <c r="K99" i="38" s="1"/>
  <c r="L99" i="38" s="1"/>
  <c r="M99" i="38" s="1"/>
  <c r="N99" i="38" s="1"/>
  <c r="O99" i="38" s="1"/>
  <c r="P99" i="38" s="1"/>
  <c r="Q99" i="38" s="1"/>
  <c r="R99" i="38" s="1"/>
  <c r="S99" i="38" s="1"/>
  <c r="T99" i="38" s="1"/>
  <c r="U99" i="38" s="1"/>
  <c r="V99" i="38" s="1"/>
  <c r="W99" i="38" s="1"/>
  <c r="X99" i="38" s="1"/>
  <c r="Y99" i="38" s="1"/>
  <c r="Z99" i="38" s="1"/>
  <c r="AA99" i="38" s="1"/>
  <c r="AB99" i="38" s="1"/>
  <c r="AC99" i="38" s="1"/>
  <c r="AD99" i="38" s="1"/>
  <c r="AE99" i="38" s="1"/>
  <c r="AF99" i="38" s="1"/>
  <c r="D98" i="38"/>
  <c r="E98" i="38" s="1"/>
  <c r="F98" i="38" s="1"/>
  <c r="G98" i="38" s="1"/>
  <c r="H98" i="38" s="1"/>
  <c r="I98" i="38" s="1"/>
  <c r="J98" i="38" s="1"/>
  <c r="K98" i="38" s="1"/>
  <c r="L98" i="38" s="1"/>
  <c r="M98" i="38" s="1"/>
  <c r="N98" i="38" s="1"/>
  <c r="O98" i="38" s="1"/>
  <c r="P98" i="38" s="1"/>
  <c r="Q98" i="38" s="1"/>
  <c r="R98" i="38" s="1"/>
  <c r="S98" i="38" s="1"/>
  <c r="T98" i="38" s="1"/>
  <c r="U98" i="38" s="1"/>
  <c r="V98" i="38" s="1"/>
  <c r="W98" i="38" s="1"/>
  <c r="X98" i="38" s="1"/>
  <c r="Y98" i="38" s="1"/>
  <c r="Z98" i="38" s="1"/>
  <c r="AA98" i="38" s="1"/>
  <c r="AB98" i="38" s="1"/>
  <c r="AC98" i="38" s="1"/>
  <c r="AD98" i="38" s="1"/>
  <c r="AE98" i="38" s="1"/>
  <c r="AF98" i="38" s="1"/>
  <c r="C98" i="38"/>
  <c r="C97" i="38"/>
  <c r="D97" i="38" s="1"/>
  <c r="E97" i="38" s="1"/>
  <c r="F97" i="38" s="1"/>
  <c r="G97" i="38" s="1"/>
  <c r="H97" i="38" s="1"/>
  <c r="I97" i="38" s="1"/>
  <c r="J97" i="38" s="1"/>
  <c r="K97" i="38" s="1"/>
  <c r="L97" i="38" s="1"/>
  <c r="M97" i="38" s="1"/>
  <c r="N97" i="38" s="1"/>
  <c r="O97" i="38" s="1"/>
  <c r="P97" i="38" s="1"/>
  <c r="Q97" i="38" s="1"/>
  <c r="R97" i="38" s="1"/>
  <c r="S97" i="38" s="1"/>
  <c r="T97" i="38" s="1"/>
  <c r="U97" i="38" s="1"/>
  <c r="V97" i="38" s="1"/>
  <c r="W97" i="38" s="1"/>
  <c r="X97" i="38" s="1"/>
  <c r="Y97" i="38" s="1"/>
  <c r="Z97" i="38" s="1"/>
  <c r="AA97" i="38" s="1"/>
  <c r="AB97" i="38" s="1"/>
  <c r="AC97" i="38" s="1"/>
  <c r="AD97" i="38" s="1"/>
  <c r="AE97" i="38" s="1"/>
  <c r="AF97" i="38" s="1"/>
  <c r="C96" i="38"/>
  <c r="D96" i="38" s="1"/>
  <c r="E96" i="38" s="1"/>
  <c r="F96" i="38" s="1"/>
  <c r="C95" i="38"/>
  <c r="AH92" i="38"/>
  <c r="AI92" i="38" s="1"/>
  <c r="AH91" i="38"/>
  <c r="AI91" i="38" s="1"/>
  <c r="AH90" i="38"/>
  <c r="AI90" i="38" s="1"/>
  <c r="AH89" i="38"/>
  <c r="AI89" i="38" s="1"/>
  <c r="AF86" i="38"/>
  <c r="AE86" i="38"/>
  <c r="AD86" i="38"/>
  <c r="AC86" i="38"/>
  <c r="AB86" i="38"/>
  <c r="AA86" i="38"/>
  <c r="Z86" i="38"/>
  <c r="Y86" i="38"/>
  <c r="X86" i="38"/>
  <c r="W86" i="38"/>
  <c r="V86" i="38"/>
  <c r="U86" i="38"/>
  <c r="T86" i="38"/>
  <c r="S86" i="38"/>
  <c r="R86" i="38"/>
  <c r="Q86" i="38"/>
  <c r="P86" i="38"/>
  <c r="O86" i="38"/>
  <c r="N86" i="38"/>
  <c r="M86" i="38"/>
  <c r="L86" i="38"/>
  <c r="K86" i="38"/>
  <c r="J86" i="38"/>
  <c r="I86" i="38"/>
  <c r="H86" i="38"/>
  <c r="G86" i="38"/>
  <c r="F86" i="38"/>
  <c r="E86" i="38"/>
  <c r="D86" i="38"/>
  <c r="C86" i="38"/>
  <c r="AI85" i="38"/>
  <c r="AH85" i="38"/>
  <c r="AI84" i="38"/>
  <c r="AH84" i="38"/>
  <c r="AI83" i="38"/>
  <c r="AH83" i="38"/>
  <c r="AI82" i="38"/>
  <c r="AH82" i="38"/>
  <c r="AI81" i="38"/>
  <c r="AH81" i="38"/>
  <c r="AI80" i="38"/>
  <c r="AH80" i="38"/>
  <c r="AI79" i="38"/>
  <c r="AH79" i="38"/>
  <c r="AI78" i="38"/>
  <c r="AH78" i="38"/>
  <c r="AG77" i="38"/>
  <c r="AI76" i="38"/>
  <c r="AH76" i="38"/>
  <c r="AF75" i="38"/>
  <c r="AE75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AF74" i="38"/>
  <c r="AE74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AF73" i="38"/>
  <c r="AE73" i="38"/>
  <c r="AD73" i="38"/>
  <c r="AC73" i="38"/>
  <c r="AB73" i="38"/>
  <c r="AA73" i="38"/>
  <c r="Z73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C77" i="38" s="1"/>
  <c r="AF72" i="38"/>
  <c r="AE72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AI70" i="38"/>
  <c r="AH70" i="38"/>
  <c r="AG69" i="38"/>
  <c r="AF69" i="38"/>
  <c r="AE69" i="38"/>
  <c r="AD69" i="38"/>
  <c r="AC69" i="38"/>
  <c r="AB69" i="38"/>
  <c r="AA69" i="38"/>
  <c r="Z69" i="38"/>
  <c r="Y69" i="38"/>
  <c r="X69" i="38"/>
  <c r="W69" i="38"/>
  <c r="V69" i="38"/>
  <c r="U69" i="38"/>
  <c r="T69" i="38"/>
  <c r="S69" i="38"/>
  <c r="R69" i="38"/>
  <c r="Q69" i="38"/>
  <c r="P69" i="38"/>
  <c r="O69" i="38"/>
  <c r="N69" i="38"/>
  <c r="M69" i="38"/>
  <c r="L69" i="38"/>
  <c r="K69" i="38"/>
  <c r="J69" i="38"/>
  <c r="I69" i="38"/>
  <c r="H69" i="38"/>
  <c r="G69" i="38"/>
  <c r="F69" i="38"/>
  <c r="E69" i="38"/>
  <c r="D69" i="38"/>
  <c r="C69" i="38"/>
  <c r="AI69" i="38" s="1"/>
  <c r="AI68" i="38"/>
  <c r="AH68" i="38"/>
  <c r="AI67" i="38"/>
  <c r="AH67" i="38"/>
  <c r="AI66" i="38"/>
  <c r="AH66" i="38"/>
  <c r="AG65" i="38"/>
  <c r="AF65" i="38"/>
  <c r="AF5" i="38" s="1"/>
  <c r="AE65" i="38"/>
  <c r="AE5" i="38" s="1"/>
  <c r="AD65" i="38"/>
  <c r="AD5" i="38" s="1"/>
  <c r="AC65" i="38"/>
  <c r="AC5" i="38" s="1"/>
  <c r="AB65" i="38"/>
  <c r="AB5" i="38" s="1"/>
  <c r="AA65" i="38"/>
  <c r="Z65" i="38"/>
  <c r="Z5" i="38" s="1"/>
  <c r="Y65" i="38"/>
  <c r="Y5" i="38" s="1"/>
  <c r="X65" i="38"/>
  <c r="W65" i="38"/>
  <c r="W5" i="38" s="1"/>
  <c r="V65" i="38"/>
  <c r="V5" i="38" s="1"/>
  <c r="U65" i="38"/>
  <c r="U5" i="38" s="1"/>
  <c r="T65" i="38"/>
  <c r="T5" i="38" s="1"/>
  <c r="S65" i="38"/>
  <c r="S5" i="38" s="1"/>
  <c r="R65" i="38"/>
  <c r="R5" i="38" s="1"/>
  <c r="Q65" i="38"/>
  <c r="Q5" i="38" s="1"/>
  <c r="P65" i="38"/>
  <c r="P5" i="38" s="1"/>
  <c r="O65" i="38"/>
  <c r="N65" i="38"/>
  <c r="N5" i="38" s="1"/>
  <c r="M65" i="38"/>
  <c r="M5" i="38" s="1"/>
  <c r="L65" i="38"/>
  <c r="L5" i="38" s="1"/>
  <c r="K65" i="38"/>
  <c r="K5" i="38" s="1"/>
  <c r="J65" i="38"/>
  <c r="I65" i="38"/>
  <c r="I5" i="38" s="1"/>
  <c r="H65" i="38"/>
  <c r="H5" i="38" s="1"/>
  <c r="G65" i="38"/>
  <c r="G5" i="38" s="1"/>
  <c r="F65" i="38"/>
  <c r="F5" i="38" s="1"/>
  <c r="E65" i="38"/>
  <c r="D65" i="38"/>
  <c r="D5" i="38" s="1"/>
  <c r="C65" i="38"/>
  <c r="C5" i="38" s="1"/>
  <c r="AI64" i="38"/>
  <c r="AH64" i="38"/>
  <c r="AI63" i="38"/>
  <c r="AH63" i="38"/>
  <c r="AI62" i="38"/>
  <c r="AH62" i="38"/>
  <c r="AI61" i="38"/>
  <c r="AH61" i="38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G53" i="38"/>
  <c r="AG4" i="38" s="1"/>
  <c r="AF53" i="38"/>
  <c r="AE53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AI52" i="38"/>
  <c r="AH52" i="38"/>
  <c r="AI51" i="38"/>
  <c r="AH51" i="38"/>
  <c r="AI50" i="38"/>
  <c r="AH50" i="38"/>
  <c r="AG48" i="38"/>
  <c r="AG49" i="38" s="1"/>
  <c r="AG3" i="38" s="1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0" i="38"/>
  <c r="AH40" i="38"/>
  <c r="AI39" i="38"/>
  <c r="AH39" i="38"/>
  <c r="AI38" i="38"/>
  <c r="AH38" i="38"/>
  <c r="AI37" i="38"/>
  <c r="AH37" i="38"/>
  <c r="AI36" i="38"/>
  <c r="AH36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C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A5" i="38"/>
  <c r="X5" i="38"/>
  <c r="O5" i="38"/>
  <c r="J5" i="38"/>
  <c r="E5" i="38"/>
  <c r="B5" i="38"/>
  <c r="K4" i="38"/>
  <c r="C4" i="38"/>
  <c r="AG2" i="38"/>
  <c r="AD35" i="37"/>
  <c r="AE35" i="37"/>
  <c r="Z90" i="37"/>
  <c r="Y90" i="37"/>
  <c r="V56" i="37"/>
  <c r="U90" i="37"/>
  <c r="U56" i="37"/>
  <c r="T90" i="37"/>
  <c r="S90" i="37"/>
  <c r="S56" i="37"/>
  <c r="R90" i="37"/>
  <c r="R56" i="37"/>
  <c r="H181" i="42" l="1"/>
  <c r="I95" i="42"/>
  <c r="H183" i="42"/>
  <c r="G189" i="42"/>
  <c r="G48" i="42" s="1"/>
  <c r="G49" i="42" s="1"/>
  <c r="G71" i="42" s="1"/>
  <c r="X203" i="42"/>
  <c r="F7" i="42"/>
  <c r="I96" i="42"/>
  <c r="W203" i="42"/>
  <c r="E7" i="42"/>
  <c r="G88" i="42"/>
  <c r="G188" i="42"/>
  <c r="F224" i="42"/>
  <c r="F88" i="42"/>
  <c r="D71" i="42"/>
  <c r="F88" i="40"/>
  <c r="G96" i="40"/>
  <c r="I188" i="40"/>
  <c r="H224" i="40"/>
  <c r="G181" i="40"/>
  <c r="H95" i="40"/>
  <c r="G183" i="40"/>
  <c r="F189" i="40"/>
  <c r="F48" i="40" s="1"/>
  <c r="F181" i="40"/>
  <c r="E49" i="40"/>
  <c r="F96" i="39"/>
  <c r="G183" i="39"/>
  <c r="D181" i="39"/>
  <c r="E95" i="39"/>
  <c r="T203" i="39"/>
  <c r="B7" i="39"/>
  <c r="AI77" i="39"/>
  <c r="AH77" i="39"/>
  <c r="E184" i="39"/>
  <c r="D189" i="39"/>
  <c r="D48" i="39" s="1"/>
  <c r="D49" i="39" s="1"/>
  <c r="D71" i="39" s="1"/>
  <c r="U203" i="39"/>
  <c r="C7" i="39"/>
  <c r="D224" i="39"/>
  <c r="E188" i="39"/>
  <c r="AA77" i="38"/>
  <c r="Z77" i="38"/>
  <c r="Y77" i="38"/>
  <c r="T77" i="38"/>
  <c r="AB77" i="38"/>
  <c r="C189" i="38"/>
  <c r="C48" i="38" s="1"/>
  <c r="C49" i="38" s="1"/>
  <c r="C71" i="38" s="1"/>
  <c r="U203" i="38" s="1"/>
  <c r="B71" i="38"/>
  <c r="B7" i="38" s="1"/>
  <c r="AG6" i="38"/>
  <c r="U77" i="38"/>
  <c r="AC77" i="38"/>
  <c r="C88" i="38"/>
  <c r="X77" i="38"/>
  <c r="AF77" i="38"/>
  <c r="S77" i="38"/>
  <c r="R77" i="38"/>
  <c r="Q77" i="38"/>
  <c r="P77" i="38"/>
  <c r="M77" i="38"/>
  <c r="K77" i="38"/>
  <c r="L77" i="38"/>
  <c r="J77" i="38"/>
  <c r="I77" i="38"/>
  <c r="H77" i="38"/>
  <c r="E77" i="38"/>
  <c r="AI53" i="38"/>
  <c r="D77" i="38"/>
  <c r="AI35" i="38"/>
  <c r="AI65" i="38"/>
  <c r="AH86" i="38"/>
  <c r="F77" i="38"/>
  <c r="N77" i="38"/>
  <c r="V77" i="38"/>
  <c r="AD77" i="38"/>
  <c r="E102" i="38"/>
  <c r="S200" i="38"/>
  <c r="D200" i="38"/>
  <c r="AG71" i="38"/>
  <c r="G77" i="38"/>
  <c r="O77" i="38"/>
  <c r="W77" i="38"/>
  <c r="AE77" i="38"/>
  <c r="AI86" i="38"/>
  <c r="D4" i="38"/>
  <c r="T203" i="38"/>
  <c r="AI75" i="38"/>
  <c r="AH65" i="38"/>
  <c r="AH72" i="38"/>
  <c r="AI74" i="38"/>
  <c r="AH53" i="38"/>
  <c r="AI73" i="38"/>
  <c r="AH35" i="38"/>
  <c r="G96" i="38"/>
  <c r="AI72" i="38"/>
  <c r="AH73" i="38"/>
  <c r="AH74" i="38"/>
  <c r="AH69" i="38"/>
  <c r="AH75" i="38"/>
  <c r="C181" i="38"/>
  <c r="D95" i="38"/>
  <c r="F183" i="38"/>
  <c r="E184" i="38"/>
  <c r="F184" i="38" s="1"/>
  <c r="G184" i="38" s="1"/>
  <c r="H184" i="38" s="1"/>
  <c r="I184" i="38" s="1"/>
  <c r="J184" i="38" s="1"/>
  <c r="K184" i="38" s="1"/>
  <c r="L184" i="38" s="1"/>
  <c r="M184" i="38" s="1"/>
  <c r="N184" i="38" s="1"/>
  <c r="O184" i="38" s="1"/>
  <c r="P184" i="38" s="1"/>
  <c r="Q184" i="38" s="1"/>
  <c r="R184" i="38" s="1"/>
  <c r="S184" i="38" s="1"/>
  <c r="T184" i="38" s="1"/>
  <c r="U184" i="38" s="1"/>
  <c r="V184" i="38" s="1"/>
  <c r="W184" i="38" s="1"/>
  <c r="X184" i="38" s="1"/>
  <c r="Y184" i="38" s="1"/>
  <c r="Z184" i="38" s="1"/>
  <c r="AA184" i="38" s="1"/>
  <c r="AB184" i="38" s="1"/>
  <c r="AC184" i="38" s="1"/>
  <c r="AD184" i="38" s="1"/>
  <c r="AE184" i="38" s="1"/>
  <c r="AF184" i="38" s="1"/>
  <c r="D188" i="38"/>
  <c r="B88" i="37"/>
  <c r="B86" i="37"/>
  <c r="B77" i="37"/>
  <c r="B69" i="37"/>
  <c r="B65" i="37"/>
  <c r="B53" i="37"/>
  <c r="B49" i="37"/>
  <c r="B35" i="37"/>
  <c r="AF228" i="37"/>
  <c r="AE228" i="37"/>
  <c r="AD228" i="37"/>
  <c r="AC228" i="37"/>
  <c r="AB228" i="37"/>
  <c r="AA228" i="37"/>
  <c r="Z228" i="37"/>
  <c r="Y228" i="37"/>
  <c r="X228" i="37"/>
  <c r="W228" i="37"/>
  <c r="V228" i="37"/>
  <c r="U228" i="37"/>
  <c r="T228" i="37"/>
  <c r="S228" i="37"/>
  <c r="R228" i="37"/>
  <c r="Q228" i="37"/>
  <c r="P228" i="37"/>
  <c r="O228" i="37"/>
  <c r="N228" i="37"/>
  <c r="M228" i="37"/>
  <c r="L228" i="37"/>
  <c r="K228" i="37"/>
  <c r="J228" i="37"/>
  <c r="I228" i="37"/>
  <c r="H228" i="37"/>
  <c r="G228" i="37"/>
  <c r="F228" i="37"/>
  <c r="E228" i="37"/>
  <c r="D228" i="37"/>
  <c r="C228" i="37"/>
  <c r="B228" i="37"/>
  <c r="A228" i="37"/>
  <c r="AF227" i="37"/>
  <c r="AE227" i="37"/>
  <c r="AD227" i="37"/>
  <c r="AC227" i="37"/>
  <c r="AB227" i="37"/>
  <c r="AA227" i="37"/>
  <c r="Z227" i="37"/>
  <c r="Y227" i="37"/>
  <c r="X227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E227" i="37"/>
  <c r="D227" i="37"/>
  <c r="C227" i="37"/>
  <c r="B227" i="37"/>
  <c r="A227" i="37"/>
  <c r="AF226" i="37"/>
  <c r="AE226" i="37"/>
  <c r="AD226" i="37"/>
  <c r="AC226" i="37"/>
  <c r="AB226" i="37"/>
  <c r="AA226" i="37"/>
  <c r="Z226" i="37"/>
  <c r="Y226" i="37"/>
  <c r="X226" i="37"/>
  <c r="W226" i="37"/>
  <c r="V226" i="37"/>
  <c r="U226" i="37"/>
  <c r="T226" i="37"/>
  <c r="S226" i="37"/>
  <c r="R226" i="37"/>
  <c r="Q226" i="37"/>
  <c r="P226" i="37"/>
  <c r="O226" i="37"/>
  <c r="N226" i="37"/>
  <c r="M226" i="37"/>
  <c r="L226" i="37"/>
  <c r="K226" i="37"/>
  <c r="J226" i="37"/>
  <c r="I226" i="37"/>
  <c r="H226" i="37"/>
  <c r="G226" i="37"/>
  <c r="F226" i="37"/>
  <c r="E226" i="37"/>
  <c r="D226" i="37"/>
  <c r="C226" i="37"/>
  <c r="B226" i="37"/>
  <c r="A226" i="37"/>
  <c r="AF225" i="37"/>
  <c r="AE225" i="37"/>
  <c r="AD225" i="37"/>
  <c r="AC225" i="37"/>
  <c r="AB225" i="37"/>
  <c r="AA225" i="37"/>
  <c r="Z225" i="37"/>
  <c r="Y225" i="37"/>
  <c r="X225" i="37"/>
  <c r="W225" i="37"/>
  <c r="V225" i="37"/>
  <c r="U225" i="37"/>
  <c r="T225" i="37"/>
  <c r="S225" i="37"/>
  <c r="R225" i="37"/>
  <c r="Q225" i="37"/>
  <c r="P225" i="37"/>
  <c r="O225" i="37"/>
  <c r="N225" i="37"/>
  <c r="M225" i="37"/>
  <c r="L225" i="37"/>
  <c r="K225" i="37"/>
  <c r="J225" i="37"/>
  <c r="I225" i="37"/>
  <c r="H225" i="37"/>
  <c r="G225" i="37"/>
  <c r="F225" i="37"/>
  <c r="E225" i="37"/>
  <c r="D225" i="37"/>
  <c r="C225" i="37"/>
  <c r="B225" i="37"/>
  <c r="A225" i="37"/>
  <c r="B224" i="37"/>
  <c r="S199" i="37"/>
  <c r="AG189" i="37"/>
  <c r="B189" i="37"/>
  <c r="C188" i="37"/>
  <c r="C187" i="37"/>
  <c r="D187" i="37" s="1"/>
  <c r="E187" i="37" s="1"/>
  <c r="F187" i="37" s="1"/>
  <c r="G187" i="37" s="1"/>
  <c r="H187" i="37" s="1"/>
  <c r="I187" i="37" s="1"/>
  <c r="J187" i="37" s="1"/>
  <c r="K187" i="37" s="1"/>
  <c r="L187" i="37" s="1"/>
  <c r="M187" i="37" s="1"/>
  <c r="N187" i="37" s="1"/>
  <c r="O187" i="37" s="1"/>
  <c r="P187" i="37" s="1"/>
  <c r="Q187" i="37" s="1"/>
  <c r="R187" i="37" s="1"/>
  <c r="S187" i="37" s="1"/>
  <c r="T187" i="37" s="1"/>
  <c r="U187" i="37" s="1"/>
  <c r="V187" i="37" s="1"/>
  <c r="W187" i="37" s="1"/>
  <c r="X187" i="37" s="1"/>
  <c r="Y187" i="37" s="1"/>
  <c r="Z187" i="37" s="1"/>
  <c r="AA187" i="37" s="1"/>
  <c r="AB187" i="37" s="1"/>
  <c r="AC187" i="37" s="1"/>
  <c r="AD187" i="37" s="1"/>
  <c r="AE187" i="37" s="1"/>
  <c r="AF187" i="37" s="1"/>
  <c r="C186" i="37"/>
  <c r="D186" i="37" s="1"/>
  <c r="E186" i="37" s="1"/>
  <c r="F186" i="37" s="1"/>
  <c r="G186" i="37" s="1"/>
  <c r="H186" i="37" s="1"/>
  <c r="I186" i="37" s="1"/>
  <c r="J186" i="37" s="1"/>
  <c r="K186" i="37" s="1"/>
  <c r="L186" i="37" s="1"/>
  <c r="M186" i="37" s="1"/>
  <c r="N186" i="37" s="1"/>
  <c r="O186" i="37" s="1"/>
  <c r="P186" i="37" s="1"/>
  <c r="Q186" i="37" s="1"/>
  <c r="R186" i="37" s="1"/>
  <c r="S186" i="37" s="1"/>
  <c r="T186" i="37" s="1"/>
  <c r="U186" i="37" s="1"/>
  <c r="V186" i="37" s="1"/>
  <c r="W186" i="37" s="1"/>
  <c r="X186" i="37" s="1"/>
  <c r="Y186" i="37" s="1"/>
  <c r="Z186" i="37" s="1"/>
  <c r="AA186" i="37" s="1"/>
  <c r="AB186" i="37" s="1"/>
  <c r="AC186" i="37" s="1"/>
  <c r="AD186" i="37" s="1"/>
  <c r="AE186" i="37" s="1"/>
  <c r="AF186" i="37" s="1"/>
  <c r="C185" i="37"/>
  <c r="D185" i="37" s="1"/>
  <c r="E185" i="37" s="1"/>
  <c r="F185" i="37" s="1"/>
  <c r="G185" i="37" s="1"/>
  <c r="H185" i="37" s="1"/>
  <c r="I185" i="37" s="1"/>
  <c r="J185" i="37" s="1"/>
  <c r="K185" i="37" s="1"/>
  <c r="L185" i="37" s="1"/>
  <c r="M185" i="37" s="1"/>
  <c r="N185" i="37" s="1"/>
  <c r="O185" i="37" s="1"/>
  <c r="P185" i="37" s="1"/>
  <c r="Q185" i="37" s="1"/>
  <c r="R185" i="37" s="1"/>
  <c r="S185" i="37" s="1"/>
  <c r="T185" i="37" s="1"/>
  <c r="U185" i="37" s="1"/>
  <c r="V185" i="37" s="1"/>
  <c r="W185" i="37" s="1"/>
  <c r="X185" i="37" s="1"/>
  <c r="Y185" i="37" s="1"/>
  <c r="Z185" i="37" s="1"/>
  <c r="AA185" i="37" s="1"/>
  <c r="AB185" i="37" s="1"/>
  <c r="AC185" i="37" s="1"/>
  <c r="AD185" i="37" s="1"/>
  <c r="AE185" i="37" s="1"/>
  <c r="AF185" i="37" s="1"/>
  <c r="C184" i="37"/>
  <c r="D184" i="37" s="1"/>
  <c r="E184" i="37" s="1"/>
  <c r="F184" i="37" s="1"/>
  <c r="G184" i="37" s="1"/>
  <c r="H184" i="37" s="1"/>
  <c r="I184" i="37" s="1"/>
  <c r="J184" i="37" s="1"/>
  <c r="K184" i="37" s="1"/>
  <c r="L184" i="37" s="1"/>
  <c r="M184" i="37" s="1"/>
  <c r="N184" i="37" s="1"/>
  <c r="O184" i="37" s="1"/>
  <c r="P184" i="37" s="1"/>
  <c r="Q184" i="37" s="1"/>
  <c r="R184" i="37" s="1"/>
  <c r="S184" i="37" s="1"/>
  <c r="T184" i="37" s="1"/>
  <c r="U184" i="37" s="1"/>
  <c r="V184" i="37" s="1"/>
  <c r="W184" i="37" s="1"/>
  <c r="X184" i="37" s="1"/>
  <c r="Y184" i="37" s="1"/>
  <c r="Z184" i="37" s="1"/>
  <c r="AA184" i="37" s="1"/>
  <c r="AB184" i="37" s="1"/>
  <c r="AC184" i="37" s="1"/>
  <c r="AD184" i="37" s="1"/>
  <c r="AE184" i="37" s="1"/>
  <c r="AF184" i="37" s="1"/>
  <c r="D183" i="37"/>
  <c r="E183" i="37" s="1"/>
  <c r="C183" i="37"/>
  <c r="AG181" i="37"/>
  <c r="B181" i="37"/>
  <c r="C180" i="37"/>
  <c r="D180" i="37" s="1"/>
  <c r="E180" i="37" s="1"/>
  <c r="F180" i="37" s="1"/>
  <c r="G180" i="37" s="1"/>
  <c r="H180" i="37" s="1"/>
  <c r="I180" i="37" s="1"/>
  <c r="J180" i="37" s="1"/>
  <c r="K180" i="37" s="1"/>
  <c r="L180" i="37" s="1"/>
  <c r="M180" i="37" s="1"/>
  <c r="N180" i="37" s="1"/>
  <c r="O180" i="37" s="1"/>
  <c r="P180" i="37" s="1"/>
  <c r="Q180" i="37" s="1"/>
  <c r="R180" i="37" s="1"/>
  <c r="S180" i="37" s="1"/>
  <c r="T180" i="37" s="1"/>
  <c r="U180" i="37" s="1"/>
  <c r="V180" i="37" s="1"/>
  <c r="W180" i="37" s="1"/>
  <c r="X180" i="37" s="1"/>
  <c r="Y180" i="37" s="1"/>
  <c r="Z180" i="37" s="1"/>
  <c r="AA180" i="37" s="1"/>
  <c r="AB180" i="37" s="1"/>
  <c r="AC180" i="37" s="1"/>
  <c r="AD180" i="37" s="1"/>
  <c r="AE180" i="37" s="1"/>
  <c r="AF180" i="37" s="1"/>
  <c r="C179" i="37"/>
  <c r="D179" i="37" s="1"/>
  <c r="E179" i="37" s="1"/>
  <c r="F179" i="37" s="1"/>
  <c r="G179" i="37" s="1"/>
  <c r="H179" i="37" s="1"/>
  <c r="I179" i="37" s="1"/>
  <c r="J179" i="37" s="1"/>
  <c r="K179" i="37" s="1"/>
  <c r="L179" i="37" s="1"/>
  <c r="M179" i="37" s="1"/>
  <c r="N179" i="37" s="1"/>
  <c r="O179" i="37" s="1"/>
  <c r="P179" i="37" s="1"/>
  <c r="Q179" i="37" s="1"/>
  <c r="R179" i="37" s="1"/>
  <c r="S179" i="37" s="1"/>
  <c r="T179" i="37" s="1"/>
  <c r="U179" i="37" s="1"/>
  <c r="V179" i="37" s="1"/>
  <c r="W179" i="37" s="1"/>
  <c r="X179" i="37" s="1"/>
  <c r="Y179" i="37" s="1"/>
  <c r="Z179" i="37" s="1"/>
  <c r="AA179" i="37" s="1"/>
  <c r="AB179" i="37" s="1"/>
  <c r="AC179" i="37" s="1"/>
  <c r="AD179" i="37" s="1"/>
  <c r="AE179" i="37" s="1"/>
  <c r="AF179" i="37" s="1"/>
  <c r="H178" i="37"/>
  <c r="I178" i="37" s="1"/>
  <c r="J178" i="37" s="1"/>
  <c r="K178" i="37" s="1"/>
  <c r="L178" i="37" s="1"/>
  <c r="M178" i="37" s="1"/>
  <c r="N178" i="37" s="1"/>
  <c r="O178" i="37" s="1"/>
  <c r="P178" i="37" s="1"/>
  <c r="Q178" i="37" s="1"/>
  <c r="R178" i="37" s="1"/>
  <c r="S178" i="37" s="1"/>
  <c r="T178" i="37" s="1"/>
  <c r="U178" i="37" s="1"/>
  <c r="V178" i="37" s="1"/>
  <c r="W178" i="37" s="1"/>
  <c r="X178" i="37" s="1"/>
  <c r="Y178" i="37" s="1"/>
  <c r="Z178" i="37" s="1"/>
  <c r="AA178" i="37" s="1"/>
  <c r="AB178" i="37" s="1"/>
  <c r="AC178" i="37" s="1"/>
  <c r="AD178" i="37" s="1"/>
  <c r="AE178" i="37" s="1"/>
  <c r="AF178" i="37" s="1"/>
  <c r="C178" i="37"/>
  <c r="D178" i="37" s="1"/>
  <c r="E178" i="37" s="1"/>
  <c r="F178" i="37" s="1"/>
  <c r="G178" i="37" s="1"/>
  <c r="C177" i="37"/>
  <c r="D177" i="37" s="1"/>
  <c r="E177" i="37" s="1"/>
  <c r="F177" i="37" s="1"/>
  <c r="G177" i="37" s="1"/>
  <c r="H177" i="37" s="1"/>
  <c r="I177" i="37" s="1"/>
  <c r="J177" i="37" s="1"/>
  <c r="K177" i="37" s="1"/>
  <c r="L177" i="37" s="1"/>
  <c r="M177" i="37" s="1"/>
  <c r="N177" i="37" s="1"/>
  <c r="O177" i="37" s="1"/>
  <c r="P177" i="37" s="1"/>
  <c r="Q177" i="37" s="1"/>
  <c r="R177" i="37" s="1"/>
  <c r="S177" i="37" s="1"/>
  <c r="T177" i="37" s="1"/>
  <c r="U177" i="37" s="1"/>
  <c r="V177" i="37" s="1"/>
  <c r="W177" i="37" s="1"/>
  <c r="X177" i="37" s="1"/>
  <c r="Y177" i="37" s="1"/>
  <c r="Z177" i="37" s="1"/>
  <c r="AA177" i="37" s="1"/>
  <c r="AB177" i="37" s="1"/>
  <c r="AC177" i="37" s="1"/>
  <c r="AD177" i="37" s="1"/>
  <c r="AE177" i="37" s="1"/>
  <c r="AF177" i="37" s="1"/>
  <c r="D176" i="37"/>
  <c r="E176" i="37" s="1"/>
  <c r="F176" i="37" s="1"/>
  <c r="G176" i="37" s="1"/>
  <c r="H176" i="37" s="1"/>
  <c r="I176" i="37" s="1"/>
  <c r="J176" i="37" s="1"/>
  <c r="K176" i="37" s="1"/>
  <c r="L176" i="37" s="1"/>
  <c r="M176" i="37" s="1"/>
  <c r="N176" i="37" s="1"/>
  <c r="O176" i="37" s="1"/>
  <c r="P176" i="37" s="1"/>
  <c r="Q176" i="37" s="1"/>
  <c r="R176" i="37" s="1"/>
  <c r="S176" i="37" s="1"/>
  <c r="T176" i="37" s="1"/>
  <c r="U176" i="37" s="1"/>
  <c r="V176" i="37" s="1"/>
  <c r="W176" i="37" s="1"/>
  <c r="X176" i="37" s="1"/>
  <c r="Y176" i="37" s="1"/>
  <c r="Z176" i="37" s="1"/>
  <c r="AA176" i="37" s="1"/>
  <c r="AB176" i="37" s="1"/>
  <c r="AC176" i="37" s="1"/>
  <c r="AD176" i="37" s="1"/>
  <c r="AE176" i="37" s="1"/>
  <c r="AF176" i="37" s="1"/>
  <c r="C176" i="37"/>
  <c r="E175" i="37"/>
  <c r="F175" i="37" s="1"/>
  <c r="G175" i="37" s="1"/>
  <c r="H175" i="37" s="1"/>
  <c r="I175" i="37" s="1"/>
  <c r="J175" i="37" s="1"/>
  <c r="K175" i="37" s="1"/>
  <c r="L175" i="37" s="1"/>
  <c r="M175" i="37" s="1"/>
  <c r="N175" i="37" s="1"/>
  <c r="O175" i="37" s="1"/>
  <c r="P175" i="37" s="1"/>
  <c r="Q175" i="37" s="1"/>
  <c r="R175" i="37" s="1"/>
  <c r="S175" i="37" s="1"/>
  <c r="T175" i="37" s="1"/>
  <c r="U175" i="37" s="1"/>
  <c r="V175" i="37" s="1"/>
  <c r="W175" i="37" s="1"/>
  <c r="X175" i="37" s="1"/>
  <c r="Y175" i="37" s="1"/>
  <c r="Z175" i="37" s="1"/>
  <c r="AA175" i="37" s="1"/>
  <c r="AB175" i="37" s="1"/>
  <c r="AC175" i="37" s="1"/>
  <c r="AD175" i="37" s="1"/>
  <c r="AE175" i="37" s="1"/>
  <c r="AF175" i="37" s="1"/>
  <c r="D175" i="37"/>
  <c r="C175" i="37"/>
  <c r="C174" i="37"/>
  <c r="D174" i="37" s="1"/>
  <c r="E174" i="37" s="1"/>
  <c r="F174" i="37" s="1"/>
  <c r="G174" i="37" s="1"/>
  <c r="H174" i="37" s="1"/>
  <c r="I174" i="37" s="1"/>
  <c r="J174" i="37" s="1"/>
  <c r="K174" i="37" s="1"/>
  <c r="L174" i="37" s="1"/>
  <c r="M174" i="37" s="1"/>
  <c r="N174" i="37" s="1"/>
  <c r="O174" i="37" s="1"/>
  <c r="P174" i="37" s="1"/>
  <c r="Q174" i="37" s="1"/>
  <c r="R174" i="37" s="1"/>
  <c r="S174" i="37" s="1"/>
  <c r="T174" i="37" s="1"/>
  <c r="U174" i="37" s="1"/>
  <c r="V174" i="37" s="1"/>
  <c r="W174" i="37" s="1"/>
  <c r="X174" i="37" s="1"/>
  <c r="Y174" i="37" s="1"/>
  <c r="Z174" i="37" s="1"/>
  <c r="AA174" i="37" s="1"/>
  <c r="AB174" i="37" s="1"/>
  <c r="AC174" i="37" s="1"/>
  <c r="AD174" i="37" s="1"/>
  <c r="AE174" i="37" s="1"/>
  <c r="AF174" i="37" s="1"/>
  <c r="C173" i="37"/>
  <c r="D173" i="37" s="1"/>
  <c r="E173" i="37" s="1"/>
  <c r="F173" i="37" s="1"/>
  <c r="G173" i="37" s="1"/>
  <c r="H173" i="37" s="1"/>
  <c r="I173" i="37" s="1"/>
  <c r="J173" i="37" s="1"/>
  <c r="K173" i="37" s="1"/>
  <c r="L173" i="37" s="1"/>
  <c r="M173" i="37" s="1"/>
  <c r="N173" i="37" s="1"/>
  <c r="O173" i="37" s="1"/>
  <c r="P173" i="37" s="1"/>
  <c r="Q173" i="37" s="1"/>
  <c r="R173" i="37" s="1"/>
  <c r="S173" i="37" s="1"/>
  <c r="T173" i="37" s="1"/>
  <c r="U173" i="37" s="1"/>
  <c r="V173" i="37" s="1"/>
  <c r="W173" i="37" s="1"/>
  <c r="X173" i="37" s="1"/>
  <c r="Y173" i="37" s="1"/>
  <c r="Z173" i="37" s="1"/>
  <c r="AA173" i="37" s="1"/>
  <c r="AB173" i="37" s="1"/>
  <c r="AC173" i="37" s="1"/>
  <c r="AD173" i="37" s="1"/>
  <c r="AE173" i="37" s="1"/>
  <c r="AF173" i="37" s="1"/>
  <c r="D172" i="37"/>
  <c r="E172" i="37" s="1"/>
  <c r="F172" i="37" s="1"/>
  <c r="G172" i="37" s="1"/>
  <c r="H172" i="37" s="1"/>
  <c r="I172" i="37" s="1"/>
  <c r="J172" i="37" s="1"/>
  <c r="K172" i="37" s="1"/>
  <c r="L172" i="37" s="1"/>
  <c r="M172" i="37" s="1"/>
  <c r="N172" i="37" s="1"/>
  <c r="O172" i="37" s="1"/>
  <c r="P172" i="37" s="1"/>
  <c r="Q172" i="37" s="1"/>
  <c r="R172" i="37" s="1"/>
  <c r="S172" i="37" s="1"/>
  <c r="T172" i="37" s="1"/>
  <c r="U172" i="37" s="1"/>
  <c r="V172" i="37" s="1"/>
  <c r="W172" i="37" s="1"/>
  <c r="X172" i="37" s="1"/>
  <c r="Y172" i="37" s="1"/>
  <c r="Z172" i="37" s="1"/>
  <c r="AA172" i="37" s="1"/>
  <c r="AB172" i="37" s="1"/>
  <c r="AC172" i="37" s="1"/>
  <c r="AD172" i="37" s="1"/>
  <c r="AE172" i="37" s="1"/>
  <c r="AF172" i="37" s="1"/>
  <c r="C172" i="37"/>
  <c r="C171" i="37"/>
  <c r="D171" i="37" s="1"/>
  <c r="E171" i="37" s="1"/>
  <c r="F171" i="37" s="1"/>
  <c r="G171" i="37" s="1"/>
  <c r="H171" i="37" s="1"/>
  <c r="I171" i="37" s="1"/>
  <c r="J171" i="37" s="1"/>
  <c r="K171" i="37" s="1"/>
  <c r="L171" i="37" s="1"/>
  <c r="M171" i="37" s="1"/>
  <c r="N171" i="37" s="1"/>
  <c r="O171" i="37" s="1"/>
  <c r="P171" i="37" s="1"/>
  <c r="Q171" i="37" s="1"/>
  <c r="R171" i="37" s="1"/>
  <c r="S171" i="37" s="1"/>
  <c r="T171" i="37" s="1"/>
  <c r="U171" i="37" s="1"/>
  <c r="V171" i="37" s="1"/>
  <c r="W171" i="37" s="1"/>
  <c r="X171" i="37" s="1"/>
  <c r="Y171" i="37" s="1"/>
  <c r="Z171" i="37" s="1"/>
  <c r="AA171" i="37" s="1"/>
  <c r="AB171" i="37" s="1"/>
  <c r="AC171" i="37" s="1"/>
  <c r="AD171" i="37" s="1"/>
  <c r="AE171" i="37" s="1"/>
  <c r="AF171" i="37" s="1"/>
  <c r="F170" i="37"/>
  <c r="G170" i="37" s="1"/>
  <c r="H170" i="37" s="1"/>
  <c r="I170" i="37" s="1"/>
  <c r="J170" i="37" s="1"/>
  <c r="K170" i="37" s="1"/>
  <c r="L170" i="37" s="1"/>
  <c r="M170" i="37" s="1"/>
  <c r="N170" i="37" s="1"/>
  <c r="O170" i="37" s="1"/>
  <c r="P170" i="37" s="1"/>
  <c r="Q170" i="37" s="1"/>
  <c r="R170" i="37" s="1"/>
  <c r="S170" i="37" s="1"/>
  <c r="T170" i="37" s="1"/>
  <c r="U170" i="37" s="1"/>
  <c r="V170" i="37" s="1"/>
  <c r="W170" i="37" s="1"/>
  <c r="X170" i="37" s="1"/>
  <c r="Y170" i="37" s="1"/>
  <c r="Z170" i="37" s="1"/>
  <c r="AA170" i="37" s="1"/>
  <c r="AB170" i="37" s="1"/>
  <c r="AC170" i="37" s="1"/>
  <c r="AD170" i="37" s="1"/>
  <c r="AE170" i="37" s="1"/>
  <c r="AF170" i="37" s="1"/>
  <c r="C170" i="37"/>
  <c r="D170" i="37" s="1"/>
  <c r="E170" i="37" s="1"/>
  <c r="D169" i="37"/>
  <c r="E169" i="37" s="1"/>
  <c r="F169" i="37" s="1"/>
  <c r="G169" i="37" s="1"/>
  <c r="H169" i="37" s="1"/>
  <c r="I169" i="37" s="1"/>
  <c r="J169" i="37" s="1"/>
  <c r="K169" i="37" s="1"/>
  <c r="L169" i="37" s="1"/>
  <c r="M169" i="37" s="1"/>
  <c r="N169" i="37" s="1"/>
  <c r="O169" i="37" s="1"/>
  <c r="P169" i="37" s="1"/>
  <c r="Q169" i="37" s="1"/>
  <c r="R169" i="37" s="1"/>
  <c r="S169" i="37" s="1"/>
  <c r="T169" i="37" s="1"/>
  <c r="U169" i="37" s="1"/>
  <c r="V169" i="37" s="1"/>
  <c r="W169" i="37" s="1"/>
  <c r="X169" i="37" s="1"/>
  <c r="Y169" i="37" s="1"/>
  <c r="Z169" i="37" s="1"/>
  <c r="AA169" i="37" s="1"/>
  <c r="AB169" i="37" s="1"/>
  <c r="AC169" i="37" s="1"/>
  <c r="AD169" i="37" s="1"/>
  <c r="AE169" i="37" s="1"/>
  <c r="AF169" i="37" s="1"/>
  <c r="C169" i="37"/>
  <c r="J168" i="37"/>
  <c r="K168" i="37" s="1"/>
  <c r="L168" i="37" s="1"/>
  <c r="M168" i="37" s="1"/>
  <c r="N168" i="37" s="1"/>
  <c r="O168" i="37" s="1"/>
  <c r="P168" i="37" s="1"/>
  <c r="Q168" i="37" s="1"/>
  <c r="R168" i="37" s="1"/>
  <c r="S168" i="37" s="1"/>
  <c r="T168" i="37" s="1"/>
  <c r="U168" i="37" s="1"/>
  <c r="V168" i="37" s="1"/>
  <c r="W168" i="37" s="1"/>
  <c r="X168" i="37" s="1"/>
  <c r="Y168" i="37" s="1"/>
  <c r="Z168" i="37" s="1"/>
  <c r="AA168" i="37" s="1"/>
  <c r="AB168" i="37" s="1"/>
  <c r="AC168" i="37" s="1"/>
  <c r="AD168" i="37" s="1"/>
  <c r="AE168" i="37" s="1"/>
  <c r="AF168" i="37" s="1"/>
  <c r="D168" i="37"/>
  <c r="E168" i="37" s="1"/>
  <c r="F168" i="37" s="1"/>
  <c r="G168" i="37" s="1"/>
  <c r="H168" i="37" s="1"/>
  <c r="I168" i="37" s="1"/>
  <c r="C168" i="37"/>
  <c r="C167" i="37"/>
  <c r="D167" i="37" s="1"/>
  <c r="E167" i="37" s="1"/>
  <c r="F167" i="37" s="1"/>
  <c r="G167" i="37" s="1"/>
  <c r="H167" i="37" s="1"/>
  <c r="I167" i="37" s="1"/>
  <c r="J167" i="37" s="1"/>
  <c r="K167" i="37" s="1"/>
  <c r="L167" i="37" s="1"/>
  <c r="M167" i="37" s="1"/>
  <c r="N167" i="37" s="1"/>
  <c r="O167" i="37" s="1"/>
  <c r="P167" i="37" s="1"/>
  <c r="Q167" i="37" s="1"/>
  <c r="R167" i="37" s="1"/>
  <c r="S167" i="37" s="1"/>
  <c r="T167" i="37" s="1"/>
  <c r="U167" i="37" s="1"/>
  <c r="V167" i="37" s="1"/>
  <c r="W167" i="37" s="1"/>
  <c r="X167" i="37" s="1"/>
  <c r="Y167" i="37" s="1"/>
  <c r="Z167" i="37" s="1"/>
  <c r="AA167" i="37" s="1"/>
  <c r="AB167" i="37" s="1"/>
  <c r="AC167" i="37" s="1"/>
  <c r="AD167" i="37" s="1"/>
  <c r="AE167" i="37" s="1"/>
  <c r="AF167" i="37" s="1"/>
  <c r="C166" i="37"/>
  <c r="D166" i="37" s="1"/>
  <c r="E166" i="37" s="1"/>
  <c r="F166" i="37" s="1"/>
  <c r="G166" i="37" s="1"/>
  <c r="H166" i="37" s="1"/>
  <c r="I166" i="37" s="1"/>
  <c r="J166" i="37" s="1"/>
  <c r="K166" i="37" s="1"/>
  <c r="L166" i="37" s="1"/>
  <c r="M166" i="37" s="1"/>
  <c r="N166" i="37" s="1"/>
  <c r="O166" i="37" s="1"/>
  <c r="P166" i="37" s="1"/>
  <c r="Q166" i="37" s="1"/>
  <c r="R166" i="37" s="1"/>
  <c r="S166" i="37" s="1"/>
  <c r="T166" i="37" s="1"/>
  <c r="U166" i="37" s="1"/>
  <c r="V166" i="37" s="1"/>
  <c r="W166" i="37" s="1"/>
  <c r="X166" i="37" s="1"/>
  <c r="Y166" i="37" s="1"/>
  <c r="Z166" i="37" s="1"/>
  <c r="AA166" i="37" s="1"/>
  <c r="AB166" i="37" s="1"/>
  <c r="AC166" i="37" s="1"/>
  <c r="AD166" i="37" s="1"/>
  <c r="AE166" i="37" s="1"/>
  <c r="AF166" i="37" s="1"/>
  <c r="G165" i="37"/>
  <c r="H165" i="37" s="1"/>
  <c r="I165" i="37" s="1"/>
  <c r="J165" i="37" s="1"/>
  <c r="K165" i="37" s="1"/>
  <c r="L165" i="37" s="1"/>
  <c r="M165" i="37" s="1"/>
  <c r="N165" i="37" s="1"/>
  <c r="O165" i="37" s="1"/>
  <c r="P165" i="37" s="1"/>
  <c r="Q165" i="37" s="1"/>
  <c r="R165" i="37" s="1"/>
  <c r="S165" i="37" s="1"/>
  <c r="T165" i="37" s="1"/>
  <c r="U165" i="37" s="1"/>
  <c r="V165" i="37" s="1"/>
  <c r="W165" i="37" s="1"/>
  <c r="X165" i="37" s="1"/>
  <c r="Y165" i="37" s="1"/>
  <c r="Z165" i="37" s="1"/>
  <c r="AA165" i="37" s="1"/>
  <c r="AB165" i="37" s="1"/>
  <c r="AC165" i="37" s="1"/>
  <c r="AD165" i="37" s="1"/>
  <c r="AE165" i="37" s="1"/>
  <c r="AF165" i="37" s="1"/>
  <c r="C165" i="37"/>
  <c r="D165" i="37" s="1"/>
  <c r="E165" i="37" s="1"/>
  <c r="F165" i="37" s="1"/>
  <c r="C164" i="37"/>
  <c r="D164" i="37" s="1"/>
  <c r="E164" i="37" s="1"/>
  <c r="F164" i="37" s="1"/>
  <c r="G164" i="37" s="1"/>
  <c r="H164" i="37" s="1"/>
  <c r="I164" i="37" s="1"/>
  <c r="J164" i="37" s="1"/>
  <c r="K164" i="37" s="1"/>
  <c r="L164" i="37" s="1"/>
  <c r="M164" i="37" s="1"/>
  <c r="N164" i="37" s="1"/>
  <c r="O164" i="37" s="1"/>
  <c r="P164" i="37" s="1"/>
  <c r="Q164" i="37" s="1"/>
  <c r="R164" i="37" s="1"/>
  <c r="S164" i="37" s="1"/>
  <c r="T164" i="37" s="1"/>
  <c r="U164" i="37" s="1"/>
  <c r="V164" i="37" s="1"/>
  <c r="W164" i="37" s="1"/>
  <c r="X164" i="37" s="1"/>
  <c r="Y164" i="37" s="1"/>
  <c r="Z164" i="37" s="1"/>
  <c r="AA164" i="37" s="1"/>
  <c r="AB164" i="37" s="1"/>
  <c r="AC164" i="37" s="1"/>
  <c r="AD164" i="37" s="1"/>
  <c r="AE164" i="37" s="1"/>
  <c r="AF164" i="37" s="1"/>
  <c r="C163" i="37"/>
  <c r="D163" i="37" s="1"/>
  <c r="E163" i="37" s="1"/>
  <c r="F163" i="37" s="1"/>
  <c r="G163" i="37" s="1"/>
  <c r="H163" i="37" s="1"/>
  <c r="I163" i="37" s="1"/>
  <c r="J163" i="37" s="1"/>
  <c r="K163" i="37" s="1"/>
  <c r="L163" i="37" s="1"/>
  <c r="M163" i="37" s="1"/>
  <c r="N163" i="37" s="1"/>
  <c r="O163" i="37" s="1"/>
  <c r="P163" i="37" s="1"/>
  <c r="Q163" i="37" s="1"/>
  <c r="R163" i="37" s="1"/>
  <c r="S163" i="37" s="1"/>
  <c r="T163" i="37" s="1"/>
  <c r="U163" i="37" s="1"/>
  <c r="V163" i="37" s="1"/>
  <c r="W163" i="37" s="1"/>
  <c r="X163" i="37" s="1"/>
  <c r="Y163" i="37" s="1"/>
  <c r="Z163" i="37" s="1"/>
  <c r="AA163" i="37" s="1"/>
  <c r="AB163" i="37" s="1"/>
  <c r="AC163" i="37" s="1"/>
  <c r="AD163" i="37" s="1"/>
  <c r="AE163" i="37" s="1"/>
  <c r="AF163" i="37" s="1"/>
  <c r="C162" i="37"/>
  <c r="D162" i="37" s="1"/>
  <c r="E162" i="37" s="1"/>
  <c r="F162" i="37" s="1"/>
  <c r="G162" i="37" s="1"/>
  <c r="H162" i="37" s="1"/>
  <c r="I162" i="37" s="1"/>
  <c r="J162" i="37" s="1"/>
  <c r="K162" i="37" s="1"/>
  <c r="L162" i="37" s="1"/>
  <c r="M162" i="37" s="1"/>
  <c r="N162" i="37" s="1"/>
  <c r="O162" i="37" s="1"/>
  <c r="P162" i="37" s="1"/>
  <c r="Q162" i="37" s="1"/>
  <c r="R162" i="37" s="1"/>
  <c r="S162" i="37" s="1"/>
  <c r="T162" i="37" s="1"/>
  <c r="U162" i="37" s="1"/>
  <c r="V162" i="37" s="1"/>
  <c r="W162" i="37" s="1"/>
  <c r="X162" i="37" s="1"/>
  <c r="Y162" i="37" s="1"/>
  <c r="Z162" i="37" s="1"/>
  <c r="AA162" i="37" s="1"/>
  <c r="AB162" i="37" s="1"/>
  <c r="AC162" i="37" s="1"/>
  <c r="AD162" i="37" s="1"/>
  <c r="AE162" i="37" s="1"/>
  <c r="AF162" i="37" s="1"/>
  <c r="C161" i="37"/>
  <c r="D161" i="37" s="1"/>
  <c r="E161" i="37" s="1"/>
  <c r="F161" i="37" s="1"/>
  <c r="G161" i="37" s="1"/>
  <c r="H161" i="37" s="1"/>
  <c r="I161" i="37" s="1"/>
  <c r="J161" i="37" s="1"/>
  <c r="K161" i="37" s="1"/>
  <c r="L161" i="37" s="1"/>
  <c r="M161" i="37" s="1"/>
  <c r="N161" i="37" s="1"/>
  <c r="O161" i="37" s="1"/>
  <c r="P161" i="37" s="1"/>
  <c r="Q161" i="37" s="1"/>
  <c r="R161" i="37" s="1"/>
  <c r="S161" i="37" s="1"/>
  <c r="T161" i="37" s="1"/>
  <c r="U161" i="37" s="1"/>
  <c r="V161" i="37" s="1"/>
  <c r="W161" i="37" s="1"/>
  <c r="X161" i="37" s="1"/>
  <c r="Y161" i="37" s="1"/>
  <c r="Z161" i="37" s="1"/>
  <c r="AA161" i="37" s="1"/>
  <c r="AB161" i="37" s="1"/>
  <c r="AC161" i="37" s="1"/>
  <c r="AD161" i="37" s="1"/>
  <c r="AE161" i="37" s="1"/>
  <c r="AF161" i="37" s="1"/>
  <c r="C160" i="37"/>
  <c r="D160" i="37" s="1"/>
  <c r="E160" i="37" s="1"/>
  <c r="F160" i="37" s="1"/>
  <c r="G160" i="37" s="1"/>
  <c r="H160" i="37" s="1"/>
  <c r="I160" i="37" s="1"/>
  <c r="J160" i="37" s="1"/>
  <c r="K160" i="37" s="1"/>
  <c r="L160" i="37" s="1"/>
  <c r="M160" i="37" s="1"/>
  <c r="N160" i="37" s="1"/>
  <c r="O160" i="37" s="1"/>
  <c r="P160" i="37" s="1"/>
  <c r="Q160" i="37" s="1"/>
  <c r="R160" i="37" s="1"/>
  <c r="S160" i="37" s="1"/>
  <c r="T160" i="37" s="1"/>
  <c r="U160" i="37" s="1"/>
  <c r="V160" i="37" s="1"/>
  <c r="W160" i="37" s="1"/>
  <c r="X160" i="37" s="1"/>
  <c r="Y160" i="37" s="1"/>
  <c r="Z160" i="37" s="1"/>
  <c r="AA160" i="37" s="1"/>
  <c r="AB160" i="37" s="1"/>
  <c r="AC160" i="37" s="1"/>
  <c r="AD160" i="37" s="1"/>
  <c r="AE160" i="37" s="1"/>
  <c r="AF160" i="37" s="1"/>
  <c r="C159" i="37"/>
  <c r="D159" i="37" s="1"/>
  <c r="E159" i="37" s="1"/>
  <c r="F159" i="37" s="1"/>
  <c r="G159" i="37" s="1"/>
  <c r="H159" i="37" s="1"/>
  <c r="I159" i="37" s="1"/>
  <c r="J159" i="37" s="1"/>
  <c r="K159" i="37" s="1"/>
  <c r="L159" i="37" s="1"/>
  <c r="M159" i="37" s="1"/>
  <c r="N159" i="37" s="1"/>
  <c r="O159" i="37" s="1"/>
  <c r="P159" i="37" s="1"/>
  <c r="Q159" i="37" s="1"/>
  <c r="R159" i="37" s="1"/>
  <c r="S159" i="37" s="1"/>
  <c r="T159" i="37" s="1"/>
  <c r="U159" i="37" s="1"/>
  <c r="V159" i="37" s="1"/>
  <c r="W159" i="37" s="1"/>
  <c r="X159" i="37" s="1"/>
  <c r="Y159" i="37" s="1"/>
  <c r="Z159" i="37" s="1"/>
  <c r="AA159" i="37" s="1"/>
  <c r="AB159" i="37" s="1"/>
  <c r="AC159" i="37" s="1"/>
  <c r="AD159" i="37" s="1"/>
  <c r="AE159" i="37" s="1"/>
  <c r="AF159" i="37" s="1"/>
  <c r="C158" i="37"/>
  <c r="D158" i="37" s="1"/>
  <c r="E158" i="37" s="1"/>
  <c r="F158" i="37" s="1"/>
  <c r="G158" i="37" s="1"/>
  <c r="H158" i="37" s="1"/>
  <c r="I158" i="37" s="1"/>
  <c r="J158" i="37" s="1"/>
  <c r="K158" i="37" s="1"/>
  <c r="L158" i="37" s="1"/>
  <c r="M158" i="37" s="1"/>
  <c r="N158" i="37" s="1"/>
  <c r="O158" i="37" s="1"/>
  <c r="P158" i="37" s="1"/>
  <c r="Q158" i="37" s="1"/>
  <c r="R158" i="37" s="1"/>
  <c r="S158" i="37" s="1"/>
  <c r="T158" i="37" s="1"/>
  <c r="U158" i="37" s="1"/>
  <c r="V158" i="37" s="1"/>
  <c r="W158" i="37" s="1"/>
  <c r="X158" i="37" s="1"/>
  <c r="Y158" i="37" s="1"/>
  <c r="Z158" i="37" s="1"/>
  <c r="AA158" i="37" s="1"/>
  <c r="AB158" i="37" s="1"/>
  <c r="AC158" i="37" s="1"/>
  <c r="AD158" i="37" s="1"/>
  <c r="AE158" i="37" s="1"/>
  <c r="AF158" i="37" s="1"/>
  <c r="E157" i="37"/>
  <c r="F157" i="37" s="1"/>
  <c r="G157" i="37" s="1"/>
  <c r="H157" i="37" s="1"/>
  <c r="I157" i="37" s="1"/>
  <c r="J157" i="37" s="1"/>
  <c r="K157" i="37" s="1"/>
  <c r="L157" i="37" s="1"/>
  <c r="M157" i="37" s="1"/>
  <c r="N157" i="37" s="1"/>
  <c r="O157" i="37" s="1"/>
  <c r="P157" i="37" s="1"/>
  <c r="Q157" i="37" s="1"/>
  <c r="R157" i="37" s="1"/>
  <c r="S157" i="37" s="1"/>
  <c r="T157" i="37" s="1"/>
  <c r="U157" i="37" s="1"/>
  <c r="V157" i="37" s="1"/>
  <c r="W157" i="37" s="1"/>
  <c r="X157" i="37" s="1"/>
  <c r="Y157" i="37" s="1"/>
  <c r="Z157" i="37" s="1"/>
  <c r="AA157" i="37" s="1"/>
  <c r="AB157" i="37" s="1"/>
  <c r="AC157" i="37" s="1"/>
  <c r="AD157" i="37" s="1"/>
  <c r="AE157" i="37" s="1"/>
  <c r="AF157" i="37" s="1"/>
  <c r="C157" i="37"/>
  <c r="D157" i="37" s="1"/>
  <c r="C156" i="37"/>
  <c r="D156" i="37" s="1"/>
  <c r="E156" i="37" s="1"/>
  <c r="F156" i="37" s="1"/>
  <c r="G156" i="37" s="1"/>
  <c r="H156" i="37" s="1"/>
  <c r="I156" i="37" s="1"/>
  <c r="J156" i="37" s="1"/>
  <c r="K156" i="37" s="1"/>
  <c r="L156" i="37" s="1"/>
  <c r="M156" i="37" s="1"/>
  <c r="N156" i="37" s="1"/>
  <c r="O156" i="37" s="1"/>
  <c r="P156" i="37" s="1"/>
  <c r="Q156" i="37" s="1"/>
  <c r="R156" i="37" s="1"/>
  <c r="S156" i="37" s="1"/>
  <c r="T156" i="37" s="1"/>
  <c r="U156" i="37" s="1"/>
  <c r="V156" i="37" s="1"/>
  <c r="W156" i="37" s="1"/>
  <c r="X156" i="37" s="1"/>
  <c r="Y156" i="37" s="1"/>
  <c r="Z156" i="37" s="1"/>
  <c r="AA156" i="37" s="1"/>
  <c r="AB156" i="37" s="1"/>
  <c r="AC156" i="37" s="1"/>
  <c r="AD156" i="37" s="1"/>
  <c r="AE156" i="37" s="1"/>
  <c r="AF156" i="37" s="1"/>
  <c r="C155" i="37"/>
  <c r="D155" i="37" s="1"/>
  <c r="E155" i="37" s="1"/>
  <c r="F155" i="37" s="1"/>
  <c r="G155" i="37" s="1"/>
  <c r="H155" i="37" s="1"/>
  <c r="I155" i="37" s="1"/>
  <c r="J155" i="37" s="1"/>
  <c r="K155" i="37" s="1"/>
  <c r="L155" i="37" s="1"/>
  <c r="M155" i="37" s="1"/>
  <c r="N155" i="37" s="1"/>
  <c r="O155" i="37" s="1"/>
  <c r="P155" i="37" s="1"/>
  <c r="Q155" i="37" s="1"/>
  <c r="R155" i="37" s="1"/>
  <c r="S155" i="37" s="1"/>
  <c r="T155" i="37" s="1"/>
  <c r="U155" i="37" s="1"/>
  <c r="V155" i="37" s="1"/>
  <c r="W155" i="37" s="1"/>
  <c r="X155" i="37" s="1"/>
  <c r="Y155" i="37" s="1"/>
  <c r="Z155" i="37" s="1"/>
  <c r="AA155" i="37" s="1"/>
  <c r="AB155" i="37" s="1"/>
  <c r="AC155" i="37" s="1"/>
  <c r="AD155" i="37" s="1"/>
  <c r="AE155" i="37" s="1"/>
  <c r="AF155" i="37" s="1"/>
  <c r="C154" i="37"/>
  <c r="D154" i="37" s="1"/>
  <c r="E154" i="37" s="1"/>
  <c r="F154" i="37" s="1"/>
  <c r="G154" i="37" s="1"/>
  <c r="H154" i="37" s="1"/>
  <c r="I154" i="37" s="1"/>
  <c r="J154" i="37" s="1"/>
  <c r="K154" i="37" s="1"/>
  <c r="L154" i="37" s="1"/>
  <c r="M154" i="37" s="1"/>
  <c r="N154" i="37" s="1"/>
  <c r="O154" i="37" s="1"/>
  <c r="P154" i="37" s="1"/>
  <c r="Q154" i="37" s="1"/>
  <c r="R154" i="37" s="1"/>
  <c r="S154" i="37" s="1"/>
  <c r="T154" i="37" s="1"/>
  <c r="U154" i="37" s="1"/>
  <c r="V154" i="37" s="1"/>
  <c r="W154" i="37" s="1"/>
  <c r="X154" i="37" s="1"/>
  <c r="Y154" i="37" s="1"/>
  <c r="Z154" i="37" s="1"/>
  <c r="AA154" i="37" s="1"/>
  <c r="AB154" i="37" s="1"/>
  <c r="AC154" i="37" s="1"/>
  <c r="AD154" i="37" s="1"/>
  <c r="AE154" i="37" s="1"/>
  <c r="AF154" i="37" s="1"/>
  <c r="C153" i="37"/>
  <c r="D153" i="37" s="1"/>
  <c r="E153" i="37" s="1"/>
  <c r="F153" i="37" s="1"/>
  <c r="G153" i="37" s="1"/>
  <c r="H153" i="37" s="1"/>
  <c r="I153" i="37" s="1"/>
  <c r="J153" i="37" s="1"/>
  <c r="K153" i="37" s="1"/>
  <c r="L153" i="37" s="1"/>
  <c r="M153" i="37" s="1"/>
  <c r="N153" i="37" s="1"/>
  <c r="O153" i="37" s="1"/>
  <c r="P153" i="37" s="1"/>
  <c r="Q153" i="37" s="1"/>
  <c r="R153" i="37" s="1"/>
  <c r="S153" i="37" s="1"/>
  <c r="T153" i="37" s="1"/>
  <c r="U153" i="37" s="1"/>
  <c r="V153" i="37" s="1"/>
  <c r="W153" i="37" s="1"/>
  <c r="X153" i="37" s="1"/>
  <c r="Y153" i="37" s="1"/>
  <c r="Z153" i="37" s="1"/>
  <c r="AA153" i="37" s="1"/>
  <c r="AB153" i="37" s="1"/>
  <c r="AC153" i="37" s="1"/>
  <c r="AD153" i="37" s="1"/>
  <c r="AE153" i="37" s="1"/>
  <c r="AF153" i="37" s="1"/>
  <c r="C152" i="37"/>
  <c r="D152" i="37" s="1"/>
  <c r="E152" i="37" s="1"/>
  <c r="F152" i="37" s="1"/>
  <c r="G152" i="37" s="1"/>
  <c r="H152" i="37" s="1"/>
  <c r="I152" i="37" s="1"/>
  <c r="J152" i="37" s="1"/>
  <c r="K152" i="37" s="1"/>
  <c r="L152" i="37" s="1"/>
  <c r="M152" i="37" s="1"/>
  <c r="N152" i="37" s="1"/>
  <c r="O152" i="37" s="1"/>
  <c r="P152" i="37" s="1"/>
  <c r="Q152" i="37" s="1"/>
  <c r="R152" i="37" s="1"/>
  <c r="S152" i="37" s="1"/>
  <c r="T152" i="37" s="1"/>
  <c r="U152" i="37" s="1"/>
  <c r="V152" i="37" s="1"/>
  <c r="W152" i="37" s="1"/>
  <c r="X152" i="37" s="1"/>
  <c r="Y152" i="37" s="1"/>
  <c r="Z152" i="37" s="1"/>
  <c r="AA152" i="37" s="1"/>
  <c r="AB152" i="37" s="1"/>
  <c r="AC152" i="37" s="1"/>
  <c r="AD152" i="37" s="1"/>
  <c r="AE152" i="37" s="1"/>
  <c r="AF152" i="37" s="1"/>
  <c r="C151" i="37"/>
  <c r="D151" i="37" s="1"/>
  <c r="E151" i="37" s="1"/>
  <c r="F151" i="37" s="1"/>
  <c r="G151" i="37" s="1"/>
  <c r="H151" i="37" s="1"/>
  <c r="I151" i="37" s="1"/>
  <c r="J151" i="37" s="1"/>
  <c r="K151" i="37" s="1"/>
  <c r="L151" i="37" s="1"/>
  <c r="M151" i="37" s="1"/>
  <c r="N151" i="37" s="1"/>
  <c r="O151" i="37" s="1"/>
  <c r="P151" i="37" s="1"/>
  <c r="Q151" i="37" s="1"/>
  <c r="R151" i="37" s="1"/>
  <c r="S151" i="37" s="1"/>
  <c r="T151" i="37" s="1"/>
  <c r="U151" i="37" s="1"/>
  <c r="V151" i="37" s="1"/>
  <c r="W151" i="37" s="1"/>
  <c r="X151" i="37" s="1"/>
  <c r="Y151" i="37" s="1"/>
  <c r="Z151" i="37" s="1"/>
  <c r="AA151" i="37" s="1"/>
  <c r="AB151" i="37" s="1"/>
  <c r="AC151" i="37" s="1"/>
  <c r="AD151" i="37" s="1"/>
  <c r="AE151" i="37" s="1"/>
  <c r="AF151" i="37" s="1"/>
  <c r="D150" i="37"/>
  <c r="E150" i="37" s="1"/>
  <c r="F150" i="37" s="1"/>
  <c r="G150" i="37" s="1"/>
  <c r="H150" i="37" s="1"/>
  <c r="I150" i="37" s="1"/>
  <c r="J150" i="37" s="1"/>
  <c r="K150" i="37" s="1"/>
  <c r="L150" i="37" s="1"/>
  <c r="M150" i="37" s="1"/>
  <c r="N150" i="37" s="1"/>
  <c r="O150" i="37" s="1"/>
  <c r="P150" i="37" s="1"/>
  <c r="Q150" i="37" s="1"/>
  <c r="R150" i="37" s="1"/>
  <c r="S150" i="37" s="1"/>
  <c r="T150" i="37" s="1"/>
  <c r="U150" i="37" s="1"/>
  <c r="V150" i="37" s="1"/>
  <c r="W150" i="37" s="1"/>
  <c r="X150" i="37" s="1"/>
  <c r="Y150" i="37" s="1"/>
  <c r="Z150" i="37" s="1"/>
  <c r="AA150" i="37" s="1"/>
  <c r="AB150" i="37" s="1"/>
  <c r="AC150" i="37" s="1"/>
  <c r="AD150" i="37" s="1"/>
  <c r="AE150" i="37" s="1"/>
  <c r="AF150" i="37" s="1"/>
  <c r="C150" i="37"/>
  <c r="C149" i="37"/>
  <c r="D149" i="37" s="1"/>
  <c r="E149" i="37" s="1"/>
  <c r="F149" i="37" s="1"/>
  <c r="G149" i="37" s="1"/>
  <c r="H149" i="37" s="1"/>
  <c r="I149" i="37" s="1"/>
  <c r="J149" i="37" s="1"/>
  <c r="K149" i="37" s="1"/>
  <c r="L149" i="37" s="1"/>
  <c r="M149" i="37" s="1"/>
  <c r="N149" i="37" s="1"/>
  <c r="O149" i="37" s="1"/>
  <c r="P149" i="37" s="1"/>
  <c r="Q149" i="37" s="1"/>
  <c r="R149" i="37" s="1"/>
  <c r="S149" i="37" s="1"/>
  <c r="T149" i="37" s="1"/>
  <c r="U149" i="37" s="1"/>
  <c r="V149" i="37" s="1"/>
  <c r="W149" i="37" s="1"/>
  <c r="X149" i="37" s="1"/>
  <c r="Y149" i="37" s="1"/>
  <c r="Z149" i="37" s="1"/>
  <c r="AA149" i="37" s="1"/>
  <c r="AB149" i="37" s="1"/>
  <c r="AC149" i="37" s="1"/>
  <c r="AD149" i="37" s="1"/>
  <c r="AE149" i="37" s="1"/>
  <c r="AF149" i="37" s="1"/>
  <c r="H148" i="37"/>
  <c r="I148" i="37" s="1"/>
  <c r="J148" i="37" s="1"/>
  <c r="K148" i="37" s="1"/>
  <c r="L148" i="37" s="1"/>
  <c r="M148" i="37" s="1"/>
  <c r="N148" i="37" s="1"/>
  <c r="O148" i="37" s="1"/>
  <c r="P148" i="37" s="1"/>
  <c r="Q148" i="37" s="1"/>
  <c r="R148" i="37" s="1"/>
  <c r="S148" i="37" s="1"/>
  <c r="T148" i="37" s="1"/>
  <c r="U148" i="37" s="1"/>
  <c r="V148" i="37" s="1"/>
  <c r="W148" i="37" s="1"/>
  <c r="X148" i="37" s="1"/>
  <c r="Y148" i="37" s="1"/>
  <c r="Z148" i="37" s="1"/>
  <c r="AA148" i="37" s="1"/>
  <c r="AB148" i="37" s="1"/>
  <c r="AC148" i="37" s="1"/>
  <c r="AD148" i="37" s="1"/>
  <c r="AE148" i="37" s="1"/>
  <c r="AF148" i="37" s="1"/>
  <c r="C148" i="37"/>
  <c r="D148" i="37" s="1"/>
  <c r="E148" i="37" s="1"/>
  <c r="F148" i="37" s="1"/>
  <c r="G148" i="37" s="1"/>
  <c r="F147" i="37"/>
  <c r="G147" i="37" s="1"/>
  <c r="H147" i="37" s="1"/>
  <c r="I147" i="37" s="1"/>
  <c r="J147" i="37" s="1"/>
  <c r="K147" i="37" s="1"/>
  <c r="L147" i="37" s="1"/>
  <c r="M147" i="37" s="1"/>
  <c r="N147" i="37" s="1"/>
  <c r="O147" i="37" s="1"/>
  <c r="P147" i="37" s="1"/>
  <c r="Q147" i="37" s="1"/>
  <c r="R147" i="37" s="1"/>
  <c r="S147" i="37" s="1"/>
  <c r="T147" i="37" s="1"/>
  <c r="U147" i="37" s="1"/>
  <c r="V147" i="37" s="1"/>
  <c r="W147" i="37" s="1"/>
  <c r="X147" i="37" s="1"/>
  <c r="Y147" i="37" s="1"/>
  <c r="Z147" i="37" s="1"/>
  <c r="AA147" i="37" s="1"/>
  <c r="AB147" i="37" s="1"/>
  <c r="AC147" i="37" s="1"/>
  <c r="AD147" i="37" s="1"/>
  <c r="AE147" i="37" s="1"/>
  <c r="AF147" i="37" s="1"/>
  <c r="D147" i="37"/>
  <c r="E147" i="37" s="1"/>
  <c r="C147" i="37"/>
  <c r="C146" i="37"/>
  <c r="D146" i="37" s="1"/>
  <c r="E146" i="37" s="1"/>
  <c r="F146" i="37" s="1"/>
  <c r="G146" i="37" s="1"/>
  <c r="H146" i="37" s="1"/>
  <c r="I146" i="37" s="1"/>
  <c r="J146" i="37" s="1"/>
  <c r="K146" i="37" s="1"/>
  <c r="L146" i="37" s="1"/>
  <c r="M146" i="37" s="1"/>
  <c r="N146" i="37" s="1"/>
  <c r="O146" i="37" s="1"/>
  <c r="P146" i="37" s="1"/>
  <c r="Q146" i="37" s="1"/>
  <c r="R146" i="37" s="1"/>
  <c r="S146" i="37" s="1"/>
  <c r="T146" i="37" s="1"/>
  <c r="U146" i="37" s="1"/>
  <c r="V146" i="37" s="1"/>
  <c r="W146" i="37" s="1"/>
  <c r="X146" i="37" s="1"/>
  <c r="Y146" i="37" s="1"/>
  <c r="Z146" i="37" s="1"/>
  <c r="AA146" i="37" s="1"/>
  <c r="AB146" i="37" s="1"/>
  <c r="AC146" i="37" s="1"/>
  <c r="AD146" i="37" s="1"/>
  <c r="AE146" i="37" s="1"/>
  <c r="AF146" i="37" s="1"/>
  <c r="C143" i="37"/>
  <c r="D143" i="37" s="1"/>
  <c r="E143" i="37" s="1"/>
  <c r="F143" i="37" s="1"/>
  <c r="G143" i="37" s="1"/>
  <c r="H143" i="37" s="1"/>
  <c r="I143" i="37" s="1"/>
  <c r="J143" i="37" s="1"/>
  <c r="K143" i="37" s="1"/>
  <c r="L143" i="37" s="1"/>
  <c r="M143" i="37" s="1"/>
  <c r="N143" i="37" s="1"/>
  <c r="O143" i="37" s="1"/>
  <c r="P143" i="37" s="1"/>
  <c r="Q143" i="37" s="1"/>
  <c r="R143" i="37" s="1"/>
  <c r="S143" i="37" s="1"/>
  <c r="T143" i="37" s="1"/>
  <c r="U143" i="37" s="1"/>
  <c r="V143" i="37" s="1"/>
  <c r="W143" i="37" s="1"/>
  <c r="X143" i="37" s="1"/>
  <c r="Y143" i="37" s="1"/>
  <c r="Z143" i="37" s="1"/>
  <c r="AA143" i="37" s="1"/>
  <c r="AB143" i="37" s="1"/>
  <c r="AC143" i="37" s="1"/>
  <c r="AD143" i="37" s="1"/>
  <c r="AE143" i="37" s="1"/>
  <c r="AF143" i="37" s="1"/>
  <c r="C142" i="37"/>
  <c r="D142" i="37" s="1"/>
  <c r="E142" i="37" s="1"/>
  <c r="F142" i="37" s="1"/>
  <c r="G142" i="37" s="1"/>
  <c r="H142" i="37" s="1"/>
  <c r="I142" i="37" s="1"/>
  <c r="J142" i="37" s="1"/>
  <c r="K142" i="37" s="1"/>
  <c r="L142" i="37" s="1"/>
  <c r="M142" i="37" s="1"/>
  <c r="N142" i="37" s="1"/>
  <c r="O142" i="37" s="1"/>
  <c r="P142" i="37" s="1"/>
  <c r="Q142" i="37" s="1"/>
  <c r="R142" i="37" s="1"/>
  <c r="S142" i="37" s="1"/>
  <c r="T142" i="37" s="1"/>
  <c r="U142" i="37" s="1"/>
  <c r="V142" i="37" s="1"/>
  <c r="W142" i="37" s="1"/>
  <c r="X142" i="37" s="1"/>
  <c r="Y142" i="37" s="1"/>
  <c r="Z142" i="37" s="1"/>
  <c r="AA142" i="37" s="1"/>
  <c r="AB142" i="37" s="1"/>
  <c r="AC142" i="37" s="1"/>
  <c r="AD142" i="37" s="1"/>
  <c r="AE142" i="37" s="1"/>
  <c r="AF142" i="37" s="1"/>
  <c r="C141" i="37"/>
  <c r="D141" i="37" s="1"/>
  <c r="E141" i="37" s="1"/>
  <c r="F141" i="37" s="1"/>
  <c r="G141" i="37" s="1"/>
  <c r="H141" i="37" s="1"/>
  <c r="I141" i="37" s="1"/>
  <c r="J141" i="37" s="1"/>
  <c r="K141" i="37" s="1"/>
  <c r="L141" i="37" s="1"/>
  <c r="M141" i="37" s="1"/>
  <c r="N141" i="37" s="1"/>
  <c r="O141" i="37" s="1"/>
  <c r="P141" i="37" s="1"/>
  <c r="Q141" i="37" s="1"/>
  <c r="R141" i="37" s="1"/>
  <c r="S141" i="37" s="1"/>
  <c r="T141" i="37" s="1"/>
  <c r="U141" i="37" s="1"/>
  <c r="V141" i="37" s="1"/>
  <c r="W141" i="37" s="1"/>
  <c r="X141" i="37" s="1"/>
  <c r="Y141" i="37" s="1"/>
  <c r="Z141" i="37" s="1"/>
  <c r="AA141" i="37" s="1"/>
  <c r="AB141" i="37" s="1"/>
  <c r="AC141" i="37" s="1"/>
  <c r="AD141" i="37" s="1"/>
  <c r="AE141" i="37" s="1"/>
  <c r="AF141" i="37" s="1"/>
  <c r="F140" i="37"/>
  <c r="G140" i="37" s="1"/>
  <c r="H140" i="37" s="1"/>
  <c r="I140" i="37" s="1"/>
  <c r="J140" i="37" s="1"/>
  <c r="K140" i="37" s="1"/>
  <c r="L140" i="37" s="1"/>
  <c r="M140" i="37" s="1"/>
  <c r="N140" i="37" s="1"/>
  <c r="O140" i="37" s="1"/>
  <c r="P140" i="37" s="1"/>
  <c r="Q140" i="37" s="1"/>
  <c r="R140" i="37" s="1"/>
  <c r="S140" i="37" s="1"/>
  <c r="T140" i="37" s="1"/>
  <c r="U140" i="37" s="1"/>
  <c r="V140" i="37" s="1"/>
  <c r="W140" i="37" s="1"/>
  <c r="X140" i="37" s="1"/>
  <c r="Y140" i="37" s="1"/>
  <c r="Z140" i="37" s="1"/>
  <c r="AA140" i="37" s="1"/>
  <c r="AB140" i="37" s="1"/>
  <c r="AC140" i="37" s="1"/>
  <c r="AD140" i="37" s="1"/>
  <c r="AE140" i="37" s="1"/>
  <c r="AF140" i="37" s="1"/>
  <c r="D140" i="37"/>
  <c r="E140" i="37" s="1"/>
  <c r="C140" i="37"/>
  <c r="C139" i="37"/>
  <c r="D139" i="37" s="1"/>
  <c r="E139" i="37" s="1"/>
  <c r="F139" i="37" s="1"/>
  <c r="G139" i="37" s="1"/>
  <c r="H139" i="37" s="1"/>
  <c r="I139" i="37" s="1"/>
  <c r="J139" i="37" s="1"/>
  <c r="K139" i="37" s="1"/>
  <c r="L139" i="37" s="1"/>
  <c r="M139" i="37" s="1"/>
  <c r="N139" i="37" s="1"/>
  <c r="O139" i="37" s="1"/>
  <c r="P139" i="37" s="1"/>
  <c r="Q139" i="37" s="1"/>
  <c r="R139" i="37" s="1"/>
  <c r="S139" i="37" s="1"/>
  <c r="T139" i="37" s="1"/>
  <c r="U139" i="37" s="1"/>
  <c r="V139" i="37" s="1"/>
  <c r="W139" i="37" s="1"/>
  <c r="X139" i="37" s="1"/>
  <c r="Y139" i="37" s="1"/>
  <c r="Z139" i="37" s="1"/>
  <c r="AA139" i="37" s="1"/>
  <c r="AB139" i="37" s="1"/>
  <c r="AC139" i="37" s="1"/>
  <c r="AD139" i="37" s="1"/>
  <c r="AE139" i="37" s="1"/>
  <c r="AF139" i="37" s="1"/>
  <c r="C138" i="37"/>
  <c r="D138" i="37" s="1"/>
  <c r="E138" i="37" s="1"/>
  <c r="F138" i="37" s="1"/>
  <c r="G138" i="37" s="1"/>
  <c r="H138" i="37" s="1"/>
  <c r="I138" i="37" s="1"/>
  <c r="J138" i="37" s="1"/>
  <c r="K138" i="37" s="1"/>
  <c r="L138" i="37" s="1"/>
  <c r="M138" i="37" s="1"/>
  <c r="N138" i="37" s="1"/>
  <c r="O138" i="37" s="1"/>
  <c r="P138" i="37" s="1"/>
  <c r="Q138" i="37" s="1"/>
  <c r="R138" i="37" s="1"/>
  <c r="S138" i="37" s="1"/>
  <c r="T138" i="37" s="1"/>
  <c r="U138" i="37" s="1"/>
  <c r="V138" i="37" s="1"/>
  <c r="W138" i="37" s="1"/>
  <c r="X138" i="37" s="1"/>
  <c r="Y138" i="37" s="1"/>
  <c r="Z138" i="37" s="1"/>
  <c r="AA138" i="37" s="1"/>
  <c r="AB138" i="37" s="1"/>
  <c r="AC138" i="37" s="1"/>
  <c r="AD138" i="37" s="1"/>
  <c r="AE138" i="37" s="1"/>
  <c r="AF138" i="37" s="1"/>
  <c r="C137" i="37"/>
  <c r="D137" i="37" s="1"/>
  <c r="E137" i="37" s="1"/>
  <c r="F137" i="37" s="1"/>
  <c r="G137" i="37" s="1"/>
  <c r="H137" i="37" s="1"/>
  <c r="I137" i="37" s="1"/>
  <c r="J137" i="37" s="1"/>
  <c r="K137" i="37" s="1"/>
  <c r="L137" i="37" s="1"/>
  <c r="M137" i="37" s="1"/>
  <c r="N137" i="37" s="1"/>
  <c r="O137" i="37" s="1"/>
  <c r="P137" i="37" s="1"/>
  <c r="Q137" i="37" s="1"/>
  <c r="R137" i="37" s="1"/>
  <c r="S137" i="37" s="1"/>
  <c r="T137" i="37" s="1"/>
  <c r="U137" i="37" s="1"/>
  <c r="V137" i="37" s="1"/>
  <c r="W137" i="37" s="1"/>
  <c r="X137" i="37" s="1"/>
  <c r="Y137" i="37" s="1"/>
  <c r="Z137" i="37" s="1"/>
  <c r="AA137" i="37" s="1"/>
  <c r="AB137" i="37" s="1"/>
  <c r="AC137" i="37" s="1"/>
  <c r="AD137" i="37" s="1"/>
  <c r="AE137" i="37" s="1"/>
  <c r="AF137" i="37" s="1"/>
  <c r="C136" i="37"/>
  <c r="D136" i="37" s="1"/>
  <c r="E136" i="37" s="1"/>
  <c r="F136" i="37" s="1"/>
  <c r="G136" i="37" s="1"/>
  <c r="H136" i="37" s="1"/>
  <c r="I136" i="37" s="1"/>
  <c r="J136" i="37" s="1"/>
  <c r="K136" i="37" s="1"/>
  <c r="L136" i="37" s="1"/>
  <c r="M136" i="37" s="1"/>
  <c r="N136" i="37" s="1"/>
  <c r="O136" i="37" s="1"/>
  <c r="P136" i="37" s="1"/>
  <c r="Q136" i="37" s="1"/>
  <c r="R136" i="37" s="1"/>
  <c r="S136" i="37" s="1"/>
  <c r="T136" i="37" s="1"/>
  <c r="U136" i="37" s="1"/>
  <c r="V136" i="37" s="1"/>
  <c r="W136" i="37" s="1"/>
  <c r="X136" i="37" s="1"/>
  <c r="Y136" i="37" s="1"/>
  <c r="Z136" i="37" s="1"/>
  <c r="AA136" i="37" s="1"/>
  <c r="AB136" i="37" s="1"/>
  <c r="AC136" i="37" s="1"/>
  <c r="AD136" i="37" s="1"/>
  <c r="AE136" i="37" s="1"/>
  <c r="AF136" i="37" s="1"/>
  <c r="C135" i="37"/>
  <c r="D135" i="37" s="1"/>
  <c r="E135" i="37" s="1"/>
  <c r="F135" i="37" s="1"/>
  <c r="G135" i="37" s="1"/>
  <c r="H135" i="37" s="1"/>
  <c r="I135" i="37" s="1"/>
  <c r="J135" i="37" s="1"/>
  <c r="K135" i="37" s="1"/>
  <c r="L135" i="37" s="1"/>
  <c r="M135" i="37" s="1"/>
  <c r="N135" i="37" s="1"/>
  <c r="O135" i="37" s="1"/>
  <c r="P135" i="37" s="1"/>
  <c r="Q135" i="37" s="1"/>
  <c r="R135" i="37" s="1"/>
  <c r="S135" i="37" s="1"/>
  <c r="T135" i="37" s="1"/>
  <c r="U135" i="37" s="1"/>
  <c r="V135" i="37" s="1"/>
  <c r="W135" i="37" s="1"/>
  <c r="X135" i="37" s="1"/>
  <c r="Y135" i="37" s="1"/>
  <c r="Z135" i="37" s="1"/>
  <c r="AA135" i="37" s="1"/>
  <c r="AB135" i="37" s="1"/>
  <c r="AC135" i="37" s="1"/>
  <c r="AD135" i="37" s="1"/>
  <c r="AE135" i="37" s="1"/>
  <c r="AF135" i="37" s="1"/>
  <c r="D134" i="37"/>
  <c r="E134" i="37" s="1"/>
  <c r="F134" i="37" s="1"/>
  <c r="G134" i="37" s="1"/>
  <c r="H134" i="37" s="1"/>
  <c r="I134" i="37" s="1"/>
  <c r="J134" i="37" s="1"/>
  <c r="K134" i="37" s="1"/>
  <c r="L134" i="37" s="1"/>
  <c r="M134" i="37" s="1"/>
  <c r="N134" i="37" s="1"/>
  <c r="O134" i="37" s="1"/>
  <c r="P134" i="37" s="1"/>
  <c r="Q134" i="37" s="1"/>
  <c r="R134" i="37" s="1"/>
  <c r="S134" i="37" s="1"/>
  <c r="T134" i="37" s="1"/>
  <c r="U134" i="37" s="1"/>
  <c r="V134" i="37" s="1"/>
  <c r="W134" i="37" s="1"/>
  <c r="X134" i="37" s="1"/>
  <c r="Y134" i="37" s="1"/>
  <c r="Z134" i="37" s="1"/>
  <c r="AA134" i="37" s="1"/>
  <c r="AB134" i="37" s="1"/>
  <c r="AC134" i="37" s="1"/>
  <c r="AD134" i="37" s="1"/>
  <c r="AE134" i="37" s="1"/>
  <c r="AF134" i="37" s="1"/>
  <c r="C134" i="37"/>
  <c r="Q133" i="37"/>
  <c r="R133" i="37" s="1"/>
  <c r="S133" i="37" s="1"/>
  <c r="T133" i="37" s="1"/>
  <c r="U133" i="37" s="1"/>
  <c r="V133" i="37" s="1"/>
  <c r="W133" i="37" s="1"/>
  <c r="X133" i="37" s="1"/>
  <c r="Y133" i="37" s="1"/>
  <c r="Z133" i="37" s="1"/>
  <c r="AA133" i="37" s="1"/>
  <c r="AB133" i="37" s="1"/>
  <c r="AC133" i="37" s="1"/>
  <c r="AD133" i="37" s="1"/>
  <c r="AE133" i="37" s="1"/>
  <c r="AF133" i="37" s="1"/>
  <c r="H133" i="37"/>
  <c r="I133" i="37" s="1"/>
  <c r="J133" i="37" s="1"/>
  <c r="K133" i="37" s="1"/>
  <c r="L133" i="37" s="1"/>
  <c r="M133" i="37" s="1"/>
  <c r="N133" i="37" s="1"/>
  <c r="O133" i="37" s="1"/>
  <c r="P133" i="37" s="1"/>
  <c r="E133" i="37"/>
  <c r="F133" i="37" s="1"/>
  <c r="G133" i="37" s="1"/>
  <c r="C133" i="37"/>
  <c r="D133" i="37" s="1"/>
  <c r="C132" i="37"/>
  <c r="D132" i="37" s="1"/>
  <c r="E132" i="37" s="1"/>
  <c r="F132" i="37" s="1"/>
  <c r="G132" i="37" s="1"/>
  <c r="H132" i="37" s="1"/>
  <c r="I132" i="37" s="1"/>
  <c r="J132" i="37" s="1"/>
  <c r="K132" i="37" s="1"/>
  <c r="L132" i="37" s="1"/>
  <c r="M132" i="37" s="1"/>
  <c r="N132" i="37" s="1"/>
  <c r="O132" i="37" s="1"/>
  <c r="P132" i="37" s="1"/>
  <c r="Q132" i="37" s="1"/>
  <c r="R132" i="37" s="1"/>
  <c r="S132" i="37" s="1"/>
  <c r="T132" i="37" s="1"/>
  <c r="U132" i="37" s="1"/>
  <c r="V132" i="37" s="1"/>
  <c r="W132" i="37" s="1"/>
  <c r="X132" i="37" s="1"/>
  <c r="Y132" i="37" s="1"/>
  <c r="Z132" i="37" s="1"/>
  <c r="AA132" i="37" s="1"/>
  <c r="AB132" i="37" s="1"/>
  <c r="AC132" i="37" s="1"/>
  <c r="AD132" i="37" s="1"/>
  <c r="AE132" i="37" s="1"/>
  <c r="AF132" i="37" s="1"/>
  <c r="C131" i="37"/>
  <c r="D131" i="37" s="1"/>
  <c r="E131" i="37" s="1"/>
  <c r="F131" i="37" s="1"/>
  <c r="G131" i="37" s="1"/>
  <c r="H131" i="37" s="1"/>
  <c r="I131" i="37" s="1"/>
  <c r="J131" i="37" s="1"/>
  <c r="K131" i="37" s="1"/>
  <c r="L131" i="37" s="1"/>
  <c r="M131" i="37" s="1"/>
  <c r="N131" i="37" s="1"/>
  <c r="O131" i="37" s="1"/>
  <c r="P131" i="37" s="1"/>
  <c r="Q131" i="37" s="1"/>
  <c r="R131" i="37" s="1"/>
  <c r="S131" i="37" s="1"/>
  <c r="T131" i="37" s="1"/>
  <c r="U131" i="37" s="1"/>
  <c r="V131" i="37" s="1"/>
  <c r="W131" i="37" s="1"/>
  <c r="X131" i="37" s="1"/>
  <c r="Y131" i="37" s="1"/>
  <c r="Z131" i="37" s="1"/>
  <c r="AA131" i="37" s="1"/>
  <c r="AB131" i="37" s="1"/>
  <c r="AC131" i="37" s="1"/>
  <c r="AD131" i="37" s="1"/>
  <c r="AE131" i="37" s="1"/>
  <c r="AF131" i="37" s="1"/>
  <c r="E130" i="37"/>
  <c r="F130" i="37" s="1"/>
  <c r="G130" i="37" s="1"/>
  <c r="H130" i="37" s="1"/>
  <c r="I130" i="37" s="1"/>
  <c r="J130" i="37" s="1"/>
  <c r="K130" i="37" s="1"/>
  <c r="L130" i="37" s="1"/>
  <c r="M130" i="37" s="1"/>
  <c r="N130" i="37" s="1"/>
  <c r="O130" i="37" s="1"/>
  <c r="P130" i="37" s="1"/>
  <c r="Q130" i="37" s="1"/>
  <c r="R130" i="37" s="1"/>
  <c r="S130" i="37" s="1"/>
  <c r="T130" i="37" s="1"/>
  <c r="U130" i="37" s="1"/>
  <c r="V130" i="37" s="1"/>
  <c r="W130" i="37" s="1"/>
  <c r="X130" i="37" s="1"/>
  <c r="Y130" i="37" s="1"/>
  <c r="Z130" i="37" s="1"/>
  <c r="AA130" i="37" s="1"/>
  <c r="AB130" i="37" s="1"/>
  <c r="AC130" i="37" s="1"/>
  <c r="AD130" i="37" s="1"/>
  <c r="AE130" i="37" s="1"/>
  <c r="AF130" i="37" s="1"/>
  <c r="C130" i="37"/>
  <c r="D130" i="37" s="1"/>
  <c r="C129" i="37"/>
  <c r="D129" i="37" s="1"/>
  <c r="E129" i="37" s="1"/>
  <c r="F129" i="37" s="1"/>
  <c r="G129" i="37" s="1"/>
  <c r="H129" i="37" s="1"/>
  <c r="I129" i="37" s="1"/>
  <c r="J129" i="37" s="1"/>
  <c r="K129" i="37" s="1"/>
  <c r="L129" i="37" s="1"/>
  <c r="M129" i="37" s="1"/>
  <c r="N129" i="37" s="1"/>
  <c r="O129" i="37" s="1"/>
  <c r="P129" i="37" s="1"/>
  <c r="Q129" i="37" s="1"/>
  <c r="R129" i="37" s="1"/>
  <c r="S129" i="37" s="1"/>
  <c r="T129" i="37" s="1"/>
  <c r="U129" i="37" s="1"/>
  <c r="V129" i="37" s="1"/>
  <c r="W129" i="37" s="1"/>
  <c r="X129" i="37" s="1"/>
  <c r="Y129" i="37" s="1"/>
  <c r="Z129" i="37" s="1"/>
  <c r="AA129" i="37" s="1"/>
  <c r="AB129" i="37" s="1"/>
  <c r="AC129" i="37" s="1"/>
  <c r="AD129" i="37" s="1"/>
  <c r="AE129" i="37" s="1"/>
  <c r="AF129" i="37" s="1"/>
  <c r="C128" i="37"/>
  <c r="D128" i="37" s="1"/>
  <c r="E128" i="37" s="1"/>
  <c r="F128" i="37" s="1"/>
  <c r="G128" i="37" s="1"/>
  <c r="H128" i="37" s="1"/>
  <c r="I128" i="37" s="1"/>
  <c r="J128" i="37" s="1"/>
  <c r="K128" i="37" s="1"/>
  <c r="L128" i="37" s="1"/>
  <c r="M128" i="37" s="1"/>
  <c r="N128" i="37" s="1"/>
  <c r="O128" i="37" s="1"/>
  <c r="P128" i="37" s="1"/>
  <c r="Q128" i="37" s="1"/>
  <c r="R128" i="37" s="1"/>
  <c r="S128" i="37" s="1"/>
  <c r="T128" i="37" s="1"/>
  <c r="U128" i="37" s="1"/>
  <c r="V128" i="37" s="1"/>
  <c r="W128" i="37" s="1"/>
  <c r="X128" i="37" s="1"/>
  <c r="Y128" i="37" s="1"/>
  <c r="Z128" i="37" s="1"/>
  <c r="AA128" i="37" s="1"/>
  <c r="AB128" i="37" s="1"/>
  <c r="AC128" i="37" s="1"/>
  <c r="AD128" i="37" s="1"/>
  <c r="AE128" i="37" s="1"/>
  <c r="AF128" i="37" s="1"/>
  <c r="D127" i="37"/>
  <c r="E127" i="37" s="1"/>
  <c r="F127" i="37" s="1"/>
  <c r="G127" i="37" s="1"/>
  <c r="H127" i="37" s="1"/>
  <c r="I127" i="37" s="1"/>
  <c r="J127" i="37" s="1"/>
  <c r="K127" i="37" s="1"/>
  <c r="L127" i="37" s="1"/>
  <c r="M127" i="37" s="1"/>
  <c r="N127" i="37" s="1"/>
  <c r="O127" i="37" s="1"/>
  <c r="P127" i="37" s="1"/>
  <c r="Q127" i="37" s="1"/>
  <c r="R127" i="37" s="1"/>
  <c r="S127" i="37" s="1"/>
  <c r="T127" i="37" s="1"/>
  <c r="U127" i="37" s="1"/>
  <c r="V127" i="37" s="1"/>
  <c r="W127" i="37" s="1"/>
  <c r="X127" i="37" s="1"/>
  <c r="Y127" i="37" s="1"/>
  <c r="Z127" i="37" s="1"/>
  <c r="AA127" i="37" s="1"/>
  <c r="AB127" i="37" s="1"/>
  <c r="AC127" i="37" s="1"/>
  <c r="AD127" i="37" s="1"/>
  <c r="AE127" i="37" s="1"/>
  <c r="AF127" i="37" s="1"/>
  <c r="C127" i="37"/>
  <c r="C126" i="37"/>
  <c r="D126" i="37" s="1"/>
  <c r="E126" i="37" s="1"/>
  <c r="F126" i="37" s="1"/>
  <c r="G126" i="37" s="1"/>
  <c r="H126" i="37" s="1"/>
  <c r="I126" i="37" s="1"/>
  <c r="J126" i="37" s="1"/>
  <c r="K126" i="37" s="1"/>
  <c r="L126" i="37" s="1"/>
  <c r="M126" i="37" s="1"/>
  <c r="N126" i="37" s="1"/>
  <c r="O126" i="37" s="1"/>
  <c r="P126" i="37" s="1"/>
  <c r="Q126" i="37" s="1"/>
  <c r="R126" i="37" s="1"/>
  <c r="S126" i="37" s="1"/>
  <c r="T126" i="37" s="1"/>
  <c r="U126" i="37" s="1"/>
  <c r="V126" i="37" s="1"/>
  <c r="W126" i="37" s="1"/>
  <c r="X126" i="37" s="1"/>
  <c r="Y126" i="37" s="1"/>
  <c r="Z126" i="37" s="1"/>
  <c r="AA126" i="37" s="1"/>
  <c r="AB126" i="37" s="1"/>
  <c r="AC126" i="37" s="1"/>
  <c r="AD126" i="37" s="1"/>
  <c r="AE126" i="37" s="1"/>
  <c r="AF126" i="37" s="1"/>
  <c r="S125" i="37"/>
  <c r="T125" i="37" s="1"/>
  <c r="U125" i="37" s="1"/>
  <c r="V125" i="37" s="1"/>
  <c r="W125" i="37" s="1"/>
  <c r="X125" i="37" s="1"/>
  <c r="Y125" i="37" s="1"/>
  <c r="Z125" i="37" s="1"/>
  <c r="AA125" i="37" s="1"/>
  <c r="AB125" i="37" s="1"/>
  <c r="AC125" i="37" s="1"/>
  <c r="AD125" i="37" s="1"/>
  <c r="AE125" i="37" s="1"/>
  <c r="AF125" i="37" s="1"/>
  <c r="C125" i="37"/>
  <c r="D125" i="37" s="1"/>
  <c r="E125" i="37" s="1"/>
  <c r="F125" i="37" s="1"/>
  <c r="G125" i="37" s="1"/>
  <c r="H125" i="37" s="1"/>
  <c r="I125" i="37" s="1"/>
  <c r="J125" i="37" s="1"/>
  <c r="K125" i="37" s="1"/>
  <c r="L125" i="37" s="1"/>
  <c r="M125" i="37" s="1"/>
  <c r="N125" i="37" s="1"/>
  <c r="O125" i="37" s="1"/>
  <c r="P125" i="37" s="1"/>
  <c r="Q125" i="37" s="1"/>
  <c r="R125" i="37" s="1"/>
  <c r="L124" i="37"/>
  <c r="M124" i="37" s="1"/>
  <c r="N124" i="37" s="1"/>
  <c r="O124" i="37" s="1"/>
  <c r="P124" i="37" s="1"/>
  <c r="Q124" i="37" s="1"/>
  <c r="R124" i="37" s="1"/>
  <c r="S124" i="37" s="1"/>
  <c r="T124" i="37" s="1"/>
  <c r="U124" i="37" s="1"/>
  <c r="V124" i="37" s="1"/>
  <c r="W124" i="37" s="1"/>
  <c r="X124" i="37" s="1"/>
  <c r="Y124" i="37" s="1"/>
  <c r="Z124" i="37" s="1"/>
  <c r="AA124" i="37" s="1"/>
  <c r="AB124" i="37" s="1"/>
  <c r="AC124" i="37" s="1"/>
  <c r="AD124" i="37" s="1"/>
  <c r="AE124" i="37" s="1"/>
  <c r="AF124" i="37" s="1"/>
  <c r="C124" i="37"/>
  <c r="D124" i="37" s="1"/>
  <c r="E124" i="37" s="1"/>
  <c r="F124" i="37" s="1"/>
  <c r="G124" i="37" s="1"/>
  <c r="H124" i="37" s="1"/>
  <c r="I124" i="37" s="1"/>
  <c r="J124" i="37" s="1"/>
  <c r="K124" i="37" s="1"/>
  <c r="C123" i="37"/>
  <c r="D123" i="37" s="1"/>
  <c r="E123" i="37" s="1"/>
  <c r="F123" i="37" s="1"/>
  <c r="G123" i="37" s="1"/>
  <c r="H123" i="37" s="1"/>
  <c r="I123" i="37" s="1"/>
  <c r="J123" i="37" s="1"/>
  <c r="K123" i="37" s="1"/>
  <c r="L123" i="37" s="1"/>
  <c r="M123" i="37" s="1"/>
  <c r="N123" i="37" s="1"/>
  <c r="O123" i="37" s="1"/>
  <c r="P123" i="37" s="1"/>
  <c r="Q123" i="37" s="1"/>
  <c r="R123" i="37" s="1"/>
  <c r="S123" i="37" s="1"/>
  <c r="T123" i="37" s="1"/>
  <c r="U123" i="37" s="1"/>
  <c r="V123" i="37" s="1"/>
  <c r="W123" i="37" s="1"/>
  <c r="X123" i="37" s="1"/>
  <c r="Y123" i="37" s="1"/>
  <c r="Z123" i="37" s="1"/>
  <c r="AA123" i="37" s="1"/>
  <c r="AB123" i="37" s="1"/>
  <c r="AC123" i="37" s="1"/>
  <c r="AD123" i="37" s="1"/>
  <c r="AE123" i="37" s="1"/>
  <c r="AF123" i="37" s="1"/>
  <c r="C122" i="37"/>
  <c r="D122" i="37" s="1"/>
  <c r="E122" i="37" s="1"/>
  <c r="F122" i="37" s="1"/>
  <c r="G122" i="37" s="1"/>
  <c r="H122" i="37" s="1"/>
  <c r="I122" i="37" s="1"/>
  <c r="J122" i="37" s="1"/>
  <c r="K122" i="37" s="1"/>
  <c r="L122" i="37" s="1"/>
  <c r="M122" i="37" s="1"/>
  <c r="N122" i="37" s="1"/>
  <c r="O122" i="37" s="1"/>
  <c r="P122" i="37" s="1"/>
  <c r="Q122" i="37" s="1"/>
  <c r="R122" i="37" s="1"/>
  <c r="S122" i="37" s="1"/>
  <c r="T122" i="37" s="1"/>
  <c r="U122" i="37" s="1"/>
  <c r="V122" i="37" s="1"/>
  <c r="W122" i="37" s="1"/>
  <c r="X122" i="37" s="1"/>
  <c r="Y122" i="37" s="1"/>
  <c r="Z122" i="37" s="1"/>
  <c r="AA122" i="37" s="1"/>
  <c r="AB122" i="37" s="1"/>
  <c r="AC122" i="37" s="1"/>
  <c r="AD122" i="37" s="1"/>
  <c r="AE122" i="37" s="1"/>
  <c r="AF122" i="37" s="1"/>
  <c r="J121" i="37"/>
  <c r="K121" i="37" s="1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X121" i="37" s="1"/>
  <c r="Y121" i="37" s="1"/>
  <c r="Z121" i="37" s="1"/>
  <c r="AA121" i="37" s="1"/>
  <c r="AB121" i="37" s="1"/>
  <c r="AC121" i="37" s="1"/>
  <c r="AD121" i="37" s="1"/>
  <c r="AE121" i="37" s="1"/>
  <c r="AF121" i="37" s="1"/>
  <c r="D121" i="37"/>
  <c r="E121" i="37" s="1"/>
  <c r="F121" i="37" s="1"/>
  <c r="G121" i="37" s="1"/>
  <c r="H121" i="37" s="1"/>
  <c r="I121" i="37" s="1"/>
  <c r="C121" i="37"/>
  <c r="C120" i="37"/>
  <c r="D120" i="37" s="1"/>
  <c r="E120" i="37" s="1"/>
  <c r="F120" i="37" s="1"/>
  <c r="G120" i="37" s="1"/>
  <c r="H120" i="37" s="1"/>
  <c r="I120" i="37" s="1"/>
  <c r="J120" i="37" s="1"/>
  <c r="K120" i="37" s="1"/>
  <c r="L120" i="37" s="1"/>
  <c r="M120" i="37" s="1"/>
  <c r="N120" i="37" s="1"/>
  <c r="O120" i="37" s="1"/>
  <c r="P120" i="37" s="1"/>
  <c r="Q120" i="37" s="1"/>
  <c r="R120" i="37" s="1"/>
  <c r="S120" i="37" s="1"/>
  <c r="T120" i="37" s="1"/>
  <c r="U120" i="37" s="1"/>
  <c r="V120" i="37" s="1"/>
  <c r="W120" i="37" s="1"/>
  <c r="X120" i="37" s="1"/>
  <c r="Y120" i="37" s="1"/>
  <c r="Z120" i="37" s="1"/>
  <c r="AA120" i="37" s="1"/>
  <c r="AB120" i="37" s="1"/>
  <c r="AC120" i="37" s="1"/>
  <c r="AD120" i="37" s="1"/>
  <c r="AE120" i="37" s="1"/>
  <c r="AF120" i="37" s="1"/>
  <c r="C119" i="37"/>
  <c r="D119" i="37" s="1"/>
  <c r="E119" i="37" s="1"/>
  <c r="F119" i="37" s="1"/>
  <c r="G119" i="37" s="1"/>
  <c r="H119" i="37" s="1"/>
  <c r="I119" i="37" s="1"/>
  <c r="J119" i="37" s="1"/>
  <c r="K119" i="37" s="1"/>
  <c r="L119" i="37" s="1"/>
  <c r="M119" i="37" s="1"/>
  <c r="N119" i="37" s="1"/>
  <c r="O119" i="37" s="1"/>
  <c r="P119" i="37" s="1"/>
  <c r="Q119" i="37" s="1"/>
  <c r="R119" i="37" s="1"/>
  <c r="S119" i="37" s="1"/>
  <c r="T119" i="37" s="1"/>
  <c r="U119" i="37" s="1"/>
  <c r="V119" i="37" s="1"/>
  <c r="W119" i="37" s="1"/>
  <c r="X119" i="37" s="1"/>
  <c r="Y119" i="37" s="1"/>
  <c r="Z119" i="37" s="1"/>
  <c r="AA119" i="37" s="1"/>
  <c r="AB119" i="37" s="1"/>
  <c r="AC119" i="37" s="1"/>
  <c r="AD119" i="37" s="1"/>
  <c r="AE119" i="37" s="1"/>
  <c r="AF119" i="37" s="1"/>
  <c r="H118" i="37"/>
  <c r="I118" i="37" s="1"/>
  <c r="J118" i="37" s="1"/>
  <c r="K118" i="37" s="1"/>
  <c r="L118" i="37" s="1"/>
  <c r="M118" i="37" s="1"/>
  <c r="N118" i="37" s="1"/>
  <c r="O118" i="37" s="1"/>
  <c r="P118" i="37" s="1"/>
  <c r="Q118" i="37" s="1"/>
  <c r="R118" i="37" s="1"/>
  <c r="S118" i="37" s="1"/>
  <c r="T118" i="37" s="1"/>
  <c r="U118" i="37" s="1"/>
  <c r="V118" i="37" s="1"/>
  <c r="W118" i="37" s="1"/>
  <c r="X118" i="37" s="1"/>
  <c r="Y118" i="37" s="1"/>
  <c r="Z118" i="37" s="1"/>
  <c r="AA118" i="37" s="1"/>
  <c r="AB118" i="37" s="1"/>
  <c r="AC118" i="37" s="1"/>
  <c r="AD118" i="37" s="1"/>
  <c r="AE118" i="37" s="1"/>
  <c r="AF118" i="37" s="1"/>
  <c r="D118" i="37"/>
  <c r="E118" i="37" s="1"/>
  <c r="F118" i="37" s="1"/>
  <c r="G118" i="37" s="1"/>
  <c r="C118" i="37"/>
  <c r="C117" i="37"/>
  <c r="D117" i="37" s="1"/>
  <c r="E117" i="37" s="1"/>
  <c r="F117" i="37" s="1"/>
  <c r="G117" i="37" s="1"/>
  <c r="H117" i="37" s="1"/>
  <c r="I117" i="37" s="1"/>
  <c r="J117" i="37" s="1"/>
  <c r="K117" i="37" s="1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X117" i="37" s="1"/>
  <c r="Y117" i="37" s="1"/>
  <c r="Z117" i="37" s="1"/>
  <c r="AA117" i="37" s="1"/>
  <c r="AB117" i="37" s="1"/>
  <c r="AC117" i="37" s="1"/>
  <c r="AD117" i="37" s="1"/>
  <c r="AE117" i="37" s="1"/>
  <c r="AF117" i="37" s="1"/>
  <c r="C116" i="37"/>
  <c r="D116" i="37" s="1"/>
  <c r="E116" i="37" s="1"/>
  <c r="F116" i="37" s="1"/>
  <c r="G116" i="37" s="1"/>
  <c r="H116" i="37" s="1"/>
  <c r="I116" i="37" s="1"/>
  <c r="J116" i="37" s="1"/>
  <c r="K116" i="37" s="1"/>
  <c r="L116" i="37" s="1"/>
  <c r="M116" i="37" s="1"/>
  <c r="N116" i="37" s="1"/>
  <c r="O116" i="37" s="1"/>
  <c r="P116" i="37" s="1"/>
  <c r="Q116" i="37" s="1"/>
  <c r="R116" i="37" s="1"/>
  <c r="S116" i="37" s="1"/>
  <c r="T116" i="37" s="1"/>
  <c r="U116" i="37" s="1"/>
  <c r="V116" i="37" s="1"/>
  <c r="W116" i="37" s="1"/>
  <c r="X116" i="37" s="1"/>
  <c r="Y116" i="37" s="1"/>
  <c r="Z116" i="37" s="1"/>
  <c r="AA116" i="37" s="1"/>
  <c r="AB116" i="37" s="1"/>
  <c r="AC116" i="37" s="1"/>
  <c r="AD116" i="37" s="1"/>
  <c r="AE116" i="37" s="1"/>
  <c r="AF116" i="37" s="1"/>
  <c r="D115" i="37"/>
  <c r="E115" i="37" s="1"/>
  <c r="F115" i="37" s="1"/>
  <c r="G115" i="37" s="1"/>
  <c r="H115" i="37" s="1"/>
  <c r="I115" i="37" s="1"/>
  <c r="J115" i="37" s="1"/>
  <c r="K115" i="37" s="1"/>
  <c r="L115" i="37" s="1"/>
  <c r="M115" i="37" s="1"/>
  <c r="N115" i="37" s="1"/>
  <c r="O115" i="37" s="1"/>
  <c r="P115" i="37" s="1"/>
  <c r="Q115" i="37" s="1"/>
  <c r="R115" i="37" s="1"/>
  <c r="S115" i="37" s="1"/>
  <c r="T115" i="37" s="1"/>
  <c r="U115" i="37" s="1"/>
  <c r="V115" i="37" s="1"/>
  <c r="W115" i="37" s="1"/>
  <c r="X115" i="37" s="1"/>
  <c r="Y115" i="37" s="1"/>
  <c r="Z115" i="37" s="1"/>
  <c r="AA115" i="37" s="1"/>
  <c r="AB115" i="37" s="1"/>
  <c r="AC115" i="37" s="1"/>
  <c r="AD115" i="37" s="1"/>
  <c r="AE115" i="37" s="1"/>
  <c r="AF115" i="37" s="1"/>
  <c r="C115" i="37"/>
  <c r="C114" i="37"/>
  <c r="D114" i="37" s="1"/>
  <c r="E114" i="37" s="1"/>
  <c r="F114" i="37" s="1"/>
  <c r="G114" i="37" s="1"/>
  <c r="H114" i="37" s="1"/>
  <c r="I114" i="37" s="1"/>
  <c r="J114" i="37" s="1"/>
  <c r="K114" i="37" s="1"/>
  <c r="L114" i="37" s="1"/>
  <c r="M114" i="37" s="1"/>
  <c r="N114" i="37" s="1"/>
  <c r="O114" i="37" s="1"/>
  <c r="P114" i="37" s="1"/>
  <c r="Q114" i="37" s="1"/>
  <c r="R114" i="37" s="1"/>
  <c r="S114" i="37" s="1"/>
  <c r="T114" i="37" s="1"/>
  <c r="U114" i="37" s="1"/>
  <c r="V114" i="37" s="1"/>
  <c r="W114" i="37" s="1"/>
  <c r="X114" i="37" s="1"/>
  <c r="Y114" i="37" s="1"/>
  <c r="Z114" i="37" s="1"/>
  <c r="AA114" i="37" s="1"/>
  <c r="AB114" i="37" s="1"/>
  <c r="AC114" i="37" s="1"/>
  <c r="AD114" i="37" s="1"/>
  <c r="AE114" i="37" s="1"/>
  <c r="AF114" i="37" s="1"/>
  <c r="C113" i="37"/>
  <c r="D113" i="37" s="1"/>
  <c r="E113" i="37" s="1"/>
  <c r="F113" i="37" s="1"/>
  <c r="G113" i="37" s="1"/>
  <c r="H113" i="37" s="1"/>
  <c r="I113" i="37" s="1"/>
  <c r="J113" i="37" s="1"/>
  <c r="K113" i="37" s="1"/>
  <c r="L113" i="37" s="1"/>
  <c r="M113" i="37" s="1"/>
  <c r="N113" i="37" s="1"/>
  <c r="O113" i="37" s="1"/>
  <c r="P113" i="37" s="1"/>
  <c r="Q113" i="37" s="1"/>
  <c r="R113" i="37" s="1"/>
  <c r="S113" i="37" s="1"/>
  <c r="T113" i="37" s="1"/>
  <c r="U113" i="37" s="1"/>
  <c r="V113" i="37" s="1"/>
  <c r="W113" i="37" s="1"/>
  <c r="X113" i="37" s="1"/>
  <c r="Y113" i="37" s="1"/>
  <c r="Z113" i="37" s="1"/>
  <c r="AA113" i="37" s="1"/>
  <c r="AB113" i="37" s="1"/>
  <c r="AC113" i="37" s="1"/>
  <c r="AD113" i="37" s="1"/>
  <c r="AE113" i="37" s="1"/>
  <c r="AF113" i="37" s="1"/>
  <c r="D112" i="37"/>
  <c r="E112" i="37" s="1"/>
  <c r="F112" i="37" s="1"/>
  <c r="G112" i="37" s="1"/>
  <c r="H112" i="37" s="1"/>
  <c r="I112" i="37" s="1"/>
  <c r="J112" i="37" s="1"/>
  <c r="K112" i="37" s="1"/>
  <c r="L112" i="37" s="1"/>
  <c r="M112" i="37" s="1"/>
  <c r="N112" i="37" s="1"/>
  <c r="O112" i="37" s="1"/>
  <c r="P112" i="37" s="1"/>
  <c r="Q112" i="37" s="1"/>
  <c r="R112" i="37" s="1"/>
  <c r="S112" i="37" s="1"/>
  <c r="T112" i="37" s="1"/>
  <c r="U112" i="37" s="1"/>
  <c r="V112" i="37" s="1"/>
  <c r="W112" i="37" s="1"/>
  <c r="X112" i="37" s="1"/>
  <c r="Y112" i="37" s="1"/>
  <c r="Z112" i="37" s="1"/>
  <c r="AA112" i="37" s="1"/>
  <c r="AB112" i="37" s="1"/>
  <c r="AC112" i="37" s="1"/>
  <c r="AD112" i="37" s="1"/>
  <c r="AE112" i="37" s="1"/>
  <c r="AF112" i="37" s="1"/>
  <c r="C112" i="37"/>
  <c r="C111" i="37"/>
  <c r="D111" i="37" s="1"/>
  <c r="E111" i="37" s="1"/>
  <c r="F111" i="37" s="1"/>
  <c r="G111" i="37" s="1"/>
  <c r="H111" i="37" s="1"/>
  <c r="I111" i="37" s="1"/>
  <c r="J111" i="37" s="1"/>
  <c r="K111" i="37" s="1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X111" i="37" s="1"/>
  <c r="Y111" i="37" s="1"/>
  <c r="Z111" i="37" s="1"/>
  <c r="AA111" i="37" s="1"/>
  <c r="AB111" i="37" s="1"/>
  <c r="AC111" i="37" s="1"/>
  <c r="AD111" i="37" s="1"/>
  <c r="AE111" i="37" s="1"/>
  <c r="AF111" i="37" s="1"/>
  <c r="D110" i="37"/>
  <c r="E110" i="37" s="1"/>
  <c r="F110" i="37" s="1"/>
  <c r="G110" i="37" s="1"/>
  <c r="H110" i="37" s="1"/>
  <c r="I110" i="37" s="1"/>
  <c r="J110" i="37" s="1"/>
  <c r="K110" i="37" s="1"/>
  <c r="L110" i="37" s="1"/>
  <c r="M110" i="37" s="1"/>
  <c r="N110" i="37" s="1"/>
  <c r="O110" i="37" s="1"/>
  <c r="P110" i="37" s="1"/>
  <c r="Q110" i="37" s="1"/>
  <c r="R110" i="37" s="1"/>
  <c r="S110" i="37" s="1"/>
  <c r="T110" i="37" s="1"/>
  <c r="U110" i="37" s="1"/>
  <c r="V110" i="37" s="1"/>
  <c r="W110" i="37" s="1"/>
  <c r="X110" i="37" s="1"/>
  <c r="Y110" i="37" s="1"/>
  <c r="Z110" i="37" s="1"/>
  <c r="AA110" i="37" s="1"/>
  <c r="AB110" i="37" s="1"/>
  <c r="AC110" i="37" s="1"/>
  <c r="AD110" i="37" s="1"/>
  <c r="AE110" i="37" s="1"/>
  <c r="AF110" i="37" s="1"/>
  <c r="C110" i="37"/>
  <c r="C109" i="37"/>
  <c r="D109" i="37" s="1"/>
  <c r="E109" i="37" s="1"/>
  <c r="F109" i="37" s="1"/>
  <c r="G109" i="37" s="1"/>
  <c r="H109" i="37" s="1"/>
  <c r="I109" i="37" s="1"/>
  <c r="J109" i="37" s="1"/>
  <c r="K109" i="37" s="1"/>
  <c r="L109" i="37" s="1"/>
  <c r="M109" i="37" s="1"/>
  <c r="N109" i="37" s="1"/>
  <c r="O109" i="37" s="1"/>
  <c r="P109" i="37" s="1"/>
  <c r="Q109" i="37" s="1"/>
  <c r="R109" i="37" s="1"/>
  <c r="S109" i="37" s="1"/>
  <c r="T109" i="37" s="1"/>
  <c r="U109" i="37" s="1"/>
  <c r="V109" i="37" s="1"/>
  <c r="W109" i="37" s="1"/>
  <c r="X109" i="37" s="1"/>
  <c r="Y109" i="37" s="1"/>
  <c r="Z109" i="37" s="1"/>
  <c r="AA109" i="37" s="1"/>
  <c r="AB109" i="37" s="1"/>
  <c r="AC109" i="37" s="1"/>
  <c r="AD109" i="37" s="1"/>
  <c r="AE109" i="37" s="1"/>
  <c r="AF109" i="37" s="1"/>
  <c r="E108" i="37"/>
  <c r="F108" i="37" s="1"/>
  <c r="G108" i="37" s="1"/>
  <c r="H108" i="37" s="1"/>
  <c r="I108" i="37" s="1"/>
  <c r="J108" i="37" s="1"/>
  <c r="K108" i="37" s="1"/>
  <c r="L108" i="37" s="1"/>
  <c r="M108" i="37" s="1"/>
  <c r="N108" i="37" s="1"/>
  <c r="O108" i="37" s="1"/>
  <c r="P108" i="37" s="1"/>
  <c r="Q108" i="37" s="1"/>
  <c r="R108" i="37" s="1"/>
  <c r="S108" i="37" s="1"/>
  <c r="T108" i="37" s="1"/>
  <c r="U108" i="37" s="1"/>
  <c r="V108" i="37" s="1"/>
  <c r="W108" i="37" s="1"/>
  <c r="X108" i="37" s="1"/>
  <c r="Y108" i="37" s="1"/>
  <c r="Z108" i="37" s="1"/>
  <c r="AA108" i="37" s="1"/>
  <c r="AB108" i="37" s="1"/>
  <c r="AC108" i="37" s="1"/>
  <c r="AD108" i="37" s="1"/>
  <c r="AE108" i="37" s="1"/>
  <c r="AF108" i="37" s="1"/>
  <c r="C108" i="37"/>
  <c r="D108" i="37" s="1"/>
  <c r="J107" i="37"/>
  <c r="K107" i="37" s="1"/>
  <c r="L107" i="37" s="1"/>
  <c r="M107" i="37" s="1"/>
  <c r="N107" i="37" s="1"/>
  <c r="O107" i="37" s="1"/>
  <c r="P107" i="37" s="1"/>
  <c r="Q107" i="37" s="1"/>
  <c r="R107" i="37" s="1"/>
  <c r="S107" i="37" s="1"/>
  <c r="T107" i="37" s="1"/>
  <c r="U107" i="37" s="1"/>
  <c r="V107" i="37" s="1"/>
  <c r="W107" i="37" s="1"/>
  <c r="X107" i="37" s="1"/>
  <c r="Y107" i="37" s="1"/>
  <c r="Z107" i="37" s="1"/>
  <c r="AA107" i="37" s="1"/>
  <c r="AB107" i="37" s="1"/>
  <c r="AC107" i="37" s="1"/>
  <c r="AD107" i="37" s="1"/>
  <c r="AE107" i="37" s="1"/>
  <c r="AF107" i="37" s="1"/>
  <c r="C107" i="37"/>
  <c r="D107" i="37" s="1"/>
  <c r="E107" i="37" s="1"/>
  <c r="F107" i="37" s="1"/>
  <c r="G107" i="37" s="1"/>
  <c r="H107" i="37" s="1"/>
  <c r="C106" i="37"/>
  <c r="D106" i="37" s="1"/>
  <c r="E106" i="37" s="1"/>
  <c r="F106" i="37" s="1"/>
  <c r="G106" i="37" s="1"/>
  <c r="H106" i="37" s="1"/>
  <c r="I106" i="37" s="1"/>
  <c r="J106" i="37" s="1"/>
  <c r="K106" i="37" s="1"/>
  <c r="L106" i="37" s="1"/>
  <c r="M106" i="37" s="1"/>
  <c r="N106" i="37" s="1"/>
  <c r="O106" i="37" s="1"/>
  <c r="P106" i="37" s="1"/>
  <c r="Q106" i="37" s="1"/>
  <c r="R106" i="37" s="1"/>
  <c r="S106" i="37" s="1"/>
  <c r="T106" i="37" s="1"/>
  <c r="U106" i="37" s="1"/>
  <c r="V106" i="37" s="1"/>
  <c r="W106" i="37" s="1"/>
  <c r="X106" i="37" s="1"/>
  <c r="Y106" i="37" s="1"/>
  <c r="Z106" i="37" s="1"/>
  <c r="AA106" i="37" s="1"/>
  <c r="AB106" i="37" s="1"/>
  <c r="AC106" i="37" s="1"/>
  <c r="AD106" i="37" s="1"/>
  <c r="AE106" i="37" s="1"/>
  <c r="AF106" i="37" s="1"/>
  <c r="C104" i="37"/>
  <c r="D104" i="37" s="1"/>
  <c r="E104" i="37" s="1"/>
  <c r="F104" i="37" s="1"/>
  <c r="G104" i="37" s="1"/>
  <c r="H104" i="37" s="1"/>
  <c r="I104" i="37" s="1"/>
  <c r="J104" i="37" s="1"/>
  <c r="K104" i="37" s="1"/>
  <c r="L104" i="37" s="1"/>
  <c r="M104" i="37" s="1"/>
  <c r="N104" i="37" s="1"/>
  <c r="O104" i="37" s="1"/>
  <c r="P104" i="37" s="1"/>
  <c r="Q104" i="37" s="1"/>
  <c r="R104" i="37" s="1"/>
  <c r="S104" i="37" s="1"/>
  <c r="T104" i="37" s="1"/>
  <c r="U104" i="37" s="1"/>
  <c r="V104" i="37" s="1"/>
  <c r="W104" i="37" s="1"/>
  <c r="X104" i="37" s="1"/>
  <c r="Y104" i="37" s="1"/>
  <c r="Z104" i="37" s="1"/>
  <c r="AA104" i="37" s="1"/>
  <c r="AB104" i="37" s="1"/>
  <c r="AC104" i="37" s="1"/>
  <c r="AD104" i="37" s="1"/>
  <c r="AE104" i="37" s="1"/>
  <c r="AF104" i="37" s="1"/>
  <c r="C103" i="37"/>
  <c r="D103" i="37" s="1"/>
  <c r="E103" i="37" s="1"/>
  <c r="F103" i="37" s="1"/>
  <c r="G103" i="37" s="1"/>
  <c r="H103" i="37" s="1"/>
  <c r="I103" i="37" s="1"/>
  <c r="J103" i="37" s="1"/>
  <c r="K103" i="37" s="1"/>
  <c r="L103" i="37" s="1"/>
  <c r="M103" i="37" s="1"/>
  <c r="N103" i="37" s="1"/>
  <c r="O103" i="37" s="1"/>
  <c r="P103" i="37" s="1"/>
  <c r="Q103" i="37" s="1"/>
  <c r="R103" i="37" s="1"/>
  <c r="S103" i="37" s="1"/>
  <c r="T103" i="37" s="1"/>
  <c r="U103" i="37" s="1"/>
  <c r="V103" i="37" s="1"/>
  <c r="W103" i="37" s="1"/>
  <c r="X103" i="37" s="1"/>
  <c r="Y103" i="37" s="1"/>
  <c r="Z103" i="37" s="1"/>
  <c r="AA103" i="37" s="1"/>
  <c r="AB103" i="37" s="1"/>
  <c r="AC103" i="37" s="1"/>
  <c r="AD103" i="37" s="1"/>
  <c r="AE103" i="37" s="1"/>
  <c r="AF103" i="37" s="1"/>
  <c r="C102" i="37"/>
  <c r="D102" i="37" s="1"/>
  <c r="E102" i="37" s="1"/>
  <c r="F102" i="37" s="1"/>
  <c r="G102" i="37" s="1"/>
  <c r="H102" i="37" s="1"/>
  <c r="I102" i="37" s="1"/>
  <c r="J102" i="37" s="1"/>
  <c r="K102" i="37" s="1"/>
  <c r="L102" i="37" s="1"/>
  <c r="M102" i="37" s="1"/>
  <c r="N102" i="37" s="1"/>
  <c r="O102" i="37" s="1"/>
  <c r="P102" i="37" s="1"/>
  <c r="Q102" i="37" s="1"/>
  <c r="R102" i="37" s="1"/>
  <c r="S102" i="37" s="1"/>
  <c r="T102" i="37" s="1"/>
  <c r="U102" i="37" s="1"/>
  <c r="V102" i="37" s="1"/>
  <c r="W102" i="37" s="1"/>
  <c r="X102" i="37" s="1"/>
  <c r="Y102" i="37" s="1"/>
  <c r="Z102" i="37" s="1"/>
  <c r="AA102" i="37" s="1"/>
  <c r="AB102" i="37" s="1"/>
  <c r="AC102" i="37" s="1"/>
  <c r="AD102" i="37" s="1"/>
  <c r="AE102" i="37" s="1"/>
  <c r="AF102" i="37" s="1"/>
  <c r="C100" i="37"/>
  <c r="D100" i="37" s="1"/>
  <c r="E100" i="37" s="1"/>
  <c r="F100" i="37" s="1"/>
  <c r="G100" i="37" s="1"/>
  <c r="H100" i="37" s="1"/>
  <c r="I100" i="37" s="1"/>
  <c r="J100" i="37" s="1"/>
  <c r="K100" i="37" s="1"/>
  <c r="L100" i="37" s="1"/>
  <c r="M100" i="37" s="1"/>
  <c r="N100" i="37" s="1"/>
  <c r="O100" i="37" s="1"/>
  <c r="P100" i="37" s="1"/>
  <c r="Q100" i="37" s="1"/>
  <c r="R100" i="37" s="1"/>
  <c r="S100" i="37" s="1"/>
  <c r="T100" i="37" s="1"/>
  <c r="U100" i="37" s="1"/>
  <c r="V100" i="37" s="1"/>
  <c r="W100" i="37" s="1"/>
  <c r="X100" i="37" s="1"/>
  <c r="Y100" i="37" s="1"/>
  <c r="Z100" i="37" s="1"/>
  <c r="AA100" i="37" s="1"/>
  <c r="AB100" i="37" s="1"/>
  <c r="AC100" i="37" s="1"/>
  <c r="AD100" i="37" s="1"/>
  <c r="AE100" i="37" s="1"/>
  <c r="AF100" i="37" s="1"/>
  <c r="C99" i="37"/>
  <c r="D99" i="37" s="1"/>
  <c r="E99" i="37" s="1"/>
  <c r="F99" i="37" s="1"/>
  <c r="G99" i="37" s="1"/>
  <c r="H99" i="37" s="1"/>
  <c r="I99" i="37" s="1"/>
  <c r="J99" i="37" s="1"/>
  <c r="K99" i="37" s="1"/>
  <c r="L99" i="37" s="1"/>
  <c r="M99" i="37" s="1"/>
  <c r="N99" i="37" s="1"/>
  <c r="O99" i="37" s="1"/>
  <c r="P99" i="37" s="1"/>
  <c r="Q99" i="37" s="1"/>
  <c r="R99" i="37" s="1"/>
  <c r="S99" i="37" s="1"/>
  <c r="T99" i="37" s="1"/>
  <c r="U99" i="37" s="1"/>
  <c r="V99" i="37" s="1"/>
  <c r="W99" i="37" s="1"/>
  <c r="X99" i="37" s="1"/>
  <c r="Y99" i="37" s="1"/>
  <c r="Z99" i="37" s="1"/>
  <c r="AA99" i="37" s="1"/>
  <c r="AB99" i="37" s="1"/>
  <c r="AC99" i="37" s="1"/>
  <c r="AD99" i="37" s="1"/>
  <c r="AE99" i="37" s="1"/>
  <c r="AF99" i="37" s="1"/>
  <c r="C98" i="37"/>
  <c r="D98" i="37" s="1"/>
  <c r="E98" i="37" s="1"/>
  <c r="F98" i="37" s="1"/>
  <c r="G98" i="37" s="1"/>
  <c r="H98" i="37" s="1"/>
  <c r="I98" i="37" s="1"/>
  <c r="J98" i="37" s="1"/>
  <c r="K98" i="37" s="1"/>
  <c r="L98" i="37" s="1"/>
  <c r="M98" i="37" s="1"/>
  <c r="N98" i="37" s="1"/>
  <c r="O98" i="37" s="1"/>
  <c r="P98" i="37" s="1"/>
  <c r="Q98" i="37" s="1"/>
  <c r="R98" i="37" s="1"/>
  <c r="S98" i="37" s="1"/>
  <c r="T98" i="37" s="1"/>
  <c r="U98" i="37" s="1"/>
  <c r="V98" i="37" s="1"/>
  <c r="W98" i="37" s="1"/>
  <c r="X98" i="37" s="1"/>
  <c r="Y98" i="37" s="1"/>
  <c r="Z98" i="37" s="1"/>
  <c r="AA98" i="37" s="1"/>
  <c r="AB98" i="37" s="1"/>
  <c r="AC98" i="37" s="1"/>
  <c r="AD98" i="37" s="1"/>
  <c r="AE98" i="37" s="1"/>
  <c r="AF98" i="37" s="1"/>
  <c r="C97" i="37"/>
  <c r="D97" i="37" s="1"/>
  <c r="E97" i="37" s="1"/>
  <c r="F97" i="37" s="1"/>
  <c r="G97" i="37" s="1"/>
  <c r="H97" i="37" s="1"/>
  <c r="I97" i="37" s="1"/>
  <c r="J97" i="37" s="1"/>
  <c r="K97" i="37" s="1"/>
  <c r="L97" i="37" s="1"/>
  <c r="M97" i="37" s="1"/>
  <c r="N97" i="37" s="1"/>
  <c r="O97" i="37" s="1"/>
  <c r="P97" i="37" s="1"/>
  <c r="Q97" i="37" s="1"/>
  <c r="R97" i="37" s="1"/>
  <c r="S97" i="37" s="1"/>
  <c r="T97" i="37" s="1"/>
  <c r="U97" i="37" s="1"/>
  <c r="V97" i="37" s="1"/>
  <c r="W97" i="37" s="1"/>
  <c r="X97" i="37" s="1"/>
  <c r="Y97" i="37" s="1"/>
  <c r="Z97" i="37" s="1"/>
  <c r="AA97" i="37" s="1"/>
  <c r="AB97" i="37" s="1"/>
  <c r="AC97" i="37" s="1"/>
  <c r="AD97" i="37" s="1"/>
  <c r="AE97" i="37" s="1"/>
  <c r="AF97" i="37" s="1"/>
  <c r="C96" i="37"/>
  <c r="D96" i="37" s="1"/>
  <c r="E96" i="37" s="1"/>
  <c r="C95" i="37"/>
  <c r="AF86" i="37"/>
  <c r="AE86" i="37"/>
  <c r="AD86" i="37"/>
  <c r="AC86" i="37"/>
  <c r="AB86" i="37"/>
  <c r="AA86" i="37"/>
  <c r="Z86" i="37"/>
  <c r="Y86" i="37"/>
  <c r="X86" i="37"/>
  <c r="W86" i="37"/>
  <c r="V86" i="37"/>
  <c r="U86" i="37"/>
  <c r="T86" i="37"/>
  <c r="S86" i="37"/>
  <c r="R86" i="37"/>
  <c r="Q86" i="37"/>
  <c r="P86" i="37"/>
  <c r="O86" i="37"/>
  <c r="N86" i="37"/>
  <c r="M86" i="37"/>
  <c r="L86" i="37"/>
  <c r="K86" i="37"/>
  <c r="J86" i="37"/>
  <c r="I86" i="37"/>
  <c r="H86" i="37"/>
  <c r="G86" i="37"/>
  <c r="F86" i="37"/>
  <c r="E86" i="37"/>
  <c r="D86" i="37"/>
  <c r="C86" i="37"/>
  <c r="AG77" i="37"/>
  <c r="AF75" i="37"/>
  <c r="AE75" i="37"/>
  <c r="AD75" i="37"/>
  <c r="AC75" i="37"/>
  <c r="AB75" i="37"/>
  <c r="AA75" i="37"/>
  <c r="Z75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AF74" i="37"/>
  <c r="AE74" i="37"/>
  <c r="AD74" i="37"/>
  <c r="AC74" i="37"/>
  <c r="AB74" i="37"/>
  <c r="AA74" i="37"/>
  <c r="Z74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AF73" i="37"/>
  <c r="AE73" i="37"/>
  <c r="AD73" i="37"/>
  <c r="AC73" i="37"/>
  <c r="AB73" i="37"/>
  <c r="AA73" i="37"/>
  <c r="Z73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AF72" i="37"/>
  <c r="AE72" i="37"/>
  <c r="AD72" i="37"/>
  <c r="AD77" i="37" s="1"/>
  <c r="AC72" i="37"/>
  <c r="AB72" i="37"/>
  <c r="AA72" i="37"/>
  <c r="Z72" i="37"/>
  <c r="Y72" i="37"/>
  <c r="X72" i="37"/>
  <c r="W72" i="37"/>
  <c r="V72" i="37"/>
  <c r="U72" i="37"/>
  <c r="T72" i="37"/>
  <c r="S72" i="37"/>
  <c r="R72" i="37"/>
  <c r="Q72" i="37"/>
  <c r="P72" i="37"/>
  <c r="O72" i="37"/>
  <c r="N72" i="37"/>
  <c r="M72" i="37"/>
  <c r="L72" i="37"/>
  <c r="K72" i="37"/>
  <c r="J72" i="37"/>
  <c r="I72" i="37"/>
  <c r="H72" i="37"/>
  <c r="G72" i="37"/>
  <c r="F72" i="37"/>
  <c r="E72" i="37"/>
  <c r="D72" i="37"/>
  <c r="C72" i="37"/>
  <c r="AG69" i="37"/>
  <c r="AF69" i="37"/>
  <c r="AE69" i="37"/>
  <c r="AD69" i="37"/>
  <c r="AC69" i="37"/>
  <c r="AB69" i="37"/>
  <c r="AA69" i="37"/>
  <c r="Z69" i="37"/>
  <c r="Y69" i="37"/>
  <c r="X69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E69" i="37"/>
  <c r="D69" i="37"/>
  <c r="C69" i="37"/>
  <c r="AG65" i="37"/>
  <c r="AF65" i="37"/>
  <c r="AF5" i="37" s="1"/>
  <c r="AE65" i="37"/>
  <c r="AE5" i="37" s="1"/>
  <c r="AD65" i="37"/>
  <c r="AD5" i="37" s="1"/>
  <c r="AC65" i="37"/>
  <c r="AC5" i="37" s="1"/>
  <c r="AB65" i="37"/>
  <c r="AB5" i="37" s="1"/>
  <c r="AA65" i="37"/>
  <c r="AA5" i="37" s="1"/>
  <c r="Z65" i="37"/>
  <c r="Y65" i="37"/>
  <c r="Y5" i="37" s="1"/>
  <c r="X65" i="37"/>
  <c r="W65" i="37"/>
  <c r="W5" i="37" s="1"/>
  <c r="V65" i="37"/>
  <c r="V5" i="37" s="1"/>
  <c r="U65" i="37"/>
  <c r="U5" i="37" s="1"/>
  <c r="T65" i="37"/>
  <c r="T5" i="37" s="1"/>
  <c r="S65" i="37"/>
  <c r="S5" i="37" s="1"/>
  <c r="R65" i="37"/>
  <c r="R5" i="37" s="1"/>
  <c r="Q65" i="37"/>
  <c r="Q5" i="37" s="1"/>
  <c r="P65" i="37"/>
  <c r="P5" i="37" s="1"/>
  <c r="O65" i="37"/>
  <c r="O5" i="37" s="1"/>
  <c r="N65" i="37"/>
  <c r="N5" i="37" s="1"/>
  <c r="M65" i="37"/>
  <c r="M5" i="37" s="1"/>
  <c r="L65" i="37"/>
  <c r="L5" i="37" s="1"/>
  <c r="K65" i="37"/>
  <c r="K5" i="37" s="1"/>
  <c r="J65" i="37"/>
  <c r="J5" i="37" s="1"/>
  <c r="I65" i="37"/>
  <c r="I5" i="37" s="1"/>
  <c r="H65" i="37"/>
  <c r="H5" i="37" s="1"/>
  <c r="G65" i="37"/>
  <c r="F65" i="37"/>
  <c r="F5" i="37" s="1"/>
  <c r="E65" i="37"/>
  <c r="E5" i="37" s="1"/>
  <c r="D65" i="37"/>
  <c r="D5" i="37" s="1"/>
  <c r="C65" i="37"/>
  <c r="AG53" i="37"/>
  <c r="AG4" i="37" s="1"/>
  <c r="AF53" i="37"/>
  <c r="AE53" i="37"/>
  <c r="AD53" i="37"/>
  <c r="AC53" i="37"/>
  <c r="AB53" i="37"/>
  <c r="AA53" i="37"/>
  <c r="Z53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AG48" i="37"/>
  <c r="AG49" i="37" s="1"/>
  <c r="AG3" i="37" s="1"/>
  <c r="AG35" i="37"/>
  <c r="AF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Z5" i="37"/>
  <c r="X5" i="37"/>
  <c r="G5" i="37"/>
  <c r="B5" i="37"/>
  <c r="K4" i="37"/>
  <c r="C4" i="37"/>
  <c r="D4" i="37" s="1"/>
  <c r="AG2" i="37"/>
  <c r="R90" i="36"/>
  <c r="AH93" i="36"/>
  <c r="AI93" i="36" s="1"/>
  <c r="AH41" i="36"/>
  <c r="AI41" i="36"/>
  <c r="B90" i="36"/>
  <c r="B88" i="36"/>
  <c r="B86" i="36"/>
  <c r="B75" i="36"/>
  <c r="B74" i="36"/>
  <c r="B73" i="36"/>
  <c r="B72" i="36"/>
  <c r="B69" i="36"/>
  <c r="B65" i="36"/>
  <c r="B5" i="36" s="1"/>
  <c r="B53" i="36"/>
  <c r="B35" i="36"/>
  <c r="AF228" i="36"/>
  <c r="AE228" i="36"/>
  <c r="AD228" i="36"/>
  <c r="AC228" i="36"/>
  <c r="AB228" i="36"/>
  <c r="AA228" i="36"/>
  <c r="Z228" i="36"/>
  <c r="Y228" i="36"/>
  <c r="X228" i="36"/>
  <c r="W228" i="36"/>
  <c r="V228" i="36"/>
  <c r="U228" i="36"/>
  <c r="T228" i="36"/>
  <c r="S228" i="36"/>
  <c r="R228" i="36"/>
  <c r="Q228" i="36"/>
  <c r="P228" i="36"/>
  <c r="O228" i="36"/>
  <c r="N228" i="36"/>
  <c r="M228" i="36"/>
  <c r="L228" i="36"/>
  <c r="K228" i="36"/>
  <c r="J228" i="36"/>
  <c r="I228" i="36"/>
  <c r="H228" i="36"/>
  <c r="G228" i="36"/>
  <c r="F228" i="36"/>
  <c r="E228" i="36"/>
  <c r="D228" i="36"/>
  <c r="C228" i="36"/>
  <c r="B228" i="36"/>
  <c r="A228" i="36"/>
  <c r="AF227" i="36"/>
  <c r="AE227" i="36"/>
  <c r="AD227" i="36"/>
  <c r="AC227" i="36"/>
  <c r="AB227" i="36"/>
  <c r="AA227" i="36"/>
  <c r="Z227" i="36"/>
  <c r="Y227" i="36"/>
  <c r="X227" i="36"/>
  <c r="W227" i="36"/>
  <c r="V227" i="36"/>
  <c r="U227" i="36"/>
  <c r="T227" i="36"/>
  <c r="S227" i="36"/>
  <c r="R227" i="36"/>
  <c r="Q227" i="36"/>
  <c r="P227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B227" i="36"/>
  <c r="A227" i="36"/>
  <c r="AF226" i="36"/>
  <c r="AE226" i="36"/>
  <c r="AD226" i="36"/>
  <c r="AC226" i="36"/>
  <c r="AB226" i="36"/>
  <c r="AA226" i="36"/>
  <c r="Z226" i="36"/>
  <c r="Y226" i="36"/>
  <c r="X226" i="36"/>
  <c r="W226" i="36"/>
  <c r="V226" i="36"/>
  <c r="U226" i="36"/>
  <c r="T226" i="36"/>
  <c r="S226" i="36"/>
  <c r="R226" i="36"/>
  <c r="Q226" i="36"/>
  <c r="P226" i="36"/>
  <c r="O226" i="36"/>
  <c r="N226" i="36"/>
  <c r="M226" i="36"/>
  <c r="L226" i="36"/>
  <c r="K226" i="36"/>
  <c r="J226" i="36"/>
  <c r="I226" i="36"/>
  <c r="H226" i="36"/>
  <c r="G226" i="36"/>
  <c r="F226" i="36"/>
  <c r="E226" i="36"/>
  <c r="D226" i="36"/>
  <c r="C226" i="36"/>
  <c r="B226" i="36"/>
  <c r="A226" i="36"/>
  <c r="AF225" i="36"/>
  <c r="AE225" i="36"/>
  <c r="AD225" i="36"/>
  <c r="AC225" i="36"/>
  <c r="AB225" i="36"/>
  <c r="AA225" i="36"/>
  <c r="Z225" i="36"/>
  <c r="Y225" i="36"/>
  <c r="X225" i="36"/>
  <c r="W225" i="36"/>
  <c r="V225" i="36"/>
  <c r="U225" i="36"/>
  <c r="T225" i="36"/>
  <c r="S225" i="36"/>
  <c r="R225" i="36"/>
  <c r="Q225" i="36"/>
  <c r="P225" i="36"/>
  <c r="O225" i="36"/>
  <c r="N225" i="36"/>
  <c r="M225" i="36"/>
  <c r="L225" i="36"/>
  <c r="K225" i="36"/>
  <c r="J225" i="36"/>
  <c r="I225" i="36"/>
  <c r="H225" i="36"/>
  <c r="G225" i="36"/>
  <c r="F225" i="36"/>
  <c r="E225" i="36"/>
  <c r="D225" i="36"/>
  <c r="C225" i="36"/>
  <c r="B225" i="36"/>
  <c r="A225" i="36"/>
  <c r="D224" i="36"/>
  <c r="C224" i="36"/>
  <c r="B224" i="36"/>
  <c r="S199" i="36"/>
  <c r="AG189" i="36"/>
  <c r="B189" i="36"/>
  <c r="B48" i="36" s="1"/>
  <c r="B49" i="36" s="1"/>
  <c r="C188" i="36"/>
  <c r="D188" i="36" s="1"/>
  <c r="E188" i="36" s="1"/>
  <c r="C187" i="36"/>
  <c r="D187" i="36" s="1"/>
  <c r="E187" i="36" s="1"/>
  <c r="F187" i="36" s="1"/>
  <c r="G187" i="36" s="1"/>
  <c r="H187" i="36" s="1"/>
  <c r="I187" i="36" s="1"/>
  <c r="J187" i="36" s="1"/>
  <c r="K187" i="36" s="1"/>
  <c r="L187" i="36" s="1"/>
  <c r="M187" i="36" s="1"/>
  <c r="N187" i="36" s="1"/>
  <c r="O187" i="36" s="1"/>
  <c r="P187" i="36" s="1"/>
  <c r="Q187" i="36" s="1"/>
  <c r="R187" i="36" s="1"/>
  <c r="S187" i="36" s="1"/>
  <c r="T187" i="36" s="1"/>
  <c r="U187" i="36" s="1"/>
  <c r="V187" i="36" s="1"/>
  <c r="W187" i="36" s="1"/>
  <c r="X187" i="36" s="1"/>
  <c r="Y187" i="36" s="1"/>
  <c r="Z187" i="36" s="1"/>
  <c r="AA187" i="36" s="1"/>
  <c r="AB187" i="36" s="1"/>
  <c r="AC187" i="36" s="1"/>
  <c r="AD187" i="36" s="1"/>
  <c r="AE187" i="36" s="1"/>
  <c r="AF187" i="36" s="1"/>
  <c r="N186" i="36"/>
  <c r="O186" i="36" s="1"/>
  <c r="P186" i="36" s="1"/>
  <c r="Q186" i="36" s="1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C186" i="36"/>
  <c r="D186" i="36" s="1"/>
  <c r="E186" i="36" s="1"/>
  <c r="F186" i="36" s="1"/>
  <c r="G186" i="36" s="1"/>
  <c r="H186" i="36" s="1"/>
  <c r="I186" i="36" s="1"/>
  <c r="J186" i="36" s="1"/>
  <c r="K186" i="36" s="1"/>
  <c r="L186" i="36" s="1"/>
  <c r="M186" i="36" s="1"/>
  <c r="E185" i="36"/>
  <c r="F185" i="36" s="1"/>
  <c r="G185" i="36" s="1"/>
  <c r="H185" i="36" s="1"/>
  <c r="I185" i="36" s="1"/>
  <c r="J185" i="36" s="1"/>
  <c r="K185" i="36" s="1"/>
  <c r="L185" i="36" s="1"/>
  <c r="M185" i="36" s="1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D185" i="36"/>
  <c r="C185" i="36"/>
  <c r="C184" i="36"/>
  <c r="D184" i="36" s="1"/>
  <c r="E184" i="36" s="1"/>
  <c r="F184" i="36" s="1"/>
  <c r="G184" i="36" s="1"/>
  <c r="H184" i="36" s="1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C183" i="36"/>
  <c r="AG181" i="36"/>
  <c r="B181" i="36"/>
  <c r="D180" i="36"/>
  <c r="E180" i="36" s="1"/>
  <c r="F180" i="36" s="1"/>
  <c r="G180" i="36" s="1"/>
  <c r="H180" i="36" s="1"/>
  <c r="I180" i="36" s="1"/>
  <c r="J180" i="36" s="1"/>
  <c r="K180" i="36" s="1"/>
  <c r="L180" i="36" s="1"/>
  <c r="M180" i="36" s="1"/>
  <c r="N180" i="36" s="1"/>
  <c r="O180" i="36" s="1"/>
  <c r="P180" i="36" s="1"/>
  <c r="Q180" i="36" s="1"/>
  <c r="R180" i="36" s="1"/>
  <c r="S180" i="36" s="1"/>
  <c r="T180" i="36" s="1"/>
  <c r="U180" i="36" s="1"/>
  <c r="V180" i="36" s="1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C180" i="36"/>
  <c r="C179" i="36"/>
  <c r="D179" i="36" s="1"/>
  <c r="E179" i="36" s="1"/>
  <c r="F179" i="36" s="1"/>
  <c r="G179" i="36" s="1"/>
  <c r="H179" i="36" s="1"/>
  <c r="I179" i="36" s="1"/>
  <c r="J179" i="36" s="1"/>
  <c r="K179" i="36" s="1"/>
  <c r="L179" i="36" s="1"/>
  <c r="M179" i="36" s="1"/>
  <c r="N179" i="36" s="1"/>
  <c r="O179" i="36" s="1"/>
  <c r="P179" i="36" s="1"/>
  <c r="Q179" i="36" s="1"/>
  <c r="R179" i="36" s="1"/>
  <c r="S179" i="36" s="1"/>
  <c r="T179" i="36" s="1"/>
  <c r="U179" i="36" s="1"/>
  <c r="V179" i="36" s="1"/>
  <c r="W179" i="36" s="1"/>
  <c r="X179" i="36" s="1"/>
  <c r="Y179" i="36" s="1"/>
  <c r="Z179" i="36" s="1"/>
  <c r="AA179" i="36" s="1"/>
  <c r="AB179" i="36" s="1"/>
  <c r="AC179" i="36" s="1"/>
  <c r="AD179" i="36" s="1"/>
  <c r="AE179" i="36" s="1"/>
  <c r="AF179" i="36" s="1"/>
  <c r="E178" i="36"/>
  <c r="F178" i="36" s="1"/>
  <c r="G178" i="36" s="1"/>
  <c r="H178" i="36" s="1"/>
  <c r="I178" i="36" s="1"/>
  <c r="J178" i="36" s="1"/>
  <c r="K178" i="36" s="1"/>
  <c r="L178" i="36" s="1"/>
  <c r="M178" i="36" s="1"/>
  <c r="N178" i="36" s="1"/>
  <c r="O178" i="36" s="1"/>
  <c r="P178" i="36" s="1"/>
  <c r="Q178" i="36" s="1"/>
  <c r="R178" i="36" s="1"/>
  <c r="S178" i="36" s="1"/>
  <c r="T178" i="36" s="1"/>
  <c r="U178" i="36" s="1"/>
  <c r="V178" i="36" s="1"/>
  <c r="W178" i="36" s="1"/>
  <c r="X178" i="36" s="1"/>
  <c r="Y178" i="36" s="1"/>
  <c r="Z178" i="36" s="1"/>
  <c r="AA178" i="36" s="1"/>
  <c r="AB178" i="36" s="1"/>
  <c r="AC178" i="36" s="1"/>
  <c r="AD178" i="36" s="1"/>
  <c r="AE178" i="36" s="1"/>
  <c r="AF178" i="36" s="1"/>
  <c r="C178" i="36"/>
  <c r="D178" i="36" s="1"/>
  <c r="S177" i="36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F177" i="36"/>
  <c r="G177" i="36" s="1"/>
  <c r="H177" i="36" s="1"/>
  <c r="I177" i="36" s="1"/>
  <c r="J177" i="36" s="1"/>
  <c r="K177" i="36" s="1"/>
  <c r="L177" i="36" s="1"/>
  <c r="M177" i="36" s="1"/>
  <c r="N177" i="36" s="1"/>
  <c r="O177" i="36" s="1"/>
  <c r="P177" i="36" s="1"/>
  <c r="Q177" i="36" s="1"/>
  <c r="R177" i="36" s="1"/>
  <c r="D177" i="36"/>
  <c r="E177" i="36" s="1"/>
  <c r="C177" i="36"/>
  <c r="C176" i="36"/>
  <c r="D176" i="36" s="1"/>
  <c r="E176" i="36" s="1"/>
  <c r="F176" i="36" s="1"/>
  <c r="G176" i="36" s="1"/>
  <c r="H176" i="36" s="1"/>
  <c r="I176" i="36" s="1"/>
  <c r="J176" i="36" s="1"/>
  <c r="K176" i="36" s="1"/>
  <c r="L176" i="36" s="1"/>
  <c r="M176" i="36" s="1"/>
  <c r="N176" i="36" s="1"/>
  <c r="O176" i="36" s="1"/>
  <c r="P176" i="36" s="1"/>
  <c r="Q176" i="36" s="1"/>
  <c r="R176" i="36" s="1"/>
  <c r="S176" i="36" s="1"/>
  <c r="T176" i="36" s="1"/>
  <c r="U176" i="36" s="1"/>
  <c r="V176" i="36" s="1"/>
  <c r="W176" i="36" s="1"/>
  <c r="X176" i="36" s="1"/>
  <c r="Y176" i="36" s="1"/>
  <c r="Z176" i="36" s="1"/>
  <c r="AA176" i="36" s="1"/>
  <c r="AB176" i="36" s="1"/>
  <c r="AC176" i="36" s="1"/>
  <c r="AD176" i="36" s="1"/>
  <c r="AE176" i="36" s="1"/>
  <c r="AF176" i="36" s="1"/>
  <c r="C175" i="36"/>
  <c r="D175" i="36" s="1"/>
  <c r="E175" i="36" s="1"/>
  <c r="F175" i="36" s="1"/>
  <c r="G175" i="36" s="1"/>
  <c r="H175" i="36" s="1"/>
  <c r="I175" i="36" s="1"/>
  <c r="J175" i="36" s="1"/>
  <c r="K175" i="36" s="1"/>
  <c r="L175" i="36" s="1"/>
  <c r="M175" i="36" s="1"/>
  <c r="N175" i="36" s="1"/>
  <c r="O175" i="36" s="1"/>
  <c r="P175" i="36" s="1"/>
  <c r="Q175" i="36" s="1"/>
  <c r="R175" i="36" s="1"/>
  <c r="S175" i="36" s="1"/>
  <c r="T175" i="36" s="1"/>
  <c r="U175" i="36" s="1"/>
  <c r="V175" i="36" s="1"/>
  <c r="W175" i="36" s="1"/>
  <c r="X175" i="36" s="1"/>
  <c r="Y175" i="36" s="1"/>
  <c r="Z175" i="36" s="1"/>
  <c r="AA175" i="36" s="1"/>
  <c r="AB175" i="36" s="1"/>
  <c r="AC175" i="36" s="1"/>
  <c r="AD175" i="36" s="1"/>
  <c r="AE175" i="36" s="1"/>
  <c r="AF175" i="36" s="1"/>
  <c r="C174" i="36"/>
  <c r="D174" i="36" s="1"/>
  <c r="E174" i="36" s="1"/>
  <c r="F174" i="36" s="1"/>
  <c r="G174" i="36" s="1"/>
  <c r="H174" i="36" s="1"/>
  <c r="I174" i="36" s="1"/>
  <c r="J174" i="36" s="1"/>
  <c r="K174" i="36" s="1"/>
  <c r="L174" i="36" s="1"/>
  <c r="M174" i="36" s="1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D173" i="36"/>
  <c r="E173" i="36" s="1"/>
  <c r="F173" i="36" s="1"/>
  <c r="G173" i="36" s="1"/>
  <c r="H173" i="36" s="1"/>
  <c r="I173" i="36" s="1"/>
  <c r="J173" i="36" s="1"/>
  <c r="K173" i="36" s="1"/>
  <c r="L173" i="36" s="1"/>
  <c r="M173" i="36" s="1"/>
  <c r="N173" i="36" s="1"/>
  <c r="O173" i="36" s="1"/>
  <c r="P173" i="36" s="1"/>
  <c r="Q173" i="36" s="1"/>
  <c r="R173" i="36" s="1"/>
  <c r="S173" i="36" s="1"/>
  <c r="T173" i="36" s="1"/>
  <c r="U173" i="36" s="1"/>
  <c r="V173" i="36" s="1"/>
  <c r="W173" i="36" s="1"/>
  <c r="X173" i="36" s="1"/>
  <c r="Y173" i="36" s="1"/>
  <c r="Z173" i="36" s="1"/>
  <c r="AA173" i="36" s="1"/>
  <c r="AB173" i="36" s="1"/>
  <c r="AC173" i="36" s="1"/>
  <c r="AD173" i="36" s="1"/>
  <c r="AE173" i="36" s="1"/>
  <c r="AF173" i="36" s="1"/>
  <c r="C173" i="36"/>
  <c r="C172" i="36"/>
  <c r="D172" i="36" s="1"/>
  <c r="E172" i="36" s="1"/>
  <c r="F172" i="36" s="1"/>
  <c r="G172" i="36" s="1"/>
  <c r="H172" i="36" s="1"/>
  <c r="I172" i="36" s="1"/>
  <c r="J172" i="36" s="1"/>
  <c r="K172" i="36" s="1"/>
  <c r="L172" i="36" s="1"/>
  <c r="M172" i="36" s="1"/>
  <c r="N172" i="36" s="1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C171" i="36"/>
  <c r="D171" i="36" s="1"/>
  <c r="E171" i="36" s="1"/>
  <c r="F171" i="36" s="1"/>
  <c r="G171" i="36" s="1"/>
  <c r="H171" i="36" s="1"/>
  <c r="I171" i="36" s="1"/>
  <c r="J171" i="36" s="1"/>
  <c r="K171" i="36" s="1"/>
  <c r="L171" i="36" s="1"/>
  <c r="M171" i="36" s="1"/>
  <c r="N171" i="36" s="1"/>
  <c r="O171" i="36" s="1"/>
  <c r="P171" i="36" s="1"/>
  <c r="Q171" i="36" s="1"/>
  <c r="R171" i="36" s="1"/>
  <c r="S171" i="36" s="1"/>
  <c r="T171" i="36" s="1"/>
  <c r="U171" i="36" s="1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F170" i="36"/>
  <c r="G170" i="36" s="1"/>
  <c r="H170" i="36" s="1"/>
  <c r="I170" i="36" s="1"/>
  <c r="J170" i="36" s="1"/>
  <c r="K170" i="36" s="1"/>
  <c r="L170" i="36" s="1"/>
  <c r="M170" i="36" s="1"/>
  <c r="N170" i="36" s="1"/>
  <c r="O170" i="36" s="1"/>
  <c r="P170" i="36" s="1"/>
  <c r="Q170" i="36" s="1"/>
  <c r="R170" i="36" s="1"/>
  <c r="S170" i="36" s="1"/>
  <c r="T170" i="36" s="1"/>
  <c r="U170" i="36" s="1"/>
  <c r="V170" i="36" s="1"/>
  <c r="W170" i="36" s="1"/>
  <c r="X170" i="36" s="1"/>
  <c r="Y170" i="36" s="1"/>
  <c r="Z170" i="36" s="1"/>
  <c r="AA170" i="36" s="1"/>
  <c r="AB170" i="36" s="1"/>
  <c r="AC170" i="36" s="1"/>
  <c r="AD170" i="36" s="1"/>
  <c r="AE170" i="36" s="1"/>
  <c r="AF170" i="36" s="1"/>
  <c r="E170" i="36"/>
  <c r="C170" i="36"/>
  <c r="D170" i="36" s="1"/>
  <c r="D169" i="36"/>
  <c r="E169" i="36" s="1"/>
  <c r="F169" i="36" s="1"/>
  <c r="G169" i="36" s="1"/>
  <c r="H169" i="36" s="1"/>
  <c r="I169" i="36" s="1"/>
  <c r="J169" i="36" s="1"/>
  <c r="K169" i="36" s="1"/>
  <c r="L169" i="36" s="1"/>
  <c r="M169" i="36" s="1"/>
  <c r="N169" i="36" s="1"/>
  <c r="O169" i="36" s="1"/>
  <c r="P169" i="36" s="1"/>
  <c r="Q169" i="36" s="1"/>
  <c r="R169" i="36" s="1"/>
  <c r="S169" i="36" s="1"/>
  <c r="T169" i="36" s="1"/>
  <c r="U169" i="36" s="1"/>
  <c r="V169" i="36" s="1"/>
  <c r="W169" i="36" s="1"/>
  <c r="X169" i="36" s="1"/>
  <c r="Y169" i="36" s="1"/>
  <c r="Z169" i="36" s="1"/>
  <c r="AA169" i="36" s="1"/>
  <c r="AB169" i="36" s="1"/>
  <c r="AC169" i="36" s="1"/>
  <c r="AD169" i="36" s="1"/>
  <c r="AE169" i="36" s="1"/>
  <c r="AF169" i="36" s="1"/>
  <c r="C169" i="36"/>
  <c r="G168" i="36"/>
  <c r="H168" i="36" s="1"/>
  <c r="I168" i="36" s="1"/>
  <c r="J168" i="36" s="1"/>
  <c r="K168" i="36" s="1"/>
  <c r="L168" i="36" s="1"/>
  <c r="M168" i="36" s="1"/>
  <c r="N168" i="36" s="1"/>
  <c r="O168" i="36" s="1"/>
  <c r="P168" i="36" s="1"/>
  <c r="Q168" i="36" s="1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D168" i="36"/>
  <c r="E168" i="36" s="1"/>
  <c r="F168" i="36" s="1"/>
  <c r="C168" i="36"/>
  <c r="C167" i="36"/>
  <c r="D167" i="36" s="1"/>
  <c r="E167" i="36" s="1"/>
  <c r="F167" i="36" s="1"/>
  <c r="G167" i="36" s="1"/>
  <c r="H167" i="36" s="1"/>
  <c r="I167" i="36" s="1"/>
  <c r="J167" i="36" s="1"/>
  <c r="K167" i="36" s="1"/>
  <c r="L167" i="36" s="1"/>
  <c r="M167" i="36" s="1"/>
  <c r="N167" i="36" s="1"/>
  <c r="O167" i="36" s="1"/>
  <c r="P167" i="36" s="1"/>
  <c r="Q167" i="36" s="1"/>
  <c r="R167" i="36" s="1"/>
  <c r="S167" i="36" s="1"/>
  <c r="T167" i="36" s="1"/>
  <c r="U167" i="36" s="1"/>
  <c r="V167" i="36" s="1"/>
  <c r="W167" i="36" s="1"/>
  <c r="X167" i="36" s="1"/>
  <c r="Y167" i="36" s="1"/>
  <c r="Z167" i="36" s="1"/>
  <c r="AA167" i="36" s="1"/>
  <c r="AB167" i="36" s="1"/>
  <c r="AC167" i="36" s="1"/>
  <c r="AD167" i="36" s="1"/>
  <c r="AE167" i="36" s="1"/>
  <c r="AF167" i="36" s="1"/>
  <c r="F166" i="36"/>
  <c r="G166" i="36" s="1"/>
  <c r="H166" i="36" s="1"/>
  <c r="I166" i="36" s="1"/>
  <c r="J166" i="36" s="1"/>
  <c r="K166" i="36" s="1"/>
  <c r="L166" i="36" s="1"/>
  <c r="M166" i="36" s="1"/>
  <c r="N166" i="36" s="1"/>
  <c r="O166" i="36" s="1"/>
  <c r="P166" i="36" s="1"/>
  <c r="Q166" i="36" s="1"/>
  <c r="R166" i="36" s="1"/>
  <c r="S166" i="36" s="1"/>
  <c r="T166" i="36" s="1"/>
  <c r="U166" i="36" s="1"/>
  <c r="V166" i="36" s="1"/>
  <c r="W166" i="36" s="1"/>
  <c r="X166" i="36" s="1"/>
  <c r="Y166" i="36" s="1"/>
  <c r="Z166" i="36" s="1"/>
  <c r="AA166" i="36" s="1"/>
  <c r="AB166" i="36" s="1"/>
  <c r="AC166" i="36" s="1"/>
  <c r="AD166" i="36" s="1"/>
  <c r="AE166" i="36" s="1"/>
  <c r="AF166" i="36" s="1"/>
  <c r="C166" i="36"/>
  <c r="D166" i="36" s="1"/>
  <c r="E166" i="36" s="1"/>
  <c r="D165" i="36"/>
  <c r="E165" i="36" s="1"/>
  <c r="F165" i="36" s="1"/>
  <c r="G165" i="36" s="1"/>
  <c r="H165" i="36" s="1"/>
  <c r="I165" i="36" s="1"/>
  <c r="J165" i="36" s="1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AB165" i="36" s="1"/>
  <c r="AC165" i="36" s="1"/>
  <c r="AD165" i="36" s="1"/>
  <c r="AE165" i="36" s="1"/>
  <c r="AF165" i="36" s="1"/>
  <c r="C165" i="36"/>
  <c r="C164" i="36"/>
  <c r="D164" i="36" s="1"/>
  <c r="E164" i="36" s="1"/>
  <c r="F164" i="36" s="1"/>
  <c r="G164" i="36" s="1"/>
  <c r="H164" i="36" s="1"/>
  <c r="I164" i="36" s="1"/>
  <c r="J164" i="36" s="1"/>
  <c r="K164" i="36" s="1"/>
  <c r="L164" i="36" s="1"/>
  <c r="M164" i="36" s="1"/>
  <c r="N164" i="36" s="1"/>
  <c r="O164" i="36" s="1"/>
  <c r="P164" i="36" s="1"/>
  <c r="Q164" i="36" s="1"/>
  <c r="R164" i="36" s="1"/>
  <c r="S164" i="36" s="1"/>
  <c r="T164" i="36" s="1"/>
  <c r="U164" i="36" s="1"/>
  <c r="V164" i="36" s="1"/>
  <c r="W164" i="36" s="1"/>
  <c r="X164" i="36" s="1"/>
  <c r="Y164" i="36" s="1"/>
  <c r="Z164" i="36" s="1"/>
  <c r="AA164" i="36" s="1"/>
  <c r="AB164" i="36" s="1"/>
  <c r="AC164" i="36" s="1"/>
  <c r="AD164" i="36" s="1"/>
  <c r="AE164" i="36" s="1"/>
  <c r="AF164" i="36" s="1"/>
  <c r="C163" i="36"/>
  <c r="D163" i="36" s="1"/>
  <c r="E163" i="36" s="1"/>
  <c r="F163" i="36" s="1"/>
  <c r="G163" i="36" s="1"/>
  <c r="H163" i="36" s="1"/>
  <c r="I163" i="36" s="1"/>
  <c r="J163" i="36" s="1"/>
  <c r="K163" i="36" s="1"/>
  <c r="L163" i="36" s="1"/>
  <c r="M163" i="36" s="1"/>
  <c r="N163" i="36" s="1"/>
  <c r="O163" i="36" s="1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D162" i="36"/>
  <c r="E162" i="36" s="1"/>
  <c r="F162" i="36" s="1"/>
  <c r="G162" i="36" s="1"/>
  <c r="H162" i="36" s="1"/>
  <c r="I162" i="36" s="1"/>
  <c r="J162" i="36" s="1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V162" i="36" s="1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C162" i="36"/>
  <c r="D161" i="36"/>
  <c r="E161" i="36" s="1"/>
  <c r="F161" i="36" s="1"/>
  <c r="G161" i="36" s="1"/>
  <c r="H161" i="36" s="1"/>
  <c r="I161" i="36" s="1"/>
  <c r="J161" i="36" s="1"/>
  <c r="K161" i="36" s="1"/>
  <c r="L161" i="36" s="1"/>
  <c r="M161" i="36" s="1"/>
  <c r="N161" i="36" s="1"/>
  <c r="O161" i="36" s="1"/>
  <c r="P161" i="36" s="1"/>
  <c r="Q161" i="36" s="1"/>
  <c r="R161" i="36" s="1"/>
  <c r="S161" i="36" s="1"/>
  <c r="T161" i="36" s="1"/>
  <c r="U161" i="36" s="1"/>
  <c r="V161" i="36" s="1"/>
  <c r="W161" i="36" s="1"/>
  <c r="X161" i="36" s="1"/>
  <c r="Y161" i="36" s="1"/>
  <c r="Z161" i="36" s="1"/>
  <c r="AA161" i="36" s="1"/>
  <c r="AB161" i="36" s="1"/>
  <c r="AC161" i="36" s="1"/>
  <c r="AD161" i="36" s="1"/>
  <c r="AE161" i="36" s="1"/>
  <c r="AF161" i="36" s="1"/>
  <c r="C161" i="36"/>
  <c r="D160" i="36"/>
  <c r="E160" i="36" s="1"/>
  <c r="F160" i="36" s="1"/>
  <c r="G160" i="36" s="1"/>
  <c r="H160" i="36" s="1"/>
  <c r="I160" i="36" s="1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AA160" i="36" s="1"/>
  <c r="AB160" i="36" s="1"/>
  <c r="AC160" i="36" s="1"/>
  <c r="AD160" i="36" s="1"/>
  <c r="AE160" i="36" s="1"/>
  <c r="AF160" i="36" s="1"/>
  <c r="C160" i="36"/>
  <c r="C159" i="36"/>
  <c r="D159" i="36" s="1"/>
  <c r="E159" i="36" s="1"/>
  <c r="F159" i="36" s="1"/>
  <c r="G159" i="36" s="1"/>
  <c r="H159" i="36" s="1"/>
  <c r="I159" i="36" s="1"/>
  <c r="J159" i="36" s="1"/>
  <c r="K159" i="36" s="1"/>
  <c r="L159" i="36" s="1"/>
  <c r="M159" i="36" s="1"/>
  <c r="N159" i="36" s="1"/>
  <c r="O159" i="36" s="1"/>
  <c r="P159" i="36" s="1"/>
  <c r="Q159" i="36" s="1"/>
  <c r="R159" i="36" s="1"/>
  <c r="S159" i="36" s="1"/>
  <c r="T159" i="36" s="1"/>
  <c r="U159" i="36" s="1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D158" i="36"/>
  <c r="E158" i="36" s="1"/>
  <c r="F158" i="36" s="1"/>
  <c r="G158" i="36" s="1"/>
  <c r="H158" i="36" s="1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Y158" i="36" s="1"/>
  <c r="Z158" i="36" s="1"/>
  <c r="AA158" i="36" s="1"/>
  <c r="AB158" i="36" s="1"/>
  <c r="AC158" i="36" s="1"/>
  <c r="AD158" i="36" s="1"/>
  <c r="AE158" i="36" s="1"/>
  <c r="AF158" i="36" s="1"/>
  <c r="C158" i="36"/>
  <c r="H157" i="36"/>
  <c r="I157" i="36" s="1"/>
  <c r="J157" i="36" s="1"/>
  <c r="K157" i="36" s="1"/>
  <c r="L157" i="36" s="1"/>
  <c r="M157" i="36" s="1"/>
  <c r="N157" i="36" s="1"/>
  <c r="O157" i="36" s="1"/>
  <c r="P157" i="36" s="1"/>
  <c r="Q157" i="36" s="1"/>
  <c r="R157" i="36" s="1"/>
  <c r="S157" i="36" s="1"/>
  <c r="T157" i="36" s="1"/>
  <c r="U157" i="36" s="1"/>
  <c r="V157" i="36" s="1"/>
  <c r="W157" i="36" s="1"/>
  <c r="X157" i="36" s="1"/>
  <c r="Y157" i="36" s="1"/>
  <c r="Z157" i="36" s="1"/>
  <c r="AA157" i="36" s="1"/>
  <c r="AB157" i="36" s="1"/>
  <c r="AC157" i="36" s="1"/>
  <c r="AD157" i="36" s="1"/>
  <c r="AE157" i="36" s="1"/>
  <c r="AF157" i="36" s="1"/>
  <c r="E157" i="36"/>
  <c r="F157" i="36" s="1"/>
  <c r="G157" i="36" s="1"/>
  <c r="D157" i="36"/>
  <c r="C157" i="36"/>
  <c r="C156" i="36"/>
  <c r="D156" i="36" s="1"/>
  <c r="E156" i="36" s="1"/>
  <c r="F156" i="36" s="1"/>
  <c r="G156" i="36" s="1"/>
  <c r="H156" i="36" s="1"/>
  <c r="I156" i="36" s="1"/>
  <c r="J156" i="36" s="1"/>
  <c r="K156" i="36" s="1"/>
  <c r="L156" i="36" s="1"/>
  <c r="M156" i="36" s="1"/>
  <c r="N156" i="36" s="1"/>
  <c r="O156" i="36" s="1"/>
  <c r="P156" i="36" s="1"/>
  <c r="Q156" i="36" s="1"/>
  <c r="R156" i="36" s="1"/>
  <c r="S156" i="36" s="1"/>
  <c r="T156" i="36" s="1"/>
  <c r="U156" i="36" s="1"/>
  <c r="V156" i="36" s="1"/>
  <c r="W156" i="36" s="1"/>
  <c r="X156" i="36" s="1"/>
  <c r="Y156" i="36" s="1"/>
  <c r="Z156" i="36" s="1"/>
  <c r="AA156" i="36" s="1"/>
  <c r="AB156" i="36" s="1"/>
  <c r="AC156" i="36" s="1"/>
  <c r="AD156" i="36" s="1"/>
  <c r="AE156" i="36" s="1"/>
  <c r="AF156" i="36" s="1"/>
  <c r="D155" i="36"/>
  <c r="E155" i="36" s="1"/>
  <c r="F155" i="36" s="1"/>
  <c r="G155" i="36" s="1"/>
  <c r="H155" i="36" s="1"/>
  <c r="I155" i="36" s="1"/>
  <c r="J155" i="36" s="1"/>
  <c r="K155" i="36" s="1"/>
  <c r="L155" i="36" s="1"/>
  <c r="M155" i="36" s="1"/>
  <c r="N155" i="36" s="1"/>
  <c r="O155" i="36" s="1"/>
  <c r="P155" i="36" s="1"/>
  <c r="Q155" i="36" s="1"/>
  <c r="R155" i="36" s="1"/>
  <c r="S155" i="36" s="1"/>
  <c r="T155" i="36" s="1"/>
  <c r="U155" i="36" s="1"/>
  <c r="V155" i="36" s="1"/>
  <c r="W155" i="36" s="1"/>
  <c r="X155" i="36" s="1"/>
  <c r="Y155" i="36" s="1"/>
  <c r="Z155" i="36" s="1"/>
  <c r="AA155" i="36" s="1"/>
  <c r="AB155" i="36" s="1"/>
  <c r="AC155" i="36" s="1"/>
  <c r="AD155" i="36" s="1"/>
  <c r="AE155" i="36" s="1"/>
  <c r="AF155" i="36" s="1"/>
  <c r="C155" i="36"/>
  <c r="C154" i="36"/>
  <c r="D154" i="36" s="1"/>
  <c r="E154" i="36" s="1"/>
  <c r="F154" i="36" s="1"/>
  <c r="G154" i="36" s="1"/>
  <c r="H154" i="36" s="1"/>
  <c r="I154" i="36" s="1"/>
  <c r="J154" i="36" s="1"/>
  <c r="K154" i="36" s="1"/>
  <c r="L154" i="36" s="1"/>
  <c r="M154" i="36" s="1"/>
  <c r="N154" i="36" s="1"/>
  <c r="O154" i="36" s="1"/>
  <c r="P154" i="36" s="1"/>
  <c r="Q154" i="36" s="1"/>
  <c r="R154" i="36" s="1"/>
  <c r="S154" i="36" s="1"/>
  <c r="T154" i="36" s="1"/>
  <c r="U154" i="36" s="1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C153" i="36"/>
  <c r="D153" i="36" s="1"/>
  <c r="E153" i="36" s="1"/>
  <c r="F153" i="36" s="1"/>
  <c r="G153" i="36" s="1"/>
  <c r="H153" i="36" s="1"/>
  <c r="I153" i="36" s="1"/>
  <c r="J153" i="36" s="1"/>
  <c r="K153" i="36" s="1"/>
  <c r="L153" i="36" s="1"/>
  <c r="M153" i="36" s="1"/>
  <c r="N153" i="36" s="1"/>
  <c r="O153" i="36" s="1"/>
  <c r="P153" i="36" s="1"/>
  <c r="Q153" i="36" s="1"/>
  <c r="R153" i="36" s="1"/>
  <c r="S153" i="36" s="1"/>
  <c r="T153" i="36" s="1"/>
  <c r="U153" i="36" s="1"/>
  <c r="V153" i="36" s="1"/>
  <c r="W153" i="36" s="1"/>
  <c r="X153" i="36" s="1"/>
  <c r="Y153" i="36" s="1"/>
  <c r="Z153" i="36" s="1"/>
  <c r="AA153" i="36" s="1"/>
  <c r="AB153" i="36" s="1"/>
  <c r="AC153" i="36" s="1"/>
  <c r="AD153" i="36" s="1"/>
  <c r="AE153" i="36" s="1"/>
  <c r="AF153" i="36" s="1"/>
  <c r="H152" i="36"/>
  <c r="I152" i="36" s="1"/>
  <c r="J152" i="36" s="1"/>
  <c r="K152" i="36" s="1"/>
  <c r="L152" i="36" s="1"/>
  <c r="M152" i="36" s="1"/>
  <c r="N152" i="36" s="1"/>
  <c r="O152" i="36" s="1"/>
  <c r="P152" i="36" s="1"/>
  <c r="Q152" i="36" s="1"/>
  <c r="R152" i="36" s="1"/>
  <c r="S152" i="36" s="1"/>
  <c r="T152" i="36" s="1"/>
  <c r="U152" i="36" s="1"/>
  <c r="V152" i="36" s="1"/>
  <c r="W152" i="36" s="1"/>
  <c r="X152" i="36" s="1"/>
  <c r="Y152" i="36" s="1"/>
  <c r="Z152" i="36" s="1"/>
  <c r="AA152" i="36" s="1"/>
  <c r="AB152" i="36" s="1"/>
  <c r="AC152" i="36" s="1"/>
  <c r="AD152" i="36" s="1"/>
  <c r="AE152" i="36" s="1"/>
  <c r="AF152" i="36" s="1"/>
  <c r="C152" i="36"/>
  <c r="D152" i="36" s="1"/>
  <c r="E152" i="36" s="1"/>
  <c r="F152" i="36" s="1"/>
  <c r="G152" i="36" s="1"/>
  <c r="C151" i="36"/>
  <c r="D151" i="36" s="1"/>
  <c r="E151" i="36" s="1"/>
  <c r="F151" i="36" s="1"/>
  <c r="G151" i="36" s="1"/>
  <c r="H151" i="36" s="1"/>
  <c r="I151" i="36" s="1"/>
  <c r="J151" i="36" s="1"/>
  <c r="K151" i="36" s="1"/>
  <c r="L151" i="36" s="1"/>
  <c r="M151" i="36" s="1"/>
  <c r="N151" i="36" s="1"/>
  <c r="O151" i="36" s="1"/>
  <c r="P151" i="36" s="1"/>
  <c r="Q151" i="36" s="1"/>
  <c r="R151" i="36" s="1"/>
  <c r="S151" i="36" s="1"/>
  <c r="T151" i="36" s="1"/>
  <c r="U151" i="36" s="1"/>
  <c r="V151" i="36" s="1"/>
  <c r="W151" i="36" s="1"/>
  <c r="X151" i="36" s="1"/>
  <c r="Y151" i="36" s="1"/>
  <c r="Z151" i="36" s="1"/>
  <c r="AA151" i="36" s="1"/>
  <c r="AB151" i="36" s="1"/>
  <c r="AC151" i="36" s="1"/>
  <c r="AD151" i="36" s="1"/>
  <c r="AE151" i="36" s="1"/>
  <c r="AF151" i="36" s="1"/>
  <c r="D150" i="36"/>
  <c r="E150" i="36" s="1"/>
  <c r="F150" i="36" s="1"/>
  <c r="G150" i="36" s="1"/>
  <c r="H150" i="36" s="1"/>
  <c r="I150" i="36" s="1"/>
  <c r="J150" i="36" s="1"/>
  <c r="K150" i="36" s="1"/>
  <c r="L150" i="36" s="1"/>
  <c r="M150" i="36" s="1"/>
  <c r="N150" i="36" s="1"/>
  <c r="O150" i="36" s="1"/>
  <c r="P150" i="36" s="1"/>
  <c r="Q150" i="36" s="1"/>
  <c r="R150" i="36" s="1"/>
  <c r="S150" i="36" s="1"/>
  <c r="T150" i="36" s="1"/>
  <c r="U150" i="36" s="1"/>
  <c r="V150" i="36" s="1"/>
  <c r="W150" i="36" s="1"/>
  <c r="X150" i="36" s="1"/>
  <c r="Y150" i="36" s="1"/>
  <c r="Z150" i="36" s="1"/>
  <c r="AA150" i="36" s="1"/>
  <c r="AB150" i="36" s="1"/>
  <c r="AC150" i="36" s="1"/>
  <c r="AD150" i="36" s="1"/>
  <c r="AE150" i="36" s="1"/>
  <c r="AF150" i="36" s="1"/>
  <c r="C150" i="36"/>
  <c r="D149" i="36"/>
  <c r="E149" i="36" s="1"/>
  <c r="F149" i="36" s="1"/>
  <c r="G149" i="36" s="1"/>
  <c r="H149" i="36" s="1"/>
  <c r="I149" i="36" s="1"/>
  <c r="J149" i="36" s="1"/>
  <c r="K149" i="36" s="1"/>
  <c r="L149" i="36" s="1"/>
  <c r="M149" i="36" s="1"/>
  <c r="N149" i="36" s="1"/>
  <c r="O149" i="36" s="1"/>
  <c r="P149" i="36" s="1"/>
  <c r="Q149" i="36" s="1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C149" i="36"/>
  <c r="C148" i="36"/>
  <c r="D148" i="36" s="1"/>
  <c r="E148" i="36" s="1"/>
  <c r="F148" i="36" s="1"/>
  <c r="G148" i="36" s="1"/>
  <c r="H148" i="36" s="1"/>
  <c r="I148" i="36" s="1"/>
  <c r="J148" i="36" s="1"/>
  <c r="K148" i="36" s="1"/>
  <c r="L148" i="36" s="1"/>
  <c r="M148" i="36" s="1"/>
  <c r="N148" i="36" s="1"/>
  <c r="O148" i="36" s="1"/>
  <c r="P148" i="36" s="1"/>
  <c r="Q148" i="36" s="1"/>
  <c r="R148" i="36" s="1"/>
  <c r="S148" i="36" s="1"/>
  <c r="T148" i="36" s="1"/>
  <c r="U148" i="36" s="1"/>
  <c r="V148" i="36" s="1"/>
  <c r="W148" i="36" s="1"/>
  <c r="X148" i="36" s="1"/>
  <c r="Y148" i="36" s="1"/>
  <c r="Z148" i="36" s="1"/>
  <c r="AA148" i="36" s="1"/>
  <c r="AB148" i="36" s="1"/>
  <c r="AC148" i="36" s="1"/>
  <c r="AD148" i="36" s="1"/>
  <c r="AE148" i="36" s="1"/>
  <c r="AF148" i="36" s="1"/>
  <c r="C147" i="36"/>
  <c r="D147" i="36" s="1"/>
  <c r="E147" i="36" s="1"/>
  <c r="F147" i="36" s="1"/>
  <c r="G147" i="36" s="1"/>
  <c r="H147" i="36" s="1"/>
  <c r="I147" i="36" s="1"/>
  <c r="J147" i="36" s="1"/>
  <c r="K147" i="36" s="1"/>
  <c r="L147" i="36" s="1"/>
  <c r="M147" i="36" s="1"/>
  <c r="N147" i="36" s="1"/>
  <c r="O147" i="36" s="1"/>
  <c r="P147" i="36" s="1"/>
  <c r="Q147" i="36" s="1"/>
  <c r="R147" i="36" s="1"/>
  <c r="S147" i="36" s="1"/>
  <c r="T147" i="36" s="1"/>
  <c r="U147" i="36" s="1"/>
  <c r="V147" i="36" s="1"/>
  <c r="W147" i="36" s="1"/>
  <c r="X147" i="36" s="1"/>
  <c r="Y147" i="36" s="1"/>
  <c r="Z147" i="36" s="1"/>
  <c r="AA147" i="36" s="1"/>
  <c r="AB147" i="36" s="1"/>
  <c r="AC147" i="36" s="1"/>
  <c r="AD147" i="36" s="1"/>
  <c r="AE147" i="36" s="1"/>
  <c r="AF147" i="36" s="1"/>
  <c r="D146" i="36"/>
  <c r="E146" i="36" s="1"/>
  <c r="F146" i="36" s="1"/>
  <c r="G146" i="36" s="1"/>
  <c r="H146" i="36" s="1"/>
  <c r="I146" i="36" s="1"/>
  <c r="J146" i="36" s="1"/>
  <c r="K146" i="36" s="1"/>
  <c r="L146" i="36" s="1"/>
  <c r="M146" i="36" s="1"/>
  <c r="N146" i="36" s="1"/>
  <c r="O146" i="36" s="1"/>
  <c r="P146" i="36" s="1"/>
  <c r="Q146" i="36" s="1"/>
  <c r="R146" i="36" s="1"/>
  <c r="S146" i="36" s="1"/>
  <c r="T146" i="36" s="1"/>
  <c r="U146" i="36" s="1"/>
  <c r="V146" i="36" s="1"/>
  <c r="W146" i="36" s="1"/>
  <c r="X146" i="36" s="1"/>
  <c r="Y146" i="36" s="1"/>
  <c r="Z146" i="36" s="1"/>
  <c r="AA146" i="36" s="1"/>
  <c r="AB146" i="36" s="1"/>
  <c r="AC146" i="36" s="1"/>
  <c r="AD146" i="36" s="1"/>
  <c r="AE146" i="36" s="1"/>
  <c r="AF146" i="36" s="1"/>
  <c r="C146" i="36"/>
  <c r="D143" i="36"/>
  <c r="E143" i="36" s="1"/>
  <c r="F143" i="36" s="1"/>
  <c r="G143" i="36" s="1"/>
  <c r="H143" i="36" s="1"/>
  <c r="I143" i="36" s="1"/>
  <c r="J143" i="36" s="1"/>
  <c r="K143" i="36" s="1"/>
  <c r="L143" i="36" s="1"/>
  <c r="M143" i="36" s="1"/>
  <c r="N143" i="36" s="1"/>
  <c r="O143" i="36" s="1"/>
  <c r="P143" i="36" s="1"/>
  <c r="Q143" i="36" s="1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C143" i="36"/>
  <c r="S142" i="36"/>
  <c r="T142" i="36" s="1"/>
  <c r="U142" i="36" s="1"/>
  <c r="V142" i="36" s="1"/>
  <c r="W142" i="36" s="1"/>
  <c r="X142" i="36" s="1"/>
  <c r="Y142" i="36" s="1"/>
  <c r="Z142" i="36" s="1"/>
  <c r="AA142" i="36" s="1"/>
  <c r="AB142" i="36" s="1"/>
  <c r="AC142" i="36" s="1"/>
  <c r="AD142" i="36" s="1"/>
  <c r="AE142" i="36" s="1"/>
  <c r="AF142" i="36" s="1"/>
  <c r="C142" i="36"/>
  <c r="D142" i="36" s="1"/>
  <c r="E142" i="36" s="1"/>
  <c r="F142" i="36" s="1"/>
  <c r="G142" i="36" s="1"/>
  <c r="H142" i="36" s="1"/>
  <c r="I142" i="36" s="1"/>
  <c r="J142" i="36" s="1"/>
  <c r="K142" i="36" s="1"/>
  <c r="L142" i="36" s="1"/>
  <c r="M142" i="36" s="1"/>
  <c r="N142" i="36" s="1"/>
  <c r="O142" i="36" s="1"/>
  <c r="P142" i="36" s="1"/>
  <c r="Q142" i="36" s="1"/>
  <c r="R142" i="36" s="1"/>
  <c r="C141" i="36"/>
  <c r="D141" i="36" s="1"/>
  <c r="E141" i="36" s="1"/>
  <c r="F141" i="36" s="1"/>
  <c r="G141" i="36" s="1"/>
  <c r="H141" i="36" s="1"/>
  <c r="I141" i="36" s="1"/>
  <c r="J141" i="36" s="1"/>
  <c r="K141" i="36" s="1"/>
  <c r="L141" i="36" s="1"/>
  <c r="M141" i="36" s="1"/>
  <c r="N141" i="36" s="1"/>
  <c r="O141" i="36" s="1"/>
  <c r="P141" i="36" s="1"/>
  <c r="Q141" i="36" s="1"/>
  <c r="R141" i="36" s="1"/>
  <c r="S141" i="36" s="1"/>
  <c r="T141" i="36" s="1"/>
  <c r="U141" i="36" s="1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C140" i="36"/>
  <c r="D140" i="36" s="1"/>
  <c r="E140" i="36" s="1"/>
  <c r="F140" i="36" s="1"/>
  <c r="G140" i="36" s="1"/>
  <c r="H140" i="36" s="1"/>
  <c r="I140" i="36" s="1"/>
  <c r="J140" i="36" s="1"/>
  <c r="K140" i="36" s="1"/>
  <c r="L140" i="36" s="1"/>
  <c r="M140" i="36" s="1"/>
  <c r="N140" i="36" s="1"/>
  <c r="O140" i="36" s="1"/>
  <c r="P140" i="36" s="1"/>
  <c r="Q140" i="36" s="1"/>
  <c r="R140" i="36" s="1"/>
  <c r="S140" i="36" s="1"/>
  <c r="T140" i="36" s="1"/>
  <c r="U140" i="36" s="1"/>
  <c r="V140" i="36" s="1"/>
  <c r="W140" i="36" s="1"/>
  <c r="X140" i="36" s="1"/>
  <c r="Y140" i="36" s="1"/>
  <c r="Z140" i="36" s="1"/>
  <c r="AA140" i="36" s="1"/>
  <c r="AB140" i="36" s="1"/>
  <c r="AC140" i="36" s="1"/>
  <c r="AD140" i="36" s="1"/>
  <c r="AE140" i="36" s="1"/>
  <c r="AF140" i="36" s="1"/>
  <c r="F139" i="36"/>
  <c r="G139" i="36" s="1"/>
  <c r="H139" i="36" s="1"/>
  <c r="I139" i="36" s="1"/>
  <c r="J139" i="36" s="1"/>
  <c r="K139" i="36" s="1"/>
  <c r="L139" i="36" s="1"/>
  <c r="M139" i="36" s="1"/>
  <c r="N139" i="36" s="1"/>
  <c r="O139" i="36" s="1"/>
  <c r="P139" i="36" s="1"/>
  <c r="Q139" i="36" s="1"/>
  <c r="R139" i="36" s="1"/>
  <c r="S139" i="36" s="1"/>
  <c r="T139" i="36" s="1"/>
  <c r="U139" i="36" s="1"/>
  <c r="V139" i="36" s="1"/>
  <c r="W139" i="36" s="1"/>
  <c r="X139" i="36" s="1"/>
  <c r="Y139" i="36" s="1"/>
  <c r="Z139" i="36" s="1"/>
  <c r="AA139" i="36" s="1"/>
  <c r="AB139" i="36" s="1"/>
  <c r="AC139" i="36" s="1"/>
  <c r="AD139" i="36" s="1"/>
  <c r="AE139" i="36" s="1"/>
  <c r="AF139" i="36" s="1"/>
  <c r="D139" i="36"/>
  <c r="E139" i="36" s="1"/>
  <c r="C139" i="36"/>
  <c r="D138" i="36"/>
  <c r="E138" i="36" s="1"/>
  <c r="F138" i="36" s="1"/>
  <c r="G138" i="36" s="1"/>
  <c r="H138" i="36" s="1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U138" i="36" s="1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C138" i="36"/>
  <c r="H137" i="36"/>
  <c r="I137" i="36" s="1"/>
  <c r="J137" i="36" s="1"/>
  <c r="K137" i="36" s="1"/>
  <c r="L137" i="36" s="1"/>
  <c r="M137" i="36" s="1"/>
  <c r="N137" i="36" s="1"/>
  <c r="O137" i="36" s="1"/>
  <c r="P137" i="36" s="1"/>
  <c r="Q137" i="36" s="1"/>
  <c r="R137" i="36" s="1"/>
  <c r="S137" i="36" s="1"/>
  <c r="T137" i="36" s="1"/>
  <c r="U137" i="36" s="1"/>
  <c r="V137" i="36" s="1"/>
  <c r="W137" i="36" s="1"/>
  <c r="X137" i="36" s="1"/>
  <c r="Y137" i="36" s="1"/>
  <c r="Z137" i="36" s="1"/>
  <c r="AA137" i="36" s="1"/>
  <c r="AB137" i="36" s="1"/>
  <c r="AC137" i="36" s="1"/>
  <c r="AD137" i="36" s="1"/>
  <c r="AE137" i="36" s="1"/>
  <c r="AF137" i="36" s="1"/>
  <c r="E137" i="36"/>
  <c r="F137" i="36" s="1"/>
  <c r="G137" i="36" s="1"/>
  <c r="D137" i="36"/>
  <c r="C137" i="36"/>
  <c r="C136" i="36"/>
  <c r="D136" i="36" s="1"/>
  <c r="E136" i="36" s="1"/>
  <c r="F136" i="36" s="1"/>
  <c r="G136" i="36" s="1"/>
  <c r="H136" i="36" s="1"/>
  <c r="I136" i="36" s="1"/>
  <c r="J136" i="36" s="1"/>
  <c r="K136" i="36" s="1"/>
  <c r="L136" i="36" s="1"/>
  <c r="M136" i="36" s="1"/>
  <c r="N136" i="36" s="1"/>
  <c r="O136" i="36" s="1"/>
  <c r="P136" i="36" s="1"/>
  <c r="Q136" i="36" s="1"/>
  <c r="R136" i="36" s="1"/>
  <c r="S136" i="36" s="1"/>
  <c r="T136" i="36" s="1"/>
  <c r="U136" i="36" s="1"/>
  <c r="V136" i="36" s="1"/>
  <c r="W136" i="36" s="1"/>
  <c r="X136" i="36" s="1"/>
  <c r="Y136" i="36" s="1"/>
  <c r="Z136" i="36" s="1"/>
  <c r="AA136" i="36" s="1"/>
  <c r="AB136" i="36" s="1"/>
  <c r="AC136" i="36" s="1"/>
  <c r="AD136" i="36" s="1"/>
  <c r="AE136" i="36" s="1"/>
  <c r="AF136" i="36" s="1"/>
  <c r="F135" i="36"/>
  <c r="G135" i="36" s="1"/>
  <c r="H135" i="36" s="1"/>
  <c r="I135" i="36" s="1"/>
  <c r="J135" i="36" s="1"/>
  <c r="K135" i="36" s="1"/>
  <c r="L135" i="36" s="1"/>
  <c r="M135" i="36" s="1"/>
  <c r="N135" i="36" s="1"/>
  <c r="O135" i="36" s="1"/>
  <c r="P135" i="36" s="1"/>
  <c r="Q135" i="36" s="1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D135" i="36"/>
  <c r="E135" i="36" s="1"/>
  <c r="C135" i="36"/>
  <c r="J134" i="36"/>
  <c r="K134" i="36" s="1"/>
  <c r="L134" i="36" s="1"/>
  <c r="M134" i="36" s="1"/>
  <c r="N134" i="36" s="1"/>
  <c r="O134" i="36" s="1"/>
  <c r="P134" i="36" s="1"/>
  <c r="Q134" i="36" s="1"/>
  <c r="R134" i="36" s="1"/>
  <c r="S134" i="36" s="1"/>
  <c r="T134" i="36" s="1"/>
  <c r="U134" i="36" s="1"/>
  <c r="V134" i="36" s="1"/>
  <c r="W134" i="36" s="1"/>
  <c r="X134" i="36" s="1"/>
  <c r="Y134" i="36" s="1"/>
  <c r="Z134" i="36" s="1"/>
  <c r="AA134" i="36" s="1"/>
  <c r="AB134" i="36" s="1"/>
  <c r="AC134" i="36" s="1"/>
  <c r="AD134" i="36" s="1"/>
  <c r="AE134" i="36" s="1"/>
  <c r="AF134" i="36" s="1"/>
  <c r="G134" i="36"/>
  <c r="H134" i="36" s="1"/>
  <c r="I134" i="36" s="1"/>
  <c r="D134" i="36"/>
  <c r="E134" i="36" s="1"/>
  <c r="F134" i="36" s="1"/>
  <c r="C134" i="36"/>
  <c r="C133" i="36"/>
  <c r="D133" i="36" s="1"/>
  <c r="E133" i="36" s="1"/>
  <c r="F133" i="36" s="1"/>
  <c r="G133" i="36" s="1"/>
  <c r="H133" i="36" s="1"/>
  <c r="I133" i="36" s="1"/>
  <c r="J133" i="36" s="1"/>
  <c r="K133" i="36" s="1"/>
  <c r="L133" i="36" s="1"/>
  <c r="M133" i="36" s="1"/>
  <c r="N133" i="36" s="1"/>
  <c r="O133" i="36" s="1"/>
  <c r="P133" i="36" s="1"/>
  <c r="Q133" i="36" s="1"/>
  <c r="R133" i="36" s="1"/>
  <c r="S133" i="36" s="1"/>
  <c r="T133" i="36" s="1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F132" i="36"/>
  <c r="G132" i="36" s="1"/>
  <c r="H132" i="36" s="1"/>
  <c r="I132" i="36" s="1"/>
  <c r="J132" i="36" s="1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C132" i="36"/>
  <c r="D132" i="36" s="1"/>
  <c r="E132" i="36" s="1"/>
  <c r="C131" i="36"/>
  <c r="D131" i="36" s="1"/>
  <c r="E131" i="36" s="1"/>
  <c r="F131" i="36" s="1"/>
  <c r="G131" i="36" s="1"/>
  <c r="H131" i="36" s="1"/>
  <c r="I131" i="36" s="1"/>
  <c r="J131" i="36" s="1"/>
  <c r="K131" i="36" s="1"/>
  <c r="L131" i="36" s="1"/>
  <c r="M131" i="36" s="1"/>
  <c r="N131" i="36" s="1"/>
  <c r="O131" i="36" s="1"/>
  <c r="P131" i="36" s="1"/>
  <c r="Q131" i="36" s="1"/>
  <c r="R131" i="36" s="1"/>
  <c r="S131" i="36" s="1"/>
  <c r="T131" i="36" s="1"/>
  <c r="U131" i="36" s="1"/>
  <c r="V131" i="36" s="1"/>
  <c r="W131" i="36" s="1"/>
  <c r="X131" i="36" s="1"/>
  <c r="Y131" i="36" s="1"/>
  <c r="Z131" i="36" s="1"/>
  <c r="AA131" i="36" s="1"/>
  <c r="AB131" i="36" s="1"/>
  <c r="AC131" i="36" s="1"/>
  <c r="AD131" i="36" s="1"/>
  <c r="AE131" i="36" s="1"/>
  <c r="AF131" i="36" s="1"/>
  <c r="D130" i="36"/>
  <c r="E130" i="36" s="1"/>
  <c r="F130" i="36" s="1"/>
  <c r="G130" i="36" s="1"/>
  <c r="H130" i="36" s="1"/>
  <c r="I130" i="36" s="1"/>
  <c r="J130" i="36" s="1"/>
  <c r="K130" i="36" s="1"/>
  <c r="L130" i="36" s="1"/>
  <c r="M130" i="36" s="1"/>
  <c r="N130" i="36" s="1"/>
  <c r="O130" i="36" s="1"/>
  <c r="P130" i="36" s="1"/>
  <c r="Q130" i="36" s="1"/>
  <c r="R130" i="36" s="1"/>
  <c r="S130" i="36" s="1"/>
  <c r="T130" i="36" s="1"/>
  <c r="U130" i="36" s="1"/>
  <c r="V130" i="36" s="1"/>
  <c r="W130" i="36" s="1"/>
  <c r="X130" i="36" s="1"/>
  <c r="Y130" i="36" s="1"/>
  <c r="Z130" i="36" s="1"/>
  <c r="AA130" i="36" s="1"/>
  <c r="AB130" i="36" s="1"/>
  <c r="AC130" i="36" s="1"/>
  <c r="AD130" i="36" s="1"/>
  <c r="AE130" i="36" s="1"/>
  <c r="AF130" i="36" s="1"/>
  <c r="C130" i="36"/>
  <c r="E129" i="36"/>
  <c r="F129" i="36" s="1"/>
  <c r="G129" i="36" s="1"/>
  <c r="H129" i="36" s="1"/>
  <c r="I129" i="36" s="1"/>
  <c r="J129" i="36" s="1"/>
  <c r="K129" i="36" s="1"/>
  <c r="L129" i="36" s="1"/>
  <c r="M129" i="36" s="1"/>
  <c r="N129" i="36" s="1"/>
  <c r="O129" i="36" s="1"/>
  <c r="P129" i="36" s="1"/>
  <c r="Q129" i="36" s="1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D129" i="36"/>
  <c r="C129" i="36"/>
  <c r="C128" i="36"/>
  <c r="D128" i="36" s="1"/>
  <c r="E128" i="36" s="1"/>
  <c r="F128" i="36" s="1"/>
  <c r="G128" i="36" s="1"/>
  <c r="H128" i="36" s="1"/>
  <c r="I128" i="36" s="1"/>
  <c r="J128" i="36" s="1"/>
  <c r="K128" i="36" s="1"/>
  <c r="L128" i="36" s="1"/>
  <c r="M128" i="36" s="1"/>
  <c r="N128" i="36" s="1"/>
  <c r="O128" i="36" s="1"/>
  <c r="P128" i="36" s="1"/>
  <c r="Q128" i="36" s="1"/>
  <c r="R128" i="36" s="1"/>
  <c r="S128" i="36" s="1"/>
  <c r="T128" i="36" s="1"/>
  <c r="U128" i="36" s="1"/>
  <c r="V128" i="36" s="1"/>
  <c r="W128" i="36" s="1"/>
  <c r="X128" i="36" s="1"/>
  <c r="Y128" i="36" s="1"/>
  <c r="Z128" i="36" s="1"/>
  <c r="AA128" i="36" s="1"/>
  <c r="AB128" i="36" s="1"/>
  <c r="AC128" i="36" s="1"/>
  <c r="AD128" i="36" s="1"/>
  <c r="AE128" i="36" s="1"/>
  <c r="AF128" i="36" s="1"/>
  <c r="F127" i="36"/>
  <c r="G127" i="36" s="1"/>
  <c r="H127" i="36" s="1"/>
  <c r="I127" i="36" s="1"/>
  <c r="J127" i="36" s="1"/>
  <c r="K127" i="36" s="1"/>
  <c r="L127" i="36" s="1"/>
  <c r="M127" i="36" s="1"/>
  <c r="N127" i="36" s="1"/>
  <c r="O127" i="36" s="1"/>
  <c r="P127" i="36" s="1"/>
  <c r="Q127" i="36" s="1"/>
  <c r="R127" i="36" s="1"/>
  <c r="S127" i="36" s="1"/>
  <c r="T127" i="36" s="1"/>
  <c r="U127" i="36" s="1"/>
  <c r="V127" i="36" s="1"/>
  <c r="W127" i="36" s="1"/>
  <c r="X127" i="36" s="1"/>
  <c r="Y127" i="36" s="1"/>
  <c r="Z127" i="36" s="1"/>
  <c r="AA127" i="36" s="1"/>
  <c r="AB127" i="36" s="1"/>
  <c r="AC127" i="36" s="1"/>
  <c r="AD127" i="36" s="1"/>
  <c r="AE127" i="36" s="1"/>
  <c r="AF127" i="36" s="1"/>
  <c r="D127" i="36"/>
  <c r="E127" i="36" s="1"/>
  <c r="C127" i="36"/>
  <c r="C126" i="36"/>
  <c r="D126" i="36" s="1"/>
  <c r="E126" i="36" s="1"/>
  <c r="F126" i="36" s="1"/>
  <c r="G126" i="36" s="1"/>
  <c r="H126" i="36" s="1"/>
  <c r="I126" i="36" s="1"/>
  <c r="J126" i="36" s="1"/>
  <c r="K126" i="36" s="1"/>
  <c r="L126" i="36" s="1"/>
  <c r="M126" i="36" s="1"/>
  <c r="N126" i="36" s="1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C125" i="36"/>
  <c r="D125" i="36" s="1"/>
  <c r="E125" i="36" s="1"/>
  <c r="F125" i="36" s="1"/>
  <c r="G125" i="36" s="1"/>
  <c r="H125" i="36" s="1"/>
  <c r="I125" i="36" s="1"/>
  <c r="J125" i="36" s="1"/>
  <c r="K125" i="36" s="1"/>
  <c r="L125" i="36" s="1"/>
  <c r="M125" i="36" s="1"/>
  <c r="N125" i="36" s="1"/>
  <c r="O125" i="36" s="1"/>
  <c r="P125" i="36" s="1"/>
  <c r="Q125" i="36" s="1"/>
  <c r="R125" i="36" s="1"/>
  <c r="S125" i="36" s="1"/>
  <c r="T125" i="36" s="1"/>
  <c r="U125" i="36" s="1"/>
  <c r="V125" i="36" s="1"/>
  <c r="W125" i="36" s="1"/>
  <c r="X125" i="36" s="1"/>
  <c r="Y125" i="36" s="1"/>
  <c r="Z125" i="36" s="1"/>
  <c r="AA125" i="36" s="1"/>
  <c r="AB125" i="36" s="1"/>
  <c r="AC125" i="36" s="1"/>
  <c r="AD125" i="36" s="1"/>
  <c r="AE125" i="36" s="1"/>
  <c r="AF125" i="36" s="1"/>
  <c r="C124" i="36"/>
  <c r="D124" i="36" s="1"/>
  <c r="E124" i="36" s="1"/>
  <c r="F124" i="36" s="1"/>
  <c r="G124" i="36" s="1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F123" i="36"/>
  <c r="G123" i="36" s="1"/>
  <c r="H123" i="36" s="1"/>
  <c r="I123" i="36" s="1"/>
  <c r="J123" i="36" s="1"/>
  <c r="K123" i="36" s="1"/>
  <c r="L123" i="36" s="1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D123" i="36"/>
  <c r="E123" i="36" s="1"/>
  <c r="C123" i="36"/>
  <c r="D122" i="36"/>
  <c r="E122" i="36" s="1"/>
  <c r="F122" i="36" s="1"/>
  <c r="G122" i="36" s="1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C122" i="36"/>
  <c r="C121" i="36"/>
  <c r="D121" i="36" s="1"/>
  <c r="E121" i="36" s="1"/>
  <c r="F121" i="36" s="1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C120" i="36"/>
  <c r="D120" i="36" s="1"/>
  <c r="E120" i="36" s="1"/>
  <c r="F120" i="36" s="1"/>
  <c r="G120" i="36" s="1"/>
  <c r="H120" i="36" s="1"/>
  <c r="I120" i="36" s="1"/>
  <c r="J120" i="36" s="1"/>
  <c r="K120" i="36" s="1"/>
  <c r="L120" i="36" s="1"/>
  <c r="M120" i="36" s="1"/>
  <c r="N120" i="36" s="1"/>
  <c r="O120" i="36" s="1"/>
  <c r="P120" i="36" s="1"/>
  <c r="Q120" i="36" s="1"/>
  <c r="R120" i="36" s="1"/>
  <c r="S120" i="36" s="1"/>
  <c r="T120" i="36" s="1"/>
  <c r="U120" i="36" s="1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C119" i="36"/>
  <c r="D119" i="36" s="1"/>
  <c r="E119" i="36" s="1"/>
  <c r="F119" i="36" s="1"/>
  <c r="G119" i="36" s="1"/>
  <c r="H119" i="36" s="1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F118" i="36"/>
  <c r="G118" i="36" s="1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C118" i="36"/>
  <c r="D118" i="36" s="1"/>
  <c r="E118" i="36" s="1"/>
  <c r="C117" i="36"/>
  <c r="D117" i="36" s="1"/>
  <c r="E117" i="36" s="1"/>
  <c r="F117" i="36" s="1"/>
  <c r="G117" i="36" s="1"/>
  <c r="H117" i="36" s="1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C116" i="36"/>
  <c r="D116" i="36" s="1"/>
  <c r="E116" i="36" s="1"/>
  <c r="F116" i="36" s="1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E115" i="36"/>
  <c r="F115" i="36" s="1"/>
  <c r="G115" i="36" s="1"/>
  <c r="H115" i="36" s="1"/>
  <c r="I115" i="36" s="1"/>
  <c r="J115" i="36" s="1"/>
  <c r="K115" i="36" s="1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C115" i="36"/>
  <c r="D115" i="36" s="1"/>
  <c r="F114" i="36"/>
  <c r="G114" i="36" s="1"/>
  <c r="H114" i="36" s="1"/>
  <c r="I114" i="36" s="1"/>
  <c r="J114" i="36" s="1"/>
  <c r="K114" i="36" s="1"/>
  <c r="L114" i="36" s="1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C114" i="36"/>
  <c r="D114" i="36" s="1"/>
  <c r="E114" i="36" s="1"/>
  <c r="C113" i="36"/>
  <c r="D113" i="36" s="1"/>
  <c r="E113" i="36" s="1"/>
  <c r="F113" i="36" s="1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C112" i="36"/>
  <c r="D112" i="36" s="1"/>
  <c r="E112" i="36" s="1"/>
  <c r="F112" i="36" s="1"/>
  <c r="G112" i="36" s="1"/>
  <c r="H112" i="36" s="1"/>
  <c r="I112" i="36" s="1"/>
  <c r="J112" i="36" s="1"/>
  <c r="K112" i="36" s="1"/>
  <c r="L112" i="36" s="1"/>
  <c r="M112" i="36" s="1"/>
  <c r="N112" i="36" s="1"/>
  <c r="O112" i="36" s="1"/>
  <c r="P112" i="36" s="1"/>
  <c r="Q112" i="36" s="1"/>
  <c r="R112" i="36" s="1"/>
  <c r="S112" i="36" s="1"/>
  <c r="T112" i="36" s="1"/>
  <c r="U112" i="36" s="1"/>
  <c r="V112" i="36" s="1"/>
  <c r="W112" i="36" s="1"/>
  <c r="X112" i="36" s="1"/>
  <c r="Y112" i="36" s="1"/>
  <c r="Z112" i="36" s="1"/>
  <c r="AA112" i="36" s="1"/>
  <c r="AB112" i="36" s="1"/>
  <c r="AC112" i="36" s="1"/>
  <c r="AD112" i="36" s="1"/>
  <c r="AE112" i="36" s="1"/>
  <c r="AF112" i="36" s="1"/>
  <c r="C111" i="36"/>
  <c r="D111" i="36" s="1"/>
  <c r="E111" i="36" s="1"/>
  <c r="F111" i="36" s="1"/>
  <c r="G111" i="36" s="1"/>
  <c r="H111" i="36" s="1"/>
  <c r="I111" i="36" s="1"/>
  <c r="J111" i="36" s="1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D110" i="36"/>
  <c r="E110" i="36" s="1"/>
  <c r="F110" i="36" s="1"/>
  <c r="G110" i="36" s="1"/>
  <c r="H110" i="36" s="1"/>
  <c r="I110" i="36" s="1"/>
  <c r="J110" i="36" s="1"/>
  <c r="K110" i="36" s="1"/>
  <c r="L110" i="36" s="1"/>
  <c r="M110" i="36" s="1"/>
  <c r="N110" i="36" s="1"/>
  <c r="O110" i="36" s="1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C110" i="36"/>
  <c r="C109" i="36"/>
  <c r="D109" i="36" s="1"/>
  <c r="E109" i="36" s="1"/>
  <c r="F109" i="36" s="1"/>
  <c r="G109" i="36" s="1"/>
  <c r="H109" i="36" s="1"/>
  <c r="I109" i="36" s="1"/>
  <c r="J109" i="36" s="1"/>
  <c r="K109" i="36" s="1"/>
  <c r="L109" i="36" s="1"/>
  <c r="M109" i="36" s="1"/>
  <c r="N109" i="36" s="1"/>
  <c r="O109" i="36" s="1"/>
  <c r="P109" i="36" s="1"/>
  <c r="Q109" i="36" s="1"/>
  <c r="R109" i="36" s="1"/>
  <c r="S109" i="36" s="1"/>
  <c r="T109" i="36" s="1"/>
  <c r="U109" i="36" s="1"/>
  <c r="V109" i="36" s="1"/>
  <c r="W109" i="36" s="1"/>
  <c r="X109" i="36" s="1"/>
  <c r="Y109" i="36" s="1"/>
  <c r="Z109" i="36" s="1"/>
  <c r="AA109" i="36" s="1"/>
  <c r="AB109" i="36" s="1"/>
  <c r="AC109" i="36" s="1"/>
  <c r="AD109" i="36" s="1"/>
  <c r="AE109" i="36" s="1"/>
  <c r="AF109" i="36" s="1"/>
  <c r="C108" i="36"/>
  <c r="D108" i="36" s="1"/>
  <c r="E108" i="36" s="1"/>
  <c r="F108" i="36" s="1"/>
  <c r="G108" i="36" s="1"/>
  <c r="H108" i="36" s="1"/>
  <c r="I108" i="36" s="1"/>
  <c r="J108" i="36" s="1"/>
  <c r="K108" i="36" s="1"/>
  <c r="L108" i="36" s="1"/>
  <c r="M108" i="36" s="1"/>
  <c r="N108" i="36" s="1"/>
  <c r="O108" i="36" s="1"/>
  <c r="P108" i="36" s="1"/>
  <c r="Q108" i="36" s="1"/>
  <c r="R108" i="36" s="1"/>
  <c r="S108" i="36" s="1"/>
  <c r="T108" i="36" s="1"/>
  <c r="U108" i="36" s="1"/>
  <c r="V108" i="36" s="1"/>
  <c r="W108" i="36" s="1"/>
  <c r="X108" i="36" s="1"/>
  <c r="Y108" i="36" s="1"/>
  <c r="Z108" i="36" s="1"/>
  <c r="AA108" i="36" s="1"/>
  <c r="AB108" i="36" s="1"/>
  <c r="AC108" i="36" s="1"/>
  <c r="AD108" i="36" s="1"/>
  <c r="AE108" i="36" s="1"/>
  <c r="AF108" i="36" s="1"/>
  <c r="J107" i="36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C107" i="36"/>
  <c r="D107" i="36" s="1"/>
  <c r="E107" i="36" s="1"/>
  <c r="F107" i="36" s="1"/>
  <c r="G107" i="36" s="1"/>
  <c r="H107" i="36" s="1"/>
  <c r="C106" i="36"/>
  <c r="D106" i="36" s="1"/>
  <c r="E106" i="36" s="1"/>
  <c r="F106" i="36" s="1"/>
  <c r="G106" i="36" s="1"/>
  <c r="H106" i="36" s="1"/>
  <c r="I106" i="36" s="1"/>
  <c r="J106" i="36" s="1"/>
  <c r="K106" i="36" s="1"/>
  <c r="L106" i="36" s="1"/>
  <c r="M106" i="36" s="1"/>
  <c r="N106" i="36" s="1"/>
  <c r="O106" i="36" s="1"/>
  <c r="P106" i="36" s="1"/>
  <c r="Q106" i="36" s="1"/>
  <c r="R106" i="36" s="1"/>
  <c r="S106" i="36" s="1"/>
  <c r="T106" i="36" s="1"/>
  <c r="U106" i="36" s="1"/>
  <c r="V106" i="36" s="1"/>
  <c r="W106" i="36" s="1"/>
  <c r="X106" i="36" s="1"/>
  <c r="Y106" i="36" s="1"/>
  <c r="Z106" i="36" s="1"/>
  <c r="AA106" i="36" s="1"/>
  <c r="AB106" i="36" s="1"/>
  <c r="AC106" i="36" s="1"/>
  <c r="AD106" i="36" s="1"/>
  <c r="AE106" i="36" s="1"/>
  <c r="AF106" i="36" s="1"/>
  <c r="C104" i="36"/>
  <c r="D104" i="36" s="1"/>
  <c r="E104" i="36" s="1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C103" i="36"/>
  <c r="D103" i="36" s="1"/>
  <c r="E103" i="36" s="1"/>
  <c r="F103" i="36" s="1"/>
  <c r="G103" i="36" s="1"/>
  <c r="H103" i="36" s="1"/>
  <c r="I103" i="36" s="1"/>
  <c r="J103" i="36" s="1"/>
  <c r="K103" i="36" s="1"/>
  <c r="L103" i="36" s="1"/>
  <c r="M103" i="36" s="1"/>
  <c r="N103" i="36" s="1"/>
  <c r="O103" i="36" s="1"/>
  <c r="P103" i="36" s="1"/>
  <c r="Q103" i="36" s="1"/>
  <c r="R103" i="36" s="1"/>
  <c r="S103" i="36" s="1"/>
  <c r="T103" i="36" s="1"/>
  <c r="U103" i="36" s="1"/>
  <c r="V103" i="36" s="1"/>
  <c r="W103" i="36" s="1"/>
  <c r="X103" i="36" s="1"/>
  <c r="Y103" i="36" s="1"/>
  <c r="Z103" i="36" s="1"/>
  <c r="AA103" i="36" s="1"/>
  <c r="AB103" i="36" s="1"/>
  <c r="AC103" i="36" s="1"/>
  <c r="AD103" i="36" s="1"/>
  <c r="AE103" i="36" s="1"/>
  <c r="AF103" i="36" s="1"/>
  <c r="G102" i="36"/>
  <c r="H102" i="36" s="1"/>
  <c r="I102" i="36" s="1"/>
  <c r="J102" i="36" s="1"/>
  <c r="K102" i="36" s="1"/>
  <c r="L102" i="36" s="1"/>
  <c r="M102" i="36" s="1"/>
  <c r="N102" i="36" s="1"/>
  <c r="O102" i="36" s="1"/>
  <c r="P102" i="36" s="1"/>
  <c r="Q102" i="36" s="1"/>
  <c r="R102" i="36" s="1"/>
  <c r="S102" i="36" s="1"/>
  <c r="T102" i="36" s="1"/>
  <c r="U102" i="36" s="1"/>
  <c r="V102" i="36" s="1"/>
  <c r="W102" i="36" s="1"/>
  <c r="X102" i="36" s="1"/>
  <c r="Y102" i="36" s="1"/>
  <c r="Z102" i="36" s="1"/>
  <c r="AA102" i="36" s="1"/>
  <c r="AB102" i="36" s="1"/>
  <c r="AC102" i="36" s="1"/>
  <c r="AD102" i="36" s="1"/>
  <c r="AE102" i="36" s="1"/>
  <c r="AF102" i="36" s="1"/>
  <c r="D102" i="36"/>
  <c r="E102" i="36" s="1"/>
  <c r="F102" i="36" s="1"/>
  <c r="C102" i="36"/>
  <c r="D100" i="36"/>
  <c r="E100" i="36" s="1"/>
  <c r="F100" i="36" s="1"/>
  <c r="G100" i="36" s="1"/>
  <c r="H100" i="36" s="1"/>
  <c r="I100" i="36" s="1"/>
  <c r="J100" i="36" s="1"/>
  <c r="K100" i="36" s="1"/>
  <c r="L100" i="36" s="1"/>
  <c r="M100" i="36" s="1"/>
  <c r="N100" i="36" s="1"/>
  <c r="O100" i="36" s="1"/>
  <c r="P100" i="36" s="1"/>
  <c r="Q100" i="36" s="1"/>
  <c r="R100" i="36" s="1"/>
  <c r="S100" i="36" s="1"/>
  <c r="T100" i="36" s="1"/>
  <c r="U100" i="36" s="1"/>
  <c r="V100" i="36" s="1"/>
  <c r="W100" i="36" s="1"/>
  <c r="X100" i="36" s="1"/>
  <c r="Y100" i="36" s="1"/>
  <c r="Z100" i="36" s="1"/>
  <c r="AA100" i="36" s="1"/>
  <c r="AB100" i="36" s="1"/>
  <c r="AC100" i="36" s="1"/>
  <c r="AD100" i="36" s="1"/>
  <c r="AE100" i="36" s="1"/>
  <c r="AF100" i="36" s="1"/>
  <c r="C100" i="36"/>
  <c r="C99" i="36"/>
  <c r="D99" i="36" s="1"/>
  <c r="E99" i="36" s="1"/>
  <c r="F99" i="36" s="1"/>
  <c r="G99" i="36" s="1"/>
  <c r="H99" i="36" s="1"/>
  <c r="I99" i="36" s="1"/>
  <c r="J99" i="36" s="1"/>
  <c r="K99" i="36" s="1"/>
  <c r="L99" i="36" s="1"/>
  <c r="M99" i="36" s="1"/>
  <c r="N99" i="36" s="1"/>
  <c r="O99" i="36" s="1"/>
  <c r="P99" i="36" s="1"/>
  <c r="Q99" i="36" s="1"/>
  <c r="R99" i="36" s="1"/>
  <c r="S99" i="36" s="1"/>
  <c r="T99" i="36" s="1"/>
  <c r="U99" i="36" s="1"/>
  <c r="V99" i="36" s="1"/>
  <c r="W99" i="36" s="1"/>
  <c r="X99" i="36" s="1"/>
  <c r="Y99" i="36" s="1"/>
  <c r="Z99" i="36" s="1"/>
  <c r="AA99" i="36" s="1"/>
  <c r="AB99" i="36" s="1"/>
  <c r="AC99" i="36" s="1"/>
  <c r="AD99" i="36" s="1"/>
  <c r="AE99" i="36" s="1"/>
  <c r="AF99" i="36" s="1"/>
  <c r="D98" i="36"/>
  <c r="E98" i="36" s="1"/>
  <c r="F98" i="36" s="1"/>
  <c r="G98" i="36" s="1"/>
  <c r="H98" i="36" s="1"/>
  <c r="I98" i="36" s="1"/>
  <c r="J98" i="36" s="1"/>
  <c r="K98" i="36" s="1"/>
  <c r="L98" i="36" s="1"/>
  <c r="M98" i="36" s="1"/>
  <c r="N98" i="36" s="1"/>
  <c r="O98" i="36" s="1"/>
  <c r="P98" i="36" s="1"/>
  <c r="Q98" i="36" s="1"/>
  <c r="R98" i="36" s="1"/>
  <c r="S98" i="36" s="1"/>
  <c r="T98" i="36" s="1"/>
  <c r="U98" i="36" s="1"/>
  <c r="V98" i="36" s="1"/>
  <c r="W98" i="36" s="1"/>
  <c r="X98" i="36" s="1"/>
  <c r="Y98" i="36" s="1"/>
  <c r="Z98" i="36" s="1"/>
  <c r="AA98" i="36" s="1"/>
  <c r="AB98" i="36" s="1"/>
  <c r="AC98" i="36" s="1"/>
  <c r="AD98" i="36" s="1"/>
  <c r="AE98" i="36" s="1"/>
  <c r="AF98" i="36" s="1"/>
  <c r="C98" i="36"/>
  <c r="C97" i="36"/>
  <c r="D97" i="36" s="1"/>
  <c r="E97" i="36" s="1"/>
  <c r="F97" i="36" s="1"/>
  <c r="G97" i="36" s="1"/>
  <c r="H97" i="36" s="1"/>
  <c r="I97" i="36" s="1"/>
  <c r="J97" i="36" s="1"/>
  <c r="K97" i="36" s="1"/>
  <c r="L97" i="36" s="1"/>
  <c r="M97" i="36" s="1"/>
  <c r="N97" i="36" s="1"/>
  <c r="O97" i="36" s="1"/>
  <c r="P97" i="36" s="1"/>
  <c r="Q97" i="36" s="1"/>
  <c r="R97" i="36" s="1"/>
  <c r="S97" i="36" s="1"/>
  <c r="T97" i="36" s="1"/>
  <c r="U97" i="36" s="1"/>
  <c r="V97" i="36" s="1"/>
  <c r="W97" i="36" s="1"/>
  <c r="X97" i="36" s="1"/>
  <c r="Y97" i="36" s="1"/>
  <c r="Z97" i="36" s="1"/>
  <c r="AA97" i="36" s="1"/>
  <c r="AB97" i="36" s="1"/>
  <c r="AC97" i="36" s="1"/>
  <c r="AD97" i="36" s="1"/>
  <c r="AE97" i="36" s="1"/>
  <c r="AF97" i="36" s="1"/>
  <c r="D96" i="36"/>
  <c r="E96" i="36" s="1"/>
  <c r="C96" i="36"/>
  <c r="C95" i="36"/>
  <c r="AH92" i="36"/>
  <c r="AI92" i="36" s="1"/>
  <c r="AH91" i="36"/>
  <c r="AI91" i="36" s="1"/>
  <c r="AH90" i="36"/>
  <c r="AI90" i="36" s="1"/>
  <c r="AH89" i="36"/>
  <c r="AI89" i="36" s="1"/>
  <c r="AF86" i="36"/>
  <c r="AE86" i="36"/>
  <c r="AD86" i="36"/>
  <c r="AC86" i="36"/>
  <c r="AB86" i="36"/>
  <c r="AA86" i="36"/>
  <c r="Z86" i="36"/>
  <c r="Y86" i="36"/>
  <c r="X86" i="36"/>
  <c r="W86" i="36"/>
  <c r="V86" i="36"/>
  <c r="U86" i="36"/>
  <c r="T86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AI85" i="36"/>
  <c r="AH85" i="36"/>
  <c r="AI84" i="36"/>
  <c r="AH84" i="36"/>
  <c r="AI83" i="36"/>
  <c r="AH83" i="36"/>
  <c r="AI82" i="36"/>
  <c r="AH82" i="36"/>
  <c r="AI81" i="36"/>
  <c r="AH81" i="36"/>
  <c r="AI80" i="36"/>
  <c r="AH80" i="36"/>
  <c r="AI79" i="36"/>
  <c r="AH79" i="36"/>
  <c r="AI78" i="36"/>
  <c r="AH78" i="36"/>
  <c r="AG77" i="36"/>
  <c r="AI76" i="36"/>
  <c r="AH76" i="36"/>
  <c r="AF75" i="36"/>
  <c r="AE75" i="36"/>
  <c r="AD75" i="36"/>
  <c r="AC75" i="36"/>
  <c r="AB75" i="36"/>
  <c r="AA75" i="36"/>
  <c r="Z75" i="36"/>
  <c r="Y75" i="36"/>
  <c r="X75" i="36"/>
  <c r="W75" i="36"/>
  <c r="V75" i="36"/>
  <c r="U75" i="36"/>
  <c r="T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AF74" i="36"/>
  <c r="AE74" i="36"/>
  <c r="AD74" i="36"/>
  <c r="AC74" i="36"/>
  <c r="AB74" i="36"/>
  <c r="AA74" i="36"/>
  <c r="Z74" i="36"/>
  <c r="Y74" i="36"/>
  <c r="X74" i="36"/>
  <c r="W74" i="36"/>
  <c r="V74" i="36"/>
  <c r="U74" i="36"/>
  <c r="T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AF73" i="36"/>
  <c r="AE73" i="36"/>
  <c r="AD73" i="36"/>
  <c r="AC73" i="36"/>
  <c r="AB73" i="36"/>
  <c r="AA73" i="36"/>
  <c r="Z73" i="36"/>
  <c r="Y73" i="36"/>
  <c r="X73" i="36"/>
  <c r="W73" i="36"/>
  <c r="V73" i="36"/>
  <c r="U73" i="36"/>
  <c r="T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C73" i="36"/>
  <c r="AF72" i="36"/>
  <c r="AE72" i="36"/>
  <c r="AD72" i="36"/>
  <c r="AC72" i="36"/>
  <c r="AB72" i="36"/>
  <c r="AA72" i="36"/>
  <c r="Z72" i="36"/>
  <c r="Y72" i="36"/>
  <c r="Y77" i="36" s="1"/>
  <c r="X72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AI70" i="36"/>
  <c r="AH70" i="36"/>
  <c r="AG69" i="36"/>
  <c r="AF69" i="36"/>
  <c r="AE69" i="36"/>
  <c r="AD69" i="36"/>
  <c r="AC69" i="36"/>
  <c r="AB69" i="36"/>
  <c r="AA69" i="36"/>
  <c r="Z69" i="36"/>
  <c r="Y69" i="36"/>
  <c r="X69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AI68" i="36"/>
  <c r="AH68" i="36"/>
  <c r="AI67" i="36"/>
  <c r="AH67" i="36"/>
  <c r="AI66" i="36"/>
  <c r="AH66" i="36"/>
  <c r="AG65" i="36"/>
  <c r="AF65" i="36"/>
  <c r="AF5" i="36" s="1"/>
  <c r="AE65" i="36"/>
  <c r="AE5" i="36" s="1"/>
  <c r="AD65" i="36"/>
  <c r="AD5" i="36" s="1"/>
  <c r="AC65" i="36"/>
  <c r="AB65" i="36"/>
  <c r="AB5" i="36" s="1"/>
  <c r="AA65" i="36"/>
  <c r="AA5" i="36" s="1"/>
  <c r="Z65" i="36"/>
  <c r="Z5" i="36" s="1"/>
  <c r="Y65" i="36"/>
  <c r="Y5" i="36" s="1"/>
  <c r="X65" i="36"/>
  <c r="X5" i="36" s="1"/>
  <c r="W65" i="36"/>
  <c r="W5" i="36" s="1"/>
  <c r="V65" i="36"/>
  <c r="V5" i="36" s="1"/>
  <c r="U65" i="36"/>
  <c r="U5" i="36" s="1"/>
  <c r="T65" i="36"/>
  <c r="T5" i="36" s="1"/>
  <c r="S65" i="36"/>
  <c r="S5" i="36" s="1"/>
  <c r="R65" i="36"/>
  <c r="R5" i="36" s="1"/>
  <c r="Q65" i="36"/>
  <c r="Q5" i="36" s="1"/>
  <c r="P65" i="36"/>
  <c r="P5" i="36" s="1"/>
  <c r="O65" i="36"/>
  <c r="O5" i="36" s="1"/>
  <c r="N65" i="36"/>
  <c r="M65" i="36"/>
  <c r="M5" i="36" s="1"/>
  <c r="L65" i="36"/>
  <c r="L5" i="36" s="1"/>
  <c r="K65" i="36"/>
  <c r="K5" i="36" s="1"/>
  <c r="J65" i="36"/>
  <c r="J5" i="36" s="1"/>
  <c r="I65" i="36"/>
  <c r="I5" i="36" s="1"/>
  <c r="H65" i="36"/>
  <c r="H5" i="36" s="1"/>
  <c r="G65" i="36"/>
  <c r="G5" i="36" s="1"/>
  <c r="F65" i="36"/>
  <c r="F5" i="36" s="1"/>
  <c r="E65" i="36"/>
  <c r="E5" i="36" s="1"/>
  <c r="D65" i="36"/>
  <c r="D5" i="36" s="1"/>
  <c r="C65" i="36"/>
  <c r="C5" i="36" s="1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I54" i="36"/>
  <c r="AH54" i="36"/>
  <c r="AG53" i="36"/>
  <c r="AG4" i="36" s="1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AI52" i="36"/>
  <c r="AH52" i="36"/>
  <c r="AI51" i="36"/>
  <c r="AH51" i="36"/>
  <c r="AI50" i="36"/>
  <c r="AH50" i="36"/>
  <c r="AG48" i="36"/>
  <c r="AG49" i="36" s="1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0" i="36"/>
  <c r="AH40" i="36"/>
  <c r="AI39" i="36"/>
  <c r="AH39" i="36"/>
  <c r="AI38" i="36"/>
  <c r="AH38" i="36"/>
  <c r="AI37" i="36"/>
  <c r="AH37" i="36"/>
  <c r="AI36" i="36"/>
  <c r="AH36" i="36"/>
  <c r="AG35" i="36"/>
  <c r="AG2" i="36" s="1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C5" i="36"/>
  <c r="N5" i="36"/>
  <c r="K4" i="36"/>
  <c r="C4" i="36"/>
  <c r="AF90" i="35"/>
  <c r="AE90" i="35"/>
  <c r="AD90" i="35"/>
  <c r="AC90" i="35"/>
  <c r="AB55" i="35"/>
  <c r="AA55" i="35"/>
  <c r="Y55" i="35"/>
  <c r="Y203" i="42" l="1"/>
  <c r="G7" i="42"/>
  <c r="V203" i="42"/>
  <c r="D7" i="42"/>
  <c r="I183" i="42"/>
  <c r="J96" i="42"/>
  <c r="I181" i="42"/>
  <c r="J95" i="42"/>
  <c r="G224" i="42"/>
  <c r="H188" i="42"/>
  <c r="I95" i="40"/>
  <c r="E71" i="40"/>
  <c r="I224" i="40"/>
  <c r="J188" i="40"/>
  <c r="F49" i="40"/>
  <c r="F71" i="40" s="1"/>
  <c r="G189" i="40"/>
  <c r="G48" i="40" s="1"/>
  <c r="H183" i="40"/>
  <c r="G88" i="40"/>
  <c r="H96" i="40"/>
  <c r="V203" i="39"/>
  <c r="D7" i="39"/>
  <c r="E181" i="39"/>
  <c r="F95" i="39"/>
  <c r="F184" i="39"/>
  <c r="E189" i="39"/>
  <c r="E48" i="39" s="1"/>
  <c r="E224" i="39"/>
  <c r="F188" i="39"/>
  <c r="H183" i="39"/>
  <c r="E88" i="39"/>
  <c r="G96" i="39"/>
  <c r="AI77" i="38"/>
  <c r="C7" i="38"/>
  <c r="D224" i="38"/>
  <c r="E188" i="38"/>
  <c r="AH77" i="38"/>
  <c r="D189" i="38"/>
  <c r="D48" i="38" s="1"/>
  <c r="E88" i="38"/>
  <c r="F102" i="38"/>
  <c r="D88" i="38"/>
  <c r="G183" i="38"/>
  <c r="D181" i="38"/>
  <c r="E95" i="38"/>
  <c r="H96" i="38"/>
  <c r="AE77" i="37"/>
  <c r="E77" i="37"/>
  <c r="AC77" i="37"/>
  <c r="AG6" i="37"/>
  <c r="M77" i="37"/>
  <c r="C181" i="37"/>
  <c r="AF77" i="37"/>
  <c r="AG71" i="37"/>
  <c r="AB77" i="37"/>
  <c r="AA77" i="37"/>
  <c r="Z77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L77" i="37"/>
  <c r="K77" i="37"/>
  <c r="J77" i="37"/>
  <c r="I77" i="37"/>
  <c r="G77" i="37"/>
  <c r="H77" i="37"/>
  <c r="F77" i="37"/>
  <c r="D77" i="37"/>
  <c r="C77" i="37"/>
  <c r="C5" i="37"/>
  <c r="B71" i="37"/>
  <c r="F96" i="37"/>
  <c r="C88" i="37"/>
  <c r="D95" i="37"/>
  <c r="S200" i="37"/>
  <c r="D200" i="37"/>
  <c r="C189" i="37"/>
  <c r="C48" i="37" s="1"/>
  <c r="F183" i="37"/>
  <c r="C224" i="37"/>
  <c r="D188" i="37"/>
  <c r="D88" i="37" s="1"/>
  <c r="AA77" i="36"/>
  <c r="U77" i="36"/>
  <c r="C88" i="36"/>
  <c r="F77" i="36"/>
  <c r="AC77" i="36"/>
  <c r="S77" i="36"/>
  <c r="W77" i="36"/>
  <c r="X77" i="36"/>
  <c r="AF77" i="36"/>
  <c r="Z77" i="36"/>
  <c r="T77" i="36"/>
  <c r="AB77" i="36"/>
  <c r="V77" i="36"/>
  <c r="AD77" i="36"/>
  <c r="AE77" i="36"/>
  <c r="R77" i="36"/>
  <c r="Q77" i="36"/>
  <c r="P77" i="36"/>
  <c r="O77" i="36"/>
  <c r="N77" i="36"/>
  <c r="M77" i="36"/>
  <c r="L77" i="36"/>
  <c r="K77" i="36"/>
  <c r="J77" i="36"/>
  <c r="AI75" i="36"/>
  <c r="I77" i="36"/>
  <c r="H77" i="36"/>
  <c r="G77" i="36"/>
  <c r="E77" i="36"/>
  <c r="AI35" i="36"/>
  <c r="D77" i="36"/>
  <c r="AI86" i="36"/>
  <c r="AH53" i="36"/>
  <c r="AH35" i="36"/>
  <c r="AI74" i="36"/>
  <c r="C77" i="36"/>
  <c r="AH75" i="36"/>
  <c r="AH86" i="36"/>
  <c r="B77" i="36"/>
  <c r="AI65" i="36"/>
  <c r="B71" i="36"/>
  <c r="T203" i="36" s="1"/>
  <c r="AI72" i="36"/>
  <c r="AG71" i="36"/>
  <c r="AG3" i="36"/>
  <c r="AG6" i="36" s="1"/>
  <c r="AH73" i="36"/>
  <c r="F96" i="36"/>
  <c r="AH72" i="36"/>
  <c r="AI73" i="36"/>
  <c r="AH74" i="36"/>
  <c r="AH65" i="36"/>
  <c r="AH69" i="36"/>
  <c r="C181" i="36"/>
  <c r="D200" i="36"/>
  <c r="S200" i="36"/>
  <c r="AI53" i="36"/>
  <c r="D95" i="36"/>
  <c r="AI69" i="36"/>
  <c r="D4" i="36"/>
  <c r="E224" i="36"/>
  <c r="F188" i="36"/>
  <c r="C189" i="36"/>
  <c r="C48" i="36" s="1"/>
  <c r="D183" i="36"/>
  <c r="U86" i="35"/>
  <c r="S35" i="35"/>
  <c r="S65" i="35"/>
  <c r="H224" i="42" l="1"/>
  <c r="I188" i="42"/>
  <c r="H88" i="42"/>
  <c r="J181" i="42"/>
  <c r="K95" i="42"/>
  <c r="K96" i="42"/>
  <c r="J183" i="42"/>
  <c r="H189" i="42"/>
  <c r="H48" i="42" s="1"/>
  <c r="X203" i="40"/>
  <c r="F7" i="40"/>
  <c r="H88" i="40"/>
  <c r="I96" i="40"/>
  <c r="I183" i="40"/>
  <c r="H189" i="40"/>
  <c r="H48" i="40" s="1"/>
  <c r="H49" i="40" s="1"/>
  <c r="H71" i="40" s="1"/>
  <c r="W203" i="40"/>
  <c r="E7" i="40"/>
  <c r="G49" i="40"/>
  <c r="G71" i="40" s="1"/>
  <c r="J95" i="40"/>
  <c r="J224" i="40"/>
  <c r="K188" i="40"/>
  <c r="H181" i="40"/>
  <c r="F224" i="39"/>
  <c r="G188" i="39"/>
  <c r="E49" i="39"/>
  <c r="G184" i="39"/>
  <c r="F189" i="39"/>
  <c r="F48" i="39" s="1"/>
  <c r="F49" i="39" s="1"/>
  <c r="F71" i="39" s="1"/>
  <c r="F181" i="39"/>
  <c r="G95" i="39"/>
  <c r="F88" i="39"/>
  <c r="H96" i="39"/>
  <c r="G88" i="39"/>
  <c r="I183" i="39"/>
  <c r="H183" i="38"/>
  <c r="G102" i="38"/>
  <c r="F88" i="38"/>
  <c r="I96" i="38"/>
  <c r="D49" i="38"/>
  <c r="E181" i="38"/>
  <c r="F95" i="38"/>
  <c r="E224" i="38"/>
  <c r="F188" i="38"/>
  <c r="E189" i="38"/>
  <c r="E48" i="38" s="1"/>
  <c r="E49" i="38" s="1"/>
  <c r="E71" i="38" s="1"/>
  <c r="D224" i="37"/>
  <c r="E188" i="37"/>
  <c r="G183" i="37"/>
  <c r="C49" i="37"/>
  <c r="C71" i="37" s="1"/>
  <c r="D181" i="37"/>
  <c r="E95" i="37"/>
  <c r="G96" i="37"/>
  <c r="D189" i="37"/>
  <c r="D48" i="37" s="1"/>
  <c r="AH77" i="36"/>
  <c r="AI77" i="36"/>
  <c r="B7" i="36"/>
  <c r="F224" i="36"/>
  <c r="G188" i="36"/>
  <c r="D181" i="36"/>
  <c r="E95" i="36"/>
  <c r="E183" i="36"/>
  <c r="D189" i="36"/>
  <c r="D48" i="36" s="1"/>
  <c r="D49" i="36" s="1"/>
  <c r="D71" i="36" s="1"/>
  <c r="D88" i="36"/>
  <c r="C49" i="36"/>
  <c r="G96" i="36"/>
  <c r="L96" i="42" l="1"/>
  <c r="K181" i="42"/>
  <c r="L95" i="42"/>
  <c r="H49" i="42"/>
  <c r="K183" i="42"/>
  <c r="J188" i="42"/>
  <c r="I224" i="42"/>
  <c r="I88" i="42"/>
  <c r="I189" i="42"/>
  <c r="I48" i="42" s="1"/>
  <c r="I49" i="42" s="1"/>
  <c r="I71" i="42" s="1"/>
  <c r="L188" i="40"/>
  <c r="K224" i="40"/>
  <c r="I88" i="40"/>
  <c r="J96" i="40"/>
  <c r="Z203" i="40"/>
  <c r="H7" i="40"/>
  <c r="K95" i="40"/>
  <c r="I181" i="40"/>
  <c r="J183" i="40"/>
  <c r="I189" i="40"/>
  <c r="I48" i="40" s="1"/>
  <c r="Y203" i="40"/>
  <c r="G7" i="40"/>
  <c r="G224" i="39"/>
  <c r="H188" i="39"/>
  <c r="I96" i="39"/>
  <c r="H88" i="39"/>
  <c r="G181" i="39"/>
  <c r="H95" i="39"/>
  <c r="E71" i="39"/>
  <c r="X203" i="39"/>
  <c r="F7" i="39"/>
  <c r="J183" i="39"/>
  <c r="H184" i="39"/>
  <c r="G189" i="39"/>
  <c r="G48" i="39" s="1"/>
  <c r="J96" i="38"/>
  <c r="F181" i="38"/>
  <c r="G95" i="38"/>
  <c r="H102" i="38"/>
  <c r="G88" i="38"/>
  <c r="W203" i="38"/>
  <c r="E7" i="38"/>
  <c r="F224" i="38"/>
  <c r="G188" i="38"/>
  <c r="F189" i="38"/>
  <c r="F48" i="38" s="1"/>
  <c r="F49" i="38" s="1"/>
  <c r="F71" i="38" s="1"/>
  <c r="D71" i="38"/>
  <c r="I183" i="38"/>
  <c r="U203" i="37"/>
  <c r="C7" i="37"/>
  <c r="D49" i="37"/>
  <c r="D71" i="37" s="1"/>
  <c r="E181" i="37"/>
  <c r="F95" i="37"/>
  <c r="F188" i="37"/>
  <c r="E224" i="37"/>
  <c r="E88" i="37"/>
  <c r="E189" i="37"/>
  <c r="E48" i="37" s="1"/>
  <c r="E49" i="37" s="1"/>
  <c r="E71" i="37" s="1"/>
  <c r="H183" i="37"/>
  <c r="T203" i="37"/>
  <c r="B7" i="37"/>
  <c r="H96" i="37"/>
  <c r="V203" i="36"/>
  <c r="D7" i="36"/>
  <c r="E189" i="36"/>
  <c r="E48" i="36" s="1"/>
  <c r="E49" i="36" s="1"/>
  <c r="E71" i="36" s="1"/>
  <c r="F183" i="36"/>
  <c r="E88" i="36"/>
  <c r="H96" i="36"/>
  <c r="E181" i="36"/>
  <c r="F95" i="36"/>
  <c r="H188" i="36"/>
  <c r="G224" i="36"/>
  <c r="C71" i="36"/>
  <c r="Q53" i="35"/>
  <c r="P49" i="35"/>
  <c r="Q49" i="35"/>
  <c r="P35" i="35"/>
  <c r="Q35" i="35"/>
  <c r="O65" i="35"/>
  <c r="P65" i="35"/>
  <c r="Q65" i="35"/>
  <c r="Q71" i="35" s="1"/>
  <c r="H71" i="42" l="1"/>
  <c r="L181" i="42"/>
  <c r="M95" i="42"/>
  <c r="AA203" i="42"/>
  <c r="I7" i="42"/>
  <c r="J224" i="42"/>
  <c r="K188" i="42"/>
  <c r="J88" i="42"/>
  <c r="J189" i="42"/>
  <c r="J48" i="42" s="1"/>
  <c r="J49" i="42" s="1"/>
  <c r="J71" i="42" s="1"/>
  <c r="K189" i="42"/>
  <c r="K48" i="42" s="1"/>
  <c r="K49" i="42" s="1"/>
  <c r="K71" i="42" s="1"/>
  <c r="L183" i="42"/>
  <c r="M96" i="42"/>
  <c r="J189" i="40"/>
  <c r="J48" i="40" s="1"/>
  <c r="J49" i="40" s="1"/>
  <c r="J71" i="40" s="1"/>
  <c r="K183" i="40"/>
  <c r="I49" i="40"/>
  <c r="K181" i="40"/>
  <c r="L95" i="40"/>
  <c r="M188" i="40"/>
  <c r="L224" i="40"/>
  <c r="K96" i="40"/>
  <c r="J88" i="40"/>
  <c r="J181" i="40"/>
  <c r="H181" i="39"/>
  <c r="I95" i="39"/>
  <c r="J96" i="39"/>
  <c r="I88" i="39"/>
  <c r="G49" i="39"/>
  <c r="H224" i="39"/>
  <c r="I188" i="39"/>
  <c r="I184" i="39"/>
  <c r="H189" i="39"/>
  <c r="H48" i="39" s="1"/>
  <c r="H49" i="39" s="1"/>
  <c r="H71" i="39" s="1"/>
  <c r="W203" i="39"/>
  <c r="E7" i="39"/>
  <c r="K183" i="39"/>
  <c r="X203" i="38"/>
  <c r="F7" i="38"/>
  <c r="G224" i="38"/>
  <c r="H188" i="38"/>
  <c r="G189" i="38"/>
  <c r="G48" i="38" s="1"/>
  <c r="G49" i="38" s="1"/>
  <c r="I102" i="38"/>
  <c r="G181" i="38"/>
  <c r="H95" i="38"/>
  <c r="J183" i="38"/>
  <c r="K96" i="38"/>
  <c r="V203" i="38"/>
  <c r="D7" i="38"/>
  <c r="F224" i="37"/>
  <c r="G188" i="37"/>
  <c r="F189" i="37"/>
  <c r="F48" i="37" s="1"/>
  <c r="F88" i="37"/>
  <c r="F181" i="37"/>
  <c r="G95" i="37"/>
  <c r="I183" i="37"/>
  <c r="V203" i="37"/>
  <c r="D7" i="37"/>
  <c r="I96" i="37"/>
  <c r="W203" i="37"/>
  <c r="E7" i="37"/>
  <c r="I96" i="36"/>
  <c r="U203" i="36"/>
  <c r="C7" i="36"/>
  <c r="G183" i="36"/>
  <c r="F189" i="36"/>
  <c r="F48" i="36" s="1"/>
  <c r="F88" i="36"/>
  <c r="W203" i="36"/>
  <c r="E7" i="36"/>
  <c r="I188" i="36"/>
  <c r="H224" i="36"/>
  <c r="F181" i="36"/>
  <c r="G95" i="36"/>
  <c r="N96" i="42" l="1"/>
  <c r="AC203" i="42"/>
  <c r="K7" i="42"/>
  <c r="M181" i="42"/>
  <c r="N95" i="42"/>
  <c r="M183" i="42"/>
  <c r="L189" i="42"/>
  <c r="L48" i="42" s="1"/>
  <c r="L49" i="42" s="1"/>
  <c r="L71" i="42" s="1"/>
  <c r="AB203" i="42"/>
  <c r="J7" i="42"/>
  <c r="K224" i="42"/>
  <c r="L188" i="42"/>
  <c r="K88" i="42"/>
  <c r="L88" i="42"/>
  <c r="Z203" i="42"/>
  <c r="H7" i="42"/>
  <c r="N188" i="40"/>
  <c r="M224" i="40"/>
  <c r="I71" i="40"/>
  <c r="L183" i="40"/>
  <c r="K189" i="40"/>
  <c r="K48" i="40" s="1"/>
  <c r="K49" i="40" s="1"/>
  <c r="K71" i="40" s="1"/>
  <c r="K88" i="40"/>
  <c r="L96" i="40"/>
  <c r="AB203" i="40"/>
  <c r="J7" i="40"/>
  <c r="M95" i="40"/>
  <c r="K96" i="39"/>
  <c r="Z203" i="39"/>
  <c r="H7" i="39"/>
  <c r="I181" i="39"/>
  <c r="J95" i="39"/>
  <c r="J184" i="39"/>
  <c r="I189" i="39"/>
  <c r="I48" i="39" s="1"/>
  <c r="G71" i="39"/>
  <c r="L183" i="39"/>
  <c r="J188" i="39"/>
  <c r="I224" i="39"/>
  <c r="G71" i="38"/>
  <c r="H224" i="38"/>
  <c r="I188" i="38"/>
  <c r="I88" i="38" s="1"/>
  <c r="H189" i="38"/>
  <c r="H48" i="38" s="1"/>
  <c r="K183" i="38"/>
  <c r="H181" i="38"/>
  <c r="I95" i="38"/>
  <c r="J102" i="38"/>
  <c r="L96" i="38"/>
  <c r="H88" i="38"/>
  <c r="G181" i="37"/>
  <c r="H95" i="37"/>
  <c r="J96" i="37"/>
  <c r="F49" i="37"/>
  <c r="G224" i="37"/>
  <c r="H188" i="37"/>
  <c r="G88" i="37"/>
  <c r="G189" i="37"/>
  <c r="G48" i="37" s="1"/>
  <c r="J183" i="37"/>
  <c r="G181" i="36"/>
  <c r="H95" i="36"/>
  <c r="G189" i="36"/>
  <c r="G48" i="36" s="1"/>
  <c r="G49" i="36" s="1"/>
  <c r="G71" i="36" s="1"/>
  <c r="H183" i="36"/>
  <c r="G88" i="36"/>
  <c r="I224" i="36"/>
  <c r="J188" i="36"/>
  <c r="J96" i="36"/>
  <c r="F49" i="36"/>
  <c r="L224" i="42" l="1"/>
  <c r="M188" i="42"/>
  <c r="AD203" i="42"/>
  <c r="L7" i="42"/>
  <c r="N183" i="42"/>
  <c r="M189" i="42"/>
  <c r="M48" i="42" s="1"/>
  <c r="M49" i="42" s="1"/>
  <c r="M71" i="42" s="1"/>
  <c r="B198" i="42" s="1"/>
  <c r="N181" i="42"/>
  <c r="O95" i="42"/>
  <c r="M88" i="42"/>
  <c r="O96" i="42"/>
  <c r="L88" i="40"/>
  <c r="M96" i="40"/>
  <c r="L189" i="40"/>
  <c r="L48" i="40" s="1"/>
  <c r="L49" i="40" s="1"/>
  <c r="L71" i="40" s="1"/>
  <c r="M183" i="40"/>
  <c r="L181" i="40"/>
  <c r="AA203" i="40"/>
  <c r="I7" i="40"/>
  <c r="AC203" i="40"/>
  <c r="K7" i="40"/>
  <c r="M181" i="40"/>
  <c r="N95" i="40"/>
  <c r="N224" i="40"/>
  <c r="O188" i="40"/>
  <c r="K184" i="39"/>
  <c r="J189" i="39"/>
  <c r="J48" i="39" s="1"/>
  <c r="J49" i="39" s="1"/>
  <c r="J71" i="39" s="1"/>
  <c r="J224" i="39"/>
  <c r="K188" i="39"/>
  <c r="M183" i="39"/>
  <c r="J88" i="39"/>
  <c r="Y203" i="39"/>
  <c r="G7" i="39"/>
  <c r="L96" i="39"/>
  <c r="K88" i="39"/>
  <c r="J181" i="39"/>
  <c r="K95" i="39"/>
  <c r="I49" i="39"/>
  <c r="M96" i="38"/>
  <c r="L183" i="38"/>
  <c r="H49" i="38"/>
  <c r="J188" i="38"/>
  <c r="J88" i="38" s="1"/>
  <c r="I224" i="38"/>
  <c r="I189" i="38"/>
  <c r="I48" i="38" s="1"/>
  <c r="I49" i="38" s="1"/>
  <c r="I71" i="38" s="1"/>
  <c r="K102" i="38"/>
  <c r="I181" i="38"/>
  <c r="J95" i="38"/>
  <c r="Y203" i="38"/>
  <c r="G7" i="38"/>
  <c r="F71" i="37"/>
  <c r="K96" i="37"/>
  <c r="K183" i="37"/>
  <c r="G49" i="37"/>
  <c r="G71" i="37" s="1"/>
  <c r="H181" i="37"/>
  <c r="I95" i="37"/>
  <c r="H224" i="37"/>
  <c r="I188" i="37"/>
  <c r="H88" i="37"/>
  <c r="H189" i="37"/>
  <c r="H48" i="37" s="1"/>
  <c r="J224" i="36"/>
  <c r="K188" i="36"/>
  <c r="F71" i="36"/>
  <c r="H189" i="36"/>
  <c r="H48" i="36" s="1"/>
  <c r="I183" i="36"/>
  <c r="H88" i="36"/>
  <c r="K96" i="36"/>
  <c r="Y203" i="36"/>
  <c r="G7" i="36"/>
  <c r="H181" i="36"/>
  <c r="I95" i="36"/>
  <c r="C198" i="42" l="1"/>
  <c r="K6" i="42"/>
  <c r="O181" i="42"/>
  <c r="P95" i="42"/>
  <c r="AE203" i="42"/>
  <c r="M7" i="42"/>
  <c r="M224" i="42"/>
  <c r="N188" i="42"/>
  <c r="P96" i="42"/>
  <c r="O183" i="42"/>
  <c r="M189" i="40"/>
  <c r="M48" i="40" s="1"/>
  <c r="M49" i="40" s="1"/>
  <c r="M71" i="40" s="1"/>
  <c r="C198" i="40" s="1"/>
  <c r="N183" i="40"/>
  <c r="AD203" i="40"/>
  <c r="L7" i="40"/>
  <c r="N181" i="40"/>
  <c r="O95" i="40"/>
  <c r="M88" i="40"/>
  <c r="N96" i="40"/>
  <c r="O224" i="40"/>
  <c r="P188" i="40"/>
  <c r="M96" i="39"/>
  <c r="K224" i="39"/>
  <c r="L188" i="39"/>
  <c r="N183" i="39"/>
  <c r="AB203" i="39"/>
  <c r="J7" i="39"/>
  <c r="I71" i="39"/>
  <c r="K181" i="39"/>
  <c r="L95" i="39"/>
  <c r="L184" i="39"/>
  <c r="K189" i="39"/>
  <c r="K48" i="39" s="1"/>
  <c r="K49" i="39" s="1"/>
  <c r="K71" i="39" s="1"/>
  <c r="M183" i="38"/>
  <c r="H71" i="38"/>
  <c r="L102" i="38"/>
  <c r="K88" i="38"/>
  <c r="K188" i="38"/>
  <c r="J224" i="38"/>
  <c r="J189" i="38"/>
  <c r="J48" i="38" s="1"/>
  <c r="J49" i="38" s="1"/>
  <c r="J71" i="38" s="1"/>
  <c r="J181" i="38"/>
  <c r="K95" i="38"/>
  <c r="AA203" i="38"/>
  <c r="I7" i="38"/>
  <c r="N96" i="38"/>
  <c r="Y203" i="37"/>
  <c r="G7" i="37"/>
  <c r="L183" i="37"/>
  <c r="J188" i="37"/>
  <c r="I224" i="37"/>
  <c r="I88" i="37"/>
  <c r="I189" i="37"/>
  <c r="I48" i="37" s="1"/>
  <c r="I49" i="37" s="1"/>
  <c r="I71" i="37" s="1"/>
  <c r="L96" i="37"/>
  <c r="I181" i="37"/>
  <c r="J95" i="37"/>
  <c r="H49" i="37"/>
  <c r="H71" i="37" s="1"/>
  <c r="X203" i="37"/>
  <c r="F7" i="37"/>
  <c r="H49" i="36"/>
  <c r="I181" i="36"/>
  <c r="J95" i="36"/>
  <c r="X203" i="36"/>
  <c r="F7" i="36"/>
  <c r="L188" i="36"/>
  <c r="K224" i="36"/>
  <c r="J183" i="36"/>
  <c r="I189" i="36"/>
  <c r="I48" i="36" s="1"/>
  <c r="I49" i="36" s="1"/>
  <c r="I71" i="36" s="1"/>
  <c r="I88" i="36"/>
  <c r="L96" i="36"/>
  <c r="P183" i="42" l="1"/>
  <c r="P181" i="42"/>
  <c r="Q95" i="42"/>
  <c r="O188" i="42"/>
  <c r="N224" i="42"/>
  <c r="N88" i="42"/>
  <c r="N189" i="42"/>
  <c r="N48" i="42" s="1"/>
  <c r="N49" i="42" s="1"/>
  <c r="N71" i="42" s="1"/>
  <c r="Q96" i="42"/>
  <c r="O88" i="42"/>
  <c r="N189" i="40"/>
  <c r="N48" i="40" s="1"/>
  <c r="N49" i="40" s="1"/>
  <c r="N71" i="40" s="1"/>
  <c r="O183" i="40"/>
  <c r="P95" i="40"/>
  <c r="Q188" i="40"/>
  <c r="P224" i="40"/>
  <c r="N88" i="40"/>
  <c r="O96" i="40"/>
  <c r="AE203" i="40"/>
  <c r="M7" i="40"/>
  <c r="B198" i="40"/>
  <c r="K6" i="40" s="1"/>
  <c r="AC203" i="39"/>
  <c r="K7" i="39"/>
  <c r="L224" i="39"/>
  <c r="M188" i="39"/>
  <c r="O183" i="39"/>
  <c r="L88" i="39"/>
  <c r="M184" i="39"/>
  <c r="L189" i="39"/>
  <c r="L48" i="39" s="1"/>
  <c r="L49" i="39" s="1"/>
  <c r="L71" i="39" s="1"/>
  <c r="L181" i="39"/>
  <c r="M95" i="39"/>
  <c r="AA203" i="39"/>
  <c r="I7" i="39"/>
  <c r="N96" i="39"/>
  <c r="M88" i="39"/>
  <c r="K181" i="38"/>
  <c r="L95" i="38"/>
  <c r="M102" i="38"/>
  <c r="Z203" i="38"/>
  <c r="H7" i="38"/>
  <c r="AB203" i="38"/>
  <c r="J7" i="38"/>
  <c r="N183" i="38"/>
  <c r="O96" i="38"/>
  <c r="K224" i="38"/>
  <c r="L188" i="38"/>
  <c r="L88" i="38" s="1"/>
  <c r="K189" i="38"/>
  <c r="K48" i="38" s="1"/>
  <c r="K49" i="38" s="1"/>
  <c r="K71" i="38" s="1"/>
  <c r="AA203" i="37"/>
  <c r="I7" i="37"/>
  <c r="J224" i="37"/>
  <c r="K188" i="37"/>
  <c r="J189" i="37"/>
  <c r="J48" i="37" s="1"/>
  <c r="J49" i="37" s="1"/>
  <c r="J71" i="37" s="1"/>
  <c r="J88" i="37"/>
  <c r="J181" i="37"/>
  <c r="K95" i="37"/>
  <c r="M183" i="37"/>
  <c r="Z203" i="37"/>
  <c r="H7" i="37"/>
  <c r="M96" i="37"/>
  <c r="J189" i="36"/>
  <c r="J48" i="36" s="1"/>
  <c r="J49" i="36" s="1"/>
  <c r="J71" i="36" s="1"/>
  <c r="K183" i="36"/>
  <c r="J88" i="36"/>
  <c r="J181" i="36"/>
  <c r="K95" i="36"/>
  <c r="M96" i="36"/>
  <c r="AA203" i="36"/>
  <c r="I7" i="36"/>
  <c r="M188" i="36"/>
  <c r="L224" i="36"/>
  <c r="H71" i="36"/>
  <c r="O224" i="42" l="1"/>
  <c r="P188" i="42"/>
  <c r="AF203" i="42"/>
  <c r="N7" i="42"/>
  <c r="Q181" i="42"/>
  <c r="R95" i="42"/>
  <c r="O189" i="42"/>
  <c r="O48" i="42" s="1"/>
  <c r="O49" i="42" s="1"/>
  <c r="O71" i="42" s="1"/>
  <c r="R96" i="42"/>
  <c r="P189" i="42"/>
  <c r="P48" i="42" s="1"/>
  <c r="P49" i="42" s="1"/>
  <c r="P71" i="42" s="1"/>
  <c r="Q183" i="42"/>
  <c r="O88" i="40"/>
  <c r="P96" i="40"/>
  <c r="O181" i="40"/>
  <c r="Q224" i="40"/>
  <c r="R188" i="40"/>
  <c r="O189" i="40"/>
  <c r="O48" i="40" s="1"/>
  <c r="O49" i="40" s="1"/>
  <c r="O71" i="40" s="1"/>
  <c r="P183" i="40"/>
  <c r="P181" i="40"/>
  <c r="Q95" i="40"/>
  <c r="AF203" i="40"/>
  <c r="N7" i="40"/>
  <c r="N184" i="39"/>
  <c r="M189" i="39"/>
  <c r="M48" i="39" s="1"/>
  <c r="M49" i="39" s="1"/>
  <c r="M71" i="39" s="1"/>
  <c r="P183" i="39"/>
  <c r="M224" i="39"/>
  <c r="N188" i="39"/>
  <c r="M181" i="39"/>
  <c r="N95" i="39"/>
  <c r="O96" i="39"/>
  <c r="AD203" i="39"/>
  <c r="L7" i="39"/>
  <c r="P96" i="38"/>
  <c r="AC203" i="38"/>
  <c r="K7" i="38"/>
  <c r="N102" i="38"/>
  <c r="M88" i="38"/>
  <c r="O183" i="38"/>
  <c r="L224" i="38"/>
  <c r="M188" i="38"/>
  <c r="L189" i="38"/>
  <c r="L48" i="38" s="1"/>
  <c r="L49" i="38" s="1"/>
  <c r="L71" i="38" s="1"/>
  <c r="L181" i="38"/>
  <c r="M95" i="38"/>
  <c r="AB203" i="37"/>
  <c r="J7" i="37"/>
  <c r="K224" i="37"/>
  <c r="L188" i="37"/>
  <c r="K88" i="37"/>
  <c r="K189" i="37"/>
  <c r="K48" i="37" s="1"/>
  <c r="K49" i="37" s="1"/>
  <c r="K71" i="37" s="1"/>
  <c r="N183" i="37"/>
  <c r="N96" i="37"/>
  <c r="K181" i="37"/>
  <c r="L95" i="37"/>
  <c r="N96" i="36"/>
  <c r="N188" i="36"/>
  <c r="M224" i="36"/>
  <c r="AB203" i="36"/>
  <c r="J7" i="36"/>
  <c r="Z203" i="36"/>
  <c r="H7" i="36"/>
  <c r="K181" i="36"/>
  <c r="L95" i="36"/>
  <c r="L183" i="36"/>
  <c r="K189" i="36"/>
  <c r="K48" i="36" s="1"/>
  <c r="K49" i="36" s="1"/>
  <c r="K88" i="36"/>
  <c r="AG203" i="42" l="1"/>
  <c r="O7" i="42"/>
  <c r="Q189" i="42"/>
  <c r="Q48" i="42" s="1"/>
  <c r="Q49" i="42" s="1"/>
  <c r="Q71" i="42" s="1"/>
  <c r="R183" i="42"/>
  <c r="R181" i="42"/>
  <c r="S95" i="42"/>
  <c r="AH203" i="42"/>
  <c r="P7" i="42"/>
  <c r="P224" i="42"/>
  <c r="Q188" i="42"/>
  <c r="P88" i="42"/>
  <c r="S96" i="42"/>
  <c r="R224" i="40"/>
  <c r="S188" i="40"/>
  <c r="AG203" i="40"/>
  <c r="O7" i="40"/>
  <c r="P88" i="40"/>
  <c r="Q96" i="40"/>
  <c r="P189" i="40"/>
  <c r="P48" i="40" s="1"/>
  <c r="P49" i="40" s="1"/>
  <c r="P71" i="40" s="1"/>
  <c r="Q183" i="40"/>
  <c r="R95" i="40"/>
  <c r="N181" i="39"/>
  <c r="O95" i="39"/>
  <c r="N224" i="39"/>
  <c r="O188" i="39"/>
  <c r="N88" i="39"/>
  <c r="AE203" i="39"/>
  <c r="M7" i="39"/>
  <c r="C198" i="39"/>
  <c r="B198" i="39"/>
  <c r="Q183" i="39"/>
  <c r="P96" i="39"/>
  <c r="O88" i="39"/>
  <c r="O184" i="39"/>
  <c r="N189" i="39"/>
  <c r="N48" i="39" s="1"/>
  <c r="N49" i="39" s="1"/>
  <c r="N71" i="39" s="1"/>
  <c r="AD203" i="38"/>
  <c r="L7" i="38"/>
  <c r="O102" i="38"/>
  <c r="N88" i="38"/>
  <c r="M224" i="38"/>
  <c r="N188" i="38"/>
  <c r="M189" i="38"/>
  <c r="M48" i="38" s="1"/>
  <c r="M49" i="38" s="1"/>
  <c r="M71" i="38" s="1"/>
  <c r="C198" i="38" s="1"/>
  <c r="Q96" i="38"/>
  <c r="P183" i="38"/>
  <c r="M181" i="38"/>
  <c r="N95" i="38"/>
  <c r="AC203" i="37"/>
  <c r="K7" i="37"/>
  <c r="O183" i="37"/>
  <c r="L181" i="37"/>
  <c r="M95" i="37"/>
  <c r="L224" i="37"/>
  <c r="M188" i="37"/>
  <c r="L88" i="37"/>
  <c r="L189" i="37"/>
  <c r="L48" i="37" s="1"/>
  <c r="L49" i="37" s="1"/>
  <c r="L71" i="37" s="1"/>
  <c r="O96" i="37"/>
  <c r="L189" i="36"/>
  <c r="L48" i="36" s="1"/>
  <c r="L49" i="36" s="1"/>
  <c r="L71" i="36" s="1"/>
  <c r="M183" i="36"/>
  <c r="L88" i="36"/>
  <c r="N224" i="36"/>
  <c r="O188" i="36"/>
  <c r="K71" i="36"/>
  <c r="L181" i="36"/>
  <c r="M95" i="36"/>
  <c r="O96" i="36"/>
  <c r="T96" i="42" l="1"/>
  <c r="S183" i="42"/>
  <c r="R189" i="42"/>
  <c r="R48" i="42" s="1"/>
  <c r="R49" i="42" s="1"/>
  <c r="R71" i="42" s="1"/>
  <c r="S181" i="42"/>
  <c r="T95" i="42"/>
  <c r="AI203" i="42"/>
  <c r="Q7" i="42"/>
  <c r="R188" i="42"/>
  <c r="Q224" i="42"/>
  <c r="Q88" i="42"/>
  <c r="Q88" i="40"/>
  <c r="R96" i="40"/>
  <c r="Q181" i="40"/>
  <c r="T188" i="40"/>
  <c r="S224" i="40"/>
  <c r="AH203" i="40"/>
  <c r="P7" i="40"/>
  <c r="R181" i="40"/>
  <c r="S95" i="40"/>
  <c r="R183" i="40"/>
  <c r="Q189" i="40"/>
  <c r="Q48" i="40" s="1"/>
  <c r="Q49" i="40" s="1"/>
  <c r="Q71" i="40" s="1"/>
  <c r="P184" i="39"/>
  <c r="O189" i="39"/>
  <c r="O48" i="39" s="1"/>
  <c r="O49" i="39" s="1"/>
  <c r="O71" i="39" s="1"/>
  <c r="Q96" i="39"/>
  <c r="R183" i="39"/>
  <c r="O224" i="39"/>
  <c r="P188" i="39"/>
  <c r="O181" i="39"/>
  <c r="P95" i="39"/>
  <c r="AF203" i="39"/>
  <c r="N7" i="39"/>
  <c r="K6" i="39"/>
  <c r="B198" i="38"/>
  <c r="K6" i="38" s="1"/>
  <c r="N224" i="38"/>
  <c r="O188" i="38"/>
  <c r="N189" i="38"/>
  <c r="N48" i="38" s="1"/>
  <c r="N49" i="38" s="1"/>
  <c r="N71" i="38" s="1"/>
  <c r="N181" i="38"/>
  <c r="O95" i="38"/>
  <c r="Q183" i="38"/>
  <c r="P102" i="38"/>
  <c r="O88" i="38"/>
  <c r="R96" i="38"/>
  <c r="AE203" i="38"/>
  <c r="M7" i="38"/>
  <c r="M181" i="37"/>
  <c r="N95" i="37"/>
  <c r="P96" i="37"/>
  <c r="AD203" i="37"/>
  <c r="L7" i="37"/>
  <c r="P183" i="37"/>
  <c r="N188" i="37"/>
  <c r="M224" i="37"/>
  <c r="M88" i="37"/>
  <c r="M189" i="37"/>
  <c r="M48" i="37" s="1"/>
  <c r="M49" i="37" s="1"/>
  <c r="M71" i="37" s="1"/>
  <c r="AC203" i="36"/>
  <c r="K7" i="36"/>
  <c r="P188" i="36"/>
  <c r="O224" i="36"/>
  <c r="P96" i="36"/>
  <c r="M189" i="36"/>
  <c r="M48" i="36" s="1"/>
  <c r="M49" i="36" s="1"/>
  <c r="M71" i="36" s="1"/>
  <c r="C198" i="36" s="1"/>
  <c r="N183" i="36"/>
  <c r="M88" i="36"/>
  <c r="M181" i="36"/>
  <c r="N95" i="36"/>
  <c r="AD203" i="36"/>
  <c r="L7" i="36"/>
  <c r="T181" i="42" l="1"/>
  <c r="U95" i="42"/>
  <c r="T183" i="42"/>
  <c r="AJ203" i="42"/>
  <c r="R7" i="42"/>
  <c r="R224" i="42"/>
  <c r="S188" i="42"/>
  <c r="R88" i="42"/>
  <c r="U96" i="42"/>
  <c r="T224" i="40"/>
  <c r="U188" i="40"/>
  <c r="AI203" i="40"/>
  <c r="Q7" i="40"/>
  <c r="R189" i="40"/>
  <c r="R48" i="40" s="1"/>
  <c r="R49" i="40" s="1"/>
  <c r="R71" i="40" s="1"/>
  <c r="S183" i="40"/>
  <c r="S96" i="40"/>
  <c r="R88" i="40"/>
  <c r="T95" i="40"/>
  <c r="P224" i="39"/>
  <c r="Q188" i="39"/>
  <c r="Q88" i="39"/>
  <c r="R96" i="39"/>
  <c r="P88" i="39"/>
  <c r="S183" i="39"/>
  <c r="P181" i="39"/>
  <c r="Q95" i="39"/>
  <c r="AG203" i="39"/>
  <c r="O7" i="39"/>
  <c r="Q184" i="39"/>
  <c r="P189" i="39"/>
  <c r="P48" i="39" s="1"/>
  <c r="P49" i="39" s="1"/>
  <c r="P71" i="39" s="1"/>
  <c r="O181" i="38"/>
  <c r="P95" i="38"/>
  <c r="S96" i="38"/>
  <c r="AF203" i="38"/>
  <c r="N7" i="38"/>
  <c r="O224" i="38"/>
  <c r="P188" i="38"/>
  <c r="O189" i="38"/>
  <c r="O48" i="38" s="1"/>
  <c r="O49" i="38" s="1"/>
  <c r="O71" i="38" s="1"/>
  <c r="Q102" i="38"/>
  <c r="R183" i="38"/>
  <c r="AE203" i="37"/>
  <c r="M7" i="37"/>
  <c r="B198" i="37"/>
  <c r="Q96" i="37"/>
  <c r="N224" i="37"/>
  <c r="O188" i="37"/>
  <c r="N189" i="37"/>
  <c r="N48" i="37" s="1"/>
  <c r="N49" i="37" s="1"/>
  <c r="N71" i="37" s="1"/>
  <c r="N88" i="37"/>
  <c r="N181" i="37"/>
  <c r="O95" i="37"/>
  <c r="Q183" i="37"/>
  <c r="C198" i="37"/>
  <c r="B198" i="36"/>
  <c r="K6" i="36" s="1"/>
  <c r="N181" i="36"/>
  <c r="O95" i="36"/>
  <c r="O183" i="36"/>
  <c r="N189" i="36"/>
  <c r="N48" i="36" s="1"/>
  <c r="N49" i="36" s="1"/>
  <c r="N71" i="36" s="1"/>
  <c r="N88" i="36"/>
  <c r="Q188" i="36"/>
  <c r="P224" i="36"/>
  <c r="AE203" i="36"/>
  <c r="M7" i="36"/>
  <c r="Q96" i="36"/>
  <c r="S224" i="42" l="1"/>
  <c r="T188" i="42"/>
  <c r="S88" i="42"/>
  <c r="U183" i="42"/>
  <c r="T189" i="42"/>
  <c r="T48" i="42" s="1"/>
  <c r="T49" i="42" s="1"/>
  <c r="T71" i="42" s="1"/>
  <c r="S189" i="42"/>
  <c r="S48" i="42" s="1"/>
  <c r="S49" i="42" s="1"/>
  <c r="S71" i="42" s="1"/>
  <c r="V96" i="42"/>
  <c r="U181" i="42"/>
  <c r="V95" i="42"/>
  <c r="S88" i="40"/>
  <c r="T96" i="40"/>
  <c r="T183" i="40"/>
  <c r="S189" i="40"/>
  <c r="S48" i="40" s="1"/>
  <c r="S49" i="40" s="1"/>
  <c r="S71" i="40" s="1"/>
  <c r="T181" i="40"/>
  <c r="U95" i="40"/>
  <c r="U224" i="40"/>
  <c r="V188" i="40"/>
  <c r="AJ203" i="40"/>
  <c r="R7" i="40"/>
  <c r="S181" i="40"/>
  <c r="T183" i="39"/>
  <c r="AH203" i="39"/>
  <c r="P7" i="39"/>
  <c r="R184" i="39"/>
  <c r="Q189" i="39"/>
  <c r="Q48" i="39" s="1"/>
  <c r="Q49" i="39" s="1"/>
  <c r="Q71" i="39" s="1"/>
  <c r="R188" i="39"/>
  <c r="Q224" i="39"/>
  <c r="S96" i="39"/>
  <c r="Q181" i="39"/>
  <c r="R95" i="39"/>
  <c r="P224" i="38"/>
  <c r="Q188" i="38"/>
  <c r="P189" i="38"/>
  <c r="P48" i="38" s="1"/>
  <c r="P49" i="38" s="1"/>
  <c r="P71" i="38" s="1"/>
  <c r="S183" i="38"/>
  <c r="T96" i="38"/>
  <c r="P88" i="38"/>
  <c r="R102" i="38"/>
  <c r="Q88" i="38"/>
  <c r="P181" i="38"/>
  <c r="Q95" i="38"/>
  <c r="AG203" i="38"/>
  <c r="O7" i="38"/>
  <c r="O224" i="37"/>
  <c r="P188" i="37"/>
  <c r="O189" i="37"/>
  <c r="O48" i="37" s="1"/>
  <c r="O49" i="37" s="1"/>
  <c r="O71" i="37" s="1"/>
  <c r="O88" i="37"/>
  <c r="R183" i="37"/>
  <c r="R96" i="37"/>
  <c r="O181" i="37"/>
  <c r="P95" i="37"/>
  <c r="K6" i="37"/>
  <c r="AF203" i="37"/>
  <c r="N7" i="37"/>
  <c r="Q224" i="36"/>
  <c r="R188" i="36"/>
  <c r="AF203" i="36"/>
  <c r="N7" i="36"/>
  <c r="P183" i="36"/>
  <c r="O189" i="36"/>
  <c r="O48" i="36" s="1"/>
  <c r="O49" i="36" s="1"/>
  <c r="O71" i="36" s="1"/>
  <c r="O88" i="36"/>
  <c r="R96" i="36"/>
  <c r="O181" i="36"/>
  <c r="P95" i="36"/>
  <c r="AL203" i="42" l="1"/>
  <c r="T7" i="42"/>
  <c r="V183" i="42"/>
  <c r="U189" i="42"/>
  <c r="U48" i="42" s="1"/>
  <c r="U49" i="42" s="1"/>
  <c r="U71" i="42" s="1"/>
  <c r="AK203" i="42"/>
  <c r="S7" i="42"/>
  <c r="V181" i="42"/>
  <c r="W95" i="42"/>
  <c r="T224" i="42"/>
  <c r="U188" i="42"/>
  <c r="T88" i="42"/>
  <c r="W96" i="42"/>
  <c r="AK203" i="40"/>
  <c r="S7" i="40"/>
  <c r="V224" i="40"/>
  <c r="W188" i="40"/>
  <c r="U181" i="40"/>
  <c r="V95" i="40"/>
  <c r="U183" i="40"/>
  <c r="T189" i="40"/>
  <c r="T48" i="40" s="1"/>
  <c r="T49" i="40" s="1"/>
  <c r="T71" i="40" s="1"/>
  <c r="T88" i="40"/>
  <c r="U96" i="40"/>
  <c r="R224" i="39"/>
  <c r="S188" i="39"/>
  <c r="R181" i="39"/>
  <c r="S95" i="39"/>
  <c r="AI203" i="39"/>
  <c r="Q7" i="39"/>
  <c r="S184" i="39"/>
  <c r="R189" i="39"/>
  <c r="R48" i="39" s="1"/>
  <c r="R49" i="39" s="1"/>
  <c r="R71" i="39" s="1"/>
  <c r="T96" i="39"/>
  <c r="S88" i="39"/>
  <c r="U183" i="39"/>
  <c r="R88" i="39"/>
  <c r="U96" i="38"/>
  <c r="T183" i="38"/>
  <c r="Q181" i="38"/>
  <c r="R95" i="38"/>
  <c r="AH203" i="38"/>
  <c r="P7" i="38"/>
  <c r="R188" i="38"/>
  <c r="Q224" i="38"/>
  <c r="Q189" i="38"/>
  <c r="Q48" i="38" s="1"/>
  <c r="Q49" i="38" s="1"/>
  <c r="Q71" i="38" s="1"/>
  <c r="S102" i="38"/>
  <c r="R88" i="38"/>
  <c r="S183" i="37"/>
  <c r="S96" i="37"/>
  <c r="AG203" i="37"/>
  <c r="O7" i="37"/>
  <c r="P181" i="37"/>
  <c r="Q95" i="37"/>
  <c r="P224" i="37"/>
  <c r="Q188" i="37"/>
  <c r="P189" i="37"/>
  <c r="P48" i="37" s="1"/>
  <c r="P49" i="37" s="1"/>
  <c r="P71" i="37" s="1"/>
  <c r="P88" i="37"/>
  <c r="AG203" i="36"/>
  <c r="O7" i="36"/>
  <c r="P189" i="36"/>
  <c r="P48" i="36" s="1"/>
  <c r="P49" i="36" s="1"/>
  <c r="P71" i="36" s="1"/>
  <c r="Q183" i="36"/>
  <c r="P88" i="36"/>
  <c r="P181" i="36"/>
  <c r="Q95" i="36"/>
  <c r="R224" i="36"/>
  <c r="S188" i="36"/>
  <c r="S96" i="36"/>
  <c r="W181" i="42" l="1"/>
  <c r="X95" i="42"/>
  <c r="AM203" i="42"/>
  <c r="U7" i="42"/>
  <c r="V189" i="42"/>
  <c r="V48" i="42" s="1"/>
  <c r="V49" i="42" s="1"/>
  <c r="V71" i="42" s="1"/>
  <c r="W183" i="42"/>
  <c r="X96" i="42"/>
  <c r="U224" i="42"/>
  <c r="V188" i="42"/>
  <c r="U88" i="42"/>
  <c r="AL203" i="40"/>
  <c r="T7" i="40"/>
  <c r="X188" i="40"/>
  <c r="W224" i="40"/>
  <c r="W95" i="40"/>
  <c r="U88" i="40"/>
  <c r="V96" i="40"/>
  <c r="U189" i="40"/>
  <c r="U48" i="40" s="1"/>
  <c r="U49" i="40" s="1"/>
  <c r="U71" i="40" s="1"/>
  <c r="V183" i="40"/>
  <c r="AJ203" i="39"/>
  <c r="R7" i="39"/>
  <c r="T184" i="39"/>
  <c r="S189" i="39"/>
  <c r="S48" i="39" s="1"/>
  <c r="S49" i="39" s="1"/>
  <c r="S71" i="39" s="1"/>
  <c r="V183" i="39"/>
  <c r="S181" i="39"/>
  <c r="T95" i="39"/>
  <c r="S224" i="39"/>
  <c r="T188" i="39"/>
  <c r="T88" i="39"/>
  <c r="U96" i="39"/>
  <c r="T102" i="38"/>
  <c r="S88" i="38"/>
  <c r="R181" i="38"/>
  <c r="S95" i="38"/>
  <c r="AI203" i="38"/>
  <c r="Q7" i="38"/>
  <c r="V96" i="38"/>
  <c r="U183" i="38"/>
  <c r="S188" i="38"/>
  <c r="R224" i="38"/>
  <c r="R189" i="38"/>
  <c r="R48" i="38" s="1"/>
  <c r="R49" i="38" s="1"/>
  <c r="R71" i="38" s="1"/>
  <c r="Q181" i="37"/>
  <c r="R95" i="37"/>
  <c r="AH203" i="37"/>
  <c r="P7" i="37"/>
  <c r="T96" i="37"/>
  <c r="R188" i="37"/>
  <c r="Q224" i="37"/>
  <c r="Q88" i="37"/>
  <c r="Q189" i="37"/>
  <c r="Q48" i="37" s="1"/>
  <c r="Q49" i="37" s="1"/>
  <c r="Q71" i="37" s="1"/>
  <c r="T183" i="37"/>
  <c r="Q181" i="36"/>
  <c r="R95" i="36"/>
  <c r="R183" i="36"/>
  <c r="Q189" i="36"/>
  <c r="Q48" i="36" s="1"/>
  <c r="Q49" i="36" s="1"/>
  <c r="Q71" i="36" s="1"/>
  <c r="Q88" i="36"/>
  <c r="AH203" i="36"/>
  <c r="P7" i="36"/>
  <c r="T96" i="36"/>
  <c r="T188" i="36"/>
  <c r="S224" i="36"/>
  <c r="AN203" i="42" l="1"/>
  <c r="V7" i="42"/>
  <c r="X183" i="42"/>
  <c r="W188" i="42"/>
  <c r="W189" i="42" s="1"/>
  <c r="W48" i="42" s="1"/>
  <c r="W49" i="42" s="1"/>
  <c r="W71" i="42" s="1"/>
  <c r="V224" i="42"/>
  <c r="V88" i="42"/>
  <c r="X181" i="42"/>
  <c r="Y95" i="42"/>
  <c r="Y96" i="42"/>
  <c r="Y188" i="40"/>
  <c r="X224" i="40"/>
  <c r="V88" i="40"/>
  <c r="W96" i="40"/>
  <c r="W181" i="40"/>
  <c r="X95" i="40"/>
  <c r="V181" i="40"/>
  <c r="V189" i="40"/>
  <c r="V48" i="40" s="1"/>
  <c r="V49" i="40" s="1"/>
  <c r="V71" i="40" s="1"/>
  <c r="W183" i="40"/>
  <c r="AM203" i="40"/>
  <c r="U7" i="40"/>
  <c r="T181" i="39"/>
  <c r="U95" i="39"/>
  <c r="W183" i="39"/>
  <c r="U88" i="39"/>
  <c r="V96" i="39"/>
  <c r="AK203" i="39"/>
  <c r="S7" i="39"/>
  <c r="U184" i="39"/>
  <c r="T189" i="39"/>
  <c r="T48" i="39" s="1"/>
  <c r="T49" i="39" s="1"/>
  <c r="T71" i="39" s="1"/>
  <c r="T224" i="39"/>
  <c r="U188" i="39"/>
  <c r="W96" i="38"/>
  <c r="AJ203" i="38"/>
  <c r="R7" i="38"/>
  <c r="S181" i="38"/>
  <c r="T95" i="38"/>
  <c r="S224" i="38"/>
  <c r="T188" i="38"/>
  <c r="T88" i="38" s="1"/>
  <c r="S189" i="38"/>
  <c r="S48" i="38" s="1"/>
  <c r="S49" i="38" s="1"/>
  <c r="S71" i="38" s="1"/>
  <c r="V183" i="38"/>
  <c r="U102" i="38"/>
  <c r="U183" i="37"/>
  <c r="R224" i="37"/>
  <c r="S188" i="37"/>
  <c r="R189" i="37"/>
  <c r="R48" i="37" s="1"/>
  <c r="R49" i="37" s="1"/>
  <c r="R71" i="37" s="1"/>
  <c r="R88" i="37"/>
  <c r="AI203" i="37"/>
  <c r="Q7" i="37"/>
  <c r="R181" i="37"/>
  <c r="S95" i="37"/>
  <c r="U96" i="37"/>
  <c r="U96" i="36"/>
  <c r="AI203" i="36"/>
  <c r="Q7" i="36"/>
  <c r="R189" i="36"/>
  <c r="R48" i="36" s="1"/>
  <c r="R49" i="36" s="1"/>
  <c r="R71" i="36" s="1"/>
  <c r="S183" i="36"/>
  <c r="R88" i="36"/>
  <c r="T224" i="36"/>
  <c r="U188" i="36"/>
  <c r="R181" i="36"/>
  <c r="S95" i="36"/>
  <c r="AO203" i="42" l="1"/>
  <c r="W7" i="42"/>
  <c r="Y183" i="42"/>
  <c r="W224" i="42"/>
  <c r="X188" i="42"/>
  <c r="W88" i="42"/>
  <c r="Z96" i="42"/>
  <c r="Y181" i="42"/>
  <c r="Z95" i="42"/>
  <c r="AN203" i="40"/>
  <c r="V7" i="40"/>
  <c r="W88" i="40"/>
  <c r="X96" i="40"/>
  <c r="X181" i="40"/>
  <c r="Y95" i="40"/>
  <c r="W189" i="40"/>
  <c r="W48" i="40" s="1"/>
  <c r="W49" i="40" s="1"/>
  <c r="W71" i="40" s="1"/>
  <c r="X183" i="40"/>
  <c r="Y224" i="40"/>
  <c r="Z188" i="40"/>
  <c r="U224" i="39"/>
  <c r="V188" i="39"/>
  <c r="X183" i="39"/>
  <c r="AL203" i="39"/>
  <c r="T7" i="39"/>
  <c r="U181" i="39"/>
  <c r="V95" i="39"/>
  <c r="V88" i="39"/>
  <c r="W96" i="39"/>
  <c r="V184" i="39"/>
  <c r="U189" i="39"/>
  <c r="U48" i="39" s="1"/>
  <c r="U49" i="39" s="1"/>
  <c r="U71" i="39" s="1"/>
  <c r="T224" i="38"/>
  <c r="U188" i="38"/>
  <c r="T189" i="38"/>
  <c r="T48" i="38" s="1"/>
  <c r="T49" i="38" s="1"/>
  <c r="T71" i="38" s="1"/>
  <c r="T181" i="38"/>
  <c r="U95" i="38"/>
  <c r="V102" i="38"/>
  <c r="U88" i="38"/>
  <c r="W183" i="38"/>
  <c r="X96" i="38"/>
  <c r="AK203" i="38"/>
  <c r="S7" i="38"/>
  <c r="AJ203" i="37"/>
  <c r="R7" i="37"/>
  <c r="S224" i="37"/>
  <c r="T188" i="37"/>
  <c r="S189" i="37"/>
  <c r="S48" i="37" s="1"/>
  <c r="S49" i="37" s="1"/>
  <c r="S71" i="37" s="1"/>
  <c r="S88" i="37"/>
  <c r="V96" i="37"/>
  <c r="S181" i="37"/>
  <c r="T95" i="37"/>
  <c r="V183" i="37"/>
  <c r="T183" i="36"/>
  <c r="S189" i="36"/>
  <c r="S48" i="36" s="1"/>
  <c r="S49" i="36" s="1"/>
  <c r="S71" i="36" s="1"/>
  <c r="S88" i="36"/>
  <c r="S181" i="36"/>
  <c r="T95" i="36"/>
  <c r="AJ203" i="36"/>
  <c r="R7" i="36"/>
  <c r="U224" i="36"/>
  <c r="V188" i="36"/>
  <c r="V96" i="36"/>
  <c r="X224" i="42" l="1"/>
  <c r="Y188" i="42"/>
  <c r="X88" i="42"/>
  <c r="Z181" i="42"/>
  <c r="AA95" i="42"/>
  <c r="X189" i="42"/>
  <c r="X48" i="42" s="1"/>
  <c r="X49" i="42" s="1"/>
  <c r="X71" i="42" s="1"/>
  <c r="Y189" i="42"/>
  <c r="Y48" i="42" s="1"/>
  <c r="Y49" i="42" s="1"/>
  <c r="Y71" i="42" s="1"/>
  <c r="Z183" i="42"/>
  <c r="AA96" i="42"/>
  <c r="X189" i="40"/>
  <c r="X48" i="40" s="1"/>
  <c r="X49" i="40" s="1"/>
  <c r="X71" i="40" s="1"/>
  <c r="Y183" i="40"/>
  <c r="AO203" i="40"/>
  <c r="W7" i="40"/>
  <c r="Y181" i="40"/>
  <c r="Z95" i="40"/>
  <c r="Z224" i="40"/>
  <c r="AA188" i="40"/>
  <c r="X88" i="40"/>
  <c r="Y96" i="40"/>
  <c r="V181" i="39"/>
  <c r="W95" i="39"/>
  <c r="AM203" i="39"/>
  <c r="U7" i="39"/>
  <c r="Y183" i="39"/>
  <c r="W184" i="39"/>
  <c r="V189" i="39"/>
  <c r="V48" i="39" s="1"/>
  <c r="V49" i="39" s="1"/>
  <c r="V71" i="39" s="1"/>
  <c r="X96" i="39"/>
  <c r="V224" i="39"/>
  <c r="W188" i="39"/>
  <c r="X183" i="38"/>
  <c r="Y96" i="38"/>
  <c r="U181" i="38"/>
  <c r="V95" i="38"/>
  <c r="U224" i="38"/>
  <c r="V188" i="38"/>
  <c r="U189" i="38"/>
  <c r="U48" i="38" s="1"/>
  <c r="U49" i="38" s="1"/>
  <c r="U71" i="38" s="1"/>
  <c r="W102" i="38"/>
  <c r="AL203" i="38"/>
  <c r="T7" i="38"/>
  <c r="W183" i="37"/>
  <c r="T224" i="37"/>
  <c r="U188" i="37"/>
  <c r="T189" i="37"/>
  <c r="T48" i="37" s="1"/>
  <c r="T49" i="37" s="1"/>
  <c r="T71" i="37" s="1"/>
  <c r="T88" i="37"/>
  <c r="W96" i="37"/>
  <c r="AK203" i="37"/>
  <c r="S7" i="37"/>
  <c r="T181" i="37"/>
  <c r="U95" i="37"/>
  <c r="W96" i="36"/>
  <c r="T181" i="36"/>
  <c r="U95" i="36"/>
  <c r="AK203" i="36"/>
  <c r="S7" i="36"/>
  <c r="V224" i="36"/>
  <c r="W188" i="36"/>
  <c r="T189" i="36"/>
  <c r="T48" i="36" s="1"/>
  <c r="T49" i="36" s="1"/>
  <c r="T71" i="36" s="1"/>
  <c r="U183" i="36"/>
  <c r="T88" i="36"/>
  <c r="AA183" i="42" l="1"/>
  <c r="Z189" i="42"/>
  <c r="Z48" i="42" s="1"/>
  <c r="Z49" i="42" s="1"/>
  <c r="Z71" i="42" s="1"/>
  <c r="AQ203" i="42"/>
  <c r="Y7" i="42"/>
  <c r="AA181" i="42"/>
  <c r="AB95" i="42"/>
  <c r="AB96" i="42"/>
  <c r="Z188" i="42"/>
  <c r="Y224" i="42"/>
  <c r="Y88" i="42"/>
  <c r="AP203" i="42"/>
  <c r="X7" i="42"/>
  <c r="Z88" i="42"/>
  <c r="AB188" i="40"/>
  <c r="AA224" i="40"/>
  <c r="AA95" i="40"/>
  <c r="Y88" i="40"/>
  <c r="Z96" i="40"/>
  <c r="Z181" i="40" s="1"/>
  <c r="Z183" i="40"/>
  <c r="Y189" i="40"/>
  <c r="Y48" i="40" s="1"/>
  <c r="Y49" i="40" s="1"/>
  <c r="Y71" i="40" s="1"/>
  <c r="AP203" i="40"/>
  <c r="X7" i="40"/>
  <c r="W224" i="39"/>
  <c r="X188" i="39"/>
  <c r="X184" i="39"/>
  <c r="W189" i="39"/>
  <c r="W48" i="39" s="1"/>
  <c r="W49" i="39" s="1"/>
  <c r="W71" i="39" s="1"/>
  <c r="W88" i="39"/>
  <c r="W181" i="39"/>
  <c r="X95" i="39"/>
  <c r="AN203" i="39"/>
  <c r="V7" i="39"/>
  <c r="Z183" i="39"/>
  <c r="X88" i="39"/>
  <c r="Y96" i="39"/>
  <c r="Z96" i="38"/>
  <c r="V224" i="38"/>
  <c r="W188" i="38"/>
  <c r="V189" i="38"/>
  <c r="V48" i="38" s="1"/>
  <c r="V49" i="38" s="1"/>
  <c r="V71" i="38" s="1"/>
  <c r="V181" i="38"/>
  <c r="W95" i="38"/>
  <c r="X102" i="38"/>
  <c r="W88" i="38"/>
  <c r="V88" i="38"/>
  <c r="AM203" i="38"/>
  <c r="U7" i="38"/>
  <c r="Y183" i="38"/>
  <c r="X96" i="37"/>
  <c r="U181" i="37"/>
  <c r="V95" i="37"/>
  <c r="AL203" i="37"/>
  <c r="T7" i="37"/>
  <c r="V188" i="37"/>
  <c r="U224" i="37"/>
  <c r="U189" i="37"/>
  <c r="U48" i="37" s="1"/>
  <c r="U49" i="37" s="1"/>
  <c r="U71" i="37" s="1"/>
  <c r="U88" i="37"/>
  <c r="X183" i="37"/>
  <c r="U181" i="36"/>
  <c r="V95" i="36"/>
  <c r="X188" i="36"/>
  <c r="W224" i="36"/>
  <c r="U189" i="36"/>
  <c r="U48" i="36" s="1"/>
  <c r="U49" i="36" s="1"/>
  <c r="U71" i="36" s="1"/>
  <c r="V183" i="36"/>
  <c r="U88" i="36"/>
  <c r="AL203" i="36"/>
  <c r="T7" i="36"/>
  <c r="X96" i="36"/>
  <c r="AC96" i="42" l="1"/>
  <c r="AB181" i="42"/>
  <c r="AC95" i="42"/>
  <c r="AR203" i="42"/>
  <c r="Z7" i="42"/>
  <c r="Z224" i="42"/>
  <c r="AA188" i="42"/>
  <c r="AB183" i="42"/>
  <c r="AB95" i="40"/>
  <c r="AQ203" i="40"/>
  <c r="Y7" i="40"/>
  <c r="Z189" i="40"/>
  <c r="Z48" i="40" s="1"/>
  <c r="Z49" i="40" s="1"/>
  <c r="Z71" i="40" s="1"/>
  <c r="AA183" i="40"/>
  <c r="AA96" i="40"/>
  <c r="Z88" i="40"/>
  <c r="AB224" i="40"/>
  <c r="AC188" i="40"/>
  <c r="X181" i="39"/>
  <c r="Y95" i="39"/>
  <c r="Z96" i="39"/>
  <c r="AA183" i="39"/>
  <c r="X224" i="39"/>
  <c r="Y188" i="39"/>
  <c r="AO203" i="39"/>
  <c r="W7" i="39"/>
  <c r="Y184" i="39"/>
  <c r="X189" i="39"/>
  <c r="X48" i="39" s="1"/>
  <c r="X49" i="39" s="1"/>
  <c r="X71" i="39" s="1"/>
  <c r="Z183" i="38"/>
  <c r="W224" i="38"/>
  <c r="X188" i="38"/>
  <c r="W189" i="38"/>
  <c r="W48" i="38" s="1"/>
  <c r="W49" i="38" s="1"/>
  <c r="W71" i="38" s="1"/>
  <c r="AN203" i="38"/>
  <c r="V7" i="38"/>
  <c r="W181" i="38"/>
  <c r="X95" i="38"/>
  <c r="AA96" i="38"/>
  <c r="Y102" i="38"/>
  <c r="X88" i="38"/>
  <c r="V181" i="37"/>
  <c r="W95" i="37"/>
  <c r="Y183" i="37"/>
  <c r="Y96" i="37"/>
  <c r="V224" i="37"/>
  <c r="W188" i="37"/>
  <c r="V189" i="37"/>
  <c r="V48" i="37" s="1"/>
  <c r="V49" i="37" s="1"/>
  <c r="V71" i="37" s="1"/>
  <c r="V88" i="37"/>
  <c r="AM203" i="37"/>
  <c r="U7" i="37"/>
  <c r="W183" i="36"/>
  <c r="V189" i="36"/>
  <c r="V48" i="36" s="1"/>
  <c r="V49" i="36" s="1"/>
  <c r="V71" i="36" s="1"/>
  <c r="V88" i="36"/>
  <c r="Y188" i="36"/>
  <c r="X224" i="36"/>
  <c r="V181" i="36"/>
  <c r="W95" i="36"/>
  <c r="AM203" i="36"/>
  <c r="U7" i="36"/>
  <c r="Y96" i="36"/>
  <c r="AA224" i="42" l="1"/>
  <c r="AB188" i="42"/>
  <c r="AA88" i="42"/>
  <c r="AC181" i="42"/>
  <c r="AD95" i="42"/>
  <c r="AC183" i="42"/>
  <c r="AB189" i="42"/>
  <c r="AB48" i="42" s="1"/>
  <c r="AB49" i="42" s="1"/>
  <c r="AB71" i="42" s="1"/>
  <c r="AA189" i="42"/>
  <c r="AA49" i="42" s="1"/>
  <c r="AA71" i="42" s="1"/>
  <c r="AD96" i="42"/>
  <c r="AA88" i="40"/>
  <c r="AB96" i="40"/>
  <c r="AB183" i="40"/>
  <c r="AA189" i="40"/>
  <c r="AA48" i="40" s="1"/>
  <c r="AA49" i="40" s="1"/>
  <c r="AA71" i="40" s="1"/>
  <c r="AC224" i="40"/>
  <c r="AD188" i="40"/>
  <c r="AB181" i="40"/>
  <c r="AC95" i="40"/>
  <c r="AR203" i="40"/>
  <c r="Z7" i="40"/>
  <c r="AA181" i="40"/>
  <c r="Z188" i="39"/>
  <c r="Y224" i="39"/>
  <c r="AB183" i="39"/>
  <c r="Y88" i="39"/>
  <c r="AP203" i="39"/>
  <c r="X7" i="39"/>
  <c r="Z88" i="39"/>
  <c r="AA96" i="39"/>
  <c r="Y181" i="39"/>
  <c r="Z95" i="39"/>
  <c r="Z184" i="39"/>
  <c r="Y189" i="39"/>
  <c r="Y48" i="39" s="1"/>
  <c r="Y49" i="39" s="1"/>
  <c r="Y71" i="39" s="1"/>
  <c r="AO203" i="38"/>
  <c r="W7" i="38"/>
  <c r="X224" i="38"/>
  <c r="Y188" i="38"/>
  <c r="X189" i="38"/>
  <c r="X48" i="38" s="1"/>
  <c r="X49" i="38" s="1"/>
  <c r="X71" i="38" s="1"/>
  <c r="AB96" i="38"/>
  <c r="AA183" i="38"/>
  <c r="Z102" i="38"/>
  <c r="Y88" i="38"/>
  <c r="X181" i="38"/>
  <c r="Y95" i="38"/>
  <c r="W224" i="37"/>
  <c r="X188" i="37"/>
  <c r="W88" i="37"/>
  <c r="W189" i="37"/>
  <c r="W48" i="37" s="1"/>
  <c r="W49" i="37" s="1"/>
  <c r="W71" i="37" s="1"/>
  <c r="Z96" i="37"/>
  <c r="W181" i="37"/>
  <c r="X95" i="37"/>
  <c r="Z183" i="37"/>
  <c r="AN203" i="37"/>
  <c r="V7" i="37"/>
  <c r="W181" i="36"/>
  <c r="X95" i="36"/>
  <c r="Y224" i="36"/>
  <c r="Z188" i="36"/>
  <c r="Z96" i="36"/>
  <c r="AN203" i="36"/>
  <c r="V7" i="36"/>
  <c r="W189" i="36"/>
  <c r="W48" i="36" s="1"/>
  <c r="W49" i="36" s="1"/>
  <c r="W71" i="36" s="1"/>
  <c r="X183" i="36"/>
  <c r="W88" i="36"/>
  <c r="AD181" i="42" l="1"/>
  <c r="AE95" i="42"/>
  <c r="AD183" i="42"/>
  <c r="AC88" i="42"/>
  <c r="AB224" i="42"/>
  <c r="AC188" i="42"/>
  <c r="AC189" i="42" s="1"/>
  <c r="AC48" i="42" s="1"/>
  <c r="AC49" i="42" s="1"/>
  <c r="AC71" i="42" s="1"/>
  <c r="AE96" i="42"/>
  <c r="AT203" i="42"/>
  <c r="AB7" i="42"/>
  <c r="AS203" i="42"/>
  <c r="AA7" i="42"/>
  <c r="AB88" i="42"/>
  <c r="AS203" i="40"/>
  <c r="AA7" i="40"/>
  <c r="AC183" i="40"/>
  <c r="AB189" i="40"/>
  <c r="AB48" i="40" s="1"/>
  <c r="AB49" i="40" s="1"/>
  <c r="AB71" i="40" s="1"/>
  <c r="AD224" i="40"/>
  <c r="AE188" i="40"/>
  <c r="AB88" i="40"/>
  <c r="AC96" i="40"/>
  <c r="AD95" i="40"/>
  <c r="AQ203" i="39"/>
  <c r="Y7" i="39"/>
  <c r="AA184" i="39"/>
  <c r="Z189" i="39"/>
  <c r="Z48" i="39" s="1"/>
  <c r="Z49" i="39" s="1"/>
  <c r="Z71" i="39" s="1"/>
  <c r="AC183" i="39"/>
  <c r="Z181" i="39"/>
  <c r="AA95" i="39"/>
  <c r="AB96" i="39"/>
  <c r="AA88" i="39"/>
  <c r="Z224" i="39"/>
  <c r="AA188" i="39"/>
  <c r="AP203" i="38"/>
  <c r="X7" i="38"/>
  <c r="AC96" i="38"/>
  <c r="Y181" i="38"/>
  <c r="Z95" i="38"/>
  <c r="Z188" i="38"/>
  <c r="Y224" i="38"/>
  <c r="Y189" i="38"/>
  <c r="Y48" i="38" s="1"/>
  <c r="Y49" i="38" s="1"/>
  <c r="Y71" i="38" s="1"/>
  <c r="AA102" i="38"/>
  <c r="AB183" i="38"/>
  <c r="X181" i="37"/>
  <c r="Y95" i="37"/>
  <c r="AA96" i="37"/>
  <c r="AO203" i="37"/>
  <c r="W7" i="37"/>
  <c r="X224" i="37"/>
  <c r="Y188" i="37"/>
  <c r="X88" i="37"/>
  <c r="X189" i="37"/>
  <c r="X48" i="37" s="1"/>
  <c r="X49" i="37" s="1"/>
  <c r="X71" i="37" s="1"/>
  <c r="AA183" i="37"/>
  <c r="AA96" i="36"/>
  <c r="Z224" i="36"/>
  <c r="AA188" i="36"/>
  <c r="X189" i="36"/>
  <c r="X48" i="36" s="1"/>
  <c r="X49" i="36" s="1"/>
  <c r="X71" i="36" s="1"/>
  <c r="Y183" i="36"/>
  <c r="X88" i="36"/>
  <c r="X181" i="36"/>
  <c r="Y95" i="36"/>
  <c r="AO203" i="36"/>
  <c r="W7" i="36"/>
  <c r="AU203" i="42" l="1"/>
  <c r="AC7" i="42"/>
  <c r="AF96" i="42"/>
  <c r="AD189" i="42"/>
  <c r="AD48" i="42" s="1"/>
  <c r="AD49" i="42" s="1"/>
  <c r="AD71" i="42" s="1"/>
  <c r="AE183" i="42"/>
  <c r="AE181" i="42"/>
  <c r="AF95" i="42"/>
  <c r="AF181" i="42" s="1"/>
  <c r="AC224" i="42"/>
  <c r="AD188" i="42"/>
  <c r="AC88" i="40"/>
  <c r="AD96" i="40"/>
  <c r="AE224" i="40"/>
  <c r="AF188" i="40"/>
  <c r="AF224" i="40" s="1"/>
  <c r="AC189" i="40"/>
  <c r="AC48" i="40" s="1"/>
  <c r="AC49" i="40" s="1"/>
  <c r="AC71" i="40" s="1"/>
  <c r="AD183" i="40"/>
  <c r="AD181" i="40"/>
  <c r="AE95" i="40"/>
  <c r="AT203" i="40"/>
  <c r="AB7" i="40"/>
  <c r="AC181" i="40"/>
  <c r="AA181" i="39"/>
  <c r="AB95" i="39"/>
  <c r="AD183" i="39"/>
  <c r="AA224" i="39"/>
  <c r="AB188" i="39"/>
  <c r="AB184" i="39"/>
  <c r="AA189" i="39"/>
  <c r="AA49" i="39" s="1"/>
  <c r="AA71" i="39" s="1"/>
  <c r="AR203" i="39"/>
  <c r="Z7" i="39"/>
  <c r="AC96" i="39"/>
  <c r="AB88" i="39"/>
  <c r="AA188" i="38"/>
  <c r="Z224" i="38"/>
  <c r="Z189" i="38"/>
  <c r="Z48" i="38" s="1"/>
  <c r="Z49" i="38" s="1"/>
  <c r="Z71" i="38" s="1"/>
  <c r="Z181" i="38"/>
  <c r="AA95" i="38"/>
  <c r="AC183" i="38"/>
  <c r="AD96" i="38"/>
  <c r="Z88" i="38"/>
  <c r="AB102" i="38"/>
  <c r="AA88" i="38"/>
  <c r="AQ203" i="38"/>
  <c r="Y7" i="38"/>
  <c r="AB183" i="37"/>
  <c r="AB96" i="37"/>
  <c r="AP203" i="37"/>
  <c r="X7" i="37"/>
  <c r="Y181" i="37"/>
  <c r="Z95" i="37"/>
  <c r="Z188" i="37"/>
  <c r="Y224" i="37"/>
  <c r="Y88" i="37"/>
  <c r="Y189" i="37"/>
  <c r="Y48" i="37" s="1"/>
  <c r="Y49" i="37" s="1"/>
  <c r="Y71" i="37" s="1"/>
  <c r="AP203" i="36"/>
  <c r="X7" i="36"/>
  <c r="AB188" i="36"/>
  <c r="AA224" i="36"/>
  <c r="Z183" i="36"/>
  <c r="Y189" i="36"/>
  <c r="Y48" i="36" s="1"/>
  <c r="Y49" i="36" s="1"/>
  <c r="Y71" i="36" s="1"/>
  <c r="Y88" i="36"/>
  <c r="Y181" i="36"/>
  <c r="Z95" i="36"/>
  <c r="AB96" i="36"/>
  <c r="AV203" i="42" l="1"/>
  <c r="AD7" i="42"/>
  <c r="AE188" i="42"/>
  <c r="AD224" i="42"/>
  <c r="AD88" i="42"/>
  <c r="AF183" i="42"/>
  <c r="AU203" i="40"/>
  <c r="AC7" i="40"/>
  <c r="AD88" i="40"/>
  <c r="AE96" i="40"/>
  <c r="AE181" i="40"/>
  <c r="AF95" i="40"/>
  <c r="AD189" i="40"/>
  <c r="AD48" i="40" s="1"/>
  <c r="AD49" i="40" s="1"/>
  <c r="AD71" i="40" s="1"/>
  <c r="AE183" i="40"/>
  <c r="AS203" i="39"/>
  <c r="AA7" i="39"/>
  <c r="AC184" i="39"/>
  <c r="AB189" i="39"/>
  <c r="AB48" i="39" s="1"/>
  <c r="AB49" i="39" s="1"/>
  <c r="AB71" i="39" s="1"/>
  <c r="AB224" i="39"/>
  <c r="AC188" i="39"/>
  <c r="AC88" i="39"/>
  <c r="AD96" i="39"/>
  <c r="AE183" i="39"/>
  <c r="AB181" i="39"/>
  <c r="AC95" i="39"/>
  <c r="AD183" i="38"/>
  <c r="AA181" i="38"/>
  <c r="AB95" i="38"/>
  <c r="AC102" i="38"/>
  <c r="AB88" i="38"/>
  <c r="AR203" i="38"/>
  <c r="Z7" i="38"/>
  <c r="AE96" i="38"/>
  <c r="AA224" i="38"/>
  <c r="AB188" i="38"/>
  <c r="AA189" i="38"/>
  <c r="AA48" i="38" s="1"/>
  <c r="AA49" i="38" s="1"/>
  <c r="AA71" i="38" s="1"/>
  <c r="Z181" i="37"/>
  <c r="AA95" i="37"/>
  <c r="AC183" i="37"/>
  <c r="AQ203" i="37"/>
  <c r="Y7" i="37"/>
  <c r="AC96" i="37"/>
  <c r="Z224" i="37"/>
  <c r="AA188" i="37"/>
  <c r="Z189" i="37"/>
  <c r="Z48" i="37" s="1"/>
  <c r="Z49" i="37" s="1"/>
  <c r="Z71" i="37" s="1"/>
  <c r="Z88" i="37"/>
  <c r="AQ203" i="36"/>
  <c r="Y7" i="36"/>
  <c r="AB224" i="36"/>
  <c r="AC188" i="36"/>
  <c r="Z189" i="36"/>
  <c r="Z48" i="36" s="1"/>
  <c r="Z49" i="36" s="1"/>
  <c r="Z71" i="36" s="1"/>
  <c r="AA183" i="36"/>
  <c r="Z88" i="36"/>
  <c r="AC96" i="36"/>
  <c r="Z181" i="36"/>
  <c r="AA95" i="36"/>
  <c r="AE224" i="42" l="1"/>
  <c r="AF188" i="42"/>
  <c r="AF224" i="42" s="1"/>
  <c r="AF189" i="42"/>
  <c r="AF48" i="42" s="1"/>
  <c r="AF88" i="42"/>
  <c r="AE189" i="42"/>
  <c r="AE48" i="42" s="1"/>
  <c r="AE49" i="42" s="1"/>
  <c r="AE71" i="42" s="1"/>
  <c r="AE88" i="42"/>
  <c r="AE189" i="40"/>
  <c r="AE48" i="40" s="1"/>
  <c r="AE49" i="40" s="1"/>
  <c r="AE71" i="40" s="1"/>
  <c r="AF183" i="40"/>
  <c r="AF189" i="40" s="1"/>
  <c r="AF48" i="40" s="1"/>
  <c r="AV203" i="40"/>
  <c r="AD7" i="40"/>
  <c r="AE88" i="40"/>
  <c r="AF96" i="40"/>
  <c r="AF88" i="40" s="1"/>
  <c r="AT203" i="39"/>
  <c r="AB7" i="39"/>
  <c r="AC224" i="39"/>
  <c r="AD188" i="39"/>
  <c r="AC181" i="39"/>
  <c r="AD95" i="39"/>
  <c r="AD88" i="39"/>
  <c r="AE96" i="39"/>
  <c r="AD184" i="39"/>
  <c r="AC189" i="39"/>
  <c r="AC48" i="39" s="1"/>
  <c r="AC49" i="39" s="1"/>
  <c r="AC71" i="39" s="1"/>
  <c r="AF183" i="39"/>
  <c r="AS203" i="38"/>
  <c r="AA7" i="38"/>
  <c r="AD102" i="38"/>
  <c r="AB224" i="38"/>
  <c r="AC188" i="38"/>
  <c r="AC88" i="38" s="1"/>
  <c r="AB189" i="38"/>
  <c r="AB48" i="38" s="1"/>
  <c r="AB49" i="38" s="1"/>
  <c r="AB71" i="38" s="1"/>
  <c r="AB181" i="38"/>
  <c r="AC95" i="38"/>
  <c r="AF96" i="38"/>
  <c r="AE183" i="38"/>
  <c r="AR203" i="37"/>
  <c r="Z7" i="37"/>
  <c r="AD96" i="37"/>
  <c r="AD183" i="37"/>
  <c r="AA224" i="37"/>
  <c r="AB188" i="37"/>
  <c r="AA189" i="37"/>
  <c r="AA48" i="37" s="1"/>
  <c r="AA49" i="37" s="1"/>
  <c r="AA71" i="37" s="1"/>
  <c r="AA88" i="37"/>
  <c r="AA181" i="37"/>
  <c r="AB95" i="37"/>
  <c r="AR203" i="36"/>
  <c r="Z7" i="36"/>
  <c r="AC224" i="36"/>
  <c r="AD188" i="36"/>
  <c r="AA181" i="36"/>
  <c r="AB95" i="36"/>
  <c r="AD96" i="36"/>
  <c r="AA189" i="36"/>
  <c r="AA49" i="36" s="1"/>
  <c r="AA71" i="36" s="1"/>
  <c r="AB183" i="36"/>
  <c r="AA88" i="36"/>
  <c r="AH88" i="42" l="1"/>
  <c r="AI88" i="42"/>
  <c r="AF49" i="42"/>
  <c r="AI48" i="42"/>
  <c r="AH48" i="42"/>
  <c r="AW203" i="42"/>
  <c r="AE7" i="42"/>
  <c r="AI88" i="40"/>
  <c r="AH88" i="40"/>
  <c r="AF181" i="40"/>
  <c r="AF49" i="40"/>
  <c r="AH48" i="40"/>
  <c r="AI48" i="40"/>
  <c r="AW203" i="40"/>
  <c r="AE7" i="40"/>
  <c r="AF96" i="39"/>
  <c r="AD224" i="39"/>
  <c r="AE188" i="39"/>
  <c r="AD181" i="39"/>
  <c r="AE95" i="39"/>
  <c r="AU203" i="39"/>
  <c r="AC7" i="39"/>
  <c r="AE184" i="39"/>
  <c r="AD189" i="39"/>
  <c r="AD48" i="39" s="1"/>
  <c r="AD49" i="39" s="1"/>
  <c r="AD71" i="39" s="1"/>
  <c r="AT203" i="38"/>
  <c r="AB7" i="38"/>
  <c r="AC224" i="38"/>
  <c r="AD188" i="38"/>
  <c r="AC189" i="38"/>
  <c r="AC48" i="38" s="1"/>
  <c r="AC49" i="38" s="1"/>
  <c r="AC71" i="38" s="1"/>
  <c r="AF183" i="38"/>
  <c r="AE102" i="38"/>
  <c r="AC181" i="38"/>
  <c r="AD95" i="38"/>
  <c r="AB181" i="37"/>
  <c r="AC95" i="37"/>
  <c r="AE96" i="37"/>
  <c r="AB224" i="37"/>
  <c r="AC188" i="37"/>
  <c r="AB189" i="37"/>
  <c r="AB48" i="37" s="1"/>
  <c r="AB49" i="37" s="1"/>
  <c r="AB71" i="37" s="1"/>
  <c r="AB88" i="37"/>
  <c r="AE183" i="37"/>
  <c r="AS203" i="37"/>
  <c r="AA7" i="37"/>
  <c r="AE96" i="36"/>
  <c r="AB181" i="36"/>
  <c r="AC95" i="36"/>
  <c r="AD224" i="36"/>
  <c r="AE188" i="36"/>
  <c r="AB189" i="36"/>
  <c r="AB48" i="36" s="1"/>
  <c r="AB49" i="36" s="1"/>
  <c r="AB71" i="36" s="1"/>
  <c r="AC183" i="36"/>
  <c r="AB88" i="36"/>
  <c r="AS203" i="36"/>
  <c r="AA7" i="36"/>
  <c r="AF71" i="42" l="1"/>
  <c r="AI49" i="42"/>
  <c r="AH49" i="42"/>
  <c r="AF71" i="40"/>
  <c r="AH49" i="40"/>
  <c r="AI49" i="40"/>
  <c r="AE181" i="39"/>
  <c r="AF95" i="39"/>
  <c r="AF181" i="39" s="1"/>
  <c r="AE224" i="39"/>
  <c r="AF188" i="39"/>
  <c r="AF224" i="39" s="1"/>
  <c r="AV203" i="39"/>
  <c r="AD7" i="39"/>
  <c r="AF184" i="39"/>
  <c r="AF189" i="39" s="1"/>
  <c r="AF48" i="39" s="1"/>
  <c r="AE189" i="39"/>
  <c r="AE48" i="39" s="1"/>
  <c r="AE49" i="39" s="1"/>
  <c r="AE71" i="39" s="1"/>
  <c r="AE88" i="39"/>
  <c r="AF88" i="39"/>
  <c r="AD181" i="38"/>
  <c r="AE95" i="38"/>
  <c r="AU203" i="38"/>
  <c r="AC7" i="38"/>
  <c r="AD224" i="38"/>
  <c r="AE188" i="38"/>
  <c r="AE88" i="38" s="1"/>
  <c r="AD189" i="38"/>
  <c r="AD48" i="38" s="1"/>
  <c r="AD49" i="38" s="1"/>
  <c r="AD71" i="38" s="1"/>
  <c r="AD88" i="38"/>
  <c r="AF102" i="38"/>
  <c r="AT203" i="37"/>
  <c r="AB7" i="37"/>
  <c r="AD188" i="37"/>
  <c r="AC224" i="37"/>
  <c r="AC189" i="37"/>
  <c r="AC48" i="37" s="1"/>
  <c r="AC49" i="37" s="1"/>
  <c r="AC71" i="37" s="1"/>
  <c r="AC88" i="37"/>
  <c r="AF96" i="37"/>
  <c r="AC181" i="37"/>
  <c r="AD95" i="37"/>
  <c r="AF183" i="37"/>
  <c r="AC189" i="36"/>
  <c r="AC48" i="36" s="1"/>
  <c r="AC49" i="36" s="1"/>
  <c r="AC71" i="36" s="1"/>
  <c r="AD183" i="36"/>
  <c r="AC88" i="36"/>
  <c r="AT203" i="36"/>
  <c r="AB7" i="36"/>
  <c r="AE224" i="36"/>
  <c r="AF188" i="36"/>
  <c r="AF224" i="36" s="1"/>
  <c r="AC181" i="36"/>
  <c r="AD95" i="36"/>
  <c r="AF96" i="36"/>
  <c r="AX203" i="42" l="1"/>
  <c r="AF7" i="42"/>
  <c r="A7" i="42" s="1"/>
  <c r="AH71" i="42"/>
  <c r="AI71" i="42"/>
  <c r="AX203" i="40"/>
  <c r="AF7" i="40"/>
  <c r="A7" i="40" s="1"/>
  <c r="AI71" i="40"/>
  <c r="AH71" i="40"/>
  <c r="AW203" i="39"/>
  <c r="AE7" i="39"/>
  <c r="AF49" i="39"/>
  <c r="AI48" i="39"/>
  <c r="AH48" i="39"/>
  <c r="AI88" i="39"/>
  <c r="AH88" i="39"/>
  <c r="AV203" i="38"/>
  <c r="AD7" i="38"/>
  <c r="AE224" i="38"/>
  <c r="AF188" i="38"/>
  <c r="AE189" i="38"/>
  <c r="AE48" i="38" s="1"/>
  <c r="AE49" i="38" s="1"/>
  <c r="AE71" i="38" s="1"/>
  <c r="AF88" i="38"/>
  <c r="AE181" i="38"/>
  <c r="AF95" i="38"/>
  <c r="AF181" i="38" s="1"/>
  <c r="AD224" i="37"/>
  <c r="AE188" i="37"/>
  <c r="AD189" i="37"/>
  <c r="AD48" i="37" s="1"/>
  <c r="AD49" i="37" s="1"/>
  <c r="AD71" i="37" s="1"/>
  <c r="AD88" i="37"/>
  <c r="AD181" i="37"/>
  <c r="AE95" i="37"/>
  <c r="AU203" i="37"/>
  <c r="AC7" i="37"/>
  <c r="AE183" i="36"/>
  <c r="AD189" i="36"/>
  <c r="AD48" i="36" s="1"/>
  <c r="AD49" i="36" s="1"/>
  <c r="AD71" i="36" s="1"/>
  <c r="AD88" i="36"/>
  <c r="AD181" i="36"/>
  <c r="AE95" i="36"/>
  <c r="AU203" i="36"/>
  <c r="AC7" i="36"/>
  <c r="AF71" i="39" l="1"/>
  <c r="AH49" i="39"/>
  <c r="AI49" i="39"/>
  <c r="AI88" i="38"/>
  <c r="AH88" i="38"/>
  <c r="AW203" i="38"/>
  <c r="AE7" i="38"/>
  <c r="AF224" i="38"/>
  <c r="AF189" i="38"/>
  <c r="AF48" i="38" s="1"/>
  <c r="AE181" i="37"/>
  <c r="AF95" i="37"/>
  <c r="AF181" i="37" s="1"/>
  <c r="AE224" i="37"/>
  <c r="AF188" i="37"/>
  <c r="AE189" i="37"/>
  <c r="AE48" i="37" s="1"/>
  <c r="AE49" i="37" s="1"/>
  <c r="AE71" i="37" s="1"/>
  <c r="AE88" i="37"/>
  <c r="AV203" i="37"/>
  <c r="AD7" i="37"/>
  <c r="AE181" i="36"/>
  <c r="AF95" i="36"/>
  <c r="AF181" i="36" s="1"/>
  <c r="AV203" i="36"/>
  <c r="AD7" i="36"/>
  <c r="AE189" i="36"/>
  <c r="AE48" i="36" s="1"/>
  <c r="AE49" i="36" s="1"/>
  <c r="AE71" i="36" s="1"/>
  <c r="AF183" i="36"/>
  <c r="AE88" i="36"/>
  <c r="AX203" i="39" l="1"/>
  <c r="AF7" i="39"/>
  <c r="A7" i="39" s="1"/>
  <c r="AI71" i="39"/>
  <c r="AH71" i="39"/>
  <c r="AF49" i="38"/>
  <c r="AI48" i="38"/>
  <c r="AH48" i="38"/>
  <c r="AW203" i="37"/>
  <c r="AE7" i="37"/>
  <c r="AF224" i="37"/>
  <c r="AF88" i="37"/>
  <c r="AF189" i="37"/>
  <c r="AF48" i="37" s="1"/>
  <c r="AF189" i="36"/>
  <c r="AF48" i="36" s="1"/>
  <c r="AF88" i="36"/>
  <c r="AW203" i="36"/>
  <c r="AE7" i="36"/>
  <c r="AF71" i="38" l="1"/>
  <c r="AH49" i="38"/>
  <c r="AI49" i="38"/>
  <c r="AF49" i="37"/>
  <c r="AH88" i="36"/>
  <c r="AI88" i="36"/>
  <c r="AF49" i="36"/>
  <c r="AH48" i="36"/>
  <c r="AI48" i="36"/>
  <c r="AX203" i="38" l="1"/>
  <c r="AF7" i="38"/>
  <c r="A7" i="38" s="1"/>
  <c r="AI71" i="38"/>
  <c r="AH71" i="38"/>
  <c r="AF71" i="37"/>
  <c r="AF71" i="36"/>
  <c r="AI49" i="36"/>
  <c r="AH49" i="36"/>
  <c r="AX203" i="37" l="1"/>
  <c r="AF7" i="37"/>
  <c r="A7" i="37" s="1"/>
  <c r="AX203" i="36"/>
  <c r="AF7" i="36"/>
  <c r="A7" i="36" s="1"/>
  <c r="AI71" i="36"/>
  <c r="AH71" i="36"/>
  <c r="C56" i="35" l="1"/>
  <c r="AH93" i="35"/>
  <c r="AI93" i="35" s="1"/>
  <c r="AH41" i="35"/>
  <c r="AI41" i="35"/>
  <c r="AF228" i="35"/>
  <c r="AE228" i="35"/>
  <c r="AD228" i="35"/>
  <c r="AC228" i="35"/>
  <c r="AB228" i="35"/>
  <c r="AA228" i="35"/>
  <c r="Z228" i="35"/>
  <c r="Y228" i="35"/>
  <c r="X228" i="35"/>
  <c r="W228" i="35"/>
  <c r="V228" i="35"/>
  <c r="U228" i="35"/>
  <c r="T228" i="35"/>
  <c r="S228" i="35"/>
  <c r="R228" i="35"/>
  <c r="Q228" i="35"/>
  <c r="P228" i="35"/>
  <c r="O228" i="35"/>
  <c r="N228" i="35"/>
  <c r="M228" i="35"/>
  <c r="L228" i="35"/>
  <c r="K228" i="35"/>
  <c r="J228" i="35"/>
  <c r="I228" i="35"/>
  <c r="H228" i="35"/>
  <c r="G228" i="35"/>
  <c r="F228" i="35"/>
  <c r="E228" i="35"/>
  <c r="D228" i="35"/>
  <c r="C228" i="35"/>
  <c r="B228" i="35"/>
  <c r="A228" i="35"/>
  <c r="AF227" i="35"/>
  <c r="AE227" i="35"/>
  <c r="AD227" i="35"/>
  <c r="AC227" i="35"/>
  <c r="AB227" i="35"/>
  <c r="AA227" i="35"/>
  <c r="Z227" i="35"/>
  <c r="Y227" i="35"/>
  <c r="X227" i="35"/>
  <c r="W227" i="35"/>
  <c r="V227" i="35"/>
  <c r="U227" i="35"/>
  <c r="T227" i="35"/>
  <c r="S227" i="35"/>
  <c r="R227" i="35"/>
  <c r="Q227" i="35"/>
  <c r="P227" i="35"/>
  <c r="O227" i="35"/>
  <c r="N227" i="35"/>
  <c r="M227" i="35"/>
  <c r="L227" i="35"/>
  <c r="K227" i="35"/>
  <c r="J227" i="35"/>
  <c r="I227" i="35"/>
  <c r="H227" i="35"/>
  <c r="G227" i="35"/>
  <c r="F227" i="35"/>
  <c r="E227" i="35"/>
  <c r="D227" i="35"/>
  <c r="C227" i="35"/>
  <c r="B227" i="35"/>
  <c r="A227" i="35"/>
  <c r="AF226" i="35"/>
  <c r="AE226" i="35"/>
  <c r="AD226" i="35"/>
  <c r="AC226" i="35"/>
  <c r="AB226" i="35"/>
  <c r="AA226" i="35"/>
  <c r="Z226" i="35"/>
  <c r="Y226" i="35"/>
  <c r="X226" i="35"/>
  <c r="W226" i="35"/>
  <c r="V226" i="35"/>
  <c r="U226" i="35"/>
  <c r="T226" i="35"/>
  <c r="S226" i="35"/>
  <c r="R226" i="35"/>
  <c r="Q226" i="35"/>
  <c r="P226" i="35"/>
  <c r="O226" i="35"/>
  <c r="N226" i="35"/>
  <c r="M226" i="35"/>
  <c r="L226" i="35"/>
  <c r="K226" i="35"/>
  <c r="J226" i="35"/>
  <c r="I226" i="35"/>
  <c r="H226" i="35"/>
  <c r="G226" i="35"/>
  <c r="F226" i="35"/>
  <c r="E226" i="35"/>
  <c r="D226" i="35"/>
  <c r="C226" i="35"/>
  <c r="B226" i="35"/>
  <c r="A226" i="35"/>
  <c r="AF225" i="35"/>
  <c r="AE225" i="35"/>
  <c r="AD225" i="35"/>
  <c r="AC225" i="35"/>
  <c r="AB225" i="35"/>
  <c r="AA225" i="35"/>
  <c r="Z225" i="35"/>
  <c r="Y225" i="35"/>
  <c r="X225" i="35"/>
  <c r="W225" i="35"/>
  <c r="V225" i="35"/>
  <c r="U225" i="35"/>
  <c r="T225" i="35"/>
  <c r="S225" i="35"/>
  <c r="R225" i="35"/>
  <c r="Q225" i="35"/>
  <c r="P225" i="35"/>
  <c r="O225" i="35"/>
  <c r="N225" i="35"/>
  <c r="M225" i="35"/>
  <c r="L225" i="35"/>
  <c r="K225" i="35"/>
  <c r="J225" i="35"/>
  <c r="I225" i="35"/>
  <c r="H225" i="35"/>
  <c r="G225" i="35"/>
  <c r="F225" i="35"/>
  <c r="E225" i="35"/>
  <c r="D225" i="35"/>
  <c r="C225" i="35"/>
  <c r="B225" i="35"/>
  <c r="A225" i="35"/>
  <c r="B224" i="35"/>
  <c r="S199" i="35"/>
  <c r="AG189" i="35"/>
  <c r="B189" i="35"/>
  <c r="C188" i="35"/>
  <c r="C187" i="35"/>
  <c r="D187" i="35" s="1"/>
  <c r="E187" i="35" s="1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I186" i="35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G186" i="35"/>
  <c r="H186" i="35" s="1"/>
  <c r="D186" i="35"/>
  <c r="E186" i="35" s="1"/>
  <c r="F186" i="35" s="1"/>
  <c r="C186" i="35"/>
  <c r="G185" i="35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E185" i="35"/>
  <c r="F185" i="35" s="1"/>
  <c r="C185" i="35"/>
  <c r="D185" i="35" s="1"/>
  <c r="G184" i="35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E184" i="35"/>
  <c r="F184" i="35" s="1"/>
  <c r="C184" i="35"/>
  <c r="D184" i="35" s="1"/>
  <c r="C183" i="35"/>
  <c r="AG181" i="35"/>
  <c r="B181" i="35"/>
  <c r="L180" i="35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D180" i="35"/>
  <c r="E180" i="35" s="1"/>
  <c r="F180" i="35" s="1"/>
  <c r="G180" i="35" s="1"/>
  <c r="H180" i="35" s="1"/>
  <c r="I180" i="35" s="1"/>
  <c r="J180" i="35" s="1"/>
  <c r="K180" i="35" s="1"/>
  <c r="C180" i="35"/>
  <c r="C179" i="35"/>
  <c r="D179" i="35" s="1"/>
  <c r="E179" i="35" s="1"/>
  <c r="F179" i="35" s="1"/>
  <c r="G179" i="35" s="1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O178" i="35"/>
  <c r="P178" i="35" s="1"/>
  <c r="Q178" i="35" s="1"/>
  <c r="R178" i="35" s="1"/>
  <c r="S178" i="35" s="1"/>
  <c r="T178" i="35" s="1"/>
  <c r="U178" i="35" s="1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C178" i="35"/>
  <c r="D178" i="35" s="1"/>
  <c r="E178" i="35" s="1"/>
  <c r="F178" i="35" s="1"/>
  <c r="G178" i="35" s="1"/>
  <c r="H178" i="35" s="1"/>
  <c r="I178" i="35" s="1"/>
  <c r="J178" i="35" s="1"/>
  <c r="K178" i="35" s="1"/>
  <c r="L178" i="35" s="1"/>
  <c r="M178" i="35" s="1"/>
  <c r="N178" i="35" s="1"/>
  <c r="M177" i="35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F177" i="35"/>
  <c r="G177" i="35" s="1"/>
  <c r="H177" i="35" s="1"/>
  <c r="I177" i="35" s="1"/>
  <c r="J177" i="35" s="1"/>
  <c r="K177" i="35" s="1"/>
  <c r="L177" i="35" s="1"/>
  <c r="E177" i="35"/>
  <c r="C177" i="35"/>
  <c r="D177" i="35" s="1"/>
  <c r="D176" i="35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C176" i="35"/>
  <c r="E175" i="35"/>
  <c r="F175" i="35" s="1"/>
  <c r="G175" i="35" s="1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C175" i="35"/>
  <c r="D175" i="35" s="1"/>
  <c r="H174" i="35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F174" i="35"/>
  <c r="G174" i="35" s="1"/>
  <c r="C174" i="35"/>
  <c r="D174" i="35" s="1"/>
  <c r="E174" i="35" s="1"/>
  <c r="N173" i="35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C173" i="35"/>
  <c r="D173" i="35" s="1"/>
  <c r="E173" i="35" s="1"/>
  <c r="F173" i="35" s="1"/>
  <c r="G173" i="35" s="1"/>
  <c r="H173" i="35" s="1"/>
  <c r="I173" i="35" s="1"/>
  <c r="J173" i="35" s="1"/>
  <c r="K173" i="35" s="1"/>
  <c r="L173" i="35" s="1"/>
  <c r="M173" i="35" s="1"/>
  <c r="AE172" i="35"/>
  <c r="AF172" i="35" s="1"/>
  <c r="D172" i="35"/>
  <c r="E172" i="35" s="1"/>
  <c r="F172" i="35" s="1"/>
  <c r="G172" i="35" s="1"/>
  <c r="H172" i="35" s="1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C172" i="35"/>
  <c r="E171" i="35"/>
  <c r="F171" i="35" s="1"/>
  <c r="G171" i="35" s="1"/>
  <c r="H171" i="35" s="1"/>
  <c r="I171" i="35" s="1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C171" i="35"/>
  <c r="D171" i="35" s="1"/>
  <c r="G170" i="35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F170" i="35"/>
  <c r="C170" i="35"/>
  <c r="D170" i="35" s="1"/>
  <c r="E170" i="35" s="1"/>
  <c r="F169" i="35"/>
  <c r="G169" i="35" s="1"/>
  <c r="H169" i="35" s="1"/>
  <c r="I169" i="35" s="1"/>
  <c r="J169" i="35" s="1"/>
  <c r="K169" i="35" s="1"/>
  <c r="L169" i="35" s="1"/>
  <c r="M169" i="35" s="1"/>
  <c r="N169" i="35" s="1"/>
  <c r="O169" i="35" s="1"/>
  <c r="P169" i="35" s="1"/>
  <c r="Q169" i="35" s="1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AE169" i="35" s="1"/>
  <c r="AF169" i="35" s="1"/>
  <c r="E169" i="35"/>
  <c r="D169" i="35"/>
  <c r="C169" i="35"/>
  <c r="C168" i="35"/>
  <c r="D168" i="35" s="1"/>
  <c r="E168" i="35" s="1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Q167" i="35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F167" i="35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E167" i="35"/>
  <c r="C167" i="35"/>
  <c r="D167" i="35" s="1"/>
  <c r="E166" i="35"/>
  <c r="F166" i="35" s="1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D166" i="35"/>
  <c r="C166" i="35"/>
  <c r="C165" i="35"/>
  <c r="D165" i="35" s="1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W164" i="35"/>
  <c r="X164" i="35" s="1"/>
  <c r="Y164" i="35" s="1"/>
  <c r="Z164" i="35" s="1"/>
  <c r="AA164" i="35" s="1"/>
  <c r="AB164" i="35" s="1"/>
  <c r="AC164" i="35" s="1"/>
  <c r="AD164" i="35" s="1"/>
  <c r="AE164" i="35" s="1"/>
  <c r="AF164" i="35" s="1"/>
  <c r="D164" i="35"/>
  <c r="E164" i="35" s="1"/>
  <c r="F164" i="35" s="1"/>
  <c r="G164" i="35" s="1"/>
  <c r="H164" i="35" s="1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C164" i="35"/>
  <c r="G163" i="35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C163" i="35"/>
  <c r="D163" i="35" s="1"/>
  <c r="E163" i="35" s="1"/>
  <c r="F163" i="35" s="1"/>
  <c r="F162" i="35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E162" i="35"/>
  <c r="D162" i="35"/>
  <c r="C162" i="35"/>
  <c r="C161" i="35"/>
  <c r="D161" i="35" s="1"/>
  <c r="E161" i="35" s="1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M160" i="35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D160" i="35"/>
  <c r="E160" i="35" s="1"/>
  <c r="F160" i="35" s="1"/>
  <c r="G160" i="35" s="1"/>
  <c r="H160" i="35" s="1"/>
  <c r="I160" i="35" s="1"/>
  <c r="J160" i="35" s="1"/>
  <c r="K160" i="35" s="1"/>
  <c r="L160" i="35" s="1"/>
  <c r="C160" i="35"/>
  <c r="E159" i="35"/>
  <c r="F159" i="35" s="1"/>
  <c r="G159" i="35" s="1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C159" i="35"/>
  <c r="D159" i="35" s="1"/>
  <c r="U158" i="35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C158" i="35"/>
  <c r="D158" i="35" s="1"/>
  <c r="E158" i="35" s="1"/>
  <c r="F158" i="35" s="1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H157" i="35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G157" i="35"/>
  <c r="E157" i="35"/>
  <c r="F157" i="35" s="1"/>
  <c r="D157" i="35"/>
  <c r="C157" i="35"/>
  <c r="U156" i="35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F156" i="35"/>
  <c r="G156" i="35" s="1"/>
  <c r="H156" i="35" s="1"/>
  <c r="I156" i="35" s="1"/>
  <c r="J156" i="35" s="1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C156" i="35"/>
  <c r="D156" i="35" s="1"/>
  <c r="E156" i="35" s="1"/>
  <c r="X155" i="35"/>
  <c r="Y155" i="35" s="1"/>
  <c r="Z155" i="35" s="1"/>
  <c r="AA155" i="35" s="1"/>
  <c r="AB155" i="35" s="1"/>
  <c r="AC155" i="35" s="1"/>
  <c r="AD155" i="35" s="1"/>
  <c r="AE155" i="35" s="1"/>
  <c r="AF155" i="35" s="1"/>
  <c r="K155" i="35"/>
  <c r="L155" i="35" s="1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C155" i="35"/>
  <c r="D155" i="35" s="1"/>
  <c r="E155" i="35" s="1"/>
  <c r="F155" i="35" s="1"/>
  <c r="G155" i="35" s="1"/>
  <c r="H155" i="35" s="1"/>
  <c r="I155" i="35" s="1"/>
  <c r="J155" i="35" s="1"/>
  <c r="AA154" i="35"/>
  <c r="AB154" i="35" s="1"/>
  <c r="AC154" i="35" s="1"/>
  <c r="AD154" i="35" s="1"/>
  <c r="AE154" i="35" s="1"/>
  <c r="AF154" i="35" s="1"/>
  <c r="J154" i="35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F154" i="35"/>
  <c r="G154" i="35" s="1"/>
  <c r="H154" i="35" s="1"/>
  <c r="I154" i="35" s="1"/>
  <c r="C154" i="35"/>
  <c r="D154" i="35" s="1"/>
  <c r="E154" i="35" s="1"/>
  <c r="D153" i="35"/>
  <c r="E153" i="35" s="1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C153" i="35"/>
  <c r="J152" i="35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F152" i="35"/>
  <c r="G152" i="35" s="1"/>
  <c r="H152" i="35" s="1"/>
  <c r="I152" i="35" s="1"/>
  <c r="E152" i="35"/>
  <c r="D152" i="35"/>
  <c r="C152" i="35"/>
  <c r="I151" i="35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C151" i="35"/>
  <c r="D151" i="35" s="1"/>
  <c r="E151" i="35" s="1"/>
  <c r="F151" i="35" s="1"/>
  <c r="G151" i="35" s="1"/>
  <c r="H151" i="35" s="1"/>
  <c r="N150" i="35"/>
  <c r="O150" i="35" s="1"/>
  <c r="P150" i="35" s="1"/>
  <c r="Q150" i="35" s="1"/>
  <c r="R150" i="35" s="1"/>
  <c r="S150" i="35" s="1"/>
  <c r="T150" i="35" s="1"/>
  <c r="U150" i="35" s="1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E150" i="35"/>
  <c r="F150" i="35" s="1"/>
  <c r="G150" i="35" s="1"/>
  <c r="H150" i="35" s="1"/>
  <c r="I150" i="35" s="1"/>
  <c r="J150" i="35" s="1"/>
  <c r="K150" i="35" s="1"/>
  <c r="L150" i="35" s="1"/>
  <c r="M150" i="35" s="1"/>
  <c r="C150" i="35"/>
  <c r="D150" i="35" s="1"/>
  <c r="C149" i="35"/>
  <c r="D149" i="35" s="1"/>
  <c r="E149" i="35" s="1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G148" i="35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C148" i="35"/>
  <c r="D148" i="35" s="1"/>
  <c r="E148" i="35" s="1"/>
  <c r="F148" i="35" s="1"/>
  <c r="E147" i="35"/>
  <c r="F147" i="35" s="1"/>
  <c r="G147" i="35" s="1"/>
  <c r="H147" i="35" s="1"/>
  <c r="I147" i="35" s="1"/>
  <c r="J147" i="35" s="1"/>
  <c r="K147" i="35" s="1"/>
  <c r="L147" i="35" s="1"/>
  <c r="M147" i="35" s="1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X147" i="35" s="1"/>
  <c r="Y147" i="35" s="1"/>
  <c r="Z147" i="35" s="1"/>
  <c r="AA147" i="35" s="1"/>
  <c r="AB147" i="35" s="1"/>
  <c r="AC147" i="35" s="1"/>
  <c r="AD147" i="35" s="1"/>
  <c r="AE147" i="35" s="1"/>
  <c r="AF147" i="35" s="1"/>
  <c r="D147" i="35"/>
  <c r="C147" i="35"/>
  <c r="K146" i="35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F146" i="35"/>
  <c r="G146" i="35" s="1"/>
  <c r="H146" i="35" s="1"/>
  <c r="I146" i="35" s="1"/>
  <c r="J146" i="35" s="1"/>
  <c r="E146" i="35"/>
  <c r="C146" i="35"/>
  <c r="D146" i="35" s="1"/>
  <c r="I143" i="35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D143" i="35"/>
  <c r="E143" i="35" s="1"/>
  <c r="F143" i="35" s="1"/>
  <c r="G143" i="35" s="1"/>
  <c r="H143" i="35" s="1"/>
  <c r="C143" i="35"/>
  <c r="K142" i="35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G142" i="35"/>
  <c r="H142" i="35" s="1"/>
  <c r="I142" i="35" s="1"/>
  <c r="J142" i="35" s="1"/>
  <c r="C142" i="35"/>
  <c r="D142" i="35" s="1"/>
  <c r="E142" i="35" s="1"/>
  <c r="F142" i="35" s="1"/>
  <c r="E141" i="35"/>
  <c r="F141" i="35" s="1"/>
  <c r="G141" i="35" s="1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D141" i="35"/>
  <c r="C141" i="35"/>
  <c r="C140" i="35"/>
  <c r="D140" i="35" s="1"/>
  <c r="E140" i="35" s="1"/>
  <c r="F140" i="35" s="1"/>
  <c r="G140" i="35" s="1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D139" i="35"/>
  <c r="E139" i="35" s="1"/>
  <c r="F139" i="35" s="1"/>
  <c r="G139" i="35" s="1"/>
  <c r="H139" i="35" s="1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C139" i="35"/>
  <c r="I138" i="35"/>
  <c r="J138" i="35" s="1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G138" i="35"/>
  <c r="H138" i="35" s="1"/>
  <c r="C138" i="35"/>
  <c r="D138" i="35" s="1"/>
  <c r="E138" i="35" s="1"/>
  <c r="F138" i="35" s="1"/>
  <c r="G137" i="35"/>
  <c r="H137" i="35" s="1"/>
  <c r="I137" i="35" s="1"/>
  <c r="J137" i="35" s="1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E137" i="35"/>
  <c r="F137" i="35" s="1"/>
  <c r="D137" i="35"/>
  <c r="C137" i="35"/>
  <c r="W136" i="35"/>
  <c r="X136" i="35" s="1"/>
  <c r="Y136" i="35" s="1"/>
  <c r="Z136" i="35" s="1"/>
  <c r="AA136" i="35" s="1"/>
  <c r="AB136" i="35" s="1"/>
  <c r="AC136" i="35" s="1"/>
  <c r="AD136" i="35" s="1"/>
  <c r="AE136" i="35" s="1"/>
  <c r="AF136" i="35" s="1"/>
  <c r="G136" i="35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C136" i="35"/>
  <c r="D136" i="35" s="1"/>
  <c r="E136" i="35" s="1"/>
  <c r="F136" i="35" s="1"/>
  <c r="P135" i="35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C135" i="35"/>
  <c r="D135" i="35" s="1"/>
  <c r="E135" i="35" s="1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W134" i="35"/>
  <c r="X134" i="35" s="1"/>
  <c r="Y134" i="35" s="1"/>
  <c r="Z134" i="35" s="1"/>
  <c r="AA134" i="35" s="1"/>
  <c r="AB134" i="35" s="1"/>
  <c r="AC134" i="35" s="1"/>
  <c r="AD134" i="35" s="1"/>
  <c r="AE134" i="35" s="1"/>
  <c r="AF134" i="35" s="1"/>
  <c r="J134" i="35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G134" i="35"/>
  <c r="H134" i="35" s="1"/>
  <c r="I134" i="35" s="1"/>
  <c r="F134" i="35"/>
  <c r="C134" i="35"/>
  <c r="D134" i="35" s="1"/>
  <c r="E134" i="35" s="1"/>
  <c r="O133" i="35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D133" i="35"/>
  <c r="E133" i="35" s="1"/>
  <c r="F133" i="35" s="1"/>
  <c r="G133" i="35" s="1"/>
  <c r="H133" i="35" s="1"/>
  <c r="I133" i="35" s="1"/>
  <c r="J133" i="35" s="1"/>
  <c r="K133" i="35" s="1"/>
  <c r="L133" i="35" s="1"/>
  <c r="M133" i="35" s="1"/>
  <c r="N133" i="35" s="1"/>
  <c r="C133" i="35"/>
  <c r="U132" i="35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J132" i="35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F132" i="35"/>
  <c r="G132" i="35" s="1"/>
  <c r="H132" i="35" s="1"/>
  <c r="I132" i="35" s="1"/>
  <c r="E132" i="35"/>
  <c r="C132" i="35"/>
  <c r="D132" i="35" s="1"/>
  <c r="K131" i="35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E131" i="35"/>
  <c r="F131" i="35" s="1"/>
  <c r="G131" i="35" s="1"/>
  <c r="H131" i="35" s="1"/>
  <c r="I131" i="35" s="1"/>
  <c r="J131" i="35" s="1"/>
  <c r="D131" i="35"/>
  <c r="C131" i="35"/>
  <c r="E130" i="35"/>
  <c r="F130" i="35" s="1"/>
  <c r="G130" i="35" s="1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C130" i="35"/>
  <c r="D130" i="35" s="1"/>
  <c r="G129" i="35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E129" i="35"/>
  <c r="F129" i="35" s="1"/>
  <c r="D129" i="35"/>
  <c r="C129" i="35"/>
  <c r="C128" i="35"/>
  <c r="D128" i="35" s="1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T127" i="35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G127" i="35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D127" i="35"/>
  <c r="E127" i="35" s="1"/>
  <c r="F127" i="35" s="1"/>
  <c r="C127" i="35"/>
  <c r="J126" i="35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E126" i="35"/>
  <c r="F126" i="35" s="1"/>
  <c r="G126" i="35" s="1"/>
  <c r="H126" i="35" s="1"/>
  <c r="I126" i="35" s="1"/>
  <c r="D126" i="35"/>
  <c r="C126" i="35"/>
  <c r="M125" i="35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C125" i="35"/>
  <c r="D125" i="35" s="1"/>
  <c r="E125" i="35" s="1"/>
  <c r="F125" i="35" s="1"/>
  <c r="G125" i="35" s="1"/>
  <c r="H125" i="35" s="1"/>
  <c r="I125" i="35" s="1"/>
  <c r="J125" i="35" s="1"/>
  <c r="K125" i="35" s="1"/>
  <c r="L125" i="35" s="1"/>
  <c r="K124" i="35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E124" i="35"/>
  <c r="F124" i="35" s="1"/>
  <c r="G124" i="35" s="1"/>
  <c r="H124" i="35" s="1"/>
  <c r="I124" i="35" s="1"/>
  <c r="J124" i="35" s="1"/>
  <c r="C124" i="35"/>
  <c r="D124" i="35" s="1"/>
  <c r="I123" i="35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C123" i="35"/>
  <c r="D123" i="35" s="1"/>
  <c r="E123" i="35" s="1"/>
  <c r="F123" i="35" s="1"/>
  <c r="G123" i="35" s="1"/>
  <c r="H123" i="35" s="1"/>
  <c r="G122" i="35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E122" i="35"/>
  <c r="F122" i="35" s="1"/>
  <c r="D122" i="35"/>
  <c r="C122" i="35"/>
  <c r="C121" i="35"/>
  <c r="D121" i="35" s="1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C120" i="35"/>
  <c r="D120" i="35" s="1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D119" i="35"/>
  <c r="E119" i="35" s="1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C119" i="35"/>
  <c r="I118" i="35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C118" i="35"/>
  <c r="D118" i="35" s="1"/>
  <c r="E118" i="35" s="1"/>
  <c r="F118" i="35" s="1"/>
  <c r="G118" i="35" s="1"/>
  <c r="H118" i="35" s="1"/>
  <c r="C117" i="35"/>
  <c r="D117" i="35" s="1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H116" i="35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E116" i="35"/>
  <c r="F116" i="35" s="1"/>
  <c r="G116" i="35" s="1"/>
  <c r="C116" i="35"/>
  <c r="D116" i="35" s="1"/>
  <c r="K115" i="35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E115" i="35"/>
  <c r="F115" i="35" s="1"/>
  <c r="G115" i="35" s="1"/>
  <c r="H115" i="35" s="1"/>
  <c r="I115" i="35" s="1"/>
  <c r="J115" i="35" s="1"/>
  <c r="D115" i="35"/>
  <c r="C115" i="35"/>
  <c r="D114" i="35"/>
  <c r="E114" i="35" s="1"/>
  <c r="F114" i="35" s="1"/>
  <c r="G114" i="35" s="1"/>
  <c r="H114" i="35" s="1"/>
  <c r="I114" i="35" s="1"/>
  <c r="J114" i="35" s="1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C114" i="35"/>
  <c r="C113" i="35"/>
  <c r="D113" i="35" s="1"/>
  <c r="E113" i="35" s="1"/>
  <c r="F113" i="35" s="1"/>
  <c r="G113" i="35" s="1"/>
  <c r="H113" i="35" s="1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I112" i="35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C112" i="35"/>
  <c r="D112" i="35" s="1"/>
  <c r="E112" i="35" s="1"/>
  <c r="F112" i="35" s="1"/>
  <c r="G112" i="35" s="1"/>
  <c r="H112" i="35" s="1"/>
  <c r="C111" i="35"/>
  <c r="D111" i="35" s="1"/>
  <c r="E111" i="35" s="1"/>
  <c r="F111" i="35" s="1"/>
  <c r="G111" i="35" s="1"/>
  <c r="H111" i="35" s="1"/>
  <c r="I111" i="35" s="1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C110" i="35"/>
  <c r="D110" i="35" s="1"/>
  <c r="E110" i="35" s="1"/>
  <c r="F110" i="35" s="1"/>
  <c r="G110" i="35" s="1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H109" i="35"/>
  <c r="I109" i="35" s="1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E109" i="35"/>
  <c r="F109" i="35" s="1"/>
  <c r="G109" i="35" s="1"/>
  <c r="D109" i="35"/>
  <c r="C109" i="35"/>
  <c r="E108" i="35"/>
  <c r="F108" i="35" s="1"/>
  <c r="G108" i="35" s="1"/>
  <c r="H108" i="35" s="1"/>
  <c r="I108" i="35" s="1"/>
  <c r="J108" i="35" s="1"/>
  <c r="K108" i="35" s="1"/>
  <c r="L108" i="35" s="1"/>
  <c r="M108" i="35" s="1"/>
  <c r="N108" i="35" s="1"/>
  <c r="O108" i="35" s="1"/>
  <c r="P108" i="35" s="1"/>
  <c r="Q108" i="35" s="1"/>
  <c r="R108" i="35" s="1"/>
  <c r="S108" i="35" s="1"/>
  <c r="T108" i="35" s="1"/>
  <c r="U108" i="35" s="1"/>
  <c r="V108" i="35" s="1"/>
  <c r="W108" i="35" s="1"/>
  <c r="X108" i="35" s="1"/>
  <c r="Y108" i="35" s="1"/>
  <c r="Z108" i="35" s="1"/>
  <c r="AA108" i="35" s="1"/>
  <c r="AB108" i="35" s="1"/>
  <c r="AC108" i="35" s="1"/>
  <c r="AD108" i="35" s="1"/>
  <c r="AE108" i="35" s="1"/>
  <c r="AF108" i="35" s="1"/>
  <c r="C108" i="35"/>
  <c r="D108" i="35" s="1"/>
  <c r="M107" i="35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K107" i="35"/>
  <c r="L107" i="35" s="1"/>
  <c r="J107" i="35"/>
  <c r="D107" i="35"/>
  <c r="E107" i="35" s="1"/>
  <c r="F107" i="35" s="1"/>
  <c r="G107" i="35" s="1"/>
  <c r="H107" i="35" s="1"/>
  <c r="C107" i="35"/>
  <c r="C106" i="35"/>
  <c r="D106" i="35" s="1"/>
  <c r="E106" i="35" s="1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C104" i="35"/>
  <c r="D104" i="35" s="1"/>
  <c r="E104" i="35" s="1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F103" i="35"/>
  <c r="G103" i="35" s="1"/>
  <c r="H103" i="35" s="1"/>
  <c r="I103" i="35" s="1"/>
  <c r="J103" i="35" s="1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E103" i="35"/>
  <c r="D103" i="35"/>
  <c r="C103" i="35"/>
  <c r="D102" i="35"/>
  <c r="E102" i="35" s="1"/>
  <c r="F102" i="35" s="1"/>
  <c r="G102" i="35" s="1"/>
  <c r="H102" i="35" s="1"/>
  <c r="I102" i="35" s="1"/>
  <c r="J102" i="35" s="1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U102" i="35" s="1"/>
  <c r="V102" i="35" s="1"/>
  <c r="W102" i="35" s="1"/>
  <c r="X102" i="35" s="1"/>
  <c r="Y102" i="35" s="1"/>
  <c r="Z102" i="35" s="1"/>
  <c r="AA102" i="35" s="1"/>
  <c r="AB102" i="35" s="1"/>
  <c r="AC102" i="35" s="1"/>
  <c r="AD102" i="35" s="1"/>
  <c r="AE102" i="35" s="1"/>
  <c r="AF102" i="35" s="1"/>
  <c r="C102" i="35"/>
  <c r="C100" i="35"/>
  <c r="D100" i="35" s="1"/>
  <c r="E100" i="35" s="1"/>
  <c r="F100" i="35" s="1"/>
  <c r="G100" i="35" s="1"/>
  <c r="H100" i="35" s="1"/>
  <c r="I100" i="35" s="1"/>
  <c r="J100" i="35" s="1"/>
  <c r="K100" i="35" s="1"/>
  <c r="L100" i="35" s="1"/>
  <c r="M100" i="35" s="1"/>
  <c r="N100" i="35" s="1"/>
  <c r="O100" i="35" s="1"/>
  <c r="P100" i="35" s="1"/>
  <c r="Q100" i="35" s="1"/>
  <c r="R100" i="35" s="1"/>
  <c r="S100" i="35" s="1"/>
  <c r="T100" i="35" s="1"/>
  <c r="U100" i="35" s="1"/>
  <c r="V100" i="35" s="1"/>
  <c r="W100" i="35" s="1"/>
  <c r="X100" i="35" s="1"/>
  <c r="Y100" i="35" s="1"/>
  <c r="Z100" i="35" s="1"/>
  <c r="AA100" i="35" s="1"/>
  <c r="AB100" i="35" s="1"/>
  <c r="AC100" i="35" s="1"/>
  <c r="AD100" i="35" s="1"/>
  <c r="AE100" i="35" s="1"/>
  <c r="AF100" i="35" s="1"/>
  <c r="F99" i="35"/>
  <c r="G99" i="35" s="1"/>
  <c r="H99" i="35" s="1"/>
  <c r="I99" i="35" s="1"/>
  <c r="J99" i="35" s="1"/>
  <c r="K99" i="35" s="1"/>
  <c r="L99" i="35" s="1"/>
  <c r="M99" i="35" s="1"/>
  <c r="N99" i="35" s="1"/>
  <c r="O99" i="35" s="1"/>
  <c r="P99" i="35" s="1"/>
  <c r="Q99" i="35" s="1"/>
  <c r="R99" i="35" s="1"/>
  <c r="S99" i="35" s="1"/>
  <c r="T99" i="35" s="1"/>
  <c r="U99" i="35" s="1"/>
  <c r="V99" i="35" s="1"/>
  <c r="W99" i="35" s="1"/>
  <c r="X99" i="35" s="1"/>
  <c r="Y99" i="35" s="1"/>
  <c r="Z99" i="35" s="1"/>
  <c r="AA99" i="35" s="1"/>
  <c r="AB99" i="35" s="1"/>
  <c r="AC99" i="35" s="1"/>
  <c r="AD99" i="35" s="1"/>
  <c r="AE99" i="35" s="1"/>
  <c r="AF99" i="35" s="1"/>
  <c r="D99" i="35"/>
  <c r="E99" i="35" s="1"/>
  <c r="C99" i="35"/>
  <c r="D98" i="35"/>
  <c r="E98" i="35" s="1"/>
  <c r="F98" i="35" s="1"/>
  <c r="G98" i="35" s="1"/>
  <c r="H98" i="35" s="1"/>
  <c r="I98" i="35" s="1"/>
  <c r="J98" i="35" s="1"/>
  <c r="K98" i="35" s="1"/>
  <c r="L98" i="35" s="1"/>
  <c r="M98" i="35" s="1"/>
  <c r="N98" i="35" s="1"/>
  <c r="O98" i="35" s="1"/>
  <c r="P98" i="35" s="1"/>
  <c r="Q98" i="35" s="1"/>
  <c r="R98" i="35" s="1"/>
  <c r="S98" i="35" s="1"/>
  <c r="T98" i="35" s="1"/>
  <c r="U98" i="35" s="1"/>
  <c r="V98" i="35" s="1"/>
  <c r="W98" i="35" s="1"/>
  <c r="X98" i="35" s="1"/>
  <c r="Y98" i="35" s="1"/>
  <c r="Z98" i="35" s="1"/>
  <c r="AA98" i="35" s="1"/>
  <c r="AB98" i="35" s="1"/>
  <c r="AC98" i="35" s="1"/>
  <c r="AD98" i="35" s="1"/>
  <c r="AE98" i="35" s="1"/>
  <c r="AF98" i="35" s="1"/>
  <c r="C98" i="35"/>
  <c r="K97" i="35"/>
  <c r="L97" i="35" s="1"/>
  <c r="M97" i="35" s="1"/>
  <c r="N97" i="35" s="1"/>
  <c r="O97" i="35" s="1"/>
  <c r="P97" i="35" s="1"/>
  <c r="Q97" i="35" s="1"/>
  <c r="R97" i="35" s="1"/>
  <c r="S97" i="35" s="1"/>
  <c r="T97" i="35" s="1"/>
  <c r="U97" i="35" s="1"/>
  <c r="V97" i="35" s="1"/>
  <c r="W97" i="35" s="1"/>
  <c r="X97" i="35" s="1"/>
  <c r="Y97" i="35" s="1"/>
  <c r="Z97" i="35" s="1"/>
  <c r="AA97" i="35" s="1"/>
  <c r="AB97" i="35" s="1"/>
  <c r="AC97" i="35" s="1"/>
  <c r="AD97" i="35" s="1"/>
  <c r="AE97" i="35" s="1"/>
  <c r="AF97" i="35" s="1"/>
  <c r="C97" i="35"/>
  <c r="D97" i="35" s="1"/>
  <c r="E97" i="35" s="1"/>
  <c r="F97" i="35" s="1"/>
  <c r="G97" i="35" s="1"/>
  <c r="H97" i="35" s="1"/>
  <c r="I97" i="35" s="1"/>
  <c r="J97" i="35" s="1"/>
  <c r="D96" i="35"/>
  <c r="C96" i="35"/>
  <c r="C95" i="35"/>
  <c r="AH92" i="35"/>
  <c r="AI92" i="35" s="1"/>
  <c r="AH91" i="35"/>
  <c r="AI91" i="35" s="1"/>
  <c r="AH90" i="35"/>
  <c r="AI90" i="35" s="1"/>
  <c r="AH89" i="35"/>
  <c r="AI89" i="35" s="1"/>
  <c r="C88" i="35"/>
  <c r="B88" i="35"/>
  <c r="AF86" i="35"/>
  <c r="AE86" i="35"/>
  <c r="AD86" i="35"/>
  <c r="AC86" i="35"/>
  <c r="AB86" i="35"/>
  <c r="AA86" i="35"/>
  <c r="Z86" i="35"/>
  <c r="Y86" i="35"/>
  <c r="X86" i="35"/>
  <c r="W86" i="35"/>
  <c r="V86" i="35"/>
  <c r="T86" i="35"/>
  <c r="S86" i="35"/>
  <c r="R86" i="35"/>
  <c r="Q86" i="35"/>
  <c r="P86" i="35"/>
  <c r="O86" i="35"/>
  <c r="N86" i="35"/>
  <c r="M86" i="35"/>
  <c r="L86" i="35"/>
  <c r="K86" i="35"/>
  <c r="J86" i="35"/>
  <c r="I86" i="35"/>
  <c r="H86" i="35"/>
  <c r="G86" i="35"/>
  <c r="F86" i="35"/>
  <c r="E86" i="35"/>
  <c r="D86" i="35"/>
  <c r="C86" i="35"/>
  <c r="B86" i="35"/>
  <c r="AI85" i="35"/>
  <c r="AH85" i="35"/>
  <c r="AI84" i="35"/>
  <c r="AH84" i="35"/>
  <c r="AI83" i="35"/>
  <c r="AH83" i="35"/>
  <c r="AI82" i="35"/>
  <c r="AH82" i="35"/>
  <c r="AI81" i="35"/>
  <c r="AH81" i="35"/>
  <c r="AI80" i="35"/>
  <c r="AH80" i="35"/>
  <c r="AI79" i="35"/>
  <c r="AH79" i="35"/>
  <c r="AI78" i="35"/>
  <c r="AH78" i="35"/>
  <c r="AG77" i="35"/>
  <c r="AI76" i="35"/>
  <c r="AH76" i="35"/>
  <c r="AF75" i="35"/>
  <c r="AE75" i="35"/>
  <c r="AD75" i="35"/>
  <c r="AC75" i="35"/>
  <c r="AB75" i="35"/>
  <c r="AA75" i="35"/>
  <c r="Z75" i="35"/>
  <c r="Y75" i="35"/>
  <c r="X75" i="35"/>
  <c r="W75" i="35"/>
  <c r="V75" i="35"/>
  <c r="U75" i="35"/>
  <c r="T75" i="35"/>
  <c r="S75" i="35"/>
  <c r="R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AF74" i="35"/>
  <c r="AE74" i="35"/>
  <c r="AD74" i="35"/>
  <c r="AC74" i="35"/>
  <c r="AB74" i="35"/>
  <c r="AA74" i="35"/>
  <c r="Z74" i="35"/>
  <c r="Y74" i="35"/>
  <c r="X74" i="35"/>
  <c r="W74" i="35"/>
  <c r="V74" i="35"/>
  <c r="U74" i="35"/>
  <c r="T74" i="35"/>
  <c r="S74" i="35"/>
  <c r="R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AF73" i="35"/>
  <c r="AE73" i="35"/>
  <c r="AE77" i="35" s="1"/>
  <c r="AD73" i="35"/>
  <c r="AC73" i="35"/>
  <c r="AB73" i="35"/>
  <c r="AA73" i="35"/>
  <c r="Z73" i="35"/>
  <c r="Y73" i="35"/>
  <c r="X73" i="35"/>
  <c r="W73" i="35"/>
  <c r="V73" i="35"/>
  <c r="U73" i="35"/>
  <c r="T73" i="35"/>
  <c r="S73" i="35"/>
  <c r="R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AF72" i="35"/>
  <c r="AE72" i="35"/>
  <c r="AD72" i="35"/>
  <c r="AD77" i="35" s="1"/>
  <c r="AC72" i="35"/>
  <c r="AB72" i="35"/>
  <c r="AA72" i="35"/>
  <c r="Z72" i="35"/>
  <c r="Y72" i="35"/>
  <c r="X72" i="35"/>
  <c r="W72" i="35"/>
  <c r="V72" i="35"/>
  <c r="U72" i="35"/>
  <c r="T72" i="35"/>
  <c r="S72" i="35"/>
  <c r="S77" i="35" s="1"/>
  <c r="R72" i="35"/>
  <c r="R77" i="35" s="1"/>
  <c r="P72" i="35"/>
  <c r="O72" i="35"/>
  <c r="N72" i="35"/>
  <c r="M72" i="35"/>
  <c r="L72" i="35"/>
  <c r="K72" i="35"/>
  <c r="J72" i="35"/>
  <c r="I72" i="35"/>
  <c r="H72" i="35"/>
  <c r="G72" i="35"/>
  <c r="F72" i="35"/>
  <c r="F77" i="35" s="1"/>
  <c r="E72" i="35"/>
  <c r="D72" i="35"/>
  <c r="C72" i="35"/>
  <c r="B72" i="35"/>
  <c r="AI70" i="35"/>
  <c r="AH70" i="35"/>
  <c r="AG69" i="35"/>
  <c r="AG71" i="35" s="1"/>
  <c r="AF69" i="35"/>
  <c r="AE69" i="35"/>
  <c r="AD69" i="35"/>
  <c r="AC69" i="35"/>
  <c r="AB69" i="35"/>
  <c r="AA69" i="35"/>
  <c r="Z69" i="35"/>
  <c r="Y69" i="35"/>
  <c r="X69" i="35"/>
  <c r="W69" i="35"/>
  <c r="V69" i="35"/>
  <c r="U69" i="35"/>
  <c r="T69" i="35"/>
  <c r="S69" i="35"/>
  <c r="R69" i="35"/>
  <c r="P69" i="35"/>
  <c r="O69" i="35"/>
  <c r="N69" i="35"/>
  <c r="M69" i="35"/>
  <c r="L69" i="35"/>
  <c r="K69" i="35"/>
  <c r="J69" i="35"/>
  <c r="I69" i="35"/>
  <c r="H69" i="35"/>
  <c r="G69" i="35"/>
  <c r="F69" i="35"/>
  <c r="E69" i="35"/>
  <c r="D69" i="35"/>
  <c r="C69" i="35"/>
  <c r="B69" i="35"/>
  <c r="AI68" i="35"/>
  <c r="AH68" i="35"/>
  <c r="AI67" i="35"/>
  <c r="AH67" i="35"/>
  <c r="AI66" i="35"/>
  <c r="AH66" i="35"/>
  <c r="AG65" i="35"/>
  <c r="AF65" i="35"/>
  <c r="AE65" i="35"/>
  <c r="AE5" i="35" s="1"/>
  <c r="AD65" i="35"/>
  <c r="AC65" i="35"/>
  <c r="AB65" i="35"/>
  <c r="AA65" i="35"/>
  <c r="AA5" i="35" s="1"/>
  <c r="Z65" i="35"/>
  <c r="Z5" i="35" s="1"/>
  <c r="Y65" i="35"/>
  <c r="Y5" i="35" s="1"/>
  <c r="X65" i="35"/>
  <c r="W65" i="35"/>
  <c r="W5" i="35" s="1"/>
  <c r="V65" i="35"/>
  <c r="V5" i="35" s="1"/>
  <c r="U65" i="35"/>
  <c r="U5" i="35" s="1"/>
  <c r="T65" i="35"/>
  <c r="T5" i="35" s="1"/>
  <c r="S5" i="35"/>
  <c r="R65" i="35"/>
  <c r="R5" i="35" s="1"/>
  <c r="Q5" i="35"/>
  <c r="P5" i="35"/>
  <c r="N65" i="35"/>
  <c r="N5" i="35" s="1"/>
  <c r="M65" i="35"/>
  <c r="M5" i="35" s="1"/>
  <c r="L65" i="35"/>
  <c r="K65" i="35"/>
  <c r="K5" i="35" s="1"/>
  <c r="J65" i="35"/>
  <c r="I65" i="35"/>
  <c r="I5" i="35" s="1"/>
  <c r="H65" i="35"/>
  <c r="H5" i="35" s="1"/>
  <c r="G65" i="35"/>
  <c r="G5" i="35" s="1"/>
  <c r="F65" i="35"/>
  <c r="F5" i="35" s="1"/>
  <c r="E65" i="35"/>
  <c r="E5" i="35" s="1"/>
  <c r="D65" i="35"/>
  <c r="D5" i="35" s="1"/>
  <c r="C65" i="35"/>
  <c r="C5" i="35" s="1"/>
  <c r="B65" i="35"/>
  <c r="B5" i="35" s="1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G53" i="35"/>
  <c r="AG4" i="35" s="1"/>
  <c r="AF53" i="35"/>
  <c r="AE53" i="35"/>
  <c r="AD53" i="35"/>
  <c r="AC53" i="35"/>
  <c r="AB53" i="35"/>
  <c r="AA53" i="35"/>
  <c r="Z53" i="35"/>
  <c r="Y53" i="35"/>
  <c r="X53" i="35"/>
  <c r="W53" i="35"/>
  <c r="V53" i="35"/>
  <c r="U53" i="35"/>
  <c r="T53" i="35"/>
  <c r="S53" i="35"/>
  <c r="R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AI52" i="35"/>
  <c r="AH52" i="35"/>
  <c r="AI51" i="35"/>
  <c r="AH51" i="35"/>
  <c r="AI50" i="35"/>
  <c r="AH50" i="35"/>
  <c r="AG49" i="35"/>
  <c r="AG3" i="35" s="1"/>
  <c r="B49" i="35"/>
  <c r="AG48" i="35"/>
  <c r="B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0" i="35"/>
  <c r="AH40" i="35"/>
  <c r="AI39" i="35"/>
  <c r="AH39" i="35"/>
  <c r="AI38" i="35"/>
  <c r="AH38" i="35"/>
  <c r="AI37" i="35"/>
  <c r="AH37" i="35"/>
  <c r="AI36" i="35"/>
  <c r="AH36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R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B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F5" i="35"/>
  <c r="AD5" i="35"/>
  <c r="AC5" i="35"/>
  <c r="AB5" i="35"/>
  <c r="X5" i="35"/>
  <c r="O5" i="35"/>
  <c r="L5" i="35"/>
  <c r="J5" i="35"/>
  <c r="K4" i="35"/>
  <c r="C4" i="35"/>
  <c r="AG2" i="35"/>
  <c r="AG6" i="35" s="1"/>
  <c r="AE55" i="34"/>
  <c r="AD55" i="34"/>
  <c r="AC56" i="34"/>
  <c r="AC55" i="34"/>
  <c r="AB90" i="34"/>
  <c r="AB56" i="34"/>
  <c r="AB55" i="34"/>
  <c r="AA90" i="34"/>
  <c r="AA55" i="34"/>
  <c r="AF77" i="35" l="1"/>
  <c r="AC77" i="35"/>
  <c r="AB77" i="35"/>
  <c r="AA77" i="35"/>
  <c r="Z77" i="35"/>
  <c r="Y77" i="35"/>
  <c r="X77" i="35"/>
  <c r="W77" i="35"/>
  <c r="V77" i="35"/>
  <c r="U77" i="35"/>
  <c r="T77" i="35"/>
  <c r="P77" i="35"/>
  <c r="O77" i="35"/>
  <c r="N77" i="35"/>
  <c r="M77" i="35"/>
  <c r="L77" i="35"/>
  <c r="K77" i="35"/>
  <c r="J77" i="35"/>
  <c r="I77" i="35"/>
  <c r="H77" i="35"/>
  <c r="G77" i="35"/>
  <c r="E77" i="35"/>
  <c r="AI74" i="35"/>
  <c r="D77" i="35"/>
  <c r="AI53" i="35"/>
  <c r="AH73" i="35"/>
  <c r="AH74" i="35"/>
  <c r="B77" i="35"/>
  <c r="AH86" i="35"/>
  <c r="AI35" i="35"/>
  <c r="B71" i="35"/>
  <c r="B7" i="35" s="1"/>
  <c r="S200" i="35"/>
  <c r="D200" i="35"/>
  <c r="D4" i="35"/>
  <c r="AH35" i="35"/>
  <c r="AI69" i="35"/>
  <c r="AH65" i="35"/>
  <c r="AI65" i="35"/>
  <c r="AI73" i="35"/>
  <c r="AH53" i="35"/>
  <c r="AH75" i="35"/>
  <c r="AH72" i="35"/>
  <c r="C77" i="35"/>
  <c r="AI86" i="35"/>
  <c r="AI75" i="35"/>
  <c r="AI72" i="35"/>
  <c r="AH69" i="35"/>
  <c r="C181" i="35"/>
  <c r="D95" i="35"/>
  <c r="E96" i="35"/>
  <c r="C189" i="35"/>
  <c r="C48" i="35" s="1"/>
  <c r="D183" i="35"/>
  <c r="C224" i="35"/>
  <c r="D188" i="35"/>
  <c r="AH77" i="35" l="1"/>
  <c r="AI77" i="35"/>
  <c r="T203" i="35"/>
  <c r="D224" i="35"/>
  <c r="E188" i="35"/>
  <c r="C49" i="35"/>
  <c r="D189" i="35"/>
  <c r="D48" i="35" s="1"/>
  <c r="D49" i="35" s="1"/>
  <c r="D71" i="35" s="1"/>
  <c r="E183" i="35"/>
  <c r="E88" i="35"/>
  <c r="F96" i="35"/>
  <c r="D181" i="35"/>
  <c r="E95" i="35"/>
  <c r="D88" i="35"/>
  <c r="G96" i="35" l="1"/>
  <c r="E189" i="35"/>
  <c r="E48" i="35" s="1"/>
  <c r="F183" i="35"/>
  <c r="V203" i="35"/>
  <c r="D7" i="35"/>
  <c r="C71" i="35"/>
  <c r="E181" i="35"/>
  <c r="F95" i="35"/>
  <c r="F188" i="35"/>
  <c r="E224" i="35"/>
  <c r="F224" i="35" l="1"/>
  <c r="G188" i="35"/>
  <c r="G183" i="35"/>
  <c r="F189" i="35"/>
  <c r="F48" i="35" s="1"/>
  <c r="F181" i="35"/>
  <c r="G95" i="35"/>
  <c r="E49" i="35"/>
  <c r="U203" i="35"/>
  <c r="C7" i="35"/>
  <c r="F88" i="35"/>
  <c r="G88" i="35"/>
  <c r="H96" i="35"/>
  <c r="I96" i="35" l="1"/>
  <c r="E71" i="35"/>
  <c r="G181" i="35"/>
  <c r="H95" i="35"/>
  <c r="F49" i="35"/>
  <c r="F71" i="35" s="1"/>
  <c r="H183" i="35"/>
  <c r="G189" i="35"/>
  <c r="G48" i="35" s="1"/>
  <c r="G224" i="35"/>
  <c r="H188" i="35"/>
  <c r="H224" i="35" l="1"/>
  <c r="I188" i="35"/>
  <c r="H181" i="35"/>
  <c r="I95" i="35"/>
  <c r="G49" i="35"/>
  <c r="I183" i="35"/>
  <c r="H189" i="35"/>
  <c r="H48" i="35" s="1"/>
  <c r="H49" i="35" s="1"/>
  <c r="H71" i="35" s="1"/>
  <c r="X203" i="35"/>
  <c r="F7" i="35"/>
  <c r="J96" i="35"/>
  <c r="I88" i="35"/>
  <c r="W203" i="35"/>
  <c r="E7" i="35"/>
  <c r="H88" i="35"/>
  <c r="L55" i="34"/>
  <c r="I90" i="34"/>
  <c r="J183" i="35" l="1"/>
  <c r="I189" i="35"/>
  <c r="I48" i="35" s="1"/>
  <c r="I49" i="35" s="1"/>
  <c r="I71" i="35" s="1"/>
  <c r="K96" i="35"/>
  <c r="G71" i="35"/>
  <c r="I181" i="35"/>
  <c r="J95" i="35"/>
  <c r="J188" i="35"/>
  <c r="I224" i="35"/>
  <c r="Z203" i="35"/>
  <c r="H7" i="35"/>
  <c r="AH41" i="34"/>
  <c r="AI41" i="34"/>
  <c r="AH93" i="34"/>
  <c r="AI93" i="34" s="1"/>
  <c r="AF228" i="34"/>
  <c r="AE228" i="34"/>
  <c r="AD228" i="34"/>
  <c r="AC228" i="34"/>
  <c r="AB228" i="34"/>
  <c r="AA228" i="34"/>
  <c r="Z228" i="34"/>
  <c r="Y228" i="34"/>
  <c r="X228" i="34"/>
  <c r="W228" i="34"/>
  <c r="V228" i="34"/>
  <c r="U228" i="34"/>
  <c r="T228" i="34"/>
  <c r="S228" i="34"/>
  <c r="R228" i="34"/>
  <c r="Q228" i="34"/>
  <c r="P228" i="34"/>
  <c r="O228" i="34"/>
  <c r="N228" i="34"/>
  <c r="M228" i="34"/>
  <c r="L228" i="34"/>
  <c r="K228" i="34"/>
  <c r="J228" i="34"/>
  <c r="I228" i="34"/>
  <c r="H228" i="34"/>
  <c r="G228" i="34"/>
  <c r="F228" i="34"/>
  <c r="E228" i="34"/>
  <c r="D228" i="34"/>
  <c r="C228" i="34"/>
  <c r="B228" i="34"/>
  <c r="A228" i="34"/>
  <c r="AF227" i="34"/>
  <c r="AE227" i="34"/>
  <c r="AD227" i="34"/>
  <c r="AC227" i="34"/>
  <c r="AB227" i="34"/>
  <c r="AA227" i="34"/>
  <c r="Z227" i="34"/>
  <c r="Y227" i="34"/>
  <c r="X227" i="34"/>
  <c r="W227" i="34"/>
  <c r="V227" i="34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E227" i="34"/>
  <c r="D227" i="34"/>
  <c r="C227" i="34"/>
  <c r="B227" i="34"/>
  <c r="A227" i="34"/>
  <c r="AF226" i="34"/>
  <c r="AE226" i="34"/>
  <c r="AD226" i="34"/>
  <c r="AC226" i="34"/>
  <c r="AB226" i="34"/>
  <c r="AA226" i="34"/>
  <c r="Z226" i="34"/>
  <c r="Y226" i="34"/>
  <c r="X226" i="34"/>
  <c r="W226" i="34"/>
  <c r="V226" i="34"/>
  <c r="U226" i="34"/>
  <c r="T226" i="34"/>
  <c r="S226" i="34"/>
  <c r="R226" i="34"/>
  <c r="Q226" i="34"/>
  <c r="P226" i="34"/>
  <c r="O226" i="34"/>
  <c r="N226" i="34"/>
  <c r="M226" i="34"/>
  <c r="L226" i="34"/>
  <c r="K226" i="34"/>
  <c r="J226" i="34"/>
  <c r="I226" i="34"/>
  <c r="H226" i="34"/>
  <c r="G226" i="34"/>
  <c r="F226" i="34"/>
  <c r="E226" i="34"/>
  <c r="D226" i="34"/>
  <c r="C226" i="34"/>
  <c r="B226" i="34"/>
  <c r="A226" i="34"/>
  <c r="AF225" i="34"/>
  <c r="AE225" i="34"/>
  <c r="AD225" i="34"/>
  <c r="AC225" i="34"/>
  <c r="AB225" i="34"/>
  <c r="AA225" i="34"/>
  <c r="Z225" i="34"/>
  <c r="Y225" i="34"/>
  <c r="X225" i="34"/>
  <c r="W225" i="34"/>
  <c r="V225" i="34"/>
  <c r="U225" i="34"/>
  <c r="T225" i="34"/>
  <c r="S225" i="34"/>
  <c r="R225" i="34"/>
  <c r="Q225" i="34"/>
  <c r="P225" i="34"/>
  <c r="O225" i="34"/>
  <c r="N225" i="34"/>
  <c r="M225" i="34"/>
  <c r="L225" i="34"/>
  <c r="K225" i="34"/>
  <c r="J225" i="34"/>
  <c r="I225" i="34"/>
  <c r="H225" i="34"/>
  <c r="G225" i="34"/>
  <c r="F225" i="34"/>
  <c r="E225" i="34"/>
  <c r="D225" i="34"/>
  <c r="C225" i="34"/>
  <c r="B225" i="34"/>
  <c r="A225" i="34"/>
  <c r="C224" i="34"/>
  <c r="B224" i="34"/>
  <c r="S199" i="34"/>
  <c r="AG189" i="34"/>
  <c r="B189" i="34"/>
  <c r="C188" i="34"/>
  <c r="D188" i="34" s="1"/>
  <c r="F187" i="34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D187" i="34"/>
  <c r="E187" i="34" s="1"/>
  <c r="C187" i="34"/>
  <c r="E186" i="34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D186" i="34"/>
  <c r="C186" i="34"/>
  <c r="E185" i="34"/>
  <c r="F185" i="34" s="1"/>
  <c r="G185" i="34" s="1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D185" i="34"/>
  <c r="C185" i="34"/>
  <c r="F184" i="34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C184" i="34"/>
  <c r="D184" i="34" s="1"/>
  <c r="E184" i="34" s="1"/>
  <c r="D183" i="34"/>
  <c r="E183" i="34" s="1"/>
  <c r="C183" i="34"/>
  <c r="AG181" i="34"/>
  <c r="B181" i="34"/>
  <c r="D180" i="34"/>
  <c r="E180" i="34" s="1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C180" i="34"/>
  <c r="O179" i="34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C179" i="34"/>
  <c r="D179" i="34" s="1"/>
  <c r="E179" i="34" s="1"/>
  <c r="F179" i="34" s="1"/>
  <c r="G179" i="34" s="1"/>
  <c r="H179" i="34" s="1"/>
  <c r="I179" i="34" s="1"/>
  <c r="J179" i="34" s="1"/>
  <c r="K179" i="34" s="1"/>
  <c r="L179" i="34" s="1"/>
  <c r="M179" i="34" s="1"/>
  <c r="N179" i="34" s="1"/>
  <c r="C178" i="34"/>
  <c r="D178" i="34" s="1"/>
  <c r="E178" i="34" s="1"/>
  <c r="F178" i="34" s="1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C177" i="34"/>
  <c r="D177" i="34" s="1"/>
  <c r="E177" i="34" s="1"/>
  <c r="F177" i="34" s="1"/>
  <c r="G177" i="34" s="1"/>
  <c r="H177" i="34" s="1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AF177" i="34" s="1"/>
  <c r="T176" i="34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E176" i="34"/>
  <c r="F176" i="34" s="1"/>
  <c r="G176" i="34" s="1"/>
  <c r="H176" i="34" s="1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D176" i="34"/>
  <c r="C176" i="34"/>
  <c r="J175" i="34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D175" i="34"/>
  <c r="E175" i="34" s="1"/>
  <c r="F175" i="34" s="1"/>
  <c r="G175" i="34" s="1"/>
  <c r="H175" i="34" s="1"/>
  <c r="I175" i="34" s="1"/>
  <c r="C175" i="34"/>
  <c r="E174" i="34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C174" i="34"/>
  <c r="D174" i="34" s="1"/>
  <c r="Q173" i="34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F173" i="34"/>
  <c r="G173" i="34" s="1"/>
  <c r="H173" i="34" s="1"/>
  <c r="I173" i="34" s="1"/>
  <c r="J173" i="34" s="1"/>
  <c r="K173" i="34" s="1"/>
  <c r="L173" i="34" s="1"/>
  <c r="M173" i="34" s="1"/>
  <c r="N173" i="34" s="1"/>
  <c r="O173" i="34" s="1"/>
  <c r="P173" i="34" s="1"/>
  <c r="C173" i="34"/>
  <c r="D173" i="34" s="1"/>
  <c r="E173" i="34" s="1"/>
  <c r="J172" i="34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I172" i="34"/>
  <c r="H172" i="34"/>
  <c r="F172" i="34"/>
  <c r="G172" i="34" s="1"/>
  <c r="D172" i="34"/>
  <c r="E172" i="34" s="1"/>
  <c r="C172" i="34"/>
  <c r="E171" i="34"/>
  <c r="F171" i="34" s="1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D171" i="34"/>
  <c r="C171" i="34"/>
  <c r="J170" i="34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C170" i="34"/>
  <c r="D170" i="34" s="1"/>
  <c r="E170" i="34" s="1"/>
  <c r="F170" i="34" s="1"/>
  <c r="G170" i="34" s="1"/>
  <c r="H170" i="34" s="1"/>
  <c r="I170" i="34" s="1"/>
  <c r="H169" i="34"/>
  <c r="I169" i="34" s="1"/>
  <c r="J169" i="34" s="1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C169" i="34"/>
  <c r="D169" i="34" s="1"/>
  <c r="E169" i="34" s="1"/>
  <c r="F169" i="34" s="1"/>
  <c r="G169" i="34" s="1"/>
  <c r="J168" i="34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H168" i="34"/>
  <c r="I168" i="34" s="1"/>
  <c r="F168" i="34"/>
  <c r="G168" i="34" s="1"/>
  <c r="E168" i="34"/>
  <c r="D168" i="34"/>
  <c r="C168" i="34"/>
  <c r="U167" i="34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C167" i="34"/>
  <c r="D167" i="34" s="1"/>
  <c r="E167" i="34" s="1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X166" i="34"/>
  <c r="Y166" i="34" s="1"/>
  <c r="Z166" i="34" s="1"/>
  <c r="AA166" i="34" s="1"/>
  <c r="AB166" i="34" s="1"/>
  <c r="AC166" i="34" s="1"/>
  <c r="AD166" i="34" s="1"/>
  <c r="AE166" i="34" s="1"/>
  <c r="AF166" i="34" s="1"/>
  <c r="L166" i="34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F166" i="34"/>
  <c r="G166" i="34" s="1"/>
  <c r="H166" i="34" s="1"/>
  <c r="I166" i="34" s="1"/>
  <c r="J166" i="34" s="1"/>
  <c r="K166" i="34" s="1"/>
  <c r="E166" i="34"/>
  <c r="D166" i="34"/>
  <c r="C166" i="34"/>
  <c r="J165" i="34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F165" i="34"/>
  <c r="G165" i="34" s="1"/>
  <c r="H165" i="34" s="1"/>
  <c r="I165" i="34" s="1"/>
  <c r="E165" i="34"/>
  <c r="D165" i="34"/>
  <c r="C165" i="34"/>
  <c r="K164" i="34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I164" i="34"/>
  <c r="J164" i="34" s="1"/>
  <c r="C164" i="34"/>
  <c r="D164" i="34" s="1"/>
  <c r="E164" i="34" s="1"/>
  <c r="F164" i="34" s="1"/>
  <c r="G164" i="34" s="1"/>
  <c r="H164" i="34" s="1"/>
  <c r="F163" i="34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D163" i="34"/>
  <c r="E163" i="34" s="1"/>
  <c r="C163" i="34"/>
  <c r="H162" i="34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G162" i="34"/>
  <c r="E162" i="34"/>
  <c r="F162" i="34" s="1"/>
  <c r="D162" i="34"/>
  <c r="C162" i="34"/>
  <c r="C161" i="34"/>
  <c r="D161" i="34" s="1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D160" i="34"/>
  <c r="E160" i="34" s="1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C160" i="34"/>
  <c r="C159" i="34"/>
  <c r="D159" i="34" s="1"/>
  <c r="E159" i="34" s="1"/>
  <c r="F159" i="34" s="1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H158" i="34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D158" i="34"/>
  <c r="E158" i="34" s="1"/>
  <c r="F158" i="34" s="1"/>
  <c r="G158" i="34" s="1"/>
  <c r="C158" i="34"/>
  <c r="M157" i="34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E157" i="34"/>
  <c r="F157" i="34" s="1"/>
  <c r="G157" i="34" s="1"/>
  <c r="H157" i="34" s="1"/>
  <c r="I157" i="34" s="1"/>
  <c r="J157" i="34" s="1"/>
  <c r="K157" i="34" s="1"/>
  <c r="L157" i="34" s="1"/>
  <c r="C157" i="34"/>
  <c r="D157" i="34" s="1"/>
  <c r="D156" i="34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C156" i="34"/>
  <c r="L155" i="34"/>
  <c r="M155" i="34" s="1"/>
  <c r="N155" i="34" s="1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C155" i="34"/>
  <c r="D155" i="34" s="1"/>
  <c r="E155" i="34" s="1"/>
  <c r="F155" i="34" s="1"/>
  <c r="G155" i="34" s="1"/>
  <c r="H155" i="34" s="1"/>
  <c r="I155" i="34" s="1"/>
  <c r="J155" i="34" s="1"/>
  <c r="K155" i="34" s="1"/>
  <c r="E154" i="34"/>
  <c r="F154" i="34" s="1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C154" i="34"/>
  <c r="D154" i="34" s="1"/>
  <c r="H153" i="34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F153" i="34"/>
  <c r="G153" i="34" s="1"/>
  <c r="E153" i="34"/>
  <c r="C153" i="34"/>
  <c r="D153" i="34" s="1"/>
  <c r="E152" i="34"/>
  <c r="F152" i="34" s="1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D152" i="34"/>
  <c r="C152" i="34"/>
  <c r="G151" i="34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E151" i="34"/>
  <c r="F151" i="34" s="1"/>
  <c r="D151" i="34"/>
  <c r="C151" i="34"/>
  <c r="E150" i="34"/>
  <c r="F150" i="34" s="1"/>
  <c r="G150" i="34" s="1"/>
  <c r="H150" i="34" s="1"/>
  <c r="I150" i="34" s="1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C150" i="34"/>
  <c r="D150" i="34" s="1"/>
  <c r="C149" i="34"/>
  <c r="D149" i="34" s="1"/>
  <c r="E149" i="34" s="1"/>
  <c r="F149" i="34" s="1"/>
  <c r="G149" i="34" s="1"/>
  <c r="H149" i="34" s="1"/>
  <c r="I149" i="34" s="1"/>
  <c r="J149" i="34" s="1"/>
  <c r="K149" i="34" s="1"/>
  <c r="L149" i="34" s="1"/>
  <c r="M149" i="34" s="1"/>
  <c r="N149" i="34" s="1"/>
  <c r="O149" i="34" s="1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G148" i="34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C148" i="34"/>
  <c r="D148" i="34" s="1"/>
  <c r="E148" i="34" s="1"/>
  <c r="F148" i="34" s="1"/>
  <c r="E147" i="34"/>
  <c r="F147" i="34" s="1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D147" i="34"/>
  <c r="C147" i="34"/>
  <c r="C146" i="34"/>
  <c r="D146" i="34" s="1"/>
  <c r="E146" i="34" s="1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E143" i="34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C143" i="34"/>
  <c r="D143" i="34" s="1"/>
  <c r="C142" i="34"/>
  <c r="D142" i="34" s="1"/>
  <c r="E142" i="34" s="1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M141" i="34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E141" i="34"/>
  <c r="F141" i="34" s="1"/>
  <c r="G141" i="34" s="1"/>
  <c r="H141" i="34" s="1"/>
  <c r="I141" i="34" s="1"/>
  <c r="J141" i="34" s="1"/>
  <c r="K141" i="34" s="1"/>
  <c r="L141" i="34" s="1"/>
  <c r="D141" i="34"/>
  <c r="C141" i="34"/>
  <c r="C140" i="34"/>
  <c r="D140" i="34" s="1"/>
  <c r="E140" i="34" s="1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E139" i="34"/>
  <c r="F139" i="34" s="1"/>
  <c r="G139" i="34" s="1"/>
  <c r="H139" i="34" s="1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C139" i="34"/>
  <c r="D139" i="34" s="1"/>
  <c r="C138" i="34"/>
  <c r="D138" i="34" s="1"/>
  <c r="E138" i="34" s="1"/>
  <c r="F138" i="34" s="1"/>
  <c r="G138" i="34" s="1"/>
  <c r="H138" i="34" s="1"/>
  <c r="I138" i="34" s="1"/>
  <c r="J138" i="34" s="1"/>
  <c r="K138" i="34" s="1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D137" i="34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C137" i="34"/>
  <c r="C136" i="34"/>
  <c r="D136" i="34" s="1"/>
  <c r="E136" i="34" s="1"/>
  <c r="F136" i="34" s="1"/>
  <c r="G136" i="34" s="1"/>
  <c r="H136" i="34" s="1"/>
  <c r="I136" i="34" s="1"/>
  <c r="J136" i="34" s="1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K135" i="34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F135" i="34"/>
  <c r="G135" i="34" s="1"/>
  <c r="H135" i="34" s="1"/>
  <c r="I135" i="34" s="1"/>
  <c r="J135" i="34" s="1"/>
  <c r="E135" i="34"/>
  <c r="C135" i="34"/>
  <c r="D135" i="34" s="1"/>
  <c r="C134" i="34"/>
  <c r="D134" i="34" s="1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C133" i="34"/>
  <c r="D133" i="34" s="1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C132" i="34"/>
  <c r="D132" i="34" s="1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C131" i="34"/>
  <c r="D131" i="34" s="1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D130" i="34"/>
  <c r="E130" i="34" s="1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C130" i="34"/>
  <c r="D129" i="34"/>
  <c r="E129" i="34" s="1"/>
  <c r="F129" i="34" s="1"/>
  <c r="G129" i="34" s="1"/>
  <c r="H129" i="34" s="1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C129" i="34"/>
  <c r="D128" i="34"/>
  <c r="E128" i="34" s="1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C128" i="34"/>
  <c r="G127" i="34"/>
  <c r="H127" i="34" s="1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E127" i="34"/>
  <c r="F127" i="34" s="1"/>
  <c r="C127" i="34"/>
  <c r="D127" i="34" s="1"/>
  <c r="E126" i="34"/>
  <c r="F126" i="34" s="1"/>
  <c r="G126" i="34" s="1"/>
  <c r="H126" i="34" s="1"/>
  <c r="I126" i="34" s="1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C126" i="34"/>
  <c r="D126" i="34" s="1"/>
  <c r="M125" i="34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C125" i="34"/>
  <c r="D125" i="34" s="1"/>
  <c r="E125" i="34" s="1"/>
  <c r="F125" i="34" s="1"/>
  <c r="G125" i="34" s="1"/>
  <c r="H125" i="34" s="1"/>
  <c r="I125" i="34" s="1"/>
  <c r="J125" i="34" s="1"/>
  <c r="K125" i="34" s="1"/>
  <c r="L125" i="34" s="1"/>
  <c r="AB124" i="34"/>
  <c r="AC124" i="34" s="1"/>
  <c r="AD124" i="34" s="1"/>
  <c r="AE124" i="34" s="1"/>
  <c r="AF124" i="34" s="1"/>
  <c r="O124" i="34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C124" i="34"/>
  <c r="D124" i="34" s="1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AC123" i="34"/>
  <c r="AD123" i="34" s="1"/>
  <c r="AE123" i="34" s="1"/>
  <c r="AF123" i="34" s="1"/>
  <c r="O123" i="34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C123" i="34"/>
  <c r="D123" i="34" s="1"/>
  <c r="E123" i="34" s="1"/>
  <c r="F123" i="34" s="1"/>
  <c r="G123" i="34" s="1"/>
  <c r="H123" i="34" s="1"/>
  <c r="I123" i="34" s="1"/>
  <c r="J123" i="34" s="1"/>
  <c r="K123" i="34" s="1"/>
  <c r="L123" i="34" s="1"/>
  <c r="M123" i="34" s="1"/>
  <c r="N123" i="34" s="1"/>
  <c r="D122" i="34"/>
  <c r="E122" i="34" s="1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C122" i="34"/>
  <c r="O121" i="34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E121" i="34"/>
  <c r="F121" i="34" s="1"/>
  <c r="G121" i="34" s="1"/>
  <c r="H121" i="34" s="1"/>
  <c r="I121" i="34" s="1"/>
  <c r="J121" i="34" s="1"/>
  <c r="K121" i="34" s="1"/>
  <c r="L121" i="34" s="1"/>
  <c r="M121" i="34" s="1"/>
  <c r="N121" i="34" s="1"/>
  <c r="D121" i="34"/>
  <c r="C121" i="34"/>
  <c r="D120" i="34"/>
  <c r="E120" i="34" s="1"/>
  <c r="F120" i="34" s="1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C120" i="34"/>
  <c r="K119" i="34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C119" i="34"/>
  <c r="D119" i="34" s="1"/>
  <c r="E119" i="34" s="1"/>
  <c r="F119" i="34" s="1"/>
  <c r="G119" i="34" s="1"/>
  <c r="H119" i="34" s="1"/>
  <c r="I119" i="34" s="1"/>
  <c r="J119" i="34" s="1"/>
  <c r="C118" i="34"/>
  <c r="D118" i="34" s="1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H117" i="34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D117" i="34"/>
  <c r="E117" i="34" s="1"/>
  <c r="F117" i="34" s="1"/>
  <c r="G117" i="34" s="1"/>
  <c r="C117" i="34"/>
  <c r="K116" i="34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D116" i="34"/>
  <c r="E116" i="34" s="1"/>
  <c r="F116" i="34" s="1"/>
  <c r="G116" i="34" s="1"/>
  <c r="H116" i="34" s="1"/>
  <c r="I116" i="34" s="1"/>
  <c r="J116" i="34" s="1"/>
  <c r="C116" i="34"/>
  <c r="D115" i="34"/>
  <c r="E115" i="34" s="1"/>
  <c r="F115" i="34" s="1"/>
  <c r="G115" i="34" s="1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C115" i="34"/>
  <c r="E114" i="34"/>
  <c r="F114" i="34" s="1"/>
  <c r="G114" i="34" s="1"/>
  <c r="H114" i="34" s="1"/>
  <c r="I114" i="34" s="1"/>
  <c r="J114" i="34" s="1"/>
  <c r="K114" i="34" s="1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C114" i="34"/>
  <c r="D114" i="34" s="1"/>
  <c r="C113" i="34"/>
  <c r="D113" i="34" s="1"/>
  <c r="E113" i="34" s="1"/>
  <c r="F113" i="34" s="1"/>
  <c r="G113" i="34" s="1"/>
  <c r="H113" i="34" s="1"/>
  <c r="I113" i="34" s="1"/>
  <c r="J113" i="34" s="1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L112" i="34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C112" i="34"/>
  <c r="D112" i="34" s="1"/>
  <c r="E112" i="34" s="1"/>
  <c r="F112" i="34" s="1"/>
  <c r="G112" i="34" s="1"/>
  <c r="H112" i="34" s="1"/>
  <c r="I112" i="34" s="1"/>
  <c r="J112" i="34" s="1"/>
  <c r="K112" i="34" s="1"/>
  <c r="C111" i="34"/>
  <c r="D111" i="34" s="1"/>
  <c r="E111" i="34" s="1"/>
  <c r="F111" i="34" s="1"/>
  <c r="G111" i="34" s="1"/>
  <c r="H111" i="34" s="1"/>
  <c r="I111" i="34" s="1"/>
  <c r="J111" i="34" s="1"/>
  <c r="K111" i="34" s="1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H110" i="34"/>
  <c r="I110" i="34" s="1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C110" i="34"/>
  <c r="D110" i="34" s="1"/>
  <c r="E110" i="34" s="1"/>
  <c r="F110" i="34" s="1"/>
  <c r="G110" i="34" s="1"/>
  <c r="K109" i="34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D109" i="34"/>
  <c r="E109" i="34" s="1"/>
  <c r="F109" i="34" s="1"/>
  <c r="G109" i="34" s="1"/>
  <c r="H109" i="34" s="1"/>
  <c r="I109" i="34" s="1"/>
  <c r="J109" i="34" s="1"/>
  <c r="C109" i="34"/>
  <c r="J108" i="34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H108" i="34"/>
  <c r="I108" i="34" s="1"/>
  <c r="D108" i="34"/>
  <c r="E108" i="34" s="1"/>
  <c r="F108" i="34" s="1"/>
  <c r="G108" i="34" s="1"/>
  <c r="C108" i="34"/>
  <c r="P107" i="34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N107" i="34"/>
  <c r="O107" i="34" s="1"/>
  <c r="J107" i="34"/>
  <c r="K107" i="34" s="1"/>
  <c r="L107" i="34" s="1"/>
  <c r="M107" i="34" s="1"/>
  <c r="G107" i="34"/>
  <c r="H107" i="34" s="1"/>
  <c r="E107" i="34"/>
  <c r="F107" i="34" s="1"/>
  <c r="C107" i="34"/>
  <c r="D107" i="34" s="1"/>
  <c r="K106" i="34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E106" i="34"/>
  <c r="F106" i="34" s="1"/>
  <c r="G106" i="34" s="1"/>
  <c r="H106" i="34" s="1"/>
  <c r="I106" i="34" s="1"/>
  <c r="J106" i="34" s="1"/>
  <c r="C106" i="34"/>
  <c r="D106" i="34" s="1"/>
  <c r="C104" i="34"/>
  <c r="D104" i="34" s="1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G103" i="34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E103" i="34"/>
  <c r="F103" i="34" s="1"/>
  <c r="C103" i="34"/>
  <c r="D103" i="34" s="1"/>
  <c r="C102" i="34"/>
  <c r="D102" i="34" s="1"/>
  <c r="D88" i="34" s="1"/>
  <c r="E100" i="34"/>
  <c r="F100" i="34" s="1"/>
  <c r="G100" i="34" s="1"/>
  <c r="H100" i="34" s="1"/>
  <c r="I100" i="34" s="1"/>
  <c r="J100" i="34" s="1"/>
  <c r="K100" i="34" s="1"/>
  <c r="L100" i="34" s="1"/>
  <c r="M100" i="34" s="1"/>
  <c r="N100" i="34" s="1"/>
  <c r="O100" i="34" s="1"/>
  <c r="P100" i="34" s="1"/>
  <c r="Q100" i="34" s="1"/>
  <c r="R100" i="34" s="1"/>
  <c r="S100" i="34" s="1"/>
  <c r="T100" i="34" s="1"/>
  <c r="U100" i="34" s="1"/>
  <c r="V100" i="34" s="1"/>
  <c r="W100" i="34" s="1"/>
  <c r="X100" i="34" s="1"/>
  <c r="Y100" i="34" s="1"/>
  <c r="Z100" i="34" s="1"/>
  <c r="AA100" i="34" s="1"/>
  <c r="AB100" i="34" s="1"/>
  <c r="AC100" i="34" s="1"/>
  <c r="AD100" i="34" s="1"/>
  <c r="AE100" i="34" s="1"/>
  <c r="AF100" i="34" s="1"/>
  <c r="C100" i="34"/>
  <c r="D100" i="34" s="1"/>
  <c r="E99" i="34"/>
  <c r="F99" i="34" s="1"/>
  <c r="G99" i="34" s="1"/>
  <c r="H99" i="34" s="1"/>
  <c r="I99" i="34" s="1"/>
  <c r="J99" i="34" s="1"/>
  <c r="K99" i="34" s="1"/>
  <c r="L99" i="34" s="1"/>
  <c r="M99" i="34" s="1"/>
  <c r="N99" i="34" s="1"/>
  <c r="O99" i="34" s="1"/>
  <c r="P99" i="34" s="1"/>
  <c r="Q99" i="34" s="1"/>
  <c r="R99" i="34" s="1"/>
  <c r="S99" i="34" s="1"/>
  <c r="T99" i="34" s="1"/>
  <c r="U99" i="34" s="1"/>
  <c r="V99" i="34" s="1"/>
  <c r="W99" i="34" s="1"/>
  <c r="X99" i="34" s="1"/>
  <c r="Y99" i="34" s="1"/>
  <c r="Z99" i="34" s="1"/>
  <c r="AA99" i="34" s="1"/>
  <c r="AB99" i="34" s="1"/>
  <c r="AC99" i="34" s="1"/>
  <c r="AD99" i="34" s="1"/>
  <c r="AE99" i="34" s="1"/>
  <c r="AF99" i="34" s="1"/>
  <c r="C99" i="34"/>
  <c r="D99" i="34" s="1"/>
  <c r="C98" i="34"/>
  <c r="D98" i="34" s="1"/>
  <c r="E98" i="34" s="1"/>
  <c r="F98" i="34" s="1"/>
  <c r="G98" i="34" s="1"/>
  <c r="H98" i="34" s="1"/>
  <c r="I98" i="34" s="1"/>
  <c r="J98" i="34" s="1"/>
  <c r="K98" i="34" s="1"/>
  <c r="L98" i="34" s="1"/>
  <c r="M98" i="34" s="1"/>
  <c r="N98" i="34" s="1"/>
  <c r="O98" i="34" s="1"/>
  <c r="P98" i="34" s="1"/>
  <c r="Q98" i="34" s="1"/>
  <c r="R98" i="34" s="1"/>
  <c r="S98" i="34" s="1"/>
  <c r="T98" i="34" s="1"/>
  <c r="U98" i="34" s="1"/>
  <c r="V98" i="34" s="1"/>
  <c r="W98" i="34" s="1"/>
  <c r="X98" i="34" s="1"/>
  <c r="Y98" i="34" s="1"/>
  <c r="Z98" i="34" s="1"/>
  <c r="AA98" i="34" s="1"/>
  <c r="AB98" i="34" s="1"/>
  <c r="AC98" i="34" s="1"/>
  <c r="AD98" i="34" s="1"/>
  <c r="AE98" i="34" s="1"/>
  <c r="AF98" i="34" s="1"/>
  <c r="G97" i="34"/>
  <c r="H97" i="34" s="1"/>
  <c r="I97" i="34" s="1"/>
  <c r="J97" i="34" s="1"/>
  <c r="K97" i="34" s="1"/>
  <c r="L97" i="34" s="1"/>
  <c r="M97" i="34" s="1"/>
  <c r="N97" i="34" s="1"/>
  <c r="O97" i="34" s="1"/>
  <c r="P97" i="34" s="1"/>
  <c r="Q97" i="34" s="1"/>
  <c r="R97" i="34" s="1"/>
  <c r="S97" i="34" s="1"/>
  <c r="T97" i="34" s="1"/>
  <c r="U97" i="34" s="1"/>
  <c r="V97" i="34" s="1"/>
  <c r="W97" i="34" s="1"/>
  <c r="X97" i="34" s="1"/>
  <c r="Y97" i="34" s="1"/>
  <c r="Z97" i="34" s="1"/>
  <c r="AA97" i="34" s="1"/>
  <c r="AB97" i="34" s="1"/>
  <c r="AC97" i="34" s="1"/>
  <c r="AD97" i="34" s="1"/>
  <c r="AE97" i="34" s="1"/>
  <c r="AF97" i="34" s="1"/>
  <c r="E97" i="34"/>
  <c r="F97" i="34" s="1"/>
  <c r="C97" i="34"/>
  <c r="D97" i="34" s="1"/>
  <c r="E96" i="34"/>
  <c r="F96" i="34" s="1"/>
  <c r="C96" i="34"/>
  <c r="D96" i="34" s="1"/>
  <c r="C95" i="34"/>
  <c r="AH92" i="34"/>
  <c r="AI92" i="34" s="1"/>
  <c r="AH91" i="34"/>
  <c r="AI91" i="34" s="1"/>
  <c r="AH90" i="34"/>
  <c r="AI90" i="34" s="1"/>
  <c r="AH89" i="34"/>
  <c r="AI89" i="34" s="1"/>
  <c r="B88" i="34"/>
  <c r="AF86" i="34"/>
  <c r="AE86" i="34"/>
  <c r="AD86" i="34"/>
  <c r="AC86" i="34"/>
  <c r="AB86" i="34"/>
  <c r="AA86" i="34"/>
  <c r="Z86" i="34"/>
  <c r="Y86" i="34"/>
  <c r="X86" i="34"/>
  <c r="W86" i="34"/>
  <c r="V86" i="34"/>
  <c r="U86" i="34"/>
  <c r="T86" i="34"/>
  <c r="S86" i="34"/>
  <c r="R86" i="34"/>
  <c r="Q86" i="34"/>
  <c r="P86" i="34"/>
  <c r="O86" i="34"/>
  <c r="N86" i="34"/>
  <c r="M86" i="34"/>
  <c r="L86" i="34"/>
  <c r="K86" i="34"/>
  <c r="J86" i="34"/>
  <c r="I86" i="34"/>
  <c r="H86" i="34"/>
  <c r="G86" i="34"/>
  <c r="F86" i="34"/>
  <c r="E86" i="34"/>
  <c r="D86" i="34"/>
  <c r="C86" i="34"/>
  <c r="B86" i="34"/>
  <c r="AI85" i="34"/>
  <c r="AH85" i="34"/>
  <c r="AI84" i="34"/>
  <c r="AH84" i="34"/>
  <c r="AI83" i="34"/>
  <c r="AH83" i="34"/>
  <c r="AI82" i="34"/>
  <c r="AH82" i="34"/>
  <c r="AI81" i="34"/>
  <c r="AH81" i="34"/>
  <c r="AI80" i="34"/>
  <c r="AH80" i="34"/>
  <c r="AI79" i="34"/>
  <c r="AH79" i="34"/>
  <c r="AI78" i="34"/>
  <c r="AH78" i="34"/>
  <c r="AG77" i="34"/>
  <c r="AI76" i="34"/>
  <c r="AH76" i="34"/>
  <c r="AF75" i="34"/>
  <c r="AE75" i="34"/>
  <c r="AD75" i="34"/>
  <c r="AC75" i="34"/>
  <c r="AB75" i="34"/>
  <c r="AA75" i="34"/>
  <c r="Z75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AF74" i="34"/>
  <c r="AE74" i="34"/>
  <c r="AD74" i="34"/>
  <c r="AC74" i="34"/>
  <c r="AB74" i="34"/>
  <c r="AA74" i="34"/>
  <c r="Z74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L77" i="34" s="1"/>
  <c r="K74" i="34"/>
  <c r="J74" i="34"/>
  <c r="I74" i="34"/>
  <c r="H74" i="34"/>
  <c r="G74" i="34"/>
  <c r="F74" i="34"/>
  <c r="E74" i="34"/>
  <c r="D74" i="34"/>
  <c r="C74" i="34"/>
  <c r="B74" i="34"/>
  <c r="AF73" i="34"/>
  <c r="AE73" i="34"/>
  <c r="AD73" i="34"/>
  <c r="AC73" i="34"/>
  <c r="AB73" i="34"/>
  <c r="AA73" i="34"/>
  <c r="Z73" i="34"/>
  <c r="Y73" i="34"/>
  <c r="Y77" i="34" s="1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AF72" i="34"/>
  <c r="AE72" i="34"/>
  <c r="AE77" i="34" s="1"/>
  <c r="AD72" i="34"/>
  <c r="AC72" i="34"/>
  <c r="AB72" i="34"/>
  <c r="AA72" i="34"/>
  <c r="Z72" i="34"/>
  <c r="Y72" i="34"/>
  <c r="X72" i="34"/>
  <c r="W72" i="34"/>
  <c r="V72" i="34"/>
  <c r="V77" i="34" s="1"/>
  <c r="U72" i="34"/>
  <c r="T72" i="34"/>
  <c r="S72" i="34"/>
  <c r="R72" i="34"/>
  <c r="Q72" i="34"/>
  <c r="P72" i="34"/>
  <c r="P77" i="34" s="1"/>
  <c r="O72" i="34"/>
  <c r="N72" i="34"/>
  <c r="M72" i="34"/>
  <c r="L72" i="34"/>
  <c r="K72" i="34"/>
  <c r="J72" i="34"/>
  <c r="I72" i="34"/>
  <c r="H72" i="34"/>
  <c r="G72" i="34"/>
  <c r="F72" i="34"/>
  <c r="F77" i="34" s="1"/>
  <c r="E72" i="34"/>
  <c r="D72" i="34"/>
  <c r="C72" i="34"/>
  <c r="B72" i="34"/>
  <c r="AG71" i="34"/>
  <c r="AI70" i="34"/>
  <c r="AH70" i="34"/>
  <c r="AG69" i="34"/>
  <c r="AF69" i="34"/>
  <c r="AE69" i="34"/>
  <c r="AD69" i="34"/>
  <c r="AC69" i="34"/>
  <c r="AB69" i="34"/>
  <c r="AA69" i="34"/>
  <c r="Z69" i="34"/>
  <c r="Y69" i="34"/>
  <c r="X69" i="34"/>
  <c r="W69" i="34"/>
  <c r="V69" i="34"/>
  <c r="U69" i="34"/>
  <c r="T69" i="34"/>
  <c r="S69" i="34"/>
  <c r="R69" i="34"/>
  <c r="Q69" i="34"/>
  <c r="P69" i="34"/>
  <c r="O69" i="34"/>
  <c r="N69" i="34"/>
  <c r="M69" i="34"/>
  <c r="L69" i="34"/>
  <c r="K69" i="34"/>
  <c r="J69" i="34"/>
  <c r="I69" i="34"/>
  <c r="H69" i="34"/>
  <c r="G69" i="34"/>
  <c r="F69" i="34"/>
  <c r="E69" i="34"/>
  <c r="D69" i="34"/>
  <c r="C69" i="34"/>
  <c r="AI69" i="34" s="1"/>
  <c r="B69" i="34"/>
  <c r="AH69" i="34" s="1"/>
  <c r="AI68" i="34"/>
  <c r="AH68" i="34"/>
  <c r="AI67" i="34"/>
  <c r="AH67" i="34"/>
  <c r="AI66" i="34"/>
  <c r="AH66" i="34"/>
  <c r="AG65" i="34"/>
  <c r="AF65" i="34"/>
  <c r="AF5" i="34" s="1"/>
  <c r="AE65" i="34"/>
  <c r="AE5" i="34" s="1"/>
  <c r="AD65" i="34"/>
  <c r="AD5" i="34" s="1"/>
  <c r="AC65" i="34"/>
  <c r="AC5" i="34" s="1"/>
  <c r="AB65" i="34"/>
  <c r="AB5" i="34" s="1"/>
  <c r="AA65" i="34"/>
  <c r="Z65" i="34"/>
  <c r="Z5" i="34" s="1"/>
  <c r="Y65" i="34"/>
  <c r="Y5" i="34" s="1"/>
  <c r="X65" i="34"/>
  <c r="X5" i="34" s="1"/>
  <c r="W65" i="34"/>
  <c r="W5" i="34" s="1"/>
  <c r="V65" i="34"/>
  <c r="V5" i="34" s="1"/>
  <c r="U65" i="34"/>
  <c r="U5" i="34" s="1"/>
  <c r="T65" i="34"/>
  <c r="T5" i="34" s="1"/>
  <c r="S65" i="34"/>
  <c r="R65" i="34"/>
  <c r="R5" i="34" s="1"/>
  <c r="Q65" i="34"/>
  <c r="P65" i="34"/>
  <c r="O65" i="34"/>
  <c r="N65" i="34"/>
  <c r="N5" i="34" s="1"/>
  <c r="M65" i="34"/>
  <c r="M5" i="34" s="1"/>
  <c r="L65" i="34"/>
  <c r="L5" i="34" s="1"/>
  <c r="K65" i="34"/>
  <c r="K5" i="34" s="1"/>
  <c r="J65" i="34"/>
  <c r="J5" i="34" s="1"/>
  <c r="I65" i="34"/>
  <c r="I5" i="34" s="1"/>
  <c r="H65" i="34"/>
  <c r="H5" i="34" s="1"/>
  <c r="G65" i="34"/>
  <c r="G5" i="34" s="1"/>
  <c r="F65" i="34"/>
  <c r="F5" i="34" s="1"/>
  <c r="E65" i="34"/>
  <c r="E5" i="34" s="1"/>
  <c r="D65" i="34"/>
  <c r="D5" i="34" s="1"/>
  <c r="C65" i="34"/>
  <c r="C5" i="34" s="1"/>
  <c r="B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G53" i="34"/>
  <c r="AF53" i="34"/>
  <c r="AE53" i="34"/>
  <c r="AD53" i="34"/>
  <c r="AC53" i="34"/>
  <c r="AB53" i="34"/>
  <c r="AA53" i="34"/>
  <c r="Z53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AI52" i="34"/>
  <c r="AH52" i="34"/>
  <c r="AI51" i="34"/>
  <c r="AH51" i="34"/>
  <c r="AI50" i="34"/>
  <c r="AH50" i="34"/>
  <c r="AG49" i="34"/>
  <c r="AG3" i="34" s="1"/>
  <c r="AG48" i="34"/>
  <c r="B48" i="34"/>
  <c r="B49" i="34" s="1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0" i="34"/>
  <c r="AH40" i="34"/>
  <c r="AI39" i="34"/>
  <c r="AH39" i="34"/>
  <c r="AI38" i="34"/>
  <c r="AH38" i="34"/>
  <c r="AI37" i="34"/>
  <c r="AH37" i="34"/>
  <c r="AI36" i="34"/>
  <c r="AH36" i="34"/>
  <c r="AG35" i="34"/>
  <c r="AF35" i="34"/>
  <c r="AE35" i="34"/>
  <c r="AD35" i="34"/>
  <c r="AC35" i="34"/>
  <c r="AB35" i="34"/>
  <c r="AA35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B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A5" i="34"/>
  <c r="S5" i="34"/>
  <c r="Q5" i="34"/>
  <c r="P5" i="34"/>
  <c r="O5" i="34"/>
  <c r="AG4" i="34"/>
  <c r="K4" i="34"/>
  <c r="C4" i="34"/>
  <c r="D4" i="34" s="1"/>
  <c r="AG2" i="34"/>
  <c r="AG6" i="34" s="1"/>
  <c r="Z90" i="33"/>
  <c r="Y90" i="33"/>
  <c r="X90" i="33"/>
  <c r="V90" i="33"/>
  <c r="U90" i="33"/>
  <c r="T90" i="33"/>
  <c r="T56" i="33"/>
  <c r="S90" i="33"/>
  <c r="AF77" i="34" l="1"/>
  <c r="Y203" i="35"/>
  <c r="G7" i="35"/>
  <c r="J224" i="35"/>
  <c r="K188" i="35"/>
  <c r="J88" i="35"/>
  <c r="L96" i="35"/>
  <c r="AA203" i="35"/>
  <c r="I7" i="35"/>
  <c r="J181" i="35"/>
  <c r="K95" i="35"/>
  <c r="J189" i="35"/>
  <c r="J48" i="35" s="1"/>
  <c r="J49" i="35" s="1"/>
  <c r="K183" i="35"/>
  <c r="AD77" i="34"/>
  <c r="AC77" i="34"/>
  <c r="AB77" i="34"/>
  <c r="AA77" i="34"/>
  <c r="Z77" i="34"/>
  <c r="X77" i="34"/>
  <c r="W77" i="34"/>
  <c r="U77" i="34"/>
  <c r="T77" i="34"/>
  <c r="S77" i="34"/>
  <c r="R77" i="34"/>
  <c r="Q77" i="34"/>
  <c r="O77" i="34"/>
  <c r="N77" i="34"/>
  <c r="M77" i="34"/>
  <c r="K77" i="34"/>
  <c r="J77" i="34"/>
  <c r="AI72" i="34"/>
  <c r="I77" i="34"/>
  <c r="H77" i="34"/>
  <c r="G77" i="34"/>
  <c r="AH53" i="34"/>
  <c r="AI74" i="34"/>
  <c r="D77" i="34"/>
  <c r="AI75" i="34"/>
  <c r="AI73" i="34"/>
  <c r="C77" i="34"/>
  <c r="AI86" i="34"/>
  <c r="AH65" i="34"/>
  <c r="AI35" i="34"/>
  <c r="AH35" i="34"/>
  <c r="B77" i="34"/>
  <c r="AH74" i="34"/>
  <c r="B5" i="34"/>
  <c r="AI65" i="34"/>
  <c r="AI53" i="34"/>
  <c r="B71" i="34"/>
  <c r="AH72" i="34"/>
  <c r="AH86" i="34"/>
  <c r="E102" i="34"/>
  <c r="F102" i="34" s="1"/>
  <c r="G102" i="34" s="1"/>
  <c r="H102" i="34" s="1"/>
  <c r="I102" i="34" s="1"/>
  <c r="J102" i="34" s="1"/>
  <c r="K102" i="34" s="1"/>
  <c r="L102" i="34" s="1"/>
  <c r="M102" i="34" s="1"/>
  <c r="N102" i="34" s="1"/>
  <c r="O102" i="34" s="1"/>
  <c r="P102" i="34" s="1"/>
  <c r="Q102" i="34" s="1"/>
  <c r="R102" i="34" s="1"/>
  <c r="S102" i="34" s="1"/>
  <c r="T102" i="34" s="1"/>
  <c r="U102" i="34" s="1"/>
  <c r="V102" i="34" s="1"/>
  <c r="W102" i="34" s="1"/>
  <c r="X102" i="34" s="1"/>
  <c r="Y102" i="34" s="1"/>
  <c r="Z102" i="34" s="1"/>
  <c r="AA102" i="34" s="1"/>
  <c r="AB102" i="34" s="1"/>
  <c r="AC102" i="34" s="1"/>
  <c r="AD102" i="34" s="1"/>
  <c r="AE102" i="34" s="1"/>
  <c r="AF102" i="34" s="1"/>
  <c r="AH73" i="34"/>
  <c r="E77" i="34"/>
  <c r="C181" i="34"/>
  <c r="D95" i="34"/>
  <c r="AH75" i="34"/>
  <c r="C88" i="34"/>
  <c r="G96" i="34"/>
  <c r="S200" i="34"/>
  <c r="D200" i="34"/>
  <c r="C189" i="34"/>
  <c r="C48" i="34" s="1"/>
  <c r="D189" i="34"/>
  <c r="D48" i="34" s="1"/>
  <c r="D49" i="34" s="1"/>
  <c r="D71" i="34" s="1"/>
  <c r="D224" i="34"/>
  <c r="E188" i="34"/>
  <c r="F183" i="34"/>
  <c r="AH88" i="32"/>
  <c r="AH93" i="33"/>
  <c r="AI93" i="33" s="1"/>
  <c r="AH41" i="33"/>
  <c r="AI41" i="33"/>
  <c r="B35" i="33"/>
  <c r="AF228" i="33"/>
  <c r="AE228" i="33"/>
  <c r="AD228" i="33"/>
  <c r="AC228" i="33"/>
  <c r="AB228" i="33"/>
  <c r="AA228" i="33"/>
  <c r="Z228" i="33"/>
  <c r="Y228" i="33"/>
  <c r="X228" i="33"/>
  <c r="W228" i="33"/>
  <c r="V228" i="33"/>
  <c r="U228" i="33"/>
  <c r="T228" i="33"/>
  <c r="S228" i="33"/>
  <c r="R228" i="33"/>
  <c r="Q228" i="33"/>
  <c r="P228" i="33"/>
  <c r="O228" i="33"/>
  <c r="N228" i="33"/>
  <c r="M228" i="33"/>
  <c r="L228" i="33"/>
  <c r="K228" i="33"/>
  <c r="J228" i="33"/>
  <c r="I228" i="33"/>
  <c r="H228" i="33"/>
  <c r="G228" i="33"/>
  <c r="F228" i="33"/>
  <c r="E228" i="33"/>
  <c r="D228" i="33"/>
  <c r="C228" i="33"/>
  <c r="B228" i="33"/>
  <c r="A228" i="33"/>
  <c r="AF227" i="33"/>
  <c r="AE227" i="33"/>
  <c r="AD227" i="33"/>
  <c r="AC227" i="33"/>
  <c r="AB227" i="33"/>
  <c r="AA227" i="33"/>
  <c r="Z227" i="33"/>
  <c r="Y227" i="33"/>
  <c r="X227" i="33"/>
  <c r="W227" i="33"/>
  <c r="V227" i="33"/>
  <c r="U227" i="33"/>
  <c r="T227" i="33"/>
  <c r="S227" i="33"/>
  <c r="R227" i="33"/>
  <c r="Q227" i="33"/>
  <c r="P227" i="33"/>
  <c r="O227" i="33"/>
  <c r="N227" i="33"/>
  <c r="M227" i="33"/>
  <c r="L227" i="33"/>
  <c r="K227" i="33"/>
  <c r="J227" i="33"/>
  <c r="I227" i="33"/>
  <c r="H227" i="33"/>
  <c r="G227" i="33"/>
  <c r="F227" i="33"/>
  <c r="E227" i="33"/>
  <c r="D227" i="33"/>
  <c r="C227" i="33"/>
  <c r="B227" i="33"/>
  <c r="A227" i="33"/>
  <c r="AF226" i="33"/>
  <c r="AE226" i="33"/>
  <c r="AD226" i="33"/>
  <c r="AC226" i="33"/>
  <c r="AB226" i="33"/>
  <c r="AA226" i="33"/>
  <c r="Z226" i="33"/>
  <c r="Y226" i="33"/>
  <c r="X226" i="33"/>
  <c r="W226" i="33"/>
  <c r="V226" i="33"/>
  <c r="U226" i="33"/>
  <c r="T226" i="33"/>
  <c r="S226" i="33"/>
  <c r="R226" i="33"/>
  <c r="Q226" i="33"/>
  <c r="P226" i="33"/>
  <c r="O226" i="33"/>
  <c r="N226" i="33"/>
  <c r="M226" i="33"/>
  <c r="L226" i="33"/>
  <c r="K226" i="33"/>
  <c r="J226" i="33"/>
  <c r="I226" i="33"/>
  <c r="H226" i="33"/>
  <c r="G226" i="33"/>
  <c r="F226" i="33"/>
  <c r="E226" i="33"/>
  <c r="D226" i="33"/>
  <c r="C226" i="33"/>
  <c r="B226" i="33"/>
  <c r="A226" i="33"/>
  <c r="AF225" i="33"/>
  <c r="AE225" i="33"/>
  <c r="AD225" i="33"/>
  <c r="AC225" i="33"/>
  <c r="AB225" i="33"/>
  <c r="AA225" i="33"/>
  <c r="Z225" i="33"/>
  <c r="Y225" i="33"/>
  <c r="X225" i="33"/>
  <c r="W225" i="33"/>
  <c r="V225" i="33"/>
  <c r="U225" i="33"/>
  <c r="T225" i="33"/>
  <c r="S225" i="33"/>
  <c r="R225" i="33"/>
  <c r="Q225" i="33"/>
  <c r="P225" i="33"/>
  <c r="O225" i="33"/>
  <c r="N225" i="33"/>
  <c r="M225" i="33"/>
  <c r="L225" i="33"/>
  <c r="K225" i="33"/>
  <c r="J225" i="33"/>
  <c r="I225" i="33"/>
  <c r="H225" i="33"/>
  <c r="G225" i="33"/>
  <c r="F225" i="33"/>
  <c r="E225" i="33"/>
  <c r="D225" i="33"/>
  <c r="C225" i="33"/>
  <c r="B225" i="33"/>
  <c r="A225" i="33"/>
  <c r="B224" i="33"/>
  <c r="S199" i="33"/>
  <c r="AG189" i="33"/>
  <c r="B189" i="33"/>
  <c r="C188" i="33"/>
  <c r="E187" i="33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D187" i="33"/>
  <c r="C187" i="33"/>
  <c r="C186" i="33"/>
  <c r="D186" i="33" s="1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D185" i="33"/>
  <c r="E185" i="33" s="1"/>
  <c r="F185" i="33" s="1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C185" i="33"/>
  <c r="D184" i="33"/>
  <c r="E184" i="33" s="1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C184" i="33"/>
  <c r="C183" i="33"/>
  <c r="AG181" i="33"/>
  <c r="B181" i="33"/>
  <c r="E180" i="33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C180" i="33"/>
  <c r="D180" i="33" s="1"/>
  <c r="C179" i="33"/>
  <c r="D179" i="33" s="1"/>
  <c r="E179" i="33" s="1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D178" i="33"/>
  <c r="E178" i="33" s="1"/>
  <c r="F178" i="33" s="1"/>
  <c r="G178" i="33" s="1"/>
  <c r="H178" i="33" s="1"/>
  <c r="I178" i="33" s="1"/>
  <c r="J178" i="33" s="1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AA178" i="33" s="1"/>
  <c r="AB178" i="33" s="1"/>
  <c r="AC178" i="33" s="1"/>
  <c r="AD178" i="33" s="1"/>
  <c r="AE178" i="33" s="1"/>
  <c r="AF178" i="33" s="1"/>
  <c r="C178" i="33"/>
  <c r="I177" i="33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C177" i="33"/>
  <c r="D177" i="33" s="1"/>
  <c r="E177" i="33" s="1"/>
  <c r="F177" i="33" s="1"/>
  <c r="G177" i="33" s="1"/>
  <c r="H177" i="33" s="1"/>
  <c r="G176" i="33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F176" i="33"/>
  <c r="E176" i="33"/>
  <c r="C176" i="33"/>
  <c r="D176" i="33" s="1"/>
  <c r="C175" i="33"/>
  <c r="D175" i="33" s="1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G174" i="33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E174" i="33"/>
  <c r="F174" i="33" s="1"/>
  <c r="D174" i="33"/>
  <c r="C174" i="33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C173" i="33"/>
  <c r="J172" i="33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G172" i="33"/>
  <c r="H172" i="33" s="1"/>
  <c r="I172" i="33" s="1"/>
  <c r="C172" i="33"/>
  <c r="D172" i="33" s="1"/>
  <c r="E172" i="33" s="1"/>
  <c r="F172" i="33" s="1"/>
  <c r="D171" i="33"/>
  <c r="E171" i="33" s="1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C171" i="33"/>
  <c r="I170" i="33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E170" i="33"/>
  <c r="F170" i="33" s="1"/>
  <c r="G170" i="33" s="1"/>
  <c r="H170" i="33" s="1"/>
  <c r="D170" i="33"/>
  <c r="C170" i="33"/>
  <c r="P169" i="33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J169" i="33"/>
  <c r="K169" i="33" s="1"/>
  <c r="L169" i="33" s="1"/>
  <c r="M169" i="33" s="1"/>
  <c r="N169" i="33" s="1"/>
  <c r="O169" i="33" s="1"/>
  <c r="I169" i="33"/>
  <c r="H169" i="33"/>
  <c r="G169" i="33"/>
  <c r="E169" i="33"/>
  <c r="F169" i="33" s="1"/>
  <c r="D169" i="33"/>
  <c r="C169" i="33"/>
  <c r="L168" i="33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K168" i="33"/>
  <c r="I168" i="33"/>
  <c r="J168" i="33" s="1"/>
  <c r="F168" i="33"/>
  <c r="G168" i="33" s="1"/>
  <c r="H168" i="33" s="1"/>
  <c r="E168" i="33"/>
  <c r="D168" i="33"/>
  <c r="C168" i="33"/>
  <c r="J167" i="33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G167" i="33"/>
  <c r="H167" i="33" s="1"/>
  <c r="I167" i="33" s="1"/>
  <c r="D167" i="33"/>
  <c r="E167" i="33" s="1"/>
  <c r="F167" i="33" s="1"/>
  <c r="C167" i="33"/>
  <c r="E166" i="33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D166" i="33"/>
  <c r="C166" i="33"/>
  <c r="N165" i="33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C165" i="33"/>
  <c r="D165" i="33" s="1"/>
  <c r="E165" i="33" s="1"/>
  <c r="F165" i="33" s="1"/>
  <c r="G165" i="33" s="1"/>
  <c r="H165" i="33" s="1"/>
  <c r="I165" i="33" s="1"/>
  <c r="J165" i="33" s="1"/>
  <c r="K165" i="33" s="1"/>
  <c r="L165" i="33" s="1"/>
  <c r="M165" i="33" s="1"/>
  <c r="K164" i="33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C164" i="33"/>
  <c r="D164" i="33" s="1"/>
  <c r="E164" i="33" s="1"/>
  <c r="F164" i="33" s="1"/>
  <c r="G164" i="33" s="1"/>
  <c r="H164" i="33" s="1"/>
  <c r="I164" i="33" s="1"/>
  <c r="J164" i="33" s="1"/>
  <c r="Z163" i="33"/>
  <c r="AA163" i="33" s="1"/>
  <c r="AB163" i="33" s="1"/>
  <c r="AC163" i="33" s="1"/>
  <c r="AD163" i="33" s="1"/>
  <c r="AE163" i="33" s="1"/>
  <c r="AF163" i="33" s="1"/>
  <c r="C163" i="33"/>
  <c r="D163" i="33" s="1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J162" i="33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F162" i="33"/>
  <c r="G162" i="33" s="1"/>
  <c r="H162" i="33" s="1"/>
  <c r="I162" i="33" s="1"/>
  <c r="E162" i="33"/>
  <c r="D162" i="33"/>
  <c r="C162" i="33"/>
  <c r="D161" i="33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C161" i="33"/>
  <c r="D160" i="33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C160" i="33"/>
  <c r="G159" i="33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C159" i="33"/>
  <c r="D159" i="33" s="1"/>
  <c r="E159" i="33" s="1"/>
  <c r="F159" i="33" s="1"/>
  <c r="AB158" i="33"/>
  <c r="AC158" i="33" s="1"/>
  <c r="AD158" i="33" s="1"/>
  <c r="AE158" i="33" s="1"/>
  <c r="AF158" i="33" s="1"/>
  <c r="D158" i="33"/>
  <c r="E158" i="33" s="1"/>
  <c r="F158" i="33" s="1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C158" i="33"/>
  <c r="G157" i="33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C157" i="33"/>
  <c r="D157" i="33" s="1"/>
  <c r="E157" i="33" s="1"/>
  <c r="F157" i="33" s="1"/>
  <c r="AB156" i="33"/>
  <c r="AC156" i="33" s="1"/>
  <c r="AD156" i="33" s="1"/>
  <c r="AE156" i="33" s="1"/>
  <c r="AF156" i="33" s="1"/>
  <c r="G156" i="33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D156" i="33"/>
  <c r="E156" i="33" s="1"/>
  <c r="F156" i="33" s="1"/>
  <c r="C156" i="33"/>
  <c r="E155" i="33"/>
  <c r="F155" i="33" s="1"/>
  <c r="G155" i="33" s="1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D155" i="33"/>
  <c r="C155" i="33"/>
  <c r="C154" i="33"/>
  <c r="D154" i="33" s="1"/>
  <c r="E154" i="33" s="1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C153" i="33"/>
  <c r="D153" i="33" s="1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E152" i="33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C152" i="33"/>
  <c r="D152" i="33" s="1"/>
  <c r="C151" i="33"/>
  <c r="D151" i="33" s="1"/>
  <c r="E151" i="33" s="1"/>
  <c r="F151" i="33" s="1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M150" i="33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E150" i="33"/>
  <c r="F150" i="33" s="1"/>
  <c r="G150" i="33" s="1"/>
  <c r="H150" i="33" s="1"/>
  <c r="I150" i="33" s="1"/>
  <c r="J150" i="33" s="1"/>
  <c r="K150" i="33" s="1"/>
  <c r="L150" i="33" s="1"/>
  <c r="C150" i="33"/>
  <c r="D150" i="33" s="1"/>
  <c r="M149" i="33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E149" i="33"/>
  <c r="F149" i="33" s="1"/>
  <c r="G149" i="33" s="1"/>
  <c r="H149" i="33" s="1"/>
  <c r="I149" i="33" s="1"/>
  <c r="J149" i="33" s="1"/>
  <c r="K149" i="33" s="1"/>
  <c r="L149" i="33" s="1"/>
  <c r="C149" i="33"/>
  <c r="D149" i="33" s="1"/>
  <c r="K148" i="33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C148" i="33"/>
  <c r="D148" i="33" s="1"/>
  <c r="E148" i="33" s="1"/>
  <c r="F148" i="33" s="1"/>
  <c r="G148" i="33" s="1"/>
  <c r="H148" i="33" s="1"/>
  <c r="I148" i="33" s="1"/>
  <c r="J148" i="33" s="1"/>
  <c r="D147" i="33"/>
  <c r="E147" i="33" s="1"/>
  <c r="F147" i="33" s="1"/>
  <c r="G147" i="33" s="1"/>
  <c r="H147" i="33" s="1"/>
  <c r="I147" i="33" s="1"/>
  <c r="J147" i="33" s="1"/>
  <c r="K147" i="33" s="1"/>
  <c r="L147" i="33" s="1"/>
  <c r="M147" i="33" s="1"/>
  <c r="N147" i="33" s="1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AF147" i="33" s="1"/>
  <c r="C147" i="33"/>
  <c r="W146" i="33"/>
  <c r="X146" i="33" s="1"/>
  <c r="Y146" i="33" s="1"/>
  <c r="Z146" i="33" s="1"/>
  <c r="AA146" i="33" s="1"/>
  <c r="AB146" i="33" s="1"/>
  <c r="AC146" i="33" s="1"/>
  <c r="AD146" i="33" s="1"/>
  <c r="AE146" i="33" s="1"/>
  <c r="AF146" i="33" s="1"/>
  <c r="G146" i="33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E146" i="33"/>
  <c r="F146" i="33" s="1"/>
  <c r="D146" i="33"/>
  <c r="C146" i="33"/>
  <c r="H143" i="33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E143" i="33"/>
  <c r="F143" i="33" s="1"/>
  <c r="G143" i="33" s="1"/>
  <c r="C143" i="33"/>
  <c r="D143" i="33" s="1"/>
  <c r="F142" i="33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C142" i="33"/>
  <c r="D142" i="33" s="1"/>
  <c r="E142" i="33" s="1"/>
  <c r="T141" i="33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C141" i="33"/>
  <c r="G140" i="33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E140" i="33"/>
  <c r="F140" i="33" s="1"/>
  <c r="D140" i="33"/>
  <c r="C140" i="33"/>
  <c r="C139" i="33"/>
  <c r="D139" i="33" s="1"/>
  <c r="E139" i="33" s="1"/>
  <c r="F139" i="33" s="1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C138" i="33"/>
  <c r="D138" i="33" s="1"/>
  <c r="E138" i="33" s="1"/>
  <c r="F138" i="33" s="1"/>
  <c r="G138" i="33" s="1"/>
  <c r="H138" i="33" s="1"/>
  <c r="I138" i="33" s="1"/>
  <c r="J138" i="33" s="1"/>
  <c r="K138" i="33" s="1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C137" i="33"/>
  <c r="D137" i="33" s="1"/>
  <c r="E137" i="33" s="1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C136" i="33"/>
  <c r="D135" i="33"/>
  <c r="E135" i="33" s="1"/>
  <c r="F135" i="33" s="1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C135" i="33"/>
  <c r="R134" i="33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E134" i="33"/>
  <c r="F134" i="33" s="1"/>
  <c r="G134" i="33" s="1"/>
  <c r="H134" i="33" s="1"/>
  <c r="I134" i="33" s="1"/>
  <c r="J134" i="33" s="1"/>
  <c r="K134" i="33" s="1"/>
  <c r="L134" i="33" s="1"/>
  <c r="M134" i="33" s="1"/>
  <c r="N134" i="33" s="1"/>
  <c r="O134" i="33" s="1"/>
  <c r="P134" i="33" s="1"/>
  <c r="Q134" i="33" s="1"/>
  <c r="C134" i="33"/>
  <c r="D134" i="33" s="1"/>
  <c r="U133" i="33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C133" i="33"/>
  <c r="D133" i="33" s="1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E132" i="33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C132" i="33"/>
  <c r="D132" i="33" s="1"/>
  <c r="H131" i="33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C131" i="33"/>
  <c r="D131" i="33" s="1"/>
  <c r="E131" i="33" s="1"/>
  <c r="F131" i="33" s="1"/>
  <c r="G131" i="33" s="1"/>
  <c r="H130" i="33"/>
  <c r="I130" i="33" s="1"/>
  <c r="J130" i="33" s="1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C130" i="33"/>
  <c r="D130" i="33" s="1"/>
  <c r="E130" i="33" s="1"/>
  <c r="F130" i="33" s="1"/>
  <c r="G130" i="33" s="1"/>
  <c r="D129" i="33"/>
  <c r="E129" i="33" s="1"/>
  <c r="F129" i="33" s="1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C129" i="33"/>
  <c r="O128" i="33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E128" i="33"/>
  <c r="F128" i="33" s="1"/>
  <c r="G128" i="33" s="1"/>
  <c r="H128" i="33" s="1"/>
  <c r="I128" i="33" s="1"/>
  <c r="J128" i="33" s="1"/>
  <c r="K128" i="33" s="1"/>
  <c r="L128" i="33" s="1"/>
  <c r="M128" i="33" s="1"/>
  <c r="N128" i="33" s="1"/>
  <c r="C128" i="33"/>
  <c r="D128" i="33" s="1"/>
  <c r="E127" i="33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C127" i="33"/>
  <c r="D127" i="33" s="1"/>
  <c r="C126" i="33"/>
  <c r="D126" i="33" s="1"/>
  <c r="E126" i="33" s="1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W125" i="33"/>
  <c r="X125" i="33" s="1"/>
  <c r="Y125" i="33" s="1"/>
  <c r="Z125" i="33" s="1"/>
  <c r="AA125" i="33" s="1"/>
  <c r="AB125" i="33" s="1"/>
  <c r="AC125" i="33" s="1"/>
  <c r="AD125" i="33" s="1"/>
  <c r="AE125" i="33" s="1"/>
  <c r="AF125" i="33" s="1"/>
  <c r="G125" i="33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C125" i="33"/>
  <c r="D125" i="33" s="1"/>
  <c r="E125" i="33" s="1"/>
  <c r="F125" i="33" s="1"/>
  <c r="C124" i="33"/>
  <c r="D124" i="33" s="1"/>
  <c r="E124" i="33" s="1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C123" i="33"/>
  <c r="D123" i="33" s="1"/>
  <c r="E123" i="33" s="1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I122" i="33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E122" i="33"/>
  <c r="F122" i="33" s="1"/>
  <c r="G122" i="33" s="1"/>
  <c r="H122" i="33" s="1"/>
  <c r="C122" i="33"/>
  <c r="D122" i="33" s="1"/>
  <c r="C121" i="33"/>
  <c r="D121" i="33" s="1"/>
  <c r="E121" i="33" s="1"/>
  <c r="F121" i="33" s="1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U120" i="33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E120" i="33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C120" i="33"/>
  <c r="D120" i="33" s="1"/>
  <c r="E119" i="33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C119" i="33"/>
  <c r="D119" i="33" s="1"/>
  <c r="C118" i="33"/>
  <c r="D118" i="33" s="1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Q117" i="33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D117" i="33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C117" i="33"/>
  <c r="C116" i="33"/>
  <c r="D116" i="33" s="1"/>
  <c r="E116" i="33" s="1"/>
  <c r="F116" i="33" s="1"/>
  <c r="G116" i="33" s="1"/>
  <c r="H116" i="33" s="1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C115" i="33"/>
  <c r="D115" i="33" s="1"/>
  <c r="E115" i="33" s="1"/>
  <c r="F115" i="33" s="1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M114" i="33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E114" i="33"/>
  <c r="F114" i="33" s="1"/>
  <c r="G114" i="33" s="1"/>
  <c r="H114" i="33" s="1"/>
  <c r="I114" i="33" s="1"/>
  <c r="J114" i="33" s="1"/>
  <c r="K114" i="33" s="1"/>
  <c r="L114" i="33" s="1"/>
  <c r="C114" i="33"/>
  <c r="D114" i="33" s="1"/>
  <c r="C113" i="33"/>
  <c r="D113" i="33" s="1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E112" i="33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C112" i="33"/>
  <c r="D112" i="33" s="1"/>
  <c r="H111" i="33"/>
  <c r="I111" i="33" s="1"/>
  <c r="J111" i="33" s="1"/>
  <c r="K111" i="33" s="1"/>
  <c r="L111" i="33" s="1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E111" i="33"/>
  <c r="F111" i="33" s="1"/>
  <c r="G111" i="33" s="1"/>
  <c r="C111" i="33"/>
  <c r="D111" i="33" s="1"/>
  <c r="C110" i="33"/>
  <c r="D110" i="33" s="1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D109" i="33"/>
  <c r="E109" i="33" s="1"/>
  <c r="F109" i="33" s="1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C109" i="33"/>
  <c r="C108" i="33"/>
  <c r="D108" i="33" s="1"/>
  <c r="E108" i="33" s="1"/>
  <c r="F108" i="33" s="1"/>
  <c r="G108" i="33" s="1"/>
  <c r="H108" i="33" s="1"/>
  <c r="I108" i="33" s="1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U107" i="33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L107" i="33"/>
  <c r="M107" i="33" s="1"/>
  <c r="N107" i="33" s="1"/>
  <c r="O107" i="33" s="1"/>
  <c r="P107" i="33" s="1"/>
  <c r="Q107" i="33" s="1"/>
  <c r="R107" i="33" s="1"/>
  <c r="S107" i="33" s="1"/>
  <c r="T107" i="33" s="1"/>
  <c r="K107" i="33"/>
  <c r="J107" i="33"/>
  <c r="C107" i="33"/>
  <c r="D107" i="33" s="1"/>
  <c r="E107" i="33" s="1"/>
  <c r="F107" i="33" s="1"/>
  <c r="G107" i="33" s="1"/>
  <c r="H107" i="33" s="1"/>
  <c r="E106" i="33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D106" i="33"/>
  <c r="C106" i="33"/>
  <c r="C104" i="33"/>
  <c r="D104" i="33" s="1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H103" i="33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D103" i="33"/>
  <c r="E103" i="33" s="1"/>
  <c r="F103" i="33" s="1"/>
  <c r="G103" i="33" s="1"/>
  <c r="C103" i="33"/>
  <c r="L102" i="33"/>
  <c r="M102" i="33" s="1"/>
  <c r="N102" i="33" s="1"/>
  <c r="O102" i="33" s="1"/>
  <c r="P102" i="33" s="1"/>
  <c r="Q102" i="33" s="1"/>
  <c r="R102" i="33" s="1"/>
  <c r="S102" i="33" s="1"/>
  <c r="T102" i="33" s="1"/>
  <c r="U102" i="33" s="1"/>
  <c r="V102" i="33" s="1"/>
  <c r="W102" i="33" s="1"/>
  <c r="X102" i="33" s="1"/>
  <c r="Y102" i="33" s="1"/>
  <c r="Z102" i="33" s="1"/>
  <c r="AA102" i="33" s="1"/>
  <c r="AB102" i="33" s="1"/>
  <c r="AC102" i="33" s="1"/>
  <c r="AD102" i="33" s="1"/>
  <c r="AE102" i="33" s="1"/>
  <c r="AF102" i="33" s="1"/>
  <c r="C102" i="33"/>
  <c r="D102" i="33" s="1"/>
  <c r="E102" i="33" s="1"/>
  <c r="F102" i="33" s="1"/>
  <c r="G102" i="33" s="1"/>
  <c r="H102" i="33" s="1"/>
  <c r="I102" i="33" s="1"/>
  <c r="J102" i="33" s="1"/>
  <c r="K102" i="33" s="1"/>
  <c r="C100" i="33"/>
  <c r="D100" i="33" s="1"/>
  <c r="E100" i="33" s="1"/>
  <c r="F100" i="33" s="1"/>
  <c r="G100" i="33" s="1"/>
  <c r="H100" i="33" s="1"/>
  <c r="I100" i="33" s="1"/>
  <c r="J100" i="33" s="1"/>
  <c r="K100" i="33" s="1"/>
  <c r="L100" i="33" s="1"/>
  <c r="M100" i="33" s="1"/>
  <c r="N100" i="33" s="1"/>
  <c r="O100" i="33" s="1"/>
  <c r="P100" i="33" s="1"/>
  <c r="Q100" i="33" s="1"/>
  <c r="R100" i="33" s="1"/>
  <c r="S100" i="33" s="1"/>
  <c r="T100" i="33" s="1"/>
  <c r="U100" i="33" s="1"/>
  <c r="V100" i="33" s="1"/>
  <c r="W100" i="33" s="1"/>
  <c r="X100" i="33" s="1"/>
  <c r="Y100" i="33" s="1"/>
  <c r="Z100" i="33" s="1"/>
  <c r="AA100" i="33" s="1"/>
  <c r="AB100" i="33" s="1"/>
  <c r="AC100" i="33" s="1"/>
  <c r="AD100" i="33" s="1"/>
  <c r="AE100" i="33" s="1"/>
  <c r="AF100" i="33" s="1"/>
  <c r="H99" i="33"/>
  <c r="I99" i="33" s="1"/>
  <c r="J99" i="33" s="1"/>
  <c r="K99" i="33" s="1"/>
  <c r="L99" i="33" s="1"/>
  <c r="M99" i="33" s="1"/>
  <c r="N99" i="33" s="1"/>
  <c r="O99" i="33" s="1"/>
  <c r="P99" i="33" s="1"/>
  <c r="Q99" i="33" s="1"/>
  <c r="R99" i="33" s="1"/>
  <c r="S99" i="33" s="1"/>
  <c r="T99" i="33" s="1"/>
  <c r="U99" i="33" s="1"/>
  <c r="V99" i="33" s="1"/>
  <c r="W99" i="33" s="1"/>
  <c r="X99" i="33" s="1"/>
  <c r="Y99" i="33" s="1"/>
  <c r="Z99" i="33" s="1"/>
  <c r="AA99" i="33" s="1"/>
  <c r="AB99" i="33" s="1"/>
  <c r="AC99" i="33" s="1"/>
  <c r="AD99" i="33" s="1"/>
  <c r="AE99" i="33" s="1"/>
  <c r="AF99" i="33" s="1"/>
  <c r="C99" i="33"/>
  <c r="D99" i="33" s="1"/>
  <c r="E99" i="33" s="1"/>
  <c r="F99" i="33" s="1"/>
  <c r="G99" i="33" s="1"/>
  <c r="C98" i="33"/>
  <c r="D98" i="33" s="1"/>
  <c r="E98" i="33" s="1"/>
  <c r="F98" i="33" s="1"/>
  <c r="G98" i="33" s="1"/>
  <c r="H98" i="33" s="1"/>
  <c r="I98" i="33" s="1"/>
  <c r="J98" i="33" s="1"/>
  <c r="K98" i="33" s="1"/>
  <c r="L98" i="33" s="1"/>
  <c r="M98" i="33" s="1"/>
  <c r="N98" i="33" s="1"/>
  <c r="O98" i="33" s="1"/>
  <c r="P98" i="33" s="1"/>
  <c r="Q98" i="33" s="1"/>
  <c r="R98" i="33" s="1"/>
  <c r="S98" i="33" s="1"/>
  <c r="T98" i="33" s="1"/>
  <c r="U98" i="33" s="1"/>
  <c r="V98" i="33" s="1"/>
  <c r="W98" i="33" s="1"/>
  <c r="X98" i="33" s="1"/>
  <c r="Y98" i="33" s="1"/>
  <c r="Z98" i="33" s="1"/>
  <c r="AA98" i="33" s="1"/>
  <c r="AB98" i="33" s="1"/>
  <c r="AC98" i="33" s="1"/>
  <c r="AD98" i="33" s="1"/>
  <c r="AE98" i="33" s="1"/>
  <c r="AF98" i="33" s="1"/>
  <c r="I97" i="33"/>
  <c r="J97" i="33" s="1"/>
  <c r="K97" i="33" s="1"/>
  <c r="L97" i="33" s="1"/>
  <c r="M97" i="33" s="1"/>
  <c r="N97" i="33" s="1"/>
  <c r="O97" i="33" s="1"/>
  <c r="P97" i="33" s="1"/>
  <c r="Q97" i="33" s="1"/>
  <c r="R97" i="33" s="1"/>
  <c r="S97" i="33" s="1"/>
  <c r="T97" i="33" s="1"/>
  <c r="U97" i="33" s="1"/>
  <c r="V97" i="33" s="1"/>
  <c r="W97" i="33" s="1"/>
  <c r="X97" i="33" s="1"/>
  <c r="Y97" i="33" s="1"/>
  <c r="Z97" i="33" s="1"/>
  <c r="AA97" i="33" s="1"/>
  <c r="AB97" i="33" s="1"/>
  <c r="AC97" i="33" s="1"/>
  <c r="AD97" i="33" s="1"/>
  <c r="AE97" i="33" s="1"/>
  <c r="AF97" i="33" s="1"/>
  <c r="E97" i="33"/>
  <c r="F97" i="33" s="1"/>
  <c r="G97" i="33" s="1"/>
  <c r="H97" i="33" s="1"/>
  <c r="D97" i="33"/>
  <c r="C97" i="33"/>
  <c r="C96" i="33"/>
  <c r="C88" i="33" s="1"/>
  <c r="C95" i="33"/>
  <c r="AH92" i="33"/>
  <c r="AI92" i="33" s="1"/>
  <c r="AH91" i="33"/>
  <c r="AI91" i="33" s="1"/>
  <c r="AH90" i="33"/>
  <c r="AI90" i="33" s="1"/>
  <c r="AH89" i="33"/>
  <c r="AI89" i="33" s="1"/>
  <c r="AF86" i="33"/>
  <c r="AE86" i="33"/>
  <c r="AD86" i="33"/>
  <c r="AC86" i="33"/>
  <c r="AB86" i="33"/>
  <c r="AA86" i="33"/>
  <c r="Z86" i="33"/>
  <c r="Y86" i="33"/>
  <c r="X86" i="33"/>
  <c r="W86" i="33"/>
  <c r="V86" i="33"/>
  <c r="U86" i="33"/>
  <c r="T86" i="33"/>
  <c r="S86" i="33"/>
  <c r="R86" i="33"/>
  <c r="Q86" i="33"/>
  <c r="P86" i="33"/>
  <c r="O86" i="33"/>
  <c r="N86" i="33"/>
  <c r="M86" i="33"/>
  <c r="L86" i="33"/>
  <c r="K86" i="33"/>
  <c r="J86" i="33"/>
  <c r="I86" i="33"/>
  <c r="H86" i="33"/>
  <c r="G86" i="33"/>
  <c r="F86" i="33"/>
  <c r="E86" i="33"/>
  <c r="D86" i="33"/>
  <c r="C86" i="33"/>
  <c r="AI85" i="33"/>
  <c r="AH85" i="33"/>
  <c r="AI84" i="33"/>
  <c r="AH84" i="33"/>
  <c r="AI83" i="33"/>
  <c r="AH83" i="33"/>
  <c r="AI82" i="33"/>
  <c r="AH82" i="33"/>
  <c r="AI81" i="33"/>
  <c r="AH81" i="33"/>
  <c r="AI80" i="33"/>
  <c r="AH80" i="33"/>
  <c r="AI79" i="33"/>
  <c r="AH79" i="33"/>
  <c r="AI78" i="33"/>
  <c r="AH78" i="33"/>
  <c r="AG77" i="33"/>
  <c r="P77" i="33"/>
  <c r="AI76" i="33"/>
  <c r="AH76" i="33"/>
  <c r="AF75" i="33"/>
  <c r="AE75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AF74" i="33"/>
  <c r="AE74" i="33"/>
  <c r="AD74" i="33"/>
  <c r="AC74" i="33"/>
  <c r="AB74" i="33"/>
  <c r="AA74" i="33"/>
  <c r="Z74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AF73" i="33"/>
  <c r="AE73" i="33"/>
  <c r="AD73" i="33"/>
  <c r="AC73" i="33"/>
  <c r="AB73" i="33"/>
  <c r="AA73" i="33"/>
  <c r="AA77" i="33" s="1"/>
  <c r="Z73" i="33"/>
  <c r="Y73" i="33"/>
  <c r="X73" i="33"/>
  <c r="W73" i="33"/>
  <c r="V73" i="33"/>
  <c r="U73" i="33"/>
  <c r="T73" i="33"/>
  <c r="S73" i="33"/>
  <c r="R73" i="33"/>
  <c r="Q73" i="33"/>
  <c r="P73" i="33"/>
  <c r="O73" i="33"/>
  <c r="O77" i="33" s="1"/>
  <c r="N73" i="33"/>
  <c r="M73" i="33"/>
  <c r="L73" i="33"/>
  <c r="K73" i="33"/>
  <c r="J73" i="33"/>
  <c r="I73" i="33"/>
  <c r="H73" i="33"/>
  <c r="G73" i="33"/>
  <c r="F73" i="33"/>
  <c r="E73" i="33"/>
  <c r="D73" i="33"/>
  <c r="C73" i="33"/>
  <c r="AF72" i="33"/>
  <c r="AE72" i="33"/>
  <c r="AD72" i="33"/>
  <c r="AC72" i="33"/>
  <c r="AB72" i="33"/>
  <c r="AA72" i="33"/>
  <c r="Z72" i="33"/>
  <c r="Y72" i="33"/>
  <c r="X72" i="33"/>
  <c r="X77" i="33" s="1"/>
  <c r="W72" i="33"/>
  <c r="V72" i="33"/>
  <c r="U72" i="33"/>
  <c r="T72" i="33"/>
  <c r="S72" i="33"/>
  <c r="R72" i="33"/>
  <c r="Q72" i="33"/>
  <c r="P72" i="33"/>
  <c r="O72" i="33"/>
  <c r="N72" i="33"/>
  <c r="M72" i="33"/>
  <c r="L72" i="33"/>
  <c r="L77" i="33" s="1"/>
  <c r="K72" i="33"/>
  <c r="J72" i="33"/>
  <c r="I72" i="33"/>
  <c r="H72" i="33"/>
  <c r="G72" i="33"/>
  <c r="F72" i="33"/>
  <c r="E72" i="33"/>
  <c r="D72" i="33"/>
  <c r="C72" i="33"/>
  <c r="AI70" i="33"/>
  <c r="AH70" i="33"/>
  <c r="AG69" i="33"/>
  <c r="AF69" i="33"/>
  <c r="AE69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AI68" i="33"/>
  <c r="AH68" i="33"/>
  <c r="AI67" i="33"/>
  <c r="AH67" i="33"/>
  <c r="AI66" i="33"/>
  <c r="AH66" i="33"/>
  <c r="AG65" i="33"/>
  <c r="AF65" i="33"/>
  <c r="AF5" i="33" s="1"/>
  <c r="AE65" i="33"/>
  <c r="AD65" i="33"/>
  <c r="AD5" i="33" s="1"/>
  <c r="AC65" i="33"/>
  <c r="AB65" i="33"/>
  <c r="AB5" i="33" s="1"/>
  <c r="AA65" i="33"/>
  <c r="AA5" i="33" s="1"/>
  <c r="Z65" i="33"/>
  <c r="Y65" i="33"/>
  <c r="Y5" i="33" s="1"/>
  <c r="X65" i="33"/>
  <c r="X5" i="33" s="1"/>
  <c r="W65" i="33"/>
  <c r="W5" i="33" s="1"/>
  <c r="V65" i="33"/>
  <c r="V5" i="33" s="1"/>
  <c r="U65" i="33"/>
  <c r="T65" i="33"/>
  <c r="T5" i="33" s="1"/>
  <c r="S65" i="33"/>
  <c r="S5" i="33" s="1"/>
  <c r="R65" i="33"/>
  <c r="Q65" i="33"/>
  <c r="P65" i="33"/>
  <c r="P5" i="33" s="1"/>
  <c r="O65" i="33"/>
  <c r="O5" i="33" s="1"/>
  <c r="N65" i="33"/>
  <c r="N5" i="33" s="1"/>
  <c r="M65" i="33"/>
  <c r="L65" i="33"/>
  <c r="L5" i="33" s="1"/>
  <c r="K65" i="33"/>
  <c r="K5" i="33" s="1"/>
  <c r="J65" i="33"/>
  <c r="J5" i="33" s="1"/>
  <c r="I65" i="33"/>
  <c r="I5" i="33" s="1"/>
  <c r="H65" i="33"/>
  <c r="H5" i="33" s="1"/>
  <c r="G65" i="33"/>
  <c r="G5" i="33" s="1"/>
  <c r="F65" i="33"/>
  <c r="F5" i="33" s="1"/>
  <c r="E65" i="33"/>
  <c r="E5" i="33" s="1"/>
  <c r="D65" i="33"/>
  <c r="D5" i="33" s="1"/>
  <c r="C65" i="33"/>
  <c r="C5" i="33" s="1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G53" i="33"/>
  <c r="AF53" i="33"/>
  <c r="AE53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AI52" i="33"/>
  <c r="AH52" i="33"/>
  <c r="AI51" i="33"/>
  <c r="AH51" i="33"/>
  <c r="AI50" i="33"/>
  <c r="AH50" i="33"/>
  <c r="AG48" i="33"/>
  <c r="AG49" i="33" s="1"/>
  <c r="AG3" i="33" s="1"/>
  <c r="AG6" i="33" s="1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0" i="33"/>
  <c r="AH40" i="33"/>
  <c r="AI39" i="33"/>
  <c r="AH39" i="33"/>
  <c r="AI38" i="33"/>
  <c r="AH38" i="33"/>
  <c r="AI37" i="33"/>
  <c r="AH37" i="33"/>
  <c r="AI36" i="33"/>
  <c r="AH36" i="33"/>
  <c r="AG35" i="33"/>
  <c r="AG2" i="33" s="1"/>
  <c r="AF35" i="33"/>
  <c r="AE35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E5" i="33"/>
  <c r="AC5" i="33"/>
  <c r="Z5" i="33"/>
  <c r="U5" i="33"/>
  <c r="R5" i="33"/>
  <c r="Q5" i="33"/>
  <c r="M5" i="33"/>
  <c r="B5" i="33"/>
  <c r="AG4" i="33"/>
  <c r="K4" i="33"/>
  <c r="C4" i="33"/>
  <c r="Z90" i="32"/>
  <c r="Y90" i="32"/>
  <c r="X90" i="32"/>
  <c r="X56" i="32"/>
  <c r="W90" i="32"/>
  <c r="V90" i="32"/>
  <c r="U90" i="32"/>
  <c r="U55" i="32"/>
  <c r="T55" i="32"/>
  <c r="T90" i="32"/>
  <c r="S55" i="32"/>
  <c r="R55" i="32"/>
  <c r="S90" i="32"/>
  <c r="S56" i="32"/>
  <c r="L55" i="32"/>
  <c r="J71" i="35" l="1"/>
  <c r="K224" i="35"/>
  <c r="L188" i="35"/>
  <c r="K181" i="35"/>
  <c r="L95" i="35"/>
  <c r="K88" i="35"/>
  <c r="L88" i="35"/>
  <c r="M96" i="35"/>
  <c r="K189" i="35"/>
  <c r="K48" i="35" s="1"/>
  <c r="K49" i="35" s="1"/>
  <c r="K71" i="35" s="1"/>
  <c r="L183" i="35"/>
  <c r="AH77" i="34"/>
  <c r="AI77" i="34"/>
  <c r="G183" i="34"/>
  <c r="F188" i="34"/>
  <c r="E224" i="34"/>
  <c r="H96" i="34"/>
  <c r="E189" i="34"/>
  <c r="E48" i="34" s="1"/>
  <c r="E49" i="34" s="1"/>
  <c r="E71" i="34" s="1"/>
  <c r="V203" i="34"/>
  <c r="D7" i="34"/>
  <c r="C49" i="34"/>
  <c r="F88" i="34"/>
  <c r="T203" i="34"/>
  <c r="B7" i="34"/>
  <c r="D181" i="34"/>
  <c r="E95" i="34"/>
  <c r="E88" i="34"/>
  <c r="AF77" i="33"/>
  <c r="AE77" i="33"/>
  <c r="AB77" i="33"/>
  <c r="Z77" i="33"/>
  <c r="W77" i="33"/>
  <c r="T77" i="33"/>
  <c r="S77" i="33"/>
  <c r="R77" i="33"/>
  <c r="N77" i="33"/>
  <c r="K77" i="33"/>
  <c r="H77" i="33"/>
  <c r="J77" i="33"/>
  <c r="AH72" i="33"/>
  <c r="AI74" i="33"/>
  <c r="G77" i="33"/>
  <c r="F77" i="33"/>
  <c r="AH53" i="33"/>
  <c r="AH75" i="33"/>
  <c r="D77" i="33"/>
  <c r="AI86" i="33"/>
  <c r="AI53" i="33"/>
  <c r="C77" i="33"/>
  <c r="AH65" i="33"/>
  <c r="S200" i="33"/>
  <c r="D200" i="33"/>
  <c r="AI65" i="33"/>
  <c r="AI72" i="33"/>
  <c r="AH73" i="33"/>
  <c r="AI73" i="33"/>
  <c r="AH74" i="33"/>
  <c r="AI75" i="33"/>
  <c r="D4" i="33"/>
  <c r="E77" i="33"/>
  <c r="M77" i="33"/>
  <c r="U77" i="33"/>
  <c r="AC77" i="33"/>
  <c r="V77" i="33"/>
  <c r="AD77" i="33"/>
  <c r="AH86" i="33"/>
  <c r="AG71" i="33"/>
  <c r="AI35" i="33"/>
  <c r="AH35" i="33"/>
  <c r="AI69" i="33"/>
  <c r="AH69" i="33"/>
  <c r="I77" i="33"/>
  <c r="Q77" i="33"/>
  <c r="Y77" i="33"/>
  <c r="D96" i="33"/>
  <c r="C181" i="33"/>
  <c r="D95" i="33"/>
  <c r="D188" i="33"/>
  <c r="C224" i="33"/>
  <c r="D183" i="33"/>
  <c r="C189" i="33"/>
  <c r="C48" i="33" s="1"/>
  <c r="C49" i="33" s="1"/>
  <c r="C71" i="33" s="1"/>
  <c r="L181" i="35" l="1"/>
  <c r="M95" i="35"/>
  <c r="L224" i="35"/>
  <c r="M188" i="35"/>
  <c r="L189" i="35"/>
  <c r="L48" i="35" s="1"/>
  <c r="L49" i="35" s="1"/>
  <c r="L71" i="35" s="1"/>
  <c r="M183" i="35"/>
  <c r="AC203" i="35"/>
  <c r="K7" i="35"/>
  <c r="N96" i="35"/>
  <c r="AB203" i="35"/>
  <c r="J7" i="35"/>
  <c r="I96" i="34"/>
  <c r="G188" i="34"/>
  <c r="F224" i="34"/>
  <c r="E181" i="34"/>
  <c r="F95" i="34"/>
  <c r="C71" i="34"/>
  <c r="H183" i="34"/>
  <c r="F189" i="34"/>
  <c r="F48" i="34" s="1"/>
  <c r="W203" i="34"/>
  <c r="E7" i="34"/>
  <c r="D181" i="33"/>
  <c r="E95" i="33"/>
  <c r="E183" i="33"/>
  <c r="D189" i="33"/>
  <c r="D48" i="33" s="1"/>
  <c r="U203" i="33"/>
  <c r="C7" i="33"/>
  <c r="D224" i="33"/>
  <c r="E188" i="33"/>
  <c r="D88" i="33"/>
  <c r="E96" i="33"/>
  <c r="AH77" i="33"/>
  <c r="AI77" i="33"/>
  <c r="AD203" i="35" l="1"/>
  <c r="L7" i="35"/>
  <c r="M189" i="35"/>
  <c r="M48" i="35" s="1"/>
  <c r="M49" i="35" s="1"/>
  <c r="M71" i="35" s="1"/>
  <c r="B198" i="35" s="1"/>
  <c r="N183" i="35"/>
  <c r="N188" i="35"/>
  <c r="M224" i="35"/>
  <c r="M88" i="35"/>
  <c r="O96" i="35"/>
  <c r="M181" i="35"/>
  <c r="N95" i="35"/>
  <c r="F181" i="34"/>
  <c r="G95" i="34"/>
  <c r="F49" i="34"/>
  <c r="I183" i="34"/>
  <c r="G224" i="34"/>
  <c r="H188" i="34"/>
  <c r="G88" i="34"/>
  <c r="G189" i="34"/>
  <c r="G48" i="34" s="1"/>
  <c r="G49" i="34" s="1"/>
  <c r="G71" i="34" s="1"/>
  <c r="U203" i="34"/>
  <c r="C7" i="34"/>
  <c r="J96" i="34"/>
  <c r="D49" i="33"/>
  <c r="T203" i="33"/>
  <c r="B7" i="33"/>
  <c r="F96" i="33"/>
  <c r="E88" i="33"/>
  <c r="F183" i="33"/>
  <c r="E189" i="33"/>
  <c r="E48" i="33" s="1"/>
  <c r="E49" i="33" s="1"/>
  <c r="E71" i="33" s="1"/>
  <c r="E224" i="33"/>
  <c r="F188" i="33"/>
  <c r="E181" i="33"/>
  <c r="F95" i="33"/>
  <c r="N224" i="35" l="1"/>
  <c r="O188" i="35"/>
  <c r="O183" i="35"/>
  <c r="N189" i="35"/>
  <c r="N48" i="35" s="1"/>
  <c r="N49" i="35" s="1"/>
  <c r="N71" i="35" s="1"/>
  <c r="P96" i="35"/>
  <c r="O88" i="35"/>
  <c r="N181" i="35"/>
  <c r="O95" i="35"/>
  <c r="AE203" i="35"/>
  <c r="M7" i="35"/>
  <c r="C198" i="35"/>
  <c r="K6" i="35" s="1"/>
  <c r="N88" i="35"/>
  <c r="H224" i="34"/>
  <c r="I188" i="34"/>
  <c r="J183" i="34"/>
  <c r="I189" i="34"/>
  <c r="I48" i="34" s="1"/>
  <c r="I49" i="34" s="1"/>
  <c r="I71" i="34" s="1"/>
  <c r="H189" i="34"/>
  <c r="H48" i="34" s="1"/>
  <c r="H88" i="34"/>
  <c r="F71" i="34"/>
  <c r="I88" i="34"/>
  <c r="Y203" i="34"/>
  <c r="G7" i="34"/>
  <c r="G181" i="34"/>
  <c r="H95" i="34"/>
  <c r="K96" i="34"/>
  <c r="W203" i="33"/>
  <c r="E7" i="33"/>
  <c r="F224" i="33"/>
  <c r="G188" i="33"/>
  <c r="F189" i="33"/>
  <c r="F48" i="33" s="1"/>
  <c r="F49" i="33" s="1"/>
  <c r="F71" i="33" s="1"/>
  <c r="G183" i="33"/>
  <c r="F88" i="33"/>
  <c r="G96" i="33"/>
  <c r="F181" i="33"/>
  <c r="G95" i="33"/>
  <c r="D71" i="33"/>
  <c r="AF203" i="35" l="1"/>
  <c r="N7" i="35"/>
  <c r="P183" i="35"/>
  <c r="O189" i="35"/>
  <c r="O48" i="35" s="1"/>
  <c r="O49" i="35" s="1"/>
  <c r="O71" i="35" s="1"/>
  <c r="Q96" i="35"/>
  <c r="O224" i="35"/>
  <c r="P188" i="35"/>
  <c r="P88" i="35" s="1"/>
  <c r="O181" i="35"/>
  <c r="P95" i="35"/>
  <c r="X203" i="34"/>
  <c r="F7" i="34"/>
  <c r="H49" i="34"/>
  <c r="AA203" i="34"/>
  <c r="I7" i="34"/>
  <c r="K183" i="34"/>
  <c r="H181" i="34"/>
  <c r="I95" i="34"/>
  <c r="I224" i="34"/>
  <c r="J188" i="34"/>
  <c r="L96" i="34"/>
  <c r="V203" i="33"/>
  <c r="D7" i="33"/>
  <c r="H183" i="33"/>
  <c r="G189" i="33"/>
  <c r="G48" i="33" s="1"/>
  <c r="G181" i="33"/>
  <c r="H95" i="33"/>
  <c r="G88" i="33"/>
  <c r="H96" i="33"/>
  <c r="X203" i="33"/>
  <c r="F7" i="33"/>
  <c r="H188" i="33"/>
  <c r="G224" i="33"/>
  <c r="P189" i="35" l="1"/>
  <c r="P48" i="35" s="1"/>
  <c r="P71" i="35" s="1"/>
  <c r="Q183" i="35"/>
  <c r="P224" i="35"/>
  <c r="Q188" i="35"/>
  <c r="Q88" i="35"/>
  <c r="R96" i="35"/>
  <c r="AG203" i="35"/>
  <c r="O7" i="35"/>
  <c r="P181" i="35"/>
  <c r="Q95" i="35"/>
  <c r="J224" i="34"/>
  <c r="K188" i="34"/>
  <c r="J88" i="34"/>
  <c r="H71" i="34"/>
  <c r="I181" i="34"/>
  <c r="J95" i="34"/>
  <c r="J189" i="34"/>
  <c r="J48" i="34" s="1"/>
  <c r="K189" i="34"/>
  <c r="K48" i="34" s="1"/>
  <c r="K49" i="34" s="1"/>
  <c r="K71" i="34" s="1"/>
  <c r="L183" i="34"/>
  <c r="M96" i="34"/>
  <c r="H224" i="33"/>
  <c r="I188" i="33"/>
  <c r="G49" i="33"/>
  <c r="H189" i="33"/>
  <c r="H48" i="33" s="1"/>
  <c r="I183" i="33"/>
  <c r="H88" i="33"/>
  <c r="I96" i="33"/>
  <c r="H181" i="33"/>
  <c r="I95" i="33"/>
  <c r="I55" i="32"/>
  <c r="H55" i="32"/>
  <c r="G55" i="32"/>
  <c r="F55" i="32"/>
  <c r="S96" i="35" l="1"/>
  <c r="R188" i="35"/>
  <c r="Q224" i="35"/>
  <c r="Q181" i="35"/>
  <c r="R95" i="35"/>
  <c r="R183" i="35"/>
  <c r="Q189" i="35"/>
  <c r="AH203" i="35"/>
  <c r="P7" i="35"/>
  <c r="J181" i="34"/>
  <c r="K95" i="34"/>
  <c r="N96" i="34"/>
  <c r="M183" i="34"/>
  <c r="Z203" i="34"/>
  <c r="H7" i="34"/>
  <c r="AC203" i="34"/>
  <c r="K7" i="34"/>
  <c r="L188" i="34"/>
  <c r="K224" i="34"/>
  <c r="K88" i="34"/>
  <c r="J49" i="34"/>
  <c r="H49" i="33"/>
  <c r="H71" i="33" s="1"/>
  <c r="I189" i="33"/>
  <c r="I48" i="33" s="1"/>
  <c r="I49" i="33" s="1"/>
  <c r="I71" i="33" s="1"/>
  <c r="J183" i="33"/>
  <c r="I181" i="33"/>
  <c r="J95" i="33"/>
  <c r="G71" i="33"/>
  <c r="J96" i="33"/>
  <c r="I88" i="33"/>
  <c r="J188" i="33"/>
  <c r="I224" i="33"/>
  <c r="AI203" i="35" l="1"/>
  <c r="Q7" i="35"/>
  <c r="R189" i="35"/>
  <c r="R48" i="35" s="1"/>
  <c r="R49" i="35" s="1"/>
  <c r="R71" i="35" s="1"/>
  <c r="S183" i="35"/>
  <c r="R181" i="35"/>
  <c r="S95" i="35"/>
  <c r="R224" i="35"/>
  <c r="S188" i="35"/>
  <c r="T96" i="35"/>
  <c r="R88" i="35"/>
  <c r="L224" i="34"/>
  <c r="M188" i="34"/>
  <c r="L88" i="34"/>
  <c r="L189" i="34"/>
  <c r="L48" i="34" s="1"/>
  <c r="M189" i="34"/>
  <c r="M48" i="34" s="1"/>
  <c r="M49" i="34" s="1"/>
  <c r="M71" i="34" s="1"/>
  <c r="N183" i="34"/>
  <c r="O96" i="34"/>
  <c r="J71" i="34"/>
  <c r="K181" i="34"/>
  <c r="L95" i="34"/>
  <c r="J181" i="33"/>
  <c r="K95" i="33"/>
  <c r="K188" i="33"/>
  <c r="J224" i="33"/>
  <c r="J189" i="33"/>
  <c r="J48" i="33" s="1"/>
  <c r="J49" i="33" s="1"/>
  <c r="J71" i="33" s="1"/>
  <c r="K183" i="33"/>
  <c r="AA203" i="33"/>
  <c r="I7" i="33"/>
  <c r="J88" i="33"/>
  <c r="K96" i="33"/>
  <c r="Y203" i="33"/>
  <c r="G7" i="33"/>
  <c r="Z203" i="33"/>
  <c r="H7" i="33"/>
  <c r="S189" i="35" l="1"/>
  <c r="S48" i="35" s="1"/>
  <c r="S49" i="35" s="1"/>
  <c r="S71" i="35" s="1"/>
  <c r="T183" i="35"/>
  <c r="S181" i="35"/>
  <c r="T95" i="35"/>
  <c r="AJ203" i="35"/>
  <c r="R7" i="35"/>
  <c r="S88" i="35"/>
  <c r="S224" i="35"/>
  <c r="T188" i="35"/>
  <c r="U96" i="35"/>
  <c r="T88" i="35"/>
  <c r="P96" i="34"/>
  <c r="AE203" i="34"/>
  <c r="M7" i="34"/>
  <c r="N189" i="34"/>
  <c r="N48" i="34" s="1"/>
  <c r="N49" i="34" s="1"/>
  <c r="N71" i="34" s="1"/>
  <c r="O183" i="34"/>
  <c r="L181" i="34"/>
  <c r="M95" i="34"/>
  <c r="L49" i="34"/>
  <c r="L71" i="34" s="1"/>
  <c r="C198" i="34" s="1"/>
  <c r="M224" i="34"/>
  <c r="N188" i="34"/>
  <c r="M88" i="34"/>
  <c r="AB203" i="34"/>
  <c r="J7" i="34"/>
  <c r="K189" i="33"/>
  <c r="K48" i="33" s="1"/>
  <c r="K49" i="33" s="1"/>
  <c r="K71" i="33" s="1"/>
  <c r="L183" i="33"/>
  <c r="K224" i="33"/>
  <c r="L188" i="33"/>
  <c r="AB203" i="33"/>
  <c r="J7" i="33"/>
  <c r="K88" i="33"/>
  <c r="L96" i="33"/>
  <c r="K181" i="33"/>
  <c r="L95" i="33"/>
  <c r="T181" i="35" l="1"/>
  <c r="U95" i="35"/>
  <c r="V96" i="35"/>
  <c r="U88" i="35"/>
  <c r="U183" i="35"/>
  <c r="T189" i="35"/>
  <c r="T48" i="35" s="1"/>
  <c r="T49" i="35" s="1"/>
  <c r="T71" i="35" s="1"/>
  <c r="T224" i="35"/>
  <c r="U188" i="35"/>
  <c r="AK203" i="35"/>
  <c r="S7" i="35"/>
  <c r="B198" i="34"/>
  <c r="P183" i="34"/>
  <c r="AF203" i="34"/>
  <c r="N7" i="34"/>
  <c r="O188" i="34"/>
  <c r="N224" i="34"/>
  <c r="N88" i="34"/>
  <c r="M181" i="34"/>
  <c r="N95" i="34"/>
  <c r="K6" i="34"/>
  <c r="AD203" i="34"/>
  <c r="L7" i="34"/>
  <c r="Q96" i="34"/>
  <c r="L181" i="33"/>
  <c r="M95" i="33"/>
  <c r="M188" i="33"/>
  <c r="L224" i="33"/>
  <c r="AC203" i="33"/>
  <c r="K7" i="33"/>
  <c r="L88" i="33"/>
  <c r="M96" i="33"/>
  <c r="M183" i="33"/>
  <c r="L189" i="33"/>
  <c r="L48" i="33" s="1"/>
  <c r="L49" i="33" s="1"/>
  <c r="L71" i="33" s="1"/>
  <c r="AL203" i="35" l="1"/>
  <c r="T7" i="35"/>
  <c r="U189" i="35"/>
  <c r="U48" i="35" s="1"/>
  <c r="U49" i="35" s="1"/>
  <c r="U71" i="35" s="1"/>
  <c r="V183" i="35"/>
  <c r="W96" i="35"/>
  <c r="V88" i="35"/>
  <c r="U181" i="35"/>
  <c r="V95" i="35"/>
  <c r="V188" i="35"/>
  <c r="U224" i="35"/>
  <c r="R96" i="34"/>
  <c r="O224" i="34"/>
  <c r="P188" i="34"/>
  <c r="O189" i="34"/>
  <c r="O48" i="34" s="1"/>
  <c r="O49" i="34" s="1"/>
  <c r="O71" i="34" s="1"/>
  <c r="O88" i="34"/>
  <c r="N181" i="34"/>
  <c r="O95" i="34"/>
  <c r="Q183" i="34"/>
  <c r="M224" i="33"/>
  <c r="N188" i="33"/>
  <c r="AD203" i="33"/>
  <c r="L7" i="33"/>
  <c r="N183" i="33"/>
  <c r="M189" i="33"/>
  <c r="M48" i="33" s="1"/>
  <c r="M49" i="33" s="1"/>
  <c r="M71" i="33" s="1"/>
  <c r="N96" i="33"/>
  <c r="M88" i="33"/>
  <c r="M181" i="33"/>
  <c r="N95" i="33"/>
  <c r="V181" i="35" l="1"/>
  <c r="W95" i="35"/>
  <c r="AM203" i="35"/>
  <c r="U7" i="35"/>
  <c r="W88" i="35"/>
  <c r="X96" i="35"/>
  <c r="W183" i="35"/>
  <c r="V189" i="35"/>
  <c r="V48" i="35" s="1"/>
  <c r="V49" i="35" s="1"/>
  <c r="V71" i="35" s="1"/>
  <c r="V224" i="35"/>
  <c r="W188" i="35"/>
  <c r="O181" i="34"/>
  <c r="P95" i="34"/>
  <c r="AG203" i="34"/>
  <c r="O7" i="34"/>
  <c r="P224" i="34"/>
  <c r="Q188" i="34"/>
  <c r="P88" i="34"/>
  <c r="R183" i="34"/>
  <c r="P189" i="34"/>
  <c r="P48" i="34" s="1"/>
  <c r="P49" i="34" s="1"/>
  <c r="P71" i="34" s="1"/>
  <c r="S96" i="34"/>
  <c r="AE203" i="33"/>
  <c r="M7" i="33"/>
  <c r="B198" i="33"/>
  <c r="O183" i="33"/>
  <c r="N189" i="33"/>
  <c r="N48" i="33" s="1"/>
  <c r="N49" i="33" s="1"/>
  <c r="N71" i="33" s="1"/>
  <c r="N181" i="33"/>
  <c r="O95" i="33"/>
  <c r="N88" i="33"/>
  <c r="O96" i="33"/>
  <c r="C198" i="33"/>
  <c r="N224" i="33"/>
  <c r="O188" i="33"/>
  <c r="AN203" i="35" l="1"/>
  <c r="V7" i="35"/>
  <c r="X183" i="35"/>
  <c r="W189" i="35"/>
  <c r="W48" i="35" s="1"/>
  <c r="W49" i="35" s="1"/>
  <c r="W71" i="35" s="1"/>
  <c r="Y96" i="35"/>
  <c r="X88" i="35"/>
  <c r="W224" i="35"/>
  <c r="X188" i="35"/>
  <c r="W181" i="35"/>
  <c r="X95" i="35"/>
  <c r="Q224" i="34"/>
  <c r="R188" i="34"/>
  <c r="Q88" i="34"/>
  <c r="T96" i="34"/>
  <c r="AH203" i="34"/>
  <c r="P7" i="34"/>
  <c r="P181" i="34"/>
  <c r="Q95" i="34"/>
  <c r="S183" i="34"/>
  <c r="R189" i="34"/>
  <c r="R48" i="34" s="1"/>
  <c r="R49" i="34" s="1"/>
  <c r="R71" i="34" s="1"/>
  <c r="Q189" i="34"/>
  <c r="Q48" i="34" s="1"/>
  <c r="Q49" i="34" s="1"/>
  <c r="Q71" i="34" s="1"/>
  <c r="AF203" i="33"/>
  <c r="N7" i="33"/>
  <c r="P188" i="33"/>
  <c r="O224" i="33"/>
  <c r="O189" i="33"/>
  <c r="O48" i="33" s="1"/>
  <c r="O49" i="33" s="1"/>
  <c r="O71" i="33" s="1"/>
  <c r="P183" i="33"/>
  <c r="O88" i="33"/>
  <c r="P96" i="33"/>
  <c r="K6" i="33"/>
  <c r="O181" i="33"/>
  <c r="P95" i="33"/>
  <c r="AO203" i="35" l="1"/>
  <c r="W7" i="35"/>
  <c r="Y183" i="35"/>
  <c r="X189" i="35"/>
  <c r="X48" i="35" s="1"/>
  <c r="X49" i="35" s="1"/>
  <c r="X71" i="35" s="1"/>
  <c r="Z96" i="35"/>
  <c r="Y88" i="35"/>
  <c r="X181" i="35"/>
  <c r="Y95" i="35"/>
  <c r="X224" i="35"/>
  <c r="Y188" i="35"/>
  <c r="AI203" i="34"/>
  <c r="Q7" i="34"/>
  <c r="R224" i="34"/>
  <c r="S188" i="34"/>
  <c r="AJ203" i="34"/>
  <c r="R7" i="34"/>
  <c r="S189" i="34"/>
  <c r="S48" i="34" s="1"/>
  <c r="S49" i="34" s="1"/>
  <c r="S71" i="34" s="1"/>
  <c r="T183" i="34"/>
  <c r="Q181" i="34"/>
  <c r="R95" i="34"/>
  <c r="U96" i="34"/>
  <c r="R88" i="34"/>
  <c r="P88" i="33"/>
  <c r="Q96" i="33"/>
  <c r="AG203" i="33"/>
  <c r="O7" i="33"/>
  <c r="P181" i="33"/>
  <c r="Q95" i="33"/>
  <c r="P224" i="33"/>
  <c r="Q188" i="33"/>
  <c r="Q183" i="33"/>
  <c r="P189" i="33"/>
  <c r="P48" i="33" s="1"/>
  <c r="P49" i="33" s="1"/>
  <c r="P71" i="33" s="1"/>
  <c r="Y181" i="35" l="1"/>
  <c r="Z95" i="35"/>
  <c r="Z183" i="35"/>
  <c r="Y189" i="35"/>
  <c r="Y48" i="35" s="1"/>
  <c r="Y49" i="35" s="1"/>
  <c r="Y71" i="35" s="1"/>
  <c r="Z88" i="35"/>
  <c r="AA96" i="35"/>
  <c r="Z188" i="35"/>
  <c r="Y224" i="35"/>
  <c r="AP203" i="35"/>
  <c r="X7" i="35"/>
  <c r="U183" i="34"/>
  <c r="T88" i="34"/>
  <c r="V96" i="34"/>
  <c r="R181" i="34"/>
  <c r="S95" i="34"/>
  <c r="AK203" i="34"/>
  <c r="S7" i="34"/>
  <c r="T188" i="34"/>
  <c r="S224" i="34"/>
  <c r="S88" i="34"/>
  <c r="Q224" i="33"/>
  <c r="R188" i="33"/>
  <c r="Q181" i="33"/>
  <c r="R95" i="33"/>
  <c r="AH203" i="33"/>
  <c r="P7" i="33"/>
  <c r="Q88" i="33"/>
  <c r="R96" i="33"/>
  <c r="Q189" i="33"/>
  <c r="Q48" i="33" s="1"/>
  <c r="Q49" i="33" s="1"/>
  <c r="Q71" i="33" s="1"/>
  <c r="R183" i="33"/>
  <c r="Z224" i="35" l="1"/>
  <c r="AA188" i="35"/>
  <c r="Z189" i="35"/>
  <c r="Z48" i="35" s="1"/>
  <c r="Z49" i="35" s="1"/>
  <c r="Z71" i="35" s="1"/>
  <c r="AA183" i="35"/>
  <c r="AQ203" i="35"/>
  <c r="Y7" i="35"/>
  <c r="Z181" i="35"/>
  <c r="AA95" i="35"/>
  <c r="AB96" i="35"/>
  <c r="S181" i="34"/>
  <c r="T95" i="34"/>
  <c r="W96" i="34"/>
  <c r="T224" i="34"/>
  <c r="U188" i="34"/>
  <c r="T189" i="34"/>
  <c r="T48" i="34" s="1"/>
  <c r="T49" i="34" s="1"/>
  <c r="T71" i="34" s="1"/>
  <c r="U189" i="34"/>
  <c r="U48" i="34" s="1"/>
  <c r="U49" i="34" s="1"/>
  <c r="U71" i="34" s="1"/>
  <c r="V183" i="34"/>
  <c r="R88" i="33"/>
  <c r="S96" i="33"/>
  <c r="R181" i="33"/>
  <c r="S95" i="33"/>
  <c r="S183" i="33"/>
  <c r="R189" i="33"/>
  <c r="R48" i="33" s="1"/>
  <c r="R49" i="33" s="1"/>
  <c r="R71" i="33" s="1"/>
  <c r="S188" i="33"/>
  <c r="R224" i="33"/>
  <c r="AI203" i="33"/>
  <c r="Q7" i="33"/>
  <c r="AA181" i="35" l="1"/>
  <c r="AB95" i="35"/>
  <c r="AA189" i="35"/>
  <c r="AA48" i="35" s="1"/>
  <c r="AA49" i="35" s="1"/>
  <c r="AA71" i="35" s="1"/>
  <c r="AB183" i="35"/>
  <c r="AR203" i="35"/>
  <c r="Z7" i="35"/>
  <c r="AA88" i="35"/>
  <c r="AA224" i="35"/>
  <c r="AB188" i="35"/>
  <c r="AB88" i="35"/>
  <c r="AC96" i="35"/>
  <c r="AM203" i="34"/>
  <c r="U7" i="34"/>
  <c r="X96" i="34"/>
  <c r="U224" i="34"/>
  <c r="V188" i="34"/>
  <c r="U88" i="34"/>
  <c r="AL203" i="34"/>
  <c r="T7" i="34"/>
  <c r="T181" i="34"/>
  <c r="U95" i="34"/>
  <c r="W183" i="34"/>
  <c r="T188" i="33"/>
  <c r="S224" i="33"/>
  <c r="S189" i="33"/>
  <c r="S48" i="33" s="1"/>
  <c r="S49" i="33" s="1"/>
  <c r="S71" i="33" s="1"/>
  <c r="T183" i="33"/>
  <c r="AJ203" i="33"/>
  <c r="R7" i="33"/>
  <c r="S181" i="33"/>
  <c r="T95" i="33"/>
  <c r="S88" i="33"/>
  <c r="T96" i="33"/>
  <c r="AB189" i="35" l="1"/>
  <c r="AB48" i="35" s="1"/>
  <c r="AB49" i="35" s="1"/>
  <c r="AB71" i="35" s="1"/>
  <c r="AC183" i="35"/>
  <c r="AS203" i="35"/>
  <c r="AA7" i="35"/>
  <c r="AB181" i="35"/>
  <c r="AC95" i="35"/>
  <c r="AC88" i="35"/>
  <c r="AD96" i="35"/>
  <c r="AB224" i="35"/>
  <c r="AC188" i="35"/>
  <c r="W188" i="34"/>
  <c r="V224" i="34"/>
  <c r="V88" i="34"/>
  <c r="Y96" i="34"/>
  <c r="W189" i="34"/>
  <c r="W48" i="34" s="1"/>
  <c r="W49" i="34" s="1"/>
  <c r="W71" i="34" s="1"/>
  <c r="X183" i="34"/>
  <c r="V189" i="34"/>
  <c r="V48" i="34" s="1"/>
  <c r="V49" i="34" s="1"/>
  <c r="V71" i="34" s="1"/>
  <c r="U181" i="34"/>
  <c r="V95" i="34"/>
  <c r="T181" i="33"/>
  <c r="U95" i="33"/>
  <c r="AK203" i="33"/>
  <c r="S7" i="33"/>
  <c r="T88" i="33"/>
  <c r="U96" i="33"/>
  <c r="U183" i="33"/>
  <c r="T189" i="33"/>
  <c r="T48" i="33" s="1"/>
  <c r="T49" i="33" s="1"/>
  <c r="T71" i="33" s="1"/>
  <c r="T224" i="33"/>
  <c r="U188" i="33"/>
  <c r="AE96" i="35" l="1"/>
  <c r="AD188" i="35"/>
  <c r="AC224" i="35"/>
  <c r="AC189" i="35"/>
  <c r="AC48" i="35" s="1"/>
  <c r="AC49" i="35" s="1"/>
  <c r="AC71" i="35" s="1"/>
  <c r="AD183" i="35"/>
  <c r="AC181" i="35"/>
  <c r="AD95" i="35"/>
  <c r="AT203" i="35"/>
  <c r="AB7" i="35"/>
  <c r="AN203" i="34"/>
  <c r="V7" i="34"/>
  <c r="Y183" i="34"/>
  <c r="AO203" i="34"/>
  <c r="W7" i="34"/>
  <c r="Z96" i="34"/>
  <c r="V181" i="34"/>
  <c r="W95" i="34"/>
  <c r="W224" i="34"/>
  <c r="X188" i="34"/>
  <c r="X189" i="34" s="1"/>
  <c r="X48" i="34" s="1"/>
  <c r="X49" i="34" s="1"/>
  <c r="X71" i="34" s="1"/>
  <c r="W88" i="34"/>
  <c r="AL203" i="33"/>
  <c r="T7" i="33"/>
  <c r="V96" i="33"/>
  <c r="U88" i="33"/>
  <c r="U224" i="33"/>
  <c r="V188" i="33"/>
  <c r="U181" i="33"/>
  <c r="V95" i="33"/>
  <c r="V183" i="33"/>
  <c r="U189" i="33"/>
  <c r="U48" i="33" s="1"/>
  <c r="U49" i="33" s="1"/>
  <c r="U71" i="33" s="1"/>
  <c r="AD181" i="35" l="1"/>
  <c r="AE95" i="35"/>
  <c r="AE183" i="35"/>
  <c r="AD189" i="35"/>
  <c r="AD48" i="35" s="1"/>
  <c r="AD49" i="35" s="1"/>
  <c r="AD71" i="35" s="1"/>
  <c r="AD224" i="35"/>
  <c r="AE188" i="35"/>
  <c r="AD88" i="35"/>
  <c r="AU203" i="35"/>
  <c r="AC7" i="35"/>
  <c r="AF96" i="35"/>
  <c r="AP203" i="34"/>
  <c r="X7" i="34"/>
  <c r="Z183" i="34"/>
  <c r="Y189" i="34"/>
  <c r="Y48" i="34" s="1"/>
  <c r="Y49" i="34" s="1"/>
  <c r="Y71" i="34" s="1"/>
  <c r="AA96" i="34"/>
  <c r="W181" i="34"/>
  <c r="X95" i="34"/>
  <c r="X224" i="34"/>
  <c r="Y188" i="34"/>
  <c r="X88" i="34"/>
  <c r="V181" i="33"/>
  <c r="W95" i="33"/>
  <c r="V224" i="33"/>
  <c r="W188" i="33"/>
  <c r="AM203" i="33"/>
  <c r="U7" i="33"/>
  <c r="V88" i="33"/>
  <c r="W96" i="33"/>
  <c r="W183" i="33"/>
  <c r="V189" i="33"/>
  <c r="V48" i="33" s="1"/>
  <c r="V49" i="33" s="1"/>
  <c r="V71" i="33" s="1"/>
  <c r="AE224" i="35" l="1"/>
  <c r="AF188" i="35"/>
  <c r="AF224" i="35" s="1"/>
  <c r="AE88" i="35"/>
  <c r="AF183" i="35"/>
  <c r="AF189" i="35" s="1"/>
  <c r="AF48" i="35" s="1"/>
  <c r="AE189" i="35"/>
  <c r="AE48" i="35" s="1"/>
  <c r="AE49" i="35" s="1"/>
  <c r="AE71" i="35" s="1"/>
  <c r="AF88" i="35"/>
  <c r="AE181" i="35"/>
  <c r="AF95" i="35"/>
  <c r="AF181" i="35" s="1"/>
  <c r="AV203" i="35"/>
  <c r="AD7" i="35"/>
  <c r="X181" i="34"/>
  <c r="Y95" i="34"/>
  <c r="AB96" i="34"/>
  <c r="AQ203" i="34"/>
  <c r="Y7" i="34"/>
  <c r="Y224" i="34"/>
  <c r="Z188" i="34"/>
  <c r="Y88" i="34"/>
  <c r="AA183" i="34"/>
  <c r="W88" i="33"/>
  <c r="X96" i="33"/>
  <c r="AN203" i="33"/>
  <c r="V7" i="33"/>
  <c r="W181" i="33"/>
  <c r="X95" i="33"/>
  <c r="X188" i="33"/>
  <c r="W224" i="33"/>
  <c r="X183" i="33"/>
  <c r="W189" i="33"/>
  <c r="W48" i="33" s="1"/>
  <c r="W49" i="33" s="1"/>
  <c r="W71" i="33" s="1"/>
  <c r="AW203" i="35" l="1"/>
  <c r="AE7" i="35"/>
  <c r="AI88" i="35"/>
  <c r="AH88" i="35"/>
  <c r="AF49" i="35"/>
  <c r="AI48" i="35"/>
  <c r="AH48" i="35"/>
  <c r="Z224" i="34"/>
  <c r="AA188" i="34"/>
  <c r="Z88" i="34"/>
  <c r="Z189" i="34"/>
  <c r="Z48" i="34" s="1"/>
  <c r="Z49" i="34" s="1"/>
  <c r="Z71" i="34" s="1"/>
  <c r="AC96" i="34"/>
  <c r="AB183" i="34"/>
  <c r="AA189" i="34"/>
  <c r="AA48" i="34" s="1"/>
  <c r="AA49" i="34" s="1"/>
  <c r="AA71" i="34" s="1"/>
  <c r="Y181" i="34"/>
  <c r="Z95" i="34"/>
  <c r="X181" i="33"/>
  <c r="Y95" i="33"/>
  <c r="Y188" i="33"/>
  <c r="X224" i="33"/>
  <c r="AO203" i="33"/>
  <c r="W7" i="33"/>
  <c r="X88" i="33"/>
  <c r="Y96" i="33"/>
  <c r="X189" i="33"/>
  <c r="X48" i="33" s="1"/>
  <c r="X49" i="33" s="1"/>
  <c r="X71" i="33" s="1"/>
  <c r="Y183" i="33"/>
  <c r="AF71" i="35" l="1"/>
  <c r="AH49" i="35"/>
  <c r="AI49" i="35"/>
  <c r="AS203" i="34"/>
  <c r="AA7" i="34"/>
  <c r="AD96" i="34"/>
  <c r="AC183" i="34"/>
  <c r="AB189" i="34"/>
  <c r="AB48" i="34" s="1"/>
  <c r="AB49" i="34" s="1"/>
  <c r="AB71" i="34" s="1"/>
  <c r="AR203" i="34"/>
  <c r="Z7" i="34"/>
  <c r="Z181" i="34"/>
  <c r="AA95" i="34"/>
  <c r="AB188" i="34"/>
  <c r="AA224" i="34"/>
  <c r="AA88" i="34"/>
  <c r="Y88" i="33"/>
  <c r="Z96" i="33"/>
  <c r="Y224" i="33"/>
  <c r="Z188" i="33"/>
  <c r="Y189" i="33"/>
  <c r="Y48" i="33" s="1"/>
  <c r="Y49" i="33" s="1"/>
  <c r="Y71" i="33" s="1"/>
  <c r="Z183" i="33"/>
  <c r="Y181" i="33"/>
  <c r="Z95" i="33"/>
  <c r="AP203" i="33"/>
  <c r="X7" i="33"/>
  <c r="AX203" i="35" l="1"/>
  <c r="AF7" i="35"/>
  <c r="A7" i="35" s="1"/>
  <c r="AI71" i="35"/>
  <c r="AH71" i="35"/>
  <c r="AT203" i="34"/>
  <c r="AB7" i="34"/>
  <c r="AD183" i="34"/>
  <c r="AB224" i="34"/>
  <c r="AC188" i="34"/>
  <c r="AC189" i="34" s="1"/>
  <c r="AC48" i="34" s="1"/>
  <c r="AC49" i="34" s="1"/>
  <c r="AC71" i="34" s="1"/>
  <c r="AB88" i="34"/>
  <c r="AE96" i="34"/>
  <c r="AA181" i="34"/>
  <c r="AB95" i="34"/>
  <c r="Z181" i="33"/>
  <c r="AA95" i="33"/>
  <c r="Z189" i="33"/>
  <c r="Z48" i="33" s="1"/>
  <c r="Z49" i="33" s="1"/>
  <c r="Z71" i="33" s="1"/>
  <c r="AA183" i="33"/>
  <c r="AA188" i="33"/>
  <c r="Z224" i="33"/>
  <c r="Z88" i="33"/>
  <c r="AA96" i="33"/>
  <c r="AQ203" i="33"/>
  <c r="Y7" i="33"/>
  <c r="AU203" i="34" l="1"/>
  <c r="AC7" i="34"/>
  <c r="AD188" i="34"/>
  <c r="AC224" i="34"/>
  <c r="AC88" i="34"/>
  <c r="AD189" i="34"/>
  <c r="AD48" i="34" s="1"/>
  <c r="AD49" i="34" s="1"/>
  <c r="AD71" i="34" s="1"/>
  <c r="AE183" i="34"/>
  <c r="AB181" i="34"/>
  <c r="AC95" i="34"/>
  <c r="AF96" i="34"/>
  <c r="AA88" i="33"/>
  <c r="AB96" i="33"/>
  <c r="AB183" i="33"/>
  <c r="AA189" i="33"/>
  <c r="AA48" i="33" s="1"/>
  <c r="AA49" i="33" s="1"/>
  <c r="AA71" i="33" s="1"/>
  <c r="AR203" i="33"/>
  <c r="Z7" i="33"/>
  <c r="AA181" i="33"/>
  <c r="AB95" i="33"/>
  <c r="AB188" i="33"/>
  <c r="AA224" i="33"/>
  <c r="AF183" i="34" l="1"/>
  <c r="AE188" i="34"/>
  <c r="AD224" i="34"/>
  <c r="AD88" i="34"/>
  <c r="AV203" i="34"/>
  <c r="AD7" i="34"/>
  <c r="AC181" i="34"/>
  <c r="AD95" i="34"/>
  <c r="AB181" i="33"/>
  <c r="AC95" i="33"/>
  <c r="AS203" i="33"/>
  <c r="AA7" i="33"/>
  <c r="AB189" i="33"/>
  <c r="AB48" i="33" s="1"/>
  <c r="AB49" i="33" s="1"/>
  <c r="AB71" i="33" s="1"/>
  <c r="AC183" i="33"/>
  <c r="AB88" i="33"/>
  <c r="AC96" i="33"/>
  <c r="AC188" i="33"/>
  <c r="AB224" i="33"/>
  <c r="AE224" i="34" l="1"/>
  <c r="AF188" i="34"/>
  <c r="AE88" i="34"/>
  <c r="AD181" i="34"/>
  <c r="AE95" i="34"/>
  <c r="AF189" i="34"/>
  <c r="AF48" i="34" s="1"/>
  <c r="AE189" i="34"/>
  <c r="AE48" i="34" s="1"/>
  <c r="AE49" i="34" s="1"/>
  <c r="AE71" i="34" s="1"/>
  <c r="AT203" i="33"/>
  <c r="AB7" i="33"/>
  <c r="AC181" i="33"/>
  <c r="AD95" i="33"/>
  <c r="AD96" i="33"/>
  <c r="AC88" i="33"/>
  <c r="AD183" i="33"/>
  <c r="AC189" i="33"/>
  <c r="AC48" i="33" s="1"/>
  <c r="AC49" i="33" s="1"/>
  <c r="AC71" i="33" s="1"/>
  <c r="AC224" i="33"/>
  <c r="AD188" i="33"/>
  <c r="AW203" i="34" l="1"/>
  <c r="AE7" i="34"/>
  <c r="AE181" i="34"/>
  <c r="AF95" i="34"/>
  <c r="AF181" i="34" s="1"/>
  <c r="AF49" i="34"/>
  <c r="AH48" i="34"/>
  <c r="AI48" i="34"/>
  <c r="AF224" i="34"/>
  <c r="AF88" i="34"/>
  <c r="AU203" i="33"/>
  <c r="AC7" i="33"/>
  <c r="AD189" i="33"/>
  <c r="AD48" i="33" s="1"/>
  <c r="AD49" i="33" s="1"/>
  <c r="AD71" i="33" s="1"/>
  <c r="AE183" i="33"/>
  <c r="AD88" i="33"/>
  <c r="AE96" i="33"/>
  <c r="AD181" i="33"/>
  <c r="AE95" i="33"/>
  <c r="AE188" i="33"/>
  <c r="AD224" i="33"/>
  <c r="AF71" i="34" l="1"/>
  <c r="AI49" i="34"/>
  <c r="AH49" i="34"/>
  <c r="AH88" i="34"/>
  <c r="AI88" i="34"/>
  <c r="AE181" i="33"/>
  <c r="AF95" i="33"/>
  <c r="AF183" i="33"/>
  <c r="AF189" i="33" s="1"/>
  <c r="AF48" i="33" s="1"/>
  <c r="AE189" i="33"/>
  <c r="AE48" i="33" s="1"/>
  <c r="AE49" i="33" s="1"/>
  <c r="AE71" i="33" s="1"/>
  <c r="AE88" i="33"/>
  <c r="AF96" i="33"/>
  <c r="AF88" i="33" s="1"/>
  <c r="AV203" i="33"/>
  <c r="AD7" i="33"/>
  <c r="AF188" i="33"/>
  <c r="AF224" i="33" s="1"/>
  <c r="AE224" i="33"/>
  <c r="AX203" i="34" l="1"/>
  <c r="AF7" i="34"/>
  <c r="A7" i="34" s="1"/>
  <c r="AI71" i="34"/>
  <c r="AH71" i="34"/>
  <c r="AH88" i="33"/>
  <c r="AI88" i="33"/>
  <c r="AF49" i="33"/>
  <c r="AI48" i="33"/>
  <c r="AH48" i="33"/>
  <c r="AF181" i="33"/>
  <c r="AW203" i="33"/>
  <c r="AE7" i="33"/>
  <c r="AF71" i="33" l="1"/>
  <c r="AH49" i="33"/>
  <c r="AI49" i="33"/>
  <c r="AX203" i="33" l="1"/>
  <c r="AF7" i="33"/>
  <c r="A7" i="33" s="1"/>
  <c r="AI71" i="33"/>
  <c r="AH71" i="33"/>
  <c r="AH41" i="32" l="1"/>
  <c r="AI41" i="32"/>
  <c r="AH93" i="32"/>
  <c r="AI93" i="32" s="1"/>
  <c r="AF228" i="32"/>
  <c r="AE228" i="32"/>
  <c r="AD228" i="32"/>
  <c r="AC228" i="32"/>
  <c r="AB228" i="32"/>
  <c r="AA228" i="32"/>
  <c r="Z228" i="32"/>
  <c r="Y228" i="32"/>
  <c r="X228" i="32"/>
  <c r="W228" i="32"/>
  <c r="V228" i="32"/>
  <c r="U228" i="32"/>
  <c r="T228" i="32"/>
  <c r="S228" i="32"/>
  <c r="R228" i="32"/>
  <c r="Q228" i="32"/>
  <c r="P228" i="32"/>
  <c r="O228" i="32"/>
  <c r="N228" i="32"/>
  <c r="M228" i="32"/>
  <c r="L228" i="32"/>
  <c r="K228" i="32"/>
  <c r="J228" i="32"/>
  <c r="I228" i="32"/>
  <c r="H228" i="32"/>
  <c r="G228" i="32"/>
  <c r="F228" i="32"/>
  <c r="E228" i="32"/>
  <c r="D228" i="32"/>
  <c r="C228" i="32"/>
  <c r="B228" i="32"/>
  <c r="A228" i="32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E227" i="32"/>
  <c r="D227" i="32"/>
  <c r="C227" i="32"/>
  <c r="B227" i="32"/>
  <c r="A227" i="32"/>
  <c r="AF226" i="32"/>
  <c r="AE226" i="32"/>
  <c r="AD226" i="32"/>
  <c r="AC226" i="32"/>
  <c r="AB226" i="32"/>
  <c r="AA226" i="32"/>
  <c r="Z226" i="32"/>
  <c r="Y226" i="32"/>
  <c r="X226" i="32"/>
  <c r="W226" i="32"/>
  <c r="V226" i="32"/>
  <c r="U226" i="32"/>
  <c r="T226" i="32"/>
  <c r="S226" i="32"/>
  <c r="R226" i="32"/>
  <c r="Q226" i="32"/>
  <c r="P226" i="32"/>
  <c r="O226" i="32"/>
  <c r="N226" i="32"/>
  <c r="M226" i="32"/>
  <c r="L226" i="32"/>
  <c r="K226" i="32"/>
  <c r="J226" i="32"/>
  <c r="I226" i="32"/>
  <c r="H226" i="32"/>
  <c r="G226" i="32"/>
  <c r="F226" i="32"/>
  <c r="E226" i="32"/>
  <c r="D226" i="32"/>
  <c r="C226" i="32"/>
  <c r="B226" i="32"/>
  <c r="A226" i="32"/>
  <c r="AF225" i="32"/>
  <c r="AE225" i="32"/>
  <c r="AD225" i="32"/>
  <c r="AC225" i="32"/>
  <c r="AB225" i="32"/>
  <c r="AA225" i="32"/>
  <c r="Z225" i="32"/>
  <c r="Y225" i="32"/>
  <c r="X225" i="32"/>
  <c r="W225" i="32"/>
  <c r="V225" i="32"/>
  <c r="U225" i="32"/>
  <c r="T225" i="32"/>
  <c r="S225" i="32"/>
  <c r="R225" i="32"/>
  <c r="Q225" i="32"/>
  <c r="P225" i="32"/>
  <c r="O225" i="32"/>
  <c r="N225" i="32"/>
  <c r="M225" i="32"/>
  <c r="L225" i="32"/>
  <c r="K225" i="32"/>
  <c r="J225" i="32"/>
  <c r="I225" i="32"/>
  <c r="H225" i="32"/>
  <c r="G225" i="32"/>
  <c r="F225" i="32"/>
  <c r="E225" i="32"/>
  <c r="D225" i="32"/>
  <c r="C225" i="32"/>
  <c r="B225" i="32"/>
  <c r="A225" i="32"/>
  <c r="B224" i="32"/>
  <c r="S199" i="32"/>
  <c r="AG189" i="32"/>
  <c r="C189" i="32"/>
  <c r="B189" i="32"/>
  <c r="E188" i="32"/>
  <c r="D188" i="32"/>
  <c r="D224" i="32" s="1"/>
  <c r="C188" i="32"/>
  <c r="C224" i="32" s="1"/>
  <c r="H187" i="32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C187" i="32"/>
  <c r="D187" i="32" s="1"/>
  <c r="E187" i="32" s="1"/>
  <c r="F187" i="32" s="1"/>
  <c r="G187" i="32" s="1"/>
  <c r="J186" i="32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C186" i="32"/>
  <c r="D186" i="32" s="1"/>
  <c r="E186" i="32" s="1"/>
  <c r="F186" i="32" s="1"/>
  <c r="G186" i="32" s="1"/>
  <c r="H186" i="32" s="1"/>
  <c r="I186" i="32" s="1"/>
  <c r="D185" i="32"/>
  <c r="E185" i="32" s="1"/>
  <c r="F185" i="32" s="1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C185" i="32"/>
  <c r="C184" i="32"/>
  <c r="D184" i="32" s="1"/>
  <c r="E184" i="32" s="1"/>
  <c r="F184" i="32" s="1"/>
  <c r="G184" i="32" s="1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C183" i="32"/>
  <c r="D183" i="32" s="1"/>
  <c r="AG181" i="32"/>
  <c r="B181" i="32"/>
  <c r="C180" i="32"/>
  <c r="D180" i="32" s="1"/>
  <c r="E180" i="32" s="1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F179" i="32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D179" i="32"/>
  <c r="E179" i="32" s="1"/>
  <c r="C179" i="32"/>
  <c r="AA178" i="32"/>
  <c r="AB178" i="32" s="1"/>
  <c r="AC178" i="32" s="1"/>
  <c r="AD178" i="32" s="1"/>
  <c r="AE178" i="32" s="1"/>
  <c r="AF178" i="32" s="1"/>
  <c r="C178" i="32"/>
  <c r="D178" i="32" s="1"/>
  <c r="E178" i="32" s="1"/>
  <c r="F178" i="32" s="1"/>
  <c r="G178" i="32" s="1"/>
  <c r="H178" i="32" s="1"/>
  <c r="I178" i="32" s="1"/>
  <c r="J178" i="32" s="1"/>
  <c r="K178" i="32" s="1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H177" i="32"/>
  <c r="I177" i="32" s="1"/>
  <c r="J177" i="32" s="1"/>
  <c r="K177" i="32" s="1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E177" i="32"/>
  <c r="F177" i="32" s="1"/>
  <c r="G177" i="32" s="1"/>
  <c r="C177" i="32"/>
  <c r="D177" i="32" s="1"/>
  <c r="C176" i="32"/>
  <c r="D176" i="32" s="1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G175" i="32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D175" i="32"/>
  <c r="E175" i="32" s="1"/>
  <c r="F175" i="32" s="1"/>
  <c r="C175" i="32"/>
  <c r="N174" i="32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C174" i="32"/>
  <c r="D174" i="32" s="1"/>
  <c r="E174" i="32" s="1"/>
  <c r="F174" i="32" s="1"/>
  <c r="G174" i="32" s="1"/>
  <c r="H174" i="32" s="1"/>
  <c r="I174" i="32" s="1"/>
  <c r="J174" i="32" s="1"/>
  <c r="K174" i="32" s="1"/>
  <c r="L174" i="32" s="1"/>
  <c r="M174" i="32" s="1"/>
  <c r="H173" i="32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D173" i="32"/>
  <c r="E173" i="32" s="1"/>
  <c r="F173" i="32" s="1"/>
  <c r="G173" i="32" s="1"/>
  <c r="C173" i="32"/>
  <c r="C172" i="32"/>
  <c r="D172" i="32" s="1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C171" i="32"/>
  <c r="N170" i="32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D170" i="32"/>
  <c r="E170" i="32" s="1"/>
  <c r="F170" i="32" s="1"/>
  <c r="G170" i="32" s="1"/>
  <c r="H170" i="32" s="1"/>
  <c r="I170" i="32" s="1"/>
  <c r="J170" i="32" s="1"/>
  <c r="K170" i="32" s="1"/>
  <c r="L170" i="32" s="1"/>
  <c r="M170" i="32" s="1"/>
  <c r="C170" i="32"/>
  <c r="T169" i="32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H169" i="32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E169" i="32"/>
  <c r="F169" i="32" s="1"/>
  <c r="G169" i="32" s="1"/>
  <c r="C169" i="32"/>
  <c r="D169" i="32" s="1"/>
  <c r="D168" i="32"/>
  <c r="E168" i="32" s="1"/>
  <c r="F168" i="32" s="1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C168" i="32"/>
  <c r="C167" i="32"/>
  <c r="D167" i="32" s="1"/>
  <c r="E167" i="32" s="1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Q166" i="32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C166" i="32"/>
  <c r="D166" i="32" s="1"/>
  <c r="E166" i="32" s="1"/>
  <c r="F166" i="32" s="1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5" i="32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D165" i="32"/>
  <c r="E165" i="32" s="1"/>
  <c r="F165" i="32" s="1"/>
  <c r="G165" i="32" s="1"/>
  <c r="H165" i="32" s="1"/>
  <c r="I165" i="32" s="1"/>
  <c r="J165" i="32" s="1"/>
  <c r="K165" i="32" s="1"/>
  <c r="L165" i="32" s="1"/>
  <c r="M165" i="32" s="1"/>
  <c r="N165" i="32" s="1"/>
  <c r="O165" i="32" s="1"/>
  <c r="P165" i="32" s="1"/>
  <c r="C165" i="32"/>
  <c r="D164" i="32"/>
  <c r="E164" i="32" s="1"/>
  <c r="F164" i="32" s="1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C164" i="32"/>
  <c r="R163" i="32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E163" i="32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C163" i="32"/>
  <c r="D163" i="32" s="1"/>
  <c r="Y162" i="32"/>
  <c r="Z162" i="32" s="1"/>
  <c r="AA162" i="32" s="1"/>
  <c r="AB162" i="32" s="1"/>
  <c r="AC162" i="32" s="1"/>
  <c r="AD162" i="32" s="1"/>
  <c r="AE162" i="32" s="1"/>
  <c r="AF162" i="32" s="1"/>
  <c r="E162" i="32"/>
  <c r="F162" i="32" s="1"/>
  <c r="G162" i="32" s="1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C162" i="32"/>
  <c r="D162" i="32" s="1"/>
  <c r="N161" i="32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C161" i="32"/>
  <c r="D161" i="32" s="1"/>
  <c r="E161" i="32" s="1"/>
  <c r="F161" i="32" s="1"/>
  <c r="G161" i="32" s="1"/>
  <c r="H161" i="32" s="1"/>
  <c r="I161" i="32" s="1"/>
  <c r="J161" i="32" s="1"/>
  <c r="K161" i="32" s="1"/>
  <c r="L161" i="32" s="1"/>
  <c r="M161" i="32" s="1"/>
  <c r="L160" i="32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C160" i="32"/>
  <c r="D160" i="32" s="1"/>
  <c r="E160" i="32" s="1"/>
  <c r="F160" i="32" s="1"/>
  <c r="G160" i="32" s="1"/>
  <c r="H160" i="32" s="1"/>
  <c r="I160" i="32" s="1"/>
  <c r="J160" i="32" s="1"/>
  <c r="K160" i="32" s="1"/>
  <c r="C159" i="32"/>
  <c r="D159" i="32" s="1"/>
  <c r="E159" i="32" s="1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I158" i="32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F158" i="32"/>
  <c r="G158" i="32" s="1"/>
  <c r="H158" i="32" s="1"/>
  <c r="E158" i="32"/>
  <c r="C158" i="32"/>
  <c r="D158" i="32" s="1"/>
  <c r="S157" i="32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H157" i="32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C157" i="32"/>
  <c r="D157" i="32" s="1"/>
  <c r="E157" i="32" s="1"/>
  <c r="F157" i="32" s="1"/>
  <c r="G157" i="32" s="1"/>
  <c r="AB156" i="32"/>
  <c r="AC156" i="32" s="1"/>
  <c r="AD156" i="32" s="1"/>
  <c r="AE156" i="32" s="1"/>
  <c r="AF156" i="32" s="1"/>
  <c r="F156" i="32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C156" i="32"/>
  <c r="D156" i="32" s="1"/>
  <c r="E156" i="32" s="1"/>
  <c r="P155" i="32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AF155" i="32" s="1"/>
  <c r="C155" i="32"/>
  <c r="D155" i="32" s="1"/>
  <c r="E155" i="32" s="1"/>
  <c r="F155" i="32" s="1"/>
  <c r="G155" i="32" s="1"/>
  <c r="H155" i="32" s="1"/>
  <c r="I155" i="32" s="1"/>
  <c r="J155" i="32" s="1"/>
  <c r="K155" i="32" s="1"/>
  <c r="L155" i="32" s="1"/>
  <c r="M155" i="32" s="1"/>
  <c r="N155" i="32" s="1"/>
  <c r="O155" i="32" s="1"/>
  <c r="Y154" i="32"/>
  <c r="Z154" i="32" s="1"/>
  <c r="AA154" i="32" s="1"/>
  <c r="AB154" i="32" s="1"/>
  <c r="AC154" i="32" s="1"/>
  <c r="AD154" i="32" s="1"/>
  <c r="AE154" i="32" s="1"/>
  <c r="AF154" i="32" s="1"/>
  <c r="F154" i="32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E154" i="32"/>
  <c r="C154" i="32"/>
  <c r="D154" i="32" s="1"/>
  <c r="D153" i="32"/>
  <c r="E153" i="32" s="1"/>
  <c r="F153" i="32" s="1"/>
  <c r="G153" i="32" s="1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C153" i="32"/>
  <c r="W152" i="32"/>
  <c r="X152" i="32" s="1"/>
  <c r="Y152" i="32" s="1"/>
  <c r="Z152" i="32" s="1"/>
  <c r="AA152" i="32" s="1"/>
  <c r="AB152" i="32" s="1"/>
  <c r="AC152" i="32" s="1"/>
  <c r="AD152" i="32" s="1"/>
  <c r="AE152" i="32" s="1"/>
  <c r="AF152" i="32" s="1"/>
  <c r="N152" i="32"/>
  <c r="O152" i="32" s="1"/>
  <c r="P152" i="32" s="1"/>
  <c r="Q152" i="32" s="1"/>
  <c r="R152" i="32" s="1"/>
  <c r="S152" i="32" s="1"/>
  <c r="T152" i="32" s="1"/>
  <c r="U152" i="32" s="1"/>
  <c r="V152" i="32" s="1"/>
  <c r="C152" i="32"/>
  <c r="D152" i="32" s="1"/>
  <c r="E152" i="32" s="1"/>
  <c r="F152" i="32" s="1"/>
  <c r="G152" i="32" s="1"/>
  <c r="H152" i="32" s="1"/>
  <c r="I152" i="32" s="1"/>
  <c r="J152" i="32" s="1"/>
  <c r="K152" i="32" s="1"/>
  <c r="L152" i="32" s="1"/>
  <c r="M152" i="32" s="1"/>
  <c r="U151" i="32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M151" i="32"/>
  <c r="N151" i="32" s="1"/>
  <c r="O151" i="32" s="1"/>
  <c r="P151" i="32" s="1"/>
  <c r="Q151" i="32" s="1"/>
  <c r="R151" i="32" s="1"/>
  <c r="S151" i="32" s="1"/>
  <c r="T151" i="32" s="1"/>
  <c r="D151" i="32"/>
  <c r="E151" i="32" s="1"/>
  <c r="F151" i="32" s="1"/>
  <c r="G151" i="32" s="1"/>
  <c r="H151" i="32" s="1"/>
  <c r="I151" i="32" s="1"/>
  <c r="J151" i="32" s="1"/>
  <c r="K151" i="32" s="1"/>
  <c r="L151" i="32" s="1"/>
  <c r="C151" i="32"/>
  <c r="R150" i="32"/>
  <c r="S150" i="32" s="1"/>
  <c r="T150" i="32" s="1"/>
  <c r="U150" i="32" s="1"/>
  <c r="V150" i="32" s="1"/>
  <c r="W150" i="32" s="1"/>
  <c r="X150" i="32" s="1"/>
  <c r="Y150" i="32" s="1"/>
  <c r="Z150" i="32" s="1"/>
  <c r="AA150" i="32" s="1"/>
  <c r="AB150" i="32" s="1"/>
  <c r="AC150" i="32" s="1"/>
  <c r="AD150" i="32" s="1"/>
  <c r="AE150" i="32" s="1"/>
  <c r="AF150" i="32" s="1"/>
  <c r="C150" i="32"/>
  <c r="D150" i="32" s="1"/>
  <c r="E150" i="32" s="1"/>
  <c r="F150" i="32" s="1"/>
  <c r="G150" i="32" s="1"/>
  <c r="H150" i="32" s="1"/>
  <c r="I150" i="32" s="1"/>
  <c r="J150" i="32" s="1"/>
  <c r="K150" i="32" s="1"/>
  <c r="L150" i="32" s="1"/>
  <c r="M150" i="32" s="1"/>
  <c r="N150" i="32" s="1"/>
  <c r="O150" i="32" s="1"/>
  <c r="P150" i="32" s="1"/>
  <c r="Q150" i="32" s="1"/>
  <c r="P149" i="32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C149" i="32"/>
  <c r="D149" i="32" s="1"/>
  <c r="E149" i="32" s="1"/>
  <c r="F149" i="32" s="1"/>
  <c r="G149" i="32" s="1"/>
  <c r="H149" i="32" s="1"/>
  <c r="I149" i="32" s="1"/>
  <c r="J149" i="32" s="1"/>
  <c r="K149" i="32" s="1"/>
  <c r="L149" i="32" s="1"/>
  <c r="M149" i="32" s="1"/>
  <c r="N149" i="32" s="1"/>
  <c r="O149" i="32" s="1"/>
  <c r="O148" i="32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F148" i="32"/>
  <c r="G148" i="32" s="1"/>
  <c r="H148" i="32" s="1"/>
  <c r="I148" i="32" s="1"/>
  <c r="J148" i="32" s="1"/>
  <c r="K148" i="32" s="1"/>
  <c r="L148" i="32" s="1"/>
  <c r="M148" i="32" s="1"/>
  <c r="N148" i="32" s="1"/>
  <c r="D148" i="32"/>
  <c r="E148" i="32" s="1"/>
  <c r="C148" i="32"/>
  <c r="E147" i="32"/>
  <c r="F147" i="32" s="1"/>
  <c r="G147" i="32" s="1"/>
  <c r="H147" i="32" s="1"/>
  <c r="I147" i="32" s="1"/>
  <c r="J147" i="32" s="1"/>
  <c r="K147" i="32" s="1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W147" i="32" s="1"/>
  <c r="X147" i="32" s="1"/>
  <c r="Y147" i="32" s="1"/>
  <c r="Z147" i="32" s="1"/>
  <c r="AA147" i="32" s="1"/>
  <c r="AB147" i="32" s="1"/>
  <c r="AC147" i="32" s="1"/>
  <c r="AD147" i="32" s="1"/>
  <c r="AE147" i="32" s="1"/>
  <c r="AF147" i="32" s="1"/>
  <c r="D147" i="32"/>
  <c r="C147" i="32"/>
  <c r="E146" i="32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X146" i="32" s="1"/>
  <c r="Y146" i="32" s="1"/>
  <c r="Z146" i="32" s="1"/>
  <c r="AA146" i="32" s="1"/>
  <c r="AB146" i="32" s="1"/>
  <c r="AC146" i="32" s="1"/>
  <c r="AD146" i="32" s="1"/>
  <c r="AE146" i="32" s="1"/>
  <c r="AF146" i="32" s="1"/>
  <c r="C146" i="32"/>
  <c r="D146" i="32" s="1"/>
  <c r="N143" i="32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I143" i="32"/>
  <c r="J143" i="32" s="1"/>
  <c r="K143" i="32" s="1"/>
  <c r="L143" i="32" s="1"/>
  <c r="M143" i="32" s="1"/>
  <c r="F143" i="32"/>
  <c r="G143" i="32" s="1"/>
  <c r="H143" i="32" s="1"/>
  <c r="E143" i="32"/>
  <c r="C143" i="32"/>
  <c r="D143" i="32" s="1"/>
  <c r="C142" i="32"/>
  <c r="D142" i="32" s="1"/>
  <c r="E142" i="32" s="1"/>
  <c r="F142" i="32" s="1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D141" i="32"/>
  <c r="E141" i="32" s="1"/>
  <c r="F141" i="32" s="1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C141" i="32"/>
  <c r="H140" i="32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F140" i="32"/>
  <c r="G140" i="32" s="1"/>
  <c r="D140" i="32"/>
  <c r="E140" i="32" s="1"/>
  <c r="C140" i="32"/>
  <c r="C139" i="32"/>
  <c r="D139" i="32" s="1"/>
  <c r="E139" i="32" s="1"/>
  <c r="F139" i="32" s="1"/>
  <c r="G139" i="32" s="1"/>
  <c r="H139" i="32" s="1"/>
  <c r="I139" i="32" s="1"/>
  <c r="J139" i="32" s="1"/>
  <c r="K139" i="32" s="1"/>
  <c r="L139" i="32" s="1"/>
  <c r="M139" i="32" s="1"/>
  <c r="N139" i="32" s="1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D138" i="32"/>
  <c r="E138" i="32" s="1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C138" i="32"/>
  <c r="E137" i="32"/>
  <c r="F137" i="32" s="1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D137" i="32"/>
  <c r="C137" i="32"/>
  <c r="H136" i="32"/>
  <c r="I136" i="32" s="1"/>
  <c r="J136" i="32" s="1"/>
  <c r="K136" i="32" s="1"/>
  <c r="L136" i="32" s="1"/>
  <c r="M136" i="32" s="1"/>
  <c r="N136" i="32" s="1"/>
  <c r="O136" i="32" s="1"/>
  <c r="P136" i="32" s="1"/>
  <c r="Q136" i="32" s="1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F136" i="32"/>
  <c r="G136" i="32" s="1"/>
  <c r="C136" i="32"/>
  <c r="D136" i="32" s="1"/>
  <c r="E136" i="32" s="1"/>
  <c r="M135" i="32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I135" i="32"/>
  <c r="J135" i="32" s="1"/>
  <c r="K135" i="32" s="1"/>
  <c r="L135" i="32" s="1"/>
  <c r="E135" i="32"/>
  <c r="F135" i="32" s="1"/>
  <c r="G135" i="32" s="1"/>
  <c r="H135" i="32" s="1"/>
  <c r="D135" i="32"/>
  <c r="C135" i="32"/>
  <c r="D134" i="32"/>
  <c r="E134" i="32" s="1"/>
  <c r="F134" i="32" s="1"/>
  <c r="G134" i="32" s="1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C134" i="32"/>
  <c r="E133" i="32"/>
  <c r="F133" i="32" s="1"/>
  <c r="G133" i="32" s="1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D133" i="32"/>
  <c r="C133" i="32"/>
  <c r="V132" i="32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D132" i="32"/>
  <c r="E132" i="32" s="1"/>
  <c r="F132" i="32" s="1"/>
  <c r="G132" i="32" s="1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C132" i="32"/>
  <c r="Q131" i="32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F131" i="32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D131" i="32"/>
  <c r="E131" i="32" s="1"/>
  <c r="C131" i="32"/>
  <c r="N130" i="32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I130" i="32"/>
  <c r="J130" i="32" s="1"/>
  <c r="K130" i="32" s="1"/>
  <c r="L130" i="32" s="1"/>
  <c r="M130" i="32" s="1"/>
  <c r="G130" i="32"/>
  <c r="H130" i="32" s="1"/>
  <c r="D130" i="32"/>
  <c r="E130" i="32" s="1"/>
  <c r="F130" i="32" s="1"/>
  <c r="C130" i="32"/>
  <c r="D129" i="32"/>
  <c r="E129" i="32" s="1"/>
  <c r="F129" i="32" s="1"/>
  <c r="G129" i="32" s="1"/>
  <c r="H129" i="32" s="1"/>
  <c r="I129" i="32" s="1"/>
  <c r="J129" i="32" s="1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C129" i="32"/>
  <c r="D128" i="32"/>
  <c r="E128" i="32" s="1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C128" i="32"/>
  <c r="F127" i="32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D127" i="32"/>
  <c r="E127" i="32" s="1"/>
  <c r="C127" i="32"/>
  <c r="I126" i="32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G126" i="32"/>
  <c r="H126" i="32" s="1"/>
  <c r="C126" i="32"/>
  <c r="D126" i="32" s="1"/>
  <c r="E126" i="32" s="1"/>
  <c r="F126" i="32" s="1"/>
  <c r="F125" i="32"/>
  <c r="G125" i="32" s="1"/>
  <c r="H125" i="32" s="1"/>
  <c r="I125" i="32" s="1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E125" i="32"/>
  <c r="D125" i="32"/>
  <c r="C125" i="32"/>
  <c r="D124" i="32"/>
  <c r="E124" i="32" s="1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C124" i="32"/>
  <c r="E123" i="32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C123" i="32"/>
  <c r="D123" i="32" s="1"/>
  <c r="G122" i="32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F122" i="32"/>
  <c r="D122" i="32"/>
  <c r="E122" i="32" s="1"/>
  <c r="C122" i="32"/>
  <c r="I121" i="32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G121" i="32"/>
  <c r="H121" i="32" s="1"/>
  <c r="E121" i="32"/>
  <c r="F121" i="32" s="1"/>
  <c r="D121" i="32"/>
  <c r="C121" i="32"/>
  <c r="C120" i="32"/>
  <c r="D120" i="32" s="1"/>
  <c r="E120" i="32" s="1"/>
  <c r="F120" i="32" s="1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E119" i="32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D119" i="32"/>
  <c r="C119" i="32"/>
  <c r="H118" i="32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E118" i="32"/>
  <c r="F118" i="32" s="1"/>
  <c r="G118" i="32" s="1"/>
  <c r="D118" i="32"/>
  <c r="C118" i="32"/>
  <c r="E117" i="32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C117" i="32"/>
  <c r="D117" i="32" s="1"/>
  <c r="D116" i="32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C116" i="32"/>
  <c r="D115" i="32"/>
  <c r="E115" i="32" s="1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C115" i="32"/>
  <c r="C114" i="32"/>
  <c r="D114" i="32" s="1"/>
  <c r="E114" i="32" s="1"/>
  <c r="F114" i="32" s="1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F113" i="32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E113" i="32"/>
  <c r="C113" i="32"/>
  <c r="D113" i="32" s="1"/>
  <c r="C112" i="32"/>
  <c r="D112" i="32" s="1"/>
  <c r="E112" i="32" s="1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G111" i="32"/>
  <c r="H111" i="32" s="1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E111" i="32"/>
  <c r="F111" i="32" s="1"/>
  <c r="D111" i="32"/>
  <c r="C111" i="32"/>
  <c r="D110" i="32"/>
  <c r="E110" i="32" s="1"/>
  <c r="F110" i="32" s="1"/>
  <c r="G110" i="32" s="1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C110" i="32"/>
  <c r="C109" i="32"/>
  <c r="D109" i="32" s="1"/>
  <c r="E109" i="32" s="1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F108" i="32"/>
  <c r="G108" i="32" s="1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V108" i="32" s="1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D108" i="32"/>
  <c r="E108" i="32" s="1"/>
  <c r="C108" i="32"/>
  <c r="L107" i="32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K107" i="32"/>
  <c r="J107" i="32"/>
  <c r="H107" i="32"/>
  <c r="E107" i="32"/>
  <c r="F107" i="32" s="1"/>
  <c r="G107" i="32" s="1"/>
  <c r="D107" i="32"/>
  <c r="C107" i="32"/>
  <c r="D106" i="32"/>
  <c r="E106" i="32" s="1"/>
  <c r="F106" i="32" s="1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C106" i="32"/>
  <c r="D104" i="32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C104" i="32"/>
  <c r="E103" i="32"/>
  <c r="F103" i="32" s="1"/>
  <c r="G103" i="32" s="1"/>
  <c r="H103" i="32" s="1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D103" i="32"/>
  <c r="C103" i="32"/>
  <c r="D102" i="32"/>
  <c r="E102" i="32" s="1"/>
  <c r="F102" i="32" s="1"/>
  <c r="G102" i="32" s="1"/>
  <c r="H102" i="32" s="1"/>
  <c r="I102" i="32" s="1"/>
  <c r="J102" i="32" s="1"/>
  <c r="K102" i="32" s="1"/>
  <c r="L102" i="32" s="1"/>
  <c r="M102" i="32" s="1"/>
  <c r="N102" i="32" s="1"/>
  <c r="O102" i="32" s="1"/>
  <c r="P102" i="32" s="1"/>
  <c r="Q102" i="32" s="1"/>
  <c r="R102" i="32" s="1"/>
  <c r="S102" i="32" s="1"/>
  <c r="T102" i="32" s="1"/>
  <c r="U102" i="32" s="1"/>
  <c r="V102" i="32" s="1"/>
  <c r="W102" i="32" s="1"/>
  <c r="X102" i="32" s="1"/>
  <c r="Y102" i="32" s="1"/>
  <c r="Z102" i="32" s="1"/>
  <c r="AA102" i="32" s="1"/>
  <c r="AB102" i="32" s="1"/>
  <c r="AC102" i="32" s="1"/>
  <c r="AD102" i="32" s="1"/>
  <c r="AE102" i="32" s="1"/>
  <c r="AF102" i="32" s="1"/>
  <c r="C102" i="32"/>
  <c r="C100" i="32"/>
  <c r="D100" i="32" s="1"/>
  <c r="E100" i="32" s="1"/>
  <c r="F100" i="32" s="1"/>
  <c r="G100" i="32" s="1"/>
  <c r="H100" i="32" s="1"/>
  <c r="I100" i="32" s="1"/>
  <c r="J100" i="32" s="1"/>
  <c r="K100" i="32" s="1"/>
  <c r="L100" i="32" s="1"/>
  <c r="M100" i="32" s="1"/>
  <c r="N100" i="32" s="1"/>
  <c r="O100" i="32" s="1"/>
  <c r="P100" i="32" s="1"/>
  <c r="Q100" i="32" s="1"/>
  <c r="R100" i="32" s="1"/>
  <c r="S100" i="32" s="1"/>
  <c r="T100" i="32" s="1"/>
  <c r="U100" i="32" s="1"/>
  <c r="V100" i="32" s="1"/>
  <c r="W100" i="32" s="1"/>
  <c r="X100" i="32" s="1"/>
  <c r="Y100" i="32" s="1"/>
  <c r="Z100" i="32" s="1"/>
  <c r="AA100" i="32" s="1"/>
  <c r="AB100" i="32" s="1"/>
  <c r="AC100" i="32" s="1"/>
  <c r="AD100" i="32" s="1"/>
  <c r="AE100" i="32" s="1"/>
  <c r="AF100" i="32" s="1"/>
  <c r="D99" i="32"/>
  <c r="E99" i="32" s="1"/>
  <c r="F99" i="32" s="1"/>
  <c r="G99" i="32" s="1"/>
  <c r="H99" i="32" s="1"/>
  <c r="I99" i="32" s="1"/>
  <c r="J99" i="32" s="1"/>
  <c r="K99" i="32" s="1"/>
  <c r="L99" i="32" s="1"/>
  <c r="M99" i="32" s="1"/>
  <c r="N99" i="32" s="1"/>
  <c r="O99" i="32" s="1"/>
  <c r="P99" i="32" s="1"/>
  <c r="Q99" i="32" s="1"/>
  <c r="R99" i="32" s="1"/>
  <c r="S99" i="32" s="1"/>
  <c r="T99" i="32" s="1"/>
  <c r="U99" i="32" s="1"/>
  <c r="V99" i="32" s="1"/>
  <c r="W99" i="32" s="1"/>
  <c r="X99" i="32" s="1"/>
  <c r="Y99" i="32" s="1"/>
  <c r="Z99" i="32" s="1"/>
  <c r="AA99" i="32" s="1"/>
  <c r="AB99" i="32" s="1"/>
  <c r="AC99" i="32" s="1"/>
  <c r="AD99" i="32" s="1"/>
  <c r="AE99" i="32" s="1"/>
  <c r="AF99" i="32" s="1"/>
  <c r="C99" i="32"/>
  <c r="D98" i="32"/>
  <c r="E98" i="32" s="1"/>
  <c r="F98" i="32" s="1"/>
  <c r="G98" i="32" s="1"/>
  <c r="H98" i="32" s="1"/>
  <c r="I98" i="32" s="1"/>
  <c r="J98" i="32" s="1"/>
  <c r="K98" i="32" s="1"/>
  <c r="L98" i="32" s="1"/>
  <c r="M98" i="32" s="1"/>
  <c r="N98" i="32" s="1"/>
  <c r="O98" i="32" s="1"/>
  <c r="P98" i="32" s="1"/>
  <c r="Q98" i="32" s="1"/>
  <c r="R98" i="32" s="1"/>
  <c r="S98" i="32" s="1"/>
  <c r="T98" i="32" s="1"/>
  <c r="U98" i="32" s="1"/>
  <c r="V98" i="32" s="1"/>
  <c r="W98" i="32" s="1"/>
  <c r="X98" i="32" s="1"/>
  <c r="Y98" i="32" s="1"/>
  <c r="Z98" i="32" s="1"/>
  <c r="AA98" i="32" s="1"/>
  <c r="AB98" i="32" s="1"/>
  <c r="AC98" i="32" s="1"/>
  <c r="AD98" i="32" s="1"/>
  <c r="AE98" i="32" s="1"/>
  <c r="AF98" i="32" s="1"/>
  <c r="C98" i="32"/>
  <c r="C97" i="32"/>
  <c r="D97" i="32" s="1"/>
  <c r="E97" i="32" s="1"/>
  <c r="F97" i="32" s="1"/>
  <c r="G97" i="32" s="1"/>
  <c r="H97" i="32" s="1"/>
  <c r="I97" i="32" s="1"/>
  <c r="J97" i="32" s="1"/>
  <c r="K97" i="32" s="1"/>
  <c r="L97" i="32" s="1"/>
  <c r="M97" i="32" s="1"/>
  <c r="N97" i="32" s="1"/>
  <c r="O97" i="32" s="1"/>
  <c r="P97" i="32" s="1"/>
  <c r="Q97" i="32" s="1"/>
  <c r="R97" i="32" s="1"/>
  <c r="S97" i="32" s="1"/>
  <c r="T97" i="32" s="1"/>
  <c r="U97" i="32" s="1"/>
  <c r="V97" i="32" s="1"/>
  <c r="W97" i="32" s="1"/>
  <c r="X97" i="32" s="1"/>
  <c r="Y97" i="32" s="1"/>
  <c r="Z97" i="32" s="1"/>
  <c r="AA97" i="32" s="1"/>
  <c r="AB97" i="32" s="1"/>
  <c r="AC97" i="32" s="1"/>
  <c r="AD97" i="32" s="1"/>
  <c r="AE97" i="32" s="1"/>
  <c r="AF97" i="32" s="1"/>
  <c r="C96" i="32"/>
  <c r="F95" i="32"/>
  <c r="E95" i="32"/>
  <c r="D95" i="32"/>
  <c r="C95" i="32"/>
  <c r="AH92" i="32"/>
  <c r="AI92" i="32" s="1"/>
  <c r="AH91" i="32"/>
  <c r="AI91" i="32" s="1"/>
  <c r="AH90" i="32"/>
  <c r="AI90" i="32" s="1"/>
  <c r="AH89" i="32"/>
  <c r="AI89" i="32" s="1"/>
  <c r="B88" i="32"/>
  <c r="AF86" i="32"/>
  <c r="AE86" i="32"/>
  <c r="AD86" i="32"/>
  <c r="AC86" i="32"/>
  <c r="AB86" i="32"/>
  <c r="AA86" i="32"/>
  <c r="Z86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AI85" i="32"/>
  <c r="AH85" i="32"/>
  <c r="AI84" i="32"/>
  <c r="AH84" i="32"/>
  <c r="AI83" i="32"/>
  <c r="AH83" i="32"/>
  <c r="AI82" i="32"/>
  <c r="AH82" i="32"/>
  <c r="AI81" i="32"/>
  <c r="AH81" i="32"/>
  <c r="AI80" i="32"/>
  <c r="AH80" i="32"/>
  <c r="AI79" i="32"/>
  <c r="AH79" i="32"/>
  <c r="AI78" i="32"/>
  <c r="AH78" i="32"/>
  <c r="AG77" i="32"/>
  <c r="AI76" i="32"/>
  <c r="AH76" i="32"/>
  <c r="AF75" i="32"/>
  <c r="AE75" i="32"/>
  <c r="AD75" i="32"/>
  <c r="AC75" i="32"/>
  <c r="AB75" i="32"/>
  <c r="AA75" i="32"/>
  <c r="Z75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AF74" i="32"/>
  <c r="AE74" i="32"/>
  <c r="AD74" i="32"/>
  <c r="AC74" i="32"/>
  <c r="AB74" i="32"/>
  <c r="AA74" i="32"/>
  <c r="Z74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AF73" i="32"/>
  <c r="AE73" i="32"/>
  <c r="AD73" i="32"/>
  <c r="AC73" i="32"/>
  <c r="AB73" i="32"/>
  <c r="AA73" i="32"/>
  <c r="Z73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N77" i="32" s="1"/>
  <c r="M73" i="32"/>
  <c r="L73" i="32"/>
  <c r="K73" i="32"/>
  <c r="J73" i="32"/>
  <c r="I73" i="32"/>
  <c r="H73" i="32"/>
  <c r="G73" i="32"/>
  <c r="F73" i="32"/>
  <c r="E73" i="32"/>
  <c r="D73" i="32"/>
  <c r="C73" i="32"/>
  <c r="B73" i="32"/>
  <c r="AF72" i="32"/>
  <c r="AE72" i="32"/>
  <c r="AD72" i="32"/>
  <c r="AC72" i="32"/>
  <c r="AB72" i="32"/>
  <c r="AA72" i="32"/>
  <c r="Z72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J77" i="32" s="1"/>
  <c r="I72" i="32"/>
  <c r="H72" i="32"/>
  <c r="G72" i="32"/>
  <c r="G77" i="32" s="1"/>
  <c r="F72" i="32"/>
  <c r="E72" i="32"/>
  <c r="D72" i="32"/>
  <c r="C72" i="32"/>
  <c r="B72" i="32"/>
  <c r="AI70" i="32"/>
  <c r="AH70" i="32"/>
  <c r="AG69" i="32"/>
  <c r="AG71" i="32" s="1"/>
  <c r="AF69" i="32"/>
  <c r="AE69" i="32"/>
  <c r="AD69" i="32"/>
  <c r="AC69" i="32"/>
  <c r="AB69" i="32"/>
  <c r="AA69" i="32"/>
  <c r="Z69" i="32"/>
  <c r="Y69" i="32"/>
  <c r="X69" i="32"/>
  <c r="W69" i="32"/>
  <c r="V69" i="32"/>
  <c r="U69" i="32"/>
  <c r="T69" i="32"/>
  <c r="S69" i="32"/>
  <c r="R69" i="32"/>
  <c r="Q69" i="32"/>
  <c r="P69" i="32"/>
  <c r="O69" i="32"/>
  <c r="N69" i="32"/>
  <c r="M69" i="32"/>
  <c r="L69" i="32"/>
  <c r="K69" i="32"/>
  <c r="J69" i="32"/>
  <c r="I69" i="32"/>
  <c r="H69" i="32"/>
  <c r="G69" i="32"/>
  <c r="F69" i="32"/>
  <c r="E69" i="32"/>
  <c r="D69" i="32"/>
  <c r="C69" i="32"/>
  <c r="B69" i="32"/>
  <c r="AH69" i="32" s="1"/>
  <c r="AI68" i="32"/>
  <c r="AH68" i="32"/>
  <c r="AI67" i="32"/>
  <c r="AH67" i="32"/>
  <c r="AI66" i="32"/>
  <c r="AH66" i="32"/>
  <c r="AG65" i="32"/>
  <c r="AF65" i="32"/>
  <c r="AF5" i="32" s="1"/>
  <c r="AE65" i="32"/>
  <c r="AE5" i="32" s="1"/>
  <c r="AD65" i="32"/>
  <c r="AD5" i="32" s="1"/>
  <c r="AC65" i="32"/>
  <c r="AC5" i="32" s="1"/>
  <c r="AB65" i="32"/>
  <c r="AA65" i="32"/>
  <c r="AA5" i="32" s="1"/>
  <c r="Z65" i="32"/>
  <c r="Z5" i="32" s="1"/>
  <c r="Y65" i="32"/>
  <c r="X65" i="32"/>
  <c r="W65" i="32"/>
  <c r="V65" i="32"/>
  <c r="U65" i="32"/>
  <c r="U5" i="32" s="1"/>
  <c r="T65" i="32"/>
  <c r="T5" i="32" s="1"/>
  <c r="S65" i="32"/>
  <c r="S5" i="32" s="1"/>
  <c r="R65" i="32"/>
  <c r="R5" i="32" s="1"/>
  <c r="Q65" i="32"/>
  <c r="Q5" i="32" s="1"/>
  <c r="P65" i="32"/>
  <c r="O65" i="32"/>
  <c r="N65" i="32"/>
  <c r="N5" i="32" s="1"/>
  <c r="M65" i="32"/>
  <c r="M5" i="32" s="1"/>
  <c r="L65" i="32"/>
  <c r="L5" i="32" s="1"/>
  <c r="K65" i="32"/>
  <c r="K5" i="32" s="1"/>
  <c r="J65" i="32"/>
  <c r="J5" i="32" s="1"/>
  <c r="I65" i="32"/>
  <c r="H65" i="32"/>
  <c r="H5" i="32" s="1"/>
  <c r="G65" i="32"/>
  <c r="G5" i="32" s="1"/>
  <c r="F65" i="32"/>
  <c r="F5" i="32" s="1"/>
  <c r="E65" i="32"/>
  <c r="E5" i="32" s="1"/>
  <c r="D65" i="32"/>
  <c r="D5" i="32" s="1"/>
  <c r="C65" i="32"/>
  <c r="C5" i="32" s="1"/>
  <c r="B65" i="32"/>
  <c r="B5" i="32" s="1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AI52" i="32"/>
  <c r="AH52" i="32"/>
  <c r="AI51" i="32"/>
  <c r="AH51" i="32"/>
  <c r="AI50" i="32"/>
  <c r="AH50" i="32"/>
  <c r="AG49" i="32"/>
  <c r="B49" i="32"/>
  <c r="AG48" i="32"/>
  <c r="C48" i="32"/>
  <c r="C49" i="32" s="1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0" i="32"/>
  <c r="AH40" i="32"/>
  <c r="AI39" i="32"/>
  <c r="AH39" i="32"/>
  <c r="AI38" i="32"/>
  <c r="AH38" i="32"/>
  <c r="AI37" i="32"/>
  <c r="AH37" i="32"/>
  <c r="AI36" i="32"/>
  <c r="AH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B5" i="32"/>
  <c r="Y5" i="32"/>
  <c r="X5" i="32"/>
  <c r="W5" i="32"/>
  <c r="V5" i="32"/>
  <c r="P5" i="32"/>
  <c r="O5" i="32"/>
  <c r="I5" i="32"/>
  <c r="AG4" i="32"/>
  <c r="K4" i="32"/>
  <c r="C4" i="32"/>
  <c r="D4" i="32" s="1"/>
  <c r="AG3" i="32"/>
  <c r="AG2" i="32"/>
  <c r="AF77" i="32" l="1"/>
  <c r="AE77" i="32"/>
  <c r="AD77" i="32"/>
  <c r="AC77" i="32"/>
  <c r="AB77" i="32"/>
  <c r="Z77" i="32"/>
  <c r="Y77" i="32"/>
  <c r="X77" i="32"/>
  <c r="W77" i="32"/>
  <c r="V77" i="32"/>
  <c r="U77" i="32"/>
  <c r="T77" i="32"/>
  <c r="R77" i="32"/>
  <c r="Q77" i="32"/>
  <c r="P77" i="32"/>
  <c r="O77" i="32"/>
  <c r="M77" i="32"/>
  <c r="L77" i="32"/>
  <c r="H77" i="32"/>
  <c r="AI72" i="32"/>
  <c r="F77" i="32"/>
  <c r="AI74" i="32"/>
  <c r="E77" i="32"/>
  <c r="D77" i="32"/>
  <c r="AI75" i="32"/>
  <c r="AI73" i="32"/>
  <c r="AI86" i="32"/>
  <c r="AI53" i="32"/>
  <c r="AH35" i="32"/>
  <c r="AH73" i="32"/>
  <c r="AI35" i="32"/>
  <c r="AI65" i="32"/>
  <c r="AI69" i="32"/>
  <c r="AH74" i="32"/>
  <c r="C77" i="32"/>
  <c r="K77" i="32"/>
  <c r="S77" i="32"/>
  <c r="AA77" i="32"/>
  <c r="AH75" i="32"/>
  <c r="S200" i="32"/>
  <c r="D200" i="32"/>
  <c r="C71" i="32"/>
  <c r="AH53" i="32"/>
  <c r="B71" i="32"/>
  <c r="I77" i="32"/>
  <c r="AH72" i="32"/>
  <c r="AH86" i="32"/>
  <c r="B77" i="32"/>
  <c r="G95" i="32"/>
  <c r="AH65" i="32"/>
  <c r="AG6" i="32"/>
  <c r="D96" i="32"/>
  <c r="C88" i="32"/>
  <c r="D181" i="32"/>
  <c r="C181" i="32"/>
  <c r="F188" i="32"/>
  <c r="E224" i="32"/>
  <c r="E183" i="32"/>
  <c r="D189" i="32"/>
  <c r="D48" i="32" s="1"/>
  <c r="AI77" i="32" l="1"/>
  <c r="AH77" i="32"/>
  <c r="U203" i="32"/>
  <c r="C7" i="32"/>
  <c r="D49" i="32"/>
  <c r="E96" i="32"/>
  <c r="D88" i="32"/>
  <c r="F183" i="32"/>
  <c r="E189" i="32"/>
  <c r="E48" i="32" s="1"/>
  <c r="E49" i="32" s="1"/>
  <c r="E71" i="32" s="1"/>
  <c r="T203" i="32"/>
  <c r="B7" i="32"/>
  <c r="F224" i="32"/>
  <c r="G188" i="32"/>
  <c r="H95" i="32"/>
  <c r="R90" i="31"/>
  <c r="W203" i="32" l="1"/>
  <c r="E7" i="32"/>
  <c r="G183" i="32"/>
  <c r="F189" i="32"/>
  <c r="F48" i="32" s="1"/>
  <c r="D71" i="32"/>
  <c r="I95" i="32"/>
  <c r="H188" i="32"/>
  <c r="G224" i="32"/>
  <c r="F96" i="32"/>
  <c r="E88" i="32"/>
  <c r="E181" i="32"/>
  <c r="V203" i="32" l="1"/>
  <c r="D7" i="32"/>
  <c r="G189" i="32"/>
  <c r="G48" i="32" s="1"/>
  <c r="G49" i="32" s="1"/>
  <c r="G71" i="32" s="1"/>
  <c r="H183" i="32"/>
  <c r="I188" i="32"/>
  <c r="H224" i="32"/>
  <c r="F88" i="32"/>
  <c r="G96" i="32"/>
  <c r="F181" i="32"/>
  <c r="F49" i="32"/>
  <c r="J95" i="32"/>
  <c r="J188" i="32" l="1"/>
  <c r="I224" i="32"/>
  <c r="H189" i="32"/>
  <c r="H48" i="32" s="1"/>
  <c r="I183" i="32"/>
  <c r="F71" i="32"/>
  <c r="Y203" i="32"/>
  <c r="G7" i="32"/>
  <c r="H96" i="32"/>
  <c r="G88" i="32"/>
  <c r="G181" i="32"/>
  <c r="K95" i="32"/>
  <c r="L95" i="32" l="1"/>
  <c r="H49" i="32"/>
  <c r="X203" i="32"/>
  <c r="F7" i="32"/>
  <c r="J183" i="32"/>
  <c r="I189" i="32"/>
  <c r="I48" i="32" s="1"/>
  <c r="I49" i="32" s="1"/>
  <c r="I71" i="32" s="1"/>
  <c r="H88" i="32"/>
  <c r="I96" i="32"/>
  <c r="H181" i="32"/>
  <c r="K188" i="32"/>
  <c r="J224" i="32"/>
  <c r="J96" i="32" l="1"/>
  <c r="I88" i="32"/>
  <c r="I181" i="32"/>
  <c r="AA203" i="32"/>
  <c r="I7" i="32"/>
  <c r="J189" i="32"/>
  <c r="J48" i="32" s="1"/>
  <c r="J49" i="32" s="1"/>
  <c r="J71" i="32" s="1"/>
  <c r="K183" i="32"/>
  <c r="H71" i="32"/>
  <c r="M95" i="32"/>
  <c r="L188" i="32"/>
  <c r="K224" i="32"/>
  <c r="K189" i="32" l="1"/>
  <c r="K48" i="32" s="1"/>
  <c r="K49" i="32" s="1"/>
  <c r="K71" i="32" s="1"/>
  <c r="L183" i="32"/>
  <c r="N95" i="32"/>
  <c r="AB203" i="32"/>
  <c r="J7" i="32"/>
  <c r="Z203" i="32"/>
  <c r="H7" i="32"/>
  <c r="M188" i="32"/>
  <c r="L224" i="32"/>
  <c r="K96" i="32"/>
  <c r="J88" i="32"/>
  <c r="J181" i="32"/>
  <c r="M224" i="32" l="1"/>
  <c r="N188" i="32"/>
  <c r="O95" i="32"/>
  <c r="K88" i="32"/>
  <c r="L96" i="32"/>
  <c r="K181" i="32"/>
  <c r="M183" i="32"/>
  <c r="L189" i="32"/>
  <c r="L48" i="32" s="1"/>
  <c r="L49" i="32" s="1"/>
  <c r="L71" i="32" s="1"/>
  <c r="AC203" i="32"/>
  <c r="K7" i="32"/>
  <c r="M96" i="32" l="1"/>
  <c r="L88" i="32"/>
  <c r="L181" i="32"/>
  <c r="P95" i="32"/>
  <c r="N224" i="32"/>
  <c r="O188" i="32"/>
  <c r="N183" i="32"/>
  <c r="M189" i="32"/>
  <c r="M48" i="32" s="1"/>
  <c r="M49" i="32" s="1"/>
  <c r="M71" i="32" s="1"/>
  <c r="B198" i="32" s="1"/>
  <c r="AD203" i="32"/>
  <c r="L7" i="32"/>
  <c r="C198" i="32" l="1"/>
  <c r="K6" i="32" s="1"/>
  <c r="O183" i="32"/>
  <c r="N189" i="32"/>
  <c r="N48" i="32" s="1"/>
  <c r="N49" i="32" s="1"/>
  <c r="N71" i="32" s="1"/>
  <c r="O224" i="32"/>
  <c r="P188" i="32"/>
  <c r="Q95" i="32"/>
  <c r="AE203" i="32"/>
  <c r="M7" i="32"/>
  <c r="N96" i="32"/>
  <c r="M88" i="32"/>
  <c r="M181" i="32"/>
  <c r="R95" i="32" l="1"/>
  <c r="Q188" i="32"/>
  <c r="P224" i="32"/>
  <c r="AF203" i="32"/>
  <c r="N7" i="32"/>
  <c r="N88" i="32"/>
  <c r="O96" i="32"/>
  <c r="N181" i="32"/>
  <c r="O189" i="32"/>
  <c r="O48" i="32" s="1"/>
  <c r="O49" i="32" s="1"/>
  <c r="O71" i="32" s="1"/>
  <c r="P183" i="32"/>
  <c r="P96" i="32" l="1"/>
  <c r="O88" i="32"/>
  <c r="O181" i="32"/>
  <c r="P189" i="32"/>
  <c r="P48" i="32" s="1"/>
  <c r="P49" i="32" s="1"/>
  <c r="P71" i="32" s="1"/>
  <c r="Q183" i="32"/>
  <c r="R188" i="32"/>
  <c r="Q224" i="32"/>
  <c r="AG203" i="32"/>
  <c r="O7" i="32"/>
  <c r="S95" i="32"/>
  <c r="AH203" i="32" l="1"/>
  <c r="P7" i="32"/>
  <c r="T95" i="32"/>
  <c r="Q189" i="32"/>
  <c r="Q48" i="32" s="1"/>
  <c r="Q49" i="32" s="1"/>
  <c r="Q71" i="32" s="1"/>
  <c r="R183" i="32"/>
  <c r="S188" i="32"/>
  <c r="R224" i="32"/>
  <c r="Q96" i="32"/>
  <c r="P88" i="32"/>
  <c r="P181" i="32"/>
  <c r="T188" i="32" l="1"/>
  <c r="S224" i="32"/>
  <c r="R189" i="32"/>
  <c r="R48" i="32" s="1"/>
  <c r="R49" i="32" s="1"/>
  <c r="R71" i="32" s="1"/>
  <c r="S183" i="32"/>
  <c r="AI203" i="32"/>
  <c r="Q7" i="32"/>
  <c r="U95" i="32"/>
  <c r="R96" i="32"/>
  <c r="Q88" i="32"/>
  <c r="Q181" i="32"/>
  <c r="V95" i="32" l="1"/>
  <c r="T183" i="32"/>
  <c r="S189" i="32"/>
  <c r="S48" i="32" s="1"/>
  <c r="S49" i="32" s="1"/>
  <c r="S71" i="32" s="1"/>
  <c r="AJ203" i="32"/>
  <c r="R7" i="32"/>
  <c r="S96" i="32"/>
  <c r="R88" i="32"/>
  <c r="R181" i="32"/>
  <c r="U188" i="32"/>
  <c r="T224" i="32"/>
  <c r="AK203" i="32" l="1"/>
  <c r="S7" i="32"/>
  <c r="T189" i="32"/>
  <c r="T48" i="32" s="1"/>
  <c r="T49" i="32" s="1"/>
  <c r="T71" i="32" s="1"/>
  <c r="U183" i="32"/>
  <c r="V188" i="32"/>
  <c r="U224" i="32"/>
  <c r="W95" i="32"/>
  <c r="T96" i="32"/>
  <c r="S88" i="32"/>
  <c r="S181" i="32"/>
  <c r="V224" i="32" l="1"/>
  <c r="W188" i="32"/>
  <c r="V183" i="32"/>
  <c r="U189" i="32"/>
  <c r="U48" i="32" s="1"/>
  <c r="U49" i="32" s="1"/>
  <c r="U71" i="32" s="1"/>
  <c r="X95" i="32"/>
  <c r="AL203" i="32"/>
  <c r="T7" i="32"/>
  <c r="U96" i="32"/>
  <c r="T88" i="32"/>
  <c r="T181" i="32"/>
  <c r="W183" i="32" l="1"/>
  <c r="V189" i="32"/>
  <c r="V48" i="32" s="1"/>
  <c r="V49" i="32" s="1"/>
  <c r="V71" i="32" s="1"/>
  <c r="AM203" i="32"/>
  <c r="U7" i="32"/>
  <c r="W224" i="32"/>
  <c r="X188" i="32"/>
  <c r="Y95" i="32"/>
  <c r="V96" i="32"/>
  <c r="U88" i="32"/>
  <c r="U181" i="32"/>
  <c r="Z95" i="32" l="1"/>
  <c r="Y188" i="32"/>
  <c r="X224" i="32"/>
  <c r="AN203" i="32"/>
  <c r="V7" i="32"/>
  <c r="W96" i="32"/>
  <c r="V88" i="32"/>
  <c r="V181" i="32"/>
  <c r="W189" i="32"/>
  <c r="W48" i="32" s="1"/>
  <c r="W49" i="32" s="1"/>
  <c r="W71" i="32" s="1"/>
  <c r="X183" i="32"/>
  <c r="Y224" i="32" l="1"/>
  <c r="Z188" i="32"/>
  <c r="AO203" i="32"/>
  <c r="W7" i="32"/>
  <c r="AA95" i="32"/>
  <c r="X96" i="32"/>
  <c r="W88" i="32"/>
  <c r="W181" i="32"/>
  <c r="X189" i="32"/>
  <c r="X48" i="32" s="1"/>
  <c r="X49" i="32" s="1"/>
  <c r="X71" i="32" s="1"/>
  <c r="Y183" i="32"/>
  <c r="Y96" i="32" l="1"/>
  <c r="X88" i="32"/>
  <c r="X181" i="32"/>
  <c r="AB95" i="32"/>
  <c r="Y189" i="32"/>
  <c r="Y48" i="32" s="1"/>
  <c r="Y49" i="32" s="1"/>
  <c r="Y71" i="32" s="1"/>
  <c r="Z183" i="32"/>
  <c r="AP203" i="32"/>
  <c r="X7" i="32"/>
  <c r="AA188" i="32"/>
  <c r="Z224" i="32"/>
  <c r="Z189" i="32" l="1"/>
  <c r="Z48" i="32" s="1"/>
  <c r="Z49" i="32" s="1"/>
  <c r="Z71" i="32" s="1"/>
  <c r="AA183" i="32"/>
  <c r="AC95" i="32"/>
  <c r="AB188" i="32"/>
  <c r="AA224" i="32"/>
  <c r="AQ203" i="32"/>
  <c r="Y7" i="32"/>
  <c r="Z96" i="32"/>
  <c r="Y88" i="32"/>
  <c r="Y181" i="32"/>
  <c r="AC188" i="32" l="1"/>
  <c r="AB224" i="32"/>
  <c r="AD95" i="32"/>
  <c r="AA189" i="32"/>
  <c r="AA48" i="32" s="1"/>
  <c r="AA49" i="32" s="1"/>
  <c r="AA71" i="32" s="1"/>
  <c r="AB183" i="32"/>
  <c r="AA96" i="32"/>
  <c r="Z88" i="32"/>
  <c r="Z181" i="32"/>
  <c r="AR203" i="32"/>
  <c r="Z7" i="32"/>
  <c r="AA88" i="32" l="1"/>
  <c r="AB96" i="32"/>
  <c r="AA181" i="32"/>
  <c r="AS203" i="32"/>
  <c r="AA7" i="32"/>
  <c r="AE95" i="32"/>
  <c r="AC183" i="32"/>
  <c r="AB189" i="32"/>
  <c r="AB48" i="32" s="1"/>
  <c r="AB49" i="32" s="1"/>
  <c r="AB71" i="32" s="1"/>
  <c r="AD188" i="32"/>
  <c r="AC224" i="32"/>
  <c r="AC189" i="32" l="1"/>
  <c r="AC48" i="32" s="1"/>
  <c r="AC49" i="32" s="1"/>
  <c r="AC71" i="32" s="1"/>
  <c r="AD183" i="32"/>
  <c r="AF95" i="32"/>
  <c r="AD224" i="32"/>
  <c r="AE188" i="32"/>
  <c r="AC96" i="32"/>
  <c r="AB88" i="32"/>
  <c r="AB181" i="32"/>
  <c r="AT203" i="32"/>
  <c r="AB7" i="32"/>
  <c r="AD96" i="32" l="1"/>
  <c r="AC88" i="32"/>
  <c r="AC181" i="32"/>
  <c r="AE224" i="32"/>
  <c r="AF188" i="32"/>
  <c r="AF224" i="32" s="1"/>
  <c r="AE183" i="32"/>
  <c r="AD189" i="32"/>
  <c r="AD48" i="32" s="1"/>
  <c r="AD49" i="32" s="1"/>
  <c r="AD71" i="32" s="1"/>
  <c r="AU203" i="32"/>
  <c r="AC7" i="32"/>
  <c r="AE189" i="32" l="1"/>
  <c r="AE48" i="32" s="1"/>
  <c r="AE49" i="32" s="1"/>
  <c r="AE71" i="32" s="1"/>
  <c r="AF183" i="32"/>
  <c r="AF189" i="32" s="1"/>
  <c r="AF48" i="32" s="1"/>
  <c r="AV203" i="32"/>
  <c r="AD7" i="32"/>
  <c r="AE96" i="32"/>
  <c r="AD88" i="32"/>
  <c r="AD181" i="32"/>
  <c r="AF49" i="32" l="1"/>
  <c r="AH48" i="32"/>
  <c r="AI48" i="32"/>
  <c r="AF96" i="32"/>
  <c r="AE88" i="32"/>
  <c r="AE181" i="32"/>
  <c r="AW203" i="32"/>
  <c r="AE7" i="32"/>
  <c r="AF88" i="32" l="1"/>
  <c r="AF181" i="32"/>
  <c r="AF71" i="32"/>
  <c r="AH49" i="32"/>
  <c r="AI49" i="32"/>
  <c r="AX203" i="32" l="1"/>
  <c r="AF7" i="32"/>
  <c r="A7" i="32" s="1"/>
  <c r="AI71" i="32"/>
  <c r="AH71" i="32"/>
  <c r="AI88" i="32"/>
  <c r="AH93" i="31" l="1"/>
  <c r="AI93" i="31" s="1"/>
  <c r="C90" i="31"/>
  <c r="AH41" i="31"/>
  <c r="AI41" i="31"/>
  <c r="B90" i="31"/>
  <c r="B88" i="31"/>
  <c r="B86" i="31"/>
  <c r="B75" i="31"/>
  <c r="B74" i="31"/>
  <c r="B73" i="31"/>
  <c r="B72" i="31"/>
  <c r="B77" i="31" s="1"/>
  <c r="B69" i="31"/>
  <c r="B65" i="31"/>
  <c r="B53" i="31"/>
  <c r="B48" i="31"/>
  <c r="B49" i="31" s="1"/>
  <c r="B35" i="3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P228" i="31"/>
  <c r="O228" i="31"/>
  <c r="N228" i="31"/>
  <c r="M228" i="31"/>
  <c r="L228" i="31"/>
  <c r="K228" i="31"/>
  <c r="J228" i="31"/>
  <c r="I228" i="31"/>
  <c r="H228" i="31"/>
  <c r="G228" i="31"/>
  <c r="F228" i="31"/>
  <c r="E228" i="31"/>
  <c r="D228" i="31"/>
  <c r="C228" i="31"/>
  <c r="B228" i="31"/>
  <c r="A228" i="31"/>
  <c r="AF227" i="31"/>
  <c r="AE227" i="31"/>
  <c r="AD227" i="31"/>
  <c r="AC227" i="31"/>
  <c r="AB227" i="31"/>
  <c r="AA227" i="31"/>
  <c r="Z227" i="31"/>
  <c r="Y227" i="31"/>
  <c r="X227" i="31"/>
  <c r="W227" i="31"/>
  <c r="V227" i="31"/>
  <c r="U227" i="31"/>
  <c r="T227" i="31"/>
  <c r="S227" i="31"/>
  <c r="R227" i="31"/>
  <c r="Q227" i="31"/>
  <c r="P227" i="31"/>
  <c r="O227" i="31"/>
  <c r="N227" i="3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A227" i="31"/>
  <c r="AF226" i="31"/>
  <c r="AE226" i="31"/>
  <c r="AD226" i="31"/>
  <c r="AC226" i="31"/>
  <c r="AB226" i="31"/>
  <c r="AA226" i="31"/>
  <c r="Z226" i="31"/>
  <c r="Y226" i="31"/>
  <c r="X226" i="31"/>
  <c r="W226" i="31"/>
  <c r="V226" i="31"/>
  <c r="U226" i="31"/>
  <c r="T226" i="31"/>
  <c r="S226" i="31"/>
  <c r="R226" i="31"/>
  <c r="Q226" i="31"/>
  <c r="P226" i="31"/>
  <c r="O226" i="31"/>
  <c r="N226" i="31"/>
  <c r="M226" i="31"/>
  <c r="L226" i="31"/>
  <c r="K226" i="31"/>
  <c r="J226" i="31"/>
  <c r="I226" i="31"/>
  <c r="H226" i="31"/>
  <c r="G226" i="31"/>
  <c r="F226" i="31"/>
  <c r="E226" i="31"/>
  <c r="D226" i="31"/>
  <c r="C226" i="31"/>
  <c r="B226" i="31"/>
  <c r="A226" i="31"/>
  <c r="AF225" i="31"/>
  <c r="AE225" i="31"/>
  <c r="AD225" i="31"/>
  <c r="AC225" i="31"/>
  <c r="AB225" i="31"/>
  <c r="AA225" i="31"/>
  <c r="Z225" i="31"/>
  <c r="Y225" i="31"/>
  <c r="X225" i="31"/>
  <c r="W225" i="31"/>
  <c r="V225" i="31"/>
  <c r="U225" i="31"/>
  <c r="T225" i="31"/>
  <c r="S225" i="31"/>
  <c r="R225" i="31"/>
  <c r="Q225" i="31"/>
  <c r="P225" i="31"/>
  <c r="O225" i="31"/>
  <c r="N225" i="31"/>
  <c r="M225" i="31"/>
  <c r="L225" i="31"/>
  <c r="K225" i="31"/>
  <c r="J225" i="31"/>
  <c r="I225" i="31"/>
  <c r="H225" i="31"/>
  <c r="G225" i="31"/>
  <c r="F225" i="31"/>
  <c r="E225" i="31"/>
  <c r="D225" i="31"/>
  <c r="C225" i="31"/>
  <c r="B225" i="31"/>
  <c r="A225" i="31"/>
  <c r="D224" i="31"/>
  <c r="C224" i="31"/>
  <c r="B224" i="31"/>
  <c r="S199" i="31"/>
  <c r="AG189" i="31"/>
  <c r="B189" i="31"/>
  <c r="F188" i="31"/>
  <c r="C188" i="31"/>
  <c r="D188" i="31" s="1"/>
  <c r="E188" i="31" s="1"/>
  <c r="E224" i="31" s="1"/>
  <c r="D187" i="3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C187" i="31"/>
  <c r="C186" i="31"/>
  <c r="D186" i="31" s="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H185" i="3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D185" i="31"/>
  <c r="E185" i="31" s="1"/>
  <c r="F185" i="31" s="1"/>
  <c r="G185" i="31" s="1"/>
  <c r="C185" i="31"/>
  <c r="C184" i="31"/>
  <c r="D184" i="31" s="1"/>
  <c r="E183" i="31"/>
  <c r="D183" i="31"/>
  <c r="C183" i="31"/>
  <c r="AG181" i="31"/>
  <c r="B181" i="31"/>
  <c r="C180" i="31"/>
  <c r="D180" i="31" s="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F179" i="3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E179" i="31"/>
  <c r="D179" i="31"/>
  <c r="C179" i="31"/>
  <c r="C178" i="31"/>
  <c r="D178" i="31" s="1"/>
  <c r="E178" i="31" s="1"/>
  <c r="F178" i="31" s="1"/>
  <c r="G178" i="31" s="1"/>
  <c r="H178" i="31" s="1"/>
  <c r="I178" i="31" s="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AA177" i="31"/>
  <c r="AB177" i="31" s="1"/>
  <c r="AC177" i="31" s="1"/>
  <c r="AD177" i="31" s="1"/>
  <c r="AE177" i="31" s="1"/>
  <c r="AF177" i="31" s="1"/>
  <c r="C177" i="31"/>
  <c r="D177" i="31" s="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F176" i="3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D176" i="31"/>
  <c r="E176" i="31" s="1"/>
  <c r="C176" i="31"/>
  <c r="G175" i="3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E175" i="31"/>
  <c r="F175" i="31" s="1"/>
  <c r="D175" i="31"/>
  <c r="C175" i="31"/>
  <c r="D174" i="3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C174" i="31"/>
  <c r="E173" i="3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D173" i="31"/>
  <c r="C173" i="31"/>
  <c r="D172" i="31"/>
  <c r="E172" i="31" s="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C172" i="31"/>
  <c r="T171" i="3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G171" i="3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E171" i="31"/>
  <c r="F171" i="31" s="1"/>
  <c r="D171" i="31"/>
  <c r="C171" i="3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C170" i="31"/>
  <c r="I169" i="3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H169" i="31"/>
  <c r="F169" i="31"/>
  <c r="G169" i="31" s="1"/>
  <c r="D169" i="31"/>
  <c r="E169" i="31" s="1"/>
  <c r="C169" i="31"/>
  <c r="P168" i="3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C168" i="31"/>
  <c r="D168" i="31" s="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D167" i="3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C167" i="31"/>
  <c r="J166" i="3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C166" i="31"/>
  <c r="D166" i="31" s="1"/>
  <c r="E166" i="31" s="1"/>
  <c r="F166" i="31" s="1"/>
  <c r="G166" i="31" s="1"/>
  <c r="H166" i="31" s="1"/>
  <c r="I166" i="31" s="1"/>
  <c r="H165" i="3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F165" i="31"/>
  <c r="G165" i="31" s="1"/>
  <c r="D165" i="31"/>
  <c r="E165" i="31" s="1"/>
  <c r="C165" i="31"/>
  <c r="F164" i="3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D164" i="31"/>
  <c r="E164" i="31" s="1"/>
  <c r="C164" i="31"/>
  <c r="E163" i="3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D163" i="31"/>
  <c r="C163" i="31"/>
  <c r="F162" i="3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E162" i="31"/>
  <c r="D162" i="31"/>
  <c r="C162" i="31"/>
  <c r="K161" i="3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C161" i="31"/>
  <c r="D161" i="31" s="1"/>
  <c r="E161" i="31" s="1"/>
  <c r="F161" i="31" s="1"/>
  <c r="G161" i="31" s="1"/>
  <c r="H161" i="31" s="1"/>
  <c r="I161" i="31" s="1"/>
  <c r="J161" i="31" s="1"/>
  <c r="D160" i="3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C160" i="31"/>
  <c r="C159" i="31"/>
  <c r="D159" i="31" s="1"/>
  <c r="E159" i="31" s="1"/>
  <c r="F159" i="31" s="1"/>
  <c r="G159" i="31" s="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E158" i="3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D158" i="31"/>
  <c r="C158" i="31"/>
  <c r="F157" i="3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C157" i="31"/>
  <c r="D157" i="31" s="1"/>
  <c r="E157" i="31" s="1"/>
  <c r="D156" i="3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C156" i="31"/>
  <c r="G155" i="3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C155" i="31"/>
  <c r="D155" i="31" s="1"/>
  <c r="E155" i="31" s="1"/>
  <c r="F155" i="31" s="1"/>
  <c r="H154" i="3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E154" i="31"/>
  <c r="F154" i="31" s="1"/>
  <c r="G154" i="31" s="1"/>
  <c r="D154" i="31"/>
  <c r="C154" i="31"/>
  <c r="N153" i="3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F153" i="31"/>
  <c r="G153" i="31" s="1"/>
  <c r="H153" i="31" s="1"/>
  <c r="I153" i="31" s="1"/>
  <c r="J153" i="31" s="1"/>
  <c r="K153" i="31" s="1"/>
  <c r="L153" i="31" s="1"/>
  <c r="M153" i="31" s="1"/>
  <c r="C153" i="31"/>
  <c r="D153" i="31" s="1"/>
  <c r="E153" i="31" s="1"/>
  <c r="D152" i="31"/>
  <c r="E152" i="31" s="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C152" i="31"/>
  <c r="J151" i="3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G151" i="31"/>
  <c r="H151" i="31" s="1"/>
  <c r="I151" i="31" s="1"/>
  <c r="C151" i="31"/>
  <c r="D151" i="31" s="1"/>
  <c r="E151" i="31" s="1"/>
  <c r="F151" i="31" s="1"/>
  <c r="H150" i="3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Z150" i="31" s="1"/>
  <c r="AA150" i="31" s="1"/>
  <c r="AB150" i="31" s="1"/>
  <c r="AC150" i="31" s="1"/>
  <c r="AD150" i="31" s="1"/>
  <c r="AE150" i="31" s="1"/>
  <c r="AF150" i="31" s="1"/>
  <c r="E150" i="31"/>
  <c r="F150" i="31" s="1"/>
  <c r="G150" i="31" s="1"/>
  <c r="D150" i="31"/>
  <c r="C150" i="31"/>
  <c r="C149" i="31"/>
  <c r="D149" i="31" s="1"/>
  <c r="E149" i="31" s="1"/>
  <c r="F149" i="31" s="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L148" i="3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I148" i="31"/>
  <c r="J148" i="31" s="1"/>
  <c r="K148" i="31" s="1"/>
  <c r="E148" i="31"/>
  <c r="F148" i="31" s="1"/>
  <c r="G148" i="31" s="1"/>
  <c r="H148" i="31" s="1"/>
  <c r="D148" i="31"/>
  <c r="C148" i="31"/>
  <c r="N147" i="3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E147" i="31"/>
  <c r="F147" i="31" s="1"/>
  <c r="G147" i="31" s="1"/>
  <c r="H147" i="31" s="1"/>
  <c r="I147" i="31" s="1"/>
  <c r="J147" i="31" s="1"/>
  <c r="K147" i="31" s="1"/>
  <c r="L147" i="31" s="1"/>
  <c r="M147" i="31" s="1"/>
  <c r="C147" i="31"/>
  <c r="D147" i="31" s="1"/>
  <c r="C146" i="31"/>
  <c r="D146" i="31" s="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I143" i="3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F143" i="31"/>
  <c r="G143" i="31" s="1"/>
  <c r="H143" i="31" s="1"/>
  <c r="E143" i="31"/>
  <c r="C143" i="31"/>
  <c r="D143" i="31" s="1"/>
  <c r="I142" i="3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G142" i="31"/>
  <c r="H142" i="31" s="1"/>
  <c r="C142" i="31"/>
  <c r="D142" i="31" s="1"/>
  <c r="E142" i="31" s="1"/>
  <c r="F142" i="31" s="1"/>
  <c r="AC141" i="31"/>
  <c r="AD141" i="31" s="1"/>
  <c r="AE141" i="31" s="1"/>
  <c r="AF141" i="31" s="1"/>
  <c r="E141" i="3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C141" i="31"/>
  <c r="D141" i="31" s="1"/>
  <c r="X140" i="31"/>
  <c r="Y140" i="31" s="1"/>
  <c r="Z140" i="31" s="1"/>
  <c r="AA140" i="31" s="1"/>
  <c r="AB140" i="31" s="1"/>
  <c r="AC140" i="31" s="1"/>
  <c r="AD140" i="31" s="1"/>
  <c r="AE140" i="31" s="1"/>
  <c r="AF140" i="31" s="1"/>
  <c r="C140" i="31"/>
  <c r="D140" i="31" s="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K139" i="3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C139" i="31"/>
  <c r="D139" i="31" s="1"/>
  <c r="E139" i="31" s="1"/>
  <c r="F139" i="31" s="1"/>
  <c r="G139" i="31" s="1"/>
  <c r="H139" i="31" s="1"/>
  <c r="I139" i="31" s="1"/>
  <c r="J139" i="31" s="1"/>
  <c r="L138" i="3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I138" i="31"/>
  <c r="J138" i="31" s="1"/>
  <c r="K138" i="31" s="1"/>
  <c r="E138" i="31"/>
  <c r="F138" i="31" s="1"/>
  <c r="G138" i="31" s="1"/>
  <c r="H138" i="31" s="1"/>
  <c r="D138" i="31"/>
  <c r="C138" i="31"/>
  <c r="C137" i="31"/>
  <c r="D137" i="31" s="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E136" i="3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C136" i="31"/>
  <c r="D136" i="31" s="1"/>
  <c r="J135" i="3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F135" i="31"/>
  <c r="G135" i="31" s="1"/>
  <c r="H135" i="31" s="1"/>
  <c r="I135" i="31" s="1"/>
  <c r="C135" i="31"/>
  <c r="D135" i="31" s="1"/>
  <c r="E135" i="31" s="1"/>
  <c r="D134" i="3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C134" i="31"/>
  <c r="D133" i="31"/>
  <c r="E133" i="31" s="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C133" i="31"/>
  <c r="G132" i="3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D132" i="31"/>
  <c r="E132" i="31" s="1"/>
  <c r="F132" i="31" s="1"/>
  <c r="C132" i="31"/>
  <c r="P131" i="3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K131" i="31"/>
  <c r="L131" i="31" s="1"/>
  <c r="M131" i="31" s="1"/>
  <c r="N131" i="31" s="1"/>
  <c r="O131" i="31" s="1"/>
  <c r="E131" i="31"/>
  <c r="F131" i="31" s="1"/>
  <c r="G131" i="31" s="1"/>
  <c r="H131" i="31" s="1"/>
  <c r="I131" i="31" s="1"/>
  <c r="J131" i="31" s="1"/>
  <c r="C131" i="31"/>
  <c r="D131" i="31" s="1"/>
  <c r="G130" i="3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E130" i="31"/>
  <c r="F130" i="31" s="1"/>
  <c r="D130" i="31"/>
  <c r="C130" i="31"/>
  <c r="G129" i="31"/>
  <c r="H129" i="31" s="1"/>
  <c r="I129" i="31" s="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C129" i="31"/>
  <c r="D129" i="31" s="1"/>
  <c r="E129" i="31" s="1"/>
  <c r="F129" i="31" s="1"/>
  <c r="E128" i="31"/>
  <c r="F128" i="31" s="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C128" i="31"/>
  <c r="D128" i="31" s="1"/>
  <c r="C127" i="31"/>
  <c r="D127" i="31" s="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R126" i="3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K126" i="31"/>
  <c r="L126" i="31" s="1"/>
  <c r="M126" i="31" s="1"/>
  <c r="N126" i="31" s="1"/>
  <c r="O126" i="31" s="1"/>
  <c r="P126" i="31" s="1"/>
  <c r="Q126" i="31" s="1"/>
  <c r="G126" i="31"/>
  <c r="H126" i="31" s="1"/>
  <c r="I126" i="31" s="1"/>
  <c r="J126" i="31" s="1"/>
  <c r="F126" i="31"/>
  <c r="E126" i="31"/>
  <c r="C126" i="31"/>
  <c r="D126" i="31" s="1"/>
  <c r="E125" i="3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D125" i="31"/>
  <c r="C125" i="31"/>
  <c r="C124" i="31"/>
  <c r="D124" i="31" s="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E123" i="3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D123" i="31"/>
  <c r="C123" i="31"/>
  <c r="C122" i="31"/>
  <c r="D122" i="31" s="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C121" i="31"/>
  <c r="D121" i="31" s="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J120" i="3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F120" i="31"/>
  <c r="G120" i="31" s="1"/>
  <c r="H120" i="31" s="1"/>
  <c r="I120" i="31" s="1"/>
  <c r="E120" i="31"/>
  <c r="C120" i="31"/>
  <c r="D120" i="31" s="1"/>
  <c r="C119" i="31"/>
  <c r="C88" i="31" s="1"/>
  <c r="M118" i="3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K118" i="31"/>
  <c r="L118" i="31" s="1"/>
  <c r="F118" i="31"/>
  <c r="G118" i="31" s="1"/>
  <c r="H118" i="31" s="1"/>
  <c r="I118" i="31" s="1"/>
  <c r="J118" i="31" s="1"/>
  <c r="E118" i="31"/>
  <c r="C118" i="31"/>
  <c r="D118" i="31" s="1"/>
  <c r="D117" i="3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C117" i="31"/>
  <c r="C116" i="31"/>
  <c r="D116" i="31" s="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AA115" i="31"/>
  <c r="AB115" i="31" s="1"/>
  <c r="AC115" i="31" s="1"/>
  <c r="AD115" i="31" s="1"/>
  <c r="AE115" i="31" s="1"/>
  <c r="AF115" i="31" s="1"/>
  <c r="E115" i="31"/>
  <c r="F115" i="31" s="1"/>
  <c r="G115" i="31" s="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D115" i="31"/>
  <c r="C115" i="31"/>
  <c r="C114" i="31"/>
  <c r="D114" i="31" s="1"/>
  <c r="E114" i="31" s="1"/>
  <c r="F114" i="31" s="1"/>
  <c r="G114" i="31" s="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C113" i="31"/>
  <c r="D113" i="31" s="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I112" i="3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E112" i="31"/>
  <c r="F112" i="31" s="1"/>
  <c r="G112" i="31" s="1"/>
  <c r="H112" i="31" s="1"/>
  <c r="C112" i="31"/>
  <c r="D112" i="31" s="1"/>
  <c r="C111" i="31"/>
  <c r="D111" i="31" s="1"/>
  <c r="E111" i="31" s="1"/>
  <c r="F111" i="31" s="1"/>
  <c r="G111" i="31" s="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F110" i="3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E110" i="31"/>
  <c r="C110" i="31"/>
  <c r="D110" i="31" s="1"/>
  <c r="X109" i="31"/>
  <c r="Y109" i="31" s="1"/>
  <c r="Z109" i="31" s="1"/>
  <c r="AA109" i="31" s="1"/>
  <c r="AB109" i="31" s="1"/>
  <c r="AC109" i="31" s="1"/>
  <c r="AD109" i="31" s="1"/>
  <c r="AE109" i="31" s="1"/>
  <c r="AF109" i="31" s="1"/>
  <c r="C109" i="31"/>
  <c r="D109" i="31" s="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E108" i="3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D108" i="31"/>
  <c r="C108" i="31"/>
  <c r="K107" i="3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J107" i="31"/>
  <c r="F107" i="31"/>
  <c r="G107" i="31" s="1"/>
  <c r="H107" i="31" s="1"/>
  <c r="D107" i="31"/>
  <c r="E107" i="31" s="1"/>
  <c r="C107" i="31"/>
  <c r="V106" i="3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I106" i="3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G106" i="31"/>
  <c r="H106" i="31" s="1"/>
  <c r="E106" i="31"/>
  <c r="F106" i="31" s="1"/>
  <c r="D106" i="31"/>
  <c r="C106" i="31"/>
  <c r="D104" i="3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C104" i="31"/>
  <c r="J103" i="3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F103" i="31"/>
  <c r="G103" i="31" s="1"/>
  <c r="H103" i="31" s="1"/>
  <c r="I103" i="31" s="1"/>
  <c r="E103" i="31"/>
  <c r="D103" i="31"/>
  <c r="C103" i="31"/>
  <c r="D102" i="31"/>
  <c r="C102" i="31"/>
  <c r="G100" i="31"/>
  <c r="H100" i="31" s="1"/>
  <c r="I100" i="31" s="1"/>
  <c r="J100" i="31" s="1"/>
  <c r="K100" i="31" s="1"/>
  <c r="L100" i="31" s="1"/>
  <c r="M100" i="31" s="1"/>
  <c r="N100" i="31" s="1"/>
  <c r="O100" i="31" s="1"/>
  <c r="P100" i="31" s="1"/>
  <c r="Q100" i="31" s="1"/>
  <c r="R100" i="31" s="1"/>
  <c r="S100" i="31" s="1"/>
  <c r="T100" i="31" s="1"/>
  <c r="U100" i="31" s="1"/>
  <c r="V100" i="31" s="1"/>
  <c r="W100" i="31" s="1"/>
  <c r="X100" i="31" s="1"/>
  <c r="Y100" i="31" s="1"/>
  <c r="Z100" i="31" s="1"/>
  <c r="AA100" i="31" s="1"/>
  <c r="AB100" i="31" s="1"/>
  <c r="AC100" i="31" s="1"/>
  <c r="AD100" i="31" s="1"/>
  <c r="AE100" i="31" s="1"/>
  <c r="AF100" i="31" s="1"/>
  <c r="F100" i="31"/>
  <c r="E100" i="31"/>
  <c r="D100" i="31"/>
  <c r="C100" i="31"/>
  <c r="D99" i="31"/>
  <c r="E99" i="31" s="1"/>
  <c r="F99" i="31" s="1"/>
  <c r="G99" i="31" s="1"/>
  <c r="H99" i="31" s="1"/>
  <c r="I99" i="31" s="1"/>
  <c r="J99" i="31" s="1"/>
  <c r="K99" i="31" s="1"/>
  <c r="L99" i="31" s="1"/>
  <c r="M99" i="31" s="1"/>
  <c r="N99" i="31" s="1"/>
  <c r="O99" i="31" s="1"/>
  <c r="P99" i="31" s="1"/>
  <c r="Q99" i="31" s="1"/>
  <c r="R99" i="31" s="1"/>
  <c r="S99" i="31" s="1"/>
  <c r="T99" i="31" s="1"/>
  <c r="U99" i="31" s="1"/>
  <c r="V99" i="31" s="1"/>
  <c r="W99" i="31" s="1"/>
  <c r="X99" i="31" s="1"/>
  <c r="Y99" i="31" s="1"/>
  <c r="Z99" i="31" s="1"/>
  <c r="AA99" i="31" s="1"/>
  <c r="AB99" i="31" s="1"/>
  <c r="AC99" i="31" s="1"/>
  <c r="AD99" i="31" s="1"/>
  <c r="AE99" i="31" s="1"/>
  <c r="AF99" i="31" s="1"/>
  <c r="C99" i="31"/>
  <c r="Z98" i="31"/>
  <c r="AA98" i="31" s="1"/>
  <c r="AB98" i="31" s="1"/>
  <c r="AC98" i="31" s="1"/>
  <c r="AD98" i="31" s="1"/>
  <c r="AE98" i="31" s="1"/>
  <c r="AF98" i="31" s="1"/>
  <c r="O98" i="31"/>
  <c r="P98" i="31" s="1"/>
  <c r="Q98" i="31" s="1"/>
  <c r="R98" i="31" s="1"/>
  <c r="S98" i="31" s="1"/>
  <c r="T98" i="31" s="1"/>
  <c r="U98" i="31" s="1"/>
  <c r="V98" i="31" s="1"/>
  <c r="W98" i="31" s="1"/>
  <c r="X98" i="31" s="1"/>
  <c r="Y98" i="31" s="1"/>
  <c r="E98" i="31"/>
  <c r="F98" i="31" s="1"/>
  <c r="G98" i="31" s="1"/>
  <c r="H98" i="31" s="1"/>
  <c r="I98" i="31" s="1"/>
  <c r="J98" i="31" s="1"/>
  <c r="K98" i="31" s="1"/>
  <c r="L98" i="31" s="1"/>
  <c r="M98" i="31" s="1"/>
  <c r="N98" i="31" s="1"/>
  <c r="C98" i="31"/>
  <c r="D98" i="31" s="1"/>
  <c r="C97" i="31"/>
  <c r="D97" i="31" s="1"/>
  <c r="E97" i="31" s="1"/>
  <c r="F97" i="31" s="1"/>
  <c r="G97" i="31" s="1"/>
  <c r="H97" i="31" s="1"/>
  <c r="I97" i="31" s="1"/>
  <c r="J97" i="31" s="1"/>
  <c r="K97" i="31" s="1"/>
  <c r="L97" i="31" s="1"/>
  <c r="M97" i="31" s="1"/>
  <c r="N97" i="31" s="1"/>
  <c r="O97" i="31" s="1"/>
  <c r="P97" i="31" s="1"/>
  <c r="Q97" i="31" s="1"/>
  <c r="R97" i="31" s="1"/>
  <c r="S97" i="31" s="1"/>
  <c r="T97" i="31" s="1"/>
  <c r="U97" i="31" s="1"/>
  <c r="V97" i="31" s="1"/>
  <c r="W97" i="31" s="1"/>
  <c r="X97" i="31" s="1"/>
  <c r="Y97" i="31" s="1"/>
  <c r="Z97" i="31" s="1"/>
  <c r="AA97" i="31" s="1"/>
  <c r="AB97" i="31" s="1"/>
  <c r="AC97" i="31" s="1"/>
  <c r="AD97" i="31" s="1"/>
  <c r="AE97" i="31" s="1"/>
  <c r="AF97" i="31" s="1"/>
  <c r="E96" i="31"/>
  <c r="C96" i="31"/>
  <c r="D96" i="31" s="1"/>
  <c r="C95" i="31"/>
  <c r="AH92" i="31"/>
  <c r="AI92" i="31" s="1"/>
  <c r="AH91" i="31"/>
  <c r="AI91" i="31" s="1"/>
  <c r="AH90" i="31"/>
  <c r="AI90" i="31" s="1"/>
  <c r="AH89" i="31"/>
  <c r="AI89" i="31" s="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AI85" i="31"/>
  <c r="AH85" i="31"/>
  <c r="AI84" i="31"/>
  <c r="AH84" i="31"/>
  <c r="AI83" i="31"/>
  <c r="AH83" i="31"/>
  <c r="AI82" i="31"/>
  <c r="AH82" i="31"/>
  <c r="AI81" i="31"/>
  <c r="AH81" i="31"/>
  <c r="AI80" i="31"/>
  <c r="AH80" i="31"/>
  <c r="AI79" i="31"/>
  <c r="AH79" i="31"/>
  <c r="AI78" i="31"/>
  <c r="AH78" i="31"/>
  <c r="AG77" i="31"/>
  <c r="AI76" i="31"/>
  <c r="AH76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AF74" i="31"/>
  <c r="AE74" i="31"/>
  <c r="AD74" i="31"/>
  <c r="AC74" i="31"/>
  <c r="AB74" i="31"/>
  <c r="AA74" i="31"/>
  <c r="Z74" i="31"/>
  <c r="Y74" i="31"/>
  <c r="Y77" i="31" s="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AF73" i="31"/>
  <c r="AE73" i="31"/>
  <c r="AD73" i="31"/>
  <c r="AC73" i="31"/>
  <c r="AB73" i="31"/>
  <c r="AA73" i="31"/>
  <c r="Z73" i="31"/>
  <c r="Y73" i="31"/>
  <c r="X73" i="31"/>
  <c r="X77" i="31" s="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H77" i="31" s="1"/>
  <c r="G73" i="31"/>
  <c r="F73" i="31"/>
  <c r="E73" i="31"/>
  <c r="D73" i="31"/>
  <c r="C73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C77" i="31" s="1"/>
  <c r="AG71" i="31"/>
  <c r="AI70" i="31"/>
  <c r="AH70" i="31"/>
  <c r="AG69" i="31"/>
  <c r="AF69" i="31"/>
  <c r="AE69" i="31"/>
  <c r="AD69" i="31"/>
  <c r="AC69" i="31"/>
  <c r="AB69" i="31"/>
  <c r="AA69" i="31"/>
  <c r="Z69" i="31"/>
  <c r="Y69" i="31"/>
  <c r="X69" i="31"/>
  <c r="W69" i="31"/>
  <c r="V69" i="31"/>
  <c r="U69" i="31"/>
  <c r="T69" i="31"/>
  <c r="S69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9" i="31"/>
  <c r="C69" i="31"/>
  <c r="AI68" i="31"/>
  <c r="AH68" i="31"/>
  <c r="AI67" i="31"/>
  <c r="AH67" i="31"/>
  <c r="AI66" i="31"/>
  <c r="AH66" i="31"/>
  <c r="AG65" i="31"/>
  <c r="AF65" i="31"/>
  <c r="AE65" i="31"/>
  <c r="AE5" i="31" s="1"/>
  <c r="AD65" i="31"/>
  <c r="AC65" i="31"/>
  <c r="AC5" i="31" s="1"/>
  <c r="AB65" i="31"/>
  <c r="AA65" i="31"/>
  <c r="Z65" i="31"/>
  <c r="Y65" i="31"/>
  <c r="Y5" i="31" s="1"/>
  <c r="X65" i="31"/>
  <c r="W65" i="31"/>
  <c r="V65" i="31"/>
  <c r="U65" i="31"/>
  <c r="U5" i="31" s="1"/>
  <c r="T65" i="31"/>
  <c r="S65" i="31"/>
  <c r="R65" i="31"/>
  <c r="R5" i="31" s="1"/>
  <c r="Q65" i="31"/>
  <c r="Q5" i="31" s="1"/>
  <c r="P65" i="31"/>
  <c r="O65" i="31"/>
  <c r="N65" i="31"/>
  <c r="M65" i="31"/>
  <c r="M5" i="31" s="1"/>
  <c r="L65" i="31"/>
  <c r="K65" i="31"/>
  <c r="K5" i="31" s="1"/>
  <c r="J65" i="31"/>
  <c r="J5" i="31" s="1"/>
  <c r="I65" i="31"/>
  <c r="I5" i="31" s="1"/>
  <c r="H65" i="31"/>
  <c r="G65" i="31"/>
  <c r="G5" i="31" s="1"/>
  <c r="F65" i="31"/>
  <c r="F5" i="31" s="1"/>
  <c r="E65" i="31"/>
  <c r="E5" i="31" s="1"/>
  <c r="D65" i="31"/>
  <c r="C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G53" i="31"/>
  <c r="AG4" i="31" s="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I52" i="31"/>
  <c r="AH52" i="31"/>
  <c r="AI51" i="31"/>
  <c r="AH51" i="31"/>
  <c r="AI50" i="31"/>
  <c r="AH50" i="31"/>
  <c r="AG48" i="31"/>
  <c r="AG49" i="31" s="1"/>
  <c r="AG3" i="31" s="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0" i="31"/>
  <c r="AH40" i="31"/>
  <c r="AI39" i="31"/>
  <c r="AH39" i="31"/>
  <c r="AI38" i="31"/>
  <c r="AH38" i="31"/>
  <c r="AI37" i="31"/>
  <c r="AH37" i="31"/>
  <c r="AI36" i="31"/>
  <c r="AH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AD5" i="31"/>
  <c r="AB5" i="31"/>
  <c r="AA5" i="31"/>
  <c r="Z5" i="31"/>
  <c r="X5" i="31"/>
  <c r="W5" i="31"/>
  <c r="V5" i="31"/>
  <c r="T5" i="31"/>
  <c r="S5" i="31"/>
  <c r="P5" i="31"/>
  <c r="O5" i="31"/>
  <c r="N5" i="31"/>
  <c r="L5" i="31"/>
  <c r="H5" i="31"/>
  <c r="D5" i="31"/>
  <c r="C5" i="31"/>
  <c r="B5" i="31"/>
  <c r="K4" i="31"/>
  <c r="C4" i="31"/>
  <c r="AG2" i="31"/>
  <c r="AF90" i="30"/>
  <c r="AE90" i="30"/>
  <c r="AD90" i="30"/>
  <c r="AH41" i="30"/>
  <c r="AI41" i="30"/>
  <c r="C56" i="30"/>
  <c r="AH93" i="30"/>
  <c r="AI93" i="30" s="1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B228" i="30"/>
  <c r="A228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B227" i="30"/>
  <c r="A227" i="30"/>
  <c r="AF226" i="30"/>
  <c r="AE226" i="30"/>
  <c r="AD226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B226" i="30"/>
  <c r="A226" i="30"/>
  <c r="AF225" i="30"/>
  <c r="AE225" i="30"/>
  <c r="AD225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C225" i="30"/>
  <c r="B225" i="30"/>
  <c r="A225" i="30"/>
  <c r="C224" i="30"/>
  <c r="B224" i="30"/>
  <c r="S199" i="30"/>
  <c r="AG189" i="30"/>
  <c r="B189" i="30"/>
  <c r="C188" i="30"/>
  <c r="D188" i="30" s="1"/>
  <c r="L187" i="30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D187" i="30"/>
  <c r="E187" i="30" s="1"/>
  <c r="F187" i="30" s="1"/>
  <c r="G187" i="30" s="1"/>
  <c r="H187" i="30" s="1"/>
  <c r="I187" i="30" s="1"/>
  <c r="J187" i="30" s="1"/>
  <c r="K187" i="30" s="1"/>
  <c r="C187" i="30"/>
  <c r="J186" i="30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E186" i="30"/>
  <c r="F186" i="30" s="1"/>
  <c r="G186" i="30" s="1"/>
  <c r="H186" i="30" s="1"/>
  <c r="I186" i="30" s="1"/>
  <c r="D186" i="30"/>
  <c r="C186" i="30"/>
  <c r="C185" i="30"/>
  <c r="D185" i="30" s="1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C184" i="30"/>
  <c r="D184" i="30" s="1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D183" i="30"/>
  <c r="C183" i="30"/>
  <c r="C189" i="30" s="1"/>
  <c r="AG181" i="30"/>
  <c r="B181" i="30"/>
  <c r="E180" i="30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D180" i="30"/>
  <c r="C180" i="30"/>
  <c r="M179" i="30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C179" i="30"/>
  <c r="D179" i="30" s="1"/>
  <c r="E179" i="30" s="1"/>
  <c r="F179" i="30" s="1"/>
  <c r="G179" i="30" s="1"/>
  <c r="H179" i="30" s="1"/>
  <c r="I179" i="30" s="1"/>
  <c r="J179" i="30" s="1"/>
  <c r="K179" i="30" s="1"/>
  <c r="L179" i="30" s="1"/>
  <c r="I178" i="30"/>
  <c r="J178" i="30" s="1"/>
  <c r="K178" i="30" s="1"/>
  <c r="L178" i="30" s="1"/>
  <c r="M178" i="30" s="1"/>
  <c r="N178" i="30" s="1"/>
  <c r="O178" i="30" s="1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AF178" i="30" s="1"/>
  <c r="F178" i="30"/>
  <c r="G178" i="30" s="1"/>
  <c r="H178" i="30" s="1"/>
  <c r="C178" i="30"/>
  <c r="D178" i="30" s="1"/>
  <c r="E178" i="30" s="1"/>
  <c r="D177" i="30"/>
  <c r="E177" i="30" s="1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C177" i="30"/>
  <c r="U176" i="30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E176" i="30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D176" i="30"/>
  <c r="C176" i="30"/>
  <c r="E175" i="30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C175" i="30"/>
  <c r="D175" i="30" s="1"/>
  <c r="E174" i="30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C174" i="30"/>
  <c r="D174" i="30" s="1"/>
  <c r="C173" i="30"/>
  <c r="D173" i="30" s="1"/>
  <c r="E173" i="30" s="1"/>
  <c r="F173" i="30" s="1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E172" i="30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D172" i="30"/>
  <c r="C172" i="30"/>
  <c r="C171" i="30"/>
  <c r="D171" i="30" s="1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D170" i="30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C170" i="30"/>
  <c r="J169" i="30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C169" i="30"/>
  <c r="D169" i="30" s="1"/>
  <c r="E169" i="30" s="1"/>
  <c r="F169" i="30" s="1"/>
  <c r="G169" i="30" s="1"/>
  <c r="H169" i="30" s="1"/>
  <c r="I169" i="30" s="1"/>
  <c r="E168" i="30"/>
  <c r="F168" i="30" s="1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D168" i="30"/>
  <c r="C168" i="30"/>
  <c r="X167" i="30"/>
  <c r="Y167" i="30" s="1"/>
  <c r="Z167" i="30" s="1"/>
  <c r="AA167" i="30" s="1"/>
  <c r="AB167" i="30" s="1"/>
  <c r="AC167" i="30" s="1"/>
  <c r="AD167" i="30" s="1"/>
  <c r="AE167" i="30" s="1"/>
  <c r="AF167" i="30" s="1"/>
  <c r="H167" i="30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G167" i="30"/>
  <c r="C167" i="30"/>
  <c r="D167" i="30" s="1"/>
  <c r="E167" i="30" s="1"/>
  <c r="F167" i="30" s="1"/>
  <c r="AC166" i="30"/>
  <c r="AD166" i="30" s="1"/>
  <c r="AE166" i="30" s="1"/>
  <c r="AF166" i="30" s="1"/>
  <c r="C166" i="30"/>
  <c r="D166" i="30" s="1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C165" i="30"/>
  <c r="D165" i="30" s="1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J164" i="30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I164" i="30"/>
  <c r="E164" i="30"/>
  <c r="F164" i="30" s="1"/>
  <c r="G164" i="30" s="1"/>
  <c r="H164" i="30" s="1"/>
  <c r="D164" i="30"/>
  <c r="C164" i="30"/>
  <c r="G163" i="30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C163" i="30"/>
  <c r="D163" i="30" s="1"/>
  <c r="E163" i="30" s="1"/>
  <c r="F163" i="30" s="1"/>
  <c r="C162" i="30"/>
  <c r="D162" i="30" s="1"/>
  <c r="E162" i="30" s="1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Q161" i="30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C161" i="30"/>
  <c r="D161" i="30" s="1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D160" i="30"/>
  <c r="E160" i="30" s="1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C160" i="30"/>
  <c r="S159" i="30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O159" i="30"/>
  <c r="P159" i="30" s="1"/>
  <c r="Q159" i="30" s="1"/>
  <c r="R159" i="30" s="1"/>
  <c r="C159" i="30"/>
  <c r="D159" i="30" s="1"/>
  <c r="E159" i="30" s="1"/>
  <c r="F159" i="30" s="1"/>
  <c r="G159" i="30" s="1"/>
  <c r="H159" i="30" s="1"/>
  <c r="I159" i="30" s="1"/>
  <c r="J159" i="30" s="1"/>
  <c r="K159" i="30" s="1"/>
  <c r="L159" i="30" s="1"/>
  <c r="M159" i="30" s="1"/>
  <c r="N159" i="30" s="1"/>
  <c r="C158" i="30"/>
  <c r="D158" i="30" s="1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C157" i="30"/>
  <c r="D157" i="30" s="1"/>
  <c r="E157" i="30" s="1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H156" i="30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D156" i="30"/>
  <c r="E156" i="30" s="1"/>
  <c r="F156" i="30" s="1"/>
  <c r="G156" i="30" s="1"/>
  <c r="C156" i="30"/>
  <c r="C155" i="30"/>
  <c r="D155" i="30" s="1"/>
  <c r="E155" i="30" s="1"/>
  <c r="F155" i="30" s="1"/>
  <c r="G155" i="30" s="1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C154" i="30"/>
  <c r="D154" i="30" s="1"/>
  <c r="E154" i="30" s="1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H153" i="30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C153" i="30"/>
  <c r="D153" i="30" s="1"/>
  <c r="E153" i="30" s="1"/>
  <c r="F153" i="30" s="1"/>
  <c r="G153" i="30" s="1"/>
  <c r="L152" i="30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C152" i="30"/>
  <c r="D152" i="30" s="1"/>
  <c r="E152" i="30" s="1"/>
  <c r="F152" i="30" s="1"/>
  <c r="G152" i="30" s="1"/>
  <c r="H152" i="30" s="1"/>
  <c r="I152" i="30" s="1"/>
  <c r="J152" i="30" s="1"/>
  <c r="K152" i="30" s="1"/>
  <c r="I151" i="30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E151" i="30"/>
  <c r="F151" i="30" s="1"/>
  <c r="G151" i="30" s="1"/>
  <c r="H151" i="30" s="1"/>
  <c r="D151" i="30"/>
  <c r="C151" i="30"/>
  <c r="C150" i="30"/>
  <c r="D150" i="30" s="1"/>
  <c r="E150" i="30" s="1"/>
  <c r="F150" i="30" s="1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E149" i="30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C149" i="30"/>
  <c r="D149" i="30" s="1"/>
  <c r="AE148" i="30"/>
  <c r="AF148" i="30" s="1"/>
  <c r="D148" i="30"/>
  <c r="E148" i="30" s="1"/>
  <c r="F148" i="30" s="1"/>
  <c r="G148" i="30" s="1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C148" i="30"/>
  <c r="E147" i="30"/>
  <c r="F147" i="30" s="1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D147" i="30"/>
  <c r="C147" i="30"/>
  <c r="K146" i="30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J146" i="30"/>
  <c r="C146" i="30"/>
  <c r="D146" i="30" s="1"/>
  <c r="E146" i="30" s="1"/>
  <c r="F146" i="30" s="1"/>
  <c r="G146" i="30" s="1"/>
  <c r="H146" i="30" s="1"/>
  <c r="I146" i="30" s="1"/>
  <c r="C143" i="30"/>
  <c r="D143" i="30" s="1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C142" i="30"/>
  <c r="AE141" i="30"/>
  <c r="AF141" i="30" s="1"/>
  <c r="U141" i="30"/>
  <c r="V141" i="30" s="1"/>
  <c r="W141" i="30" s="1"/>
  <c r="X141" i="30" s="1"/>
  <c r="Y141" i="30" s="1"/>
  <c r="Z141" i="30" s="1"/>
  <c r="AA141" i="30" s="1"/>
  <c r="AB141" i="30" s="1"/>
  <c r="AC141" i="30" s="1"/>
  <c r="AD141" i="30" s="1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C141" i="30"/>
  <c r="C140" i="30"/>
  <c r="D140" i="30" s="1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Q139" i="30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F139" i="30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D139" i="30"/>
  <c r="E139" i="30" s="1"/>
  <c r="C139" i="30"/>
  <c r="I138" i="30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D138" i="30"/>
  <c r="E138" i="30" s="1"/>
  <c r="F138" i="30" s="1"/>
  <c r="G138" i="30" s="1"/>
  <c r="H138" i="30" s="1"/>
  <c r="C138" i="30"/>
  <c r="D137" i="30"/>
  <c r="E137" i="30" s="1"/>
  <c r="F137" i="30" s="1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C137" i="30"/>
  <c r="D136" i="30"/>
  <c r="E136" i="30" s="1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C136" i="30"/>
  <c r="D135" i="30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C135" i="30"/>
  <c r="C134" i="30"/>
  <c r="D134" i="30" s="1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E133" i="30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D133" i="30"/>
  <c r="C133" i="30"/>
  <c r="X132" i="30"/>
  <c r="Y132" i="30" s="1"/>
  <c r="Z132" i="30" s="1"/>
  <c r="AA132" i="30" s="1"/>
  <c r="AB132" i="30" s="1"/>
  <c r="AC132" i="30" s="1"/>
  <c r="AD132" i="30" s="1"/>
  <c r="AE132" i="30" s="1"/>
  <c r="AF132" i="30" s="1"/>
  <c r="E132" i="30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C132" i="30"/>
  <c r="D132" i="30" s="1"/>
  <c r="P131" i="30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E131" i="30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C131" i="30"/>
  <c r="D131" i="30" s="1"/>
  <c r="D130" i="30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30" i="30"/>
  <c r="L129" i="30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E129" i="30"/>
  <c r="F129" i="30" s="1"/>
  <c r="G129" i="30" s="1"/>
  <c r="H129" i="30" s="1"/>
  <c r="I129" i="30" s="1"/>
  <c r="J129" i="30" s="1"/>
  <c r="K129" i="30" s="1"/>
  <c r="D129" i="30"/>
  <c r="C129" i="30"/>
  <c r="G128" i="30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E128" i="30"/>
  <c r="F128" i="30" s="1"/>
  <c r="C128" i="30"/>
  <c r="D128" i="30" s="1"/>
  <c r="C127" i="30"/>
  <c r="D127" i="30" s="1"/>
  <c r="E127" i="30" s="1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C126" i="30"/>
  <c r="D126" i="30" s="1"/>
  <c r="E126" i="30" s="1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D125" i="30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C125" i="30"/>
  <c r="AF124" i="30"/>
  <c r="C124" i="30"/>
  <c r="D124" i="30" s="1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C123" i="30"/>
  <c r="D123" i="30" s="1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H122" i="30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G122" i="30"/>
  <c r="E122" i="30"/>
  <c r="F122" i="30" s="1"/>
  <c r="C122" i="30"/>
  <c r="D122" i="30" s="1"/>
  <c r="S121" i="30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C121" i="30"/>
  <c r="D121" i="30" s="1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C120" i="30"/>
  <c r="C119" i="30"/>
  <c r="D119" i="30" s="1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E118" i="30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C118" i="30"/>
  <c r="D118" i="30" s="1"/>
  <c r="C117" i="30"/>
  <c r="D117" i="30" s="1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C116" i="30"/>
  <c r="D116" i="30" s="1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G115" i="30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E115" i="30"/>
  <c r="F115" i="30" s="1"/>
  <c r="D115" i="30"/>
  <c r="C115" i="30"/>
  <c r="C114" i="30"/>
  <c r="D114" i="30" s="1"/>
  <c r="E114" i="30" s="1"/>
  <c r="F114" i="30" s="1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N113" i="30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C113" i="30"/>
  <c r="D113" i="30" s="1"/>
  <c r="E113" i="30" s="1"/>
  <c r="F113" i="30" s="1"/>
  <c r="G113" i="30" s="1"/>
  <c r="H113" i="30" s="1"/>
  <c r="I113" i="30" s="1"/>
  <c r="J113" i="30" s="1"/>
  <c r="K113" i="30" s="1"/>
  <c r="L113" i="30" s="1"/>
  <c r="M113" i="30" s="1"/>
  <c r="L112" i="30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D112" i="30"/>
  <c r="E112" i="30" s="1"/>
  <c r="F112" i="30" s="1"/>
  <c r="G112" i="30" s="1"/>
  <c r="H112" i="30" s="1"/>
  <c r="I112" i="30" s="1"/>
  <c r="J112" i="30" s="1"/>
  <c r="K112" i="30" s="1"/>
  <c r="C112" i="30"/>
  <c r="M111" i="30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J111" i="30"/>
  <c r="K111" i="30" s="1"/>
  <c r="L111" i="30" s="1"/>
  <c r="E111" i="30"/>
  <c r="F111" i="30" s="1"/>
  <c r="G111" i="30" s="1"/>
  <c r="H111" i="30" s="1"/>
  <c r="I111" i="30" s="1"/>
  <c r="D111" i="30"/>
  <c r="C111" i="30"/>
  <c r="M110" i="30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C110" i="30"/>
  <c r="D110" i="30" s="1"/>
  <c r="E110" i="30" s="1"/>
  <c r="F110" i="30" s="1"/>
  <c r="G110" i="30" s="1"/>
  <c r="H110" i="30" s="1"/>
  <c r="I110" i="30" s="1"/>
  <c r="J110" i="30" s="1"/>
  <c r="K110" i="30" s="1"/>
  <c r="L110" i="30" s="1"/>
  <c r="F109" i="30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E109" i="30"/>
  <c r="C109" i="30"/>
  <c r="D109" i="30" s="1"/>
  <c r="C108" i="30"/>
  <c r="D108" i="30" s="1"/>
  <c r="E108" i="30" s="1"/>
  <c r="F108" i="30" s="1"/>
  <c r="G108" i="30" s="1"/>
  <c r="H108" i="30" s="1"/>
  <c r="I108" i="30" s="1"/>
  <c r="J108" i="30" s="1"/>
  <c r="K108" i="30" s="1"/>
  <c r="L108" i="30" s="1"/>
  <c r="M108" i="30" s="1"/>
  <c r="N108" i="30" s="1"/>
  <c r="O108" i="30" s="1"/>
  <c r="P108" i="30" s="1"/>
  <c r="Q108" i="30" s="1"/>
  <c r="R108" i="30" s="1"/>
  <c r="S108" i="30" s="1"/>
  <c r="T108" i="30" s="1"/>
  <c r="U108" i="30" s="1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U107" i="30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T107" i="30"/>
  <c r="J107" i="30"/>
  <c r="K107" i="30" s="1"/>
  <c r="L107" i="30" s="1"/>
  <c r="M107" i="30" s="1"/>
  <c r="N107" i="30" s="1"/>
  <c r="O107" i="30" s="1"/>
  <c r="P107" i="30" s="1"/>
  <c r="Q107" i="30" s="1"/>
  <c r="R107" i="30" s="1"/>
  <c r="S107" i="30" s="1"/>
  <c r="H107" i="30"/>
  <c r="C107" i="30"/>
  <c r="D107" i="30" s="1"/>
  <c r="E107" i="30" s="1"/>
  <c r="F107" i="30" s="1"/>
  <c r="G107" i="30" s="1"/>
  <c r="C106" i="30"/>
  <c r="D106" i="30" s="1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C104" i="30"/>
  <c r="D104" i="30" s="1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C103" i="30"/>
  <c r="D103" i="30" s="1"/>
  <c r="E103" i="30" s="1"/>
  <c r="F103" i="30" s="1"/>
  <c r="G103" i="30" s="1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C102" i="30"/>
  <c r="D102" i="30" s="1"/>
  <c r="E102" i="30" s="1"/>
  <c r="F102" i="30" s="1"/>
  <c r="G102" i="30" s="1"/>
  <c r="H102" i="30" s="1"/>
  <c r="I102" i="30" s="1"/>
  <c r="J102" i="30" s="1"/>
  <c r="K102" i="30" s="1"/>
  <c r="L102" i="30" s="1"/>
  <c r="M102" i="30" s="1"/>
  <c r="N102" i="30" s="1"/>
  <c r="O102" i="30" s="1"/>
  <c r="P102" i="30" s="1"/>
  <c r="Q102" i="30" s="1"/>
  <c r="R102" i="30" s="1"/>
  <c r="S102" i="30" s="1"/>
  <c r="T102" i="30" s="1"/>
  <c r="U102" i="30" s="1"/>
  <c r="V102" i="30" s="1"/>
  <c r="W102" i="30" s="1"/>
  <c r="X102" i="30" s="1"/>
  <c r="Y102" i="30" s="1"/>
  <c r="Z102" i="30" s="1"/>
  <c r="AA102" i="30" s="1"/>
  <c r="AB102" i="30" s="1"/>
  <c r="AC102" i="30" s="1"/>
  <c r="AD102" i="30" s="1"/>
  <c r="AE102" i="30" s="1"/>
  <c r="AF102" i="30" s="1"/>
  <c r="E100" i="30"/>
  <c r="F100" i="30" s="1"/>
  <c r="G100" i="30" s="1"/>
  <c r="H100" i="30" s="1"/>
  <c r="I100" i="30" s="1"/>
  <c r="J100" i="30" s="1"/>
  <c r="K100" i="30" s="1"/>
  <c r="L100" i="30" s="1"/>
  <c r="M100" i="30" s="1"/>
  <c r="N100" i="30" s="1"/>
  <c r="O100" i="30" s="1"/>
  <c r="P100" i="30" s="1"/>
  <c r="Q100" i="30" s="1"/>
  <c r="R100" i="30" s="1"/>
  <c r="S100" i="30" s="1"/>
  <c r="T100" i="30" s="1"/>
  <c r="U100" i="30" s="1"/>
  <c r="V100" i="30" s="1"/>
  <c r="W100" i="30" s="1"/>
  <c r="X100" i="30" s="1"/>
  <c r="Y100" i="30" s="1"/>
  <c r="Z100" i="30" s="1"/>
  <c r="AA100" i="30" s="1"/>
  <c r="AB100" i="30" s="1"/>
  <c r="AC100" i="30" s="1"/>
  <c r="AD100" i="30" s="1"/>
  <c r="AE100" i="30" s="1"/>
  <c r="AF100" i="30" s="1"/>
  <c r="D100" i="30"/>
  <c r="C100" i="30"/>
  <c r="C99" i="30"/>
  <c r="D99" i="30" s="1"/>
  <c r="E99" i="30" s="1"/>
  <c r="F99" i="30" s="1"/>
  <c r="G99" i="30" s="1"/>
  <c r="H99" i="30" s="1"/>
  <c r="I99" i="30" s="1"/>
  <c r="J99" i="30" s="1"/>
  <c r="K99" i="30" s="1"/>
  <c r="L99" i="30" s="1"/>
  <c r="M99" i="30" s="1"/>
  <c r="N99" i="30" s="1"/>
  <c r="O99" i="30" s="1"/>
  <c r="P99" i="30" s="1"/>
  <c r="Q99" i="30" s="1"/>
  <c r="R99" i="30" s="1"/>
  <c r="S99" i="30" s="1"/>
  <c r="T99" i="30" s="1"/>
  <c r="U99" i="30" s="1"/>
  <c r="V99" i="30" s="1"/>
  <c r="W99" i="30" s="1"/>
  <c r="X99" i="30" s="1"/>
  <c r="Y99" i="30" s="1"/>
  <c r="Z99" i="30" s="1"/>
  <c r="AA99" i="30" s="1"/>
  <c r="AB99" i="30" s="1"/>
  <c r="AC99" i="30" s="1"/>
  <c r="AD99" i="30" s="1"/>
  <c r="AE99" i="30" s="1"/>
  <c r="AF99" i="30" s="1"/>
  <c r="I98" i="30"/>
  <c r="J98" i="30" s="1"/>
  <c r="K98" i="30" s="1"/>
  <c r="L98" i="30" s="1"/>
  <c r="M98" i="30" s="1"/>
  <c r="N98" i="30" s="1"/>
  <c r="O98" i="30" s="1"/>
  <c r="P98" i="30" s="1"/>
  <c r="Q98" i="30" s="1"/>
  <c r="R98" i="30" s="1"/>
  <c r="S98" i="30" s="1"/>
  <c r="T98" i="30" s="1"/>
  <c r="U98" i="30" s="1"/>
  <c r="V98" i="30" s="1"/>
  <c r="W98" i="30" s="1"/>
  <c r="X98" i="30" s="1"/>
  <c r="Y98" i="30" s="1"/>
  <c r="Z98" i="30" s="1"/>
  <c r="AA98" i="30" s="1"/>
  <c r="AB98" i="30" s="1"/>
  <c r="AC98" i="30" s="1"/>
  <c r="AD98" i="30" s="1"/>
  <c r="AE98" i="30" s="1"/>
  <c r="AF98" i="30" s="1"/>
  <c r="C98" i="30"/>
  <c r="D98" i="30" s="1"/>
  <c r="E98" i="30" s="1"/>
  <c r="F98" i="30" s="1"/>
  <c r="G98" i="30" s="1"/>
  <c r="H98" i="30" s="1"/>
  <c r="C97" i="30"/>
  <c r="D97" i="30" s="1"/>
  <c r="E97" i="30" s="1"/>
  <c r="F97" i="30" s="1"/>
  <c r="G97" i="30" s="1"/>
  <c r="H97" i="30" s="1"/>
  <c r="I97" i="30" s="1"/>
  <c r="J97" i="30" s="1"/>
  <c r="K97" i="30" s="1"/>
  <c r="L97" i="30" s="1"/>
  <c r="M97" i="30" s="1"/>
  <c r="N97" i="30" s="1"/>
  <c r="O97" i="30" s="1"/>
  <c r="P97" i="30" s="1"/>
  <c r="Q97" i="30" s="1"/>
  <c r="R97" i="30" s="1"/>
  <c r="S97" i="30" s="1"/>
  <c r="T97" i="30" s="1"/>
  <c r="U97" i="30" s="1"/>
  <c r="V97" i="30" s="1"/>
  <c r="W97" i="30" s="1"/>
  <c r="X97" i="30" s="1"/>
  <c r="Y97" i="30" s="1"/>
  <c r="Z97" i="30" s="1"/>
  <c r="AA97" i="30" s="1"/>
  <c r="AB97" i="30" s="1"/>
  <c r="AC97" i="30" s="1"/>
  <c r="AD97" i="30" s="1"/>
  <c r="AE97" i="30" s="1"/>
  <c r="AF97" i="30" s="1"/>
  <c r="E96" i="30"/>
  <c r="F96" i="30" s="1"/>
  <c r="D96" i="30"/>
  <c r="C96" i="30"/>
  <c r="D95" i="30"/>
  <c r="C95" i="30"/>
  <c r="AH92" i="30"/>
  <c r="AI92" i="30" s="1"/>
  <c r="AH91" i="30"/>
  <c r="AI91" i="30" s="1"/>
  <c r="AH90" i="30"/>
  <c r="AI90" i="30" s="1"/>
  <c r="AH89" i="30"/>
  <c r="AI89" i="30" s="1"/>
  <c r="C88" i="30"/>
  <c r="B88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AI85" i="30"/>
  <c r="AH85" i="30"/>
  <c r="AI84" i="30"/>
  <c r="AH84" i="30"/>
  <c r="AI83" i="30"/>
  <c r="AH83" i="30"/>
  <c r="AI82" i="30"/>
  <c r="AH82" i="30"/>
  <c r="AI81" i="30"/>
  <c r="AH81" i="30"/>
  <c r="AI80" i="30"/>
  <c r="AH80" i="30"/>
  <c r="AI79" i="30"/>
  <c r="AH79" i="30"/>
  <c r="AI78" i="30"/>
  <c r="AH78" i="30"/>
  <c r="AG77" i="30"/>
  <c r="AI76" i="30"/>
  <c r="AH76" i="30"/>
  <c r="AF75" i="30"/>
  <c r="AE75" i="30"/>
  <c r="AD75" i="30"/>
  <c r="AD77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AF73" i="30"/>
  <c r="AE73" i="30"/>
  <c r="AD73" i="30"/>
  <c r="AC73" i="30"/>
  <c r="AC77" i="30" s="1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AF72" i="30"/>
  <c r="AE72" i="30"/>
  <c r="AE77" i="30" s="1"/>
  <c r="AD72" i="30"/>
  <c r="AC72" i="30"/>
  <c r="AB72" i="30"/>
  <c r="AB77" i="30" s="1"/>
  <c r="AA72" i="30"/>
  <c r="Z72" i="30"/>
  <c r="Y72" i="30"/>
  <c r="Y77" i="30" s="1"/>
  <c r="X72" i="30"/>
  <c r="X77" i="30" s="1"/>
  <c r="W72" i="30"/>
  <c r="V72" i="30"/>
  <c r="U72" i="30"/>
  <c r="T72" i="30"/>
  <c r="T77" i="30" s="1"/>
  <c r="S72" i="30"/>
  <c r="R72" i="30"/>
  <c r="Q72" i="30"/>
  <c r="P72" i="30"/>
  <c r="P77" i="30" s="1"/>
  <c r="O72" i="30"/>
  <c r="N72" i="30"/>
  <c r="M72" i="30"/>
  <c r="M77" i="30" s="1"/>
  <c r="L72" i="30"/>
  <c r="K72" i="30"/>
  <c r="J72" i="30"/>
  <c r="I72" i="30"/>
  <c r="H72" i="30"/>
  <c r="G72" i="30"/>
  <c r="F72" i="30"/>
  <c r="E72" i="30"/>
  <c r="D72" i="30"/>
  <c r="D77" i="30" s="1"/>
  <c r="C72" i="30"/>
  <c r="B72" i="30"/>
  <c r="AI70" i="30"/>
  <c r="AH70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B69" i="30"/>
  <c r="AI69" i="30" s="1"/>
  <c r="AI68" i="30"/>
  <c r="AH68" i="30"/>
  <c r="AI67" i="30"/>
  <c r="AH67" i="30"/>
  <c r="AI66" i="30"/>
  <c r="AH66" i="30"/>
  <c r="AG65" i="30"/>
  <c r="AF65" i="30"/>
  <c r="AF5" i="30" s="1"/>
  <c r="AE65" i="30"/>
  <c r="AE5" i="30" s="1"/>
  <c r="AD65" i="30"/>
  <c r="AD5" i="30" s="1"/>
  <c r="AC65" i="30"/>
  <c r="AC5" i="30" s="1"/>
  <c r="AB65" i="30"/>
  <c r="AB5" i="30" s="1"/>
  <c r="AA65" i="30"/>
  <c r="Z65" i="30"/>
  <c r="Z5" i="30" s="1"/>
  <c r="Y65" i="30"/>
  <c r="Y5" i="30" s="1"/>
  <c r="X65" i="30"/>
  <c r="X5" i="30" s="1"/>
  <c r="W65" i="30"/>
  <c r="W5" i="30" s="1"/>
  <c r="V65" i="30"/>
  <c r="V5" i="30" s="1"/>
  <c r="U65" i="30"/>
  <c r="U5" i="30" s="1"/>
  <c r="T65" i="30"/>
  <c r="T5" i="30" s="1"/>
  <c r="S65" i="30"/>
  <c r="S5" i="30" s="1"/>
  <c r="R65" i="30"/>
  <c r="R5" i="30" s="1"/>
  <c r="Q65" i="30"/>
  <c r="P65" i="30"/>
  <c r="P5" i="30" s="1"/>
  <c r="O65" i="30"/>
  <c r="O5" i="30" s="1"/>
  <c r="N65" i="30"/>
  <c r="N5" i="30" s="1"/>
  <c r="M65" i="30"/>
  <c r="M5" i="30" s="1"/>
  <c r="L65" i="30"/>
  <c r="L5" i="30" s="1"/>
  <c r="K65" i="30"/>
  <c r="K5" i="30" s="1"/>
  <c r="J65" i="30"/>
  <c r="I65" i="30"/>
  <c r="I5" i="30" s="1"/>
  <c r="H65" i="30"/>
  <c r="H5" i="30" s="1"/>
  <c r="G65" i="30"/>
  <c r="G5" i="30" s="1"/>
  <c r="F65" i="30"/>
  <c r="F5" i="30" s="1"/>
  <c r="E65" i="30"/>
  <c r="E5" i="30" s="1"/>
  <c r="D65" i="30"/>
  <c r="D5" i="30" s="1"/>
  <c r="C65" i="30"/>
  <c r="C5" i="30" s="1"/>
  <c r="B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AI52" i="30"/>
  <c r="AH52" i="30"/>
  <c r="AI51" i="30"/>
  <c r="AH51" i="30"/>
  <c r="AI50" i="30"/>
  <c r="AH50" i="30"/>
  <c r="B49" i="30"/>
  <c r="AG48" i="30"/>
  <c r="AG49" i="30" s="1"/>
  <c r="AG3" i="30" s="1"/>
  <c r="C48" i="30"/>
  <c r="C49" i="30" s="1"/>
  <c r="B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0" i="30"/>
  <c r="AH40" i="30"/>
  <c r="AI39" i="30"/>
  <c r="AH39" i="30"/>
  <c r="AI38" i="30"/>
  <c r="AH38" i="30"/>
  <c r="AI37" i="30"/>
  <c r="AH37" i="30"/>
  <c r="AI36" i="30"/>
  <c r="AH36" i="30"/>
  <c r="AG35" i="30"/>
  <c r="AG2" i="30" s="1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A5" i="30"/>
  <c r="Q5" i="30"/>
  <c r="J5" i="30"/>
  <c r="AG4" i="30"/>
  <c r="K4" i="30"/>
  <c r="C4" i="30"/>
  <c r="D4" i="30" s="1"/>
  <c r="AB56" i="29"/>
  <c r="AF77" i="31" l="1"/>
  <c r="AE77" i="31"/>
  <c r="AD77" i="31"/>
  <c r="AB77" i="31"/>
  <c r="AA77" i="31"/>
  <c r="Z77" i="31"/>
  <c r="W77" i="31"/>
  <c r="V77" i="31"/>
  <c r="T77" i="31"/>
  <c r="S77" i="31"/>
  <c r="R77" i="31"/>
  <c r="Q77" i="31"/>
  <c r="P77" i="31"/>
  <c r="O77" i="31"/>
  <c r="N77" i="31"/>
  <c r="L77" i="31"/>
  <c r="K77" i="31"/>
  <c r="J77" i="31"/>
  <c r="I77" i="31"/>
  <c r="AI75" i="31"/>
  <c r="AH73" i="31"/>
  <c r="G77" i="31"/>
  <c r="F77" i="31"/>
  <c r="AI73" i="31"/>
  <c r="AI53" i="31"/>
  <c r="AI35" i="31"/>
  <c r="AI65" i="31"/>
  <c r="D77" i="31"/>
  <c r="AI72" i="31"/>
  <c r="B71" i="31"/>
  <c r="AH74" i="31"/>
  <c r="AH53" i="31"/>
  <c r="AI74" i="31"/>
  <c r="E102" i="31"/>
  <c r="F102" i="31" s="1"/>
  <c r="G102" i="31" s="1"/>
  <c r="H102" i="31" s="1"/>
  <c r="I102" i="31" s="1"/>
  <c r="J102" i="31" s="1"/>
  <c r="K102" i="31" s="1"/>
  <c r="L102" i="31" s="1"/>
  <c r="M102" i="31" s="1"/>
  <c r="N102" i="31" s="1"/>
  <c r="O102" i="31" s="1"/>
  <c r="P102" i="31" s="1"/>
  <c r="Q102" i="31" s="1"/>
  <c r="R102" i="31" s="1"/>
  <c r="S102" i="31" s="1"/>
  <c r="T102" i="31" s="1"/>
  <c r="U102" i="31" s="1"/>
  <c r="V102" i="31" s="1"/>
  <c r="W102" i="31" s="1"/>
  <c r="X102" i="31" s="1"/>
  <c r="Y102" i="31" s="1"/>
  <c r="Z102" i="31" s="1"/>
  <c r="AA102" i="31" s="1"/>
  <c r="AB102" i="31" s="1"/>
  <c r="AC102" i="31" s="1"/>
  <c r="AD102" i="31" s="1"/>
  <c r="AE102" i="31" s="1"/>
  <c r="AF102" i="31" s="1"/>
  <c r="D88" i="31"/>
  <c r="E88" i="31"/>
  <c r="AI86" i="31"/>
  <c r="AH69" i="31"/>
  <c r="AG6" i="31"/>
  <c r="AI69" i="31"/>
  <c r="E77" i="31"/>
  <c r="M77" i="31"/>
  <c r="U77" i="31"/>
  <c r="AC77" i="31"/>
  <c r="AH65" i="31"/>
  <c r="D119" i="3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AH72" i="31"/>
  <c r="AH86" i="31"/>
  <c r="AH35" i="31"/>
  <c r="C181" i="31"/>
  <c r="D95" i="31"/>
  <c r="F96" i="31"/>
  <c r="AH75" i="31"/>
  <c r="S200" i="31"/>
  <c r="D200" i="31"/>
  <c r="D4" i="3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D189" i="31"/>
  <c r="D48" i="31" s="1"/>
  <c r="D49" i="31" s="1"/>
  <c r="D71" i="31" s="1"/>
  <c r="F224" i="31"/>
  <c r="G188" i="31"/>
  <c r="E189" i="31"/>
  <c r="E48" i="31" s="1"/>
  <c r="E49" i="31" s="1"/>
  <c r="E71" i="31" s="1"/>
  <c r="F183" i="31"/>
  <c r="C189" i="31"/>
  <c r="C48" i="31" s="1"/>
  <c r="C49" i="31" s="1"/>
  <c r="C71" i="31" s="1"/>
  <c r="AF77" i="30"/>
  <c r="AA77" i="30"/>
  <c r="Z77" i="30"/>
  <c r="W77" i="30"/>
  <c r="V77" i="30"/>
  <c r="U77" i="30"/>
  <c r="S77" i="30"/>
  <c r="R77" i="30"/>
  <c r="Q77" i="30"/>
  <c r="O77" i="30"/>
  <c r="N77" i="30"/>
  <c r="L77" i="30"/>
  <c r="K77" i="30"/>
  <c r="J77" i="30"/>
  <c r="I77" i="30"/>
  <c r="H77" i="30"/>
  <c r="G77" i="30"/>
  <c r="AI74" i="30"/>
  <c r="F77" i="30"/>
  <c r="AI73" i="30"/>
  <c r="E77" i="30"/>
  <c r="AI72" i="30"/>
  <c r="AI75" i="30"/>
  <c r="AI65" i="30"/>
  <c r="C77" i="30"/>
  <c r="AH86" i="30"/>
  <c r="AI53" i="30"/>
  <c r="B5" i="30"/>
  <c r="C71" i="30"/>
  <c r="U203" i="30" s="1"/>
  <c r="AH35" i="30"/>
  <c r="AI35" i="30"/>
  <c r="B71" i="30"/>
  <c r="T203" i="30" s="1"/>
  <c r="G96" i="30"/>
  <c r="AG71" i="30"/>
  <c r="AG6" i="30"/>
  <c r="B77" i="30"/>
  <c r="C181" i="30"/>
  <c r="D181" i="30"/>
  <c r="E95" i="30"/>
  <c r="AH74" i="30"/>
  <c r="D88" i="30"/>
  <c r="AH72" i="30"/>
  <c r="AH73" i="30"/>
  <c r="AH75" i="30"/>
  <c r="AH53" i="30"/>
  <c r="AH65" i="30"/>
  <c r="AH69" i="30"/>
  <c r="S200" i="30"/>
  <c r="D200" i="30"/>
  <c r="AI86" i="30"/>
  <c r="D224" i="30"/>
  <c r="E188" i="30"/>
  <c r="D189" i="30"/>
  <c r="D48" i="30" s="1"/>
  <c r="D49" i="30" s="1"/>
  <c r="E183" i="30"/>
  <c r="AA86" i="29"/>
  <c r="AA88" i="29"/>
  <c r="U95" i="29"/>
  <c r="W203" i="31" l="1"/>
  <c r="E7" i="31"/>
  <c r="U203" i="31"/>
  <c r="C7" i="31"/>
  <c r="T203" i="31"/>
  <c r="B7" i="31"/>
  <c r="G183" i="31"/>
  <c r="F189" i="31"/>
  <c r="F48" i="31" s="1"/>
  <c r="F49" i="31" s="1"/>
  <c r="F71" i="31" s="1"/>
  <c r="G224" i="31"/>
  <c r="H188" i="31"/>
  <c r="F88" i="31"/>
  <c r="G96" i="31"/>
  <c r="D181" i="31"/>
  <c r="E95" i="31"/>
  <c r="V203" i="31"/>
  <c r="D7" i="31"/>
  <c r="AI77" i="31"/>
  <c r="AH77" i="31"/>
  <c r="C7" i="30"/>
  <c r="B7" i="30"/>
  <c r="E181" i="30"/>
  <c r="F95" i="30"/>
  <c r="F183" i="30"/>
  <c r="E189" i="30"/>
  <c r="E48" i="30" s="1"/>
  <c r="E49" i="30" s="1"/>
  <c r="H96" i="30"/>
  <c r="AI77" i="30"/>
  <c r="AH77" i="30"/>
  <c r="E88" i="30"/>
  <c r="D71" i="30"/>
  <c r="E224" i="30"/>
  <c r="F188" i="30"/>
  <c r="X203" i="31" l="1"/>
  <c r="F7" i="31"/>
  <c r="H224" i="31"/>
  <c r="I188" i="31"/>
  <c r="G189" i="31"/>
  <c r="G48" i="31" s="1"/>
  <c r="H183" i="31"/>
  <c r="E181" i="31"/>
  <c r="F95" i="31"/>
  <c r="H96" i="31"/>
  <c r="G88" i="31"/>
  <c r="V203" i="30"/>
  <c r="D7" i="30"/>
  <c r="G183" i="30"/>
  <c r="F189" i="30"/>
  <c r="F48" i="30" s="1"/>
  <c r="F49" i="30" s="1"/>
  <c r="F71" i="30" s="1"/>
  <c r="F88" i="30"/>
  <c r="F181" i="30"/>
  <c r="G95" i="30"/>
  <c r="F224" i="30"/>
  <c r="G188" i="30"/>
  <c r="I96" i="30"/>
  <c r="E71" i="30"/>
  <c r="H189" i="31" l="1"/>
  <c r="H48" i="31" s="1"/>
  <c r="H49" i="31" s="1"/>
  <c r="H71" i="31" s="1"/>
  <c r="I183" i="31"/>
  <c r="I96" i="31"/>
  <c r="H88" i="31"/>
  <c r="G49" i="31"/>
  <c r="I224" i="31"/>
  <c r="J188" i="31"/>
  <c r="F181" i="31"/>
  <c r="G95" i="31"/>
  <c r="H183" i="30"/>
  <c r="G189" i="30"/>
  <c r="G48" i="30" s="1"/>
  <c r="G49" i="30" s="1"/>
  <c r="G71" i="30" s="1"/>
  <c r="G88" i="30"/>
  <c r="X203" i="30"/>
  <c r="F7" i="30"/>
  <c r="G181" i="30"/>
  <c r="H95" i="30"/>
  <c r="G224" i="30"/>
  <c r="H188" i="30"/>
  <c r="W203" i="30"/>
  <c r="E7" i="30"/>
  <c r="J96" i="30"/>
  <c r="G71" i="31" l="1"/>
  <c r="I189" i="31"/>
  <c r="I48" i="31" s="1"/>
  <c r="J183" i="31"/>
  <c r="G181" i="31"/>
  <c r="H95" i="31"/>
  <c r="Z203" i="31"/>
  <c r="H7" i="31"/>
  <c r="J96" i="31"/>
  <c r="I88" i="31"/>
  <c r="J224" i="31"/>
  <c r="K188" i="31"/>
  <c r="K96" i="30"/>
  <c r="H181" i="30"/>
  <c r="I95" i="30"/>
  <c r="Y203" i="30"/>
  <c r="G7" i="30"/>
  <c r="H224" i="30"/>
  <c r="I188" i="30"/>
  <c r="H189" i="30"/>
  <c r="H48" i="30" s="1"/>
  <c r="H49" i="30" s="1"/>
  <c r="H71" i="30" s="1"/>
  <c r="I183" i="30"/>
  <c r="H88" i="30"/>
  <c r="L188" i="31" l="1"/>
  <c r="K224" i="31"/>
  <c r="J189" i="31"/>
  <c r="J48" i="31" s="1"/>
  <c r="J49" i="31" s="1"/>
  <c r="J71" i="31" s="1"/>
  <c r="K183" i="31"/>
  <c r="H181" i="31"/>
  <c r="I95" i="31"/>
  <c r="I49" i="31"/>
  <c r="J88" i="31"/>
  <c r="K96" i="31"/>
  <c r="Y203" i="31"/>
  <c r="G7" i="31"/>
  <c r="I181" i="30"/>
  <c r="J95" i="30"/>
  <c r="I189" i="30"/>
  <c r="I48" i="30" s="1"/>
  <c r="I49" i="30" s="1"/>
  <c r="I71" i="30" s="1"/>
  <c r="J183" i="30"/>
  <c r="I88" i="30"/>
  <c r="Z203" i="30"/>
  <c r="H7" i="30"/>
  <c r="L96" i="30"/>
  <c r="J188" i="30"/>
  <c r="I224" i="30"/>
  <c r="I71" i="31" l="1"/>
  <c r="I181" i="31"/>
  <c r="J95" i="31"/>
  <c r="L183" i="31"/>
  <c r="K189" i="31"/>
  <c r="K48" i="31" s="1"/>
  <c r="K49" i="31" s="1"/>
  <c r="K71" i="31" s="1"/>
  <c r="AB203" i="31"/>
  <c r="J7" i="31"/>
  <c r="L96" i="31"/>
  <c r="K88" i="31"/>
  <c r="M188" i="31"/>
  <c r="L224" i="31"/>
  <c r="J189" i="30"/>
  <c r="J48" i="30" s="1"/>
  <c r="J49" i="30" s="1"/>
  <c r="J71" i="30" s="1"/>
  <c r="K183" i="30"/>
  <c r="J88" i="30"/>
  <c r="J181" i="30"/>
  <c r="K95" i="30"/>
  <c r="K188" i="30"/>
  <c r="J224" i="30"/>
  <c r="AA203" i="30"/>
  <c r="I7" i="30"/>
  <c r="M96" i="30"/>
  <c r="AC203" i="31" l="1"/>
  <c r="K7" i="31"/>
  <c r="M183" i="31"/>
  <c r="L189" i="31"/>
  <c r="L48" i="31" s="1"/>
  <c r="L49" i="31" s="1"/>
  <c r="L71" i="31" s="1"/>
  <c r="N188" i="31"/>
  <c r="M224" i="31"/>
  <c r="L88" i="31"/>
  <c r="M96" i="31"/>
  <c r="J181" i="31"/>
  <c r="K95" i="31"/>
  <c r="AA203" i="31"/>
  <c r="I7" i="31"/>
  <c r="K189" i="30"/>
  <c r="K48" i="30" s="1"/>
  <c r="K49" i="30" s="1"/>
  <c r="K71" i="30" s="1"/>
  <c r="L183" i="30"/>
  <c r="K88" i="30"/>
  <c r="L188" i="30"/>
  <c r="K224" i="30"/>
  <c r="K181" i="30"/>
  <c r="L95" i="30"/>
  <c r="N96" i="30"/>
  <c r="AB203" i="30"/>
  <c r="J7" i="30"/>
  <c r="F90" i="29"/>
  <c r="G90" i="29"/>
  <c r="AH93" i="29"/>
  <c r="AI93" i="29" s="1"/>
  <c r="AH41" i="29"/>
  <c r="AI41" i="29"/>
  <c r="B35" i="29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A228" i="29"/>
  <c r="AF227" i="29"/>
  <c r="AE227" i="29"/>
  <c r="AD227" i="29"/>
  <c r="AC227" i="29"/>
  <c r="AB227" i="29"/>
  <c r="AA227" i="29"/>
  <c r="Z227" i="29"/>
  <c r="Y227" i="29"/>
  <c r="X227" i="29"/>
  <c r="W227" i="29"/>
  <c r="V227" i="29"/>
  <c r="U227" i="29"/>
  <c r="T227" i="29"/>
  <c r="S227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A227" i="29"/>
  <c r="AF226" i="29"/>
  <c r="AE226" i="29"/>
  <c r="AD226" i="29"/>
  <c r="AC226" i="29"/>
  <c r="AB226" i="29"/>
  <c r="AA226" i="29"/>
  <c r="Z226" i="29"/>
  <c r="Y226" i="29"/>
  <c r="X226" i="29"/>
  <c r="W226" i="29"/>
  <c r="V226" i="29"/>
  <c r="U226" i="29"/>
  <c r="T226" i="29"/>
  <c r="S226" i="29"/>
  <c r="R226" i="29"/>
  <c r="Q226" i="29"/>
  <c r="P226" i="29"/>
  <c r="O226" i="29"/>
  <c r="N226" i="29"/>
  <c r="M226" i="29"/>
  <c r="L226" i="29"/>
  <c r="K226" i="29"/>
  <c r="J226" i="29"/>
  <c r="I226" i="29"/>
  <c r="H226" i="29"/>
  <c r="G226" i="29"/>
  <c r="F226" i="29"/>
  <c r="E226" i="29"/>
  <c r="D226" i="29"/>
  <c r="C226" i="29"/>
  <c r="B226" i="29"/>
  <c r="A226" i="29"/>
  <c r="AF225" i="29"/>
  <c r="AE225" i="29"/>
  <c r="AD225" i="29"/>
  <c r="AC225" i="29"/>
  <c r="AB225" i="29"/>
  <c r="AA225" i="29"/>
  <c r="Z225" i="29"/>
  <c r="Y225" i="29"/>
  <c r="X225" i="29"/>
  <c r="W225" i="29"/>
  <c r="V225" i="29"/>
  <c r="U225" i="29"/>
  <c r="T225" i="29"/>
  <c r="S225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E225" i="29"/>
  <c r="D225" i="29"/>
  <c r="C225" i="29"/>
  <c r="B225" i="29"/>
  <c r="A225" i="29"/>
  <c r="C224" i="29"/>
  <c r="B224" i="29"/>
  <c r="S199" i="29"/>
  <c r="AG189" i="29"/>
  <c r="B189" i="29"/>
  <c r="C188" i="29"/>
  <c r="D188" i="29" s="1"/>
  <c r="C187" i="29"/>
  <c r="D187" i="29" s="1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C186" i="29"/>
  <c r="D186" i="29" s="1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C185" i="29"/>
  <c r="D185" i="29" s="1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C184" i="29"/>
  <c r="D184" i="29" s="1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D183" i="29"/>
  <c r="C183" i="29"/>
  <c r="AG181" i="29"/>
  <c r="B181" i="29"/>
  <c r="C180" i="29"/>
  <c r="D180" i="29" s="1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C179" i="29"/>
  <c r="D179" i="29" s="1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C178" i="29"/>
  <c r="D178" i="29" s="1"/>
  <c r="E178" i="29" s="1"/>
  <c r="F178" i="29" s="1"/>
  <c r="G178" i="29" s="1"/>
  <c r="H178" i="29" s="1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C177" i="29"/>
  <c r="D177" i="29" s="1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C176" i="29"/>
  <c r="D176" i="29" s="1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C175" i="29"/>
  <c r="C174" i="29"/>
  <c r="D174" i="29" s="1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C173" i="29"/>
  <c r="C172" i="29"/>
  <c r="D172" i="29" s="1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D171" i="29"/>
  <c r="E171" i="29" s="1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C171" i="29"/>
  <c r="J170" i="29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C170" i="29"/>
  <c r="D170" i="29" s="1"/>
  <c r="E170" i="29" s="1"/>
  <c r="F170" i="29" s="1"/>
  <c r="G170" i="29" s="1"/>
  <c r="H170" i="29" s="1"/>
  <c r="I170" i="29" s="1"/>
  <c r="C169" i="29"/>
  <c r="D169" i="29" s="1"/>
  <c r="E169" i="29" s="1"/>
  <c r="F169" i="29" s="1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C168" i="29"/>
  <c r="D168" i="29" s="1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C167" i="29"/>
  <c r="D167" i="29" s="1"/>
  <c r="E167" i="29" s="1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C166" i="29"/>
  <c r="D166" i="29" s="1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C165" i="29"/>
  <c r="D165" i="29" s="1"/>
  <c r="E165" i="29" s="1"/>
  <c r="F165" i="29" s="1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C164" i="29"/>
  <c r="D164" i="29" s="1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C163" i="29"/>
  <c r="D163" i="29" s="1"/>
  <c r="E163" i="29" s="1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C162" i="29"/>
  <c r="D162" i="29" s="1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C161" i="29"/>
  <c r="D161" i="29" s="1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C160" i="29"/>
  <c r="D160" i="29" s="1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E159" i="29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C159" i="29"/>
  <c r="D159" i="29" s="1"/>
  <c r="C158" i="29"/>
  <c r="D158" i="29" s="1"/>
  <c r="E158" i="29" s="1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C157" i="29"/>
  <c r="D157" i="29" s="1"/>
  <c r="E157" i="29" s="1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L156" i="29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C156" i="29"/>
  <c r="D156" i="29" s="1"/>
  <c r="E156" i="29" s="1"/>
  <c r="F156" i="29" s="1"/>
  <c r="G156" i="29" s="1"/>
  <c r="H156" i="29" s="1"/>
  <c r="I156" i="29" s="1"/>
  <c r="J156" i="29" s="1"/>
  <c r="K156" i="29" s="1"/>
  <c r="C155" i="29"/>
  <c r="D155" i="29" s="1"/>
  <c r="E155" i="29" s="1"/>
  <c r="F155" i="29" s="1"/>
  <c r="G155" i="29" s="1"/>
  <c r="H155" i="29" s="1"/>
  <c r="I155" i="29" s="1"/>
  <c r="J155" i="29" s="1"/>
  <c r="K155" i="29" s="1"/>
  <c r="L155" i="29" s="1"/>
  <c r="M155" i="29" s="1"/>
  <c r="N155" i="29" s="1"/>
  <c r="O155" i="29" s="1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C154" i="29"/>
  <c r="D154" i="29" s="1"/>
  <c r="E154" i="29" s="1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D153" i="29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C153" i="29"/>
  <c r="C152" i="29"/>
  <c r="D152" i="29" s="1"/>
  <c r="E152" i="29" s="1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C151" i="29"/>
  <c r="D151" i="29" s="1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C150" i="29"/>
  <c r="D150" i="29" s="1"/>
  <c r="E150" i="29" s="1"/>
  <c r="F150" i="29" s="1"/>
  <c r="G150" i="29" s="1"/>
  <c r="H150" i="29" s="1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S150" i="29" s="1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C149" i="29"/>
  <c r="D149" i="29" s="1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C148" i="29"/>
  <c r="D148" i="29" s="1"/>
  <c r="E148" i="29" s="1"/>
  <c r="F148" i="29" s="1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C147" i="29"/>
  <c r="D147" i="29" s="1"/>
  <c r="E147" i="29" s="1"/>
  <c r="F147" i="29" s="1"/>
  <c r="G147" i="29" s="1"/>
  <c r="H147" i="29" s="1"/>
  <c r="I147" i="29" s="1"/>
  <c r="J147" i="29" s="1"/>
  <c r="K147" i="29" s="1"/>
  <c r="L147" i="29" s="1"/>
  <c r="M147" i="29" s="1"/>
  <c r="N147" i="29" s="1"/>
  <c r="O147" i="29" s="1"/>
  <c r="P147" i="29" s="1"/>
  <c r="Q147" i="29" s="1"/>
  <c r="R147" i="29" s="1"/>
  <c r="S147" i="29" s="1"/>
  <c r="T147" i="29" s="1"/>
  <c r="U147" i="29" s="1"/>
  <c r="V147" i="29" s="1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D146" i="29"/>
  <c r="E146" i="29" s="1"/>
  <c r="F146" i="29" s="1"/>
  <c r="G146" i="29" s="1"/>
  <c r="H146" i="29" s="1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C146" i="29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C143" i="29"/>
  <c r="C142" i="29"/>
  <c r="D142" i="29" s="1"/>
  <c r="E142" i="29" s="1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C141" i="29"/>
  <c r="D141" i="29" s="1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C140" i="29"/>
  <c r="D140" i="29" s="1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I139" i="29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C139" i="29"/>
  <c r="D139" i="29" s="1"/>
  <c r="E139" i="29" s="1"/>
  <c r="F139" i="29" s="1"/>
  <c r="G139" i="29" s="1"/>
  <c r="H139" i="29" s="1"/>
  <c r="D138" i="29"/>
  <c r="E138" i="29" s="1"/>
  <c r="F138" i="29" s="1"/>
  <c r="G138" i="29" s="1"/>
  <c r="H138" i="29" s="1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C138" i="29"/>
  <c r="C137" i="29"/>
  <c r="D137" i="29" s="1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C136" i="29"/>
  <c r="D136" i="29" s="1"/>
  <c r="E136" i="29" s="1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C135" i="29"/>
  <c r="D135" i="29" s="1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C134" i="29"/>
  <c r="D134" i="29" s="1"/>
  <c r="E134" i="29" s="1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E133" i="29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C133" i="29"/>
  <c r="D133" i="29" s="1"/>
  <c r="C132" i="29"/>
  <c r="D132" i="29" s="1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C131" i="29"/>
  <c r="C130" i="29"/>
  <c r="D130" i="29" s="1"/>
  <c r="E130" i="29" s="1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C129" i="29"/>
  <c r="D129" i="29" s="1"/>
  <c r="E129" i="29" s="1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C128" i="29"/>
  <c r="D128" i="29" s="1"/>
  <c r="E128" i="29" s="1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C127" i="29"/>
  <c r="D126" i="29"/>
  <c r="E126" i="29" s="1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C126" i="29"/>
  <c r="C125" i="29"/>
  <c r="D125" i="29" s="1"/>
  <c r="E125" i="29" s="1"/>
  <c r="F125" i="29" s="1"/>
  <c r="G125" i="29" s="1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C124" i="29"/>
  <c r="D124" i="29" s="1"/>
  <c r="E124" i="29" s="1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C123" i="29"/>
  <c r="D123" i="29" s="1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C122" i="29"/>
  <c r="D122" i="29" s="1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D121" i="29"/>
  <c r="E121" i="29" s="1"/>
  <c r="F121" i="29" s="1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C121" i="29"/>
  <c r="C120" i="29"/>
  <c r="D120" i="29" s="1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C119" i="29"/>
  <c r="D119" i="29" s="1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C118" i="29"/>
  <c r="D118" i="29" s="1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C117" i="29"/>
  <c r="D117" i="29" s="1"/>
  <c r="E117" i="29" s="1"/>
  <c r="F117" i="29" s="1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C116" i="29"/>
  <c r="D116" i="29" s="1"/>
  <c r="E116" i="29" s="1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E115" i="29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C115" i="29"/>
  <c r="D115" i="29" s="1"/>
  <c r="C114" i="29"/>
  <c r="D114" i="29" s="1"/>
  <c r="E114" i="29" s="1"/>
  <c r="F114" i="29" s="1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C113" i="29"/>
  <c r="D113" i="29" s="1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C112" i="29"/>
  <c r="D112" i="29" s="1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E111" i="29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C111" i="29"/>
  <c r="D111" i="29" s="1"/>
  <c r="C110" i="29"/>
  <c r="D110" i="29" s="1"/>
  <c r="E110" i="29" s="1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C109" i="29"/>
  <c r="D109" i="29" s="1"/>
  <c r="E109" i="29" s="1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D108" i="29"/>
  <c r="E108" i="29" s="1"/>
  <c r="F108" i="29" s="1"/>
  <c r="G108" i="29" s="1"/>
  <c r="H108" i="29" s="1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C108" i="29"/>
  <c r="K107" i="29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J107" i="29"/>
  <c r="C107" i="29"/>
  <c r="D107" i="29" s="1"/>
  <c r="E107" i="29" s="1"/>
  <c r="F107" i="29" s="1"/>
  <c r="G107" i="29" s="1"/>
  <c r="H107" i="29" s="1"/>
  <c r="C106" i="29"/>
  <c r="D106" i="29" s="1"/>
  <c r="E106" i="29" s="1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E104" i="29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C104" i="29"/>
  <c r="D104" i="29" s="1"/>
  <c r="D103" i="29"/>
  <c r="E103" i="29" s="1"/>
  <c r="F103" i="29" s="1"/>
  <c r="G103" i="29" s="1"/>
  <c r="H103" i="29" s="1"/>
  <c r="I103" i="29" s="1"/>
  <c r="J103" i="29" s="1"/>
  <c r="K103" i="29" s="1"/>
  <c r="L103" i="29" s="1"/>
  <c r="M103" i="29" s="1"/>
  <c r="N103" i="29" s="1"/>
  <c r="O103" i="29" s="1"/>
  <c r="P103" i="29" s="1"/>
  <c r="Q103" i="29" s="1"/>
  <c r="R103" i="29" s="1"/>
  <c r="S103" i="29" s="1"/>
  <c r="T103" i="29" s="1"/>
  <c r="U103" i="29" s="1"/>
  <c r="V103" i="29" s="1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C103" i="29"/>
  <c r="C102" i="29"/>
  <c r="D102" i="29" s="1"/>
  <c r="E102" i="29" s="1"/>
  <c r="E100" i="29"/>
  <c r="F100" i="29" s="1"/>
  <c r="G100" i="29" s="1"/>
  <c r="H100" i="29" s="1"/>
  <c r="I100" i="29" s="1"/>
  <c r="J100" i="29" s="1"/>
  <c r="K100" i="29" s="1"/>
  <c r="L100" i="29" s="1"/>
  <c r="M100" i="29" s="1"/>
  <c r="N100" i="29" s="1"/>
  <c r="O100" i="29" s="1"/>
  <c r="P100" i="29" s="1"/>
  <c r="Q100" i="29" s="1"/>
  <c r="R100" i="29" s="1"/>
  <c r="S100" i="29" s="1"/>
  <c r="T100" i="29" s="1"/>
  <c r="U100" i="29" s="1"/>
  <c r="V100" i="29" s="1"/>
  <c r="W100" i="29" s="1"/>
  <c r="X100" i="29" s="1"/>
  <c r="Y100" i="29" s="1"/>
  <c r="Z100" i="29" s="1"/>
  <c r="AA100" i="29" s="1"/>
  <c r="AB100" i="29" s="1"/>
  <c r="AC100" i="29" s="1"/>
  <c r="AD100" i="29" s="1"/>
  <c r="AE100" i="29" s="1"/>
  <c r="AF100" i="29" s="1"/>
  <c r="C100" i="29"/>
  <c r="D100" i="29" s="1"/>
  <c r="C99" i="29"/>
  <c r="D99" i="29" s="1"/>
  <c r="E99" i="29" s="1"/>
  <c r="F99" i="29" s="1"/>
  <c r="G99" i="29" s="1"/>
  <c r="H99" i="29" s="1"/>
  <c r="I99" i="29" s="1"/>
  <c r="J99" i="29" s="1"/>
  <c r="K99" i="29" s="1"/>
  <c r="L99" i="29" s="1"/>
  <c r="M99" i="29" s="1"/>
  <c r="N99" i="29" s="1"/>
  <c r="O99" i="29" s="1"/>
  <c r="P99" i="29" s="1"/>
  <c r="Q99" i="29" s="1"/>
  <c r="R99" i="29" s="1"/>
  <c r="S99" i="29" s="1"/>
  <c r="T99" i="29" s="1"/>
  <c r="U99" i="29" s="1"/>
  <c r="V99" i="29" s="1"/>
  <c r="W99" i="29" s="1"/>
  <c r="X99" i="29" s="1"/>
  <c r="Y99" i="29" s="1"/>
  <c r="Z99" i="29" s="1"/>
  <c r="AA99" i="29" s="1"/>
  <c r="AB99" i="29" s="1"/>
  <c r="AC99" i="29" s="1"/>
  <c r="AD99" i="29" s="1"/>
  <c r="AE99" i="29" s="1"/>
  <c r="AF99" i="29" s="1"/>
  <c r="D98" i="29"/>
  <c r="E98" i="29" s="1"/>
  <c r="F98" i="29" s="1"/>
  <c r="G98" i="29" s="1"/>
  <c r="H98" i="29" s="1"/>
  <c r="I98" i="29" s="1"/>
  <c r="J98" i="29" s="1"/>
  <c r="K98" i="29" s="1"/>
  <c r="L98" i="29" s="1"/>
  <c r="M98" i="29" s="1"/>
  <c r="N98" i="29" s="1"/>
  <c r="O98" i="29" s="1"/>
  <c r="P98" i="29" s="1"/>
  <c r="Q98" i="29" s="1"/>
  <c r="R98" i="29" s="1"/>
  <c r="S98" i="29" s="1"/>
  <c r="T98" i="29" s="1"/>
  <c r="U98" i="29" s="1"/>
  <c r="V98" i="29" s="1"/>
  <c r="W98" i="29" s="1"/>
  <c r="X98" i="29" s="1"/>
  <c r="Y98" i="29" s="1"/>
  <c r="Z98" i="29" s="1"/>
  <c r="AA98" i="29" s="1"/>
  <c r="AB98" i="29" s="1"/>
  <c r="AC98" i="29" s="1"/>
  <c r="AD98" i="29" s="1"/>
  <c r="AE98" i="29" s="1"/>
  <c r="AF98" i="29" s="1"/>
  <c r="C98" i="29"/>
  <c r="D97" i="29"/>
  <c r="E97" i="29" s="1"/>
  <c r="F97" i="29" s="1"/>
  <c r="G97" i="29" s="1"/>
  <c r="H97" i="29" s="1"/>
  <c r="I97" i="29" s="1"/>
  <c r="J97" i="29" s="1"/>
  <c r="K97" i="29" s="1"/>
  <c r="L97" i="29" s="1"/>
  <c r="M97" i="29" s="1"/>
  <c r="N97" i="29" s="1"/>
  <c r="O97" i="29" s="1"/>
  <c r="P97" i="29" s="1"/>
  <c r="Q97" i="29" s="1"/>
  <c r="R97" i="29" s="1"/>
  <c r="S97" i="29" s="1"/>
  <c r="T97" i="29" s="1"/>
  <c r="U97" i="29" s="1"/>
  <c r="V97" i="29" s="1"/>
  <c r="W97" i="29" s="1"/>
  <c r="X97" i="29" s="1"/>
  <c r="Y97" i="29" s="1"/>
  <c r="Z97" i="29" s="1"/>
  <c r="AA97" i="29" s="1"/>
  <c r="AB97" i="29" s="1"/>
  <c r="AC97" i="29" s="1"/>
  <c r="AD97" i="29" s="1"/>
  <c r="AE97" i="29" s="1"/>
  <c r="AF97" i="29" s="1"/>
  <c r="C97" i="29"/>
  <c r="C96" i="29"/>
  <c r="C95" i="29"/>
  <c r="D95" i="29" s="1"/>
  <c r="E95" i="29" s="1"/>
  <c r="AH92" i="29"/>
  <c r="AI92" i="29" s="1"/>
  <c r="AH91" i="29"/>
  <c r="AI91" i="29" s="1"/>
  <c r="AH90" i="29"/>
  <c r="AI90" i="29" s="1"/>
  <c r="AH89" i="29"/>
  <c r="AI89" i="29" s="1"/>
  <c r="B88" i="29"/>
  <c r="AF86" i="29"/>
  <c r="AE86" i="29"/>
  <c r="AD86" i="29"/>
  <c r="AC86" i="29"/>
  <c r="AB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AI85" i="29"/>
  <c r="AH85" i="29"/>
  <c r="AI84" i="29"/>
  <c r="AH84" i="29"/>
  <c r="AI83" i="29"/>
  <c r="AH83" i="29"/>
  <c r="AI82" i="29"/>
  <c r="AH82" i="29"/>
  <c r="AI81" i="29"/>
  <c r="AH81" i="29"/>
  <c r="AI80" i="29"/>
  <c r="AH80" i="29"/>
  <c r="AI79" i="29"/>
  <c r="AH79" i="29"/>
  <c r="AI78" i="29"/>
  <c r="AH78" i="29"/>
  <c r="AG77" i="29"/>
  <c r="AI76" i="29"/>
  <c r="AH76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AI70" i="29"/>
  <c r="AH70" i="29"/>
  <c r="AG69" i="29"/>
  <c r="AF69" i="29"/>
  <c r="AE69" i="29"/>
  <c r="AD69" i="29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C69" i="29"/>
  <c r="B69" i="29"/>
  <c r="AH69" i="29" s="1"/>
  <c r="AI68" i="29"/>
  <c r="AH68" i="29"/>
  <c r="AI67" i="29"/>
  <c r="AH67" i="29"/>
  <c r="AI66" i="29"/>
  <c r="AH66" i="29"/>
  <c r="AG65" i="29"/>
  <c r="AF65" i="29"/>
  <c r="AF5" i="29" s="1"/>
  <c r="AE65" i="29"/>
  <c r="AE5" i="29" s="1"/>
  <c r="AD65" i="29"/>
  <c r="AD5" i="29" s="1"/>
  <c r="AC65" i="29"/>
  <c r="AC5" i="29" s="1"/>
  <c r="AB65" i="29"/>
  <c r="AA65" i="29"/>
  <c r="AA5" i="29" s="1"/>
  <c r="Z65" i="29"/>
  <c r="Z5" i="29" s="1"/>
  <c r="Y65" i="29"/>
  <c r="X65" i="29"/>
  <c r="X5" i="29" s="1"/>
  <c r="W65" i="29"/>
  <c r="W5" i="29" s="1"/>
  <c r="V65" i="29"/>
  <c r="V5" i="29" s="1"/>
  <c r="U65" i="29"/>
  <c r="U5" i="29" s="1"/>
  <c r="T65" i="29"/>
  <c r="T5" i="29" s="1"/>
  <c r="S65" i="29"/>
  <c r="S5" i="29" s="1"/>
  <c r="R65" i="29"/>
  <c r="Q65" i="29"/>
  <c r="Q5" i="29" s="1"/>
  <c r="P65" i="29"/>
  <c r="P5" i="29" s="1"/>
  <c r="O65" i="29"/>
  <c r="N65" i="29"/>
  <c r="N5" i="29" s="1"/>
  <c r="M65" i="29"/>
  <c r="L65" i="29"/>
  <c r="L5" i="29" s="1"/>
  <c r="K65" i="29"/>
  <c r="K5" i="29" s="1"/>
  <c r="J65" i="29"/>
  <c r="I65" i="29"/>
  <c r="I5" i="29" s="1"/>
  <c r="H65" i="29"/>
  <c r="H5" i="29" s="1"/>
  <c r="G65" i="29"/>
  <c r="F65" i="29"/>
  <c r="E65" i="29"/>
  <c r="E5" i="29" s="1"/>
  <c r="D65" i="29"/>
  <c r="D5" i="29" s="1"/>
  <c r="C65" i="29"/>
  <c r="C5" i="29" s="1"/>
  <c r="B65" i="29"/>
  <c r="B5" i="29" s="1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AI52" i="29"/>
  <c r="AH52" i="29"/>
  <c r="AI51" i="29"/>
  <c r="AH51" i="29"/>
  <c r="AI50" i="29"/>
  <c r="AH50" i="29"/>
  <c r="AG49" i="29"/>
  <c r="AG3" i="29" s="1"/>
  <c r="AG48" i="29"/>
  <c r="B48" i="29"/>
  <c r="B49" i="29" s="1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0" i="29"/>
  <c r="AH40" i="29"/>
  <c r="AI39" i="29"/>
  <c r="AH39" i="29"/>
  <c r="AI38" i="29"/>
  <c r="AH38" i="29"/>
  <c r="AI37" i="29"/>
  <c r="AH37" i="29"/>
  <c r="AI36" i="29"/>
  <c r="AH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B5" i="29"/>
  <c r="Y5" i="29"/>
  <c r="R5" i="29"/>
  <c r="O5" i="29"/>
  <c r="M5" i="29"/>
  <c r="J5" i="29"/>
  <c r="G5" i="29"/>
  <c r="F5" i="29"/>
  <c r="AG4" i="29"/>
  <c r="K4" i="29"/>
  <c r="C4" i="29"/>
  <c r="D4" i="29" s="1"/>
  <c r="AG2" i="29"/>
  <c r="AC88" i="28"/>
  <c r="Z90" i="28"/>
  <c r="W90" i="28"/>
  <c r="S56" i="28"/>
  <c r="P90" i="28"/>
  <c r="L53" i="28"/>
  <c r="K90" i="28"/>
  <c r="C49" i="28"/>
  <c r="D49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E55" i="28"/>
  <c r="E90" i="28"/>
  <c r="D90" i="28"/>
  <c r="AH41" i="28"/>
  <c r="AI41" i="28"/>
  <c r="AH93" i="28"/>
  <c r="AI93" i="28" s="1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E228" i="28"/>
  <c r="D228" i="28"/>
  <c r="C228" i="28"/>
  <c r="B228" i="28"/>
  <c r="A228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E227" i="28"/>
  <c r="D227" i="28"/>
  <c r="C227" i="28"/>
  <c r="B227" i="28"/>
  <c r="A227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E226" i="28"/>
  <c r="D226" i="28"/>
  <c r="C226" i="28"/>
  <c r="B226" i="28"/>
  <c r="A226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E225" i="28"/>
  <c r="D225" i="28"/>
  <c r="C225" i="28"/>
  <c r="B225" i="28"/>
  <c r="A225" i="28"/>
  <c r="B224" i="28"/>
  <c r="S199" i="28"/>
  <c r="AG189" i="28"/>
  <c r="B189" i="28"/>
  <c r="C188" i="28"/>
  <c r="C224" i="28" s="1"/>
  <c r="E187" i="28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D187" i="28"/>
  <c r="C187" i="28"/>
  <c r="C186" i="28"/>
  <c r="D186" i="28" s="1"/>
  <c r="E186" i="28" s="1"/>
  <c r="F186" i="28" s="1"/>
  <c r="G186" i="28" s="1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C185" i="28"/>
  <c r="D185" i="28" s="1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C184" i="28"/>
  <c r="D184" i="28" s="1"/>
  <c r="E183" i="28"/>
  <c r="F183" i="28" s="1"/>
  <c r="D183" i="28"/>
  <c r="C183" i="28"/>
  <c r="C189" i="28" s="1"/>
  <c r="AG181" i="28"/>
  <c r="B181" i="28"/>
  <c r="C180" i="28"/>
  <c r="D180" i="28" s="1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E179" i="28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D179" i="28"/>
  <c r="C179" i="28"/>
  <c r="G178" i="28"/>
  <c r="H178" i="28" s="1"/>
  <c r="I178" i="28" s="1"/>
  <c r="J178" i="28" s="1"/>
  <c r="K178" i="28" s="1"/>
  <c r="L178" i="28" s="1"/>
  <c r="M178" i="28" s="1"/>
  <c r="N178" i="28" s="1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C178" i="28"/>
  <c r="D178" i="28" s="1"/>
  <c r="E178" i="28" s="1"/>
  <c r="F178" i="28" s="1"/>
  <c r="AC177" i="28"/>
  <c r="AD177" i="28" s="1"/>
  <c r="AE177" i="28" s="1"/>
  <c r="AF177" i="28" s="1"/>
  <c r="E177" i="28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C177" i="28"/>
  <c r="D177" i="28" s="1"/>
  <c r="G176" i="28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C176" i="28"/>
  <c r="D176" i="28" s="1"/>
  <c r="E176" i="28" s="1"/>
  <c r="F176" i="28" s="1"/>
  <c r="E175" i="28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D175" i="28"/>
  <c r="C175" i="28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E173" i="28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C173" i="28"/>
  <c r="D173" i="28" s="1"/>
  <c r="C172" i="28"/>
  <c r="D172" i="28" s="1"/>
  <c r="E172" i="28" s="1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C171" i="28"/>
  <c r="O170" i="28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C170" i="28"/>
  <c r="D170" i="28" s="1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I169" i="28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H169" i="28"/>
  <c r="E169" i="28"/>
  <c r="F169" i="28" s="1"/>
  <c r="G169" i="28" s="1"/>
  <c r="D169" i="28"/>
  <c r="C169" i="28"/>
  <c r="E168" i="28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D168" i="28"/>
  <c r="C168" i="28"/>
  <c r="C167" i="28"/>
  <c r="D167" i="28" s="1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C166" i="28"/>
  <c r="D166" i="28" s="1"/>
  <c r="E166" i="28" s="1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C165" i="28"/>
  <c r="D165" i="28" s="1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C164" i="28"/>
  <c r="D164" i="28" s="1"/>
  <c r="E164" i="28" s="1"/>
  <c r="F164" i="28" s="1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E163" i="28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C163" i="28"/>
  <c r="D163" i="28" s="1"/>
  <c r="E162" i="28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C162" i="28"/>
  <c r="D162" i="28" s="1"/>
  <c r="C161" i="28"/>
  <c r="D161" i="28" s="1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D160" i="28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C160" i="28"/>
  <c r="I159" i="28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G159" i="28"/>
  <c r="H159" i="28" s="1"/>
  <c r="E159" i="28"/>
  <c r="F159" i="28" s="1"/>
  <c r="D159" i="28"/>
  <c r="C159" i="28"/>
  <c r="U158" i="28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E158" i="28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C158" i="28"/>
  <c r="D158" i="28" s="1"/>
  <c r="S157" i="28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C157" i="28"/>
  <c r="D157" i="28" s="1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Q156" i="28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G156" i="28"/>
  <c r="H156" i="28" s="1"/>
  <c r="I156" i="28" s="1"/>
  <c r="J156" i="28" s="1"/>
  <c r="K156" i="28" s="1"/>
  <c r="L156" i="28" s="1"/>
  <c r="M156" i="28" s="1"/>
  <c r="N156" i="28" s="1"/>
  <c r="O156" i="28" s="1"/>
  <c r="P156" i="28" s="1"/>
  <c r="D156" i="28"/>
  <c r="E156" i="28" s="1"/>
  <c r="F156" i="28" s="1"/>
  <c r="C156" i="28"/>
  <c r="U155" i="28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G155" i="28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E155" i="28"/>
  <c r="F155" i="28" s="1"/>
  <c r="D155" i="28"/>
  <c r="C155" i="28"/>
  <c r="M154" i="28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E154" i="28"/>
  <c r="F154" i="28" s="1"/>
  <c r="G154" i="28" s="1"/>
  <c r="H154" i="28" s="1"/>
  <c r="I154" i="28" s="1"/>
  <c r="J154" i="28" s="1"/>
  <c r="K154" i="28" s="1"/>
  <c r="L154" i="28" s="1"/>
  <c r="C154" i="28"/>
  <c r="D154" i="28" s="1"/>
  <c r="H153" i="28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E153" i="28"/>
  <c r="F153" i="28" s="1"/>
  <c r="G153" i="28" s="1"/>
  <c r="C153" i="28"/>
  <c r="D153" i="28" s="1"/>
  <c r="G152" i="28"/>
  <c r="H152" i="28" s="1"/>
  <c r="I152" i="28" s="1"/>
  <c r="J152" i="28" s="1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C152" i="28"/>
  <c r="D152" i="28" s="1"/>
  <c r="E152" i="28" s="1"/>
  <c r="F152" i="28" s="1"/>
  <c r="D151" i="28"/>
  <c r="E151" i="28" s="1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C151" i="28"/>
  <c r="C150" i="28"/>
  <c r="D150" i="28" s="1"/>
  <c r="E150" i="28" s="1"/>
  <c r="F150" i="28" s="1"/>
  <c r="G150" i="28" s="1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O149" i="28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I149" i="28"/>
  <c r="J149" i="28" s="1"/>
  <c r="K149" i="28" s="1"/>
  <c r="L149" i="28" s="1"/>
  <c r="M149" i="28" s="1"/>
  <c r="N149" i="28" s="1"/>
  <c r="F149" i="28"/>
  <c r="G149" i="28" s="1"/>
  <c r="H149" i="28" s="1"/>
  <c r="C149" i="28"/>
  <c r="D149" i="28" s="1"/>
  <c r="E149" i="28" s="1"/>
  <c r="L148" i="28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F148" i="28"/>
  <c r="G148" i="28" s="1"/>
  <c r="H148" i="28" s="1"/>
  <c r="I148" i="28" s="1"/>
  <c r="J148" i="28" s="1"/>
  <c r="K148" i="28" s="1"/>
  <c r="C148" i="28"/>
  <c r="D148" i="28" s="1"/>
  <c r="E148" i="28" s="1"/>
  <c r="G147" i="28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S147" i="28" s="1"/>
  <c r="T147" i="28" s="1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F147" i="28"/>
  <c r="D147" i="28"/>
  <c r="E147" i="28" s="1"/>
  <c r="C147" i="28"/>
  <c r="R146" i="28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H146" i="28"/>
  <c r="I146" i="28" s="1"/>
  <c r="J146" i="28" s="1"/>
  <c r="K146" i="28" s="1"/>
  <c r="L146" i="28" s="1"/>
  <c r="M146" i="28" s="1"/>
  <c r="N146" i="28" s="1"/>
  <c r="O146" i="28" s="1"/>
  <c r="P146" i="28" s="1"/>
  <c r="Q146" i="28" s="1"/>
  <c r="E146" i="28"/>
  <c r="F146" i="28" s="1"/>
  <c r="G146" i="28" s="1"/>
  <c r="D146" i="28"/>
  <c r="C146" i="28"/>
  <c r="R143" i="28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H143" i="28"/>
  <c r="I143" i="28" s="1"/>
  <c r="J143" i="28" s="1"/>
  <c r="K143" i="28" s="1"/>
  <c r="L143" i="28" s="1"/>
  <c r="M143" i="28" s="1"/>
  <c r="N143" i="28" s="1"/>
  <c r="O143" i="28" s="1"/>
  <c r="P143" i="28" s="1"/>
  <c r="Q143" i="28" s="1"/>
  <c r="F143" i="28"/>
  <c r="G143" i="28" s="1"/>
  <c r="C143" i="28"/>
  <c r="D143" i="28" s="1"/>
  <c r="E143" i="28" s="1"/>
  <c r="F142" i="28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D142" i="28"/>
  <c r="E142" i="28" s="1"/>
  <c r="C142" i="28"/>
  <c r="F141" i="28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D141" i="28"/>
  <c r="E141" i="28" s="1"/>
  <c r="C141" i="28"/>
  <c r="P140" i="28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E140" i="28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D140" i="28"/>
  <c r="C140" i="28"/>
  <c r="P139" i="28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F139" i="28"/>
  <c r="G139" i="28" s="1"/>
  <c r="H139" i="28" s="1"/>
  <c r="I139" i="28" s="1"/>
  <c r="J139" i="28" s="1"/>
  <c r="K139" i="28" s="1"/>
  <c r="L139" i="28" s="1"/>
  <c r="M139" i="28" s="1"/>
  <c r="N139" i="28" s="1"/>
  <c r="O139" i="28" s="1"/>
  <c r="C139" i="28"/>
  <c r="D139" i="28" s="1"/>
  <c r="E139" i="28" s="1"/>
  <c r="N138" i="28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D138" i="28"/>
  <c r="E138" i="28" s="1"/>
  <c r="F138" i="28" s="1"/>
  <c r="G138" i="28" s="1"/>
  <c r="H138" i="28" s="1"/>
  <c r="I138" i="28" s="1"/>
  <c r="J138" i="28" s="1"/>
  <c r="K138" i="28" s="1"/>
  <c r="L138" i="28" s="1"/>
  <c r="M138" i="28" s="1"/>
  <c r="C138" i="28"/>
  <c r="O137" i="28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G137" i="28"/>
  <c r="H137" i="28" s="1"/>
  <c r="I137" i="28" s="1"/>
  <c r="J137" i="28" s="1"/>
  <c r="K137" i="28" s="1"/>
  <c r="L137" i="28" s="1"/>
  <c r="M137" i="28" s="1"/>
  <c r="N137" i="28" s="1"/>
  <c r="F137" i="28"/>
  <c r="D137" i="28"/>
  <c r="E137" i="28" s="1"/>
  <c r="C137" i="28"/>
  <c r="H136" i="28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E136" i="28"/>
  <c r="F136" i="28" s="1"/>
  <c r="G136" i="28" s="1"/>
  <c r="D136" i="28"/>
  <c r="C136" i="28"/>
  <c r="V135" i="28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D135" i="28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C135" i="28"/>
  <c r="J134" i="28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D134" i="28"/>
  <c r="E134" i="28" s="1"/>
  <c r="F134" i="28" s="1"/>
  <c r="G134" i="28" s="1"/>
  <c r="H134" i="28" s="1"/>
  <c r="I134" i="28" s="1"/>
  <c r="C134" i="28"/>
  <c r="I133" i="28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C133" i="28"/>
  <c r="D133" i="28" s="1"/>
  <c r="E133" i="28" s="1"/>
  <c r="F133" i="28" s="1"/>
  <c r="G133" i="28" s="1"/>
  <c r="H133" i="28" s="1"/>
  <c r="I132" i="28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F132" i="28"/>
  <c r="G132" i="28" s="1"/>
  <c r="H132" i="28" s="1"/>
  <c r="E132" i="28"/>
  <c r="D132" i="28"/>
  <c r="C132" i="28"/>
  <c r="D131" i="28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C131" i="28"/>
  <c r="F130" i="28"/>
  <c r="G130" i="28" s="1"/>
  <c r="H130" i="28" s="1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C130" i="28"/>
  <c r="D130" i="28" s="1"/>
  <c r="E130" i="28" s="1"/>
  <c r="K129" i="28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I129" i="28"/>
  <c r="J129" i="28" s="1"/>
  <c r="F129" i="28"/>
  <c r="G129" i="28" s="1"/>
  <c r="H129" i="28" s="1"/>
  <c r="D129" i="28"/>
  <c r="E129" i="28" s="1"/>
  <c r="C129" i="28"/>
  <c r="E128" i="28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D128" i="28"/>
  <c r="C128" i="28"/>
  <c r="H127" i="28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F127" i="28"/>
  <c r="G127" i="28" s="1"/>
  <c r="C127" i="28"/>
  <c r="D127" i="28" s="1"/>
  <c r="E127" i="28" s="1"/>
  <c r="D126" i="28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C126" i="28"/>
  <c r="L125" i="28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F125" i="28"/>
  <c r="G125" i="28" s="1"/>
  <c r="H125" i="28" s="1"/>
  <c r="I125" i="28" s="1"/>
  <c r="J125" i="28" s="1"/>
  <c r="K125" i="28" s="1"/>
  <c r="D125" i="28"/>
  <c r="E125" i="28" s="1"/>
  <c r="C125" i="28"/>
  <c r="L124" i="28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E124" i="28"/>
  <c r="F124" i="28" s="1"/>
  <c r="G124" i="28" s="1"/>
  <c r="H124" i="28" s="1"/>
  <c r="I124" i="28" s="1"/>
  <c r="J124" i="28" s="1"/>
  <c r="K124" i="28" s="1"/>
  <c r="D124" i="28"/>
  <c r="C124" i="28"/>
  <c r="K123" i="28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F123" i="28"/>
  <c r="G123" i="28" s="1"/>
  <c r="H123" i="28" s="1"/>
  <c r="I123" i="28" s="1"/>
  <c r="J123" i="28" s="1"/>
  <c r="C123" i="28"/>
  <c r="D123" i="28" s="1"/>
  <c r="E123" i="28" s="1"/>
  <c r="D122" i="28"/>
  <c r="E122" i="28" s="1"/>
  <c r="F122" i="28" s="1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C122" i="28"/>
  <c r="D121" i="28"/>
  <c r="E121" i="28" s="1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C121" i="28"/>
  <c r="G120" i="28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E120" i="28"/>
  <c r="F120" i="28" s="1"/>
  <c r="D120" i="28"/>
  <c r="C120" i="28"/>
  <c r="M119" i="28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H119" i="28"/>
  <c r="I119" i="28" s="1"/>
  <c r="J119" i="28" s="1"/>
  <c r="K119" i="28" s="1"/>
  <c r="L119" i="28" s="1"/>
  <c r="D119" i="28"/>
  <c r="E119" i="28" s="1"/>
  <c r="F119" i="28" s="1"/>
  <c r="G119" i="28" s="1"/>
  <c r="C119" i="28"/>
  <c r="E118" i="28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C118" i="28"/>
  <c r="D118" i="28" s="1"/>
  <c r="F117" i="28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D117" i="28"/>
  <c r="E117" i="28" s="1"/>
  <c r="C117" i="28"/>
  <c r="J116" i="28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H116" i="28"/>
  <c r="I116" i="28" s="1"/>
  <c r="E116" i="28"/>
  <c r="F116" i="28" s="1"/>
  <c r="G116" i="28" s="1"/>
  <c r="D116" i="28"/>
  <c r="C116" i="28"/>
  <c r="E115" i="28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C115" i="28"/>
  <c r="D115" i="28" s="1"/>
  <c r="E114" i="28"/>
  <c r="F114" i="28" s="1"/>
  <c r="G114" i="28" s="1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D114" i="28"/>
  <c r="C114" i="28"/>
  <c r="D113" i="28"/>
  <c r="E113" i="28" s="1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C113" i="28"/>
  <c r="G112" i="28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D112" i="28"/>
  <c r="E112" i="28" s="1"/>
  <c r="F112" i="28" s="1"/>
  <c r="C112" i="28"/>
  <c r="K111" i="28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G111" i="28"/>
  <c r="H111" i="28" s="1"/>
  <c r="I111" i="28" s="1"/>
  <c r="J111" i="28" s="1"/>
  <c r="E111" i="28"/>
  <c r="F111" i="28" s="1"/>
  <c r="D111" i="28"/>
  <c r="C111" i="28"/>
  <c r="D110" i="28"/>
  <c r="E110" i="28" s="1"/>
  <c r="F110" i="28" s="1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C110" i="28"/>
  <c r="G109" i="28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C109" i="28"/>
  <c r="D109" i="28" s="1"/>
  <c r="E109" i="28" s="1"/>
  <c r="F109" i="28" s="1"/>
  <c r="D108" i="28"/>
  <c r="E108" i="28" s="1"/>
  <c r="F108" i="28" s="1"/>
  <c r="G108" i="28" s="1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C108" i="28"/>
  <c r="J107" i="28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C107" i="28"/>
  <c r="D107" i="28" s="1"/>
  <c r="E107" i="28" s="1"/>
  <c r="F107" i="28" s="1"/>
  <c r="G107" i="28" s="1"/>
  <c r="H107" i="28" s="1"/>
  <c r="I106" i="28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H106" i="28"/>
  <c r="E106" i="28"/>
  <c r="F106" i="28" s="1"/>
  <c r="G106" i="28" s="1"/>
  <c r="D106" i="28"/>
  <c r="C106" i="28"/>
  <c r="H104" i="28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E104" i="28"/>
  <c r="F104" i="28" s="1"/>
  <c r="G104" i="28" s="1"/>
  <c r="C104" i="28"/>
  <c r="D104" i="28" s="1"/>
  <c r="D103" i="28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C103" i="28"/>
  <c r="D102" i="28"/>
  <c r="E102" i="28" s="1"/>
  <c r="F102" i="28" s="1"/>
  <c r="G102" i="28" s="1"/>
  <c r="C102" i="28"/>
  <c r="C100" i="28"/>
  <c r="D100" i="28" s="1"/>
  <c r="E100" i="28" s="1"/>
  <c r="F100" i="28" s="1"/>
  <c r="G100" i="28" s="1"/>
  <c r="H100" i="28" s="1"/>
  <c r="I100" i="28" s="1"/>
  <c r="J100" i="28" s="1"/>
  <c r="K100" i="28" s="1"/>
  <c r="L100" i="28" s="1"/>
  <c r="M100" i="28" s="1"/>
  <c r="N100" i="28" s="1"/>
  <c r="O100" i="28" s="1"/>
  <c r="P100" i="28" s="1"/>
  <c r="Q100" i="28" s="1"/>
  <c r="R100" i="28" s="1"/>
  <c r="S100" i="28" s="1"/>
  <c r="T100" i="28" s="1"/>
  <c r="U100" i="28" s="1"/>
  <c r="V100" i="28" s="1"/>
  <c r="W100" i="28" s="1"/>
  <c r="X100" i="28" s="1"/>
  <c r="Y100" i="28" s="1"/>
  <c r="Z100" i="28" s="1"/>
  <c r="AA100" i="28" s="1"/>
  <c r="AB100" i="28" s="1"/>
  <c r="AC100" i="28" s="1"/>
  <c r="AD100" i="28" s="1"/>
  <c r="AE100" i="28" s="1"/>
  <c r="AF100" i="28" s="1"/>
  <c r="F99" i="28"/>
  <c r="G99" i="28" s="1"/>
  <c r="H99" i="28" s="1"/>
  <c r="I99" i="28" s="1"/>
  <c r="J99" i="28" s="1"/>
  <c r="K99" i="28" s="1"/>
  <c r="L99" i="28" s="1"/>
  <c r="M99" i="28" s="1"/>
  <c r="N99" i="28" s="1"/>
  <c r="O99" i="28" s="1"/>
  <c r="P99" i="28" s="1"/>
  <c r="Q99" i="28" s="1"/>
  <c r="R99" i="28" s="1"/>
  <c r="S99" i="28" s="1"/>
  <c r="T99" i="28" s="1"/>
  <c r="U99" i="28" s="1"/>
  <c r="V99" i="28" s="1"/>
  <c r="W99" i="28" s="1"/>
  <c r="X99" i="28" s="1"/>
  <c r="Y99" i="28" s="1"/>
  <c r="Z99" i="28" s="1"/>
  <c r="AA99" i="28" s="1"/>
  <c r="AB99" i="28" s="1"/>
  <c r="AC99" i="28" s="1"/>
  <c r="AD99" i="28" s="1"/>
  <c r="AE99" i="28" s="1"/>
  <c r="AF99" i="28" s="1"/>
  <c r="C99" i="28"/>
  <c r="D99" i="28" s="1"/>
  <c r="E99" i="28" s="1"/>
  <c r="G98" i="28"/>
  <c r="H98" i="28" s="1"/>
  <c r="I98" i="28" s="1"/>
  <c r="J98" i="28" s="1"/>
  <c r="K98" i="28" s="1"/>
  <c r="L98" i="28" s="1"/>
  <c r="M98" i="28" s="1"/>
  <c r="N98" i="28" s="1"/>
  <c r="O98" i="28" s="1"/>
  <c r="P98" i="28" s="1"/>
  <c r="Q98" i="28" s="1"/>
  <c r="R98" i="28" s="1"/>
  <c r="S98" i="28" s="1"/>
  <c r="T98" i="28" s="1"/>
  <c r="U98" i="28" s="1"/>
  <c r="V98" i="28" s="1"/>
  <c r="W98" i="28" s="1"/>
  <c r="X98" i="28" s="1"/>
  <c r="Y98" i="28" s="1"/>
  <c r="Z98" i="28" s="1"/>
  <c r="AA98" i="28" s="1"/>
  <c r="AB98" i="28" s="1"/>
  <c r="AC98" i="28" s="1"/>
  <c r="AD98" i="28" s="1"/>
  <c r="AE98" i="28" s="1"/>
  <c r="AF98" i="28" s="1"/>
  <c r="E98" i="28"/>
  <c r="F98" i="28" s="1"/>
  <c r="D98" i="28"/>
  <c r="C98" i="28"/>
  <c r="F97" i="28"/>
  <c r="G97" i="28" s="1"/>
  <c r="H97" i="28" s="1"/>
  <c r="I97" i="28" s="1"/>
  <c r="J97" i="28" s="1"/>
  <c r="K97" i="28" s="1"/>
  <c r="L97" i="28" s="1"/>
  <c r="M97" i="28" s="1"/>
  <c r="N97" i="28" s="1"/>
  <c r="O97" i="28" s="1"/>
  <c r="P97" i="28" s="1"/>
  <c r="Q97" i="28" s="1"/>
  <c r="R97" i="28" s="1"/>
  <c r="S97" i="28" s="1"/>
  <c r="T97" i="28" s="1"/>
  <c r="U97" i="28" s="1"/>
  <c r="V97" i="28" s="1"/>
  <c r="W97" i="28" s="1"/>
  <c r="X97" i="28" s="1"/>
  <c r="Y97" i="28" s="1"/>
  <c r="Z97" i="28" s="1"/>
  <c r="AA97" i="28" s="1"/>
  <c r="AB97" i="28" s="1"/>
  <c r="AC97" i="28" s="1"/>
  <c r="AD97" i="28" s="1"/>
  <c r="AE97" i="28" s="1"/>
  <c r="AF97" i="28" s="1"/>
  <c r="E97" i="28"/>
  <c r="C97" i="28"/>
  <c r="D97" i="28" s="1"/>
  <c r="F96" i="28"/>
  <c r="G96" i="28" s="1"/>
  <c r="H96" i="28" s="1"/>
  <c r="E96" i="28"/>
  <c r="D96" i="28"/>
  <c r="C96" i="28"/>
  <c r="D95" i="28"/>
  <c r="C95" i="28"/>
  <c r="AH92" i="28"/>
  <c r="AI92" i="28" s="1"/>
  <c r="AH91" i="28"/>
  <c r="AI91" i="28" s="1"/>
  <c r="AH90" i="28"/>
  <c r="AI90" i="28" s="1"/>
  <c r="AH89" i="28"/>
  <c r="AI89" i="28" s="1"/>
  <c r="C88" i="28"/>
  <c r="B88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AI85" i="28"/>
  <c r="AH85" i="28"/>
  <c r="AI84" i="28"/>
  <c r="AH84" i="28"/>
  <c r="AI83" i="28"/>
  <c r="AH83" i="28"/>
  <c r="AI82" i="28"/>
  <c r="AH82" i="28"/>
  <c r="AI81" i="28"/>
  <c r="AH81" i="28"/>
  <c r="AI80" i="28"/>
  <c r="AH80" i="28"/>
  <c r="AI79" i="28"/>
  <c r="AH79" i="28"/>
  <c r="AI78" i="28"/>
  <c r="AH78" i="28"/>
  <c r="AG77" i="28"/>
  <c r="AI76" i="28"/>
  <c r="AH76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AF73" i="28"/>
  <c r="AE73" i="28"/>
  <c r="AE77" i="28" s="1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AF72" i="28"/>
  <c r="AE72" i="28"/>
  <c r="AD72" i="28"/>
  <c r="AC72" i="28"/>
  <c r="AB72" i="28"/>
  <c r="AB77" i="28" s="1"/>
  <c r="AA72" i="28"/>
  <c r="AA77" i="28" s="1"/>
  <c r="Z72" i="28"/>
  <c r="Z77" i="28" s="1"/>
  <c r="Y72" i="28"/>
  <c r="Y77" i="28" s="1"/>
  <c r="X72" i="28"/>
  <c r="W72" i="28"/>
  <c r="V72" i="28"/>
  <c r="U72" i="28"/>
  <c r="U77" i="28" s="1"/>
  <c r="T72" i="28"/>
  <c r="S72" i="28"/>
  <c r="R72" i="28"/>
  <c r="Q72" i="28"/>
  <c r="P72" i="28"/>
  <c r="O72" i="28"/>
  <c r="N72" i="28"/>
  <c r="N77" i="28" s="1"/>
  <c r="M72" i="28"/>
  <c r="M77" i="28" s="1"/>
  <c r="L72" i="28"/>
  <c r="L77" i="28" s="1"/>
  <c r="K72" i="28"/>
  <c r="J72" i="28"/>
  <c r="I72" i="28"/>
  <c r="H72" i="28"/>
  <c r="G72" i="28"/>
  <c r="F72" i="28"/>
  <c r="E72" i="28"/>
  <c r="E77" i="28" s="1"/>
  <c r="D72" i="28"/>
  <c r="C72" i="28"/>
  <c r="B72" i="28"/>
  <c r="AI70" i="28"/>
  <c r="AH70" i="28"/>
  <c r="AG69" i="28"/>
  <c r="AG71" i="28" s="1"/>
  <c r="AF69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B69" i="28"/>
  <c r="AH69" i="28" s="1"/>
  <c r="AI68" i="28"/>
  <c r="AH68" i="28"/>
  <c r="AI67" i="28"/>
  <c r="AH67" i="28"/>
  <c r="AI66" i="28"/>
  <c r="AH66" i="28"/>
  <c r="AG65" i="28"/>
  <c r="AF65" i="28"/>
  <c r="AF5" i="28" s="1"/>
  <c r="AE65" i="28"/>
  <c r="AD65" i="28"/>
  <c r="AC65" i="28"/>
  <c r="AB65" i="28"/>
  <c r="AB5" i="28" s="1"/>
  <c r="AA65" i="28"/>
  <c r="AA5" i="28" s="1"/>
  <c r="Z65" i="28"/>
  <c r="Z5" i="28" s="1"/>
  <c r="Y65" i="28"/>
  <c r="Y5" i="28" s="1"/>
  <c r="X65" i="28"/>
  <c r="X5" i="28" s="1"/>
  <c r="W65" i="28"/>
  <c r="W5" i="28" s="1"/>
  <c r="V65" i="28"/>
  <c r="U65" i="28"/>
  <c r="T65" i="28"/>
  <c r="T5" i="28" s="1"/>
  <c r="S65" i="28"/>
  <c r="R65" i="28"/>
  <c r="Q65" i="28"/>
  <c r="P65" i="28"/>
  <c r="P5" i="28" s="1"/>
  <c r="O65" i="28"/>
  <c r="N65" i="28"/>
  <c r="M65" i="28"/>
  <c r="L65" i="28"/>
  <c r="L5" i="28" s="1"/>
  <c r="K65" i="28"/>
  <c r="K5" i="28" s="1"/>
  <c r="J65" i="28"/>
  <c r="I65" i="28"/>
  <c r="I5" i="28" s="1"/>
  <c r="H65" i="28"/>
  <c r="H5" i="28" s="1"/>
  <c r="G65" i="28"/>
  <c r="G5" i="28" s="1"/>
  <c r="F65" i="28"/>
  <c r="F5" i="28" s="1"/>
  <c r="E65" i="28"/>
  <c r="E5" i="28" s="1"/>
  <c r="D65" i="28"/>
  <c r="D5" i="28" s="1"/>
  <c r="C65" i="28"/>
  <c r="B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K53" i="28"/>
  <c r="J53" i="28"/>
  <c r="I53" i="28"/>
  <c r="H53" i="28"/>
  <c r="G53" i="28"/>
  <c r="F53" i="28"/>
  <c r="E53" i="28"/>
  <c r="D53" i="28"/>
  <c r="C53" i="28"/>
  <c r="B53" i="28"/>
  <c r="AI52" i="28"/>
  <c r="AH52" i="28"/>
  <c r="AI51" i="28"/>
  <c r="AH51" i="28"/>
  <c r="AI50" i="28"/>
  <c r="AH50" i="28"/>
  <c r="AG48" i="28"/>
  <c r="AG49" i="28" s="1"/>
  <c r="AG3" i="28" s="1"/>
  <c r="C48" i="28"/>
  <c r="B48" i="28"/>
  <c r="B49" i="28" s="1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0" i="28"/>
  <c r="AH40" i="28"/>
  <c r="AI39" i="28"/>
  <c r="AH39" i="28"/>
  <c r="AI38" i="28"/>
  <c r="AH38" i="28"/>
  <c r="AI37" i="28"/>
  <c r="AH37" i="28"/>
  <c r="AI36" i="28"/>
  <c r="AH36" i="28"/>
  <c r="AG35" i="28"/>
  <c r="AG2" i="28" s="1"/>
  <c r="AG6" i="28" s="1"/>
  <c r="AF35" i="28"/>
  <c r="AE35" i="28"/>
  <c r="AD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E5" i="28"/>
  <c r="AD5" i="28"/>
  <c r="AC5" i="28"/>
  <c r="V5" i="28"/>
  <c r="U5" i="28"/>
  <c r="S5" i="28"/>
  <c r="R5" i="28"/>
  <c r="Q5" i="28"/>
  <c r="O5" i="28"/>
  <c r="N5" i="28"/>
  <c r="M5" i="28"/>
  <c r="J5" i="28"/>
  <c r="C5" i="28"/>
  <c r="AG4" i="28"/>
  <c r="K4" i="28"/>
  <c r="C4" i="28"/>
  <c r="D4" i="28" s="1"/>
  <c r="Z90" i="27"/>
  <c r="V56" i="27"/>
  <c r="T56" i="27"/>
  <c r="M88" i="31" l="1"/>
  <c r="N96" i="31"/>
  <c r="N224" i="31"/>
  <c r="O188" i="31"/>
  <c r="AD203" i="31"/>
  <c r="L7" i="31"/>
  <c r="M189" i="31"/>
  <c r="M48" i="31" s="1"/>
  <c r="M49" i="31" s="1"/>
  <c r="M71" i="31" s="1"/>
  <c r="N183" i="31"/>
  <c r="K181" i="31"/>
  <c r="L95" i="31"/>
  <c r="L181" i="30"/>
  <c r="M95" i="30"/>
  <c r="L224" i="30"/>
  <c r="M188" i="30"/>
  <c r="L189" i="30"/>
  <c r="L48" i="30" s="1"/>
  <c r="L49" i="30" s="1"/>
  <c r="L71" i="30" s="1"/>
  <c r="M183" i="30"/>
  <c r="L88" i="30"/>
  <c r="O96" i="30"/>
  <c r="AC203" i="30"/>
  <c r="K7" i="30"/>
  <c r="AE77" i="29"/>
  <c r="AB77" i="29"/>
  <c r="Y77" i="29"/>
  <c r="W77" i="29"/>
  <c r="T77" i="29"/>
  <c r="Q77" i="29"/>
  <c r="O77" i="29"/>
  <c r="L77" i="29"/>
  <c r="I77" i="29"/>
  <c r="G77" i="29"/>
  <c r="D77" i="29"/>
  <c r="AH75" i="29"/>
  <c r="AH35" i="29"/>
  <c r="AI69" i="29"/>
  <c r="H77" i="29"/>
  <c r="P77" i="29"/>
  <c r="X77" i="29"/>
  <c r="AF77" i="29"/>
  <c r="AI74" i="29"/>
  <c r="AI73" i="29"/>
  <c r="J77" i="29"/>
  <c r="Z77" i="29"/>
  <c r="AH74" i="29"/>
  <c r="AI35" i="29"/>
  <c r="R77" i="29"/>
  <c r="AH53" i="29"/>
  <c r="C77" i="29"/>
  <c r="K77" i="29"/>
  <c r="S77" i="29"/>
  <c r="AA77" i="29"/>
  <c r="AI53" i="29"/>
  <c r="C88" i="29"/>
  <c r="E77" i="29"/>
  <c r="M77" i="29"/>
  <c r="U77" i="29"/>
  <c r="AC77" i="29"/>
  <c r="D96" i="29"/>
  <c r="E96" i="29" s="1"/>
  <c r="F96" i="29" s="1"/>
  <c r="G96" i="29" s="1"/>
  <c r="AG71" i="29"/>
  <c r="F77" i="29"/>
  <c r="N77" i="29"/>
  <c r="V77" i="29"/>
  <c r="AD77" i="29"/>
  <c r="C189" i="29"/>
  <c r="C48" i="29" s="1"/>
  <c r="C49" i="29" s="1"/>
  <c r="C71" i="29" s="1"/>
  <c r="U203" i="29" s="1"/>
  <c r="AH65" i="29"/>
  <c r="AI72" i="29"/>
  <c r="AI86" i="29"/>
  <c r="B71" i="29"/>
  <c r="AI65" i="29"/>
  <c r="T203" i="29"/>
  <c r="B7" i="29"/>
  <c r="F102" i="29"/>
  <c r="G102" i="29" s="1"/>
  <c r="H102" i="29" s="1"/>
  <c r="I102" i="29" s="1"/>
  <c r="J102" i="29" s="1"/>
  <c r="K102" i="29" s="1"/>
  <c r="L102" i="29" s="1"/>
  <c r="M102" i="29" s="1"/>
  <c r="N102" i="29" s="1"/>
  <c r="O102" i="29" s="1"/>
  <c r="P102" i="29" s="1"/>
  <c r="Q102" i="29" s="1"/>
  <c r="R102" i="29" s="1"/>
  <c r="S102" i="29" s="1"/>
  <c r="T102" i="29" s="1"/>
  <c r="U102" i="29" s="1"/>
  <c r="V102" i="29" s="1"/>
  <c r="W102" i="29" s="1"/>
  <c r="X102" i="29" s="1"/>
  <c r="Y102" i="29" s="1"/>
  <c r="Z102" i="29" s="1"/>
  <c r="AA102" i="29" s="1"/>
  <c r="AB102" i="29" s="1"/>
  <c r="AC102" i="29" s="1"/>
  <c r="AD102" i="29" s="1"/>
  <c r="AE102" i="29" s="1"/>
  <c r="AF102" i="29" s="1"/>
  <c r="AG6" i="29"/>
  <c r="S200" i="29"/>
  <c r="D200" i="29"/>
  <c r="B77" i="29"/>
  <c r="AH72" i="29"/>
  <c r="AH86" i="29"/>
  <c r="AI75" i="29"/>
  <c r="AH73" i="29"/>
  <c r="F95" i="29"/>
  <c r="C181" i="29"/>
  <c r="D189" i="29"/>
  <c r="D48" i="29" s="1"/>
  <c r="D49" i="29" s="1"/>
  <c r="E183" i="29"/>
  <c r="D224" i="29"/>
  <c r="E188" i="29"/>
  <c r="AF77" i="28"/>
  <c r="AD77" i="28"/>
  <c r="AC77" i="28"/>
  <c r="X77" i="28"/>
  <c r="W77" i="28"/>
  <c r="V77" i="28"/>
  <c r="T77" i="28"/>
  <c r="S77" i="28"/>
  <c r="R77" i="28"/>
  <c r="Q77" i="28"/>
  <c r="P77" i="28"/>
  <c r="O77" i="28"/>
  <c r="K77" i="28"/>
  <c r="J77" i="28"/>
  <c r="I77" i="28"/>
  <c r="AI75" i="28"/>
  <c r="H77" i="28"/>
  <c r="AI74" i="28"/>
  <c r="G77" i="28"/>
  <c r="F77" i="28"/>
  <c r="AH72" i="28"/>
  <c r="D77" i="28"/>
  <c r="C77" i="28"/>
  <c r="AI73" i="28"/>
  <c r="AH65" i="28"/>
  <c r="AH86" i="28"/>
  <c r="C71" i="28"/>
  <c r="U203" i="28" s="1"/>
  <c r="AI35" i="28"/>
  <c r="B5" i="28"/>
  <c r="AH73" i="28"/>
  <c r="AI65" i="28"/>
  <c r="AI53" i="28"/>
  <c r="AH35" i="28"/>
  <c r="B71" i="28"/>
  <c r="H102" i="28"/>
  <c r="I102" i="28" s="1"/>
  <c r="J102" i="28" s="1"/>
  <c r="K102" i="28" s="1"/>
  <c r="L102" i="28" s="1"/>
  <c r="M102" i="28" s="1"/>
  <c r="N102" i="28" s="1"/>
  <c r="O102" i="28" s="1"/>
  <c r="P102" i="28" s="1"/>
  <c r="Q102" i="28" s="1"/>
  <c r="R102" i="28" s="1"/>
  <c r="S102" i="28" s="1"/>
  <c r="T102" i="28" s="1"/>
  <c r="U102" i="28" s="1"/>
  <c r="V102" i="28" s="1"/>
  <c r="W102" i="28" s="1"/>
  <c r="X102" i="28" s="1"/>
  <c r="Y102" i="28" s="1"/>
  <c r="Z102" i="28" s="1"/>
  <c r="AA102" i="28" s="1"/>
  <c r="AB102" i="28" s="1"/>
  <c r="AC102" i="28" s="1"/>
  <c r="AD102" i="28" s="1"/>
  <c r="AE102" i="28" s="1"/>
  <c r="AF102" i="28" s="1"/>
  <c r="I96" i="28"/>
  <c r="AI72" i="28"/>
  <c r="AI86" i="28"/>
  <c r="D181" i="28"/>
  <c r="E95" i="28"/>
  <c r="AH74" i="28"/>
  <c r="AH53" i="28"/>
  <c r="AH75" i="28"/>
  <c r="S200" i="28"/>
  <c r="D200" i="28"/>
  <c r="AI69" i="28"/>
  <c r="B77" i="28"/>
  <c r="C181" i="28"/>
  <c r="G183" i="28"/>
  <c r="D189" i="28"/>
  <c r="D48" i="28" s="1"/>
  <c r="D71" i="28" s="1"/>
  <c r="E184" i="28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D188" i="28"/>
  <c r="AH41" i="27"/>
  <c r="AI41" i="27"/>
  <c r="AH93" i="27"/>
  <c r="AI93" i="27" s="1"/>
  <c r="AF228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R228" i="27"/>
  <c r="Q228" i="27"/>
  <c r="P228" i="27"/>
  <c r="O228" i="27"/>
  <c r="N228" i="27"/>
  <c r="M228" i="27"/>
  <c r="L228" i="27"/>
  <c r="K228" i="27"/>
  <c r="J228" i="27"/>
  <c r="I228" i="27"/>
  <c r="H228" i="27"/>
  <c r="G228" i="27"/>
  <c r="F228" i="27"/>
  <c r="E228" i="27"/>
  <c r="D228" i="27"/>
  <c r="C228" i="27"/>
  <c r="B228" i="27"/>
  <c r="A228" i="27"/>
  <c r="AF227" i="27"/>
  <c r="AE227" i="27"/>
  <c r="AD227" i="27"/>
  <c r="AC227" i="27"/>
  <c r="AB227" i="27"/>
  <c r="AA227" i="27"/>
  <c r="Z227" i="27"/>
  <c r="Y227" i="27"/>
  <c r="X227" i="27"/>
  <c r="W227" i="27"/>
  <c r="V227" i="27"/>
  <c r="U227" i="27"/>
  <c r="T227" i="27"/>
  <c r="S227" i="27"/>
  <c r="R227" i="27"/>
  <c r="Q227" i="27"/>
  <c r="P227" i="27"/>
  <c r="O227" i="27"/>
  <c r="N227" i="27"/>
  <c r="M227" i="27"/>
  <c r="L227" i="27"/>
  <c r="K227" i="27"/>
  <c r="J227" i="27"/>
  <c r="I227" i="27"/>
  <c r="H227" i="27"/>
  <c r="G227" i="27"/>
  <c r="F227" i="27"/>
  <c r="E227" i="27"/>
  <c r="D227" i="27"/>
  <c r="C227" i="27"/>
  <c r="B227" i="27"/>
  <c r="A227" i="27"/>
  <c r="AF226" i="27"/>
  <c r="AE226" i="27"/>
  <c r="AD226" i="27"/>
  <c r="AC226" i="27"/>
  <c r="AB226" i="27"/>
  <c r="AA226" i="27"/>
  <c r="Z226" i="27"/>
  <c r="Y226" i="27"/>
  <c r="X226" i="27"/>
  <c r="W226" i="27"/>
  <c r="V226" i="27"/>
  <c r="U226" i="27"/>
  <c r="T226" i="27"/>
  <c r="S226" i="27"/>
  <c r="R226" i="27"/>
  <c r="Q226" i="27"/>
  <c r="P226" i="27"/>
  <c r="O226" i="27"/>
  <c r="N226" i="27"/>
  <c r="M226" i="27"/>
  <c r="L226" i="27"/>
  <c r="K226" i="27"/>
  <c r="J226" i="27"/>
  <c r="I226" i="27"/>
  <c r="H226" i="27"/>
  <c r="G226" i="27"/>
  <c r="F226" i="27"/>
  <c r="E226" i="27"/>
  <c r="D226" i="27"/>
  <c r="C226" i="27"/>
  <c r="B226" i="27"/>
  <c r="A226" i="27"/>
  <c r="AF225" i="27"/>
  <c r="AE225" i="27"/>
  <c r="AD225" i="27"/>
  <c r="AC225" i="27"/>
  <c r="AB225" i="27"/>
  <c r="AA225" i="27"/>
  <c r="Z225" i="27"/>
  <c r="Y225" i="27"/>
  <c r="X225" i="27"/>
  <c r="W225" i="27"/>
  <c r="V225" i="27"/>
  <c r="U225" i="27"/>
  <c r="T225" i="27"/>
  <c r="S225" i="27"/>
  <c r="R225" i="27"/>
  <c r="Q225" i="27"/>
  <c r="P225" i="27"/>
  <c r="O225" i="27"/>
  <c r="N225" i="27"/>
  <c r="M225" i="27"/>
  <c r="L225" i="27"/>
  <c r="K225" i="27"/>
  <c r="J225" i="27"/>
  <c r="I225" i="27"/>
  <c r="H225" i="27"/>
  <c r="G225" i="27"/>
  <c r="F225" i="27"/>
  <c r="E225" i="27"/>
  <c r="D225" i="27"/>
  <c r="C225" i="27"/>
  <c r="B225" i="27"/>
  <c r="A225" i="27"/>
  <c r="C224" i="27"/>
  <c r="B224" i="27"/>
  <c r="S199" i="27"/>
  <c r="AG189" i="27"/>
  <c r="B189" i="27"/>
  <c r="C188" i="27"/>
  <c r="D188" i="27" s="1"/>
  <c r="D224" i="27" s="1"/>
  <c r="C187" i="27"/>
  <c r="D187" i="27" s="1"/>
  <c r="E187" i="27" s="1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C186" i="27"/>
  <c r="D186" i="27" s="1"/>
  <c r="E186" i="27" s="1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C185" i="27"/>
  <c r="C184" i="27"/>
  <c r="D184" i="27" s="1"/>
  <c r="E184" i="27" s="1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D183" i="27"/>
  <c r="C183" i="27"/>
  <c r="C189" i="27" s="1"/>
  <c r="AG181" i="27"/>
  <c r="B181" i="27"/>
  <c r="E180" i="27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D180" i="27"/>
  <c r="C180" i="27"/>
  <c r="D179" i="27"/>
  <c r="E179" i="27" s="1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C179" i="27"/>
  <c r="C178" i="27"/>
  <c r="D178" i="27" s="1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D177" i="27"/>
  <c r="E177" i="27" s="1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C177" i="27"/>
  <c r="C176" i="27"/>
  <c r="D176" i="27" s="1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X175" i="27"/>
  <c r="Y175" i="27" s="1"/>
  <c r="Z175" i="27" s="1"/>
  <c r="AA175" i="27" s="1"/>
  <c r="AB175" i="27" s="1"/>
  <c r="AC175" i="27" s="1"/>
  <c r="AD175" i="27" s="1"/>
  <c r="AE175" i="27" s="1"/>
  <c r="AF175" i="27" s="1"/>
  <c r="C175" i="27"/>
  <c r="D175" i="27" s="1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U174" i="27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C174" i="27"/>
  <c r="D174" i="27" s="1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F173" i="27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E173" i="27"/>
  <c r="D173" i="27"/>
  <c r="C173" i="27"/>
  <c r="D172" i="27"/>
  <c r="E172" i="27" s="1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C172" i="27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C171" i="27"/>
  <c r="N170" i="27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C170" i="27"/>
  <c r="D170" i="27" s="1"/>
  <c r="E170" i="27" s="1"/>
  <c r="F170" i="27" s="1"/>
  <c r="G170" i="27" s="1"/>
  <c r="H170" i="27" s="1"/>
  <c r="I170" i="27" s="1"/>
  <c r="J170" i="27" s="1"/>
  <c r="K170" i="27" s="1"/>
  <c r="L170" i="27" s="1"/>
  <c r="M170" i="27" s="1"/>
  <c r="C169" i="27"/>
  <c r="D169" i="27" s="1"/>
  <c r="E169" i="27" s="1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C168" i="27"/>
  <c r="D168" i="27" s="1"/>
  <c r="E168" i="27" s="1"/>
  <c r="F168" i="27" s="1"/>
  <c r="G168" i="27" s="1"/>
  <c r="H168" i="27" s="1"/>
  <c r="I168" i="27" s="1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J167" i="27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C167" i="27"/>
  <c r="D167" i="27" s="1"/>
  <c r="E167" i="27" s="1"/>
  <c r="F167" i="27" s="1"/>
  <c r="G167" i="27" s="1"/>
  <c r="H167" i="27" s="1"/>
  <c r="I167" i="27" s="1"/>
  <c r="D166" i="27"/>
  <c r="E166" i="27" s="1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C166" i="27"/>
  <c r="P165" i="27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C165" i="27"/>
  <c r="D165" i="27" s="1"/>
  <c r="E165" i="27" s="1"/>
  <c r="F165" i="27" s="1"/>
  <c r="G165" i="27" s="1"/>
  <c r="H165" i="27" s="1"/>
  <c r="I165" i="27" s="1"/>
  <c r="J165" i="27" s="1"/>
  <c r="K165" i="27" s="1"/>
  <c r="L165" i="27" s="1"/>
  <c r="M165" i="27" s="1"/>
  <c r="N165" i="27" s="1"/>
  <c r="O165" i="27" s="1"/>
  <c r="J164" i="27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D164" i="27"/>
  <c r="E164" i="27" s="1"/>
  <c r="F164" i="27" s="1"/>
  <c r="G164" i="27" s="1"/>
  <c r="H164" i="27" s="1"/>
  <c r="I164" i="27" s="1"/>
  <c r="C164" i="27"/>
  <c r="AE163" i="27"/>
  <c r="AF163" i="27" s="1"/>
  <c r="C163" i="27"/>
  <c r="D163" i="27" s="1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H162" i="27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C162" i="27"/>
  <c r="D162" i="27" s="1"/>
  <c r="E162" i="27" s="1"/>
  <c r="F162" i="27" s="1"/>
  <c r="G162" i="27" s="1"/>
  <c r="Q161" i="27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D161" i="27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C161" i="27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C160" i="27"/>
  <c r="F159" i="27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E159" i="27"/>
  <c r="D159" i="27"/>
  <c r="C159" i="27"/>
  <c r="H158" i="27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D158" i="27"/>
  <c r="E158" i="27" s="1"/>
  <c r="F158" i="27" s="1"/>
  <c r="G158" i="27" s="1"/>
  <c r="C158" i="27"/>
  <c r="P157" i="27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F157" i="27"/>
  <c r="G157" i="27" s="1"/>
  <c r="H157" i="27" s="1"/>
  <c r="I157" i="27" s="1"/>
  <c r="J157" i="27" s="1"/>
  <c r="K157" i="27" s="1"/>
  <c r="L157" i="27" s="1"/>
  <c r="M157" i="27" s="1"/>
  <c r="N157" i="27" s="1"/>
  <c r="O157" i="27" s="1"/>
  <c r="D157" i="27"/>
  <c r="E157" i="27" s="1"/>
  <c r="C157" i="27"/>
  <c r="W156" i="27"/>
  <c r="X156" i="27" s="1"/>
  <c r="Y156" i="27" s="1"/>
  <c r="Z156" i="27" s="1"/>
  <c r="AA156" i="27" s="1"/>
  <c r="AB156" i="27" s="1"/>
  <c r="AC156" i="27" s="1"/>
  <c r="AD156" i="27" s="1"/>
  <c r="AE156" i="27" s="1"/>
  <c r="AF156" i="27" s="1"/>
  <c r="P156" i="27"/>
  <c r="Q156" i="27" s="1"/>
  <c r="R156" i="27" s="1"/>
  <c r="S156" i="27" s="1"/>
  <c r="T156" i="27" s="1"/>
  <c r="U156" i="27" s="1"/>
  <c r="V156" i="27" s="1"/>
  <c r="G156" i="27"/>
  <c r="H156" i="27" s="1"/>
  <c r="I156" i="27" s="1"/>
  <c r="J156" i="27" s="1"/>
  <c r="K156" i="27" s="1"/>
  <c r="L156" i="27" s="1"/>
  <c r="M156" i="27" s="1"/>
  <c r="N156" i="27" s="1"/>
  <c r="O156" i="27" s="1"/>
  <c r="F156" i="27"/>
  <c r="D156" i="27"/>
  <c r="E156" i="27" s="1"/>
  <c r="C156" i="27"/>
  <c r="F155" i="27"/>
  <c r="G155" i="27" s="1"/>
  <c r="H155" i="27" s="1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E155" i="27"/>
  <c r="D155" i="27"/>
  <c r="C155" i="27"/>
  <c r="C154" i="27"/>
  <c r="D154" i="27" s="1"/>
  <c r="E154" i="27" s="1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H153" i="27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F153" i="27"/>
  <c r="G153" i="27" s="1"/>
  <c r="D153" i="27"/>
  <c r="E153" i="27" s="1"/>
  <c r="C153" i="27"/>
  <c r="D152" i="27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C152" i="27"/>
  <c r="F151" i="27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E151" i="27"/>
  <c r="D151" i="27"/>
  <c r="C151" i="27"/>
  <c r="G150" i="27"/>
  <c r="H150" i="27" s="1"/>
  <c r="I150" i="27" s="1"/>
  <c r="J150" i="27" s="1"/>
  <c r="K150" i="27" s="1"/>
  <c r="L150" i="27" s="1"/>
  <c r="M150" i="27" s="1"/>
  <c r="N150" i="27" s="1"/>
  <c r="O150" i="27" s="1"/>
  <c r="P150" i="27" s="1"/>
  <c r="Q150" i="27" s="1"/>
  <c r="R150" i="27" s="1"/>
  <c r="S150" i="27" s="1"/>
  <c r="T150" i="27" s="1"/>
  <c r="U150" i="27" s="1"/>
  <c r="V150" i="27" s="1"/>
  <c r="W150" i="27" s="1"/>
  <c r="X150" i="27" s="1"/>
  <c r="Y150" i="27" s="1"/>
  <c r="Z150" i="27" s="1"/>
  <c r="AA150" i="27" s="1"/>
  <c r="AB150" i="27" s="1"/>
  <c r="AC150" i="27" s="1"/>
  <c r="AD150" i="27" s="1"/>
  <c r="AE150" i="27" s="1"/>
  <c r="AF150" i="27" s="1"/>
  <c r="D150" i="27"/>
  <c r="E150" i="27" s="1"/>
  <c r="F150" i="27" s="1"/>
  <c r="C150" i="27"/>
  <c r="AD149" i="27"/>
  <c r="AE149" i="27" s="1"/>
  <c r="AF149" i="27" s="1"/>
  <c r="T149" i="27"/>
  <c r="U149" i="27" s="1"/>
  <c r="V149" i="27" s="1"/>
  <c r="W149" i="27" s="1"/>
  <c r="X149" i="27" s="1"/>
  <c r="Y149" i="27" s="1"/>
  <c r="Z149" i="27" s="1"/>
  <c r="AA149" i="27" s="1"/>
  <c r="AB149" i="27" s="1"/>
  <c r="AC149" i="27" s="1"/>
  <c r="E149" i="27"/>
  <c r="F149" i="27" s="1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D149" i="27"/>
  <c r="C149" i="27"/>
  <c r="S148" i="27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D148" i="27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C148" i="27"/>
  <c r="G147" i="27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D147" i="27"/>
  <c r="E147" i="27" s="1"/>
  <c r="F147" i="27" s="1"/>
  <c r="C147" i="27"/>
  <c r="M146" i="27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G146" i="27"/>
  <c r="H146" i="27" s="1"/>
  <c r="I146" i="27" s="1"/>
  <c r="J146" i="27" s="1"/>
  <c r="K146" i="27" s="1"/>
  <c r="L146" i="27" s="1"/>
  <c r="F146" i="27"/>
  <c r="D146" i="27"/>
  <c r="E146" i="27" s="1"/>
  <c r="C146" i="27"/>
  <c r="AA143" i="27"/>
  <c r="AB143" i="27" s="1"/>
  <c r="AC143" i="27" s="1"/>
  <c r="AD143" i="27" s="1"/>
  <c r="AE143" i="27" s="1"/>
  <c r="AF143" i="27" s="1"/>
  <c r="D143" i="27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C143" i="27"/>
  <c r="C142" i="27"/>
  <c r="D142" i="27" s="1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C141" i="27"/>
  <c r="D141" i="27" s="1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E140" i="27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C140" i="27"/>
  <c r="D140" i="27" s="1"/>
  <c r="C139" i="27"/>
  <c r="D139" i="27" s="1"/>
  <c r="E139" i="27" s="1"/>
  <c r="F139" i="27" s="1"/>
  <c r="G139" i="27" s="1"/>
  <c r="H139" i="27" s="1"/>
  <c r="I139" i="27" s="1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E138" i="27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D138" i="27"/>
  <c r="C138" i="27"/>
  <c r="K137" i="27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C137" i="27"/>
  <c r="D137" i="27" s="1"/>
  <c r="E137" i="27" s="1"/>
  <c r="F137" i="27" s="1"/>
  <c r="G137" i="27" s="1"/>
  <c r="H137" i="27" s="1"/>
  <c r="I137" i="27" s="1"/>
  <c r="J137" i="27" s="1"/>
  <c r="M136" i="27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C136" i="27"/>
  <c r="D136" i="27" s="1"/>
  <c r="E136" i="27" s="1"/>
  <c r="F136" i="27" s="1"/>
  <c r="G136" i="27" s="1"/>
  <c r="H136" i="27" s="1"/>
  <c r="I136" i="27" s="1"/>
  <c r="J136" i="27" s="1"/>
  <c r="K136" i="27" s="1"/>
  <c r="L136" i="27" s="1"/>
  <c r="G135" i="27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D135" i="27"/>
  <c r="E135" i="27" s="1"/>
  <c r="F135" i="27" s="1"/>
  <c r="C135" i="27"/>
  <c r="L134" i="27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D134" i="27"/>
  <c r="E134" i="27" s="1"/>
  <c r="F134" i="27" s="1"/>
  <c r="G134" i="27" s="1"/>
  <c r="H134" i="27" s="1"/>
  <c r="I134" i="27" s="1"/>
  <c r="J134" i="27" s="1"/>
  <c r="K134" i="27" s="1"/>
  <c r="C134" i="27"/>
  <c r="E133" i="27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C133" i="27"/>
  <c r="D133" i="27" s="1"/>
  <c r="F132" i="27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E132" i="27"/>
  <c r="C132" i="27"/>
  <c r="D132" i="27" s="1"/>
  <c r="E131" i="27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D131" i="27"/>
  <c r="C131" i="27"/>
  <c r="J130" i="27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D130" i="27"/>
  <c r="E130" i="27" s="1"/>
  <c r="F130" i="27" s="1"/>
  <c r="G130" i="27" s="1"/>
  <c r="H130" i="27" s="1"/>
  <c r="I130" i="27" s="1"/>
  <c r="C130" i="27"/>
  <c r="C129" i="27"/>
  <c r="D129" i="27" s="1"/>
  <c r="E129" i="27" s="1"/>
  <c r="F129" i="27" s="1"/>
  <c r="G129" i="27" s="1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Y128" i="27"/>
  <c r="Z128" i="27" s="1"/>
  <c r="AA128" i="27" s="1"/>
  <c r="AB128" i="27" s="1"/>
  <c r="AC128" i="27" s="1"/>
  <c r="AD128" i="27" s="1"/>
  <c r="AE128" i="27" s="1"/>
  <c r="AF128" i="27" s="1"/>
  <c r="C128" i="27"/>
  <c r="D128" i="27" s="1"/>
  <c r="E128" i="27" s="1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C127" i="27"/>
  <c r="D127" i="27" s="1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I126" i="27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C126" i="27"/>
  <c r="D126" i="27" s="1"/>
  <c r="E126" i="27" s="1"/>
  <c r="F126" i="27" s="1"/>
  <c r="G126" i="27" s="1"/>
  <c r="H126" i="27" s="1"/>
  <c r="D125" i="27"/>
  <c r="E125" i="27" s="1"/>
  <c r="F125" i="27" s="1"/>
  <c r="G125" i="27" s="1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C125" i="27"/>
  <c r="G124" i="27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E124" i="27"/>
  <c r="F124" i="27" s="1"/>
  <c r="C124" i="27"/>
  <c r="D124" i="27" s="1"/>
  <c r="D123" i="27"/>
  <c r="E123" i="27" s="1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C123" i="27"/>
  <c r="T122" i="27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D122" i="27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C122" i="27"/>
  <c r="O121" i="27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D121" i="27"/>
  <c r="E121" i="27" s="1"/>
  <c r="F121" i="27" s="1"/>
  <c r="G121" i="27" s="1"/>
  <c r="H121" i="27" s="1"/>
  <c r="I121" i="27" s="1"/>
  <c r="J121" i="27" s="1"/>
  <c r="K121" i="27" s="1"/>
  <c r="L121" i="27" s="1"/>
  <c r="M121" i="27" s="1"/>
  <c r="N121" i="27" s="1"/>
  <c r="C121" i="27"/>
  <c r="AD120" i="27"/>
  <c r="AE120" i="27" s="1"/>
  <c r="AF120" i="27" s="1"/>
  <c r="P120" i="27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G120" i="27"/>
  <c r="H120" i="27" s="1"/>
  <c r="I120" i="27" s="1"/>
  <c r="J120" i="27" s="1"/>
  <c r="K120" i="27" s="1"/>
  <c r="L120" i="27" s="1"/>
  <c r="M120" i="27" s="1"/>
  <c r="N120" i="27" s="1"/>
  <c r="O120" i="27" s="1"/>
  <c r="F120" i="27"/>
  <c r="C120" i="27"/>
  <c r="D120" i="27" s="1"/>
  <c r="E120" i="27" s="1"/>
  <c r="C119" i="27"/>
  <c r="D119" i="27" s="1"/>
  <c r="E119" i="27" s="1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E118" i="27"/>
  <c r="F118" i="27" s="1"/>
  <c r="G118" i="27" s="1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C118" i="27"/>
  <c r="D118" i="27" s="1"/>
  <c r="C117" i="27"/>
  <c r="D117" i="27" s="1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G116" i="27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D116" i="27"/>
  <c r="E116" i="27" s="1"/>
  <c r="F116" i="27" s="1"/>
  <c r="C116" i="27"/>
  <c r="K115" i="27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C115" i="27"/>
  <c r="D115" i="27" s="1"/>
  <c r="E115" i="27" s="1"/>
  <c r="F115" i="27" s="1"/>
  <c r="G115" i="27" s="1"/>
  <c r="H115" i="27" s="1"/>
  <c r="I115" i="27" s="1"/>
  <c r="J115" i="27" s="1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C114" i="27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C113" i="27"/>
  <c r="E112" i="27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C112" i="27"/>
  <c r="D112" i="27" s="1"/>
  <c r="C111" i="27"/>
  <c r="D111" i="27" s="1"/>
  <c r="E111" i="27" s="1"/>
  <c r="F111" i="27" s="1"/>
  <c r="G111" i="27" s="1"/>
  <c r="H111" i="27" s="1"/>
  <c r="I111" i="27" s="1"/>
  <c r="J111" i="27" s="1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I110" i="27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D110" i="27"/>
  <c r="E110" i="27" s="1"/>
  <c r="F110" i="27" s="1"/>
  <c r="G110" i="27" s="1"/>
  <c r="H110" i="27" s="1"/>
  <c r="C110" i="27"/>
  <c r="D109" i="27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C109" i="27"/>
  <c r="C108" i="27"/>
  <c r="D108" i="27" s="1"/>
  <c r="E108" i="27" s="1"/>
  <c r="F108" i="27" s="1"/>
  <c r="G108" i="27" s="1"/>
  <c r="H108" i="27" s="1"/>
  <c r="I108" i="27" s="1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K107" i="27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J107" i="27"/>
  <c r="E107" i="27"/>
  <c r="F107" i="27" s="1"/>
  <c r="G107" i="27" s="1"/>
  <c r="H107" i="27" s="1"/>
  <c r="D107" i="27"/>
  <c r="C107" i="27"/>
  <c r="H106" i="27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C106" i="27"/>
  <c r="D106" i="27" s="1"/>
  <c r="E106" i="27" s="1"/>
  <c r="F106" i="27" s="1"/>
  <c r="G106" i="27" s="1"/>
  <c r="F104" i="27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D104" i="27"/>
  <c r="E104" i="27" s="1"/>
  <c r="C104" i="27"/>
  <c r="G103" i="27"/>
  <c r="H103" i="27" s="1"/>
  <c r="I103" i="27" s="1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D103" i="27"/>
  <c r="E103" i="27" s="1"/>
  <c r="F103" i="27" s="1"/>
  <c r="C103" i="27"/>
  <c r="G102" i="27"/>
  <c r="H102" i="27" s="1"/>
  <c r="I102" i="27" s="1"/>
  <c r="J102" i="27" s="1"/>
  <c r="K102" i="27" s="1"/>
  <c r="L102" i="27" s="1"/>
  <c r="M102" i="27" s="1"/>
  <c r="N102" i="27" s="1"/>
  <c r="O102" i="27" s="1"/>
  <c r="P102" i="27" s="1"/>
  <c r="Q102" i="27" s="1"/>
  <c r="R102" i="27" s="1"/>
  <c r="S102" i="27" s="1"/>
  <c r="T102" i="27" s="1"/>
  <c r="U102" i="27" s="1"/>
  <c r="V102" i="27" s="1"/>
  <c r="W102" i="27" s="1"/>
  <c r="X102" i="27" s="1"/>
  <c r="Y102" i="27" s="1"/>
  <c r="Z102" i="27" s="1"/>
  <c r="AA102" i="27" s="1"/>
  <c r="AB102" i="27" s="1"/>
  <c r="AC102" i="27" s="1"/>
  <c r="AD102" i="27" s="1"/>
  <c r="AE102" i="27" s="1"/>
  <c r="AF102" i="27" s="1"/>
  <c r="E102" i="27"/>
  <c r="F102" i="27" s="1"/>
  <c r="D102" i="27"/>
  <c r="C102" i="27"/>
  <c r="C100" i="27"/>
  <c r="D100" i="27" s="1"/>
  <c r="E100" i="27" s="1"/>
  <c r="F100" i="27" s="1"/>
  <c r="G100" i="27" s="1"/>
  <c r="H100" i="27" s="1"/>
  <c r="I100" i="27" s="1"/>
  <c r="J100" i="27" s="1"/>
  <c r="K100" i="27" s="1"/>
  <c r="L100" i="27" s="1"/>
  <c r="M100" i="27" s="1"/>
  <c r="N100" i="27" s="1"/>
  <c r="O100" i="27" s="1"/>
  <c r="P100" i="27" s="1"/>
  <c r="Q100" i="27" s="1"/>
  <c r="R100" i="27" s="1"/>
  <c r="S100" i="27" s="1"/>
  <c r="T100" i="27" s="1"/>
  <c r="U100" i="27" s="1"/>
  <c r="V100" i="27" s="1"/>
  <c r="W100" i="27" s="1"/>
  <c r="X100" i="27" s="1"/>
  <c r="Y100" i="27" s="1"/>
  <c r="Z100" i="27" s="1"/>
  <c r="AA100" i="27" s="1"/>
  <c r="AB100" i="27" s="1"/>
  <c r="AC100" i="27" s="1"/>
  <c r="AD100" i="27" s="1"/>
  <c r="AE100" i="27" s="1"/>
  <c r="AF100" i="27" s="1"/>
  <c r="C99" i="27"/>
  <c r="D99" i="27" s="1"/>
  <c r="E99" i="27" s="1"/>
  <c r="F99" i="27" s="1"/>
  <c r="G99" i="27" s="1"/>
  <c r="H99" i="27" s="1"/>
  <c r="I99" i="27" s="1"/>
  <c r="J99" i="27" s="1"/>
  <c r="K99" i="27" s="1"/>
  <c r="L99" i="27" s="1"/>
  <c r="M99" i="27" s="1"/>
  <c r="N99" i="27" s="1"/>
  <c r="O99" i="27" s="1"/>
  <c r="P99" i="27" s="1"/>
  <c r="Q99" i="27" s="1"/>
  <c r="R99" i="27" s="1"/>
  <c r="S99" i="27" s="1"/>
  <c r="T99" i="27" s="1"/>
  <c r="U99" i="27" s="1"/>
  <c r="V99" i="27" s="1"/>
  <c r="W99" i="27" s="1"/>
  <c r="X99" i="27" s="1"/>
  <c r="Y99" i="27" s="1"/>
  <c r="Z99" i="27" s="1"/>
  <c r="AA99" i="27" s="1"/>
  <c r="AB99" i="27" s="1"/>
  <c r="AC99" i="27" s="1"/>
  <c r="AD99" i="27" s="1"/>
  <c r="AE99" i="27" s="1"/>
  <c r="AF99" i="27" s="1"/>
  <c r="D98" i="27"/>
  <c r="E98" i="27" s="1"/>
  <c r="F98" i="27" s="1"/>
  <c r="G98" i="27" s="1"/>
  <c r="H98" i="27" s="1"/>
  <c r="I98" i="27" s="1"/>
  <c r="J98" i="27" s="1"/>
  <c r="K98" i="27" s="1"/>
  <c r="L98" i="27" s="1"/>
  <c r="M98" i="27" s="1"/>
  <c r="N98" i="27" s="1"/>
  <c r="O98" i="27" s="1"/>
  <c r="P98" i="27" s="1"/>
  <c r="Q98" i="27" s="1"/>
  <c r="R98" i="27" s="1"/>
  <c r="S98" i="27" s="1"/>
  <c r="T98" i="27" s="1"/>
  <c r="U98" i="27" s="1"/>
  <c r="V98" i="27" s="1"/>
  <c r="W98" i="27" s="1"/>
  <c r="X98" i="27" s="1"/>
  <c r="Y98" i="27" s="1"/>
  <c r="Z98" i="27" s="1"/>
  <c r="AA98" i="27" s="1"/>
  <c r="AB98" i="27" s="1"/>
  <c r="AC98" i="27" s="1"/>
  <c r="AD98" i="27" s="1"/>
  <c r="AE98" i="27" s="1"/>
  <c r="AF98" i="27" s="1"/>
  <c r="C98" i="27"/>
  <c r="D97" i="27"/>
  <c r="E97" i="27" s="1"/>
  <c r="F97" i="27" s="1"/>
  <c r="G97" i="27" s="1"/>
  <c r="H97" i="27" s="1"/>
  <c r="I97" i="27" s="1"/>
  <c r="J97" i="27" s="1"/>
  <c r="K97" i="27" s="1"/>
  <c r="L97" i="27" s="1"/>
  <c r="M97" i="27" s="1"/>
  <c r="N97" i="27" s="1"/>
  <c r="O97" i="27" s="1"/>
  <c r="P97" i="27" s="1"/>
  <c r="Q97" i="27" s="1"/>
  <c r="R97" i="27" s="1"/>
  <c r="S97" i="27" s="1"/>
  <c r="T97" i="27" s="1"/>
  <c r="U97" i="27" s="1"/>
  <c r="V97" i="27" s="1"/>
  <c r="W97" i="27" s="1"/>
  <c r="X97" i="27" s="1"/>
  <c r="Y97" i="27" s="1"/>
  <c r="Z97" i="27" s="1"/>
  <c r="AA97" i="27" s="1"/>
  <c r="AB97" i="27" s="1"/>
  <c r="AC97" i="27" s="1"/>
  <c r="AD97" i="27" s="1"/>
  <c r="AE97" i="27" s="1"/>
  <c r="AF97" i="27" s="1"/>
  <c r="C97" i="27"/>
  <c r="C96" i="27"/>
  <c r="D96" i="27" s="1"/>
  <c r="D88" i="27" s="1"/>
  <c r="D95" i="27"/>
  <c r="C95" i="27"/>
  <c r="AH92" i="27"/>
  <c r="AI92" i="27" s="1"/>
  <c r="AH91" i="27"/>
  <c r="AI91" i="27" s="1"/>
  <c r="AH90" i="27"/>
  <c r="AI90" i="27" s="1"/>
  <c r="AH89" i="27"/>
  <c r="AI89" i="27" s="1"/>
  <c r="B88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AI85" i="27"/>
  <c r="AH85" i="27"/>
  <c r="AI84" i="27"/>
  <c r="AH84" i="27"/>
  <c r="AI83" i="27"/>
  <c r="AH83" i="27"/>
  <c r="AI82" i="27"/>
  <c r="AH82" i="27"/>
  <c r="AI81" i="27"/>
  <c r="AH81" i="27"/>
  <c r="AI80" i="27"/>
  <c r="AH80" i="27"/>
  <c r="AI79" i="27"/>
  <c r="AH79" i="27"/>
  <c r="AI78" i="27"/>
  <c r="AH78" i="27"/>
  <c r="AG77" i="27"/>
  <c r="AI76" i="27"/>
  <c r="AH76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O77" i="27" s="1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AF72" i="27"/>
  <c r="AE72" i="27"/>
  <c r="AD72" i="27"/>
  <c r="AC72" i="27"/>
  <c r="AB72" i="27"/>
  <c r="AA72" i="27"/>
  <c r="Z72" i="27"/>
  <c r="Z77" i="27" s="1"/>
  <c r="Y72" i="27"/>
  <c r="X72" i="27"/>
  <c r="W72" i="27"/>
  <c r="V72" i="27"/>
  <c r="U72" i="27"/>
  <c r="T72" i="27"/>
  <c r="S72" i="27"/>
  <c r="R72" i="27"/>
  <c r="R77" i="27" s="1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C77" i="27" s="1"/>
  <c r="B72" i="27"/>
  <c r="AI70" i="27"/>
  <c r="AH70" i="27"/>
  <c r="AG69" i="27"/>
  <c r="AG71" i="27" s="1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AI69" i="27" s="1"/>
  <c r="B69" i="27"/>
  <c r="AH69" i="27" s="1"/>
  <c r="AI68" i="27"/>
  <c r="AH68" i="27"/>
  <c r="AI67" i="27"/>
  <c r="AH67" i="27"/>
  <c r="AI66" i="27"/>
  <c r="AH66" i="27"/>
  <c r="AG65" i="27"/>
  <c r="AF65" i="27"/>
  <c r="AF5" i="27" s="1"/>
  <c r="AE65" i="27"/>
  <c r="AE5" i="27" s="1"/>
  <c r="AD65" i="27"/>
  <c r="AD5" i="27" s="1"/>
  <c r="AC65" i="27"/>
  <c r="AC5" i="27" s="1"/>
  <c r="AB65" i="27"/>
  <c r="AB5" i="27" s="1"/>
  <c r="AA65" i="27"/>
  <c r="AA5" i="27" s="1"/>
  <c r="Z65" i="27"/>
  <c r="Z5" i="27" s="1"/>
  <c r="Y65" i="27"/>
  <c r="Y5" i="27" s="1"/>
  <c r="X65" i="27"/>
  <c r="X5" i="27" s="1"/>
  <c r="W65" i="27"/>
  <c r="W5" i="27" s="1"/>
  <c r="V65" i="27"/>
  <c r="V5" i="27" s="1"/>
  <c r="U65" i="27"/>
  <c r="U5" i="27" s="1"/>
  <c r="T65" i="27"/>
  <c r="T5" i="27" s="1"/>
  <c r="S65" i="27"/>
  <c r="R65" i="27"/>
  <c r="R5" i="27" s="1"/>
  <c r="Q65" i="27"/>
  <c r="P65" i="27"/>
  <c r="P5" i="27" s="1"/>
  <c r="O65" i="27"/>
  <c r="N65" i="27"/>
  <c r="N5" i="27" s="1"/>
  <c r="M65" i="27"/>
  <c r="M5" i="27" s="1"/>
  <c r="L65" i="27"/>
  <c r="L5" i="27" s="1"/>
  <c r="K65" i="27"/>
  <c r="K5" i="27" s="1"/>
  <c r="J65" i="27"/>
  <c r="J5" i="27" s="1"/>
  <c r="I65" i="27"/>
  <c r="I5" i="27" s="1"/>
  <c r="H65" i="27"/>
  <c r="H5" i="27" s="1"/>
  <c r="G65" i="27"/>
  <c r="G5" i="27" s="1"/>
  <c r="F65" i="27"/>
  <c r="F5" i="27" s="1"/>
  <c r="E65" i="27"/>
  <c r="E5" i="27" s="1"/>
  <c r="D65" i="27"/>
  <c r="D5" i="27" s="1"/>
  <c r="C65" i="27"/>
  <c r="C5" i="27" s="1"/>
  <c r="B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AI52" i="27"/>
  <c r="AH52" i="27"/>
  <c r="AI51" i="27"/>
  <c r="AH51" i="27"/>
  <c r="AI50" i="27"/>
  <c r="AH50" i="27"/>
  <c r="AG49" i="27"/>
  <c r="C49" i="27"/>
  <c r="AG48" i="27"/>
  <c r="C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0" i="27"/>
  <c r="AH40" i="27"/>
  <c r="AI39" i="27"/>
  <c r="AH39" i="27"/>
  <c r="AI38" i="27"/>
  <c r="AH38" i="27"/>
  <c r="AI37" i="27"/>
  <c r="AH37" i="27"/>
  <c r="AI36" i="27"/>
  <c r="AH36" i="27"/>
  <c r="AG35" i="27"/>
  <c r="AF35" i="27"/>
  <c r="AE35" i="27"/>
  <c r="AD35" i="27"/>
  <c r="AC35" i="27"/>
  <c r="AB35" i="27"/>
  <c r="AA35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S5" i="27"/>
  <c r="Q5" i="27"/>
  <c r="O5" i="27"/>
  <c r="AG4" i="27"/>
  <c r="K4" i="27"/>
  <c r="C4" i="27"/>
  <c r="D4" i="27" s="1"/>
  <c r="AG3" i="27"/>
  <c r="AG2" i="27"/>
  <c r="AG6" i="27" s="1"/>
  <c r="AF53" i="26"/>
  <c r="AB86" i="26"/>
  <c r="O183" i="31" l="1"/>
  <c r="N189" i="31"/>
  <c r="N48" i="31" s="1"/>
  <c r="N49" i="31" s="1"/>
  <c r="N71" i="31" s="1"/>
  <c r="AE203" i="31"/>
  <c r="M7" i="31"/>
  <c r="C198" i="31"/>
  <c r="B198" i="31"/>
  <c r="O224" i="31"/>
  <c r="P188" i="31"/>
  <c r="L181" i="31"/>
  <c r="M95" i="31"/>
  <c r="N88" i="31"/>
  <c r="O96" i="31"/>
  <c r="N183" i="30"/>
  <c r="M189" i="30"/>
  <c r="M48" i="30" s="1"/>
  <c r="M49" i="30" s="1"/>
  <c r="M71" i="30" s="1"/>
  <c r="C198" i="30" s="1"/>
  <c r="M88" i="30"/>
  <c r="AD203" i="30"/>
  <c r="L7" i="30"/>
  <c r="M224" i="30"/>
  <c r="N188" i="30"/>
  <c r="M181" i="30"/>
  <c r="N95" i="30"/>
  <c r="P96" i="30"/>
  <c r="D181" i="29"/>
  <c r="D88" i="29"/>
  <c r="E181" i="29"/>
  <c r="C7" i="29"/>
  <c r="H96" i="29"/>
  <c r="E224" i="29"/>
  <c r="F188" i="29"/>
  <c r="AI77" i="29"/>
  <c r="AH77" i="29"/>
  <c r="E88" i="29"/>
  <c r="F181" i="29"/>
  <c r="G95" i="29"/>
  <c r="D71" i="29"/>
  <c r="F183" i="29"/>
  <c r="E189" i="29"/>
  <c r="E48" i="29" s="1"/>
  <c r="C7" i="28"/>
  <c r="E181" i="28"/>
  <c r="F95" i="28"/>
  <c r="V203" i="28"/>
  <c r="D7" i="28"/>
  <c r="T203" i="28"/>
  <c r="B7" i="28"/>
  <c r="H183" i="28"/>
  <c r="J96" i="28"/>
  <c r="E189" i="28"/>
  <c r="E48" i="28" s="1"/>
  <c r="E71" i="28" s="1"/>
  <c r="AI77" i="28"/>
  <c r="AH77" i="28"/>
  <c r="D224" i="28"/>
  <c r="E188" i="28"/>
  <c r="D88" i="28"/>
  <c r="AF77" i="27"/>
  <c r="AE77" i="27"/>
  <c r="AD77" i="27"/>
  <c r="AC77" i="27"/>
  <c r="AB77" i="27"/>
  <c r="AA77" i="27"/>
  <c r="Y77" i="27"/>
  <c r="X77" i="27"/>
  <c r="W77" i="27"/>
  <c r="V77" i="27"/>
  <c r="U77" i="27"/>
  <c r="T77" i="27"/>
  <c r="S77" i="27"/>
  <c r="Q77" i="27"/>
  <c r="P77" i="27"/>
  <c r="N77" i="27"/>
  <c r="M77" i="27"/>
  <c r="L77" i="27"/>
  <c r="K77" i="27"/>
  <c r="J77" i="27"/>
  <c r="I77" i="27"/>
  <c r="H77" i="27"/>
  <c r="AH53" i="27"/>
  <c r="G77" i="27"/>
  <c r="F77" i="27"/>
  <c r="AI75" i="27"/>
  <c r="E77" i="27"/>
  <c r="AI73" i="27"/>
  <c r="AI74" i="27"/>
  <c r="D77" i="27"/>
  <c r="AI72" i="27"/>
  <c r="AH65" i="27"/>
  <c r="AI86" i="27"/>
  <c r="AH35" i="27"/>
  <c r="AH74" i="27"/>
  <c r="AI65" i="27"/>
  <c r="AI53" i="27"/>
  <c r="B77" i="27"/>
  <c r="D181" i="27"/>
  <c r="E95" i="27"/>
  <c r="B5" i="27"/>
  <c r="C71" i="27"/>
  <c r="AH72" i="27"/>
  <c r="AH86" i="27"/>
  <c r="AH73" i="27"/>
  <c r="AI35" i="27"/>
  <c r="E96" i="27"/>
  <c r="B49" i="27"/>
  <c r="AH75" i="27"/>
  <c r="C88" i="27"/>
  <c r="D200" i="27"/>
  <c r="S200" i="27"/>
  <c r="C181" i="27"/>
  <c r="D189" i="27"/>
  <c r="D48" i="27" s="1"/>
  <c r="D49" i="27" s="1"/>
  <c r="D71" i="27" s="1"/>
  <c r="E183" i="27"/>
  <c r="E188" i="27"/>
  <c r="L35" i="26"/>
  <c r="AH93" i="26"/>
  <c r="AI93" i="26" s="1"/>
  <c r="C90" i="26"/>
  <c r="AH41" i="26"/>
  <c r="AI41" i="26"/>
  <c r="B90" i="26"/>
  <c r="B88" i="26" s="1"/>
  <c r="B35" i="26"/>
  <c r="B48" i="26"/>
  <c r="B49" i="26" s="1"/>
  <c r="B53" i="26"/>
  <c r="B65" i="26"/>
  <c r="B69" i="26"/>
  <c r="B72" i="26"/>
  <c r="B73" i="26"/>
  <c r="B74" i="26"/>
  <c r="B75" i="26"/>
  <c r="B86" i="26"/>
  <c r="AH89" i="26"/>
  <c r="AI89" i="26" s="1"/>
  <c r="AI60" i="26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T228" i="26"/>
  <c r="S228" i="26"/>
  <c r="R228" i="26"/>
  <c r="Q228" i="26"/>
  <c r="P228" i="26"/>
  <c r="O228" i="26"/>
  <c r="N228" i="26"/>
  <c r="M228" i="26"/>
  <c r="L228" i="26"/>
  <c r="K228" i="26"/>
  <c r="J228" i="26"/>
  <c r="I228" i="26"/>
  <c r="H228" i="26"/>
  <c r="G228" i="26"/>
  <c r="F228" i="26"/>
  <c r="E228" i="26"/>
  <c r="D228" i="26"/>
  <c r="C228" i="26"/>
  <c r="B228" i="26"/>
  <c r="A228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S227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D227" i="26"/>
  <c r="C227" i="26"/>
  <c r="B227" i="26"/>
  <c r="A227" i="26"/>
  <c r="AF226" i="26"/>
  <c r="AE226" i="26"/>
  <c r="AD226" i="26"/>
  <c r="AC226" i="26"/>
  <c r="AB226" i="26"/>
  <c r="AA226" i="26"/>
  <c r="Z226" i="26"/>
  <c r="Y226" i="26"/>
  <c r="X226" i="26"/>
  <c r="W226" i="26"/>
  <c r="V226" i="26"/>
  <c r="U226" i="26"/>
  <c r="T226" i="26"/>
  <c r="S226" i="26"/>
  <c r="R226" i="26"/>
  <c r="Q226" i="26"/>
  <c r="P226" i="26"/>
  <c r="O226" i="26"/>
  <c r="N226" i="26"/>
  <c r="M226" i="26"/>
  <c r="L226" i="26"/>
  <c r="K226" i="26"/>
  <c r="J226" i="26"/>
  <c r="I226" i="26"/>
  <c r="H226" i="26"/>
  <c r="G226" i="26"/>
  <c r="F226" i="26"/>
  <c r="E226" i="26"/>
  <c r="D226" i="26"/>
  <c r="C226" i="26"/>
  <c r="B226" i="26"/>
  <c r="A226" i="26"/>
  <c r="AF225" i="26"/>
  <c r="AE225" i="26"/>
  <c r="AD225" i="26"/>
  <c r="AC225" i="26"/>
  <c r="AB225" i="26"/>
  <c r="AA225" i="26"/>
  <c r="Z225" i="26"/>
  <c r="Y225" i="26"/>
  <c r="X225" i="26"/>
  <c r="W225" i="26"/>
  <c r="V225" i="26"/>
  <c r="U225" i="26"/>
  <c r="T225" i="26"/>
  <c r="S225" i="26"/>
  <c r="R225" i="26"/>
  <c r="Q225" i="26"/>
  <c r="P225" i="26"/>
  <c r="O225" i="26"/>
  <c r="N225" i="26"/>
  <c r="M225" i="26"/>
  <c r="L225" i="26"/>
  <c r="K225" i="26"/>
  <c r="J225" i="26"/>
  <c r="I225" i="26"/>
  <c r="H225" i="26"/>
  <c r="G225" i="26"/>
  <c r="F225" i="26"/>
  <c r="E225" i="26"/>
  <c r="D225" i="26"/>
  <c r="C225" i="26"/>
  <c r="B225" i="26"/>
  <c r="A225" i="26"/>
  <c r="E224" i="26"/>
  <c r="B224" i="26"/>
  <c r="S199" i="26"/>
  <c r="AG189" i="26"/>
  <c r="B189" i="26"/>
  <c r="E188" i="26"/>
  <c r="F188" i="26" s="1"/>
  <c r="F224" i="26" s="1"/>
  <c r="D188" i="26"/>
  <c r="D224" i="26" s="1"/>
  <c r="C188" i="26"/>
  <c r="C224" i="26" s="1"/>
  <c r="C187" i="26"/>
  <c r="D187" i="26" s="1"/>
  <c r="E187" i="26" s="1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C186" i="26"/>
  <c r="D186" i="26" s="1"/>
  <c r="E186" i="26" s="1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D185" i="26"/>
  <c r="E185" i="26" s="1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C185" i="26"/>
  <c r="C184" i="26"/>
  <c r="D184" i="26" s="1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C183" i="26"/>
  <c r="AG181" i="26"/>
  <c r="B181" i="26"/>
  <c r="C180" i="26"/>
  <c r="D180" i="26" s="1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D179" i="26"/>
  <c r="E179" i="26" s="1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C179" i="26"/>
  <c r="G178" i="26"/>
  <c r="H178" i="26" s="1"/>
  <c r="I178" i="26" s="1"/>
  <c r="J178" i="26" s="1"/>
  <c r="K178" i="26" s="1"/>
  <c r="L178" i="26" s="1"/>
  <c r="M178" i="26" s="1"/>
  <c r="N178" i="26" s="1"/>
  <c r="O178" i="26" s="1"/>
  <c r="P178" i="26" s="1"/>
  <c r="Q178" i="26" s="1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D178" i="26"/>
  <c r="E178" i="26" s="1"/>
  <c r="F178" i="26" s="1"/>
  <c r="C178" i="26"/>
  <c r="C177" i="26"/>
  <c r="D177" i="26" s="1"/>
  <c r="E177" i="26" s="1"/>
  <c r="F177" i="26" s="1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C176" i="26"/>
  <c r="D176" i="26" s="1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H175" i="26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D175" i="26"/>
  <c r="E175" i="26" s="1"/>
  <c r="F175" i="26" s="1"/>
  <c r="G175" i="26" s="1"/>
  <c r="C175" i="26"/>
  <c r="H174" i="26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C174" i="26"/>
  <c r="D174" i="26" s="1"/>
  <c r="E174" i="26" s="1"/>
  <c r="F174" i="26" s="1"/>
  <c r="G174" i="26" s="1"/>
  <c r="C173" i="26"/>
  <c r="D173" i="26" s="1"/>
  <c r="E173" i="26" s="1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Z172" i="26"/>
  <c r="AA172" i="26" s="1"/>
  <c r="AB172" i="26" s="1"/>
  <c r="AC172" i="26" s="1"/>
  <c r="AD172" i="26" s="1"/>
  <c r="AE172" i="26" s="1"/>
  <c r="AF172" i="26" s="1"/>
  <c r="C172" i="26"/>
  <c r="D172" i="26" s="1"/>
  <c r="E172" i="26" s="1"/>
  <c r="F172" i="26" s="1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E171" i="26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D171" i="26"/>
  <c r="C171" i="26"/>
  <c r="E170" i="26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D170" i="26"/>
  <c r="C170" i="26"/>
  <c r="F169" i="26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D169" i="26"/>
  <c r="E169" i="26" s="1"/>
  <c r="C169" i="26"/>
  <c r="C168" i="26"/>
  <c r="D168" i="26" s="1"/>
  <c r="E168" i="26" s="1"/>
  <c r="F168" i="26" s="1"/>
  <c r="G168" i="26" s="1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Y167" i="26"/>
  <c r="Z167" i="26" s="1"/>
  <c r="AA167" i="26" s="1"/>
  <c r="AB167" i="26" s="1"/>
  <c r="AC167" i="26" s="1"/>
  <c r="AD167" i="26" s="1"/>
  <c r="AE167" i="26" s="1"/>
  <c r="AF167" i="26" s="1"/>
  <c r="E167" i="26"/>
  <c r="F167" i="26" s="1"/>
  <c r="G167" i="26" s="1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C167" i="26"/>
  <c r="D167" i="26" s="1"/>
  <c r="AA166" i="26"/>
  <c r="AB166" i="26" s="1"/>
  <c r="AC166" i="26" s="1"/>
  <c r="AD166" i="26" s="1"/>
  <c r="AE166" i="26" s="1"/>
  <c r="AF166" i="26" s="1"/>
  <c r="F166" i="26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C166" i="26"/>
  <c r="D166" i="26" s="1"/>
  <c r="E166" i="26" s="1"/>
  <c r="C165" i="26"/>
  <c r="D165" i="26" s="1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G164" i="26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D164" i="26"/>
  <c r="E164" i="26" s="1"/>
  <c r="F164" i="26" s="1"/>
  <c r="C164" i="26"/>
  <c r="I163" i="26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D163" i="26"/>
  <c r="E163" i="26" s="1"/>
  <c r="F163" i="26" s="1"/>
  <c r="G163" i="26" s="1"/>
  <c r="H163" i="26" s="1"/>
  <c r="C163" i="26"/>
  <c r="K162" i="26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G162" i="26"/>
  <c r="H162" i="26" s="1"/>
  <c r="I162" i="26" s="1"/>
  <c r="J162" i="26" s="1"/>
  <c r="C162" i="26"/>
  <c r="D162" i="26" s="1"/>
  <c r="E162" i="26" s="1"/>
  <c r="F162" i="26" s="1"/>
  <c r="M161" i="26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C161" i="26"/>
  <c r="D161" i="26" s="1"/>
  <c r="E161" i="26" s="1"/>
  <c r="F161" i="26" s="1"/>
  <c r="G161" i="26" s="1"/>
  <c r="H161" i="26" s="1"/>
  <c r="I161" i="26" s="1"/>
  <c r="J161" i="26" s="1"/>
  <c r="K161" i="26" s="1"/>
  <c r="L161" i="26" s="1"/>
  <c r="C160" i="26"/>
  <c r="D160" i="26" s="1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O159" i="26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C159" i="26"/>
  <c r="D159" i="26" s="1"/>
  <c r="E159" i="26" s="1"/>
  <c r="F159" i="26" s="1"/>
  <c r="G159" i="26" s="1"/>
  <c r="H159" i="26" s="1"/>
  <c r="I159" i="26" s="1"/>
  <c r="J159" i="26" s="1"/>
  <c r="K159" i="26" s="1"/>
  <c r="L159" i="26" s="1"/>
  <c r="M159" i="26" s="1"/>
  <c r="N159" i="26" s="1"/>
  <c r="AE158" i="26"/>
  <c r="AF158" i="26" s="1"/>
  <c r="E158" i="26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C158" i="26"/>
  <c r="D158" i="26" s="1"/>
  <c r="G157" i="26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D157" i="26"/>
  <c r="E157" i="26" s="1"/>
  <c r="F157" i="26" s="1"/>
  <c r="C157" i="26"/>
  <c r="C156" i="26"/>
  <c r="D156" i="26" s="1"/>
  <c r="E156" i="26" s="1"/>
  <c r="F156" i="26" s="1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E155" i="26"/>
  <c r="F155" i="26" s="1"/>
  <c r="G155" i="26" s="1"/>
  <c r="H155" i="26" s="1"/>
  <c r="I155" i="26" s="1"/>
  <c r="J155" i="26" s="1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D155" i="26"/>
  <c r="C155" i="26"/>
  <c r="C154" i="26"/>
  <c r="D154" i="26" s="1"/>
  <c r="E154" i="26" s="1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F153" i="26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D153" i="26"/>
  <c r="E153" i="26" s="1"/>
  <c r="C153" i="26"/>
  <c r="F152" i="26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D152" i="26"/>
  <c r="E152" i="26" s="1"/>
  <c r="C152" i="26"/>
  <c r="I151" i="26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C151" i="26"/>
  <c r="D151" i="26" s="1"/>
  <c r="E151" i="26" s="1"/>
  <c r="F151" i="26" s="1"/>
  <c r="G151" i="26" s="1"/>
  <c r="H151" i="26" s="1"/>
  <c r="F150" i="26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E150" i="26"/>
  <c r="C150" i="26"/>
  <c r="D150" i="26" s="1"/>
  <c r="C149" i="26"/>
  <c r="D149" i="26" s="1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N148" i="26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D148" i="26"/>
  <c r="E148" i="26" s="1"/>
  <c r="F148" i="26" s="1"/>
  <c r="G148" i="26" s="1"/>
  <c r="H148" i="26" s="1"/>
  <c r="I148" i="26" s="1"/>
  <c r="J148" i="26" s="1"/>
  <c r="K148" i="26" s="1"/>
  <c r="L148" i="26" s="1"/>
  <c r="M148" i="26" s="1"/>
  <c r="C148" i="26"/>
  <c r="C147" i="26"/>
  <c r="D147" i="26" s="1"/>
  <c r="E147" i="26" s="1"/>
  <c r="F147" i="26" s="1"/>
  <c r="G147" i="26" s="1"/>
  <c r="H147" i="26" s="1"/>
  <c r="I147" i="26" s="1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C146" i="26"/>
  <c r="D146" i="26" s="1"/>
  <c r="E146" i="26" s="1"/>
  <c r="F146" i="26" s="1"/>
  <c r="G146" i="26" s="1"/>
  <c r="H146" i="26" s="1"/>
  <c r="I146" i="26" s="1"/>
  <c r="J146" i="26" s="1"/>
  <c r="K146" i="26" s="1"/>
  <c r="L146" i="26" s="1"/>
  <c r="M146" i="26" s="1"/>
  <c r="N146" i="26" s="1"/>
  <c r="O146" i="26" s="1"/>
  <c r="P146" i="26" s="1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S143" i="26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D143" i="26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C143" i="26"/>
  <c r="T142" i="26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E142" i="26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C142" i="26"/>
  <c r="D142" i="26" s="1"/>
  <c r="E141" i="26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D141" i="26"/>
  <c r="C141" i="26"/>
  <c r="P140" i="26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C140" i="26"/>
  <c r="D140" i="26" s="1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T139" i="26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F139" i="26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R139" i="26" s="1"/>
  <c r="S139" i="26" s="1"/>
  <c r="C139" i="26"/>
  <c r="D139" i="26" s="1"/>
  <c r="E139" i="26" s="1"/>
  <c r="G138" i="26"/>
  <c r="H138" i="26" s="1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D138" i="26"/>
  <c r="E138" i="26" s="1"/>
  <c r="F138" i="26" s="1"/>
  <c r="C138" i="26"/>
  <c r="G137" i="26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E137" i="26"/>
  <c r="F137" i="26" s="1"/>
  <c r="C137" i="26"/>
  <c r="D137" i="26" s="1"/>
  <c r="L136" i="26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C136" i="26"/>
  <c r="D136" i="26" s="1"/>
  <c r="E136" i="26" s="1"/>
  <c r="F136" i="26" s="1"/>
  <c r="G136" i="26" s="1"/>
  <c r="H136" i="26" s="1"/>
  <c r="I136" i="26" s="1"/>
  <c r="J136" i="26" s="1"/>
  <c r="K136" i="26" s="1"/>
  <c r="X135" i="26"/>
  <c r="Y135" i="26" s="1"/>
  <c r="Z135" i="26" s="1"/>
  <c r="AA135" i="26" s="1"/>
  <c r="AB135" i="26" s="1"/>
  <c r="AC135" i="26" s="1"/>
  <c r="AD135" i="26" s="1"/>
  <c r="AE135" i="26" s="1"/>
  <c r="AF135" i="26" s="1"/>
  <c r="F135" i="26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C135" i="26"/>
  <c r="D135" i="26" s="1"/>
  <c r="E135" i="26" s="1"/>
  <c r="Q134" i="26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F134" i="26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D134" i="26"/>
  <c r="E134" i="26" s="1"/>
  <c r="C134" i="26"/>
  <c r="N133" i="26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C133" i="26"/>
  <c r="D133" i="26" s="1"/>
  <c r="E133" i="26" s="1"/>
  <c r="F133" i="26" s="1"/>
  <c r="G133" i="26" s="1"/>
  <c r="H133" i="26" s="1"/>
  <c r="I133" i="26" s="1"/>
  <c r="J133" i="26" s="1"/>
  <c r="K133" i="26" s="1"/>
  <c r="L133" i="26" s="1"/>
  <c r="M133" i="26" s="1"/>
  <c r="AB132" i="26"/>
  <c r="AC132" i="26" s="1"/>
  <c r="AD132" i="26" s="1"/>
  <c r="AE132" i="26" s="1"/>
  <c r="AF132" i="26" s="1"/>
  <c r="M132" i="26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D132" i="26"/>
  <c r="E132" i="26" s="1"/>
  <c r="F132" i="26" s="1"/>
  <c r="G132" i="26" s="1"/>
  <c r="H132" i="26" s="1"/>
  <c r="I132" i="26" s="1"/>
  <c r="J132" i="26" s="1"/>
  <c r="K132" i="26" s="1"/>
  <c r="L132" i="26" s="1"/>
  <c r="C132" i="26"/>
  <c r="F131" i="26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D131" i="26"/>
  <c r="E131" i="26" s="1"/>
  <c r="C131" i="26"/>
  <c r="D130" i="26"/>
  <c r="E130" i="26" s="1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C130" i="26"/>
  <c r="D129" i="26"/>
  <c r="E129" i="26" s="1"/>
  <c r="F129" i="26" s="1"/>
  <c r="G129" i="26" s="1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C129" i="26"/>
  <c r="D128" i="26"/>
  <c r="E128" i="26" s="1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C128" i="26"/>
  <c r="P127" i="26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J127" i="26"/>
  <c r="K127" i="26" s="1"/>
  <c r="L127" i="26" s="1"/>
  <c r="M127" i="26" s="1"/>
  <c r="N127" i="26" s="1"/>
  <c r="O127" i="26" s="1"/>
  <c r="D127" i="26"/>
  <c r="E127" i="26" s="1"/>
  <c r="F127" i="26" s="1"/>
  <c r="G127" i="26" s="1"/>
  <c r="H127" i="26" s="1"/>
  <c r="I127" i="26" s="1"/>
  <c r="C127" i="26"/>
  <c r="D126" i="26"/>
  <c r="E126" i="26" s="1"/>
  <c r="F126" i="26" s="1"/>
  <c r="G126" i="26" s="1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C126" i="26"/>
  <c r="C125" i="26"/>
  <c r="D125" i="26" s="1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T124" i="26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N124" i="26"/>
  <c r="O124" i="26" s="1"/>
  <c r="P124" i="26" s="1"/>
  <c r="Q124" i="26" s="1"/>
  <c r="R124" i="26" s="1"/>
  <c r="S124" i="26" s="1"/>
  <c r="H124" i="26"/>
  <c r="I124" i="26" s="1"/>
  <c r="J124" i="26" s="1"/>
  <c r="K124" i="26" s="1"/>
  <c r="L124" i="26" s="1"/>
  <c r="M124" i="26" s="1"/>
  <c r="F124" i="26"/>
  <c r="G124" i="26" s="1"/>
  <c r="D124" i="26"/>
  <c r="E124" i="26" s="1"/>
  <c r="C124" i="26"/>
  <c r="D123" i="26"/>
  <c r="E123" i="26" s="1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C123" i="26"/>
  <c r="M122" i="26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F122" i="26"/>
  <c r="G122" i="26" s="1"/>
  <c r="H122" i="26" s="1"/>
  <c r="I122" i="26" s="1"/>
  <c r="J122" i="26" s="1"/>
  <c r="K122" i="26" s="1"/>
  <c r="L122" i="26" s="1"/>
  <c r="E122" i="26"/>
  <c r="D122" i="26"/>
  <c r="C122" i="26"/>
  <c r="P121" i="26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J121" i="26"/>
  <c r="K121" i="26" s="1"/>
  <c r="L121" i="26" s="1"/>
  <c r="M121" i="26" s="1"/>
  <c r="N121" i="26" s="1"/>
  <c r="O121" i="26" s="1"/>
  <c r="D121" i="26"/>
  <c r="E121" i="26" s="1"/>
  <c r="F121" i="26" s="1"/>
  <c r="G121" i="26" s="1"/>
  <c r="H121" i="26" s="1"/>
  <c r="I121" i="26" s="1"/>
  <c r="C121" i="26"/>
  <c r="I120" i="26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D120" i="26"/>
  <c r="E120" i="26" s="1"/>
  <c r="F120" i="26" s="1"/>
  <c r="G120" i="26" s="1"/>
  <c r="H120" i="26" s="1"/>
  <c r="C120" i="26"/>
  <c r="G119" i="26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F119" i="26"/>
  <c r="E119" i="26"/>
  <c r="D119" i="26"/>
  <c r="C119" i="26"/>
  <c r="D118" i="26"/>
  <c r="E118" i="26" s="1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C118" i="26"/>
  <c r="C117" i="26"/>
  <c r="D117" i="26" s="1"/>
  <c r="E117" i="26" s="1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C116" i="26"/>
  <c r="F115" i="26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E115" i="26"/>
  <c r="D115" i="26"/>
  <c r="C115" i="26"/>
  <c r="H114" i="26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D114" i="26"/>
  <c r="E114" i="26" s="1"/>
  <c r="F114" i="26" s="1"/>
  <c r="G114" i="26" s="1"/>
  <c r="C114" i="26"/>
  <c r="C113" i="26"/>
  <c r="D113" i="26" s="1"/>
  <c r="E113" i="26" s="1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C112" i="26"/>
  <c r="F111" i="26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E111" i="26"/>
  <c r="D111" i="26"/>
  <c r="C111" i="26"/>
  <c r="D110" i="26"/>
  <c r="E110" i="26" s="1"/>
  <c r="F110" i="26" s="1"/>
  <c r="G110" i="26" s="1"/>
  <c r="H110" i="26" s="1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C110" i="26"/>
  <c r="F109" i="26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C109" i="26"/>
  <c r="D109" i="26" s="1"/>
  <c r="E109" i="26" s="1"/>
  <c r="G108" i="26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D108" i="26"/>
  <c r="E108" i="26" s="1"/>
  <c r="F108" i="26" s="1"/>
  <c r="C108" i="26"/>
  <c r="J107" i="26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E107" i="26"/>
  <c r="F107" i="26" s="1"/>
  <c r="G107" i="26" s="1"/>
  <c r="H107" i="26" s="1"/>
  <c r="D107" i="26"/>
  <c r="C107" i="26"/>
  <c r="C106" i="26"/>
  <c r="D106" i="26" s="1"/>
  <c r="E106" i="26" s="1"/>
  <c r="F106" i="26" s="1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C104" i="26"/>
  <c r="D104" i="26" s="1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C103" i="26"/>
  <c r="D103" i="26" s="1"/>
  <c r="E103" i="26" s="1"/>
  <c r="F103" i="26" s="1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C102" i="26"/>
  <c r="D102" i="26" s="1"/>
  <c r="E102" i="26" s="1"/>
  <c r="F102" i="26" s="1"/>
  <c r="G102" i="26" s="1"/>
  <c r="H102" i="26" s="1"/>
  <c r="I102" i="26" s="1"/>
  <c r="J102" i="26" s="1"/>
  <c r="K102" i="26" s="1"/>
  <c r="L102" i="26" s="1"/>
  <c r="M102" i="26" s="1"/>
  <c r="N102" i="26" s="1"/>
  <c r="O102" i="26" s="1"/>
  <c r="P102" i="26" s="1"/>
  <c r="Q102" i="26" s="1"/>
  <c r="R102" i="26" s="1"/>
  <c r="S102" i="26" s="1"/>
  <c r="T102" i="26" s="1"/>
  <c r="U102" i="26" s="1"/>
  <c r="V102" i="26" s="1"/>
  <c r="W102" i="26" s="1"/>
  <c r="X102" i="26" s="1"/>
  <c r="Y102" i="26" s="1"/>
  <c r="Z102" i="26" s="1"/>
  <c r="AA102" i="26" s="1"/>
  <c r="AB102" i="26" s="1"/>
  <c r="AC102" i="26" s="1"/>
  <c r="AD102" i="26" s="1"/>
  <c r="AE102" i="26" s="1"/>
  <c r="AF102" i="26" s="1"/>
  <c r="C100" i="26"/>
  <c r="D100" i="26" s="1"/>
  <c r="E100" i="26" s="1"/>
  <c r="F100" i="26" s="1"/>
  <c r="G100" i="26" s="1"/>
  <c r="H100" i="26" s="1"/>
  <c r="I100" i="26" s="1"/>
  <c r="J100" i="26" s="1"/>
  <c r="K100" i="26" s="1"/>
  <c r="L100" i="26" s="1"/>
  <c r="M100" i="26" s="1"/>
  <c r="N100" i="26" s="1"/>
  <c r="O100" i="26" s="1"/>
  <c r="P100" i="26" s="1"/>
  <c r="Q100" i="26" s="1"/>
  <c r="R100" i="26" s="1"/>
  <c r="S100" i="26" s="1"/>
  <c r="T100" i="26" s="1"/>
  <c r="U100" i="26" s="1"/>
  <c r="V100" i="26" s="1"/>
  <c r="W100" i="26" s="1"/>
  <c r="X100" i="26" s="1"/>
  <c r="Y100" i="26" s="1"/>
  <c r="Z100" i="26" s="1"/>
  <c r="AA100" i="26" s="1"/>
  <c r="AB100" i="26" s="1"/>
  <c r="AC100" i="26" s="1"/>
  <c r="AD100" i="26" s="1"/>
  <c r="AE100" i="26" s="1"/>
  <c r="AF100" i="26" s="1"/>
  <c r="C99" i="26"/>
  <c r="D99" i="26" s="1"/>
  <c r="E99" i="26" s="1"/>
  <c r="F99" i="26" s="1"/>
  <c r="G99" i="26" s="1"/>
  <c r="H99" i="26" s="1"/>
  <c r="I99" i="26" s="1"/>
  <c r="J99" i="26" s="1"/>
  <c r="K99" i="26" s="1"/>
  <c r="L99" i="26" s="1"/>
  <c r="M99" i="26" s="1"/>
  <c r="N99" i="26" s="1"/>
  <c r="O99" i="26" s="1"/>
  <c r="P99" i="26" s="1"/>
  <c r="Q99" i="26" s="1"/>
  <c r="R99" i="26" s="1"/>
  <c r="S99" i="26" s="1"/>
  <c r="T99" i="26" s="1"/>
  <c r="U99" i="26" s="1"/>
  <c r="V99" i="26" s="1"/>
  <c r="W99" i="26" s="1"/>
  <c r="X99" i="26" s="1"/>
  <c r="Y99" i="26" s="1"/>
  <c r="Z99" i="26" s="1"/>
  <c r="AA99" i="26" s="1"/>
  <c r="AB99" i="26" s="1"/>
  <c r="AC99" i="26" s="1"/>
  <c r="AD99" i="26" s="1"/>
  <c r="AE99" i="26" s="1"/>
  <c r="AF99" i="26" s="1"/>
  <c r="C98" i="26"/>
  <c r="D98" i="26" s="1"/>
  <c r="E98" i="26" s="1"/>
  <c r="F98" i="26" s="1"/>
  <c r="G98" i="26" s="1"/>
  <c r="H98" i="26" s="1"/>
  <c r="I98" i="26" s="1"/>
  <c r="J98" i="26" s="1"/>
  <c r="K98" i="26" s="1"/>
  <c r="L98" i="26" s="1"/>
  <c r="M98" i="26" s="1"/>
  <c r="N98" i="26" s="1"/>
  <c r="O98" i="26" s="1"/>
  <c r="P98" i="26" s="1"/>
  <c r="Q98" i="26" s="1"/>
  <c r="R98" i="26" s="1"/>
  <c r="S98" i="26" s="1"/>
  <c r="T98" i="26" s="1"/>
  <c r="U98" i="26" s="1"/>
  <c r="V98" i="26" s="1"/>
  <c r="W98" i="26" s="1"/>
  <c r="X98" i="26" s="1"/>
  <c r="Y98" i="26" s="1"/>
  <c r="Z98" i="26" s="1"/>
  <c r="AA98" i="26" s="1"/>
  <c r="AB98" i="26" s="1"/>
  <c r="AC98" i="26" s="1"/>
  <c r="AD98" i="26" s="1"/>
  <c r="AE98" i="26" s="1"/>
  <c r="AF98" i="26" s="1"/>
  <c r="C97" i="26"/>
  <c r="D97" i="26" s="1"/>
  <c r="E97" i="26" s="1"/>
  <c r="F97" i="26" s="1"/>
  <c r="G97" i="26" s="1"/>
  <c r="H97" i="26" s="1"/>
  <c r="I97" i="26" s="1"/>
  <c r="J97" i="26" s="1"/>
  <c r="K97" i="26" s="1"/>
  <c r="L97" i="26" s="1"/>
  <c r="M97" i="26" s="1"/>
  <c r="N97" i="26" s="1"/>
  <c r="O97" i="26" s="1"/>
  <c r="P97" i="26" s="1"/>
  <c r="Q97" i="26" s="1"/>
  <c r="R97" i="26" s="1"/>
  <c r="S97" i="26" s="1"/>
  <c r="T97" i="26" s="1"/>
  <c r="U97" i="26" s="1"/>
  <c r="V97" i="26" s="1"/>
  <c r="W97" i="26" s="1"/>
  <c r="X97" i="26" s="1"/>
  <c r="Y97" i="26" s="1"/>
  <c r="Z97" i="26" s="1"/>
  <c r="AA97" i="26" s="1"/>
  <c r="AB97" i="26" s="1"/>
  <c r="AC97" i="26" s="1"/>
  <c r="AD97" i="26" s="1"/>
  <c r="AE97" i="26" s="1"/>
  <c r="AF97" i="26" s="1"/>
  <c r="C96" i="26"/>
  <c r="D96" i="26" s="1"/>
  <c r="D95" i="26"/>
  <c r="E95" i="26" s="1"/>
  <c r="C95" i="26"/>
  <c r="AH92" i="26"/>
  <c r="AI92" i="26" s="1"/>
  <c r="AH91" i="26"/>
  <c r="AI91" i="26" s="1"/>
  <c r="AH90" i="26"/>
  <c r="AI90" i="26" s="1"/>
  <c r="C88" i="26"/>
  <c r="AF86" i="26"/>
  <c r="AE86" i="26"/>
  <c r="AD86" i="26"/>
  <c r="AC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AI85" i="26"/>
  <c r="AH85" i="26"/>
  <c r="AI84" i="26"/>
  <c r="AH84" i="26"/>
  <c r="AI82" i="26"/>
  <c r="AH82" i="26"/>
  <c r="AI81" i="26"/>
  <c r="AH81" i="26"/>
  <c r="AI80" i="26"/>
  <c r="AH80" i="26"/>
  <c r="AI79" i="26"/>
  <c r="AH79" i="26"/>
  <c r="AI78" i="26"/>
  <c r="AH78" i="26"/>
  <c r="AG77" i="26"/>
  <c r="AI76" i="26"/>
  <c r="AH76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AF72" i="26"/>
  <c r="AF77" i="26" s="1"/>
  <c r="AE72" i="26"/>
  <c r="AD72" i="26"/>
  <c r="AC72" i="26"/>
  <c r="AB72" i="26"/>
  <c r="AA72" i="26"/>
  <c r="Z72" i="26"/>
  <c r="Y72" i="26"/>
  <c r="Y77" i="26" s="1"/>
  <c r="X72" i="26"/>
  <c r="W72" i="26"/>
  <c r="V72" i="26"/>
  <c r="U72" i="26"/>
  <c r="U77" i="26" s="1"/>
  <c r="T72" i="26"/>
  <c r="S72" i="26"/>
  <c r="R72" i="26"/>
  <c r="R77" i="26" s="1"/>
  <c r="Q72" i="26"/>
  <c r="P72" i="26"/>
  <c r="O72" i="26"/>
  <c r="N72" i="26"/>
  <c r="M72" i="26"/>
  <c r="L72" i="26"/>
  <c r="K72" i="26"/>
  <c r="J72" i="26"/>
  <c r="J77" i="26" s="1"/>
  <c r="I72" i="26"/>
  <c r="H72" i="26"/>
  <c r="H77" i="26" s="1"/>
  <c r="G72" i="26"/>
  <c r="G77" i="26" s="1"/>
  <c r="F72" i="26"/>
  <c r="E72" i="26"/>
  <c r="D72" i="26"/>
  <c r="C72" i="26"/>
  <c r="C77" i="26" s="1"/>
  <c r="AI70" i="26"/>
  <c r="AH70" i="26"/>
  <c r="AG69" i="26"/>
  <c r="AF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AI68" i="26"/>
  <c r="AH68" i="26"/>
  <c r="AI67" i="26"/>
  <c r="AH67" i="26"/>
  <c r="AI66" i="26"/>
  <c r="AH66" i="26"/>
  <c r="AG65" i="26"/>
  <c r="AF65" i="26"/>
  <c r="AF5" i="26" s="1"/>
  <c r="AE65" i="26"/>
  <c r="AE5" i="26" s="1"/>
  <c r="AD65" i="26"/>
  <c r="AD5" i="26" s="1"/>
  <c r="AC65" i="26"/>
  <c r="AB65" i="26"/>
  <c r="AB5" i="26" s="1"/>
  <c r="AA65" i="26"/>
  <c r="AA5" i="26" s="1"/>
  <c r="Z65" i="26"/>
  <c r="Z5" i="26" s="1"/>
  <c r="Y65" i="26"/>
  <c r="Y5" i="26" s="1"/>
  <c r="X65" i="26"/>
  <c r="X5" i="26" s="1"/>
  <c r="W65" i="26"/>
  <c r="W5" i="26" s="1"/>
  <c r="V65" i="26"/>
  <c r="V5" i="26" s="1"/>
  <c r="U65" i="26"/>
  <c r="U5" i="26" s="1"/>
  <c r="T65" i="26"/>
  <c r="S65" i="26"/>
  <c r="S5" i="26" s="1"/>
  <c r="R65" i="26"/>
  <c r="Q65" i="26"/>
  <c r="Q5" i="26" s="1"/>
  <c r="P65" i="26"/>
  <c r="P5" i="26" s="1"/>
  <c r="O65" i="26"/>
  <c r="O5" i="26" s="1"/>
  <c r="N65" i="26"/>
  <c r="M65" i="26"/>
  <c r="M5" i="26" s="1"/>
  <c r="L65" i="26"/>
  <c r="L5" i="26" s="1"/>
  <c r="K65" i="26"/>
  <c r="K5" i="26" s="1"/>
  <c r="J65" i="26"/>
  <c r="I65" i="26"/>
  <c r="H65" i="26"/>
  <c r="G65" i="26"/>
  <c r="G5" i="26" s="1"/>
  <c r="F65" i="26"/>
  <c r="F5" i="26" s="1"/>
  <c r="E65" i="26"/>
  <c r="D65" i="26"/>
  <c r="D5" i="26" s="1"/>
  <c r="C65" i="26"/>
  <c r="C5" i="26" s="1"/>
  <c r="AI64" i="26"/>
  <c r="AH64" i="26"/>
  <c r="AI63" i="26"/>
  <c r="AH63" i="26"/>
  <c r="AI62" i="26"/>
  <c r="AH62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G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AI52" i="26"/>
  <c r="AH52" i="26"/>
  <c r="AI51" i="26"/>
  <c r="AH51" i="26"/>
  <c r="AI50" i="26"/>
  <c r="AH50" i="26"/>
  <c r="AG48" i="26"/>
  <c r="AG49" i="26" s="1"/>
  <c r="AG3" i="26" s="1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0" i="26"/>
  <c r="AH40" i="26"/>
  <c r="AI39" i="26"/>
  <c r="AH39" i="26"/>
  <c r="AI38" i="26"/>
  <c r="AH38" i="26"/>
  <c r="AI37" i="26"/>
  <c r="AH37" i="26"/>
  <c r="AI36" i="26"/>
  <c r="AH36" i="26"/>
  <c r="AG35" i="26"/>
  <c r="AF35" i="26"/>
  <c r="AE35" i="26"/>
  <c r="AD35" i="26"/>
  <c r="AC35" i="26"/>
  <c r="AB35" i="26"/>
  <c r="AA35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K35" i="26"/>
  <c r="J35" i="26"/>
  <c r="I35" i="26"/>
  <c r="H35" i="26"/>
  <c r="G35" i="26"/>
  <c r="F35" i="26"/>
  <c r="E35" i="26"/>
  <c r="D35" i="26"/>
  <c r="C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C5" i="26"/>
  <c r="T5" i="26"/>
  <c r="R5" i="26"/>
  <c r="N5" i="26"/>
  <c r="J5" i="26"/>
  <c r="I5" i="26"/>
  <c r="H5" i="26"/>
  <c r="E5" i="26"/>
  <c r="B5" i="26"/>
  <c r="AG4" i="26"/>
  <c r="K4" i="26"/>
  <c r="C4" i="26"/>
  <c r="D4" i="26" s="1"/>
  <c r="AG2" i="26"/>
  <c r="AF90" i="25"/>
  <c r="AF65" i="25"/>
  <c r="AE90" i="25"/>
  <c r="AD90" i="25"/>
  <c r="AB55" i="25"/>
  <c r="AC55" i="25"/>
  <c r="AA55" i="25"/>
  <c r="Q7" i="25"/>
  <c r="Q90" i="25"/>
  <c r="P90" i="25"/>
  <c r="N90" i="25"/>
  <c r="K6" i="31" l="1"/>
  <c r="P96" i="31"/>
  <c r="O88" i="31"/>
  <c r="M181" i="31"/>
  <c r="N95" i="31"/>
  <c r="P224" i="31"/>
  <c r="Q188" i="31"/>
  <c r="AF203" i="31"/>
  <c r="N7" i="31"/>
  <c r="O189" i="31"/>
  <c r="O48" i="31" s="1"/>
  <c r="O49" i="31" s="1"/>
  <c r="O71" i="31" s="1"/>
  <c r="P183" i="31"/>
  <c r="B198" i="30"/>
  <c r="K6" i="30"/>
  <c r="Q96" i="30"/>
  <c r="N181" i="30"/>
  <c r="O95" i="30"/>
  <c r="AE203" i="30"/>
  <c r="M7" i="30"/>
  <c r="N224" i="30"/>
  <c r="O188" i="30"/>
  <c r="O183" i="30"/>
  <c r="N189" i="30"/>
  <c r="N48" i="30" s="1"/>
  <c r="N49" i="30" s="1"/>
  <c r="N71" i="30" s="1"/>
  <c r="N88" i="30"/>
  <c r="V203" i="29"/>
  <c r="D7" i="29"/>
  <c r="G181" i="29"/>
  <c r="H95" i="29"/>
  <c r="I96" i="29"/>
  <c r="E49" i="29"/>
  <c r="F224" i="29"/>
  <c r="G188" i="29"/>
  <c r="G183" i="29"/>
  <c r="F189" i="29"/>
  <c r="F48" i="29" s="1"/>
  <c r="F88" i="29"/>
  <c r="W203" i="28"/>
  <c r="E7" i="28"/>
  <c r="E224" i="28"/>
  <c r="F188" i="28"/>
  <c r="E88" i="28"/>
  <c r="K96" i="28"/>
  <c r="F181" i="28"/>
  <c r="G95" i="28"/>
  <c r="I183" i="28"/>
  <c r="E189" i="27"/>
  <c r="E48" i="27" s="1"/>
  <c r="E49" i="27" s="1"/>
  <c r="E71" i="27" s="1"/>
  <c r="F183" i="27"/>
  <c r="E88" i="27"/>
  <c r="F96" i="27"/>
  <c r="V203" i="27"/>
  <c r="D7" i="27"/>
  <c r="E181" i="27"/>
  <c r="F95" i="27"/>
  <c r="U203" i="27"/>
  <c r="C7" i="27"/>
  <c r="B71" i="27"/>
  <c r="AI77" i="27"/>
  <c r="AH77" i="27"/>
  <c r="E224" i="27"/>
  <c r="F188" i="27"/>
  <c r="AE77" i="26"/>
  <c r="AD77" i="26"/>
  <c r="AC77" i="26"/>
  <c r="AB77" i="26"/>
  <c r="AA77" i="26"/>
  <c r="Z77" i="26"/>
  <c r="V77" i="26"/>
  <c r="X77" i="26"/>
  <c r="W77" i="26"/>
  <c r="T77" i="26"/>
  <c r="S77" i="26"/>
  <c r="Q77" i="26"/>
  <c r="P77" i="26"/>
  <c r="O77" i="26"/>
  <c r="N77" i="26"/>
  <c r="M77" i="26"/>
  <c r="L77" i="26"/>
  <c r="K77" i="26"/>
  <c r="AI74" i="26"/>
  <c r="I77" i="26"/>
  <c r="AH53" i="26"/>
  <c r="F77" i="26"/>
  <c r="AI73" i="26"/>
  <c r="AI65" i="26"/>
  <c r="E77" i="26"/>
  <c r="AH75" i="26"/>
  <c r="AI53" i="26"/>
  <c r="D77" i="26"/>
  <c r="AH65" i="26"/>
  <c r="AI86" i="26"/>
  <c r="B77" i="26"/>
  <c r="B71" i="26"/>
  <c r="AH60" i="26"/>
  <c r="AI72" i="26"/>
  <c r="AI35" i="26"/>
  <c r="S200" i="26"/>
  <c r="D200" i="26"/>
  <c r="AI69" i="26"/>
  <c r="F95" i="26"/>
  <c r="AG71" i="26"/>
  <c r="E96" i="26"/>
  <c r="E181" i="26" s="1"/>
  <c r="D88" i="26"/>
  <c r="AG6" i="26"/>
  <c r="AH69" i="26"/>
  <c r="D181" i="26"/>
  <c r="AH72" i="26"/>
  <c r="AH86" i="26"/>
  <c r="AH35" i="26"/>
  <c r="AH73" i="26"/>
  <c r="AI75" i="26"/>
  <c r="AH74" i="26"/>
  <c r="C181" i="26"/>
  <c r="D183" i="26"/>
  <c r="C189" i="26"/>
  <c r="C48" i="26" s="1"/>
  <c r="C49" i="26" s="1"/>
  <c r="G188" i="26"/>
  <c r="Q224" i="31" l="1"/>
  <c r="R188" i="31"/>
  <c r="N181" i="31"/>
  <c r="O95" i="31"/>
  <c r="P189" i="31"/>
  <c r="P48" i="31" s="1"/>
  <c r="P49" i="31" s="1"/>
  <c r="P71" i="31" s="1"/>
  <c r="Q183" i="31"/>
  <c r="AG203" i="31"/>
  <c r="O7" i="31"/>
  <c r="P88" i="31"/>
  <c r="Q96" i="31"/>
  <c r="O181" i="30"/>
  <c r="P95" i="30"/>
  <c r="AF203" i="30"/>
  <c r="N7" i="30"/>
  <c r="R96" i="30"/>
  <c r="P183" i="30"/>
  <c r="O189" i="30"/>
  <c r="O48" i="30" s="1"/>
  <c r="O49" i="30" s="1"/>
  <c r="O71" i="30" s="1"/>
  <c r="O88" i="30"/>
  <c r="O224" i="30"/>
  <c r="P188" i="30"/>
  <c r="F49" i="29"/>
  <c r="F71" i="29" s="1"/>
  <c r="H181" i="29"/>
  <c r="I95" i="29"/>
  <c r="G224" i="29"/>
  <c r="H188" i="29"/>
  <c r="E71" i="29"/>
  <c r="H183" i="29"/>
  <c r="G189" i="29"/>
  <c r="G48" i="29" s="1"/>
  <c r="G49" i="29" s="1"/>
  <c r="G71" i="29" s="1"/>
  <c r="G88" i="29"/>
  <c r="J96" i="29"/>
  <c r="G181" i="28"/>
  <c r="H95" i="28"/>
  <c r="L96" i="28"/>
  <c r="J183" i="28"/>
  <c r="F224" i="28"/>
  <c r="G188" i="28"/>
  <c r="F189" i="28"/>
  <c r="F48" i="28" s="1"/>
  <c r="F88" i="28"/>
  <c r="T203" i="27"/>
  <c r="B7" i="27"/>
  <c r="F181" i="27"/>
  <c r="G95" i="27"/>
  <c r="G96" i="27"/>
  <c r="F88" i="27"/>
  <c r="F224" i="27"/>
  <c r="G188" i="27"/>
  <c r="G183" i="27"/>
  <c r="F189" i="27"/>
  <c r="F48" i="27" s="1"/>
  <c r="W203" i="27"/>
  <c r="E7" i="27"/>
  <c r="AH61" i="26"/>
  <c r="AI61" i="26"/>
  <c r="AI83" i="26"/>
  <c r="AH83" i="26"/>
  <c r="D189" i="26"/>
  <c r="D48" i="26" s="1"/>
  <c r="D49" i="26" s="1"/>
  <c r="D71" i="26" s="1"/>
  <c r="E183" i="26"/>
  <c r="F96" i="26"/>
  <c r="E88" i="26"/>
  <c r="C71" i="26"/>
  <c r="AI77" i="26"/>
  <c r="AH77" i="26"/>
  <c r="T203" i="26"/>
  <c r="B7" i="26"/>
  <c r="H188" i="26"/>
  <c r="G224" i="26"/>
  <c r="G95" i="26"/>
  <c r="AH203" i="31" l="1"/>
  <c r="P7" i="31"/>
  <c r="O181" i="31"/>
  <c r="P95" i="31"/>
  <c r="Q189" i="31"/>
  <c r="Q48" i="31" s="1"/>
  <c r="Q49" i="31" s="1"/>
  <c r="Q71" i="31" s="1"/>
  <c r="R183" i="31"/>
  <c r="R96" i="31"/>
  <c r="Q88" i="31"/>
  <c r="R224" i="31"/>
  <c r="S188" i="31"/>
  <c r="AG203" i="30"/>
  <c r="O7" i="30"/>
  <c r="P189" i="30"/>
  <c r="P48" i="30" s="1"/>
  <c r="P49" i="30" s="1"/>
  <c r="P71" i="30" s="1"/>
  <c r="Q183" i="30"/>
  <c r="P88" i="30"/>
  <c r="S96" i="30"/>
  <c r="P224" i="30"/>
  <c r="Q188" i="30"/>
  <c r="P181" i="30"/>
  <c r="Q95" i="30"/>
  <c r="W203" i="29"/>
  <c r="E7" i="29"/>
  <c r="K96" i="29"/>
  <c r="H224" i="29"/>
  <c r="I188" i="29"/>
  <c r="Y203" i="29"/>
  <c r="G7" i="29"/>
  <c r="I183" i="29"/>
  <c r="H189" i="29"/>
  <c r="H48" i="29" s="1"/>
  <c r="H88" i="29"/>
  <c r="I181" i="29"/>
  <c r="J95" i="29"/>
  <c r="X203" i="29"/>
  <c r="F7" i="29"/>
  <c r="K183" i="28"/>
  <c r="M96" i="28"/>
  <c r="H181" i="28"/>
  <c r="I95" i="28"/>
  <c r="G224" i="28"/>
  <c r="H188" i="28"/>
  <c r="G88" i="28"/>
  <c r="G189" i="28"/>
  <c r="G48" i="28" s="1"/>
  <c r="G71" i="28" s="1"/>
  <c r="G88" i="27"/>
  <c r="H96" i="27"/>
  <c r="F49" i="27"/>
  <c r="G181" i="27"/>
  <c r="H95" i="27"/>
  <c r="H183" i="27"/>
  <c r="G189" i="27"/>
  <c r="G48" i="27" s="1"/>
  <c r="G49" i="27" s="1"/>
  <c r="G71" i="27" s="1"/>
  <c r="H188" i="27"/>
  <c r="G224" i="27"/>
  <c r="H95" i="26"/>
  <c r="G96" i="26"/>
  <c r="G181" i="26" s="1"/>
  <c r="F88" i="26"/>
  <c r="V203" i="26"/>
  <c r="D7" i="26"/>
  <c r="I188" i="26"/>
  <c r="H224" i="26"/>
  <c r="F181" i="26"/>
  <c r="F183" i="26"/>
  <c r="E189" i="26"/>
  <c r="E48" i="26" s="1"/>
  <c r="U203" i="26"/>
  <c r="C7" i="26"/>
  <c r="R88" i="31" l="1"/>
  <c r="S96" i="31"/>
  <c r="R189" i="31"/>
  <c r="R48" i="31" s="1"/>
  <c r="R49" i="31" s="1"/>
  <c r="R71" i="31" s="1"/>
  <c r="S183" i="31"/>
  <c r="P181" i="31"/>
  <c r="Q95" i="31"/>
  <c r="AI203" i="31"/>
  <c r="Q7" i="31"/>
  <c r="T188" i="31"/>
  <c r="S224" i="31"/>
  <c r="T96" i="30"/>
  <c r="Q189" i="30"/>
  <c r="Q48" i="30" s="1"/>
  <c r="Q49" i="30" s="1"/>
  <c r="Q71" i="30" s="1"/>
  <c r="R183" i="30"/>
  <c r="Q88" i="30"/>
  <c r="Q181" i="30"/>
  <c r="R95" i="30"/>
  <c r="AH203" i="30"/>
  <c r="P7" i="30"/>
  <c r="R188" i="30"/>
  <c r="Q224" i="30"/>
  <c r="L96" i="29"/>
  <c r="I189" i="29"/>
  <c r="I48" i="29" s="1"/>
  <c r="I49" i="29" s="1"/>
  <c r="I71" i="29" s="1"/>
  <c r="J183" i="29"/>
  <c r="I88" i="29"/>
  <c r="J181" i="29"/>
  <c r="K95" i="29"/>
  <c r="H49" i="29"/>
  <c r="H71" i="29" s="1"/>
  <c r="J188" i="29"/>
  <c r="I224" i="29"/>
  <c r="F71" i="28"/>
  <c r="H224" i="28"/>
  <c r="I188" i="28"/>
  <c r="H88" i="28"/>
  <c r="H189" i="28"/>
  <c r="H48" i="28" s="1"/>
  <c r="H71" i="28" s="1"/>
  <c r="Y203" i="28"/>
  <c r="G7" i="28"/>
  <c r="N96" i="28"/>
  <c r="I181" i="28"/>
  <c r="J95" i="28"/>
  <c r="L183" i="28"/>
  <c r="H224" i="27"/>
  <c r="I188" i="27"/>
  <c r="F71" i="27"/>
  <c r="Y203" i="27"/>
  <c r="G7" i="27"/>
  <c r="I183" i="27"/>
  <c r="H189" i="27"/>
  <c r="H48" i="27" s="1"/>
  <c r="I96" i="27"/>
  <c r="H88" i="27"/>
  <c r="H181" i="27"/>
  <c r="I95" i="27"/>
  <c r="E49" i="26"/>
  <c r="G183" i="26"/>
  <c r="F189" i="26"/>
  <c r="F48" i="26" s="1"/>
  <c r="F49" i="26" s="1"/>
  <c r="F71" i="26" s="1"/>
  <c r="I95" i="26"/>
  <c r="H96" i="26"/>
  <c r="H181" i="26" s="1"/>
  <c r="G88" i="26"/>
  <c r="I224" i="26"/>
  <c r="J188" i="26"/>
  <c r="S189" i="31" l="1"/>
  <c r="S48" i="31" s="1"/>
  <c r="S49" i="31" s="1"/>
  <c r="S71" i="31" s="1"/>
  <c r="T183" i="31"/>
  <c r="Q181" i="31"/>
  <c r="R95" i="31"/>
  <c r="AJ203" i="31"/>
  <c r="R7" i="31"/>
  <c r="T96" i="31"/>
  <c r="S88" i="31"/>
  <c r="U188" i="31"/>
  <c r="T224" i="31"/>
  <c r="R189" i="30"/>
  <c r="R48" i="30" s="1"/>
  <c r="R49" i="30" s="1"/>
  <c r="R71" i="30" s="1"/>
  <c r="S183" i="30"/>
  <c r="R88" i="30"/>
  <c r="AI203" i="30"/>
  <c r="Q7" i="30"/>
  <c r="R181" i="30"/>
  <c r="S95" i="30"/>
  <c r="S188" i="30"/>
  <c r="R224" i="30"/>
  <c r="U96" i="30"/>
  <c r="K181" i="29"/>
  <c r="L95" i="29"/>
  <c r="J189" i="29"/>
  <c r="J48" i="29" s="1"/>
  <c r="J49" i="29" s="1"/>
  <c r="J71" i="29" s="1"/>
  <c r="K183" i="29"/>
  <c r="J88" i="29"/>
  <c r="AA203" i="29"/>
  <c r="I7" i="29"/>
  <c r="K188" i="29"/>
  <c r="J224" i="29"/>
  <c r="M96" i="29"/>
  <c r="Z203" i="29"/>
  <c r="H7" i="29"/>
  <c r="Z203" i="28"/>
  <c r="H7" i="28"/>
  <c r="J181" i="28"/>
  <c r="K95" i="28"/>
  <c r="O96" i="28"/>
  <c r="J188" i="28"/>
  <c r="I224" i="28"/>
  <c r="I189" i="28"/>
  <c r="I48" i="28" s="1"/>
  <c r="I71" i="28" s="1"/>
  <c r="I88" i="28"/>
  <c r="M183" i="28"/>
  <c r="X203" i="28"/>
  <c r="F7" i="28"/>
  <c r="J183" i="27"/>
  <c r="I189" i="27"/>
  <c r="I48" i="27" s="1"/>
  <c r="I49" i="27" s="1"/>
  <c r="I71" i="27" s="1"/>
  <c r="I181" i="27"/>
  <c r="J95" i="27"/>
  <c r="X203" i="27"/>
  <c r="F7" i="27"/>
  <c r="J96" i="27"/>
  <c r="I88" i="27"/>
  <c r="I224" i="27"/>
  <c r="J188" i="27"/>
  <c r="H49" i="27"/>
  <c r="G189" i="26"/>
  <c r="G48" i="26" s="1"/>
  <c r="G49" i="26" s="1"/>
  <c r="G71" i="26" s="1"/>
  <c r="H183" i="26"/>
  <c r="X203" i="26"/>
  <c r="F7" i="26"/>
  <c r="K188" i="26"/>
  <c r="J224" i="26"/>
  <c r="E71" i="26"/>
  <c r="H88" i="26"/>
  <c r="I96" i="26"/>
  <c r="I181" i="26" s="1"/>
  <c r="J95" i="26"/>
  <c r="U96" i="31" l="1"/>
  <c r="T88" i="31"/>
  <c r="R181" i="31"/>
  <c r="S95" i="31"/>
  <c r="T189" i="31"/>
  <c r="T48" i="31" s="1"/>
  <c r="T49" i="31" s="1"/>
  <c r="T71" i="31" s="1"/>
  <c r="U183" i="31"/>
  <c r="U224" i="31"/>
  <c r="V188" i="31"/>
  <c r="AK203" i="31"/>
  <c r="S7" i="31"/>
  <c r="S181" i="30"/>
  <c r="T95" i="30"/>
  <c r="T188" i="30"/>
  <c r="S224" i="30"/>
  <c r="V96" i="30"/>
  <c r="S189" i="30"/>
  <c r="S48" i="30" s="1"/>
  <c r="S49" i="30" s="1"/>
  <c r="S71" i="30" s="1"/>
  <c r="T183" i="30"/>
  <c r="S88" i="30"/>
  <c r="AJ203" i="30"/>
  <c r="R7" i="30"/>
  <c r="L188" i="29"/>
  <c r="K224" i="29"/>
  <c r="K189" i="29"/>
  <c r="K48" i="29" s="1"/>
  <c r="K49" i="29" s="1"/>
  <c r="K71" i="29" s="1"/>
  <c r="L183" i="29"/>
  <c r="K88" i="29"/>
  <c r="AB203" i="29"/>
  <c r="J7" i="29"/>
  <c r="N96" i="29"/>
  <c r="L181" i="29"/>
  <c r="M95" i="29"/>
  <c r="N183" i="28"/>
  <c r="P96" i="28"/>
  <c r="K181" i="28"/>
  <c r="L95" i="28"/>
  <c r="K188" i="28"/>
  <c r="J224" i="28"/>
  <c r="J189" i="28"/>
  <c r="J48" i="28" s="1"/>
  <c r="J88" i="28"/>
  <c r="AA203" i="28"/>
  <c r="I7" i="28"/>
  <c r="J181" i="27"/>
  <c r="K95" i="27"/>
  <c r="H71" i="27"/>
  <c r="K188" i="27"/>
  <c r="J224" i="27"/>
  <c r="J88" i="27"/>
  <c r="K96" i="27"/>
  <c r="AA203" i="27"/>
  <c r="I7" i="27"/>
  <c r="J189" i="27"/>
  <c r="J48" i="27" s="1"/>
  <c r="K183" i="27"/>
  <c r="K95" i="26"/>
  <c r="I88" i="26"/>
  <c r="J96" i="26"/>
  <c r="W203" i="26"/>
  <c r="E7" i="26"/>
  <c r="H189" i="26"/>
  <c r="H48" i="26" s="1"/>
  <c r="I183" i="26"/>
  <c r="L188" i="26"/>
  <c r="K224" i="26"/>
  <c r="Y203" i="26"/>
  <c r="G7" i="26"/>
  <c r="M65" i="25"/>
  <c r="L90" i="25"/>
  <c r="C56" i="25"/>
  <c r="AH93" i="25"/>
  <c r="AI93" i="25" s="1"/>
  <c r="AH41" i="25"/>
  <c r="AI41" i="25"/>
  <c r="AF228" i="25"/>
  <c r="AE228" i="25"/>
  <c r="AD228" i="25"/>
  <c r="AC228" i="25"/>
  <c r="AB228" i="25"/>
  <c r="AA228" i="25"/>
  <c r="Z228" i="25"/>
  <c r="Y228" i="25"/>
  <c r="X228" i="25"/>
  <c r="W228" i="25"/>
  <c r="V228" i="25"/>
  <c r="U228" i="25"/>
  <c r="T228" i="25"/>
  <c r="S228" i="25"/>
  <c r="R228" i="25"/>
  <c r="Q228" i="25"/>
  <c r="P228" i="25"/>
  <c r="O228" i="25"/>
  <c r="N228" i="25"/>
  <c r="M228" i="25"/>
  <c r="L228" i="25"/>
  <c r="K228" i="25"/>
  <c r="J228" i="25"/>
  <c r="I228" i="25"/>
  <c r="H228" i="25"/>
  <c r="G228" i="25"/>
  <c r="F228" i="25"/>
  <c r="E228" i="25"/>
  <c r="D228" i="25"/>
  <c r="C228" i="25"/>
  <c r="B228" i="25"/>
  <c r="A228" i="25"/>
  <c r="AF227" i="25"/>
  <c r="AE227" i="25"/>
  <c r="AD227" i="25"/>
  <c r="AC227" i="25"/>
  <c r="AB227" i="25"/>
  <c r="AA227" i="25"/>
  <c r="Z227" i="25"/>
  <c r="Y227" i="25"/>
  <c r="X227" i="25"/>
  <c r="W227" i="25"/>
  <c r="V227" i="25"/>
  <c r="U227" i="25"/>
  <c r="T227" i="25"/>
  <c r="S227" i="25"/>
  <c r="R227" i="25"/>
  <c r="Q227" i="25"/>
  <c r="P227" i="25"/>
  <c r="O227" i="25"/>
  <c r="N227" i="25"/>
  <c r="M227" i="25"/>
  <c r="L227" i="25"/>
  <c r="K227" i="25"/>
  <c r="J227" i="25"/>
  <c r="I227" i="25"/>
  <c r="H227" i="25"/>
  <c r="G227" i="25"/>
  <c r="F227" i="25"/>
  <c r="E227" i="25"/>
  <c r="D227" i="25"/>
  <c r="C227" i="25"/>
  <c r="B227" i="25"/>
  <c r="A227" i="25"/>
  <c r="AF226" i="25"/>
  <c r="AE226" i="25"/>
  <c r="AD226" i="25"/>
  <c r="AC226" i="25"/>
  <c r="AB226" i="25"/>
  <c r="AA226" i="25"/>
  <c r="Z226" i="25"/>
  <c r="Y226" i="25"/>
  <c r="X226" i="25"/>
  <c r="W226" i="25"/>
  <c r="V226" i="25"/>
  <c r="U226" i="25"/>
  <c r="T226" i="25"/>
  <c r="S226" i="25"/>
  <c r="R226" i="25"/>
  <c r="Q226" i="25"/>
  <c r="P226" i="25"/>
  <c r="O226" i="25"/>
  <c r="N226" i="25"/>
  <c r="M226" i="25"/>
  <c r="L226" i="25"/>
  <c r="K226" i="25"/>
  <c r="J226" i="25"/>
  <c r="I226" i="25"/>
  <c r="H226" i="25"/>
  <c r="G226" i="25"/>
  <c r="F226" i="25"/>
  <c r="E226" i="25"/>
  <c r="D226" i="25"/>
  <c r="C226" i="25"/>
  <c r="B226" i="25"/>
  <c r="A226" i="25"/>
  <c r="AF225" i="25"/>
  <c r="AE225" i="25"/>
  <c r="AD225" i="25"/>
  <c r="AC225" i="25"/>
  <c r="AB225" i="25"/>
  <c r="AA225" i="25"/>
  <c r="Z225" i="25"/>
  <c r="Y225" i="25"/>
  <c r="X225" i="25"/>
  <c r="W225" i="25"/>
  <c r="V225" i="25"/>
  <c r="U225" i="25"/>
  <c r="T225" i="25"/>
  <c r="S225" i="25"/>
  <c r="R225" i="25"/>
  <c r="Q225" i="25"/>
  <c r="P225" i="25"/>
  <c r="O225" i="25"/>
  <c r="N225" i="25"/>
  <c r="M225" i="25"/>
  <c r="L225" i="25"/>
  <c r="K225" i="25"/>
  <c r="J225" i="25"/>
  <c r="I225" i="25"/>
  <c r="H225" i="25"/>
  <c r="G225" i="25"/>
  <c r="F225" i="25"/>
  <c r="E225" i="25"/>
  <c r="D225" i="25"/>
  <c r="C225" i="25"/>
  <c r="B225" i="25"/>
  <c r="A225" i="25"/>
  <c r="B224" i="25"/>
  <c r="S199" i="25"/>
  <c r="AG189" i="25"/>
  <c r="B189" i="25"/>
  <c r="D188" i="25"/>
  <c r="C188" i="25"/>
  <c r="C224" i="25" s="1"/>
  <c r="D187" i="25"/>
  <c r="E187" i="25" s="1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C187" i="25"/>
  <c r="C186" i="25"/>
  <c r="D186" i="25" s="1"/>
  <c r="E186" i="25" s="1"/>
  <c r="F186" i="25" s="1"/>
  <c r="G186" i="25" s="1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E185" i="25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D185" i="25"/>
  <c r="C185" i="25"/>
  <c r="C184" i="25"/>
  <c r="D183" i="25"/>
  <c r="E183" i="25" s="1"/>
  <c r="F183" i="25" s="1"/>
  <c r="C183" i="25"/>
  <c r="AG181" i="25"/>
  <c r="B181" i="25"/>
  <c r="G180" i="25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F180" i="25"/>
  <c r="C180" i="25"/>
  <c r="D180" i="25" s="1"/>
  <c r="E180" i="25" s="1"/>
  <c r="V179" i="25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I179" i="25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E179" i="25"/>
  <c r="F179" i="25" s="1"/>
  <c r="G179" i="25" s="1"/>
  <c r="H179" i="25" s="1"/>
  <c r="D179" i="25"/>
  <c r="C179" i="25"/>
  <c r="C178" i="25"/>
  <c r="D178" i="25" s="1"/>
  <c r="E178" i="25" s="1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T177" i="25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AF177" i="25" s="1"/>
  <c r="H177" i="25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D177" i="25"/>
  <c r="E177" i="25" s="1"/>
  <c r="F177" i="25" s="1"/>
  <c r="G177" i="25" s="1"/>
  <c r="C177" i="25"/>
  <c r="F176" i="25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C176" i="25"/>
  <c r="D176" i="25" s="1"/>
  <c r="E176" i="25" s="1"/>
  <c r="AD175" i="25"/>
  <c r="AE175" i="25" s="1"/>
  <c r="AF175" i="25" s="1"/>
  <c r="Q175" i="25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E175" i="25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D175" i="25"/>
  <c r="C175" i="25"/>
  <c r="C174" i="25"/>
  <c r="D174" i="25" s="1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AB173" i="25"/>
  <c r="AC173" i="25" s="1"/>
  <c r="AD173" i="25" s="1"/>
  <c r="AE173" i="25" s="1"/>
  <c r="AF173" i="25" s="1"/>
  <c r="P173" i="25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H173" i="25"/>
  <c r="I173" i="25" s="1"/>
  <c r="J173" i="25" s="1"/>
  <c r="K173" i="25" s="1"/>
  <c r="L173" i="25" s="1"/>
  <c r="M173" i="25" s="1"/>
  <c r="N173" i="25" s="1"/>
  <c r="O173" i="25" s="1"/>
  <c r="E173" i="25"/>
  <c r="F173" i="25" s="1"/>
  <c r="G173" i="25" s="1"/>
  <c r="D173" i="25"/>
  <c r="C173" i="25"/>
  <c r="C172" i="25"/>
  <c r="D172" i="25" s="1"/>
  <c r="E172" i="25" s="1"/>
  <c r="F172" i="25" s="1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E171" i="25"/>
  <c r="F171" i="25" s="1"/>
  <c r="G171" i="25" s="1"/>
  <c r="H171" i="25" s="1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D171" i="25"/>
  <c r="C171" i="25"/>
  <c r="T170" i="25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J170" i="25"/>
  <c r="K170" i="25" s="1"/>
  <c r="L170" i="25" s="1"/>
  <c r="M170" i="25" s="1"/>
  <c r="N170" i="25" s="1"/>
  <c r="O170" i="25" s="1"/>
  <c r="P170" i="25" s="1"/>
  <c r="Q170" i="25" s="1"/>
  <c r="R170" i="25" s="1"/>
  <c r="S170" i="25" s="1"/>
  <c r="C170" i="25"/>
  <c r="D170" i="25" s="1"/>
  <c r="E170" i="25" s="1"/>
  <c r="F170" i="25" s="1"/>
  <c r="G170" i="25" s="1"/>
  <c r="H170" i="25" s="1"/>
  <c r="I170" i="25" s="1"/>
  <c r="D169" i="25"/>
  <c r="E169" i="25" s="1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C169" i="25"/>
  <c r="AB168" i="25"/>
  <c r="AC168" i="25" s="1"/>
  <c r="AD168" i="25" s="1"/>
  <c r="AE168" i="25" s="1"/>
  <c r="AF168" i="25" s="1"/>
  <c r="R168" i="25"/>
  <c r="S168" i="25" s="1"/>
  <c r="T168" i="25" s="1"/>
  <c r="U168" i="25" s="1"/>
  <c r="V168" i="25" s="1"/>
  <c r="W168" i="25" s="1"/>
  <c r="X168" i="25" s="1"/>
  <c r="Y168" i="25" s="1"/>
  <c r="Z168" i="25" s="1"/>
  <c r="AA168" i="25" s="1"/>
  <c r="G168" i="25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C168" i="25"/>
  <c r="D168" i="25" s="1"/>
  <c r="E168" i="25" s="1"/>
  <c r="F168" i="25" s="1"/>
  <c r="D167" i="25"/>
  <c r="E167" i="25" s="1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C167" i="25"/>
  <c r="C166" i="25"/>
  <c r="D166" i="25" s="1"/>
  <c r="E166" i="25" s="1"/>
  <c r="F166" i="25" s="1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K165" i="25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F165" i="25"/>
  <c r="G165" i="25" s="1"/>
  <c r="H165" i="25" s="1"/>
  <c r="I165" i="25" s="1"/>
  <c r="J165" i="25" s="1"/>
  <c r="C165" i="25"/>
  <c r="D165" i="25" s="1"/>
  <c r="E165" i="25" s="1"/>
  <c r="D164" i="25"/>
  <c r="E164" i="25" s="1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C164" i="25"/>
  <c r="J163" i="25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G163" i="25"/>
  <c r="H163" i="25" s="1"/>
  <c r="I163" i="25" s="1"/>
  <c r="D163" i="25"/>
  <c r="E163" i="25" s="1"/>
  <c r="F163" i="25" s="1"/>
  <c r="C163" i="25"/>
  <c r="U162" i="25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C162" i="25"/>
  <c r="D162" i="25" s="1"/>
  <c r="E162" i="25" s="1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Q161" i="25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P161" i="25"/>
  <c r="F161" i="25"/>
  <c r="G161" i="25" s="1"/>
  <c r="H161" i="25" s="1"/>
  <c r="I161" i="25" s="1"/>
  <c r="J161" i="25" s="1"/>
  <c r="K161" i="25" s="1"/>
  <c r="L161" i="25" s="1"/>
  <c r="M161" i="25" s="1"/>
  <c r="N161" i="25" s="1"/>
  <c r="O161" i="25" s="1"/>
  <c r="C161" i="25"/>
  <c r="D161" i="25" s="1"/>
  <c r="E161" i="25" s="1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C160" i="25"/>
  <c r="M159" i="25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D159" i="25"/>
  <c r="E159" i="25" s="1"/>
  <c r="F159" i="25" s="1"/>
  <c r="G159" i="25" s="1"/>
  <c r="H159" i="25" s="1"/>
  <c r="I159" i="25" s="1"/>
  <c r="J159" i="25" s="1"/>
  <c r="K159" i="25" s="1"/>
  <c r="L159" i="25" s="1"/>
  <c r="C159" i="25"/>
  <c r="E158" i="25"/>
  <c r="F158" i="25" s="1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C158" i="25"/>
  <c r="D158" i="25" s="1"/>
  <c r="V157" i="25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K157" i="25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I157" i="25"/>
  <c r="J157" i="25" s="1"/>
  <c r="C157" i="25"/>
  <c r="D157" i="25" s="1"/>
  <c r="E157" i="25" s="1"/>
  <c r="F157" i="25" s="1"/>
  <c r="G157" i="25" s="1"/>
  <c r="H157" i="25" s="1"/>
  <c r="E156" i="25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D156" i="25"/>
  <c r="C156" i="25"/>
  <c r="I155" i="25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D155" i="25"/>
  <c r="E155" i="25" s="1"/>
  <c r="F155" i="25" s="1"/>
  <c r="G155" i="25" s="1"/>
  <c r="H155" i="25" s="1"/>
  <c r="C155" i="25"/>
  <c r="O154" i="25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D154" i="25"/>
  <c r="E154" i="25" s="1"/>
  <c r="F154" i="25" s="1"/>
  <c r="G154" i="25" s="1"/>
  <c r="H154" i="25" s="1"/>
  <c r="I154" i="25" s="1"/>
  <c r="J154" i="25" s="1"/>
  <c r="K154" i="25" s="1"/>
  <c r="L154" i="25" s="1"/>
  <c r="M154" i="25" s="1"/>
  <c r="N154" i="25" s="1"/>
  <c r="C154" i="25"/>
  <c r="C153" i="25"/>
  <c r="D153" i="25" s="1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C152" i="25"/>
  <c r="D152" i="25" s="1"/>
  <c r="E152" i="25" s="1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D151" i="25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C151" i="25"/>
  <c r="X150" i="25"/>
  <c r="Y150" i="25" s="1"/>
  <c r="Z150" i="25" s="1"/>
  <c r="AA150" i="25" s="1"/>
  <c r="AB150" i="25" s="1"/>
  <c r="AC150" i="25" s="1"/>
  <c r="AD150" i="25" s="1"/>
  <c r="AE150" i="25" s="1"/>
  <c r="AF150" i="25" s="1"/>
  <c r="G150" i="25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D150" i="25"/>
  <c r="E150" i="25" s="1"/>
  <c r="F150" i="25" s="1"/>
  <c r="C150" i="25"/>
  <c r="C149" i="25"/>
  <c r="D149" i="25" s="1"/>
  <c r="E149" i="25" s="1"/>
  <c r="F149" i="25" s="1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C148" i="25"/>
  <c r="D148" i="25" s="1"/>
  <c r="E148" i="25" s="1"/>
  <c r="F148" i="25" s="1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J147" i="25"/>
  <c r="K147" i="25" s="1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I147" i="25"/>
  <c r="D147" i="25"/>
  <c r="E147" i="25" s="1"/>
  <c r="F147" i="25" s="1"/>
  <c r="G147" i="25" s="1"/>
  <c r="H147" i="25" s="1"/>
  <c r="C147" i="25"/>
  <c r="G146" i="25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D146" i="25"/>
  <c r="E146" i="25" s="1"/>
  <c r="F146" i="25" s="1"/>
  <c r="C146" i="25"/>
  <c r="M143" i="25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C143" i="25"/>
  <c r="D143" i="25" s="1"/>
  <c r="E143" i="25" s="1"/>
  <c r="F143" i="25" s="1"/>
  <c r="G143" i="25" s="1"/>
  <c r="H143" i="25" s="1"/>
  <c r="I143" i="25" s="1"/>
  <c r="J143" i="25" s="1"/>
  <c r="K143" i="25" s="1"/>
  <c r="L143" i="25" s="1"/>
  <c r="L142" i="25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C142" i="25"/>
  <c r="D142" i="25" s="1"/>
  <c r="E142" i="25" s="1"/>
  <c r="F142" i="25" s="1"/>
  <c r="G142" i="25" s="1"/>
  <c r="H142" i="25" s="1"/>
  <c r="I142" i="25" s="1"/>
  <c r="J142" i="25" s="1"/>
  <c r="K142" i="25" s="1"/>
  <c r="J141" i="25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D141" i="25"/>
  <c r="E141" i="25" s="1"/>
  <c r="F141" i="25" s="1"/>
  <c r="G141" i="25" s="1"/>
  <c r="H141" i="25" s="1"/>
  <c r="I141" i="25" s="1"/>
  <c r="C141" i="25"/>
  <c r="G140" i="25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D140" i="25"/>
  <c r="E140" i="25" s="1"/>
  <c r="F140" i="25" s="1"/>
  <c r="C140" i="25"/>
  <c r="M139" i="25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C139" i="25"/>
  <c r="D139" i="25" s="1"/>
  <c r="E139" i="25" s="1"/>
  <c r="F139" i="25" s="1"/>
  <c r="G139" i="25" s="1"/>
  <c r="H139" i="25" s="1"/>
  <c r="I139" i="25" s="1"/>
  <c r="J139" i="25" s="1"/>
  <c r="K139" i="25" s="1"/>
  <c r="L139" i="25" s="1"/>
  <c r="C138" i="25"/>
  <c r="D138" i="25" s="1"/>
  <c r="E138" i="25" s="1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D137" i="25"/>
  <c r="E137" i="25" s="1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C137" i="25"/>
  <c r="D136" i="25"/>
  <c r="E136" i="25" s="1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C136" i="25"/>
  <c r="G135" i="25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C135" i="25"/>
  <c r="D135" i="25" s="1"/>
  <c r="E135" i="25" s="1"/>
  <c r="F135" i="25" s="1"/>
  <c r="D134" i="25"/>
  <c r="E134" i="25" s="1"/>
  <c r="F134" i="25" s="1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C134" i="25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D133" i="25"/>
  <c r="C133" i="25"/>
  <c r="C132" i="25"/>
  <c r="D132" i="25" s="1"/>
  <c r="E132" i="25" s="1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C131" i="25"/>
  <c r="D131" i="25" s="1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D130" i="25"/>
  <c r="E130" i="25" s="1"/>
  <c r="F130" i="25" s="1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C130" i="25"/>
  <c r="M129" i="25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E129" i="25"/>
  <c r="F129" i="25" s="1"/>
  <c r="G129" i="25" s="1"/>
  <c r="H129" i="25" s="1"/>
  <c r="I129" i="25" s="1"/>
  <c r="J129" i="25" s="1"/>
  <c r="K129" i="25" s="1"/>
  <c r="L129" i="25" s="1"/>
  <c r="D129" i="25"/>
  <c r="C129" i="25"/>
  <c r="C128" i="25"/>
  <c r="D128" i="25" s="1"/>
  <c r="E128" i="25" s="1"/>
  <c r="F128" i="25" s="1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C127" i="25"/>
  <c r="D127" i="25" s="1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T126" i="25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C126" i="25"/>
  <c r="F125" i="25"/>
  <c r="G125" i="25" s="1"/>
  <c r="H125" i="25" s="1"/>
  <c r="I125" i="25" s="1"/>
  <c r="J125" i="25" s="1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E125" i="25"/>
  <c r="D125" i="25"/>
  <c r="C125" i="25"/>
  <c r="D124" i="25"/>
  <c r="E124" i="25" s="1"/>
  <c r="F124" i="25" s="1"/>
  <c r="G124" i="25" s="1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C124" i="25"/>
  <c r="D123" i="25"/>
  <c r="E123" i="25" s="1"/>
  <c r="F123" i="25" s="1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C123" i="25"/>
  <c r="D122" i="25"/>
  <c r="E122" i="25" s="1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C122" i="25"/>
  <c r="D121" i="25"/>
  <c r="E121" i="25" s="1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C121" i="25"/>
  <c r="C120" i="25"/>
  <c r="D120" i="25" s="1"/>
  <c r="E120" i="25" s="1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Z119" i="25"/>
  <c r="AA119" i="25" s="1"/>
  <c r="AB119" i="25" s="1"/>
  <c r="AC119" i="25" s="1"/>
  <c r="AD119" i="25" s="1"/>
  <c r="AE119" i="25" s="1"/>
  <c r="AF119" i="25" s="1"/>
  <c r="E119" i="25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D119" i="25"/>
  <c r="C119" i="25"/>
  <c r="C118" i="25"/>
  <c r="D118" i="25" s="1"/>
  <c r="E118" i="25" s="1"/>
  <c r="F118" i="25" s="1"/>
  <c r="G118" i="25" s="1"/>
  <c r="H118" i="25" s="1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C117" i="25"/>
  <c r="L116" i="25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G116" i="25"/>
  <c r="H116" i="25" s="1"/>
  <c r="I116" i="25" s="1"/>
  <c r="J116" i="25" s="1"/>
  <c r="K116" i="25" s="1"/>
  <c r="D116" i="25"/>
  <c r="E116" i="25" s="1"/>
  <c r="F116" i="25" s="1"/>
  <c r="C116" i="25"/>
  <c r="H115" i="25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D115" i="25"/>
  <c r="E115" i="25" s="1"/>
  <c r="F115" i="25" s="1"/>
  <c r="G115" i="25" s="1"/>
  <c r="C115" i="25"/>
  <c r="C114" i="25"/>
  <c r="D114" i="25" s="1"/>
  <c r="E114" i="25" s="1"/>
  <c r="F114" i="25" s="1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V113" i="25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F113" i="25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D113" i="25"/>
  <c r="E113" i="25" s="1"/>
  <c r="C113" i="25"/>
  <c r="F112" i="25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D112" i="25"/>
  <c r="E112" i="25" s="1"/>
  <c r="C112" i="25"/>
  <c r="U111" i="25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E111" i="25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D111" i="25"/>
  <c r="C111" i="25"/>
  <c r="F110" i="25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C110" i="25"/>
  <c r="D110" i="25" s="1"/>
  <c r="E110" i="25" s="1"/>
  <c r="D109" i="25"/>
  <c r="E109" i="25" s="1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C109" i="25"/>
  <c r="T108" i="25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D108" i="25"/>
  <c r="E108" i="25" s="1"/>
  <c r="F108" i="25" s="1"/>
  <c r="G108" i="25" s="1"/>
  <c r="H108" i="25" s="1"/>
  <c r="I108" i="25" s="1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C108" i="25"/>
  <c r="T107" i="25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J107" i="25"/>
  <c r="K107" i="25" s="1"/>
  <c r="L107" i="25" s="1"/>
  <c r="M107" i="25" s="1"/>
  <c r="N107" i="25" s="1"/>
  <c r="O107" i="25" s="1"/>
  <c r="P107" i="25" s="1"/>
  <c r="Q107" i="25" s="1"/>
  <c r="R107" i="25" s="1"/>
  <c r="S107" i="25" s="1"/>
  <c r="C107" i="25"/>
  <c r="D107" i="25" s="1"/>
  <c r="E107" i="25" s="1"/>
  <c r="F107" i="25" s="1"/>
  <c r="G107" i="25" s="1"/>
  <c r="H107" i="25" s="1"/>
  <c r="Q106" i="25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C106" i="25"/>
  <c r="D106" i="25" s="1"/>
  <c r="E106" i="25" s="1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AF104" i="25"/>
  <c r="P104" i="25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C104" i="25"/>
  <c r="D104" i="25" s="1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E103" i="25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C103" i="25"/>
  <c r="D103" i="25" s="1"/>
  <c r="D102" i="25"/>
  <c r="E102" i="25" s="1"/>
  <c r="F102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R102" i="25" s="1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C102" i="25"/>
  <c r="C100" i="25"/>
  <c r="D100" i="25" s="1"/>
  <c r="E100" i="25" s="1"/>
  <c r="F100" i="25" s="1"/>
  <c r="G100" i="25" s="1"/>
  <c r="H100" i="25" s="1"/>
  <c r="I100" i="25" s="1"/>
  <c r="J100" i="25" s="1"/>
  <c r="K100" i="25" s="1"/>
  <c r="L100" i="25" s="1"/>
  <c r="M100" i="25" s="1"/>
  <c r="N100" i="25" s="1"/>
  <c r="O100" i="25" s="1"/>
  <c r="P100" i="25" s="1"/>
  <c r="Q100" i="25" s="1"/>
  <c r="R100" i="25" s="1"/>
  <c r="S100" i="25" s="1"/>
  <c r="T100" i="25" s="1"/>
  <c r="U100" i="25" s="1"/>
  <c r="V100" i="25" s="1"/>
  <c r="W100" i="25" s="1"/>
  <c r="X100" i="25" s="1"/>
  <c r="Y100" i="25" s="1"/>
  <c r="Z100" i="25" s="1"/>
  <c r="AA100" i="25" s="1"/>
  <c r="AB100" i="25" s="1"/>
  <c r="AC100" i="25" s="1"/>
  <c r="AD100" i="25" s="1"/>
  <c r="AE100" i="25" s="1"/>
  <c r="AF100" i="25" s="1"/>
  <c r="E99" i="25"/>
  <c r="F99" i="25" s="1"/>
  <c r="G99" i="25" s="1"/>
  <c r="H99" i="25" s="1"/>
  <c r="I99" i="25" s="1"/>
  <c r="J99" i="25" s="1"/>
  <c r="K99" i="25" s="1"/>
  <c r="L99" i="25" s="1"/>
  <c r="M99" i="25" s="1"/>
  <c r="N99" i="25" s="1"/>
  <c r="O99" i="25" s="1"/>
  <c r="P99" i="25" s="1"/>
  <c r="Q99" i="25" s="1"/>
  <c r="R99" i="25" s="1"/>
  <c r="S99" i="25" s="1"/>
  <c r="T99" i="25" s="1"/>
  <c r="U99" i="25" s="1"/>
  <c r="V99" i="25" s="1"/>
  <c r="W99" i="25" s="1"/>
  <c r="X99" i="25" s="1"/>
  <c r="Y99" i="25" s="1"/>
  <c r="Z99" i="25" s="1"/>
  <c r="AA99" i="25" s="1"/>
  <c r="AB99" i="25" s="1"/>
  <c r="AC99" i="25" s="1"/>
  <c r="AD99" i="25" s="1"/>
  <c r="AE99" i="25" s="1"/>
  <c r="AF99" i="25" s="1"/>
  <c r="C99" i="25"/>
  <c r="D99" i="25" s="1"/>
  <c r="M98" i="25"/>
  <c r="N98" i="25" s="1"/>
  <c r="O98" i="25" s="1"/>
  <c r="P98" i="25" s="1"/>
  <c r="Q98" i="25" s="1"/>
  <c r="R98" i="25" s="1"/>
  <c r="S98" i="25" s="1"/>
  <c r="T98" i="25" s="1"/>
  <c r="U98" i="25" s="1"/>
  <c r="V98" i="25" s="1"/>
  <c r="W98" i="25" s="1"/>
  <c r="X98" i="25" s="1"/>
  <c r="Y98" i="25" s="1"/>
  <c r="Z98" i="25" s="1"/>
  <c r="AA98" i="25" s="1"/>
  <c r="AB98" i="25" s="1"/>
  <c r="AC98" i="25" s="1"/>
  <c r="AD98" i="25" s="1"/>
  <c r="AE98" i="25" s="1"/>
  <c r="AF98" i="25" s="1"/>
  <c r="E98" i="25"/>
  <c r="F98" i="25" s="1"/>
  <c r="G98" i="25" s="1"/>
  <c r="H98" i="25" s="1"/>
  <c r="I98" i="25" s="1"/>
  <c r="J98" i="25" s="1"/>
  <c r="K98" i="25" s="1"/>
  <c r="L98" i="25" s="1"/>
  <c r="C98" i="25"/>
  <c r="D98" i="25" s="1"/>
  <c r="C97" i="25"/>
  <c r="D97" i="25" s="1"/>
  <c r="E97" i="25" s="1"/>
  <c r="F97" i="25" s="1"/>
  <c r="G97" i="25" s="1"/>
  <c r="H97" i="25" s="1"/>
  <c r="I97" i="25" s="1"/>
  <c r="J97" i="25" s="1"/>
  <c r="K97" i="25" s="1"/>
  <c r="L97" i="25" s="1"/>
  <c r="M97" i="25" s="1"/>
  <c r="N97" i="25" s="1"/>
  <c r="O97" i="25" s="1"/>
  <c r="P97" i="25" s="1"/>
  <c r="Q97" i="25" s="1"/>
  <c r="R97" i="25" s="1"/>
  <c r="S97" i="25" s="1"/>
  <c r="T97" i="25" s="1"/>
  <c r="U97" i="25" s="1"/>
  <c r="V97" i="25" s="1"/>
  <c r="W97" i="25" s="1"/>
  <c r="X97" i="25" s="1"/>
  <c r="Y97" i="25" s="1"/>
  <c r="Z97" i="25" s="1"/>
  <c r="AA97" i="25" s="1"/>
  <c r="AB97" i="25" s="1"/>
  <c r="AC97" i="25" s="1"/>
  <c r="AD97" i="25" s="1"/>
  <c r="AE97" i="25" s="1"/>
  <c r="AF97" i="25" s="1"/>
  <c r="C96" i="25"/>
  <c r="D96" i="25" s="1"/>
  <c r="D88" i="25" s="1"/>
  <c r="C95" i="25"/>
  <c r="AH92" i="25"/>
  <c r="AI92" i="25" s="1"/>
  <c r="AH91" i="25"/>
  <c r="AI91" i="25" s="1"/>
  <c r="AH90" i="25"/>
  <c r="AI90" i="25" s="1"/>
  <c r="AH89" i="25"/>
  <c r="AI89" i="25" s="1"/>
  <c r="B88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AI85" i="25"/>
  <c r="AH85" i="25"/>
  <c r="AI84" i="25"/>
  <c r="AH84" i="25"/>
  <c r="AI83" i="25"/>
  <c r="AH83" i="25"/>
  <c r="AI82" i="25"/>
  <c r="AH82" i="25"/>
  <c r="AI81" i="25"/>
  <c r="AH81" i="25"/>
  <c r="AI80" i="25"/>
  <c r="AH80" i="25"/>
  <c r="AI79" i="25"/>
  <c r="AH79" i="25"/>
  <c r="AI78" i="25"/>
  <c r="AH78" i="25"/>
  <c r="AG77" i="25"/>
  <c r="W77" i="25"/>
  <c r="AI76" i="25"/>
  <c r="AH76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H77" i="25" s="1"/>
  <c r="G75" i="25"/>
  <c r="F75" i="25"/>
  <c r="E75" i="25"/>
  <c r="D75" i="25"/>
  <c r="C75" i="25"/>
  <c r="B75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AF72" i="25"/>
  <c r="AF77" i="25" s="1"/>
  <c r="AE72" i="25"/>
  <c r="AE77" i="25" s="1"/>
  <c r="AD72" i="25"/>
  <c r="AC72" i="25"/>
  <c r="AC77" i="25" s="1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P77" i="25" s="1"/>
  <c r="O72" i="25"/>
  <c r="O77" i="25" s="1"/>
  <c r="N72" i="25"/>
  <c r="M72" i="25"/>
  <c r="L72" i="25"/>
  <c r="L77" i="25" s="1"/>
  <c r="K72" i="25"/>
  <c r="J72" i="25"/>
  <c r="I72" i="25"/>
  <c r="H72" i="25"/>
  <c r="G72" i="25"/>
  <c r="F72" i="25"/>
  <c r="E72" i="25"/>
  <c r="D72" i="25"/>
  <c r="C72" i="25"/>
  <c r="B72" i="25"/>
  <c r="AI70" i="25"/>
  <c r="AH70" i="25"/>
  <c r="AG69" i="25"/>
  <c r="AG71" i="25" s="1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AI68" i="25"/>
  <c r="AH68" i="25"/>
  <c r="AI67" i="25"/>
  <c r="AH67" i="25"/>
  <c r="AI66" i="25"/>
  <c r="AH66" i="25"/>
  <c r="AG65" i="25"/>
  <c r="AF5" i="25"/>
  <c r="AE65" i="25"/>
  <c r="AE5" i="25" s="1"/>
  <c r="AD65" i="25"/>
  <c r="AD5" i="25" s="1"/>
  <c r="AC65" i="25"/>
  <c r="AB65" i="25"/>
  <c r="AB5" i="25" s="1"/>
  <c r="AA65" i="25"/>
  <c r="AA5" i="25" s="1"/>
  <c r="Z65" i="25"/>
  <c r="Z5" i="25" s="1"/>
  <c r="Y65" i="25"/>
  <c r="Y5" i="25" s="1"/>
  <c r="X65" i="25"/>
  <c r="X5" i="25" s="1"/>
  <c r="W65" i="25"/>
  <c r="W5" i="25" s="1"/>
  <c r="V65" i="25"/>
  <c r="V5" i="25" s="1"/>
  <c r="U65" i="25"/>
  <c r="U5" i="25" s="1"/>
  <c r="T65" i="25"/>
  <c r="T5" i="25" s="1"/>
  <c r="S65" i="25"/>
  <c r="S5" i="25" s="1"/>
  <c r="R65" i="25"/>
  <c r="R5" i="25" s="1"/>
  <c r="Q65" i="25"/>
  <c r="Q5" i="25" s="1"/>
  <c r="P65" i="25"/>
  <c r="P5" i="25" s="1"/>
  <c r="O65" i="25"/>
  <c r="O5" i="25" s="1"/>
  <c r="N65" i="25"/>
  <c r="N5" i="25" s="1"/>
  <c r="L65" i="25"/>
  <c r="L5" i="25" s="1"/>
  <c r="K65" i="25"/>
  <c r="K5" i="25" s="1"/>
  <c r="J65" i="25"/>
  <c r="J5" i="25" s="1"/>
  <c r="I65" i="25"/>
  <c r="I5" i="25" s="1"/>
  <c r="H65" i="25"/>
  <c r="H5" i="25" s="1"/>
  <c r="G65" i="25"/>
  <c r="G5" i="25" s="1"/>
  <c r="F65" i="25"/>
  <c r="F5" i="25" s="1"/>
  <c r="E65" i="25"/>
  <c r="E5" i="25" s="1"/>
  <c r="D65" i="25"/>
  <c r="D5" i="25" s="1"/>
  <c r="C65" i="25"/>
  <c r="C5" i="25" s="1"/>
  <c r="B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AI52" i="25"/>
  <c r="AH52" i="25"/>
  <c r="AI51" i="25"/>
  <c r="AH51" i="25"/>
  <c r="AI50" i="25"/>
  <c r="AH50" i="25"/>
  <c r="AG49" i="25"/>
  <c r="AG3" i="25" s="1"/>
  <c r="AG48" i="25"/>
  <c r="B48" i="25"/>
  <c r="B49" i="25" s="1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0" i="25"/>
  <c r="AH40" i="25"/>
  <c r="AI39" i="25"/>
  <c r="AH39" i="25"/>
  <c r="AI38" i="25"/>
  <c r="AH38" i="25"/>
  <c r="AI37" i="25"/>
  <c r="AH37" i="25"/>
  <c r="AI36" i="25"/>
  <c r="AH36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C5" i="25"/>
  <c r="M5" i="25"/>
  <c r="AG4" i="25"/>
  <c r="K4" i="25"/>
  <c r="C4" i="25"/>
  <c r="D4" i="25" s="1"/>
  <c r="AG2" i="25"/>
  <c r="AD56" i="23"/>
  <c r="AA90" i="23"/>
  <c r="U189" i="31" l="1"/>
  <c r="U48" i="31" s="1"/>
  <c r="U49" i="31" s="1"/>
  <c r="U71" i="31" s="1"/>
  <c r="V183" i="31"/>
  <c r="AL203" i="31"/>
  <c r="T7" i="31"/>
  <c r="S181" i="31"/>
  <c r="T95" i="31"/>
  <c r="V224" i="31"/>
  <c r="W188" i="31"/>
  <c r="U88" i="31"/>
  <c r="V96" i="31"/>
  <c r="T189" i="30"/>
  <c r="T48" i="30" s="1"/>
  <c r="T49" i="30" s="1"/>
  <c r="T71" i="30" s="1"/>
  <c r="U183" i="30"/>
  <c r="T88" i="30"/>
  <c r="AK203" i="30"/>
  <c r="S7" i="30"/>
  <c r="W96" i="30"/>
  <c r="T224" i="30"/>
  <c r="U188" i="30"/>
  <c r="T181" i="30"/>
  <c r="U95" i="30"/>
  <c r="L189" i="29"/>
  <c r="L48" i="29" s="1"/>
  <c r="L49" i="29" s="1"/>
  <c r="L71" i="29" s="1"/>
  <c r="M183" i="29"/>
  <c r="L88" i="29"/>
  <c r="M181" i="29"/>
  <c r="N95" i="29"/>
  <c r="AC203" i="29"/>
  <c r="K7" i="29"/>
  <c r="O96" i="29"/>
  <c r="L224" i="29"/>
  <c r="M188" i="29"/>
  <c r="K224" i="28"/>
  <c r="L188" i="28"/>
  <c r="K189" i="28"/>
  <c r="K48" i="28" s="1"/>
  <c r="K71" i="28" s="1"/>
  <c r="K88" i="28"/>
  <c r="L181" i="28"/>
  <c r="M95" i="28"/>
  <c r="Q96" i="28"/>
  <c r="J71" i="28"/>
  <c r="O183" i="28"/>
  <c r="L183" i="27"/>
  <c r="K189" i="27"/>
  <c r="K48" i="27" s="1"/>
  <c r="K49" i="27" s="1"/>
  <c r="K71" i="27" s="1"/>
  <c r="L188" i="27"/>
  <c r="K224" i="27"/>
  <c r="J49" i="27"/>
  <c r="Z203" i="27"/>
  <c r="H7" i="27"/>
  <c r="K181" i="27"/>
  <c r="L95" i="27"/>
  <c r="L96" i="27"/>
  <c r="K88" i="27"/>
  <c r="K96" i="26"/>
  <c r="M188" i="26"/>
  <c r="L224" i="26"/>
  <c r="I189" i="26"/>
  <c r="I48" i="26" s="1"/>
  <c r="I49" i="26" s="1"/>
  <c r="I71" i="26" s="1"/>
  <c r="J183" i="26"/>
  <c r="K181" i="26"/>
  <c r="L95" i="26"/>
  <c r="H49" i="26"/>
  <c r="J181" i="26"/>
  <c r="AD77" i="25"/>
  <c r="AB77" i="25"/>
  <c r="Z77" i="25"/>
  <c r="Y77" i="25"/>
  <c r="X77" i="25"/>
  <c r="V77" i="25"/>
  <c r="U77" i="25"/>
  <c r="T77" i="25"/>
  <c r="R77" i="25"/>
  <c r="Q77" i="25"/>
  <c r="N77" i="25"/>
  <c r="M77" i="25"/>
  <c r="J77" i="25"/>
  <c r="I77" i="25"/>
  <c r="G77" i="25"/>
  <c r="AH75" i="25"/>
  <c r="F77" i="25"/>
  <c r="AH74" i="25"/>
  <c r="E77" i="25"/>
  <c r="D77" i="25"/>
  <c r="AH53" i="25"/>
  <c r="AH65" i="25"/>
  <c r="AI73" i="25"/>
  <c r="AI65" i="25"/>
  <c r="B5" i="25"/>
  <c r="AI53" i="25"/>
  <c r="AG6" i="25"/>
  <c r="AI75" i="25"/>
  <c r="E96" i="25"/>
  <c r="S200" i="25"/>
  <c r="D200" i="25"/>
  <c r="B71" i="25"/>
  <c r="AI74" i="25"/>
  <c r="AI86" i="25"/>
  <c r="C181" i="25"/>
  <c r="D95" i="25"/>
  <c r="AH35" i="25"/>
  <c r="AI72" i="25"/>
  <c r="AI35" i="25"/>
  <c r="AH69" i="25"/>
  <c r="AI69" i="25"/>
  <c r="C77" i="25"/>
  <c r="K77" i="25"/>
  <c r="S77" i="25"/>
  <c r="AA77" i="25"/>
  <c r="B77" i="25"/>
  <c r="AH72" i="25"/>
  <c r="AH86" i="25"/>
  <c r="AH73" i="25"/>
  <c r="C88" i="25"/>
  <c r="C189" i="25"/>
  <c r="C48" i="25" s="1"/>
  <c r="D184" i="25"/>
  <c r="G183" i="25"/>
  <c r="D224" i="25"/>
  <c r="E188" i="25"/>
  <c r="P90" i="23"/>
  <c r="AG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B35" i="22"/>
  <c r="AG35" i="23"/>
  <c r="C35" i="23"/>
  <c r="D35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B35" i="23"/>
  <c r="AG35" i="24"/>
  <c r="C35" i="24"/>
  <c r="D35" i="24"/>
  <c r="E35" i="24"/>
  <c r="F35" i="24"/>
  <c r="G35" i="24"/>
  <c r="H35" i="24"/>
  <c r="I35" i="24"/>
  <c r="J35" i="24"/>
  <c r="K35" i="24"/>
  <c r="L35" i="24"/>
  <c r="M35" i="24"/>
  <c r="N35" i="24"/>
  <c r="O35" i="24"/>
  <c r="P35" i="24"/>
  <c r="Q35" i="24"/>
  <c r="R35" i="24"/>
  <c r="S35" i="24"/>
  <c r="T35" i="24"/>
  <c r="U35" i="24"/>
  <c r="V35" i="24"/>
  <c r="W35" i="24"/>
  <c r="X35" i="24"/>
  <c r="Y35" i="24"/>
  <c r="Z35" i="24"/>
  <c r="AA35" i="24"/>
  <c r="AB35" i="24"/>
  <c r="AC35" i="24"/>
  <c r="AD35" i="24"/>
  <c r="AE35" i="24"/>
  <c r="AF35" i="24"/>
  <c r="B35" i="24"/>
  <c r="W224" i="31" l="1"/>
  <c r="X188" i="31"/>
  <c r="T181" i="31"/>
  <c r="U95" i="31"/>
  <c r="V88" i="31"/>
  <c r="W96" i="31"/>
  <c r="W183" i="31"/>
  <c r="V189" i="31"/>
  <c r="V48" i="31" s="1"/>
  <c r="V49" i="31" s="1"/>
  <c r="V71" i="31" s="1"/>
  <c r="AM203" i="31"/>
  <c r="U7" i="31"/>
  <c r="X96" i="30"/>
  <c r="U181" i="30"/>
  <c r="V95" i="30"/>
  <c r="V183" i="30"/>
  <c r="U189" i="30"/>
  <c r="U48" i="30" s="1"/>
  <c r="U49" i="30" s="1"/>
  <c r="U71" i="30" s="1"/>
  <c r="U88" i="30"/>
  <c r="U224" i="30"/>
  <c r="V188" i="30"/>
  <c r="AL203" i="30"/>
  <c r="T7" i="30"/>
  <c r="M224" i="29"/>
  <c r="N188" i="29"/>
  <c r="N181" i="29"/>
  <c r="O95" i="29"/>
  <c r="P96" i="29"/>
  <c r="N183" i="29"/>
  <c r="M189" i="29"/>
  <c r="M48" i="29" s="1"/>
  <c r="M49" i="29" s="1"/>
  <c r="M71" i="29" s="1"/>
  <c r="M88" i="29"/>
  <c r="AD203" i="29"/>
  <c r="L7" i="29"/>
  <c r="R96" i="28"/>
  <c r="M181" i="28"/>
  <c r="N95" i="28"/>
  <c r="P183" i="28"/>
  <c r="AC203" i="28"/>
  <c r="K7" i="28"/>
  <c r="L224" i="28"/>
  <c r="M188" i="28"/>
  <c r="L88" i="28"/>
  <c r="L189" i="28"/>
  <c r="L48" i="28" s="1"/>
  <c r="L71" i="28" s="1"/>
  <c r="AB203" i="28"/>
  <c r="J7" i="28"/>
  <c r="J71" i="27"/>
  <c r="L88" i="27"/>
  <c r="M96" i="27"/>
  <c r="L224" i="27"/>
  <c r="M188" i="27"/>
  <c r="AC203" i="27"/>
  <c r="K7" i="27"/>
  <c r="L181" i="27"/>
  <c r="M95" i="27"/>
  <c r="L189" i="27"/>
  <c r="L48" i="27" s="1"/>
  <c r="L49" i="27" s="1"/>
  <c r="L71" i="27" s="1"/>
  <c r="M183" i="27"/>
  <c r="J189" i="26"/>
  <c r="J48" i="26" s="1"/>
  <c r="J49" i="26" s="1"/>
  <c r="J71" i="26" s="1"/>
  <c r="K183" i="26"/>
  <c r="AA203" i="26"/>
  <c r="I7" i="26"/>
  <c r="M224" i="26"/>
  <c r="N188" i="26"/>
  <c r="K88" i="26"/>
  <c r="L96" i="26"/>
  <c r="H71" i="26"/>
  <c r="J88" i="26"/>
  <c r="M95" i="26"/>
  <c r="E224" i="25"/>
  <c r="F188" i="25"/>
  <c r="F96" i="25"/>
  <c r="E88" i="25"/>
  <c r="T203" i="25"/>
  <c r="B7" i="25"/>
  <c r="D181" i="25"/>
  <c r="E95" i="25"/>
  <c r="H183" i="25"/>
  <c r="AI77" i="25"/>
  <c r="AH77" i="25"/>
  <c r="C49" i="25"/>
  <c r="E184" i="25"/>
  <c r="D189" i="25"/>
  <c r="D48" i="25" s="1"/>
  <c r="D49" i="25" s="1"/>
  <c r="D71" i="25" s="1"/>
  <c r="W189" i="31" l="1"/>
  <c r="W48" i="31" s="1"/>
  <c r="W49" i="31" s="1"/>
  <c r="W71" i="31" s="1"/>
  <c r="X183" i="31"/>
  <c r="AN203" i="31"/>
  <c r="V7" i="31"/>
  <c r="X96" i="31"/>
  <c r="W88" i="31"/>
  <c r="U181" i="31"/>
  <c r="V95" i="31"/>
  <c r="X224" i="31"/>
  <c r="Y188" i="31"/>
  <c r="AM203" i="30"/>
  <c r="U7" i="30"/>
  <c r="V181" i="30"/>
  <c r="W95" i="30"/>
  <c r="Y96" i="30"/>
  <c r="W183" i="30"/>
  <c r="V189" i="30"/>
  <c r="V48" i="30" s="1"/>
  <c r="V49" i="30" s="1"/>
  <c r="V71" i="30" s="1"/>
  <c r="V88" i="30"/>
  <c r="V224" i="30"/>
  <c r="W188" i="30"/>
  <c r="AE203" i="29"/>
  <c r="M7" i="29"/>
  <c r="C198" i="29"/>
  <c r="B198" i="29"/>
  <c r="O183" i="29"/>
  <c r="N189" i="29"/>
  <c r="N48" i="29" s="1"/>
  <c r="N49" i="29" s="1"/>
  <c r="N71" i="29" s="1"/>
  <c r="N88" i="29"/>
  <c r="Q96" i="29"/>
  <c r="O181" i="29"/>
  <c r="P95" i="29"/>
  <c r="N224" i="29"/>
  <c r="O188" i="29"/>
  <c r="Q183" i="28"/>
  <c r="N181" i="28"/>
  <c r="O95" i="28"/>
  <c r="AD203" i="28"/>
  <c r="L7" i="28"/>
  <c r="M224" i="28"/>
  <c r="N188" i="28"/>
  <c r="M189" i="28"/>
  <c r="M48" i="28" s="1"/>
  <c r="M71" i="28" s="1"/>
  <c r="B198" i="28" s="1"/>
  <c r="M88" i="28"/>
  <c r="S96" i="28"/>
  <c r="M189" i="27"/>
  <c r="M48" i="27" s="1"/>
  <c r="M49" i="27" s="1"/>
  <c r="M71" i="27" s="1"/>
  <c r="C198" i="27" s="1"/>
  <c r="N183" i="27"/>
  <c r="M88" i="27"/>
  <c r="N96" i="27"/>
  <c r="M224" i="27"/>
  <c r="N188" i="27"/>
  <c r="AD203" i="27"/>
  <c r="L7" i="27"/>
  <c r="AB203" i="27"/>
  <c r="J7" i="27"/>
  <c r="M181" i="27"/>
  <c r="N95" i="27"/>
  <c r="M96" i="26"/>
  <c r="L88" i="26"/>
  <c r="N224" i="26"/>
  <c r="O188" i="26"/>
  <c r="M181" i="26"/>
  <c r="N95" i="26"/>
  <c r="L181" i="26"/>
  <c r="K189" i="26"/>
  <c r="K48" i="26" s="1"/>
  <c r="K49" i="26" s="1"/>
  <c r="L183" i="26"/>
  <c r="Z203" i="26"/>
  <c r="H7" i="26"/>
  <c r="AB203" i="26"/>
  <c r="J7" i="26"/>
  <c r="I183" i="25"/>
  <c r="F88" i="25"/>
  <c r="G96" i="25"/>
  <c r="V203" i="25"/>
  <c r="D7" i="25"/>
  <c r="E181" i="25"/>
  <c r="F95" i="25"/>
  <c r="F224" i="25"/>
  <c r="G188" i="25"/>
  <c r="F184" i="25"/>
  <c r="E189" i="25"/>
  <c r="E48" i="25" s="1"/>
  <c r="E49" i="25" s="1"/>
  <c r="E71" i="25" s="1"/>
  <c r="C71" i="25"/>
  <c r="X88" i="31" l="1"/>
  <c r="Y96" i="31"/>
  <c r="Y224" i="31"/>
  <c r="Z188" i="31"/>
  <c r="Y183" i="31"/>
  <c r="X189" i="31"/>
  <c r="X48" i="31" s="1"/>
  <c r="X49" i="31" s="1"/>
  <c r="X71" i="31" s="1"/>
  <c r="V181" i="31"/>
  <c r="W95" i="31"/>
  <c r="AO203" i="31"/>
  <c r="W7" i="31"/>
  <c r="AN203" i="30"/>
  <c r="V7" i="30"/>
  <c r="W181" i="30"/>
  <c r="X95" i="30"/>
  <c r="X183" i="30"/>
  <c r="W189" i="30"/>
  <c r="W48" i="30" s="1"/>
  <c r="W49" i="30" s="1"/>
  <c r="W71" i="30" s="1"/>
  <c r="W88" i="30"/>
  <c r="Z96" i="30"/>
  <c r="W224" i="30"/>
  <c r="X188" i="30"/>
  <c r="K6" i="29"/>
  <c r="O224" i="29"/>
  <c r="P188" i="29"/>
  <c r="P183" i="29"/>
  <c r="O189" i="29"/>
  <c r="O48" i="29" s="1"/>
  <c r="O49" i="29" s="1"/>
  <c r="O71" i="29" s="1"/>
  <c r="O88" i="29"/>
  <c r="R96" i="29"/>
  <c r="P181" i="29"/>
  <c r="Q95" i="29"/>
  <c r="AF203" i="29"/>
  <c r="N7" i="29"/>
  <c r="T96" i="28"/>
  <c r="O181" i="28"/>
  <c r="P95" i="28"/>
  <c r="AE203" i="28"/>
  <c r="M7" i="28"/>
  <c r="N224" i="28"/>
  <c r="O188" i="28"/>
  <c r="N189" i="28"/>
  <c r="N48" i="28" s="1"/>
  <c r="N71" i="28" s="1"/>
  <c r="N88" i="28"/>
  <c r="R183" i="28"/>
  <c r="C198" i="28"/>
  <c r="K6" i="28" s="1"/>
  <c r="B198" i="27"/>
  <c r="K6" i="27"/>
  <c r="O96" i="27"/>
  <c r="N88" i="27"/>
  <c r="O183" i="27"/>
  <c r="N189" i="27"/>
  <c r="N48" i="27" s="1"/>
  <c r="N49" i="27" s="1"/>
  <c r="N71" i="27" s="1"/>
  <c r="N224" i="27"/>
  <c r="O188" i="27"/>
  <c r="N181" i="27"/>
  <c r="O95" i="27"/>
  <c r="AE203" i="27"/>
  <c r="M7" i="27"/>
  <c r="K71" i="26"/>
  <c r="O95" i="26"/>
  <c r="O224" i="26"/>
  <c r="P188" i="26"/>
  <c r="M183" i="26"/>
  <c r="L189" i="26"/>
  <c r="L48" i="26" s="1"/>
  <c r="L49" i="26" s="1"/>
  <c r="L71" i="26" s="1"/>
  <c r="N96" i="26"/>
  <c r="N181" i="26" s="1"/>
  <c r="U203" i="25"/>
  <c r="C7" i="25"/>
  <c r="W203" i="25"/>
  <c r="E7" i="25"/>
  <c r="H96" i="25"/>
  <c r="G88" i="25"/>
  <c r="G184" i="25"/>
  <c r="F189" i="25"/>
  <c r="F48" i="25" s="1"/>
  <c r="F49" i="25" s="1"/>
  <c r="G224" i="25"/>
  <c r="H188" i="25"/>
  <c r="J183" i="25"/>
  <c r="F181" i="25"/>
  <c r="G95" i="25"/>
  <c r="Z224" i="31" l="1"/>
  <c r="AA188" i="31"/>
  <c r="AP203" i="31"/>
  <c r="X7" i="31"/>
  <c r="Y189" i="31"/>
  <c r="Y48" i="31" s="1"/>
  <c r="Y49" i="31" s="1"/>
  <c r="Y71" i="31" s="1"/>
  <c r="Z183" i="31"/>
  <c r="Y88" i="31"/>
  <c r="Z96" i="31"/>
  <c r="W181" i="31"/>
  <c r="X95" i="31"/>
  <c r="X181" i="30"/>
  <c r="Y95" i="30"/>
  <c r="AA96" i="30"/>
  <c r="X224" i="30"/>
  <c r="Y188" i="30"/>
  <c r="AO203" i="30"/>
  <c r="W7" i="30"/>
  <c r="X189" i="30"/>
  <c r="X48" i="30" s="1"/>
  <c r="X49" i="30" s="1"/>
  <c r="X71" i="30" s="1"/>
  <c r="Y183" i="30"/>
  <c r="X88" i="30"/>
  <c r="S96" i="29"/>
  <c r="P224" i="29"/>
  <c r="Q188" i="29"/>
  <c r="AG203" i="29"/>
  <c r="O7" i="29"/>
  <c r="Q183" i="29"/>
  <c r="P189" i="29"/>
  <c r="P48" i="29" s="1"/>
  <c r="P49" i="29" s="1"/>
  <c r="P71" i="29" s="1"/>
  <c r="P88" i="29"/>
  <c r="Q181" i="29"/>
  <c r="R95" i="29"/>
  <c r="P181" i="28"/>
  <c r="Q95" i="28"/>
  <c r="S183" i="28"/>
  <c r="U96" i="28"/>
  <c r="AF203" i="28"/>
  <c r="N7" i="28"/>
  <c r="O224" i="28"/>
  <c r="P188" i="28"/>
  <c r="O189" i="28"/>
  <c r="O48" i="28" s="1"/>
  <c r="O71" i="28" s="1"/>
  <c r="O88" i="28"/>
  <c r="P188" i="27"/>
  <c r="O224" i="27"/>
  <c r="O181" i="27"/>
  <c r="P95" i="27"/>
  <c r="AF203" i="27"/>
  <c r="N7" i="27"/>
  <c r="O189" i="27"/>
  <c r="O48" i="27" s="1"/>
  <c r="O49" i="27" s="1"/>
  <c r="O71" i="27" s="1"/>
  <c r="P183" i="27"/>
  <c r="O88" i="27"/>
  <c r="P96" i="27"/>
  <c r="M189" i="26"/>
  <c r="M48" i="26" s="1"/>
  <c r="M49" i="26" s="1"/>
  <c r="M71" i="26" s="1"/>
  <c r="C198" i="26" s="1"/>
  <c r="N183" i="26"/>
  <c r="Q188" i="26"/>
  <c r="P224" i="26"/>
  <c r="P95" i="26"/>
  <c r="M88" i="26"/>
  <c r="AD203" i="26"/>
  <c r="L7" i="26"/>
  <c r="O96" i="26"/>
  <c r="O181" i="26" s="1"/>
  <c r="N88" i="26"/>
  <c r="AC203" i="26"/>
  <c r="K7" i="26"/>
  <c r="K183" i="25"/>
  <c r="H88" i="25"/>
  <c r="I96" i="25"/>
  <c r="G181" i="25"/>
  <c r="H95" i="25"/>
  <c r="F71" i="25"/>
  <c r="H184" i="25"/>
  <c r="G189" i="25"/>
  <c r="G48" i="25" s="1"/>
  <c r="G49" i="25" s="1"/>
  <c r="G71" i="25" s="1"/>
  <c r="H224" i="25"/>
  <c r="I188" i="25"/>
  <c r="Z88" i="31" l="1"/>
  <c r="AA96" i="31"/>
  <c r="AQ203" i="31"/>
  <c r="Y7" i="31"/>
  <c r="X181" i="31"/>
  <c r="Y95" i="31"/>
  <c r="AB188" i="31"/>
  <c r="AA224" i="31"/>
  <c r="Z189" i="31"/>
  <c r="Z48" i="31" s="1"/>
  <c r="Z49" i="31" s="1"/>
  <c r="Z71" i="31" s="1"/>
  <c r="AA183" i="31"/>
  <c r="AB96" i="30"/>
  <c r="Y189" i="30"/>
  <c r="Y48" i="30" s="1"/>
  <c r="Y49" i="30" s="1"/>
  <c r="Y71" i="30" s="1"/>
  <c r="Z183" i="30"/>
  <c r="Y88" i="30"/>
  <c r="Y181" i="30"/>
  <c r="Z95" i="30"/>
  <c r="Z188" i="30"/>
  <c r="Y224" i="30"/>
  <c r="AP203" i="30"/>
  <c r="X7" i="30"/>
  <c r="Q189" i="29"/>
  <c r="Q48" i="29" s="1"/>
  <c r="Q49" i="29" s="1"/>
  <c r="Q71" i="29" s="1"/>
  <c r="R183" i="29"/>
  <c r="Q88" i="29"/>
  <c r="AH203" i="29"/>
  <c r="P7" i="29"/>
  <c r="R181" i="29"/>
  <c r="S95" i="29"/>
  <c r="R188" i="29"/>
  <c r="Q224" i="29"/>
  <c r="T96" i="29"/>
  <c r="V96" i="28"/>
  <c r="AG203" i="28"/>
  <c r="O7" i="28"/>
  <c r="T183" i="28"/>
  <c r="P224" i="28"/>
  <c r="Q188" i="28"/>
  <c r="P88" i="28"/>
  <c r="P189" i="28"/>
  <c r="P48" i="28" s="1"/>
  <c r="P71" i="28" s="1"/>
  <c r="Q181" i="28"/>
  <c r="R95" i="28"/>
  <c r="Q96" i="27"/>
  <c r="P88" i="27"/>
  <c r="P181" i="27"/>
  <c r="Q95" i="27"/>
  <c r="P189" i="27"/>
  <c r="P48" i="27" s="1"/>
  <c r="P49" i="27" s="1"/>
  <c r="P71" i="27" s="1"/>
  <c r="Q183" i="27"/>
  <c r="AG203" i="27"/>
  <c r="O7" i="27"/>
  <c r="P224" i="27"/>
  <c r="Q188" i="27"/>
  <c r="B198" i="26"/>
  <c r="K6" i="26" s="1"/>
  <c r="R188" i="26"/>
  <c r="Q224" i="26"/>
  <c r="P96" i="26"/>
  <c r="O88" i="26"/>
  <c r="O183" i="26"/>
  <c r="N189" i="26"/>
  <c r="N48" i="26" s="1"/>
  <c r="N49" i="26" s="1"/>
  <c r="N71" i="26" s="1"/>
  <c r="P181" i="26"/>
  <c r="Q95" i="26"/>
  <c r="AE203" i="26"/>
  <c r="M7" i="26"/>
  <c r="H181" i="25"/>
  <c r="I95" i="25"/>
  <c r="J188" i="25"/>
  <c r="I224" i="25"/>
  <c r="Y203" i="25"/>
  <c r="G7" i="25"/>
  <c r="I184" i="25"/>
  <c r="H189" i="25"/>
  <c r="H48" i="25" s="1"/>
  <c r="H49" i="25" s="1"/>
  <c r="H71" i="25" s="1"/>
  <c r="L183" i="25"/>
  <c r="I88" i="25"/>
  <c r="J96" i="25"/>
  <c r="X203" i="25"/>
  <c r="F7" i="25"/>
  <c r="AC188" i="31" l="1"/>
  <c r="AB224" i="31"/>
  <c r="Y181" i="31"/>
  <c r="Z95" i="31"/>
  <c r="AA189" i="31"/>
  <c r="AA49" i="31" s="1"/>
  <c r="AA71" i="31" s="1"/>
  <c r="AB183" i="31"/>
  <c r="AB96" i="31"/>
  <c r="AA88" i="31"/>
  <c r="AR203" i="31"/>
  <c r="Z7" i="31"/>
  <c r="AA188" i="30"/>
  <c r="Z224" i="30"/>
  <c r="AQ203" i="30"/>
  <c r="Y7" i="30"/>
  <c r="Z181" i="30"/>
  <c r="AA95" i="30"/>
  <c r="Z189" i="30"/>
  <c r="Z48" i="30" s="1"/>
  <c r="Z49" i="30" s="1"/>
  <c r="Z71" i="30" s="1"/>
  <c r="AA183" i="30"/>
  <c r="Z88" i="30"/>
  <c r="AC96" i="30"/>
  <c r="S188" i="29"/>
  <c r="R224" i="29"/>
  <c r="S181" i="29"/>
  <c r="T95" i="29"/>
  <c r="R189" i="29"/>
  <c r="R48" i="29" s="1"/>
  <c r="R49" i="29" s="1"/>
  <c r="R71" i="29" s="1"/>
  <c r="S183" i="29"/>
  <c r="R88" i="29"/>
  <c r="U96" i="29"/>
  <c r="AI203" i="29"/>
  <c r="Q7" i="29"/>
  <c r="U183" i="28"/>
  <c r="R181" i="28"/>
  <c r="S95" i="28"/>
  <c r="AH203" i="28"/>
  <c r="P7" i="28"/>
  <c r="W96" i="28"/>
  <c r="R188" i="28"/>
  <c r="Q224" i="28"/>
  <c r="Q189" i="28"/>
  <c r="Q48" i="28" s="1"/>
  <c r="Q71" i="28" s="1"/>
  <c r="Q88" i="28"/>
  <c r="R183" i="27"/>
  <c r="Q189" i="27"/>
  <c r="Q48" i="27" s="1"/>
  <c r="Q49" i="27" s="1"/>
  <c r="Q71" i="27" s="1"/>
  <c r="Q181" i="27"/>
  <c r="R95" i="27"/>
  <c r="AH203" i="27"/>
  <c r="P7" i="27"/>
  <c r="Q224" i="27"/>
  <c r="R188" i="27"/>
  <c r="Q88" i="27"/>
  <c r="R96" i="27"/>
  <c r="O189" i="26"/>
  <c r="O48" i="26" s="1"/>
  <c r="O49" i="26" s="1"/>
  <c r="O71" i="26" s="1"/>
  <c r="P183" i="26"/>
  <c r="Q96" i="26"/>
  <c r="P88" i="26"/>
  <c r="Q181" i="26"/>
  <c r="R95" i="26"/>
  <c r="AF203" i="26"/>
  <c r="N7" i="26"/>
  <c r="R224" i="26"/>
  <c r="S188" i="26"/>
  <c r="J88" i="25"/>
  <c r="K96" i="25"/>
  <c r="Z203" i="25"/>
  <c r="H7" i="25"/>
  <c r="M183" i="25"/>
  <c r="J224" i="25"/>
  <c r="K188" i="25"/>
  <c r="J184" i="25"/>
  <c r="I189" i="25"/>
  <c r="I48" i="25" s="1"/>
  <c r="I49" i="25" s="1"/>
  <c r="I71" i="25" s="1"/>
  <c r="I181" i="25"/>
  <c r="J95" i="25"/>
  <c r="AS203" i="31" l="1"/>
  <c r="AA7" i="31"/>
  <c r="AC96" i="31"/>
  <c r="AB88" i="31"/>
  <c r="AB189" i="31"/>
  <c r="AB48" i="31" s="1"/>
  <c r="AB49" i="31" s="1"/>
  <c r="AB71" i="31" s="1"/>
  <c r="AC183" i="31"/>
  <c r="Z181" i="31"/>
  <c r="AA95" i="31"/>
  <c r="AC224" i="31"/>
  <c r="AD188" i="31"/>
  <c r="AR203" i="30"/>
  <c r="Z7" i="30"/>
  <c r="AD96" i="30"/>
  <c r="AA189" i="30"/>
  <c r="AA48" i="30" s="1"/>
  <c r="AA49" i="30" s="1"/>
  <c r="AA71" i="30" s="1"/>
  <c r="AB183" i="30"/>
  <c r="AA88" i="30"/>
  <c r="AA181" i="30"/>
  <c r="AB95" i="30"/>
  <c r="AB188" i="30"/>
  <c r="AA224" i="30"/>
  <c r="V96" i="29"/>
  <c r="T181" i="29"/>
  <c r="AJ203" i="29"/>
  <c r="R7" i="29"/>
  <c r="S189" i="29"/>
  <c r="S48" i="29" s="1"/>
  <c r="S49" i="29" s="1"/>
  <c r="S71" i="29" s="1"/>
  <c r="T183" i="29"/>
  <c r="S88" i="29"/>
  <c r="T188" i="29"/>
  <c r="S224" i="29"/>
  <c r="X96" i="28"/>
  <c r="S181" i="28"/>
  <c r="T95" i="28"/>
  <c r="AI203" i="28"/>
  <c r="Q7" i="28"/>
  <c r="S188" i="28"/>
  <c r="R224" i="28"/>
  <c r="R189" i="28"/>
  <c r="R48" i="28" s="1"/>
  <c r="R71" i="28" s="1"/>
  <c r="R88" i="28"/>
  <c r="V183" i="28"/>
  <c r="R181" i="27"/>
  <c r="S95" i="27"/>
  <c r="S188" i="27"/>
  <c r="R224" i="27"/>
  <c r="R88" i="27"/>
  <c r="S96" i="27"/>
  <c r="AI203" i="27"/>
  <c r="Q7" i="27"/>
  <c r="R189" i="27"/>
  <c r="R48" i="27" s="1"/>
  <c r="R49" i="27" s="1"/>
  <c r="R71" i="27" s="1"/>
  <c r="S183" i="27"/>
  <c r="S95" i="26"/>
  <c r="R96" i="26"/>
  <c r="Q88" i="26"/>
  <c r="P189" i="26"/>
  <c r="P48" i="26" s="1"/>
  <c r="P49" i="26" s="1"/>
  <c r="P71" i="26" s="1"/>
  <c r="Q183" i="26"/>
  <c r="T188" i="26"/>
  <c r="S224" i="26"/>
  <c r="AG203" i="26"/>
  <c r="O7" i="26"/>
  <c r="AA203" i="25"/>
  <c r="I7" i="25"/>
  <c r="K184" i="25"/>
  <c r="J189" i="25"/>
  <c r="J48" i="25" s="1"/>
  <c r="J49" i="25" s="1"/>
  <c r="J71" i="25" s="1"/>
  <c r="K224" i="25"/>
  <c r="L188" i="25"/>
  <c r="K88" i="25"/>
  <c r="L96" i="25"/>
  <c r="J181" i="25"/>
  <c r="K95" i="25"/>
  <c r="N183" i="25"/>
  <c r="AA181" i="31" l="1"/>
  <c r="AB95" i="31"/>
  <c r="AT203" i="31"/>
  <c r="AB7" i="31"/>
  <c r="AD96" i="31"/>
  <c r="AC88" i="31"/>
  <c r="AC189" i="31"/>
  <c r="AC48" i="31" s="1"/>
  <c r="AC49" i="31" s="1"/>
  <c r="AC71" i="31" s="1"/>
  <c r="AD183" i="31"/>
  <c r="AD224" i="31"/>
  <c r="AE188" i="31"/>
  <c r="AS203" i="30"/>
  <c r="AA7" i="30"/>
  <c r="AB224" i="30"/>
  <c r="AC188" i="30"/>
  <c r="AB189" i="30"/>
  <c r="AB48" i="30" s="1"/>
  <c r="AB49" i="30" s="1"/>
  <c r="AB71" i="30" s="1"/>
  <c r="AC183" i="30"/>
  <c r="AB88" i="30"/>
  <c r="AE96" i="30"/>
  <c r="AB181" i="30"/>
  <c r="AC95" i="30"/>
  <c r="AK203" i="29"/>
  <c r="S7" i="29"/>
  <c r="U181" i="29"/>
  <c r="V95" i="29"/>
  <c r="T224" i="29"/>
  <c r="U188" i="29"/>
  <c r="T189" i="29"/>
  <c r="T48" i="29" s="1"/>
  <c r="T49" i="29" s="1"/>
  <c r="T71" i="29" s="1"/>
  <c r="U183" i="29"/>
  <c r="T88" i="29"/>
  <c r="W96" i="29"/>
  <c r="T181" i="28"/>
  <c r="U95" i="28"/>
  <c r="W183" i="28"/>
  <c r="Y96" i="28"/>
  <c r="S224" i="28"/>
  <c r="T188" i="28"/>
  <c r="S88" i="28"/>
  <c r="S189" i="28"/>
  <c r="S48" i="28" s="1"/>
  <c r="S71" i="28" s="1"/>
  <c r="AJ203" i="28"/>
  <c r="R7" i="28"/>
  <c r="T96" i="27"/>
  <c r="S88" i="27"/>
  <c r="T188" i="27"/>
  <c r="S224" i="27"/>
  <c r="T183" i="27"/>
  <c r="S189" i="27"/>
  <c r="S48" i="27" s="1"/>
  <c r="S49" i="27" s="1"/>
  <c r="S71" i="27" s="1"/>
  <c r="S181" i="27"/>
  <c r="T95" i="27"/>
  <c r="AJ203" i="27"/>
  <c r="R7" i="27"/>
  <c r="AH203" i="26"/>
  <c r="P7" i="26"/>
  <c r="T95" i="26"/>
  <c r="U188" i="26"/>
  <c r="T224" i="26"/>
  <c r="Q189" i="26"/>
  <c r="Q48" i="26" s="1"/>
  <c r="Q49" i="26" s="1"/>
  <c r="Q71" i="26" s="1"/>
  <c r="R183" i="26"/>
  <c r="S96" i="26"/>
  <c r="S181" i="26" s="1"/>
  <c r="R181" i="26"/>
  <c r="L88" i="25"/>
  <c r="M96" i="25"/>
  <c r="L224" i="25"/>
  <c r="M188" i="25"/>
  <c r="AB203" i="25"/>
  <c r="J7" i="25"/>
  <c r="O183" i="25"/>
  <c r="L184" i="25"/>
  <c r="K189" i="25"/>
  <c r="K48" i="25" s="1"/>
  <c r="K49" i="25" s="1"/>
  <c r="K71" i="25" s="1"/>
  <c r="K181" i="25"/>
  <c r="L95" i="25"/>
  <c r="AE183" i="31" l="1"/>
  <c r="AD189" i="31"/>
  <c r="AD48" i="31" s="1"/>
  <c r="AD49" i="31" s="1"/>
  <c r="AD71" i="31" s="1"/>
  <c r="AD88" i="31"/>
  <c r="AE96" i="31"/>
  <c r="AE224" i="31"/>
  <c r="AF188" i="31"/>
  <c r="AF224" i="31" s="1"/>
  <c r="AB181" i="31"/>
  <c r="AC95" i="31"/>
  <c r="AU203" i="31"/>
  <c r="AC7" i="31"/>
  <c r="AT203" i="30"/>
  <c r="AB7" i="30"/>
  <c r="AC224" i="30"/>
  <c r="AD188" i="30"/>
  <c r="AC181" i="30"/>
  <c r="AD95" i="30"/>
  <c r="AD183" i="30"/>
  <c r="AC189" i="30"/>
  <c r="AC48" i="30" s="1"/>
  <c r="AC49" i="30" s="1"/>
  <c r="AC71" i="30" s="1"/>
  <c r="AC88" i="30"/>
  <c r="AF96" i="30"/>
  <c r="V183" i="29"/>
  <c r="U189" i="29"/>
  <c r="U48" i="29" s="1"/>
  <c r="U49" i="29" s="1"/>
  <c r="U71" i="29" s="1"/>
  <c r="U88" i="29"/>
  <c r="AL203" i="29"/>
  <c r="T7" i="29"/>
  <c r="U224" i="29"/>
  <c r="V188" i="29"/>
  <c r="V181" i="29"/>
  <c r="W95" i="29"/>
  <c r="X96" i="29"/>
  <c r="Z96" i="28"/>
  <c r="AK203" i="28"/>
  <c r="S7" i="28"/>
  <c r="X183" i="28"/>
  <c r="U181" i="28"/>
  <c r="V95" i="28"/>
  <c r="T224" i="28"/>
  <c r="U188" i="28"/>
  <c r="T189" i="28"/>
  <c r="T48" i="28" s="1"/>
  <c r="T71" i="28" s="1"/>
  <c r="T88" i="28"/>
  <c r="T181" i="27"/>
  <c r="U95" i="27"/>
  <c r="AK203" i="27"/>
  <c r="S7" i="27"/>
  <c r="T189" i="27"/>
  <c r="T48" i="27" s="1"/>
  <c r="T49" i="27" s="1"/>
  <c r="T71" i="27" s="1"/>
  <c r="U183" i="27"/>
  <c r="U188" i="27"/>
  <c r="T224" i="27"/>
  <c r="T88" i="27"/>
  <c r="U96" i="27"/>
  <c r="AI203" i="26"/>
  <c r="Q7" i="26"/>
  <c r="U95" i="26"/>
  <c r="R189" i="26"/>
  <c r="R48" i="26" s="1"/>
  <c r="R49" i="26" s="1"/>
  <c r="R71" i="26" s="1"/>
  <c r="S183" i="26"/>
  <c r="V188" i="26"/>
  <c r="U224" i="26"/>
  <c r="T96" i="26"/>
  <c r="T181" i="26" s="1"/>
  <c r="R88" i="26"/>
  <c r="P183" i="25"/>
  <c r="L181" i="25"/>
  <c r="M95" i="25"/>
  <c r="M224" i="25"/>
  <c r="N188" i="25"/>
  <c r="AC203" i="25"/>
  <c r="K7" i="25"/>
  <c r="N96" i="25"/>
  <c r="M88" i="25"/>
  <c r="M184" i="25"/>
  <c r="L189" i="25"/>
  <c r="L48" i="25" s="1"/>
  <c r="L49" i="25" s="1"/>
  <c r="L71" i="25" s="1"/>
  <c r="AC181" i="31" l="1"/>
  <c r="AD95" i="31"/>
  <c r="AF96" i="31"/>
  <c r="AE88" i="31"/>
  <c r="AV203" i="31"/>
  <c r="AD7" i="31"/>
  <c r="AF183" i="31"/>
  <c r="AF189" i="31" s="1"/>
  <c r="AF48" i="31" s="1"/>
  <c r="AE189" i="31"/>
  <c r="AE48" i="31" s="1"/>
  <c r="AE49" i="31" s="1"/>
  <c r="AE71" i="31" s="1"/>
  <c r="AE183" i="30"/>
  <c r="AD189" i="30"/>
  <c r="AD48" i="30" s="1"/>
  <c r="AD49" i="30" s="1"/>
  <c r="AD71" i="30" s="1"/>
  <c r="AD88" i="30"/>
  <c r="AD224" i="30"/>
  <c r="AE188" i="30"/>
  <c r="AU203" i="30"/>
  <c r="AC7" i="30"/>
  <c r="AD181" i="30"/>
  <c r="AE95" i="30"/>
  <c r="V224" i="29"/>
  <c r="W188" i="29"/>
  <c r="AM203" i="29"/>
  <c r="U7" i="29"/>
  <c r="Y96" i="29"/>
  <c r="W181" i="29"/>
  <c r="X95" i="29"/>
  <c r="W183" i="29"/>
  <c r="V189" i="29"/>
  <c r="V48" i="29" s="1"/>
  <c r="V49" i="29" s="1"/>
  <c r="V71" i="29" s="1"/>
  <c r="V88" i="29"/>
  <c r="Y183" i="28"/>
  <c r="U224" i="28"/>
  <c r="V188" i="28"/>
  <c r="U88" i="28"/>
  <c r="U189" i="28"/>
  <c r="U48" i="28" s="1"/>
  <c r="U71" i="28" s="1"/>
  <c r="AL203" i="28"/>
  <c r="T7" i="28"/>
  <c r="V181" i="28"/>
  <c r="W95" i="28"/>
  <c r="AA96" i="28"/>
  <c r="U224" i="27"/>
  <c r="V188" i="27"/>
  <c r="U189" i="27"/>
  <c r="U48" i="27" s="1"/>
  <c r="U49" i="27" s="1"/>
  <c r="U71" i="27" s="1"/>
  <c r="V183" i="27"/>
  <c r="AL203" i="27"/>
  <c r="T7" i="27"/>
  <c r="U88" i="27"/>
  <c r="V96" i="27"/>
  <c r="U181" i="27"/>
  <c r="V95" i="27"/>
  <c r="T183" i="26"/>
  <c r="S189" i="26"/>
  <c r="S48" i="26" s="1"/>
  <c r="S49" i="26" s="1"/>
  <c r="S71" i="26" s="1"/>
  <c r="AJ203" i="26"/>
  <c r="R7" i="26"/>
  <c r="V95" i="26"/>
  <c r="U96" i="26"/>
  <c r="T88" i="26"/>
  <c r="V224" i="26"/>
  <c r="W188" i="26"/>
  <c r="S88" i="26"/>
  <c r="AD203" i="25"/>
  <c r="L7" i="25"/>
  <c r="N224" i="25"/>
  <c r="O188" i="25"/>
  <c r="N184" i="25"/>
  <c r="M189" i="25"/>
  <c r="M48" i="25" s="1"/>
  <c r="M49" i="25" s="1"/>
  <c r="M71" i="25" s="1"/>
  <c r="M181" i="25"/>
  <c r="N95" i="25"/>
  <c r="N88" i="25"/>
  <c r="O96" i="25"/>
  <c r="Q183" i="25"/>
  <c r="AF49" i="31" l="1"/>
  <c r="AH48" i="31"/>
  <c r="AI48" i="31"/>
  <c r="AF88" i="31"/>
  <c r="AD181" i="31"/>
  <c r="AE95" i="31"/>
  <c r="AW203" i="31"/>
  <c r="AE7" i="31"/>
  <c r="AE224" i="30"/>
  <c r="AF188" i="30"/>
  <c r="AF224" i="30" s="1"/>
  <c r="AE181" i="30"/>
  <c r="AF95" i="30"/>
  <c r="AF181" i="30" s="1"/>
  <c r="AV203" i="30"/>
  <c r="AD7" i="30"/>
  <c r="AF183" i="30"/>
  <c r="AE189" i="30"/>
  <c r="AE48" i="30" s="1"/>
  <c r="AE49" i="30" s="1"/>
  <c r="AE71" i="30" s="1"/>
  <c r="AE88" i="30"/>
  <c r="Z96" i="29"/>
  <c r="X181" i="29"/>
  <c r="Y95" i="29"/>
  <c r="AN203" i="29"/>
  <c r="V7" i="29"/>
  <c r="W224" i="29"/>
  <c r="X188" i="29"/>
  <c r="X183" i="29"/>
  <c r="W189" i="29"/>
  <c r="W48" i="29" s="1"/>
  <c r="W49" i="29" s="1"/>
  <c r="W71" i="29" s="1"/>
  <c r="W88" i="29"/>
  <c r="AB96" i="28"/>
  <c r="V224" i="28"/>
  <c r="W188" i="28"/>
  <c r="V88" i="28"/>
  <c r="V189" i="28"/>
  <c r="V48" i="28" s="1"/>
  <c r="V71" i="28" s="1"/>
  <c r="W181" i="28"/>
  <c r="X95" i="28"/>
  <c r="AM203" i="28"/>
  <c r="U7" i="28"/>
  <c r="Z183" i="28"/>
  <c r="W96" i="27"/>
  <c r="V88" i="27"/>
  <c r="AM203" i="27"/>
  <c r="U7" i="27"/>
  <c r="W183" i="27"/>
  <c r="V189" i="27"/>
  <c r="V48" i="27" s="1"/>
  <c r="V49" i="27" s="1"/>
  <c r="V71" i="27" s="1"/>
  <c r="V181" i="27"/>
  <c r="W95" i="27"/>
  <c r="V224" i="27"/>
  <c r="W188" i="27"/>
  <c r="W95" i="26"/>
  <c r="V96" i="26"/>
  <c r="U88" i="26"/>
  <c r="U181" i="26"/>
  <c r="W224" i="26"/>
  <c r="X188" i="26"/>
  <c r="AK203" i="26"/>
  <c r="S7" i="26"/>
  <c r="T189" i="26"/>
  <c r="T48" i="26" s="1"/>
  <c r="T49" i="26" s="1"/>
  <c r="T71" i="26" s="1"/>
  <c r="U183" i="26"/>
  <c r="N181" i="25"/>
  <c r="O95" i="25"/>
  <c r="R183" i="25"/>
  <c r="AE203" i="25"/>
  <c r="M7" i="25"/>
  <c r="B198" i="25"/>
  <c r="O184" i="25"/>
  <c r="N189" i="25"/>
  <c r="N48" i="25" s="1"/>
  <c r="N49" i="25" s="1"/>
  <c r="N71" i="25" s="1"/>
  <c r="P96" i="25"/>
  <c r="O88" i="25"/>
  <c r="C198" i="25"/>
  <c r="O224" i="25"/>
  <c r="P188" i="25"/>
  <c r="AE181" i="31" l="1"/>
  <c r="AF95" i="31"/>
  <c r="AF181" i="31" s="1"/>
  <c r="AH88" i="31"/>
  <c r="AI88" i="31"/>
  <c r="AF71" i="31"/>
  <c r="AH49" i="31"/>
  <c r="AI49" i="31"/>
  <c r="AW203" i="30"/>
  <c r="AE7" i="30"/>
  <c r="AF189" i="30"/>
  <c r="AF48" i="30" s="1"/>
  <c r="AF88" i="30"/>
  <c r="Y181" i="29"/>
  <c r="Z95" i="29"/>
  <c r="X224" i="29"/>
  <c r="Y188" i="29"/>
  <c r="AO203" i="29"/>
  <c r="W7" i="29"/>
  <c r="AA96" i="29"/>
  <c r="Y183" i="29"/>
  <c r="X189" i="29"/>
  <c r="X48" i="29" s="1"/>
  <c r="X49" i="29" s="1"/>
  <c r="X71" i="29" s="1"/>
  <c r="X88" i="29"/>
  <c r="X181" i="28"/>
  <c r="Y95" i="28"/>
  <c r="AN203" i="28"/>
  <c r="V7" i="28"/>
  <c r="AA183" i="28"/>
  <c r="W224" i="28"/>
  <c r="X188" i="28"/>
  <c r="W189" i="28"/>
  <c r="W48" i="28" s="1"/>
  <c r="W71" i="28" s="1"/>
  <c r="W88" i="28"/>
  <c r="AC96" i="28"/>
  <c r="W181" i="27"/>
  <c r="X95" i="27"/>
  <c r="AN203" i="27"/>
  <c r="V7" i="27"/>
  <c r="X183" i="27"/>
  <c r="W189" i="27"/>
  <c r="W48" i="27" s="1"/>
  <c r="W49" i="27" s="1"/>
  <c r="W71" i="27" s="1"/>
  <c r="W224" i="27"/>
  <c r="X188" i="27"/>
  <c r="W88" i="27"/>
  <c r="X96" i="27"/>
  <c r="Y188" i="26"/>
  <c r="X224" i="26"/>
  <c r="W96" i="26"/>
  <c r="W181" i="26"/>
  <c r="X95" i="26"/>
  <c r="V183" i="26"/>
  <c r="U189" i="26"/>
  <c r="U48" i="26" s="1"/>
  <c r="U49" i="26" s="1"/>
  <c r="U71" i="26" s="1"/>
  <c r="AL203" i="26"/>
  <c r="T7" i="26"/>
  <c r="V181" i="26"/>
  <c r="K6" i="25"/>
  <c r="P184" i="25"/>
  <c r="O189" i="25"/>
  <c r="O48" i="25" s="1"/>
  <c r="O49" i="25" s="1"/>
  <c r="O71" i="25" s="1"/>
  <c r="S183" i="25"/>
  <c r="P88" i="25"/>
  <c r="Q96" i="25"/>
  <c r="O181" i="25"/>
  <c r="P95" i="25"/>
  <c r="P224" i="25"/>
  <c r="Q188" i="25"/>
  <c r="AF203" i="25"/>
  <c r="N7" i="25"/>
  <c r="AX203" i="31" l="1"/>
  <c r="AF7" i="31"/>
  <c r="A7" i="31" s="1"/>
  <c r="AI71" i="31"/>
  <c r="AH71" i="31"/>
  <c r="AI88" i="30"/>
  <c r="AH88" i="30"/>
  <c r="AF49" i="30"/>
  <c r="AH48" i="30"/>
  <c r="AI48" i="30"/>
  <c r="AB96" i="29"/>
  <c r="Z188" i="29"/>
  <c r="Y224" i="29"/>
  <c r="AP203" i="29"/>
  <c r="X7" i="29"/>
  <c r="Z181" i="29"/>
  <c r="AA95" i="29"/>
  <c r="Y189" i="29"/>
  <c r="Y48" i="29" s="1"/>
  <c r="Y49" i="29" s="1"/>
  <c r="Y71" i="29" s="1"/>
  <c r="Z183" i="29"/>
  <c r="Y88" i="29"/>
  <c r="AB183" i="28"/>
  <c r="AD96" i="28"/>
  <c r="AO203" i="28"/>
  <c r="W7" i="28"/>
  <c r="Y181" i="28"/>
  <c r="Z95" i="28"/>
  <c r="X224" i="28"/>
  <c r="Y188" i="28"/>
  <c r="X189" i="28"/>
  <c r="X48" i="28" s="1"/>
  <c r="X71" i="28" s="1"/>
  <c r="X88" i="28"/>
  <c r="X224" i="27"/>
  <c r="Y188" i="27"/>
  <c r="AO203" i="27"/>
  <c r="W7" i="27"/>
  <c r="X189" i="27"/>
  <c r="X48" i="27" s="1"/>
  <c r="X49" i="27" s="1"/>
  <c r="X71" i="27" s="1"/>
  <c r="Y183" i="27"/>
  <c r="Y96" i="27"/>
  <c r="X88" i="27"/>
  <c r="X181" i="27"/>
  <c r="Y95" i="27"/>
  <c r="AM203" i="26"/>
  <c r="U7" i="26"/>
  <c r="W183" i="26"/>
  <c r="V189" i="26"/>
  <c r="V48" i="26" s="1"/>
  <c r="V49" i="26" s="1"/>
  <c r="V71" i="26" s="1"/>
  <c r="Y95" i="26"/>
  <c r="V88" i="26"/>
  <c r="X96" i="26"/>
  <c r="W88" i="26"/>
  <c r="Y224" i="26"/>
  <c r="Z188" i="26"/>
  <c r="Q88" i="25"/>
  <c r="R96" i="25"/>
  <c r="T183" i="25"/>
  <c r="R188" i="25"/>
  <c r="Q224" i="25"/>
  <c r="P181" i="25"/>
  <c r="Q95" i="25"/>
  <c r="AG203" i="25"/>
  <c r="O7" i="25"/>
  <c r="Q184" i="25"/>
  <c r="P189" i="25"/>
  <c r="P48" i="25" s="1"/>
  <c r="P49" i="25" s="1"/>
  <c r="P71" i="25" s="1"/>
  <c r="AF71" i="30" l="1"/>
  <c r="AH49" i="30"/>
  <c r="AI49" i="30"/>
  <c r="AA188" i="29"/>
  <c r="Z224" i="29"/>
  <c r="Z189" i="29"/>
  <c r="Z48" i="29" s="1"/>
  <c r="Z49" i="29" s="1"/>
  <c r="Z71" i="29" s="1"/>
  <c r="AA183" i="29"/>
  <c r="Z88" i="29"/>
  <c r="AC96" i="29"/>
  <c r="AA181" i="29"/>
  <c r="AB95" i="29"/>
  <c r="AQ203" i="29"/>
  <c r="Y7" i="29"/>
  <c r="AE96" i="28"/>
  <c r="AP203" i="28"/>
  <c r="X7" i="28"/>
  <c r="AC183" i="28"/>
  <c r="Z188" i="28"/>
  <c r="Y224" i="28"/>
  <c r="Y189" i="28"/>
  <c r="Y48" i="28" s="1"/>
  <c r="Y71" i="28" s="1"/>
  <c r="Y88" i="28"/>
  <c r="Z181" i="28"/>
  <c r="AA95" i="28"/>
  <c r="Y88" i="27"/>
  <c r="Z96" i="27"/>
  <c r="AP203" i="27"/>
  <c r="X7" i="27"/>
  <c r="Y181" i="27"/>
  <c r="Z95" i="27"/>
  <c r="Y224" i="27"/>
  <c r="Z188" i="27"/>
  <c r="Z183" i="27"/>
  <c r="Y189" i="27"/>
  <c r="Y48" i="27" s="1"/>
  <c r="Y49" i="27" s="1"/>
  <c r="Y71" i="27" s="1"/>
  <c r="Y96" i="26"/>
  <c r="Y181" i="26" s="1"/>
  <c r="X181" i="26"/>
  <c r="AA188" i="26"/>
  <c r="Z224" i="26"/>
  <c r="X183" i="26"/>
  <c r="W189" i="26"/>
  <c r="W48" i="26" s="1"/>
  <c r="W49" i="26" s="1"/>
  <c r="W71" i="26" s="1"/>
  <c r="Z95" i="26"/>
  <c r="AN203" i="26"/>
  <c r="V7" i="26"/>
  <c r="Q181" i="25"/>
  <c r="R95" i="25"/>
  <c r="R224" i="25"/>
  <c r="S188" i="25"/>
  <c r="AH203" i="25"/>
  <c r="P7" i="25"/>
  <c r="U183" i="25"/>
  <c r="R184" i="25"/>
  <c r="Q189" i="25"/>
  <c r="Q48" i="25" s="1"/>
  <c r="Q49" i="25" s="1"/>
  <c r="Q71" i="25" s="1"/>
  <c r="R88" i="25"/>
  <c r="S96" i="25"/>
  <c r="AX203" i="30" l="1"/>
  <c r="AF7" i="30"/>
  <c r="A7" i="30" s="1"/>
  <c r="AH71" i="30"/>
  <c r="AI71" i="30"/>
  <c r="AR203" i="29"/>
  <c r="Z7" i="29"/>
  <c r="AD96" i="29"/>
  <c r="AA189" i="29"/>
  <c r="AA49" i="29" s="1"/>
  <c r="AA71" i="29" s="1"/>
  <c r="AB183" i="29"/>
  <c r="AB181" i="29"/>
  <c r="AC95" i="29"/>
  <c r="AB188" i="29"/>
  <c r="AA224" i="29"/>
  <c r="AA188" i="28"/>
  <c r="Z224" i="28"/>
  <c r="Z189" i="28"/>
  <c r="Z48" i="28" s="1"/>
  <c r="Z71" i="28" s="1"/>
  <c r="Z88" i="28"/>
  <c r="AA181" i="28"/>
  <c r="AB95" i="28"/>
  <c r="AD183" i="28"/>
  <c r="AQ203" i="28"/>
  <c r="Y7" i="28"/>
  <c r="AF96" i="28"/>
  <c r="Z181" i="27"/>
  <c r="AA95" i="27"/>
  <c r="AQ203" i="27"/>
  <c r="Y7" i="27"/>
  <c r="Z88" i="27"/>
  <c r="AA96" i="27"/>
  <c r="AA188" i="27"/>
  <c r="Z224" i="27"/>
  <c r="Z189" i="27"/>
  <c r="Z48" i="27" s="1"/>
  <c r="Z49" i="27" s="1"/>
  <c r="Z71" i="27" s="1"/>
  <c r="AA183" i="27"/>
  <c r="AO203" i="26"/>
  <c r="W7" i="26"/>
  <c r="AA224" i="26"/>
  <c r="AB188" i="26"/>
  <c r="X189" i="26"/>
  <c r="X48" i="26" s="1"/>
  <c r="X49" i="26" s="1"/>
  <c r="X71" i="26" s="1"/>
  <c r="Y183" i="26"/>
  <c r="X88" i="26"/>
  <c r="Z181" i="26"/>
  <c r="AA95" i="26"/>
  <c r="Z96" i="26"/>
  <c r="Y88" i="26"/>
  <c r="V183" i="25"/>
  <c r="S224" i="25"/>
  <c r="T188" i="25"/>
  <c r="AI203" i="25"/>
  <c r="R181" i="25"/>
  <c r="S95" i="25"/>
  <c r="S88" i="25"/>
  <c r="T96" i="25"/>
  <c r="S184" i="25"/>
  <c r="R189" i="25"/>
  <c r="R48" i="25" s="1"/>
  <c r="R49" i="25" s="1"/>
  <c r="R71" i="25" s="1"/>
  <c r="AB189" i="29" l="1"/>
  <c r="AB48" i="29" s="1"/>
  <c r="AB49" i="29" s="1"/>
  <c r="AB71" i="29" s="1"/>
  <c r="AC183" i="29"/>
  <c r="AB88" i="29"/>
  <c r="AE96" i="29"/>
  <c r="AS203" i="29"/>
  <c r="AA7" i="29"/>
  <c r="AB224" i="29"/>
  <c r="AC188" i="29"/>
  <c r="AC181" i="29"/>
  <c r="AD95" i="29"/>
  <c r="AE183" i="28"/>
  <c r="AB181" i="28"/>
  <c r="AC95" i="28"/>
  <c r="AR203" i="28"/>
  <c r="Z7" i="28"/>
  <c r="AA224" i="28"/>
  <c r="AB188" i="28"/>
  <c r="AA189" i="28"/>
  <c r="AA48" i="28" s="1"/>
  <c r="AA71" i="28" s="1"/>
  <c r="AA88" i="28"/>
  <c r="AB188" i="27"/>
  <c r="AA224" i="27"/>
  <c r="AB96" i="27"/>
  <c r="AA88" i="27"/>
  <c r="AA189" i="27"/>
  <c r="AA48" i="27" s="1"/>
  <c r="AA49" i="27" s="1"/>
  <c r="AA71" i="27" s="1"/>
  <c r="AB183" i="27"/>
  <c r="AA181" i="27"/>
  <c r="AB95" i="27"/>
  <c r="AR203" i="27"/>
  <c r="Z7" i="27"/>
  <c r="AP203" i="26"/>
  <c r="X7" i="26"/>
  <c r="AC188" i="26"/>
  <c r="AB224" i="26"/>
  <c r="Z88" i="26"/>
  <c r="AA96" i="26"/>
  <c r="Y189" i="26"/>
  <c r="Y48" i="26" s="1"/>
  <c r="Y49" i="26" s="1"/>
  <c r="Y71" i="26" s="1"/>
  <c r="Z183" i="26"/>
  <c r="AB95" i="26"/>
  <c r="AJ203" i="25"/>
  <c r="R7" i="25"/>
  <c r="T224" i="25"/>
  <c r="U188" i="25"/>
  <c r="T184" i="25"/>
  <c r="S189" i="25"/>
  <c r="S48" i="25" s="1"/>
  <c r="S49" i="25" s="1"/>
  <c r="S71" i="25" s="1"/>
  <c r="T88" i="25"/>
  <c r="U96" i="25"/>
  <c r="S181" i="25"/>
  <c r="T95" i="25"/>
  <c r="W183" i="25"/>
  <c r="AF96" i="29" l="1"/>
  <c r="AD183" i="29"/>
  <c r="AC189" i="29"/>
  <c r="AC48" i="29" s="1"/>
  <c r="AC49" i="29" s="1"/>
  <c r="AC71" i="29" s="1"/>
  <c r="AC88" i="29"/>
  <c r="AD181" i="29"/>
  <c r="AE95" i="29"/>
  <c r="AC224" i="29"/>
  <c r="AD188" i="29"/>
  <c r="AT203" i="29"/>
  <c r="AB7" i="29"/>
  <c r="AC181" i="28"/>
  <c r="AD95" i="28"/>
  <c r="AS203" i="28"/>
  <c r="AA7" i="28"/>
  <c r="AB224" i="28"/>
  <c r="AC188" i="28"/>
  <c r="AB189" i="28"/>
  <c r="AB48" i="28" s="1"/>
  <c r="AB71" i="28" s="1"/>
  <c r="AB88" i="28"/>
  <c r="AF183" i="28"/>
  <c r="AB181" i="27"/>
  <c r="AC95" i="27"/>
  <c r="AB189" i="27"/>
  <c r="AB48" i="27" s="1"/>
  <c r="AB49" i="27" s="1"/>
  <c r="AB71" i="27" s="1"/>
  <c r="AC183" i="27"/>
  <c r="AS203" i="27"/>
  <c r="AA7" i="27"/>
  <c r="AB88" i="27"/>
  <c r="AC96" i="27"/>
  <c r="AB224" i="27"/>
  <c r="AC188" i="27"/>
  <c r="AQ203" i="26"/>
  <c r="Y7" i="26"/>
  <c r="Z189" i="26"/>
  <c r="Z48" i="26" s="1"/>
  <c r="Z49" i="26" s="1"/>
  <c r="Z71" i="26" s="1"/>
  <c r="AA183" i="26"/>
  <c r="AA88" i="26"/>
  <c r="AB96" i="26"/>
  <c r="AB181" i="26"/>
  <c r="AC95" i="26"/>
  <c r="AD188" i="26"/>
  <c r="AC224" i="26"/>
  <c r="AA181" i="26"/>
  <c r="V96" i="25"/>
  <c r="U88" i="25"/>
  <c r="AK203" i="25"/>
  <c r="S7" i="25"/>
  <c r="U184" i="25"/>
  <c r="T189" i="25"/>
  <c r="T48" i="25" s="1"/>
  <c r="T49" i="25" s="1"/>
  <c r="T71" i="25" s="1"/>
  <c r="U224" i="25"/>
  <c r="V188" i="25"/>
  <c r="X183" i="25"/>
  <c r="T181" i="25"/>
  <c r="U95" i="25"/>
  <c r="AE181" i="29" l="1"/>
  <c r="AF95" i="29"/>
  <c r="AF181" i="29" s="1"/>
  <c r="AU203" i="29"/>
  <c r="AC7" i="29"/>
  <c r="AE183" i="29"/>
  <c r="AD189" i="29"/>
  <c r="AD48" i="29" s="1"/>
  <c r="AD49" i="29" s="1"/>
  <c r="AD71" i="29" s="1"/>
  <c r="AD88" i="29"/>
  <c r="AD224" i="29"/>
  <c r="AE188" i="29"/>
  <c r="AC224" i="28"/>
  <c r="AD188" i="28"/>
  <c r="AC189" i="28"/>
  <c r="AC48" i="28" s="1"/>
  <c r="AC71" i="28" s="1"/>
  <c r="AT203" i="28"/>
  <c r="AB7" i="28"/>
  <c r="AD181" i="28"/>
  <c r="AE95" i="28"/>
  <c r="AT203" i="27"/>
  <c r="AB7" i="27"/>
  <c r="AC189" i="27"/>
  <c r="AC48" i="27" s="1"/>
  <c r="AC49" i="27" s="1"/>
  <c r="AC71" i="27" s="1"/>
  <c r="AD183" i="27"/>
  <c r="AC224" i="27"/>
  <c r="AD188" i="27"/>
  <c r="AC181" i="27"/>
  <c r="AD95" i="27"/>
  <c r="AC88" i="27"/>
  <c r="AD96" i="27"/>
  <c r="AD95" i="26"/>
  <c r="AB88" i="26"/>
  <c r="AC96" i="26"/>
  <c r="AA189" i="26"/>
  <c r="AA48" i="26" s="1"/>
  <c r="AA49" i="26" s="1"/>
  <c r="AA71" i="26" s="1"/>
  <c r="AB183" i="26"/>
  <c r="AR203" i="26"/>
  <c r="Z7" i="26"/>
  <c r="AD224" i="26"/>
  <c r="AE188" i="26"/>
  <c r="V224" i="25"/>
  <c r="W188" i="25"/>
  <c r="AL203" i="25"/>
  <c r="T7" i="25"/>
  <c r="V184" i="25"/>
  <c r="U189" i="25"/>
  <c r="U48" i="25" s="1"/>
  <c r="U49" i="25" s="1"/>
  <c r="U71" i="25" s="1"/>
  <c r="U181" i="25"/>
  <c r="V95" i="25"/>
  <c r="Y183" i="25"/>
  <c r="V88" i="25"/>
  <c r="W96" i="25"/>
  <c r="AV203" i="29" l="1"/>
  <c r="AD7" i="29"/>
  <c r="AF183" i="29"/>
  <c r="AE189" i="29"/>
  <c r="AE48" i="29" s="1"/>
  <c r="AE49" i="29" s="1"/>
  <c r="AE71" i="29" s="1"/>
  <c r="AE88" i="29"/>
  <c r="AE224" i="29"/>
  <c r="AF188" i="29"/>
  <c r="AF224" i="29" s="1"/>
  <c r="AE181" i="28"/>
  <c r="AF95" i="28"/>
  <c r="AF181" i="28" s="1"/>
  <c r="AD224" i="28"/>
  <c r="AE188" i="28"/>
  <c r="AD88" i="28"/>
  <c r="AD189" i="28"/>
  <c r="AD48" i="28" s="1"/>
  <c r="AD71" i="28" s="1"/>
  <c r="AU203" i="28"/>
  <c r="AC7" i="28"/>
  <c r="AU203" i="27"/>
  <c r="AC7" i="27"/>
  <c r="AD181" i="27"/>
  <c r="AE95" i="27"/>
  <c r="AD224" i="27"/>
  <c r="AE188" i="27"/>
  <c r="AE183" i="27"/>
  <c r="AD189" i="27"/>
  <c r="AD48" i="27" s="1"/>
  <c r="AD49" i="27" s="1"/>
  <c r="AD71" i="27" s="1"/>
  <c r="AE96" i="27"/>
  <c r="AD88" i="27"/>
  <c r="AS203" i="26"/>
  <c r="AA7" i="26"/>
  <c r="AE95" i="26"/>
  <c r="AC183" i="26"/>
  <c r="AB189" i="26"/>
  <c r="AB48" i="26" s="1"/>
  <c r="AB49" i="26" s="1"/>
  <c r="AB71" i="26" s="1"/>
  <c r="AD96" i="26"/>
  <c r="AC88" i="26"/>
  <c r="AE224" i="26"/>
  <c r="AF188" i="26"/>
  <c r="AF224" i="26" s="1"/>
  <c r="AC181" i="26"/>
  <c r="W184" i="25"/>
  <c r="V189" i="25"/>
  <c r="V48" i="25" s="1"/>
  <c r="V49" i="25" s="1"/>
  <c r="V71" i="25" s="1"/>
  <c r="X96" i="25"/>
  <c r="W88" i="25"/>
  <c r="AM203" i="25"/>
  <c r="U7" i="25"/>
  <c r="V181" i="25"/>
  <c r="W95" i="25"/>
  <c r="Z183" i="25"/>
  <c r="W224" i="25"/>
  <c r="X188" i="25"/>
  <c r="AW203" i="29" l="1"/>
  <c r="AE7" i="29"/>
  <c r="AF189" i="29"/>
  <c r="AF48" i="29" s="1"/>
  <c r="AF88" i="29"/>
  <c r="AV203" i="28"/>
  <c r="AD7" i="28"/>
  <c r="AE224" i="28"/>
  <c r="AF188" i="28"/>
  <c r="AE189" i="28"/>
  <c r="AE48" i="28" s="1"/>
  <c r="AE71" i="28" s="1"/>
  <c r="AE88" i="28"/>
  <c r="AV203" i="27"/>
  <c r="AD7" i="27"/>
  <c r="AF183" i="27"/>
  <c r="AE189" i="27"/>
  <c r="AE48" i="27" s="1"/>
  <c r="AE49" i="27" s="1"/>
  <c r="AE71" i="27" s="1"/>
  <c r="AE224" i="27"/>
  <c r="AF188" i="27"/>
  <c r="AF224" i="27" s="1"/>
  <c r="AE181" i="27"/>
  <c r="AF95" i="27"/>
  <c r="AF181" i="27" s="1"/>
  <c r="AE88" i="27"/>
  <c r="AF96" i="27"/>
  <c r="AT203" i="26"/>
  <c r="AB7" i="26"/>
  <c r="AC189" i="26"/>
  <c r="AC48" i="26" s="1"/>
  <c r="AC49" i="26" s="1"/>
  <c r="AC71" i="26" s="1"/>
  <c r="AD183" i="26"/>
  <c r="AF95" i="26"/>
  <c r="AE96" i="26"/>
  <c r="AD88" i="26"/>
  <c r="AD181" i="26"/>
  <c r="W181" i="25"/>
  <c r="X95" i="25"/>
  <c r="X224" i="25"/>
  <c r="Y188" i="25"/>
  <c r="AA183" i="25"/>
  <c r="Y96" i="25"/>
  <c r="X88" i="25"/>
  <c r="AN203" i="25"/>
  <c r="V7" i="25"/>
  <c r="X184" i="25"/>
  <c r="W189" i="25"/>
  <c r="W48" i="25" s="1"/>
  <c r="W49" i="25" s="1"/>
  <c r="W71" i="25" s="1"/>
  <c r="AH88" i="29" l="1"/>
  <c r="AI88" i="29"/>
  <c r="AF49" i="29"/>
  <c r="AI48" i="29"/>
  <c r="AH48" i="29"/>
  <c r="AW203" i="28"/>
  <c r="AE7" i="28"/>
  <c r="AF224" i="28"/>
  <c r="AF189" i="28"/>
  <c r="AF48" i="28" s="1"/>
  <c r="AF88" i="28"/>
  <c r="AF88" i="27"/>
  <c r="AW203" i="27"/>
  <c r="AE7" i="27"/>
  <c r="AF189" i="27"/>
  <c r="AF48" i="27" s="1"/>
  <c r="AU203" i="26"/>
  <c r="AC7" i="26"/>
  <c r="AF96" i="26"/>
  <c r="AE88" i="26"/>
  <c r="AF181" i="26"/>
  <c r="AE181" i="26"/>
  <c r="AE183" i="26"/>
  <c r="AD189" i="26"/>
  <c r="AD48" i="26" s="1"/>
  <c r="AD49" i="26" s="1"/>
  <c r="AD71" i="26" s="1"/>
  <c r="AB183" i="25"/>
  <c r="AO203" i="25"/>
  <c r="W7" i="25"/>
  <c r="X181" i="25"/>
  <c r="Y95" i="25"/>
  <c r="Z96" i="25"/>
  <c r="Y88" i="25"/>
  <c r="Z188" i="25"/>
  <c r="Y224" i="25"/>
  <c r="Y184" i="25"/>
  <c r="X189" i="25"/>
  <c r="X48" i="25" s="1"/>
  <c r="X49" i="25" s="1"/>
  <c r="X71" i="25" s="1"/>
  <c r="AF71" i="29" l="1"/>
  <c r="AI49" i="29"/>
  <c r="AH49" i="29"/>
  <c r="AH88" i="28"/>
  <c r="AI88" i="28"/>
  <c r="AH48" i="28"/>
  <c r="AI48" i="28"/>
  <c r="AF49" i="27"/>
  <c r="AH48" i="27"/>
  <c r="AI48" i="27"/>
  <c r="AI88" i="27"/>
  <c r="AH88" i="27"/>
  <c r="AV203" i="26"/>
  <c r="AD7" i="26"/>
  <c r="AE189" i="26"/>
  <c r="AE48" i="26" s="1"/>
  <c r="AE49" i="26" s="1"/>
  <c r="AE71" i="26" s="1"/>
  <c r="AF183" i="26"/>
  <c r="AF189" i="26" s="1"/>
  <c r="AF48" i="26" s="1"/>
  <c r="AF88" i="26"/>
  <c r="Y181" i="25"/>
  <c r="Z95" i="25"/>
  <c r="Z184" i="25"/>
  <c r="Y189" i="25"/>
  <c r="Y48" i="25" s="1"/>
  <c r="Y49" i="25" s="1"/>
  <c r="Y71" i="25" s="1"/>
  <c r="Z88" i="25"/>
  <c r="AA96" i="25"/>
  <c r="AP203" i="25"/>
  <c r="X7" i="25"/>
  <c r="AC183" i="25"/>
  <c r="Z224" i="25"/>
  <c r="AA188" i="25"/>
  <c r="AX203" i="29" l="1"/>
  <c r="AF7" i="29"/>
  <c r="A7" i="29" s="1"/>
  <c r="AI71" i="29"/>
  <c r="AH71" i="29"/>
  <c r="AF71" i="28"/>
  <c r="AH49" i="28"/>
  <c r="AI49" i="28"/>
  <c r="AF71" i="27"/>
  <c r="AI49" i="27"/>
  <c r="AH49" i="27"/>
  <c r="AI88" i="26"/>
  <c r="AH88" i="26"/>
  <c r="AF49" i="26"/>
  <c r="AI48" i="26"/>
  <c r="AH48" i="26"/>
  <c r="AW203" i="26"/>
  <c r="AE7" i="26"/>
  <c r="AA88" i="25"/>
  <c r="AB96" i="25"/>
  <c r="AA224" i="25"/>
  <c r="AB188" i="25"/>
  <c r="Z181" i="25"/>
  <c r="AA95" i="25"/>
  <c r="AQ203" i="25"/>
  <c r="Y7" i="25"/>
  <c r="AA184" i="25"/>
  <c r="Z189" i="25"/>
  <c r="Z48" i="25" s="1"/>
  <c r="Z49" i="25" s="1"/>
  <c r="Z71" i="25" s="1"/>
  <c r="AD183" i="25"/>
  <c r="AX203" i="28" l="1"/>
  <c r="AF7" i="28"/>
  <c r="A7" i="28" s="1"/>
  <c r="AH71" i="28"/>
  <c r="AI71" i="28"/>
  <c r="AX203" i="27"/>
  <c r="AF7" i="27"/>
  <c r="A7" i="27" s="1"/>
  <c r="AI71" i="27"/>
  <c r="AH71" i="27"/>
  <c r="AF71" i="26"/>
  <c r="AH49" i="26"/>
  <c r="AI49" i="26"/>
  <c r="AA181" i="25"/>
  <c r="AB95" i="25"/>
  <c r="AB224" i="25"/>
  <c r="AC188" i="25"/>
  <c r="AE183" i="25"/>
  <c r="AR203" i="25"/>
  <c r="Z7" i="25"/>
  <c r="AB88" i="25"/>
  <c r="AC96" i="25"/>
  <c r="AB184" i="25"/>
  <c r="AA189" i="25"/>
  <c r="AA49" i="25" s="1"/>
  <c r="AA71" i="25" s="1"/>
  <c r="AX203" i="26" l="1"/>
  <c r="AF7" i="26"/>
  <c r="A7" i="26" s="1"/>
  <c r="AH71" i="26"/>
  <c r="AI71" i="26"/>
  <c r="AF183" i="25"/>
  <c r="AS203" i="25"/>
  <c r="AA7" i="25"/>
  <c r="AC224" i="25"/>
  <c r="AD188" i="25"/>
  <c r="AC184" i="25"/>
  <c r="AB189" i="25"/>
  <c r="AB48" i="25" s="1"/>
  <c r="AB49" i="25" s="1"/>
  <c r="AB71" i="25" s="1"/>
  <c r="AD96" i="25"/>
  <c r="AC88" i="25"/>
  <c r="AB181" i="25"/>
  <c r="AC95" i="25"/>
  <c r="AT203" i="25" l="1"/>
  <c r="AB7" i="25"/>
  <c r="AD184" i="25"/>
  <c r="AC189" i="25"/>
  <c r="AC48" i="25" s="1"/>
  <c r="AC49" i="25" s="1"/>
  <c r="AC71" i="25" s="1"/>
  <c r="AD224" i="25"/>
  <c r="AE188" i="25"/>
  <c r="AC181" i="25"/>
  <c r="AD95" i="25"/>
  <c r="AD88" i="25"/>
  <c r="AE96" i="25"/>
  <c r="AD181" i="25" l="1"/>
  <c r="AE95" i="25"/>
  <c r="AE224" i="25"/>
  <c r="AF188" i="25"/>
  <c r="AF224" i="25" s="1"/>
  <c r="AU203" i="25"/>
  <c r="AC7" i="25"/>
  <c r="AF96" i="25"/>
  <c r="AF88" i="25" s="1"/>
  <c r="AE88" i="25"/>
  <c r="AE184" i="25"/>
  <c r="AD189" i="25"/>
  <c r="AD48" i="25" s="1"/>
  <c r="AD49" i="25" s="1"/>
  <c r="AD71" i="25" s="1"/>
  <c r="AV203" i="25" l="1"/>
  <c r="AD7" i="25"/>
  <c r="AE181" i="25"/>
  <c r="AF95" i="25"/>
  <c r="AF181" i="25" s="1"/>
  <c r="AH88" i="25"/>
  <c r="AI88" i="25"/>
  <c r="AF184" i="25"/>
  <c r="AF189" i="25" s="1"/>
  <c r="AF48" i="25" s="1"/>
  <c r="AE189" i="25"/>
  <c r="AE48" i="25" s="1"/>
  <c r="AE49" i="25" s="1"/>
  <c r="AE71" i="25" s="1"/>
  <c r="AF49" i="25" l="1"/>
  <c r="AH48" i="25"/>
  <c r="AI48" i="25"/>
  <c r="AW203" i="25"/>
  <c r="AE7" i="25"/>
  <c r="AF71" i="25" l="1"/>
  <c r="AI49" i="25"/>
  <c r="AH49" i="25"/>
  <c r="AX203" i="25" l="1"/>
  <c r="AF7" i="25"/>
  <c r="A7" i="25" s="1"/>
  <c r="AI71" i="25"/>
  <c r="AH71" i="25"/>
  <c r="AG189" i="22" l="1"/>
  <c r="AG48" i="22" s="1"/>
  <c r="AG49" i="22" s="1"/>
  <c r="AG181" i="22"/>
  <c r="AG77" i="22"/>
  <c r="AG69" i="22"/>
  <c r="AG71" i="22" s="1"/>
  <c r="AG65" i="22"/>
  <c r="AG53" i="22"/>
  <c r="AH12" i="23"/>
  <c r="AI12" i="23"/>
  <c r="AH13" i="23"/>
  <c r="AI13" i="23"/>
  <c r="AH14" i="23"/>
  <c r="AI14" i="23"/>
  <c r="AH15" i="23"/>
  <c r="AI15" i="23"/>
  <c r="AH16" i="23"/>
  <c r="AI16" i="23"/>
  <c r="AH17" i="23"/>
  <c r="AI17" i="23"/>
  <c r="AH18" i="23"/>
  <c r="AI18" i="23"/>
  <c r="AH19" i="23"/>
  <c r="AI19" i="23"/>
  <c r="AH20" i="23"/>
  <c r="AI20" i="23"/>
  <c r="AH21" i="23"/>
  <c r="AI21" i="23"/>
  <c r="AH22" i="23"/>
  <c r="AI22" i="23"/>
  <c r="AH23" i="23"/>
  <c r="AI23" i="23"/>
  <c r="AH24" i="23"/>
  <c r="AI24" i="23"/>
  <c r="AH25" i="23"/>
  <c r="AI25" i="23"/>
  <c r="AH26" i="23"/>
  <c r="AI26" i="23"/>
  <c r="AH27" i="23"/>
  <c r="AI27" i="23"/>
  <c r="AH28" i="23"/>
  <c r="AI28" i="23"/>
  <c r="AH29" i="23"/>
  <c r="AI29" i="23"/>
  <c r="AH30" i="23"/>
  <c r="AI30" i="23"/>
  <c r="AH31" i="23"/>
  <c r="AI31" i="23"/>
  <c r="AH32" i="23"/>
  <c r="AI32" i="23"/>
  <c r="AH33" i="23"/>
  <c r="AI33" i="23"/>
  <c r="AH34" i="23"/>
  <c r="AI34" i="23"/>
  <c r="AH36" i="23"/>
  <c r="AI36" i="23"/>
  <c r="AH37" i="23"/>
  <c r="AI37" i="23"/>
  <c r="AH38" i="23"/>
  <c r="AI38" i="23"/>
  <c r="AH39" i="23"/>
  <c r="AI39" i="23"/>
  <c r="AH40" i="23"/>
  <c r="AI40" i="23"/>
  <c r="AH41" i="23"/>
  <c r="AI41" i="23"/>
  <c r="AH42" i="23"/>
  <c r="AI42" i="23"/>
  <c r="AH43" i="23"/>
  <c r="AI43" i="23"/>
  <c r="AH44" i="23"/>
  <c r="AI44" i="23"/>
  <c r="AH45" i="23"/>
  <c r="AI45" i="23"/>
  <c r="AH46" i="23"/>
  <c r="AI46" i="23"/>
  <c r="AH47" i="23"/>
  <c r="AI47" i="23"/>
  <c r="AH48" i="23"/>
  <c r="AI48" i="23"/>
  <c r="AH50" i="23"/>
  <c r="AI50" i="23"/>
  <c r="AH51" i="23"/>
  <c r="AI51" i="23"/>
  <c r="AH52" i="23"/>
  <c r="AI52" i="23"/>
  <c r="AH54" i="23"/>
  <c r="AI54" i="23"/>
  <c r="AH55" i="23"/>
  <c r="AI55" i="23"/>
  <c r="AH56" i="23"/>
  <c r="AI56" i="23"/>
  <c r="AH57" i="23"/>
  <c r="AI57" i="23"/>
  <c r="AH58" i="23"/>
  <c r="AI58" i="23"/>
  <c r="AH59" i="23"/>
  <c r="AI59" i="23"/>
  <c r="AH60" i="23"/>
  <c r="AI60" i="23"/>
  <c r="AH61" i="23"/>
  <c r="AI61" i="23"/>
  <c r="AH62" i="23"/>
  <c r="AI62" i="23"/>
  <c r="AH63" i="23"/>
  <c r="AI63" i="23"/>
  <c r="AH64" i="23"/>
  <c r="AI64" i="23"/>
  <c r="AH66" i="23"/>
  <c r="AI66" i="23"/>
  <c r="AH67" i="23"/>
  <c r="AI67" i="23"/>
  <c r="AH68" i="23"/>
  <c r="AI68" i="23"/>
  <c r="AH69" i="23"/>
  <c r="AI69" i="23"/>
  <c r="AH70" i="23"/>
  <c r="AI70" i="23"/>
  <c r="AH76" i="23"/>
  <c r="AI76" i="23"/>
  <c r="AH78" i="23"/>
  <c r="AI78" i="23"/>
  <c r="AH79" i="23"/>
  <c r="AI79" i="23"/>
  <c r="AH80" i="23"/>
  <c r="AI80" i="23"/>
  <c r="AH81" i="23"/>
  <c r="AI81" i="23"/>
  <c r="AH82" i="23"/>
  <c r="AI82" i="23"/>
  <c r="AH83" i="23"/>
  <c r="AI83" i="23"/>
  <c r="AH84" i="23"/>
  <c r="AI84" i="23"/>
  <c r="AH85" i="23"/>
  <c r="AI85" i="23"/>
  <c r="AH93" i="23" l="1"/>
  <c r="AI93" i="23" s="1"/>
  <c r="AF228" i="24"/>
  <c r="AE228" i="24"/>
  <c r="AD228" i="24"/>
  <c r="AC228" i="24"/>
  <c r="AB228" i="24"/>
  <c r="AA228" i="24"/>
  <c r="Z228" i="24"/>
  <c r="Y228" i="24"/>
  <c r="X228" i="24"/>
  <c r="W228" i="24"/>
  <c r="V228" i="24"/>
  <c r="U228" i="24"/>
  <c r="T228" i="24"/>
  <c r="S228" i="24"/>
  <c r="R228" i="24"/>
  <c r="Q228" i="24"/>
  <c r="P228" i="24"/>
  <c r="O228" i="24"/>
  <c r="N228" i="24"/>
  <c r="M228" i="24"/>
  <c r="L228" i="24"/>
  <c r="K228" i="24"/>
  <c r="J228" i="24"/>
  <c r="I228" i="24"/>
  <c r="H228" i="24"/>
  <c r="G228" i="24"/>
  <c r="F228" i="24"/>
  <c r="E228" i="24"/>
  <c r="D228" i="24"/>
  <c r="C228" i="24"/>
  <c r="B228" i="24"/>
  <c r="A228" i="24"/>
  <c r="AF227" i="24"/>
  <c r="AE227" i="24"/>
  <c r="AD227" i="24"/>
  <c r="AC227" i="24"/>
  <c r="AB227" i="24"/>
  <c r="AA227" i="24"/>
  <c r="Z227" i="24"/>
  <c r="Y227" i="24"/>
  <c r="X227" i="24"/>
  <c r="W227" i="24"/>
  <c r="V227" i="24"/>
  <c r="U227" i="24"/>
  <c r="T227" i="24"/>
  <c r="S227" i="24"/>
  <c r="R227" i="24"/>
  <c r="Q227" i="24"/>
  <c r="P227" i="24"/>
  <c r="O227" i="24"/>
  <c r="N227" i="24"/>
  <c r="M227" i="24"/>
  <c r="L227" i="24"/>
  <c r="K227" i="24"/>
  <c r="J227" i="24"/>
  <c r="I227" i="24"/>
  <c r="H227" i="24"/>
  <c r="G227" i="24"/>
  <c r="F227" i="24"/>
  <c r="E227" i="24"/>
  <c r="D227" i="24"/>
  <c r="C227" i="24"/>
  <c r="B227" i="24"/>
  <c r="A227" i="24"/>
  <c r="AF226" i="24"/>
  <c r="AE226" i="24"/>
  <c r="AD226" i="24"/>
  <c r="AC226" i="24"/>
  <c r="AB226" i="24"/>
  <c r="AA226" i="24"/>
  <c r="Z226" i="24"/>
  <c r="Y226" i="24"/>
  <c r="X226" i="24"/>
  <c r="W226" i="24"/>
  <c r="V226" i="24"/>
  <c r="U226" i="24"/>
  <c r="T226" i="24"/>
  <c r="S226" i="24"/>
  <c r="R226" i="24"/>
  <c r="Q226" i="24"/>
  <c r="P226" i="24"/>
  <c r="O226" i="24"/>
  <c r="N226" i="24"/>
  <c r="M226" i="24"/>
  <c r="L226" i="24"/>
  <c r="K226" i="24"/>
  <c r="J226" i="24"/>
  <c r="I226" i="24"/>
  <c r="H226" i="24"/>
  <c r="G226" i="24"/>
  <c r="F226" i="24"/>
  <c r="E226" i="24"/>
  <c r="D226" i="24"/>
  <c r="C226" i="24"/>
  <c r="B226" i="24"/>
  <c r="A226" i="24"/>
  <c r="AF225" i="24"/>
  <c r="AE225" i="24"/>
  <c r="AD225" i="24"/>
  <c r="AC225" i="24"/>
  <c r="AB225" i="24"/>
  <c r="AA225" i="24"/>
  <c r="Z225" i="24"/>
  <c r="Y225" i="24"/>
  <c r="X225" i="24"/>
  <c r="W225" i="24"/>
  <c r="V225" i="24"/>
  <c r="U225" i="24"/>
  <c r="T225" i="24"/>
  <c r="S225" i="24"/>
  <c r="R225" i="24"/>
  <c r="Q225" i="24"/>
  <c r="P225" i="24"/>
  <c r="O225" i="24"/>
  <c r="N225" i="24"/>
  <c r="M225" i="24"/>
  <c r="L225" i="24"/>
  <c r="K225" i="24"/>
  <c r="J225" i="24"/>
  <c r="I225" i="24"/>
  <c r="H225" i="24"/>
  <c r="G225" i="24"/>
  <c r="F225" i="24"/>
  <c r="E225" i="24"/>
  <c r="D225" i="24"/>
  <c r="C225" i="24"/>
  <c r="B225" i="24"/>
  <c r="A225" i="24"/>
  <c r="B224" i="24"/>
  <c r="S199" i="24"/>
  <c r="AG189" i="24"/>
  <c r="B189" i="24"/>
  <c r="D188" i="24"/>
  <c r="C188" i="24"/>
  <c r="C224" i="24" s="1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C187" i="24"/>
  <c r="H186" i="24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F186" i="24"/>
  <c r="G186" i="24" s="1"/>
  <c r="E186" i="24"/>
  <c r="D186" i="24"/>
  <c r="C186" i="24"/>
  <c r="H185" i="24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C185" i="24"/>
  <c r="D185" i="24" s="1"/>
  <c r="E185" i="24" s="1"/>
  <c r="F185" i="24" s="1"/>
  <c r="G185" i="24" s="1"/>
  <c r="R184" i="24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I184" i="24"/>
  <c r="J184" i="24" s="1"/>
  <c r="K184" i="24" s="1"/>
  <c r="L184" i="24" s="1"/>
  <c r="M184" i="24" s="1"/>
  <c r="N184" i="24" s="1"/>
  <c r="O184" i="24" s="1"/>
  <c r="P184" i="24" s="1"/>
  <c r="Q184" i="24" s="1"/>
  <c r="D184" i="24"/>
  <c r="E184" i="24" s="1"/>
  <c r="F184" i="24" s="1"/>
  <c r="G184" i="24" s="1"/>
  <c r="H184" i="24" s="1"/>
  <c r="C184" i="24"/>
  <c r="C189" i="24" s="1"/>
  <c r="D183" i="24"/>
  <c r="E183" i="24" s="1"/>
  <c r="F183" i="24" s="1"/>
  <c r="C183" i="24"/>
  <c r="AG181" i="24"/>
  <c r="B181" i="24"/>
  <c r="X180" i="24"/>
  <c r="Y180" i="24" s="1"/>
  <c r="Z180" i="24" s="1"/>
  <c r="AA180" i="24" s="1"/>
  <c r="AB180" i="24" s="1"/>
  <c r="AC180" i="24" s="1"/>
  <c r="AD180" i="24" s="1"/>
  <c r="AE180" i="24" s="1"/>
  <c r="AF180" i="24" s="1"/>
  <c r="C180" i="24"/>
  <c r="D180" i="24" s="1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AD179" i="24"/>
  <c r="AE179" i="24" s="1"/>
  <c r="AF179" i="24" s="1"/>
  <c r="F179" i="24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D179" i="24"/>
  <c r="E179" i="24" s="1"/>
  <c r="C179" i="24"/>
  <c r="I178" i="24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C178" i="24"/>
  <c r="D178" i="24" s="1"/>
  <c r="E178" i="24" s="1"/>
  <c r="F178" i="24" s="1"/>
  <c r="G178" i="24" s="1"/>
  <c r="H178" i="24" s="1"/>
  <c r="H177" i="24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D177" i="24"/>
  <c r="E177" i="24" s="1"/>
  <c r="F177" i="24" s="1"/>
  <c r="G177" i="24" s="1"/>
  <c r="C177" i="24"/>
  <c r="J176" i="24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F176" i="24"/>
  <c r="G176" i="24" s="1"/>
  <c r="H176" i="24" s="1"/>
  <c r="I176" i="24" s="1"/>
  <c r="E176" i="24"/>
  <c r="C176" i="24"/>
  <c r="D176" i="24" s="1"/>
  <c r="N175" i="24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F175" i="24"/>
  <c r="G175" i="24" s="1"/>
  <c r="H175" i="24" s="1"/>
  <c r="I175" i="24" s="1"/>
  <c r="J175" i="24" s="1"/>
  <c r="K175" i="24" s="1"/>
  <c r="L175" i="24" s="1"/>
  <c r="M175" i="24" s="1"/>
  <c r="C175" i="24"/>
  <c r="D175" i="24" s="1"/>
  <c r="E175" i="24" s="1"/>
  <c r="F174" i="24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D174" i="24"/>
  <c r="E174" i="24" s="1"/>
  <c r="C174" i="24"/>
  <c r="P173" i="24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L173" i="24"/>
  <c r="M173" i="24" s="1"/>
  <c r="N173" i="24" s="1"/>
  <c r="O173" i="24" s="1"/>
  <c r="H173" i="24"/>
  <c r="I173" i="24" s="1"/>
  <c r="J173" i="24" s="1"/>
  <c r="K173" i="24" s="1"/>
  <c r="G173" i="24"/>
  <c r="D173" i="24"/>
  <c r="E173" i="24" s="1"/>
  <c r="F173" i="24" s="1"/>
  <c r="C173" i="24"/>
  <c r="O172" i="24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N172" i="24"/>
  <c r="C172" i="24"/>
  <c r="D172" i="24" s="1"/>
  <c r="E172" i="24" s="1"/>
  <c r="F172" i="24" s="1"/>
  <c r="G172" i="24" s="1"/>
  <c r="H172" i="24" s="1"/>
  <c r="I172" i="24" s="1"/>
  <c r="J172" i="24" s="1"/>
  <c r="K172" i="24" s="1"/>
  <c r="L172" i="24" s="1"/>
  <c r="M172" i="24" s="1"/>
  <c r="V171" i="24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L171" i="24"/>
  <c r="M171" i="24" s="1"/>
  <c r="N171" i="24" s="1"/>
  <c r="O171" i="24" s="1"/>
  <c r="P171" i="24" s="1"/>
  <c r="Q171" i="24" s="1"/>
  <c r="R171" i="24" s="1"/>
  <c r="S171" i="24" s="1"/>
  <c r="T171" i="24" s="1"/>
  <c r="U171" i="24" s="1"/>
  <c r="C171" i="24"/>
  <c r="D171" i="24" s="1"/>
  <c r="E171" i="24" s="1"/>
  <c r="F171" i="24" s="1"/>
  <c r="G171" i="24" s="1"/>
  <c r="H171" i="24" s="1"/>
  <c r="I171" i="24" s="1"/>
  <c r="J171" i="24" s="1"/>
  <c r="K171" i="24" s="1"/>
  <c r="Q170" i="24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K170" i="24"/>
  <c r="L170" i="24" s="1"/>
  <c r="M170" i="24" s="1"/>
  <c r="N170" i="24" s="1"/>
  <c r="O170" i="24" s="1"/>
  <c r="P170" i="24" s="1"/>
  <c r="C170" i="24"/>
  <c r="D170" i="24" s="1"/>
  <c r="E170" i="24" s="1"/>
  <c r="F170" i="24" s="1"/>
  <c r="G170" i="24" s="1"/>
  <c r="H170" i="24" s="1"/>
  <c r="I170" i="24" s="1"/>
  <c r="J170" i="24" s="1"/>
  <c r="J169" i="24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G169" i="24"/>
  <c r="H169" i="24" s="1"/>
  <c r="I169" i="24" s="1"/>
  <c r="D169" i="24"/>
  <c r="E169" i="24" s="1"/>
  <c r="F169" i="24" s="1"/>
  <c r="C169" i="24"/>
  <c r="C168" i="24"/>
  <c r="D168" i="24" s="1"/>
  <c r="E168" i="24" s="1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S167" i="24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J167" i="24"/>
  <c r="K167" i="24" s="1"/>
  <c r="L167" i="24" s="1"/>
  <c r="M167" i="24" s="1"/>
  <c r="N167" i="24" s="1"/>
  <c r="O167" i="24" s="1"/>
  <c r="P167" i="24" s="1"/>
  <c r="Q167" i="24" s="1"/>
  <c r="R167" i="24" s="1"/>
  <c r="E167" i="24"/>
  <c r="F167" i="24" s="1"/>
  <c r="G167" i="24" s="1"/>
  <c r="H167" i="24" s="1"/>
  <c r="I167" i="24" s="1"/>
  <c r="C167" i="24"/>
  <c r="D167" i="24" s="1"/>
  <c r="F166" i="24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C166" i="24"/>
  <c r="D166" i="24" s="1"/>
  <c r="E166" i="24" s="1"/>
  <c r="Y165" i="24"/>
  <c r="Z165" i="24" s="1"/>
  <c r="AA165" i="24" s="1"/>
  <c r="AB165" i="24" s="1"/>
  <c r="AC165" i="24" s="1"/>
  <c r="AD165" i="24" s="1"/>
  <c r="AE165" i="24" s="1"/>
  <c r="AF165" i="24" s="1"/>
  <c r="N165" i="24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L165" i="24"/>
  <c r="M165" i="24" s="1"/>
  <c r="K165" i="24"/>
  <c r="C165" i="24"/>
  <c r="D165" i="24" s="1"/>
  <c r="E165" i="24" s="1"/>
  <c r="F165" i="24" s="1"/>
  <c r="G165" i="24" s="1"/>
  <c r="H165" i="24" s="1"/>
  <c r="I165" i="24" s="1"/>
  <c r="J165" i="24" s="1"/>
  <c r="U164" i="24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J164" i="24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I164" i="24"/>
  <c r="D164" i="24"/>
  <c r="E164" i="24" s="1"/>
  <c r="F164" i="24" s="1"/>
  <c r="G164" i="24" s="1"/>
  <c r="H164" i="24" s="1"/>
  <c r="C164" i="24"/>
  <c r="S163" i="24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H163" i="24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G163" i="24"/>
  <c r="E163" i="24"/>
  <c r="F163" i="24" s="1"/>
  <c r="C163" i="24"/>
  <c r="D163" i="24" s="1"/>
  <c r="E162" i="24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C162" i="24"/>
  <c r="D162" i="24" s="1"/>
  <c r="C161" i="24"/>
  <c r="D161" i="24" s="1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R160" i="24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O160" i="24"/>
  <c r="P160" i="24" s="1"/>
  <c r="Q160" i="24" s="1"/>
  <c r="M160" i="24"/>
  <c r="N160" i="24" s="1"/>
  <c r="G160" i="24"/>
  <c r="H160" i="24" s="1"/>
  <c r="I160" i="24" s="1"/>
  <c r="J160" i="24" s="1"/>
  <c r="K160" i="24" s="1"/>
  <c r="L160" i="24" s="1"/>
  <c r="C160" i="24"/>
  <c r="D160" i="24" s="1"/>
  <c r="E160" i="24" s="1"/>
  <c r="F160" i="24" s="1"/>
  <c r="Z159" i="24"/>
  <c r="AA159" i="24" s="1"/>
  <c r="AB159" i="24" s="1"/>
  <c r="AC159" i="24" s="1"/>
  <c r="AD159" i="24" s="1"/>
  <c r="AE159" i="24" s="1"/>
  <c r="AF159" i="24" s="1"/>
  <c r="P159" i="24"/>
  <c r="Q159" i="24" s="1"/>
  <c r="R159" i="24" s="1"/>
  <c r="S159" i="24" s="1"/>
  <c r="T159" i="24" s="1"/>
  <c r="U159" i="24" s="1"/>
  <c r="V159" i="24" s="1"/>
  <c r="W159" i="24" s="1"/>
  <c r="X159" i="24" s="1"/>
  <c r="Y159" i="24" s="1"/>
  <c r="M159" i="24"/>
  <c r="N159" i="24" s="1"/>
  <c r="O159" i="24" s="1"/>
  <c r="C159" i="24"/>
  <c r="D159" i="24" s="1"/>
  <c r="E159" i="24" s="1"/>
  <c r="F159" i="24" s="1"/>
  <c r="G159" i="24" s="1"/>
  <c r="H159" i="24" s="1"/>
  <c r="I159" i="24" s="1"/>
  <c r="J159" i="24" s="1"/>
  <c r="K159" i="24" s="1"/>
  <c r="L159" i="24" s="1"/>
  <c r="H158" i="24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F158" i="24"/>
  <c r="G158" i="24" s="1"/>
  <c r="C158" i="24"/>
  <c r="D158" i="24" s="1"/>
  <c r="E158" i="24" s="1"/>
  <c r="Q157" i="24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I157" i="24"/>
  <c r="J157" i="24" s="1"/>
  <c r="K157" i="24" s="1"/>
  <c r="L157" i="24" s="1"/>
  <c r="M157" i="24" s="1"/>
  <c r="N157" i="24" s="1"/>
  <c r="O157" i="24" s="1"/>
  <c r="P157" i="24" s="1"/>
  <c r="E157" i="24"/>
  <c r="F157" i="24" s="1"/>
  <c r="G157" i="24" s="1"/>
  <c r="H157" i="24" s="1"/>
  <c r="D157" i="24"/>
  <c r="C157" i="24"/>
  <c r="AA156" i="24"/>
  <c r="AB156" i="24" s="1"/>
  <c r="AC156" i="24" s="1"/>
  <c r="AD156" i="24" s="1"/>
  <c r="AE156" i="24" s="1"/>
  <c r="AF156" i="24" s="1"/>
  <c r="M156" i="24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L156" i="24"/>
  <c r="K156" i="24"/>
  <c r="E156" i="24"/>
  <c r="F156" i="24" s="1"/>
  <c r="G156" i="24" s="1"/>
  <c r="H156" i="24" s="1"/>
  <c r="I156" i="24" s="1"/>
  <c r="J156" i="24" s="1"/>
  <c r="C156" i="24"/>
  <c r="D156" i="24" s="1"/>
  <c r="R155" i="24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Q155" i="24"/>
  <c r="H155" i="24"/>
  <c r="I155" i="24" s="1"/>
  <c r="J155" i="24" s="1"/>
  <c r="K155" i="24" s="1"/>
  <c r="L155" i="24" s="1"/>
  <c r="M155" i="24" s="1"/>
  <c r="N155" i="24" s="1"/>
  <c r="O155" i="24" s="1"/>
  <c r="P155" i="24" s="1"/>
  <c r="C155" i="24"/>
  <c r="D155" i="24" s="1"/>
  <c r="E155" i="24" s="1"/>
  <c r="F155" i="24" s="1"/>
  <c r="G155" i="24" s="1"/>
  <c r="X154" i="24"/>
  <c r="Y154" i="24" s="1"/>
  <c r="Z154" i="24" s="1"/>
  <c r="AA154" i="24" s="1"/>
  <c r="AB154" i="24" s="1"/>
  <c r="AC154" i="24" s="1"/>
  <c r="AD154" i="24" s="1"/>
  <c r="AE154" i="24" s="1"/>
  <c r="AF154" i="24" s="1"/>
  <c r="K154" i="24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I154" i="24"/>
  <c r="J154" i="24" s="1"/>
  <c r="H154" i="24"/>
  <c r="G154" i="24"/>
  <c r="C154" i="24"/>
  <c r="D154" i="24" s="1"/>
  <c r="E154" i="24" s="1"/>
  <c r="F154" i="24" s="1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C153" i="24"/>
  <c r="E152" i="24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C152" i="24"/>
  <c r="D152" i="24" s="1"/>
  <c r="I151" i="24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H151" i="24"/>
  <c r="C151" i="24"/>
  <c r="D151" i="24" s="1"/>
  <c r="E151" i="24" s="1"/>
  <c r="F151" i="24" s="1"/>
  <c r="G151" i="24" s="1"/>
  <c r="I150" i="24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H150" i="24"/>
  <c r="G150" i="24"/>
  <c r="D150" i="24"/>
  <c r="E150" i="24" s="1"/>
  <c r="F150" i="24" s="1"/>
  <c r="C150" i="24"/>
  <c r="E149" i="24"/>
  <c r="F149" i="24" s="1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C149" i="24"/>
  <c r="D149" i="24" s="1"/>
  <c r="F148" i="24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E148" i="24"/>
  <c r="D148" i="24"/>
  <c r="C148" i="24"/>
  <c r="N147" i="24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K147" i="24"/>
  <c r="L147" i="24" s="1"/>
  <c r="M147" i="24" s="1"/>
  <c r="J147" i="24"/>
  <c r="D147" i="24"/>
  <c r="E147" i="24" s="1"/>
  <c r="F147" i="24" s="1"/>
  <c r="G147" i="24" s="1"/>
  <c r="H147" i="24" s="1"/>
  <c r="I147" i="24" s="1"/>
  <c r="C147" i="24"/>
  <c r="G146" i="24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D146" i="24"/>
  <c r="E146" i="24" s="1"/>
  <c r="F146" i="24" s="1"/>
  <c r="C146" i="24"/>
  <c r="C143" i="24"/>
  <c r="D143" i="24" s="1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H142" i="24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D142" i="24"/>
  <c r="E142" i="24" s="1"/>
  <c r="F142" i="24" s="1"/>
  <c r="G142" i="24" s="1"/>
  <c r="C142" i="24"/>
  <c r="J141" i="24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D141" i="24"/>
  <c r="E141" i="24" s="1"/>
  <c r="F141" i="24" s="1"/>
  <c r="G141" i="24" s="1"/>
  <c r="H141" i="24" s="1"/>
  <c r="I141" i="24" s="1"/>
  <c r="C141" i="24"/>
  <c r="D140" i="24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C140" i="24"/>
  <c r="P139" i="24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E139" i="24"/>
  <c r="F139" i="24" s="1"/>
  <c r="G139" i="24" s="1"/>
  <c r="H139" i="24" s="1"/>
  <c r="I139" i="24" s="1"/>
  <c r="J139" i="24" s="1"/>
  <c r="K139" i="24" s="1"/>
  <c r="L139" i="24" s="1"/>
  <c r="M139" i="24" s="1"/>
  <c r="N139" i="24" s="1"/>
  <c r="O139" i="24" s="1"/>
  <c r="D139" i="24"/>
  <c r="C139" i="24"/>
  <c r="C138" i="24"/>
  <c r="D138" i="24" s="1"/>
  <c r="E138" i="24" s="1"/>
  <c r="F138" i="24" s="1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C137" i="24"/>
  <c r="D137" i="24" s="1"/>
  <c r="E137" i="24" s="1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J136" i="24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I136" i="24"/>
  <c r="H136" i="24"/>
  <c r="G136" i="24"/>
  <c r="D136" i="24"/>
  <c r="E136" i="24" s="1"/>
  <c r="F136" i="24" s="1"/>
  <c r="C136" i="24"/>
  <c r="E135" i="24"/>
  <c r="F135" i="24" s="1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D135" i="24"/>
  <c r="C135" i="24"/>
  <c r="T134" i="24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F134" i="24"/>
  <c r="G134" i="24" s="1"/>
  <c r="H134" i="24" s="1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C134" i="24"/>
  <c r="D134" i="24" s="1"/>
  <c r="E134" i="24" s="1"/>
  <c r="N133" i="24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K133" i="24"/>
  <c r="L133" i="24" s="1"/>
  <c r="M133" i="24" s="1"/>
  <c r="F133" i="24"/>
  <c r="G133" i="24" s="1"/>
  <c r="H133" i="24" s="1"/>
  <c r="I133" i="24" s="1"/>
  <c r="J133" i="24" s="1"/>
  <c r="C133" i="24"/>
  <c r="D133" i="24" s="1"/>
  <c r="E133" i="24" s="1"/>
  <c r="D132" i="24"/>
  <c r="E132" i="24" s="1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C132" i="24"/>
  <c r="N131" i="24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J131" i="24"/>
  <c r="K131" i="24" s="1"/>
  <c r="L131" i="24" s="1"/>
  <c r="M131" i="24" s="1"/>
  <c r="H131" i="24"/>
  <c r="I131" i="24" s="1"/>
  <c r="E131" i="24"/>
  <c r="F131" i="24" s="1"/>
  <c r="G131" i="24" s="1"/>
  <c r="D131" i="24"/>
  <c r="C131" i="24"/>
  <c r="U130" i="24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H130" i="24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E130" i="24"/>
  <c r="F130" i="24" s="1"/>
  <c r="G130" i="24" s="1"/>
  <c r="D130" i="24"/>
  <c r="C130" i="24"/>
  <c r="I129" i="24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C129" i="24"/>
  <c r="D129" i="24" s="1"/>
  <c r="E129" i="24" s="1"/>
  <c r="F129" i="24" s="1"/>
  <c r="G129" i="24" s="1"/>
  <c r="H129" i="24" s="1"/>
  <c r="L128" i="24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D128" i="24"/>
  <c r="E128" i="24" s="1"/>
  <c r="F128" i="24" s="1"/>
  <c r="G128" i="24" s="1"/>
  <c r="H128" i="24" s="1"/>
  <c r="I128" i="24" s="1"/>
  <c r="J128" i="24" s="1"/>
  <c r="K128" i="24" s="1"/>
  <c r="C128" i="24"/>
  <c r="G127" i="24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F127" i="24"/>
  <c r="E127" i="24"/>
  <c r="D127" i="24"/>
  <c r="C127" i="24"/>
  <c r="D126" i="24"/>
  <c r="E126" i="24" s="1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C126" i="24"/>
  <c r="T125" i="24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I125" i="24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D125" i="24"/>
  <c r="E125" i="24" s="1"/>
  <c r="F125" i="24" s="1"/>
  <c r="G125" i="24" s="1"/>
  <c r="H125" i="24" s="1"/>
  <c r="C125" i="24"/>
  <c r="O124" i="24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L124" i="24"/>
  <c r="M124" i="24" s="1"/>
  <c r="N124" i="24" s="1"/>
  <c r="D124" i="24"/>
  <c r="E124" i="24" s="1"/>
  <c r="F124" i="24" s="1"/>
  <c r="G124" i="24" s="1"/>
  <c r="H124" i="24" s="1"/>
  <c r="I124" i="24" s="1"/>
  <c r="J124" i="24" s="1"/>
  <c r="K124" i="24" s="1"/>
  <c r="C124" i="24"/>
  <c r="G123" i="24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F123" i="24"/>
  <c r="E123" i="24"/>
  <c r="D123" i="24"/>
  <c r="C123" i="24"/>
  <c r="K122" i="24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C122" i="24"/>
  <c r="D122" i="24" s="1"/>
  <c r="E122" i="24" s="1"/>
  <c r="F122" i="24" s="1"/>
  <c r="G122" i="24" s="1"/>
  <c r="H122" i="24" s="1"/>
  <c r="I122" i="24" s="1"/>
  <c r="J122" i="24" s="1"/>
  <c r="C121" i="24"/>
  <c r="D121" i="24" s="1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W120" i="24"/>
  <c r="X120" i="24" s="1"/>
  <c r="Y120" i="24" s="1"/>
  <c r="Z120" i="24" s="1"/>
  <c r="AA120" i="24" s="1"/>
  <c r="AB120" i="24" s="1"/>
  <c r="AC120" i="24" s="1"/>
  <c r="AD120" i="24" s="1"/>
  <c r="AE120" i="24" s="1"/>
  <c r="AF120" i="24" s="1"/>
  <c r="T120" i="24"/>
  <c r="U120" i="24" s="1"/>
  <c r="V120" i="24" s="1"/>
  <c r="H120" i="24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G120" i="24"/>
  <c r="D120" i="24"/>
  <c r="E120" i="24" s="1"/>
  <c r="F120" i="24" s="1"/>
  <c r="C120" i="24"/>
  <c r="O119" i="24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C119" i="24"/>
  <c r="D118" i="24"/>
  <c r="E118" i="24" s="1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C118" i="24"/>
  <c r="I117" i="24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D117" i="24"/>
  <c r="E117" i="24" s="1"/>
  <c r="F117" i="24" s="1"/>
  <c r="G117" i="24" s="1"/>
  <c r="H117" i="24" s="1"/>
  <c r="C117" i="24"/>
  <c r="D116" i="24"/>
  <c r="E116" i="24" s="1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C116" i="24"/>
  <c r="E115" i="24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D115" i="24"/>
  <c r="C115" i="24"/>
  <c r="M114" i="24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G114" i="24"/>
  <c r="H114" i="24" s="1"/>
  <c r="I114" i="24" s="1"/>
  <c r="J114" i="24" s="1"/>
  <c r="K114" i="24" s="1"/>
  <c r="L114" i="24" s="1"/>
  <c r="C114" i="24"/>
  <c r="D114" i="24" s="1"/>
  <c r="E114" i="24" s="1"/>
  <c r="F114" i="24" s="1"/>
  <c r="M113" i="24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K113" i="24"/>
  <c r="L113" i="24" s="1"/>
  <c r="E113" i="24"/>
  <c r="F113" i="24" s="1"/>
  <c r="G113" i="24" s="1"/>
  <c r="H113" i="24" s="1"/>
  <c r="I113" i="24" s="1"/>
  <c r="J113" i="24" s="1"/>
  <c r="C113" i="24"/>
  <c r="D113" i="24" s="1"/>
  <c r="I112" i="24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C112" i="24"/>
  <c r="D112" i="24" s="1"/>
  <c r="E112" i="24" s="1"/>
  <c r="F112" i="24" s="1"/>
  <c r="G112" i="24" s="1"/>
  <c r="H112" i="24" s="1"/>
  <c r="I111" i="24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G111" i="24"/>
  <c r="H111" i="24" s="1"/>
  <c r="C111" i="24"/>
  <c r="D111" i="24" s="1"/>
  <c r="E111" i="24" s="1"/>
  <c r="F111" i="24" s="1"/>
  <c r="E110" i="24"/>
  <c r="F110" i="24" s="1"/>
  <c r="G110" i="24" s="1"/>
  <c r="H110" i="24" s="1"/>
  <c r="I110" i="24" s="1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C110" i="24"/>
  <c r="D110" i="24" s="1"/>
  <c r="C109" i="24"/>
  <c r="D109" i="24" s="1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C108" i="24"/>
  <c r="D108" i="24" s="1"/>
  <c r="E108" i="24" s="1"/>
  <c r="L107" i="24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K107" i="24"/>
  <c r="J107" i="24"/>
  <c r="D107" i="24"/>
  <c r="E107" i="24" s="1"/>
  <c r="F107" i="24" s="1"/>
  <c r="G107" i="24" s="1"/>
  <c r="H107" i="24" s="1"/>
  <c r="C107" i="24"/>
  <c r="I106" i="24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H106" i="24"/>
  <c r="G106" i="24"/>
  <c r="F106" i="24"/>
  <c r="D106" i="24"/>
  <c r="E106" i="24" s="1"/>
  <c r="C106" i="24"/>
  <c r="F104" i="24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E104" i="24"/>
  <c r="D104" i="24"/>
  <c r="C104" i="24"/>
  <c r="F103" i="24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E103" i="24"/>
  <c r="D103" i="24"/>
  <c r="C103" i="24"/>
  <c r="F102" i="24"/>
  <c r="G102" i="24" s="1"/>
  <c r="H102" i="24" s="1"/>
  <c r="I102" i="24" s="1"/>
  <c r="J102" i="24" s="1"/>
  <c r="K102" i="24" s="1"/>
  <c r="L102" i="24" s="1"/>
  <c r="M102" i="24" s="1"/>
  <c r="N102" i="24" s="1"/>
  <c r="O102" i="24" s="1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AA102" i="24" s="1"/>
  <c r="AB102" i="24" s="1"/>
  <c r="AC102" i="24" s="1"/>
  <c r="AD102" i="24" s="1"/>
  <c r="AE102" i="24" s="1"/>
  <c r="AF102" i="24" s="1"/>
  <c r="D102" i="24"/>
  <c r="E102" i="24" s="1"/>
  <c r="C102" i="24"/>
  <c r="H100" i="24"/>
  <c r="I100" i="24" s="1"/>
  <c r="J100" i="24" s="1"/>
  <c r="K100" i="24" s="1"/>
  <c r="L100" i="24" s="1"/>
  <c r="M100" i="24" s="1"/>
  <c r="N100" i="24" s="1"/>
  <c r="O100" i="24" s="1"/>
  <c r="P100" i="24" s="1"/>
  <c r="Q100" i="24" s="1"/>
  <c r="R100" i="24" s="1"/>
  <c r="S100" i="24" s="1"/>
  <c r="T100" i="24" s="1"/>
  <c r="U100" i="24" s="1"/>
  <c r="V100" i="24" s="1"/>
  <c r="W100" i="24" s="1"/>
  <c r="X100" i="24" s="1"/>
  <c r="Y100" i="24" s="1"/>
  <c r="Z100" i="24" s="1"/>
  <c r="AA100" i="24" s="1"/>
  <c r="AB100" i="24" s="1"/>
  <c r="AC100" i="24" s="1"/>
  <c r="AD100" i="24" s="1"/>
  <c r="AE100" i="24" s="1"/>
  <c r="AF100" i="24" s="1"/>
  <c r="F100" i="24"/>
  <c r="G100" i="24" s="1"/>
  <c r="D100" i="24"/>
  <c r="E100" i="24" s="1"/>
  <c r="C100" i="24"/>
  <c r="E99" i="24"/>
  <c r="F99" i="24" s="1"/>
  <c r="G99" i="24" s="1"/>
  <c r="H99" i="24" s="1"/>
  <c r="I99" i="24" s="1"/>
  <c r="J99" i="24" s="1"/>
  <c r="K99" i="24" s="1"/>
  <c r="L99" i="24" s="1"/>
  <c r="M99" i="24" s="1"/>
  <c r="N99" i="24" s="1"/>
  <c r="O99" i="24" s="1"/>
  <c r="P99" i="24" s="1"/>
  <c r="Q99" i="24" s="1"/>
  <c r="R99" i="24" s="1"/>
  <c r="S99" i="24" s="1"/>
  <c r="T99" i="24" s="1"/>
  <c r="U99" i="24" s="1"/>
  <c r="V99" i="24" s="1"/>
  <c r="W99" i="24" s="1"/>
  <c r="X99" i="24" s="1"/>
  <c r="Y99" i="24" s="1"/>
  <c r="Z99" i="24" s="1"/>
  <c r="AA99" i="24" s="1"/>
  <c r="AB99" i="24" s="1"/>
  <c r="AC99" i="24" s="1"/>
  <c r="AD99" i="24" s="1"/>
  <c r="AE99" i="24" s="1"/>
  <c r="AF99" i="24" s="1"/>
  <c r="D99" i="24"/>
  <c r="C99" i="24"/>
  <c r="C98" i="24"/>
  <c r="D98" i="24" s="1"/>
  <c r="E98" i="24" s="1"/>
  <c r="F98" i="24" s="1"/>
  <c r="G98" i="24" s="1"/>
  <c r="H98" i="24" s="1"/>
  <c r="I98" i="24" s="1"/>
  <c r="J98" i="24" s="1"/>
  <c r="K98" i="24" s="1"/>
  <c r="L98" i="24" s="1"/>
  <c r="M98" i="24" s="1"/>
  <c r="N98" i="24" s="1"/>
  <c r="O98" i="24" s="1"/>
  <c r="P98" i="24" s="1"/>
  <c r="Q98" i="24" s="1"/>
  <c r="R98" i="24" s="1"/>
  <c r="S98" i="24" s="1"/>
  <c r="T98" i="24" s="1"/>
  <c r="U98" i="24" s="1"/>
  <c r="V98" i="24" s="1"/>
  <c r="W98" i="24" s="1"/>
  <c r="X98" i="24" s="1"/>
  <c r="Y98" i="24" s="1"/>
  <c r="Z98" i="24" s="1"/>
  <c r="AA98" i="24" s="1"/>
  <c r="AB98" i="24" s="1"/>
  <c r="AC98" i="24" s="1"/>
  <c r="AD98" i="24" s="1"/>
  <c r="AE98" i="24" s="1"/>
  <c r="AF98" i="24" s="1"/>
  <c r="J97" i="24"/>
  <c r="K97" i="24" s="1"/>
  <c r="L97" i="24" s="1"/>
  <c r="M97" i="24" s="1"/>
  <c r="N97" i="24" s="1"/>
  <c r="O97" i="24" s="1"/>
  <c r="P97" i="24" s="1"/>
  <c r="Q97" i="24" s="1"/>
  <c r="R97" i="24" s="1"/>
  <c r="S97" i="24" s="1"/>
  <c r="T97" i="24" s="1"/>
  <c r="U97" i="24" s="1"/>
  <c r="V97" i="24" s="1"/>
  <c r="W97" i="24" s="1"/>
  <c r="X97" i="24" s="1"/>
  <c r="Y97" i="24" s="1"/>
  <c r="Z97" i="24" s="1"/>
  <c r="AA97" i="24" s="1"/>
  <c r="AB97" i="24" s="1"/>
  <c r="AC97" i="24" s="1"/>
  <c r="AD97" i="24" s="1"/>
  <c r="AE97" i="24" s="1"/>
  <c r="AF97" i="24" s="1"/>
  <c r="I97" i="24"/>
  <c r="D97" i="24"/>
  <c r="E97" i="24" s="1"/>
  <c r="F97" i="24" s="1"/>
  <c r="G97" i="24" s="1"/>
  <c r="H97" i="24" s="1"/>
  <c r="C97" i="24"/>
  <c r="H96" i="24"/>
  <c r="G96" i="24"/>
  <c r="F96" i="24"/>
  <c r="D96" i="24"/>
  <c r="E96" i="24" s="1"/>
  <c r="C96" i="24"/>
  <c r="F95" i="24"/>
  <c r="E95" i="24"/>
  <c r="D95" i="24"/>
  <c r="C95" i="24"/>
  <c r="C181" i="24" s="1"/>
  <c r="AH92" i="24"/>
  <c r="AI92" i="24" s="1"/>
  <c r="AH91" i="24"/>
  <c r="AI91" i="24" s="1"/>
  <c r="AH90" i="24"/>
  <c r="AI90" i="24" s="1"/>
  <c r="AH89" i="24"/>
  <c r="AI89" i="24" s="1"/>
  <c r="B88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AI85" i="24"/>
  <c r="AH85" i="24"/>
  <c r="AI84" i="24"/>
  <c r="AH84" i="24"/>
  <c r="AI83" i="24"/>
  <c r="AH83" i="24"/>
  <c r="AI82" i="24"/>
  <c r="AH82" i="24"/>
  <c r="AI81" i="24"/>
  <c r="AH81" i="24"/>
  <c r="AI80" i="24"/>
  <c r="AH80" i="24"/>
  <c r="AI79" i="24"/>
  <c r="AH79" i="24"/>
  <c r="AI78" i="24"/>
  <c r="AH78" i="24"/>
  <c r="AG77" i="24"/>
  <c r="AI76" i="24"/>
  <c r="AH76" i="24"/>
  <c r="AF75" i="24"/>
  <c r="AE75" i="24"/>
  <c r="AD75" i="24"/>
  <c r="AC75" i="24"/>
  <c r="AB75" i="24"/>
  <c r="AB77" i="24" s="1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D77" i="24" s="1"/>
  <c r="C75" i="24"/>
  <c r="B75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AF72" i="24"/>
  <c r="AF77" i="24" s="1"/>
  <c r="AE72" i="24"/>
  <c r="AE77" i="24" s="1"/>
  <c r="AD72" i="24"/>
  <c r="AD77" i="24" s="1"/>
  <c r="AC72" i="24"/>
  <c r="AC77" i="24" s="1"/>
  <c r="AB72" i="24"/>
  <c r="AA72" i="24"/>
  <c r="Z72" i="24"/>
  <c r="Z77" i="24" s="1"/>
  <c r="Y72" i="24"/>
  <c r="X72" i="24"/>
  <c r="X77" i="24" s="1"/>
  <c r="W72" i="24"/>
  <c r="W77" i="24" s="1"/>
  <c r="V72" i="24"/>
  <c r="V77" i="24" s="1"/>
  <c r="U72" i="24"/>
  <c r="U77" i="24" s="1"/>
  <c r="T72" i="24"/>
  <c r="T77" i="24" s="1"/>
  <c r="S72" i="24"/>
  <c r="R72" i="24"/>
  <c r="R77" i="24" s="1"/>
  <c r="Q72" i="24"/>
  <c r="P72" i="24"/>
  <c r="P77" i="24" s="1"/>
  <c r="O72" i="24"/>
  <c r="O77" i="24" s="1"/>
  <c r="N72" i="24"/>
  <c r="N77" i="24" s="1"/>
  <c r="M72" i="24"/>
  <c r="M77" i="24" s="1"/>
  <c r="L72" i="24"/>
  <c r="K72" i="24"/>
  <c r="J72" i="24"/>
  <c r="I72" i="24"/>
  <c r="H72" i="24"/>
  <c r="H77" i="24" s="1"/>
  <c r="G72" i="24"/>
  <c r="G77" i="24" s="1"/>
  <c r="F72" i="24"/>
  <c r="F77" i="24" s="1"/>
  <c r="E72" i="24"/>
  <c r="E77" i="24" s="1"/>
  <c r="D72" i="24"/>
  <c r="C72" i="24"/>
  <c r="B72" i="24"/>
  <c r="B77" i="24" s="1"/>
  <c r="AI70" i="24"/>
  <c r="AH70" i="24"/>
  <c r="AG69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B69" i="24"/>
  <c r="AH69" i="24" s="1"/>
  <c r="AI68" i="24"/>
  <c r="AH68" i="24"/>
  <c r="AI67" i="24"/>
  <c r="AH67" i="24"/>
  <c r="AI66" i="24"/>
  <c r="AH66" i="24"/>
  <c r="AG65" i="24"/>
  <c r="AF65" i="24"/>
  <c r="AE65" i="24"/>
  <c r="AD65" i="24"/>
  <c r="AC65" i="24"/>
  <c r="AB65" i="24"/>
  <c r="AA65" i="24"/>
  <c r="AA5" i="24" s="1"/>
  <c r="Z65" i="24"/>
  <c r="Z5" i="24" s="1"/>
  <c r="Y65" i="24"/>
  <c r="Y5" i="24" s="1"/>
  <c r="X65" i="24"/>
  <c r="W65" i="24"/>
  <c r="V65" i="24"/>
  <c r="U65" i="24"/>
  <c r="T65" i="24"/>
  <c r="S65" i="24"/>
  <c r="S5" i="24" s="1"/>
  <c r="R65" i="24"/>
  <c r="R5" i="24" s="1"/>
  <c r="Q65" i="24"/>
  <c r="Q5" i="24" s="1"/>
  <c r="P65" i="24"/>
  <c r="O65" i="24"/>
  <c r="N65" i="24"/>
  <c r="M65" i="24"/>
  <c r="L65" i="24"/>
  <c r="K65" i="24"/>
  <c r="K5" i="24" s="1"/>
  <c r="J65" i="24"/>
  <c r="J5" i="24" s="1"/>
  <c r="I65" i="24"/>
  <c r="H65" i="24"/>
  <c r="G65" i="24"/>
  <c r="F65" i="24"/>
  <c r="E65" i="24"/>
  <c r="D65" i="24"/>
  <c r="C65" i="24"/>
  <c r="B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AI52" i="24"/>
  <c r="AH52" i="24"/>
  <c r="AI51" i="24"/>
  <c r="AH51" i="24"/>
  <c r="AI50" i="24"/>
  <c r="AH50" i="24"/>
  <c r="C49" i="24"/>
  <c r="B49" i="24"/>
  <c r="AG48" i="24"/>
  <c r="AG49" i="24" s="1"/>
  <c r="AG3" i="24" s="1"/>
  <c r="C48" i="24"/>
  <c r="B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0" i="24"/>
  <c r="AH40" i="24"/>
  <c r="AI39" i="24"/>
  <c r="AH39" i="24"/>
  <c r="AI38" i="24"/>
  <c r="AH38" i="24"/>
  <c r="AI37" i="24"/>
  <c r="AH37" i="24"/>
  <c r="AI36" i="24"/>
  <c r="AH36" i="24"/>
  <c r="AG2" i="24"/>
  <c r="AG6" i="24" s="1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F5" i="24"/>
  <c r="AE5" i="24"/>
  <c r="AD5" i="24"/>
  <c r="AC5" i="24"/>
  <c r="AB5" i="24"/>
  <c r="X5" i="24"/>
  <c r="W5" i="24"/>
  <c r="V5" i="24"/>
  <c r="U5" i="24"/>
  <c r="T5" i="24"/>
  <c r="P5" i="24"/>
  <c r="O5" i="24"/>
  <c r="N5" i="24"/>
  <c r="M5" i="24"/>
  <c r="L5" i="24"/>
  <c r="I5" i="24"/>
  <c r="H5" i="24"/>
  <c r="G5" i="24"/>
  <c r="F5" i="24"/>
  <c r="E5" i="24"/>
  <c r="D5" i="24"/>
  <c r="AG4" i="24"/>
  <c r="K4" i="24"/>
  <c r="C4" i="24"/>
  <c r="D4" i="24" s="1"/>
  <c r="AF228" i="23"/>
  <c r="AE228" i="23"/>
  <c r="AD228" i="23"/>
  <c r="AC228" i="23"/>
  <c r="AB228" i="23"/>
  <c r="AA228" i="23"/>
  <c r="Z228" i="23"/>
  <c r="Y228" i="23"/>
  <c r="X228" i="23"/>
  <c r="W228" i="23"/>
  <c r="V228" i="23"/>
  <c r="U228" i="23"/>
  <c r="T228" i="23"/>
  <c r="S228" i="23"/>
  <c r="R228" i="23"/>
  <c r="Q228" i="23"/>
  <c r="P228" i="23"/>
  <c r="O228" i="23"/>
  <c r="N228" i="23"/>
  <c r="M228" i="23"/>
  <c r="L228" i="23"/>
  <c r="K228" i="23"/>
  <c r="J228" i="23"/>
  <c r="I228" i="23"/>
  <c r="H228" i="23"/>
  <c r="G228" i="23"/>
  <c r="F228" i="23"/>
  <c r="E228" i="23"/>
  <c r="D228" i="23"/>
  <c r="C228" i="23"/>
  <c r="B228" i="23"/>
  <c r="A228" i="23"/>
  <c r="AF227" i="23"/>
  <c r="AE227" i="23"/>
  <c r="AD227" i="23"/>
  <c r="AC227" i="23"/>
  <c r="AB227" i="23"/>
  <c r="AA227" i="23"/>
  <c r="Z227" i="23"/>
  <c r="Y227" i="23"/>
  <c r="X227" i="23"/>
  <c r="W227" i="23"/>
  <c r="V227" i="23"/>
  <c r="U227" i="23"/>
  <c r="T227" i="23"/>
  <c r="S227" i="23"/>
  <c r="R227" i="23"/>
  <c r="Q227" i="23"/>
  <c r="P227" i="23"/>
  <c r="O227" i="23"/>
  <c r="N227" i="23"/>
  <c r="M227" i="23"/>
  <c r="L227" i="23"/>
  <c r="K227" i="23"/>
  <c r="J227" i="23"/>
  <c r="I227" i="23"/>
  <c r="H227" i="23"/>
  <c r="G227" i="23"/>
  <c r="F227" i="23"/>
  <c r="E227" i="23"/>
  <c r="D227" i="23"/>
  <c r="C227" i="23"/>
  <c r="B227" i="23"/>
  <c r="A227" i="23"/>
  <c r="AF226" i="23"/>
  <c r="AE226" i="23"/>
  <c r="AD226" i="23"/>
  <c r="AC226" i="23"/>
  <c r="AB226" i="23"/>
  <c r="AA226" i="23"/>
  <c r="Z226" i="23"/>
  <c r="Y226" i="23"/>
  <c r="X226" i="23"/>
  <c r="W226" i="23"/>
  <c r="V226" i="23"/>
  <c r="U226" i="23"/>
  <c r="T226" i="23"/>
  <c r="S226" i="23"/>
  <c r="R226" i="23"/>
  <c r="Q226" i="23"/>
  <c r="P226" i="23"/>
  <c r="O226" i="23"/>
  <c r="N226" i="23"/>
  <c r="M226" i="23"/>
  <c r="L226" i="23"/>
  <c r="K226" i="23"/>
  <c r="J226" i="23"/>
  <c r="I226" i="23"/>
  <c r="H226" i="23"/>
  <c r="G226" i="23"/>
  <c r="F226" i="23"/>
  <c r="E226" i="23"/>
  <c r="D226" i="23"/>
  <c r="C226" i="23"/>
  <c r="B226" i="23"/>
  <c r="A226" i="23"/>
  <c r="AF225" i="23"/>
  <c r="AE225" i="23"/>
  <c r="AD225" i="23"/>
  <c r="AC225" i="23"/>
  <c r="AB225" i="23"/>
  <c r="AA225" i="23"/>
  <c r="Z225" i="23"/>
  <c r="Y225" i="23"/>
  <c r="X225" i="23"/>
  <c r="W225" i="23"/>
  <c r="V225" i="23"/>
  <c r="U225" i="23"/>
  <c r="T225" i="23"/>
  <c r="S225" i="23"/>
  <c r="R225" i="23"/>
  <c r="Q225" i="23"/>
  <c r="P225" i="23"/>
  <c r="O225" i="23"/>
  <c r="N225" i="23"/>
  <c r="M225" i="23"/>
  <c r="L225" i="23"/>
  <c r="K225" i="23"/>
  <c r="J225" i="23"/>
  <c r="I225" i="23"/>
  <c r="H225" i="23"/>
  <c r="G225" i="23"/>
  <c r="F225" i="23"/>
  <c r="E225" i="23"/>
  <c r="D225" i="23"/>
  <c r="C225" i="23"/>
  <c r="B225" i="23"/>
  <c r="A225" i="23"/>
  <c r="B224" i="23"/>
  <c r="S199" i="23"/>
  <c r="AG189" i="23"/>
  <c r="C189" i="23"/>
  <c r="B189" i="23"/>
  <c r="C188" i="23"/>
  <c r="C224" i="23" s="1"/>
  <c r="T187" i="23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D187" i="23"/>
  <c r="E187" i="23" s="1"/>
  <c r="F187" i="23" s="1"/>
  <c r="G187" i="23" s="1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C187" i="23"/>
  <c r="H186" i="23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C186" i="23"/>
  <c r="D186" i="23" s="1"/>
  <c r="E186" i="23" s="1"/>
  <c r="F186" i="23" s="1"/>
  <c r="G186" i="23" s="1"/>
  <c r="F185" i="23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C185" i="23"/>
  <c r="D185" i="23" s="1"/>
  <c r="E185" i="23" s="1"/>
  <c r="C184" i="23"/>
  <c r="D184" i="23" s="1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D183" i="23"/>
  <c r="C183" i="23"/>
  <c r="AG181" i="23"/>
  <c r="B181" i="23"/>
  <c r="X180" i="23"/>
  <c r="Y180" i="23" s="1"/>
  <c r="Z180" i="23" s="1"/>
  <c r="AA180" i="23" s="1"/>
  <c r="AB180" i="23" s="1"/>
  <c r="AC180" i="23" s="1"/>
  <c r="AD180" i="23" s="1"/>
  <c r="AE180" i="23" s="1"/>
  <c r="AF180" i="23" s="1"/>
  <c r="H180" i="23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G180" i="23"/>
  <c r="F180" i="23"/>
  <c r="E180" i="23"/>
  <c r="C180" i="23"/>
  <c r="D180" i="23" s="1"/>
  <c r="E179" i="23"/>
  <c r="F179" i="23" s="1"/>
  <c r="G179" i="23" s="1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C179" i="23"/>
  <c r="D179" i="23" s="1"/>
  <c r="Q178" i="23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F178" i="23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C178" i="23"/>
  <c r="D178" i="23" s="1"/>
  <c r="E178" i="23" s="1"/>
  <c r="T177" i="23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G177" i="23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D177" i="23"/>
  <c r="E177" i="23" s="1"/>
  <c r="F177" i="23" s="1"/>
  <c r="C177" i="23"/>
  <c r="U176" i="23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N176" i="23"/>
  <c r="O176" i="23" s="1"/>
  <c r="P176" i="23" s="1"/>
  <c r="Q176" i="23" s="1"/>
  <c r="R176" i="23" s="1"/>
  <c r="S176" i="23" s="1"/>
  <c r="T176" i="23" s="1"/>
  <c r="E176" i="23"/>
  <c r="F176" i="23" s="1"/>
  <c r="G176" i="23" s="1"/>
  <c r="H176" i="23" s="1"/>
  <c r="I176" i="23" s="1"/>
  <c r="J176" i="23" s="1"/>
  <c r="K176" i="23" s="1"/>
  <c r="L176" i="23" s="1"/>
  <c r="M176" i="23" s="1"/>
  <c r="C176" i="23"/>
  <c r="D176" i="23" s="1"/>
  <c r="F175" i="23"/>
  <c r="G175" i="23" s="1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E175" i="23"/>
  <c r="D175" i="23"/>
  <c r="C175" i="23"/>
  <c r="D174" i="23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C174" i="23"/>
  <c r="K173" i="23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G173" i="23"/>
  <c r="H173" i="23" s="1"/>
  <c r="I173" i="23" s="1"/>
  <c r="J173" i="23" s="1"/>
  <c r="D173" i="23"/>
  <c r="E173" i="23" s="1"/>
  <c r="F173" i="23" s="1"/>
  <c r="C173" i="23"/>
  <c r="E172" i="23"/>
  <c r="F172" i="23" s="1"/>
  <c r="G172" i="23" s="1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C172" i="23"/>
  <c r="D172" i="23" s="1"/>
  <c r="H171" i="23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E171" i="23"/>
  <c r="F171" i="23" s="1"/>
  <c r="G171" i="23" s="1"/>
  <c r="D171" i="23"/>
  <c r="C171" i="23"/>
  <c r="M170" i="23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I170" i="23"/>
  <c r="J170" i="23" s="1"/>
  <c r="K170" i="23" s="1"/>
  <c r="L170" i="23" s="1"/>
  <c r="D170" i="23"/>
  <c r="E170" i="23" s="1"/>
  <c r="F170" i="23" s="1"/>
  <c r="G170" i="23" s="1"/>
  <c r="H170" i="23" s="1"/>
  <c r="C170" i="23"/>
  <c r="T169" i="23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D169" i="23"/>
  <c r="E169" i="23" s="1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C169" i="23"/>
  <c r="M168" i="23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G168" i="23"/>
  <c r="H168" i="23" s="1"/>
  <c r="I168" i="23" s="1"/>
  <c r="J168" i="23" s="1"/>
  <c r="K168" i="23" s="1"/>
  <c r="L168" i="23" s="1"/>
  <c r="F168" i="23"/>
  <c r="D168" i="23"/>
  <c r="E168" i="23" s="1"/>
  <c r="C168" i="23"/>
  <c r="V167" i="23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F167" i="23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E167" i="23"/>
  <c r="C167" i="23"/>
  <c r="D167" i="23" s="1"/>
  <c r="W166" i="23"/>
  <c r="X166" i="23" s="1"/>
  <c r="Y166" i="23" s="1"/>
  <c r="Z166" i="23" s="1"/>
  <c r="AA166" i="23" s="1"/>
  <c r="AB166" i="23" s="1"/>
  <c r="AC166" i="23" s="1"/>
  <c r="AD166" i="23" s="1"/>
  <c r="AE166" i="23" s="1"/>
  <c r="AF166" i="23" s="1"/>
  <c r="I166" i="23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H166" i="23"/>
  <c r="D166" i="23"/>
  <c r="E166" i="23" s="1"/>
  <c r="F166" i="23" s="1"/>
  <c r="G166" i="23" s="1"/>
  <c r="C166" i="23"/>
  <c r="AE165" i="23"/>
  <c r="AF165" i="23" s="1"/>
  <c r="E165" i="23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D165" i="23"/>
  <c r="C165" i="23"/>
  <c r="E164" i="23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C164" i="23"/>
  <c r="D164" i="23" s="1"/>
  <c r="AC163" i="23"/>
  <c r="AD163" i="23" s="1"/>
  <c r="AE163" i="23" s="1"/>
  <c r="AF163" i="23" s="1"/>
  <c r="Q163" i="23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H163" i="23"/>
  <c r="I163" i="23" s="1"/>
  <c r="J163" i="23" s="1"/>
  <c r="K163" i="23" s="1"/>
  <c r="L163" i="23" s="1"/>
  <c r="M163" i="23" s="1"/>
  <c r="N163" i="23" s="1"/>
  <c r="O163" i="23" s="1"/>
  <c r="P163" i="23" s="1"/>
  <c r="D163" i="23"/>
  <c r="E163" i="23" s="1"/>
  <c r="F163" i="23" s="1"/>
  <c r="G163" i="23" s="1"/>
  <c r="C163" i="23"/>
  <c r="C162" i="23"/>
  <c r="D162" i="23" s="1"/>
  <c r="E162" i="23" s="1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E161" i="23"/>
  <c r="F161" i="23" s="1"/>
  <c r="G161" i="23" s="1"/>
  <c r="H161" i="23" s="1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D161" i="23"/>
  <c r="C161" i="23"/>
  <c r="H160" i="23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D160" i="23"/>
  <c r="E160" i="23" s="1"/>
  <c r="F160" i="23" s="1"/>
  <c r="G160" i="23" s="1"/>
  <c r="C160" i="23"/>
  <c r="M159" i="23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E159" i="23"/>
  <c r="F159" i="23" s="1"/>
  <c r="G159" i="23" s="1"/>
  <c r="H159" i="23" s="1"/>
  <c r="I159" i="23" s="1"/>
  <c r="J159" i="23" s="1"/>
  <c r="K159" i="23" s="1"/>
  <c r="L159" i="23" s="1"/>
  <c r="D159" i="23"/>
  <c r="C159" i="23"/>
  <c r="K158" i="23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E158" i="23"/>
  <c r="F158" i="23" s="1"/>
  <c r="G158" i="23" s="1"/>
  <c r="H158" i="23" s="1"/>
  <c r="I158" i="23" s="1"/>
  <c r="J158" i="23" s="1"/>
  <c r="C158" i="23"/>
  <c r="D158" i="23" s="1"/>
  <c r="K157" i="23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E157" i="23"/>
  <c r="F157" i="23" s="1"/>
  <c r="G157" i="23" s="1"/>
  <c r="H157" i="23" s="1"/>
  <c r="I157" i="23" s="1"/>
  <c r="J157" i="23" s="1"/>
  <c r="C157" i="23"/>
  <c r="D157" i="23" s="1"/>
  <c r="P156" i="23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G156" i="23"/>
  <c r="H156" i="23" s="1"/>
  <c r="I156" i="23" s="1"/>
  <c r="J156" i="23" s="1"/>
  <c r="K156" i="23" s="1"/>
  <c r="L156" i="23" s="1"/>
  <c r="M156" i="23" s="1"/>
  <c r="N156" i="23" s="1"/>
  <c r="O156" i="23" s="1"/>
  <c r="C156" i="23"/>
  <c r="D156" i="23" s="1"/>
  <c r="E156" i="23" s="1"/>
  <c r="F156" i="23" s="1"/>
  <c r="AE155" i="23"/>
  <c r="AF155" i="23" s="1"/>
  <c r="F155" i="23"/>
  <c r="G155" i="23" s="1"/>
  <c r="H155" i="23" s="1"/>
  <c r="I155" i="23" s="1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D155" i="23"/>
  <c r="E155" i="23" s="1"/>
  <c r="C155" i="23"/>
  <c r="M154" i="23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G154" i="23"/>
  <c r="H154" i="23" s="1"/>
  <c r="I154" i="23" s="1"/>
  <c r="J154" i="23" s="1"/>
  <c r="K154" i="23" s="1"/>
  <c r="L154" i="23" s="1"/>
  <c r="D154" i="23"/>
  <c r="E154" i="23" s="1"/>
  <c r="F154" i="23" s="1"/>
  <c r="C154" i="23"/>
  <c r="U153" i="23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Q153" i="23"/>
  <c r="R153" i="23" s="1"/>
  <c r="S153" i="23" s="1"/>
  <c r="T153" i="23" s="1"/>
  <c r="H153" i="23"/>
  <c r="I153" i="23" s="1"/>
  <c r="J153" i="23" s="1"/>
  <c r="K153" i="23" s="1"/>
  <c r="L153" i="23" s="1"/>
  <c r="M153" i="23" s="1"/>
  <c r="N153" i="23" s="1"/>
  <c r="O153" i="23" s="1"/>
  <c r="P153" i="23" s="1"/>
  <c r="C153" i="23"/>
  <c r="D153" i="23" s="1"/>
  <c r="E153" i="23" s="1"/>
  <c r="F153" i="23" s="1"/>
  <c r="G153" i="23" s="1"/>
  <c r="K152" i="23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I152" i="23"/>
  <c r="J152" i="23" s="1"/>
  <c r="F152" i="23"/>
  <c r="G152" i="23" s="1"/>
  <c r="H152" i="23" s="1"/>
  <c r="C152" i="23"/>
  <c r="D152" i="23" s="1"/>
  <c r="E152" i="23" s="1"/>
  <c r="G151" i="23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D151" i="23"/>
  <c r="E151" i="23" s="1"/>
  <c r="F151" i="23" s="1"/>
  <c r="C151" i="23"/>
  <c r="U150" i="23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G150" i="23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C150" i="23"/>
  <c r="D150" i="23" s="1"/>
  <c r="E150" i="23" s="1"/>
  <c r="F150" i="23" s="1"/>
  <c r="Z149" i="23"/>
  <c r="AA149" i="23" s="1"/>
  <c r="AB149" i="23" s="1"/>
  <c r="AC149" i="23" s="1"/>
  <c r="AD149" i="23" s="1"/>
  <c r="AE149" i="23" s="1"/>
  <c r="AF149" i="23" s="1"/>
  <c r="H149" i="23"/>
  <c r="I149" i="23" s="1"/>
  <c r="J149" i="23" s="1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E149" i="23"/>
  <c r="F149" i="23" s="1"/>
  <c r="G149" i="23" s="1"/>
  <c r="C149" i="23"/>
  <c r="D149" i="23" s="1"/>
  <c r="AE148" i="23"/>
  <c r="AF148" i="23" s="1"/>
  <c r="O148" i="23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C148" i="23"/>
  <c r="D148" i="23" s="1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N147" i="23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G147" i="23"/>
  <c r="H147" i="23" s="1"/>
  <c r="I147" i="23" s="1"/>
  <c r="J147" i="23" s="1"/>
  <c r="K147" i="23" s="1"/>
  <c r="L147" i="23" s="1"/>
  <c r="M147" i="23" s="1"/>
  <c r="D147" i="23"/>
  <c r="E147" i="23" s="1"/>
  <c r="F147" i="23" s="1"/>
  <c r="C147" i="23"/>
  <c r="L146" i="23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E146" i="23"/>
  <c r="F146" i="23" s="1"/>
  <c r="G146" i="23" s="1"/>
  <c r="H146" i="23" s="1"/>
  <c r="I146" i="23" s="1"/>
  <c r="J146" i="23" s="1"/>
  <c r="K146" i="23" s="1"/>
  <c r="C146" i="23"/>
  <c r="D146" i="23" s="1"/>
  <c r="E143" i="23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C143" i="23"/>
  <c r="D143" i="23" s="1"/>
  <c r="W142" i="23"/>
  <c r="X142" i="23" s="1"/>
  <c r="Y142" i="23" s="1"/>
  <c r="Z142" i="23" s="1"/>
  <c r="AA142" i="23" s="1"/>
  <c r="AB142" i="23" s="1"/>
  <c r="AC142" i="23" s="1"/>
  <c r="AD142" i="23" s="1"/>
  <c r="AE142" i="23" s="1"/>
  <c r="AF142" i="23" s="1"/>
  <c r="P142" i="23"/>
  <c r="Q142" i="23" s="1"/>
  <c r="R142" i="23" s="1"/>
  <c r="S142" i="23" s="1"/>
  <c r="T142" i="23" s="1"/>
  <c r="U142" i="23" s="1"/>
  <c r="V142" i="23" s="1"/>
  <c r="C142" i="23"/>
  <c r="D142" i="23" s="1"/>
  <c r="E142" i="23" s="1"/>
  <c r="F142" i="23" s="1"/>
  <c r="G142" i="23" s="1"/>
  <c r="H142" i="23" s="1"/>
  <c r="I142" i="23" s="1"/>
  <c r="J142" i="23" s="1"/>
  <c r="K142" i="23" s="1"/>
  <c r="L142" i="23" s="1"/>
  <c r="M142" i="23" s="1"/>
  <c r="N142" i="23" s="1"/>
  <c r="O142" i="23" s="1"/>
  <c r="W141" i="23"/>
  <c r="X141" i="23" s="1"/>
  <c r="Y141" i="23" s="1"/>
  <c r="Z141" i="23" s="1"/>
  <c r="AA141" i="23" s="1"/>
  <c r="AB141" i="23" s="1"/>
  <c r="AC141" i="23" s="1"/>
  <c r="AD141" i="23" s="1"/>
  <c r="AE141" i="23" s="1"/>
  <c r="AF141" i="23" s="1"/>
  <c r="L141" i="23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F141" i="23"/>
  <c r="G141" i="23" s="1"/>
  <c r="H141" i="23" s="1"/>
  <c r="I141" i="23" s="1"/>
  <c r="J141" i="23" s="1"/>
  <c r="K141" i="23" s="1"/>
  <c r="D141" i="23"/>
  <c r="E141" i="23" s="1"/>
  <c r="C141" i="23"/>
  <c r="AA140" i="23"/>
  <c r="AB140" i="23" s="1"/>
  <c r="AC140" i="23" s="1"/>
  <c r="AD140" i="23" s="1"/>
  <c r="AE140" i="23" s="1"/>
  <c r="AF140" i="23" s="1"/>
  <c r="R140" i="23"/>
  <c r="S140" i="23" s="1"/>
  <c r="T140" i="23" s="1"/>
  <c r="U140" i="23" s="1"/>
  <c r="V140" i="23" s="1"/>
  <c r="W140" i="23" s="1"/>
  <c r="X140" i="23" s="1"/>
  <c r="Y140" i="23" s="1"/>
  <c r="Z140" i="23" s="1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C140" i="23"/>
  <c r="H139" i="23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E139" i="23"/>
  <c r="F139" i="23" s="1"/>
  <c r="G139" i="23" s="1"/>
  <c r="C139" i="23"/>
  <c r="D139" i="23" s="1"/>
  <c r="C138" i="23"/>
  <c r="D138" i="23" s="1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E137" i="23"/>
  <c r="F137" i="23" s="1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D137" i="23"/>
  <c r="C137" i="23"/>
  <c r="E136" i="23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C136" i="23"/>
  <c r="D136" i="23" s="1"/>
  <c r="P135" i="23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J135" i="23"/>
  <c r="K135" i="23" s="1"/>
  <c r="L135" i="23" s="1"/>
  <c r="M135" i="23" s="1"/>
  <c r="N135" i="23" s="1"/>
  <c r="O135" i="23" s="1"/>
  <c r="E135" i="23"/>
  <c r="F135" i="23" s="1"/>
  <c r="G135" i="23" s="1"/>
  <c r="H135" i="23" s="1"/>
  <c r="I135" i="23" s="1"/>
  <c r="C135" i="23"/>
  <c r="D135" i="23" s="1"/>
  <c r="S134" i="23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G134" i="23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C134" i="23"/>
  <c r="D134" i="23" s="1"/>
  <c r="E134" i="23" s="1"/>
  <c r="F134" i="23" s="1"/>
  <c r="I133" i="23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D133" i="23"/>
  <c r="E133" i="23" s="1"/>
  <c r="F133" i="23" s="1"/>
  <c r="G133" i="23" s="1"/>
  <c r="H133" i="23" s="1"/>
  <c r="C133" i="23"/>
  <c r="C132" i="23"/>
  <c r="D132" i="23" s="1"/>
  <c r="E132" i="23" s="1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K131" i="23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E131" i="23"/>
  <c r="F131" i="23" s="1"/>
  <c r="G131" i="23" s="1"/>
  <c r="H131" i="23" s="1"/>
  <c r="I131" i="23" s="1"/>
  <c r="J131" i="23" s="1"/>
  <c r="C131" i="23"/>
  <c r="D131" i="23" s="1"/>
  <c r="C130" i="23"/>
  <c r="D130" i="23" s="1"/>
  <c r="E130" i="23" s="1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Q129" i="23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M129" i="23"/>
  <c r="N129" i="23" s="1"/>
  <c r="O129" i="23" s="1"/>
  <c r="P129" i="23" s="1"/>
  <c r="D129" i="23"/>
  <c r="E129" i="23" s="1"/>
  <c r="F129" i="23" s="1"/>
  <c r="G129" i="23" s="1"/>
  <c r="H129" i="23" s="1"/>
  <c r="I129" i="23" s="1"/>
  <c r="J129" i="23" s="1"/>
  <c r="K129" i="23" s="1"/>
  <c r="L129" i="23" s="1"/>
  <c r="C129" i="23"/>
  <c r="J128" i="23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C128" i="23"/>
  <c r="D128" i="23" s="1"/>
  <c r="E128" i="23" s="1"/>
  <c r="F128" i="23" s="1"/>
  <c r="G128" i="23" s="1"/>
  <c r="H128" i="23" s="1"/>
  <c r="I128" i="23" s="1"/>
  <c r="X127" i="23"/>
  <c r="Y127" i="23" s="1"/>
  <c r="Z127" i="23" s="1"/>
  <c r="AA127" i="23" s="1"/>
  <c r="AB127" i="23" s="1"/>
  <c r="AC127" i="23" s="1"/>
  <c r="AD127" i="23" s="1"/>
  <c r="AE127" i="23" s="1"/>
  <c r="AF127" i="23" s="1"/>
  <c r="M127" i="23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E127" i="23"/>
  <c r="F127" i="23" s="1"/>
  <c r="G127" i="23" s="1"/>
  <c r="H127" i="23" s="1"/>
  <c r="I127" i="23" s="1"/>
  <c r="J127" i="23" s="1"/>
  <c r="K127" i="23" s="1"/>
  <c r="L127" i="23" s="1"/>
  <c r="C127" i="23"/>
  <c r="D127" i="23" s="1"/>
  <c r="O126" i="23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F126" i="23"/>
  <c r="G126" i="23" s="1"/>
  <c r="H126" i="23" s="1"/>
  <c r="I126" i="23" s="1"/>
  <c r="J126" i="23" s="1"/>
  <c r="K126" i="23" s="1"/>
  <c r="L126" i="23" s="1"/>
  <c r="M126" i="23" s="1"/>
  <c r="N126" i="23" s="1"/>
  <c r="C126" i="23"/>
  <c r="D126" i="23" s="1"/>
  <c r="E126" i="23" s="1"/>
  <c r="D125" i="23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C125" i="23"/>
  <c r="O124" i="23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G124" i="23"/>
  <c r="H124" i="23" s="1"/>
  <c r="I124" i="23" s="1"/>
  <c r="J124" i="23" s="1"/>
  <c r="K124" i="23" s="1"/>
  <c r="L124" i="23" s="1"/>
  <c r="M124" i="23" s="1"/>
  <c r="N124" i="23" s="1"/>
  <c r="D124" i="23"/>
  <c r="E124" i="23" s="1"/>
  <c r="F124" i="23" s="1"/>
  <c r="C124" i="23"/>
  <c r="R123" i="23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E123" i="23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C123" i="23"/>
  <c r="D123" i="23" s="1"/>
  <c r="I122" i="23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H122" i="23"/>
  <c r="C122" i="23"/>
  <c r="D122" i="23" s="1"/>
  <c r="E122" i="23" s="1"/>
  <c r="F122" i="23" s="1"/>
  <c r="G122" i="23" s="1"/>
  <c r="D121" i="23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C121" i="23"/>
  <c r="J120" i="23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G120" i="23"/>
  <c r="H120" i="23" s="1"/>
  <c r="I120" i="23" s="1"/>
  <c r="E120" i="23"/>
  <c r="F120" i="23" s="1"/>
  <c r="C120" i="23"/>
  <c r="D120" i="23" s="1"/>
  <c r="C119" i="23"/>
  <c r="D119" i="23" s="1"/>
  <c r="E119" i="23" s="1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C118" i="23"/>
  <c r="D118" i="23" s="1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E117" i="23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C117" i="23"/>
  <c r="D117" i="23" s="1"/>
  <c r="G116" i="23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C116" i="23"/>
  <c r="D116" i="23" s="1"/>
  <c r="E116" i="23" s="1"/>
  <c r="F116" i="23" s="1"/>
  <c r="F115" i="23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E115" i="23"/>
  <c r="D115" i="23"/>
  <c r="C115" i="23"/>
  <c r="D114" i="23"/>
  <c r="E114" i="23" s="1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C114" i="23"/>
  <c r="E113" i="23"/>
  <c r="F113" i="23" s="1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C113" i="23"/>
  <c r="D113" i="23" s="1"/>
  <c r="C112" i="23"/>
  <c r="D112" i="23" s="1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M111" i="23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E111" i="23"/>
  <c r="F111" i="23" s="1"/>
  <c r="G111" i="23" s="1"/>
  <c r="H111" i="23" s="1"/>
  <c r="I111" i="23" s="1"/>
  <c r="J111" i="23" s="1"/>
  <c r="K111" i="23" s="1"/>
  <c r="L111" i="23" s="1"/>
  <c r="D111" i="23"/>
  <c r="C111" i="23"/>
  <c r="J110" i="23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C110" i="23"/>
  <c r="D110" i="23" s="1"/>
  <c r="E110" i="23" s="1"/>
  <c r="F110" i="23" s="1"/>
  <c r="G110" i="23" s="1"/>
  <c r="H110" i="23" s="1"/>
  <c r="I110" i="23" s="1"/>
  <c r="I109" i="23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H109" i="23"/>
  <c r="C109" i="23"/>
  <c r="D109" i="23" s="1"/>
  <c r="E109" i="23" s="1"/>
  <c r="F109" i="23" s="1"/>
  <c r="G109" i="23" s="1"/>
  <c r="F108" i="23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D108" i="23"/>
  <c r="E108" i="23" s="1"/>
  <c r="C108" i="23"/>
  <c r="N107" i="23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J107" i="23"/>
  <c r="K107" i="23" s="1"/>
  <c r="L107" i="23" s="1"/>
  <c r="M107" i="23" s="1"/>
  <c r="D107" i="23"/>
  <c r="E107" i="23" s="1"/>
  <c r="F107" i="23" s="1"/>
  <c r="G107" i="23" s="1"/>
  <c r="H107" i="23" s="1"/>
  <c r="C107" i="23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C106" i="23"/>
  <c r="E104" i="23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D104" i="23"/>
  <c r="C104" i="23"/>
  <c r="F103" i="23"/>
  <c r="G103" i="23" s="1"/>
  <c r="H103" i="23" s="1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C103" i="23"/>
  <c r="D103" i="23" s="1"/>
  <c r="E103" i="23" s="1"/>
  <c r="F102" i="23"/>
  <c r="G102" i="23" s="1"/>
  <c r="H102" i="23" s="1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D102" i="23" s="1"/>
  <c r="AE102" i="23" s="1"/>
  <c r="AF102" i="23" s="1"/>
  <c r="E102" i="23"/>
  <c r="D102" i="23"/>
  <c r="C102" i="23"/>
  <c r="G100" i="23"/>
  <c r="H100" i="23" s="1"/>
  <c r="I100" i="23" s="1"/>
  <c r="J100" i="23" s="1"/>
  <c r="K100" i="23" s="1"/>
  <c r="L100" i="23" s="1"/>
  <c r="M100" i="23" s="1"/>
  <c r="N100" i="23" s="1"/>
  <c r="O100" i="23" s="1"/>
  <c r="P100" i="23" s="1"/>
  <c r="Q100" i="23" s="1"/>
  <c r="R100" i="23" s="1"/>
  <c r="S100" i="23" s="1"/>
  <c r="T100" i="23" s="1"/>
  <c r="U100" i="23" s="1"/>
  <c r="V100" i="23" s="1"/>
  <c r="W100" i="23" s="1"/>
  <c r="X100" i="23" s="1"/>
  <c r="Y100" i="23" s="1"/>
  <c r="Z100" i="23" s="1"/>
  <c r="AA100" i="23" s="1"/>
  <c r="AB100" i="23" s="1"/>
  <c r="AC100" i="23" s="1"/>
  <c r="AD100" i="23" s="1"/>
  <c r="AE100" i="23" s="1"/>
  <c r="AF100" i="23" s="1"/>
  <c r="D100" i="23"/>
  <c r="E100" i="23" s="1"/>
  <c r="F100" i="23" s="1"/>
  <c r="C100" i="23"/>
  <c r="C99" i="23"/>
  <c r="D99" i="23" s="1"/>
  <c r="E99" i="23" s="1"/>
  <c r="F99" i="23" s="1"/>
  <c r="G99" i="23" s="1"/>
  <c r="H99" i="23" s="1"/>
  <c r="I99" i="23" s="1"/>
  <c r="J99" i="23" s="1"/>
  <c r="K99" i="23" s="1"/>
  <c r="L99" i="23" s="1"/>
  <c r="M99" i="23" s="1"/>
  <c r="N99" i="23" s="1"/>
  <c r="O99" i="23" s="1"/>
  <c r="P99" i="23" s="1"/>
  <c r="Q99" i="23" s="1"/>
  <c r="R99" i="23" s="1"/>
  <c r="S99" i="23" s="1"/>
  <c r="T99" i="23" s="1"/>
  <c r="U99" i="23" s="1"/>
  <c r="V99" i="23" s="1"/>
  <c r="W99" i="23" s="1"/>
  <c r="X99" i="23" s="1"/>
  <c r="Y99" i="23" s="1"/>
  <c r="Z99" i="23" s="1"/>
  <c r="AA99" i="23" s="1"/>
  <c r="AB99" i="23" s="1"/>
  <c r="AC99" i="23" s="1"/>
  <c r="AD99" i="23" s="1"/>
  <c r="AE99" i="23" s="1"/>
  <c r="AF99" i="23" s="1"/>
  <c r="E98" i="23"/>
  <c r="F98" i="23" s="1"/>
  <c r="G98" i="23" s="1"/>
  <c r="H98" i="23" s="1"/>
  <c r="I98" i="23" s="1"/>
  <c r="J98" i="23" s="1"/>
  <c r="K98" i="23" s="1"/>
  <c r="L98" i="23" s="1"/>
  <c r="M98" i="23" s="1"/>
  <c r="N98" i="23" s="1"/>
  <c r="O98" i="23" s="1"/>
  <c r="P98" i="23" s="1"/>
  <c r="Q98" i="23" s="1"/>
  <c r="R98" i="23" s="1"/>
  <c r="S98" i="23" s="1"/>
  <c r="T98" i="23" s="1"/>
  <c r="U98" i="23" s="1"/>
  <c r="V98" i="23" s="1"/>
  <c r="W98" i="23" s="1"/>
  <c r="X98" i="23" s="1"/>
  <c r="Y98" i="23" s="1"/>
  <c r="Z98" i="23" s="1"/>
  <c r="AA98" i="23" s="1"/>
  <c r="AB98" i="23" s="1"/>
  <c r="AC98" i="23" s="1"/>
  <c r="AD98" i="23" s="1"/>
  <c r="AE98" i="23" s="1"/>
  <c r="AF98" i="23" s="1"/>
  <c r="C98" i="23"/>
  <c r="D98" i="23" s="1"/>
  <c r="F97" i="23"/>
  <c r="G97" i="23" s="1"/>
  <c r="H97" i="23" s="1"/>
  <c r="I97" i="23" s="1"/>
  <c r="J97" i="23" s="1"/>
  <c r="K97" i="23" s="1"/>
  <c r="L97" i="23" s="1"/>
  <c r="M97" i="23" s="1"/>
  <c r="N97" i="23" s="1"/>
  <c r="O97" i="23" s="1"/>
  <c r="P97" i="23" s="1"/>
  <c r="Q97" i="23" s="1"/>
  <c r="R97" i="23" s="1"/>
  <c r="S97" i="23" s="1"/>
  <c r="T97" i="23" s="1"/>
  <c r="U97" i="23" s="1"/>
  <c r="V97" i="23" s="1"/>
  <c r="W97" i="23" s="1"/>
  <c r="X97" i="23" s="1"/>
  <c r="Y97" i="23" s="1"/>
  <c r="Z97" i="23" s="1"/>
  <c r="AA97" i="23" s="1"/>
  <c r="AB97" i="23" s="1"/>
  <c r="AC97" i="23" s="1"/>
  <c r="AD97" i="23" s="1"/>
  <c r="AE97" i="23" s="1"/>
  <c r="AF97" i="23" s="1"/>
  <c r="C97" i="23"/>
  <c r="D97" i="23" s="1"/>
  <c r="E97" i="23" s="1"/>
  <c r="F96" i="23"/>
  <c r="D96" i="23"/>
  <c r="E96" i="23" s="1"/>
  <c r="C96" i="23"/>
  <c r="D95" i="23"/>
  <c r="C95" i="23"/>
  <c r="AH92" i="23"/>
  <c r="AI92" i="23" s="1"/>
  <c r="AH91" i="23"/>
  <c r="AI91" i="23" s="1"/>
  <c r="AH90" i="23"/>
  <c r="AI90" i="23" s="1"/>
  <c r="AH89" i="23"/>
  <c r="AI89" i="23" s="1"/>
  <c r="B88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AG77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P77" i="23" s="1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T77" i="23" s="1"/>
  <c r="S72" i="23"/>
  <c r="R72" i="23"/>
  <c r="R77" i="23" s="1"/>
  <c r="Q72" i="23"/>
  <c r="P72" i="23"/>
  <c r="O72" i="23"/>
  <c r="N72" i="23"/>
  <c r="M72" i="23"/>
  <c r="L72" i="23"/>
  <c r="K72" i="23"/>
  <c r="J72" i="23"/>
  <c r="I72" i="23"/>
  <c r="I77" i="23" s="1"/>
  <c r="H72" i="23"/>
  <c r="H77" i="23" s="1"/>
  <c r="G72" i="23"/>
  <c r="F72" i="23"/>
  <c r="F77" i="23" s="1"/>
  <c r="E72" i="23"/>
  <c r="E77" i="23" s="1"/>
  <c r="D72" i="23"/>
  <c r="C72" i="23"/>
  <c r="B72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B69" i="23"/>
  <c r="AG65" i="23"/>
  <c r="AF65" i="23"/>
  <c r="AF5" i="23" s="1"/>
  <c r="AE65" i="23"/>
  <c r="AE5" i="23" s="1"/>
  <c r="AD65" i="23"/>
  <c r="AD5" i="23" s="1"/>
  <c r="AC65" i="23"/>
  <c r="AC5" i="23" s="1"/>
  <c r="AB65" i="23"/>
  <c r="AB5" i="23" s="1"/>
  <c r="AA65" i="23"/>
  <c r="AA5" i="23" s="1"/>
  <c r="Z65" i="23"/>
  <c r="Z5" i="23" s="1"/>
  <c r="Y65" i="23"/>
  <c r="Y5" i="23" s="1"/>
  <c r="X65" i="23"/>
  <c r="X5" i="23" s="1"/>
  <c r="W65" i="23"/>
  <c r="W5" i="23" s="1"/>
  <c r="V65" i="23"/>
  <c r="V5" i="23" s="1"/>
  <c r="U65" i="23"/>
  <c r="U5" i="23" s="1"/>
  <c r="T65" i="23"/>
  <c r="T5" i="23" s="1"/>
  <c r="S65" i="23"/>
  <c r="S5" i="23" s="1"/>
  <c r="R65" i="23"/>
  <c r="R5" i="23" s="1"/>
  <c r="Q65" i="23"/>
  <c r="Q5" i="23" s="1"/>
  <c r="P65" i="23"/>
  <c r="P5" i="23" s="1"/>
  <c r="O65" i="23"/>
  <c r="O5" i="23" s="1"/>
  <c r="N65" i="23"/>
  <c r="N5" i="23" s="1"/>
  <c r="M65" i="23"/>
  <c r="M5" i="23" s="1"/>
  <c r="L65" i="23"/>
  <c r="L5" i="23" s="1"/>
  <c r="K65" i="23"/>
  <c r="K5" i="23" s="1"/>
  <c r="J65" i="23"/>
  <c r="J5" i="23" s="1"/>
  <c r="I65" i="23"/>
  <c r="I5" i="23" s="1"/>
  <c r="H65" i="23"/>
  <c r="G65" i="23"/>
  <c r="F65" i="23"/>
  <c r="E65" i="23"/>
  <c r="E5" i="23" s="1"/>
  <c r="D65" i="23"/>
  <c r="C65" i="23"/>
  <c r="C5" i="23" s="1"/>
  <c r="B65" i="23"/>
  <c r="AG53" i="23"/>
  <c r="AG4" i="23" s="1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AG49" i="23"/>
  <c r="AG3" i="23" s="1"/>
  <c r="B49" i="23"/>
  <c r="AG48" i="23"/>
  <c r="C48" i="23"/>
  <c r="C49" i="23" s="1"/>
  <c r="B48" i="23"/>
  <c r="AI11" i="23"/>
  <c r="AH11" i="23"/>
  <c r="H5" i="23"/>
  <c r="G5" i="23"/>
  <c r="F5" i="23"/>
  <c r="D5" i="23"/>
  <c r="K4" i="23"/>
  <c r="C4" i="23"/>
  <c r="D4" i="23" s="1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T228" i="22"/>
  <c r="S228" i="22"/>
  <c r="R228" i="22"/>
  <c r="Q228" i="22"/>
  <c r="P228" i="22"/>
  <c r="O228" i="22"/>
  <c r="N228" i="22"/>
  <c r="M228" i="22"/>
  <c r="L228" i="22"/>
  <c r="K228" i="22"/>
  <c r="J228" i="22"/>
  <c r="I228" i="22"/>
  <c r="H228" i="22"/>
  <c r="G228" i="22"/>
  <c r="F228" i="22"/>
  <c r="E228" i="22"/>
  <c r="D228" i="22"/>
  <c r="C228" i="22"/>
  <c r="B228" i="22"/>
  <c r="A228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T227" i="22"/>
  <c r="S227" i="22"/>
  <c r="R227" i="22"/>
  <c r="Q227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D227" i="22"/>
  <c r="C227" i="22"/>
  <c r="B227" i="22"/>
  <c r="A227" i="22"/>
  <c r="AF226" i="22"/>
  <c r="AE226" i="22"/>
  <c r="AD226" i="22"/>
  <c r="AC226" i="22"/>
  <c r="AB226" i="22"/>
  <c r="AA226" i="22"/>
  <c r="Z226" i="22"/>
  <c r="Y226" i="22"/>
  <c r="X226" i="22"/>
  <c r="W226" i="22"/>
  <c r="V226" i="22"/>
  <c r="U226" i="22"/>
  <c r="T226" i="22"/>
  <c r="S226" i="22"/>
  <c r="R226" i="22"/>
  <c r="Q226" i="22"/>
  <c r="P226" i="22"/>
  <c r="O226" i="22"/>
  <c r="N226" i="22"/>
  <c r="M226" i="22"/>
  <c r="L226" i="22"/>
  <c r="K226" i="22"/>
  <c r="J226" i="22"/>
  <c r="I226" i="22"/>
  <c r="H226" i="22"/>
  <c r="G226" i="22"/>
  <c r="F226" i="22"/>
  <c r="E226" i="22"/>
  <c r="D226" i="22"/>
  <c r="C226" i="22"/>
  <c r="B226" i="22"/>
  <c r="A226" i="22"/>
  <c r="AF225" i="22"/>
  <c r="AE225" i="22"/>
  <c r="AD225" i="22"/>
  <c r="AC225" i="22"/>
  <c r="AB225" i="22"/>
  <c r="AA225" i="22"/>
  <c r="Z225" i="22"/>
  <c r="Y225" i="22"/>
  <c r="X225" i="22"/>
  <c r="W225" i="22"/>
  <c r="V225" i="22"/>
  <c r="U225" i="22"/>
  <c r="T225" i="22"/>
  <c r="S225" i="22"/>
  <c r="R225" i="22"/>
  <c r="Q225" i="22"/>
  <c r="P225" i="22"/>
  <c r="O225" i="22"/>
  <c r="N225" i="22"/>
  <c r="M225" i="22"/>
  <c r="L225" i="22"/>
  <c r="K225" i="22"/>
  <c r="J225" i="22"/>
  <c r="I225" i="22"/>
  <c r="H225" i="22"/>
  <c r="G225" i="22"/>
  <c r="F225" i="22"/>
  <c r="E225" i="22"/>
  <c r="D225" i="22"/>
  <c r="C225" i="22"/>
  <c r="B225" i="22"/>
  <c r="A225" i="22"/>
  <c r="B224" i="22"/>
  <c r="S199" i="22"/>
  <c r="B189" i="22"/>
  <c r="D188" i="22"/>
  <c r="C188" i="22"/>
  <c r="C224" i="22" s="1"/>
  <c r="R187" i="22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H187" i="22"/>
  <c r="I187" i="22" s="1"/>
  <c r="J187" i="22" s="1"/>
  <c r="K187" i="22" s="1"/>
  <c r="L187" i="22" s="1"/>
  <c r="M187" i="22" s="1"/>
  <c r="N187" i="22" s="1"/>
  <c r="O187" i="22" s="1"/>
  <c r="P187" i="22" s="1"/>
  <c r="Q187" i="22" s="1"/>
  <c r="D187" i="22"/>
  <c r="E187" i="22" s="1"/>
  <c r="F187" i="22" s="1"/>
  <c r="G187" i="22" s="1"/>
  <c r="C187" i="22"/>
  <c r="AF186" i="22"/>
  <c r="F186" i="22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C186" i="22"/>
  <c r="D186" i="22" s="1"/>
  <c r="E186" i="22" s="1"/>
  <c r="E185" i="22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C185" i="22"/>
  <c r="D185" i="22" s="1"/>
  <c r="C184" i="22"/>
  <c r="D184" i="22" s="1"/>
  <c r="G183" i="22"/>
  <c r="D183" i="22"/>
  <c r="E183" i="22" s="1"/>
  <c r="F183" i="22" s="1"/>
  <c r="C183" i="22"/>
  <c r="B181" i="22"/>
  <c r="H180" i="22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F180" i="22"/>
  <c r="G180" i="22" s="1"/>
  <c r="E180" i="22"/>
  <c r="D180" i="22"/>
  <c r="C180" i="22"/>
  <c r="D179" i="22"/>
  <c r="E179" i="22" s="1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C179" i="22"/>
  <c r="D178" i="22"/>
  <c r="E178" i="22" s="1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C178" i="22"/>
  <c r="R177" i="22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P177" i="22"/>
  <c r="Q177" i="22" s="1"/>
  <c r="C177" i="22"/>
  <c r="D177" i="22" s="1"/>
  <c r="E177" i="22" s="1"/>
  <c r="F177" i="22" s="1"/>
  <c r="G177" i="22" s="1"/>
  <c r="H177" i="22" s="1"/>
  <c r="I177" i="22" s="1"/>
  <c r="J177" i="22" s="1"/>
  <c r="K177" i="22" s="1"/>
  <c r="L177" i="22" s="1"/>
  <c r="M177" i="22" s="1"/>
  <c r="N177" i="22" s="1"/>
  <c r="O177" i="22" s="1"/>
  <c r="P176" i="22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O176" i="22"/>
  <c r="E176" i="22"/>
  <c r="F176" i="22" s="1"/>
  <c r="G176" i="22" s="1"/>
  <c r="H176" i="22" s="1"/>
  <c r="I176" i="22" s="1"/>
  <c r="J176" i="22" s="1"/>
  <c r="K176" i="22" s="1"/>
  <c r="L176" i="22" s="1"/>
  <c r="M176" i="22" s="1"/>
  <c r="N176" i="22" s="1"/>
  <c r="C176" i="22"/>
  <c r="D176" i="22" s="1"/>
  <c r="D175" i="22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C175" i="22"/>
  <c r="L174" i="22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D174" i="22"/>
  <c r="E174" i="22" s="1"/>
  <c r="F174" i="22" s="1"/>
  <c r="G174" i="22" s="1"/>
  <c r="H174" i="22" s="1"/>
  <c r="I174" i="22" s="1"/>
  <c r="J174" i="22" s="1"/>
  <c r="K174" i="22" s="1"/>
  <c r="C174" i="22"/>
  <c r="P173" i="22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O173" i="22"/>
  <c r="C173" i="22"/>
  <c r="D173" i="22" s="1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E172" i="22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C172" i="22"/>
  <c r="D172" i="22" s="1"/>
  <c r="AD171" i="22"/>
  <c r="AE171" i="22" s="1"/>
  <c r="AF171" i="22" s="1"/>
  <c r="AB171" i="22"/>
  <c r="AC171" i="22" s="1"/>
  <c r="C171" i="22"/>
  <c r="D171" i="22" s="1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D170" i="22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C170" i="22"/>
  <c r="AA169" i="22"/>
  <c r="AB169" i="22" s="1"/>
  <c r="AC169" i="22" s="1"/>
  <c r="AD169" i="22" s="1"/>
  <c r="AE169" i="22" s="1"/>
  <c r="AF169" i="22" s="1"/>
  <c r="I169" i="22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G169" i="22"/>
  <c r="H169" i="22" s="1"/>
  <c r="C169" i="22"/>
  <c r="D169" i="22" s="1"/>
  <c r="E169" i="22" s="1"/>
  <c r="F169" i="22" s="1"/>
  <c r="D168" i="22"/>
  <c r="E168" i="22" s="1"/>
  <c r="F168" i="22" s="1"/>
  <c r="G168" i="22" s="1"/>
  <c r="H168" i="22" s="1"/>
  <c r="I168" i="22" s="1"/>
  <c r="J168" i="22" s="1"/>
  <c r="K168" i="22" s="1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C168" i="22"/>
  <c r="AF167" i="22"/>
  <c r="W167" i="22"/>
  <c r="X167" i="22" s="1"/>
  <c r="Y167" i="22" s="1"/>
  <c r="Z167" i="22" s="1"/>
  <c r="AA167" i="22" s="1"/>
  <c r="AB167" i="22" s="1"/>
  <c r="AC167" i="22" s="1"/>
  <c r="AD167" i="22" s="1"/>
  <c r="AE167" i="22" s="1"/>
  <c r="D167" i="22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C167" i="22"/>
  <c r="X166" i="22"/>
  <c r="Y166" i="22" s="1"/>
  <c r="Z166" i="22" s="1"/>
  <c r="AA166" i="22" s="1"/>
  <c r="AB166" i="22" s="1"/>
  <c r="AC166" i="22" s="1"/>
  <c r="AD166" i="22" s="1"/>
  <c r="AE166" i="22" s="1"/>
  <c r="AF166" i="22" s="1"/>
  <c r="L166" i="22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D166" i="22"/>
  <c r="E166" i="22" s="1"/>
  <c r="F166" i="22" s="1"/>
  <c r="G166" i="22" s="1"/>
  <c r="H166" i="22" s="1"/>
  <c r="I166" i="22" s="1"/>
  <c r="J166" i="22" s="1"/>
  <c r="K166" i="22" s="1"/>
  <c r="C166" i="22"/>
  <c r="V165" i="22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J165" i="22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D165" i="22"/>
  <c r="E165" i="22" s="1"/>
  <c r="F165" i="22" s="1"/>
  <c r="G165" i="22" s="1"/>
  <c r="H165" i="22" s="1"/>
  <c r="I165" i="22" s="1"/>
  <c r="C165" i="22"/>
  <c r="Y164" i="22"/>
  <c r="Z164" i="22" s="1"/>
  <c r="AA164" i="22" s="1"/>
  <c r="AB164" i="22" s="1"/>
  <c r="AC164" i="22" s="1"/>
  <c r="AD164" i="22" s="1"/>
  <c r="AE164" i="22" s="1"/>
  <c r="AF164" i="22" s="1"/>
  <c r="T164" i="22"/>
  <c r="U164" i="22" s="1"/>
  <c r="V164" i="22" s="1"/>
  <c r="W164" i="22" s="1"/>
  <c r="X164" i="22" s="1"/>
  <c r="R164" i="22"/>
  <c r="S164" i="22" s="1"/>
  <c r="H164" i="22"/>
  <c r="I164" i="22" s="1"/>
  <c r="J164" i="22" s="1"/>
  <c r="K164" i="22" s="1"/>
  <c r="L164" i="22" s="1"/>
  <c r="M164" i="22" s="1"/>
  <c r="N164" i="22" s="1"/>
  <c r="O164" i="22" s="1"/>
  <c r="P164" i="22" s="1"/>
  <c r="Q164" i="22" s="1"/>
  <c r="D164" i="22"/>
  <c r="E164" i="22" s="1"/>
  <c r="F164" i="22" s="1"/>
  <c r="G164" i="22" s="1"/>
  <c r="C164" i="22"/>
  <c r="V163" i="22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D163" i="22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C163" i="22"/>
  <c r="P162" i="22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M162" i="22"/>
  <c r="N162" i="22" s="1"/>
  <c r="O162" i="22" s="1"/>
  <c r="J162" i="22"/>
  <c r="K162" i="22" s="1"/>
  <c r="L162" i="22" s="1"/>
  <c r="D162" i="22"/>
  <c r="E162" i="22" s="1"/>
  <c r="F162" i="22" s="1"/>
  <c r="G162" i="22" s="1"/>
  <c r="H162" i="22" s="1"/>
  <c r="I162" i="22" s="1"/>
  <c r="C162" i="22"/>
  <c r="D161" i="22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C161" i="22"/>
  <c r="P160" i="22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J160" i="22"/>
  <c r="K160" i="22" s="1"/>
  <c r="L160" i="22" s="1"/>
  <c r="M160" i="22" s="1"/>
  <c r="N160" i="22" s="1"/>
  <c r="O160" i="22" s="1"/>
  <c r="E160" i="22"/>
  <c r="F160" i="22" s="1"/>
  <c r="G160" i="22" s="1"/>
  <c r="H160" i="22" s="1"/>
  <c r="I160" i="22" s="1"/>
  <c r="D160" i="22"/>
  <c r="C160" i="22"/>
  <c r="G159" i="22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F159" i="22"/>
  <c r="D159" i="22"/>
  <c r="E159" i="22" s="1"/>
  <c r="C159" i="22"/>
  <c r="J158" i="22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F158" i="22"/>
  <c r="G158" i="22" s="1"/>
  <c r="H158" i="22" s="1"/>
  <c r="I158" i="22" s="1"/>
  <c r="E158" i="22"/>
  <c r="D158" i="22"/>
  <c r="C158" i="22"/>
  <c r="D157" i="22"/>
  <c r="E157" i="22" s="1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C157" i="22"/>
  <c r="E156" i="22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C156" i="22"/>
  <c r="D156" i="22" s="1"/>
  <c r="D155" i="22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C155" i="22"/>
  <c r="K154" i="22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J154" i="22"/>
  <c r="C154" i="22"/>
  <c r="D154" i="22" s="1"/>
  <c r="E154" i="22" s="1"/>
  <c r="F154" i="22" s="1"/>
  <c r="G154" i="22" s="1"/>
  <c r="H154" i="22" s="1"/>
  <c r="I154" i="22" s="1"/>
  <c r="U153" i="22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K153" i="22"/>
  <c r="L153" i="22" s="1"/>
  <c r="M153" i="22" s="1"/>
  <c r="N153" i="22" s="1"/>
  <c r="O153" i="22" s="1"/>
  <c r="P153" i="22" s="1"/>
  <c r="Q153" i="22" s="1"/>
  <c r="R153" i="22" s="1"/>
  <c r="S153" i="22" s="1"/>
  <c r="T153" i="22" s="1"/>
  <c r="J153" i="22"/>
  <c r="H153" i="22"/>
  <c r="I153" i="22" s="1"/>
  <c r="G153" i="22"/>
  <c r="C153" i="22"/>
  <c r="D153" i="22" s="1"/>
  <c r="E153" i="22" s="1"/>
  <c r="F153" i="22" s="1"/>
  <c r="U152" i="22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I152" i="22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E152" i="22"/>
  <c r="F152" i="22" s="1"/>
  <c r="G152" i="22" s="1"/>
  <c r="H152" i="22" s="1"/>
  <c r="C152" i="22"/>
  <c r="D152" i="22" s="1"/>
  <c r="D151" i="22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C151" i="22"/>
  <c r="D150" i="22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C150" i="22"/>
  <c r="K149" i="22"/>
  <c r="L149" i="22" s="1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J149" i="22"/>
  <c r="C149" i="22"/>
  <c r="D149" i="22" s="1"/>
  <c r="E149" i="22" s="1"/>
  <c r="F149" i="22" s="1"/>
  <c r="G149" i="22" s="1"/>
  <c r="H149" i="22" s="1"/>
  <c r="I149" i="22" s="1"/>
  <c r="H148" i="22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G148" i="22"/>
  <c r="E148" i="22"/>
  <c r="F148" i="22" s="1"/>
  <c r="C148" i="22"/>
  <c r="D148" i="22" s="1"/>
  <c r="F147" i="22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C147" i="22"/>
  <c r="D147" i="22" s="1"/>
  <c r="E147" i="22" s="1"/>
  <c r="E146" i="22"/>
  <c r="F146" i="22" s="1"/>
  <c r="G146" i="22" s="1"/>
  <c r="H146" i="22" s="1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C146" i="22"/>
  <c r="D146" i="22" s="1"/>
  <c r="Y143" i="22"/>
  <c r="Z143" i="22" s="1"/>
  <c r="AA143" i="22" s="1"/>
  <c r="AB143" i="22" s="1"/>
  <c r="AC143" i="22" s="1"/>
  <c r="AD143" i="22" s="1"/>
  <c r="AE143" i="22" s="1"/>
  <c r="AF143" i="22" s="1"/>
  <c r="E143" i="22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C143" i="22"/>
  <c r="D143" i="22" s="1"/>
  <c r="S142" i="22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C142" i="22"/>
  <c r="Q141" i="22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D141" i="22"/>
  <c r="E141" i="22" s="1"/>
  <c r="F141" i="22" s="1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C141" i="22"/>
  <c r="F140" i="22"/>
  <c r="G140" i="22" s="1"/>
  <c r="H140" i="22" s="1"/>
  <c r="I140" i="22" s="1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E140" i="22"/>
  <c r="D140" i="22"/>
  <c r="C140" i="22"/>
  <c r="AB139" i="22"/>
  <c r="AC139" i="22" s="1"/>
  <c r="AD139" i="22" s="1"/>
  <c r="AE139" i="22" s="1"/>
  <c r="AF139" i="22" s="1"/>
  <c r="D139" i="22"/>
  <c r="E139" i="22" s="1"/>
  <c r="F139" i="22" s="1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C139" i="22"/>
  <c r="C138" i="22"/>
  <c r="D138" i="22" s="1"/>
  <c r="E138" i="22" s="1"/>
  <c r="F138" i="22" s="1"/>
  <c r="G138" i="22" s="1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L137" i="22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F137" i="22"/>
  <c r="G137" i="22" s="1"/>
  <c r="H137" i="22" s="1"/>
  <c r="I137" i="22" s="1"/>
  <c r="J137" i="22" s="1"/>
  <c r="K137" i="22" s="1"/>
  <c r="D137" i="22"/>
  <c r="E137" i="22" s="1"/>
  <c r="C137" i="22"/>
  <c r="M136" i="22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G136" i="22"/>
  <c r="H136" i="22" s="1"/>
  <c r="I136" i="22" s="1"/>
  <c r="J136" i="22" s="1"/>
  <c r="K136" i="22" s="1"/>
  <c r="L136" i="22" s="1"/>
  <c r="E136" i="22"/>
  <c r="F136" i="22" s="1"/>
  <c r="D136" i="22"/>
  <c r="C136" i="22"/>
  <c r="C135" i="22"/>
  <c r="D135" i="22" s="1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H134" i="22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F134" i="22"/>
  <c r="G134" i="22" s="1"/>
  <c r="E134" i="22"/>
  <c r="C134" i="22"/>
  <c r="D134" i="22" s="1"/>
  <c r="E133" i="22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D133" i="22"/>
  <c r="C133" i="22"/>
  <c r="C132" i="22"/>
  <c r="D132" i="22" s="1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H131" i="22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G131" i="22"/>
  <c r="C131" i="22"/>
  <c r="D131" i="22" s="1"/>
  <c r="E131" i="22" s="1"/>
  <c r="F131" i="22" s="1"/>
  <c r="M130" i="22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C130" i="22"/>
  <c r="D130" i="22" s="1"/>
  <c r="E130" i="22" s="1"/>
  <c r="F130" i="22" s="1"/>
  <c r="G130" i="22" s="1"/>
  <c r="H130" i="22" s="1"/>
  <c r="I130" i="22" s="1"/>
  <c r="J130" i="22" s="1"/>
  <c r="K130" i="22" s="1"/>
  <c r="L130" i="22" s="1"/>
  <c r="S129" i="22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G129" i="22"/>
  <c r="H129" i="22" s="1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E129" i="22"/>
  <c r="F129" i="22" s="1"/>
  <c r="D129" i="22"/>
  <c r="C129" i="22"/>
  <c r="C128" i="22"/>
  <c r="D128" i="22" s="1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G127" i="22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C127" i="22"/>
  <c r="D127" i="22" s="1"/>
  <c r="E127" i="22" s="1"/>
  <c r="F127" i="22" s="1"/>
  <c r="M126" i="22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C126" i="22"/>
  <c r="D126" i="22" s="1"/>
  <c r="E126" i="22" s="1"/>
  <c r="F126" i="22" s="1"/>
  <c r="G126" i="22" s="1"/>
  <c r="H126" i="22" s="1"/>
  <c r="I126" i="22" s="1"/>
  <c r="J126" i="22" s="1"/>
  <c r="K126" i="22" s="1"/>
  <c r="L126" i="22" s="1"/>
  <c r="C125" i="22"/>
  <c r="D125" i="22" s="1"/>
  <c r="E125" i="22" s="1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C124" i="22"/>
  <c r="X123" i="22"/>
  <c r="Y123" i="22" s="1"/>
  <c r="Z123" i="22" s="1"/>
  <c r="AA123" i="22" s="1"/>
  <c r="AB123" i="22" s="1"/>
  <c r="AC123" i="22" s="1"/>
  <c r="AD123" i="22" s="1"/>
  <c r="AE123" i="22" s="1"/>
  <c r="AF123" i="22" s="1"/>
  <c r="P123" i="22"/>
  <c r="Q123" i="22" s="1"/>
  <c r="R123" i="22" s="1"/>
  <c r="S123" i="22" s="1"/>
  <c r="T123" i="22" s="1"/>
  <c r="U123" i="22" s="1"/>
  <c r="V123" i="22" s="1"/>
  <c r="W123" i="22" s="1"/>
  <c r="E123" i="22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C123" i="22"/>
  <c r="D123" i="22" s="1"/>
  <c r="E122" i="22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C122" i="22"/>
  <c r="D122" i="22" s="1"/>
  <c r="M121" i="22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C121" i="22"/>
  <c r="D121" i="22" s="1"/>
  <c r="E121" i="22" s="1"/>
  <c r="F121" i="22" s="1"/>
  <c r="G121" i="22" s="1"/>
  <c r="H121" i="22" s="1"/>
  <c r="I121" i="22" s="1"/>
  <c r="J121" i="22" s="1"/>
  <c r="K121" i="22" s="1"/>
  <c r="L121" i="22" s="1"/>
  <c r="J120" i="22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G120" i="22"/>
  <c r="H120" i="22" s="1"/>
  <c r="I120" i="22" s="1"/>
  <c r="C120" i="22"/>
  <c r="D120" i="22" s="1"/>
  <c r="E120" i="22" s="1"/>
  <c r="F120" i="22" s="1"/>
  <c r="E119" i="22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C119" i="22"/>
  <c r="D119" i="22" s="1"/>
  <c r="C118" i="22"/>
  <c r="D118" i="22" s="1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L117" i="22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D117" i="22"/>
  <c r="E117" i="22" s="1"/>
  <c r="F117" i="22" s="1"/>
  <c r="G117" i="22" s="1"/>
  <c r="H117" i="22" s="1"/>
  <c r="I117" i="22" s="1"/>
  <c r="J117" i="22" s="1"/>
  <c r="K117" i="22" s="1"/>
  <c r="C117" i="22"/>
  <c r="L116" i="22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J116" i="22"/>
  <c r="K116" i="22" s="1"/>
  <c r="D116" i="22"/>
  <c r="E116" i="22" s="1"/>
  <c r="F116" i="22" s="1"/>
  <c r="G116" i="22" s="1"/>
  <c r="H116" i="22" s="1"/>
  <c r="I116" i="22" s="1"/>
  <c r="C116" i="22"/>
  <c r="C115" i="22"/>
  <c r="D115" i="22" s="1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F114" i="22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E114" i="22"/>
  <c r="C114" i="22"/>
  <c r="D114" i="22" s="1"/>
  <c r="G113" i="22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D113" i="22"/>
  <c r="E113" i="22" s="1"/>
  <c r="F113" i="22" s="1"/>
  <c r="C113" i="22"/>
  <c r="E112" i="22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C112" i="22"/>
  <c r="D112" i="22" s="1"/>
  <c r="J111" i="22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E111" i="22"/>
  <c r="F111" i="22" s="1"/>
  <c r="G111" i="22" s="1"/>
  <c r="H111" i="22" s="1"/>
  <c r="I111" i="22" s="1"/>
  <c r="C111" i="22"/>
  <c r="D111" i="22" s="1"/>
  <c r="G110" i="22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C110" i="22"/>
  <c r="D110" i="22" s="1"/>
  <c r="E110" i="22" s="1"/>
  <c r="F110" i="22" s="1"/>
  <c r="F109" i="22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E109" i="22"/>
  <c r="D109" i="22"/>
  <c r="C109" i="22"/>
  <c r="C108" i="22"/>
  <c r="D108" i="22" s="1"/>
  <c r="E108" i="22" s="1"/>
  <c r="F108" i="22" s="1"/>
  <c r="G108" i="22" s="1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J107" i="22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C107" i="22"/>
  <c r="D107" i="22" s="1"/>
  <c r="E107" i="22" s="1"/>
  <c r="F107" i="22" s="1"/>
  <c r="G107" i="22" s="1"/>
  <c r="H107" i="22" s="1"/>
  <c r="F106" i="22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E106" i="22"/>
  <c r="D106" i="22"/>
  <c r="C106" i="22"/>
  <c r="C104" i="22"/>
  <c r="D104" i="22" s="1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E103" i="22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D103" i="22"/>
  <c r="C103" i="22"/>
  <c r="C102" i="22"/>
  <c r="D102" i="22" s="1"/>
  <c r="H100" i="22"/>
  <c r="I100" i="22" s="1"/>
  <c r="J100" i="22" s="1"/>
  <c r="K100" i="22" s="1"/>
  <c r="L100" i="22" s="1"/>
  <c r="M100" i="22" s="1"/>
  <c r="N100" i="22" s="1"/>
  <c r="O100" i="22" s="1"/>
  <c r="P100" i="22" s="1"/>
  <c r="Q100" i="22" s="1"/>
  <c r="R100" i="22" s="1"/>
  <c r="S100" i="22" s="1"/>
  <c r="T100" i="22" s="1"/>
  <c r="U100" i="22" s="1"/>
  <c r="V100" i="22" s="1"/>
  <c r="W100" i="22" s="1"/>
  <c r="X100" i="22" s="1"/>
  <c r="Y100" i="22" s="1"/>
  <c r="Z100" i="22" s="1"/>
  <c r="AA100" i="22" s="1"/>
  <c r="AB100" i="22" s="1"/>
  <c r="AC100" i="22" s="1"/>
  <c r="AD100" i="22" s="1"/>
  <c r="AE100" i="22" s="1"/>
  <c r="AF100" i="22" s="1"/>
  <c r="E100" i="22"/>
  <c r="F100" i="22" s="1"/>
  <c r="G100" i="22" s="1"/>
  <c r="D100" i="22"/>
  <c r="C100" i="22"/>
  <c r="D99" i="22"/>
  <c r="E99" i="22" s="1"/>
  <c r="F99" i="22" s="1"/>
  <c r="G99" i="22" s="1"/>
  <c r="H99" i="22" s="1"/>
  <c r="I99" i="22" s="1"/>
  <c r="J99" i="22" s="1"/>
  <c r="K99" i="22" s="1"/>
  <c r="L99" i="22" s="1"/>
  <c r="M99" i="22" s="1"/>
  <c r="N99" i="22" s="1"/>
  <c r="O99" i="22" s="1"/>
  <c r="P99" i="22" s="1"/>
  <c r="Q99" i="22" s="1"/>
  <c r="R99" i="22" s="1"/>
  <c r="S99" i="22" s="1"/>
  <c r="T99" i="22" s="1"/>
  <c r="U99" i="22" s="1"/>
  <c r="V99" i="22" s="1"/>
  <c r="W99" i="22" s="1"/>
  <c r="X99" i="22" s="1"/>
  <c r="Y99" i="22" s="1"/>
  <c r="Z99" i="22" s="1"/>
  <c r="AA99" i="22" s="1"/>
  <c r="AB99" i="22" s="1"/>
  <c r="AC99" i="22" s="1"/>
  <c r="AD99" i="22" s="1"/>
  <c r="AE99" i="22" s="1"/>
  <c r="AF99" i="22" s="1"/>
  <c r="C99" i="22"/>
  <c r="I98" i="22"/>
  <c r="J98" i="22" s="1"/>
  <c r="K98" i="22" s="1"/>
  <c r="L98" i="22" s="1"/>
  <c r="M98" i="22" s="1"/>
  <c r="N98" i="22" s="1"/>
  <c r="O98" i="22" s="1"/>
  <c r="P98" i="22" s="1"/>
  <c r="Q98" i="22" s="1"/>
  <c r="R98" i="22" s="1"/>
  <c r="S98" i="22" s="1"/>
  <c r="T98" i="22" s="1"/>
  <c r="U98" i="22" s="1"/>
  <c r="V98" i="22" s="1"/>
  <c r="W98" i="22" s="1"/>
  <c r="X98" i="22" s="1"/>
  <c r="Y98" i="22" s="1"/>
  <c r="Z98" i="22" s="1"/>
  <c r="AA98" i="22" s="1"/>
  <c r="AB98" i="22" s="1"/>
  <c r="AC98" i="22" s="1"/>
  <c r="AD98" i="22" s="1"/>
  <c r="AE98" i="22" s="1"/>
  <c r="AF98" i="22" s="1"/>
  <c r="C98" i="22"/>
  <c r="D98" i="22" s="1"/>
  <c r="E98" i="22" s="1"/>
  <c r="F98" i="22" s="1"/>
  <c r="G98" i="22" s="1"/>
  <c r="H98" i="22" s="1"/>
  <c r="C97" i="22"/>
  <c r="D97" i="22" s="1"/>
  <c r="E97" i="22" s="1"/>
  <c r="F97" i="22" s="1"/>
  <c r="G97" i="22" s="1"/>
  <c r="H97" i="22" s="1"/>
  <c r="I97" i="22" s="1"/>
  <c r="J97" i="22" s="1"/>
  <c r="K97" i="22" s="1"/>
  <c r="L97" i="22" s="1"/>
  <c r="M97" i="22" s="1"/>
  <c r="N97" i="22" s="1"/>
  <c r="O97" i="22" s="1"/>
  <c r="P97" i="22" s="1"/>
  <c r="Q97" i="22" s="1"/>
  <c r="R97" i="22" s="1"/>
  <c r="S97" i="22" s="1"/>
  <c r="T97" i="22" s="1"/>
  <c r="U97" i="22" s="1"/>
  <c r="V97" i="22" s="1"/>
  <c r="W97" i="22" s="1"/>
  <c r="X97" i="22" s="1"/>
  <c r="Y97" i="22" s="1"/>
  <c r="Z97" i="22" s="1"/>
  <c r="AA97" i="22" s="1"/>
  <c r="AB97" i="22" s="1"/>
  <c r="AC97" i="22" s="1"/>
  <c r="AD97" i="22" s="1"/>
  <c r="AE97" i="22" s="1"/>
  <c r="AF97" i="22" s="1"/>
  <c r="E96" i="22"/>
  <c r="D96" i="22"/>
  <c r="C96" i="22"/>
  <c r="E95" i="22"/>
  <c r="D95" i="22"/>
  <c r="C95" i="22"/>
  <c r="AH92" i="22"/>
  <c r="AI92" i="22" s="1"/>
  <c r="AH91" i="22"/>
  <c r="AI91" i="22" s="1"/>
  <c r="AH90" i="22"/>
  <c r="AI90" i="22" s="1"/>
  <c r="AH89" i="22"/>
  <c r="AI89" i="22" s="1"/>
  <c r="B88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AI85" i="22"/>
  <c r="AH85" i="22"/>
  <c r="AI84" i="22"/>
  <c r="AH84" i="22"/>
  <c r="AI83" i="22"/>
  <c r="AH83" i="22"/>
  <c r="AI82" i="22"/>
  <c r="AH82" i="22"/>
  <c r="AI81" i="22"/>
  <c r="AH81" i="22"/>
  <c r="AI80" i="22"/>
  <c r="AH80" i="22"/>
  <c r="AI79" i="22"/>
  <c r="AH79" i="22"/>
  <c r="AI78" i="22"/>
  <c r="AH78" i="22"/>
  <c r="AF77" i="22"/>
  <c r="R77" i="22"/>
  <c r="P77" i="22"/>
  <c r="I77" i="22"/>
  <c r="H77" i="22"/>
  <c r="AI76" i="22"/>
  <c r="AH76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AH74" i="22" s="1"/>
  <c r="B74" i="22"/>
  <c r="AF73" i="22"/>
  <c r="AE73" i="22"/>
  <c r="AD73" i="22"/>
  <c r="AC73" i="22"/>
  <c r="AB73" i="22"/>
  <c r="AA73" i="22"/>
  <c r="Z73" i="22"/>
  <c r="Z77" i="22" s="1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J77" i="22" s="1"/>
  <c r="I73" i="22"/>
  <c r="H73" i="22"/>
  <c r="G73" i="22"/>
  <c r="F73" i="22"/>
  <c r="E73" i="22"/>
  <c r="D73" i="22"/>
  <c r="C73" i="22"/>
  <c r="B73" i="22"/>
  <c r="AI73" i="22" s="1"/>
  <c r="AF72" i="22"/>
  <c r="AE72" i="22"/>
  <c r="AE77" i="22" s="1"/>
  <c r="AD72" i="22"/>
  <c r="AD77" i="22" s="1"/>
  <c r="AC72" i="22"/>
  <c r="AC77" i="22" s="1"/>
  <c r="AB72" i="22"/>
  <c r="AB77" i="22" s="1"/>
  <c r="AA72" i="22"/>
  <c r="AA77" i="22" s="1"/>
  <c r="Z72" i="22"/>
  <c r="Y72" i="22"/>
  <c r="Y77" i="22" s="1"/>
  <c r="X72" i="22"/>
  <c r="X77" i="22" s="1"/>
  <c r="W72" i="22"/>
  <c r="W77" i="22" s="1"/>
  <c r="V72" i="22"/>
  <c r="V77" i="22" s="1"/>
  <c r="U72" i="22"/>
  <c r="U77" i="22" s="1"/>
  <c r="T72" i="22"/>
  <c r="T77" i="22" s="1"/>
  <c r="S72" i="22"/>
  <c r="S77" i="22" s="1"/>
  <c r="R72" i="22"/>
  <c r="Q72" i="22"/>
  <c r="Q77" i="22" s="1"/>
  <c r="P72" i="22"/>
  <c r="O72" i="22"/>
  <c r="N72" i="22"/>
  <c r="N77" i="22" s="1"/>
  <c r="M72" i="22"/>
  <c r="M77" i="22" s="1"/>
  <c r="L72" i="22"/>
  <c r="L77" i="22" s="1"/>
  <c r="K72" i="22"/>
  <c r="K77" i="22" s="1"/>
  <c r="J72" i="22"/>
  <c r="I72" i="22"/>
  <c r="H72" i="22"/>
  <c r="G72" i="22"/>
  <c r="G77" i="22" s="1"/>
  <c r="F72" i="22"/>
  <c r="F77" i="22" s="1"/>
  <c r="E72" i="22"/>
  <c r="E77" i="22" s="1"/>
  <c r="D72" i="22"/>
  <c r="D77" i="22" s="1"/>
  <c r="C72" i="22"/>
  <c r="C77" i="22" s="1"/>
  <c r="B72" i="22"/>
  <c r="AI70" i="22"/>
  <c r="AH70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B69" i="22"/>
  <c r="AI69" i="22" s="1"/>
  <c r="AI68" i="22"/>
  <c r="AH68" i="22"/>
  <c r="AI67" i="22"/>
  <c r="AH67" i="22"/>
  <c r="AI66" i="22"/>
  <c r="AH66" i="22"/>
  <c r="AF65" i="22"/>
  <c r="AE65" i="22"/>
  <c r="AD65" i="22"/>
  <c r="AD5" i="22" s="1"/>
  <c r="AC65" i="22"/>
  <c r="AB65" i="22"/>
  <c r="AB5" i="22" s="1"/>
  <c r="AA65" i="22"/>
  <c r="Z65" i="22"/>
  <c r="Z5" i="22" s="1"/>
  <c r="Y65" i="22"/>
  <c r="Y5" i="22" s="1"/>
  <c r="X65" i="22"/>
  <c r="W65" i="22"/>
  <c r="V65" i="22"/>
  <c r="V5" i="22" s="1"/>
  <c r="U65" i="22"/>
  <c r="T65" i="22"/>
  <c r="T5" i="22" s="1"/>
  <c r="S65" i="22"/>
  <c r="R65" i="22"/>
  <c r="R5" i="22" s="1"/>
  <c r="Q65" i="22"/>
  <c r="Q5" i="22" s="1"/>
  <c r="P65" i="22"/>
  <c r="O65" i="22"/>
  <c r="N65" i="22"/>
  <c r="N5" i="22" s="1"/>
  <c r="M65" i="22"/>
  <c r="L65" i="22"/>
  <c r="L5" i="22" s="1"/>
  <c r="K65" i="22"/>
  <c r="J65" i="22"/>
  <c r="J5" i="22" s="1"/>
  <c r="I65" i="22"/>
  <c r="I5" i="22" s="1"/>
  <c r="H65" i="22"/>
  <c r="G65" i="22"/>
  <c r="F65" i="22"/>
  <c r="F5" i="22" s="1"/>
  <c r="E65" i="22"/>
  <c r="D65" i="22"/>
  <c r="D5" i="22" s="1"/>
  <c r="C65" i="22"/>
  <c r="B65" i="22"/>
  <c r="AI65" i="22" s="1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G4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AI53" i="22" s="1"/>
  <c r="AI52" i="22"/>
  <c r="AH52" i="22"/>
  <c r="AI51" i="22"/>
  <c r="AH51" i="22"/>
  <c r="AI50" i="22"/>
  <c r="AH50" i="22"/>
  <c r="AG3" i="22"/>
  <c r="B49" i="22"/>
  <c r="B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F5" i="22"/>
  <c r="AE5" i="22"/>
  <c r="AC5" i="22"/>
  <c r="AA5" i="22"/>
  <c r="X5" i="22"/>
  <c r="W5" i="22"/>
  <c r="U5" i="22"/>
  <c r="S5" i="22"/>
  <c r="P5" i="22"/>
  <c r="O5" i="22"/>
  <c r="M5" i="22"/>
  <c r="K5" i="22"/>
  <c r="H5" i="22"/>
  <c r="G5" i="22"/>
  <c r="E5" i="22"/>
  <c r="C5" i="22"/>
  <c r="K4" i="22"/>
  <c r="C4" i="22"/>
  <c r="D4" i="22" s="1"/>
  <c r="AG2" i="22"/>
  <c r="AF77" i="23" l="1"/>
  <c r="AE77" i="23"/>
  <c r="AD77" i="23"/>
  <c r="AC77" i="23"/>
  <c r="AB77" i="23"/>
  <c r="AA77" i="23"/>
  <c r="Y77" i="23"/>
  <c r="Z77" i="23"/>
  <c r="X77" i="23"/>
  <c r="W77" i="23"/>
  <c r="V77" i="23"/>
  <c r="U77" i="23"/>
  <c r="S77" i="23"/>
  <c r="Q77" i="23"/>
  <c r="O77" i="23"/>
  <c r="N77" i="23"/>
  <c r="M77" i="23"/>
  <c r="AH74" i="23"/>
  <c r="AI74" i="23"/>
  <c r="AI72" i="23"/>
  <c r="AH72" i="23"/>
  <c r="AH75" i="23"/>
  <c r="AI75" i="23"/>
  <c r="AI73" i="23"/>
  <c r="AH73" i="23"/>
  <c r="L77" i="23"/>
  <c r="AH86" i="23"/>
  <c r="AI86" i="23"/>
  <c r="AH65" i="23"/>
  <c r="AI65" i="23"/>
  <c r="AI53" i="23"/>
  <c r="AH53" i="23"/>
  <c r="AH35" i="23"/>
  <c r="AI35" i="23"/>
  <c r="AG71" i="23"/>
  <c r="K77" i="23"/>
  <c r="C71" i="23"/>
  <c r="U203" i="23" s="1"/>
  <c r="AH65" i="24"/>
  <c r="J77" i="24"/>
  <c r="AI65" i="24"/>
  <c r="C77" i="24"/>
  <c r="K77" i="24"/>
  <c r="S77" i="24"/>
  <c r="AA77" i="24"/>
  <c r="L77" i="24"/>
  <c r="AI74" i="24"/>
  <c r="AH73" i="24"/>
  <c r="AH75" i="24"/>
  <c r="AI86" i="24"/>
  <c r="AI75" i="24"/>
  <c r="I77" i="24"/>
  <c r="AI77" i="24" s="1"/>
  <c r="Q77" i="24"/>
  <c r="Y77" i="24"/>
  <c r="AH53" i="24"/>
  <c r="AI53" i="24"/>
  <c r="AI35" i="24"/>
  <c r="AG2" i="23"/>
  <c r="AG6" i="23" s="1"/>
  <c r="AG71" i="24"/>
  <c r="F108" i="24"/>
  <c r="D181" i="24"/>
  <c r="I96" i="24"/>
  <c r="S200" i="24"/>
  <c r="D200" i="24"/>
  <c r="C71" i="24"/>
  <c r="E181" i="24"/>
  <c r="B71" i="24"/>
  <c r="AI72" i="24"/>
  <c r="F181" i="24"/>
  <c r="B5" i="24"/>
  <c r="AH72" i="24"/>
  <c r="AI73" i="24"/>
  <c r="AH74" i="24"/>
  <c r="G95" i="24"/>
  <c r="AI69" i="24"/>
  <c r="C5" i="24"/>
  <c r="AH35" i="24"/>
  <c r="AH86" i="24"/>
  <c r="D88" i="24"/>
  <c r="C88" i="24"/>
  <c r="D224" i="24"/>
  <c r="E188" i="24"/>
  <c r="D189" i="24"/>
  <c r="D48" i="24" s="1"/>
  <c r="D49" i="24" s="1"/>
  <c r="E189" i="24"/>
  <c r="E48" i="24" s="1"/>
  <c r="E49" i="24" s="1"/>
  <c r="E71" i="24" s="1"/>
  <c r="G183" i="24"/>
  <c r="J77" i="23"/>
  <c r="C77" i="23"/>
  <c r="D77" i="23"/>
  <c r="G77" i="23"/>
  <c r="C7" i="23"/>
  <c r="B71" i="23"/>
  <c r="B77" i="23"/>
  <c r="D181" i="23"/>
  <c r="E95" i="23"/>
  <c r="B5" i="23"/>
  <c r="C88" i="23"/>
  <c r="G96" i="23"/>
  <c r="S200" i="23"/>
  <c r="D200" i="23"/>
  <c r="C181" i="23"/>
  <c r="E183" i="23"/>
  <c r="D189" i="23"/>
  <c r="D48" i="23" s="1"/>
  <c r="D49" i="23" s="1"/>
  <c r="D188" i="23"/>
  <c r="AG6" i="22"/>
  <c r="E88" i="22"/>
  <c r="F96" i="22"/>
  <c r="O77" i="22"/>
  <c r="E102" i="22"/>
  <c r="F102" i="22" s="1"/>
  <c r="G102" i="22" s="1"/>
  <c r="H102" i="22" s="1"/>
  <c r="I102" i="22" s="1"/>
  <c r="J102" i="22" s="1"/>
  <c r="K102" i="22" s="1"/>
  <c r="L102" i="22" s="1"/>
  <c r="M102" i="22" s="1"/>
  <c r="N102" i="22" s="1"/>
  <c r="O102" i="22" s="1"/>
  <c r="P102" i="22" s="1"/>
  <c r="Q102" i="22" s="1"/>
  <c r="R102" i="22" s="1"/>
  <c r="S102" i="22" s="1"/>
  <c r="T102" i="22" s="1"/>
  <c r="U102" i="22" s="1"/>
  <c r="V102" i="22" s="1"/>
  <c r="W102" i="22" s="1"/>
  <c r="X102" i="22" s="1"/>
  <c r="Y102" i="22" s="1"/>
  <c r="Z102" i="22" s="1"/>
  <c r="AA102" i="22" s="1"/>
  <c r="AB102" i="22" s="1"/>
  <c r="AC102" i="22" s="1"/>
  <c r="AD102" i="22" s="1"/>
  <c r="AE102" i="22" s="1"/>
  <c r="AF102" i="22" s="1"/>
  <c r="D88" i="22"/>
  <c r="B71" i="22"/>
  <c r="B5" i="22"/>
  <c r="AH72" i="22"/>
  <c r="C88" i="22"/>
  <c r="D181" i="22"/>
  <c r="AI72" i="22"/>
  <c r="AH73" i="22"/>
  <c r="AI74" i="22"/>
  <c r="AI75" i="22"/>
  <c r="AH75" i="22"/>
  <c r="AI86" i="22"/>
  <c r="E181" i="22"/>
  <c r="AH69" i="22"/>
  <c r="B77" i="22"/>
  <c r="F95" i="22"/>
  <c r="AH53" i="22"/>
  <c r="AH65" i="22"/>
  <c r="S200" i="22"/>
  <c r="D200" i="22"/>
  <c r="AH86" i="22"/>
  <c r="C181" i="22"/>
  <c r="D224" i="22"/>
  <c r="E188" i="22"/>
  <c r="E184" i="22"/>
  <c r="D189" i="22"/>
  <c r="D48" i="22" s="1"/>
  <c r="D49" i="22" s="1"/>
  <c r="D71" i="22" s="1"/>
  <c r="C189" i="22"/>
  <c r="C48" i="22" s="1"/>
  <c r="H183" i="22"/>
  <c r="AI77" i="23" l="1"/>
  <c r="AH77" i="23"/>
  <c r="AH77" i="24"/>
  <c r="W203" i="24"/>
  <c r="E7" i="24"/>
  <c r="E224" i="24"/>
  <c r="F188" i="24"/>
  <c r="U203" i="24"/>
  <c r="C7" i="24"/>
  <c r="E88" i="24"/>
  <c r="D71" i="24"/>
  <c r="G108" i="24"/>
  <c r="F88" i="24"/>
  <c r="H183" i="24"/>
  <c r="T203" i="24"/>
  <c r="B7" i="24"/>
  <c r="G181" i="24"/>
  <c r="H95" i="24"/>
  <c r="J96" i="24"/>
  <c r="E88" i="23"/>
  <c r="E181" i="23"/>
  <c r="F95" i="23"/>
  <c r="D71" i="23"/>
  <c r="F183" i="23"/>
  <c r="H96" i="23"/>
  <c r="T203" i="23"/>
  <c r="B7" i="23"/>
  <c r="D224" i="23"/>
  <c r="E188" i="23"/>
  <c r="D88" i="23"/>
  <c r="V203" i="22"/>
  <c r="D7" i="22"/>
  <c r="E224" i="22"/>
  <c r="F188" i="22"/>
  <c r="C49" i="22"/>
  <c r="F184" i="22"/>
  <c r="E189" i="22"/>
  <c r="E48" i="22" s="1"/>
  <c r="E49" i="22" s="1"/>
  <c r="E71" i="22" s="1"/>
  <c r="I183" i="22"/>
  <c r="F181" i="22"/>
  <c r="G95" i="22"/>
  <c r="G96" i="22"/>
  <c r="F88" i="22"/>
  <c r="AI77" i="22"/>
  <c r="AH77" i="22"/>
  <c r="T203" i="22"/>
  <c r="B7" i="22"/>
  <c r="K96" i="24" l="1"/>
  <c r="I183" i="24"/>
  <c r="I95" i="24"/>
  <c r="H108" i="24"/>
  <c r="G188" i="24"/>
  <c r="G88" i="24" s="1"/>
  <c r="F224" i="24"/>
  <c r="F189" i="24"/>
  <c r="F48" i="24" s="1"/>
  <c r="V203" i="24"/>
  <c r="D7" i="24"/>
  <c r="F189" i="23"/>
  <c r="F48" i="23" s="1"/>
  <c r="F49" i="23" s="1"/>
  <c r="F71" i="23" s="1"/>
  <c r="G183" i="23"/>
  <c r="F88" i="23"/>
  <c r="V203" i="23"/>
  <c r="D7" i="23"/>
  <c r="F181" i="23"/>
  <c r="G95" i="23"/>
  <c r="E224" i="23"/>
  <c r="F188" i="23"/>
  <c r="I96" i="23"/>
  <c r="E189" i="23"/>
  <c r="E48" i="23" s="1"/>
  <c r="W203" i="22"/>
  <c r="E7" i="22"/>
  <c r="H96" i="22"/>
  <c r="C71" i="22"/>
  <c r="G181" i="22"/>
  <c r="H95" i="22"/>
  <c r="G188" i="22"/>
  <c r="F224" i="22"/>
  <c r="G184" i="22"/>
  <c r="F189" i="22"/>
  <c r="F48" i="22" s="1"/>
  <c r="F49" i="22" s="1"/>
  <c r="F71" i="22" s="1"/>
  <c r="J183" i="22"/>
  <c r="I108" i="24" l="1"/>
  <c r="I181" i="24" s="1"/>
  <c r="J95" i="24"/>
  <c r="H181" i="24"/>
  <c r="H188" i="24"/>
  <c r="G224" i="24"/>
  <c r="G189" i="24"/>
  <c r="G48" i="24" s="1"/>
  <c r="G49" i="24" s="1"/>
  <c r="G71" i="24" s="1"/>
  <c r="L96" i="24"/>
  <c r="J183" i="24"/>
  <c r="F49" i="24"/>
  <c r="G181" i="23"/>
  <c r="H95" i="23"/>
  <c r="E49" i="23"/>
  <c r="J96" i="23"/>
  <c r="X203" i="23"/>
  <c r="F7" i="23"/>
  <c r="G188" i="23"/>
  <c r="F224" i="23"/>
  <c r="G189" i="23"/>
  <c r="G48" i="23" s="1"/>
  <c r="G49" i="23" s="1"/>
  <c r="G71" i="23" s="1"/>
  <c r="H183" i="23"/>
  <c r="G88" i="23"/>
  <c r="H184" i="22"/>
  <c r="G189" i="22"/>
  <c r="G48" i="22" s="1"/>
  <c r="U203" i="22"/>
  <c r="C7" i="22"/>
  <c r="H88" i="22"/>
  <c r="I96" i="22"/>
  <c r="K183" i="22"/>
  <c r="H188" i="22"/>
  <c r="G224" i="22"/>
  <c r="G88" i="22"/>
  <c r="H181" i="22"/>
  <c r="I95" i="22"/>
  <c r="X203" i="22"/>
  <c r="F7" i="22"/>
  <c r="Y203" i="24" l="1"/>
  <c r="G7" i="24"/>
  <c r="H224" i="24"/>
  <c r="I188" i="24"/>
  <c r="H189" i="24"/>
  <c r="H48" i="24" s="1"/>
  <c r="H49" i="24" s="1"/>
  <c r="H71" i="24" s="1"/>
  <c r="F71" i="24"/>
  <c r="K183" i="24"/>
  <c r="K95" i="24"/>
  <c r="J108" i="24"/>
  <c r="I88" i="24"/>
  <c r="M96" i="24"/>
  <c r="H88" i="24"/>
  <c r="E71" i="23"/>
  <c r="H181" i="23"/>
  <c r="I95" i="23"/>
  <c r="Y203" i="23"/>
  <c r="G7" i="23"/>
  <c r="K96" i="23"/>
  <c r="I183" i="23"/>
  <c r="H88" i="23"/>
  <c r="H188" i="23"/>
  <c r="G224" i="23"/>
  <c r="J96" i="22"/>
  <c r="I181" i="22"/>
  <c r="J95" i="22"/>
  <c r="H224" i="22"/>
  <c r="I188" i="22"/>
  <c r="G49" i="22"/>
  <c r="L183" i="22"/>
  <c r="I184" i="22"/>
  <c r="H189" i="22"/>
  <c r="H48" i="22" s="1"/>
  <c r="H49" i="22" s="1"/>
  <c r="H71" i="22" s="1"/>
  <c r="K108" i="24" l="1"/>
  <c r="J88" i="24"/>
  <c r="X203" i="24"/>
  <c r="F7" i="24"/>
  <c r="N96" i="24"/>
  <c r="Z203" i="24"/>
  <c r="H7" i="24"/>
  <c r="J181" i="24"/>
  <c r="I224" i="24"/>
  <c r="J188" i="24"/>
  <c r="I189" i="24"/>
  <c r="I48" i="24" s="1"/>
  <c r="I49" i="24" s="1"/>
  <c r="K181" i="24"/>
  <c r="L95" i="24"/>
  <c r="L183" i="24"/>
  <c r="H224" i="23"/>
  <c r="I188" i="23"/>
  <c r="L96" i="23"/>
  <c r="J183" i="23"/>
  <c r="I181" i="23"/>
  <c r="J95" i="23"/>
  <c r="H189" i="23"/>
  <c r="H48" i="23" s="1"/>
  <c r="W203" i="23"/>
  <c r="E7" i="23"/>
  <c r="Z203" i="22"/>
  <c r="H7" i="22"/>
  <c r="J184" i="22"/>
  <c r="I189" i="22"/>
  <c r="I48" i="22" s="1"/>
  <c r="M183" i="22"/>
  <c r="J181" i="22"/>
  <c r="K95" i="22"/>
  <c r="G71" i="22"/>
  <c r="J88" i="22"/>
  <c r="K96" i="22"/>
  <c r="I224" i="22"/>
  <c r="J188" i="22"/>
  <c r="I88" i="22"/>
  <c r="M95" i="24" l="1"/>
  <c r="O96" i="24"/>
  <c r="L108" i="24"/>
  <c r="K88" i="24"/>
  <c r="I71" i="24"/>
  <c r="J224" i="24"/>
  <c r="K188" i="24"/>
  <c r="J189" i="24"/>
  <c r="J48" i="24" s="1"/>
  <c r="J49" i="24" s="1"/>
  <c r="J71" i="24" s="1"/>
  <c r="M183" i="24"/>
  <c r="H49" i="23"/>
  <c r="J188" i="23"/>
  <c r="I224" i="23"/>
  <c r="J181" i="23"/>
  <c r="K95" i="23"/>
  <c r="K183" i="23"/>
  <c r="J189" i="23"/>
  <c r="J48" i="23" s="1"/>
  <c r="J49" i="23" s="1"/>
  <c r="J71" i="23" s="1"/>
  <c r="J88" i="23"/>
  <c r="I88" i="23"/>
  <c r="I189" i="23"/>
  <c r="I48" i="23" s="1"/>
  <c r="I49" i="23" s="1"/>
  <c r="I71" i="23" s="1"/>
  <c r="M96" i="23"/>
  <c r="K181" i="22"/>
  <c r="L95" i="22"/>
  <c r="J224" i="22"/>
  <c r="K188" i="22"/>
  <c r="L96" i="22"/>
  <c r="K88" i="22"/>
  <c r="N183" i="22"/>
  <c r="I49" i="22"/>
  <c r="K184" i="22"/>
  <c r="J189" i="22"/>
  <c r="J48" i="22" s="1"/>
  <c r="J49" i="22" s="1"/>
  <c r="J71" i="22" s="1"/>
  <c r="Y203" i="22"/>
  <c r="G7" i="22"/>
  <c r="AA203" i="24" l="1"/>
  <c r="I7" i="24"/>
  <c r="M108" i="24"/>
  <c r="L88" i="24"/>
  <c r="N183" i="24"/>
  <c r="P96" i="24"/>
  <c r="AB203" i="24"/>
  <c r="J7" i="24"/>
  <c r="K224" i="24"/>
  <c r="L188" i="24"/>
  <c r="K189" i="24"/>
  <c r="K48" i="24" s="1"/>
  <c r="K49" i="24" s="1"/>
  <c r="K71" i="24" s="1"/>
  <c r="M181" i="24"/>
  <c r="N95" i="24"/>
  <c r="L181" i="24"/>
  <c r="AB203" i="23"/>
  <c r="J7" i="23"/>
  <c r="L183" i="23"/>
  <c r="K189" i="23"/>
  <c r="K48" i="23" s="1"/>
  <c r="K49" i="23" s="1"/>
  <c r="K71" i="23" s="1"/>
  <c r="K88" i="23"/>
  <c r="K181" i="23"/>
  <c r="L95" i="23"/>
  <c r="N96" i="23"/>
  <c r="AA203" i="23"/>
  <c r="I7" i="23"/>
  <c r="H71" i="23"/>
  <c r="J224" i="23"/>
  <c r="K188" i="23"/>
  <c r="L88" i="22"/>
  <c r="M96" i="22"/>
  <c r="O183" i="22"/>
  <c r="K224" i="22"/>
  <c r="L188" i="22"/>
  <c r="AB203" i="22"/>
  <c r="J7" i="22"/>
  <c r="L184" i="22"/>
  <c r="K189" i="22"/>
  <c r="K48" i="22" s="1"/>
  <c r="K49" i="22" s="1"/>
  <c r="K71" i="22" s="1"/>
  <c r="L181" i="22"/>
  <c r="M95" i="22"/>
  <c r="I71" i="22"/>
  <c r="N108" i="24" l="1"/>
  <c r="Q96" i="24"/>
  <c r="N181" i="24"/>
  <c r="O95" i="24"/>
  <c r="L224" i="24"/>
  <c r="M188" i="24"/>
  <c r="L189" i="24"/>
  <c r="L48" i="24" s="1"/>
  <c r="L49" i="24" s="1"/>
  <c r="L71" i="24" s="1"/>
  <c r="AC203" i="24"/>
  <c r="K7" i="24"/>
  <c r="O183" i="24"/>
  <c r="K224" i="23"/>
  <c r="L188" i="23"/>
  <c r="L181" i="23"/>
  <c r="M95" i="23"/>
  <c r="O96" i="23"/>
  <c r="AC203" i="23"/>
  <c r="K7" i="23"/>
  <c r="Z203" i="23"/>
  <c r="H7" i="23"/>
  <c r="M183" i="23"/>
  <c r="L189" i="23"/>
  <c r="L48" i="23" s="1"/>
  <c r="L49" i="23" s="1"/>
  <c r="AA203" i="22"/>
  <c r="I7" i="22"/>
  <c r="L224" i="22"/>
  <c r="M188" i="22"/>
  <c r="M181" i="22"/>
  <c r="N95" i="22"/>
  <c r="P183" i="22"/>
  <c r="AC203" i="22"/>
  <c r="K7" i="22"/>
  <c r="M88" i="22"/>
  <c r="N96" i="22"/>
  <c r="M184" i="22"/>
  <c r="L189" i="22"/>
  <c r="L48" i="22" s="1"/>
  <c r="L49" i="22" s="1"/>
  <c r="M224" i="24" l="1"/>
  <c r="N188" i="24"/>
  <c r="M189" i="24"/>
  <c r="M48" i="24" s="1"/>
  <c r="M49" i="24" s="1"/>
  <c r="M71" i="24" s="1"/>
  <c r="C198" i="24" s="1"/>
  <c r="P183" i="24"/>
  <c r="O181" i="24"/>
  <c r="P95" i="24"/>
  <c r="R96" i="24"/>
  <c r="M88" i="24"/>
  <c r="AD203" i="24"/>
  <c r="L7" i="24"/>
  <c r="O108" i="24"/>
  <c r="N88" i="24"/>
  <c r="N183" i="23"/>
  <c r="M88" i="23"/>
  <c r="L71" i="23"/>
  <c r="P96" i="23"/>
  <c r="M181" i="23"/>
  <c r="N95" i="23"/>
  <c r="L224" i="23"/>
  <c r="M188" i="23"/>
  <c r="M189" i="23" s="1"/>
  <c r="M48" i="23" s="1"/>
  <c r="M49" i="23" s="1"/>
  <c r="M71" i="23" s="1"/>
  <c r="L88" i="23"/>
  <c r="N184" i="22"/>
  <c r="M189" i="22"/>
  <c r="M48" i="22" s="1"/>
  <c r="M49" i="22" s="1"/>
  <c r="M71" i="22" s="1"/>
  <c r="O96" i="22"/>
  <c r="N88" i="22"/>
  <c r="Q183" i="22"/>
  <c r="M224" i="22"/>
  <c r="N188" i="22"/>
  <c r="L71" i="22"/>
  <c r="N181" i="22"/>
  <c r="O95" i="22"/>
  <c r="B198" i="24" l="1"/>
  <c r="K6" i="24" s="1"/>
  <c r="Q95" i="24"/>
  <c r="Q183" i="24"/>
  <c r="AE203" i="24"/>
  <c r="M7" i="24"/>
  <c r="O188" i="24"/>
  <c r="N224" i="24"/>
  <c r="N189" i="24"/>
  <c r="N48" i="24" s="1"/>
  <c r="N49" i="24" s="1"/>
  <c r="N71" i="24" s="1"/>
  <c r="P108" i="24"/>
  <c r="O88" i="24"/>
  <c r="S96" i="24"/>
  <c r="AE203" i="23"/>
  <c r="M7" i="23"/>
  <c r="Q96" i="23"/>
  <c r="AD203" i="23"/>
  <c r="L7" i="23"/>
  <c r="B198" i="23"/>
  <c r="C198" i="23"/>
  <c r="M224" i="23"/>
  <c r="N188" i="23"/>
  <c r="N181" i="23"/>
  <c r="O95" i="23"/>
  <c r="N189" i="23"/>
  <c r="N48" i="23" s="1"/>
  <c r="N49" i="23" s="1"/>
  <c r="O183" i="23"/>
  <c r="N88" i="23"/>
  <c r="P96" i="22"/>
  <c r="R183" i="22"/>
  <c r="AE203" i="22"/>
  <c r="M7" i="22"/>
  <c r="O188" i="22"/>
  <c r="N224" i="22"/>
  <c r="O181" i="22"/>
  <c r="P95" i="22"/>
  <c r="AD203" i="22"/>
  <c r="L7" i="22"/>
  <c r="C198" i="22"/>
  <c r="B198" i="22"/>
  <c r="O184" i="22"/>
  <c r="N189" i="22"/>
  <c r="N48" i="22" s="1"/>
  <c r="N49" i="22" s="1"/>
  <c r="N71" i="22" s="1"/>
  <c r="N71" i="23" l="1"/>
  <c r="N7" i="23" s="1"/>
  <c r="P188" i="24"/>
  <c r="O224" i="24"/>
  <c r="O189" i="24"/>
  <c r="O48" i="24" s="1"/>
  <c r="O49" i="24" s="1"/>
  <c r="O71" i="24" s="1"/>
  <c r="T96" i="24"/>
  <c r="R183" i="24"/>
  <c r="Q108" i="24"/>
  <c r="P88" i="24"/>
  <c r="R95" i="24"/>
  <c r="AF203" i="24"/>
  <c r="N7" i="24"/>
  <c r="P181" i="24"/>
  <c r="K6" i="23"/>
  <c r="O181" i="23"/>
  <c r="P95" i="23"/>
  <c r="P183" i="23"/>
  <c r="O88" i="23"/>
  <c r="O188" i="23"/>
  <c r="O189" i="23" s="1"/>
  <c r="O48" i="23" s="1"/>
  <c r="O49" i="23" s="1"/>
  <c r="O71" i="23" s="1"/>
  <c r="N224" i="23"/>
  <c r="R96" i="23"/>
  <c r="S183" i="22"/>
  <c r="K6" i="22"/>
  <c r="P188" i="22"/>
  <c r="O224" i="22"/>
  <c r="AF203" i="22"/>
  <c r="N7" i="22"/>
  <c r="P181" i="22"/>
  <c r="Q95" i="22"/>
  <c r="P88" i="22"/>
  <c r="Q96" i="22"/>
  <c r="P184" i="22"/>
  <c r="O189" i="22"/>
  <c r="O48" i="22" s="1"/>
  <c r="O49" i="22" s="1"/>
  <c r="O71" i="22" s="1"/>
  <c r="O88" i="22"/>
  <c r="AF203" i="23" l="1"/>
  <c r="S183" i="24"/>
  <c r="R108" i="24"/>
  <c r="Q88" i="24"/>
  <c r="U96" i="24"/>
  <c r="AG203" i="24"/>
  <c r="O7" i="24"/>
  <c r="S95" i="24"/>
  <c r="Q181" i="24"/>
  <c r="P224" i="24"/>
  <c r="Q188" i="24"/>
  <c r="P189" i="24"/>
  <c r="P48" i="24" s="1"/>
  <c r="P49" i="24" s="1"/>
  <c r="P71" i="24" s="1"/>
  <c r="AG203" i="23"/>
  <c r="O7" i="23"/>
  <c r="Q183" i="23"/>
  <c r="P88" i="23"/>
  <c r="P181" i="23"/>
  <c r="Q95" i="23"/>
  <c r="P188" i="23"/>
  <c r="O224" i="23"/>
  <c r="S96" i="23"/>
  <c r="AG203" i="22"/>
  <c r="O7" i="22"/>
  <c r="Q184" i="22"/>
  <c r="P189" i="22"/>
  <c r="P48" i="22" s="1"/>
  <c r="P49" i="22" s="1"/>
  <c r="P71" i="22" s="1"/>
  <c r="P224" i="22"/>
  <c r="Q188" i="22"/>
  <c r="Q88" i="22"/>
  <c r="R96" i="22"/>
  <c r="Q181" i="22"/>
  <c r="R95" i="22"/>
  <c r="T183" i="22"/>
  <c r="AH203" i="24" l="1"/>
  <c r="P7" i="24"/>
  <c r="R188" i="24"/>
  <c r="Q224" i="24"/>
  <c r="Q189" i="24"/>
  <c r="Q48" i="24" s="1"/>
  <c r="Q49" i="24" s="1"/>
  <c r="Q71" i="24" s="1"/>
  <c r="V96" i="24"/>
  <c r="S108" i="24"/>
  <c r="R88" i="24"/>
  <c r="T95" i="24"/>
  <c r="R181" i="24"/>
  <c r="T183" i="24"/>
  <c r="Q181" i="23"/>
  <c r="R95" i="23"/>
  <c r="R183" i="23"/>
  <c r="Q88" i="23"/>
  <c r="P224" i="23"/>
  <c r="Q188" i="23"/>
  <c r="P189" i="23"/>
  <c r="P48" i="23" s="1"/>
  <c r="P49" i="23" s="1"/>
  <c r="T96" i="23"/>
  <c r="AH203" i="22"/>
  <c r="P7" i="22"/>
  <c r="R88" i="22"/>
  <c r="S96" i="22"/>
  <c r="U183" i="22"/>
  <c r="R184" i="22"/>
  <c r="Q189" i="22"/>
  <c r="Q48" i="22" s="1"/>
  <c r="Q49" i="22" s="1"/>
  <c r="Q71" i="22" s="1"/>
  <c r="R181" i="22"/>
  <c r="S95" i="22"/>
  <c r="Q224" i="22"/>
  <c r="R188" i="22"/>
  <c r="P71" i="23" l="1"/>
  <c r="AH203" i="23" s="1"/>
  <c r="AI203" i="24"/>
  <c r="Q7" i="24"/>
  <c r="U183" i="24"/>
  <c r="T108" i="24"/>
  <c r="S88" i="24"/>
  <c r="W96" i="24"/>
  <c r="U95" i="24"/>
  <c r="R224" i="24"/>
  <c r="S188" i="24"/>
  <c r="R189" i="24"/>
  <c r="R48" i="24" s="1"/>
  <c r="R49" i="24" s="1"/>
  <c r="R71" i="24" s="1"/>
  <c r="S181" i="24"/>
  <c r="Q224" i="23"/>
  <c r="R188" i="23"/>
  <c r="S183" i="23"/>
  <c r="R189" i="23"/>
  <c r="R48" i="23" s="1"/>
  <c r="R49" i="23" s="1"/>
  <c r="R71" i="23" s="1"/>
  <c r="R88" i="23"/>
  <c r="Q189" i="23"/>
  <c r="Q48" i="23" s="1"/>
  <c r="Q49" i="23" s="1"/>
  <c r="Q71" i="23" s="1"/>
  <c r="U96" i="23"/>
  <c r="R181" i="23"/>
  <c r="S95" i="23"/>
  <c r="AI203" i="22"/>
  <c r="Q7" i="22"/>
  <c r="S184" i="22"/>
  <c r="R189" i="22"/>
  <c r="R48" i="22" s="1"/>
  <c r="R49" i="22" s="1"/>
  <c r="R71" i="22" s="1"/>
  <c r="T96" i="22"/>
  <c r="S88" i="22"/>
  <c r="R224" i="22"/>
  <c r="S188" i="22"/>
  <c r="S181" i="22"/>
  <c r="T95" i="22"/>
  <c r="V183" i="22"/>
  <c r="P7" i="23" l="1"/>
  <c r="S224" i="24"/>
  <c r="T188" i="24"/>
  <c r="S189" i="24"/>
  <c r="S48" i="24" s="1"/>
  <c r="S49" i="24" s="1"/>
  <c r="S71" i="24" s="1"/>
  <c r="V183" i="24"/>
  <c r="AJ203" i="24"/>
  <c r="R7" i="24"/>
  <c r="X96" i="24"/>
  <c r="U108" i="24"/>
  <c r="T88" i="24"/>
  <c r="U181" i="24"/>
  <c r="V95" i="24"/>
  <c r="T181" i="24"/>
  <c r="AJ203" i="23"/>
  <c r="R7" i="23"/>
  <c r="AI203" i="23"/>
  <c r="Q7" i="23"/>
  <c r="T183" i="23"/>
  <c r="S189" i="23"/>
  <c r="S48" i="23" s="1"/>
  <c r="S49" i="23" s="1"/>
  <c r="S71" i="23" s="1"/>
  <c r="S88" i="23"/>
  <c r="S181" i="23"/>
  <c r="T95" i="23"/>
  <c r="V96" i="23"/>
  <c r="R224" i="23"/>
  <c r="S188" i="23"/>
  <c r="AJ203" i="22"/>
  <c r="R7" i="22"/>
  <c r="W183" i="22"/>
  <c r="T184" i="22"/>
  <c r="S189" i="22"/>
  <c r="S48" i="22" s="1"/>
  <c r="S49" i="22" s="1"/>
  <c r="S71" i="22" s="1"/>
  <c r="T181" i="22"/>
  <c r="U95" i="22"/>
  <c r="S224" i="22"/>
  <c r="T188" i="22"/>
  <c r="U96" i="22"/>
  <c r="T88" i="22"/>
  <c r="AK203" i="24" l="1"/>
  <c r="S7" i="24"/>
  <c r="W95" i="24"/>
  <c r="W183" i="24"/>
  <c r="V108" i="24"/>
  <c r="U88" i="24"/>
  <c r="T224" i="24"/>
  <c r="U188" i="24"/>
  <c r="T189" i="24"/>
  <c r="T48" i="24" s="1"/>
  <c r="T49" i="24" s="1"/>
  <c r="T71" i="24" s="1"/>
  <c r="Y96" i="24"/>
  <c r="AK203" i="23"/>
  <c r="S7" i="23"/>
  <c r="U183" i="23"/>
  <c r="T88" i="23"/>
  <c r="S224" i="23"/>
  <c r="T188" i="23"/>
  <c r="T189" i="23" s="1"/>
  <c r="T48" i="23" s="1"/>
  <c r="T49" i="23" s="1"/>
  <c r="T71" i="23" s="1"/>
  <c r="W96" i="23"/>
  <c r="T181" i="23"/>
  <c r="U95" i="23"/>
  <c r="U181" i="22"/>
  <c r="V95" i="22"/>
  <c r="AK203" i="22"/>
  <c r="S7" i="22"/>
  <c r="X183" i="22"/>
  <c r="V96" i="22"/>
  <c r="U88" i="22"/>
  <c r="U184" i="22"/>
  <c r="T189" i="22"/>
  <c r="T48" i="22" s="1"/>
  <c r="T49" i="22" s="1"/>
  <c r="T71" i="22" s="1"/>
  <c r="T224" i="22"/>
  <c r="U188" i="22"/>
  <c r="W108" i="24" l="1"/>
  <c r="V181" i="24"/>
  <c r="X183" i="24"/>
  <c r="Z96" i="24"/>
  <c r="W181" i="24"/>
  <c r="X95" i="24"/>
  <c r="AL203" i="24"/>
  <c r="T7" i="24"/>
  <c r="U224" i="24"/>
  <c r="V188" i="24"/>
  <c r="U189" i="24"/>
  <c r="U48" i="24" s="1"/>
  <c r="U49" i="24" s="1"/>
  <c r="U71" i="24" s="1"/>
  <c r="AL203" i="23"/>
  <c r="T7" i="23"/>
  <c r="V183" i="23"/>
  <c r="U88" i="23"/>
  <c r="T224" i="23"/>
  <c r="U188" i="23"/>
  <c r="U181" i="23"/>
  <c r="V95" i="23"/>
  <c r="X96" i="23"/>
  <c r="W96" i="22"/>
  <c r="V88" i="22"/>
  <c r="U224" i="22"/>
  <c r="V188" i="22"/>
  <c r="AL203" i="22"/>
  <c r="T7" i="22"/>
  <c r="V181" i="22"/>
  <c r="W95" i="22"/>
  <c r="Y183" i="22"/>
  <c r="V184" i="22"/>
  <c r="U189" i="22"/>
  <c r="U48" i="22" s="1"/>
  <c r="U49" i="22" s="1"/>
  <c r="U71" i="22" s="1"/>
  <c r="AM203" i="24" l="1"/>
  <c r="U7" i="24"/>
  <c r="W188" i="24"/>
  <c r="V224" i="24"/>
  <c r="V189" i="24"/>
  <c r="V48" i="24" s="1"/>
  <c r="V49" i="24" s="1"/>
  <c r="V71" i="24" s="1"/>
  <c r="Y183" i="24"/>
  <c r="V88" i="24"/>
  <c r="AA96" i="24"/>
  <c r="Y95" i="24"/>
  <c r="X108" i="24"/>
  <c r="W88" i="24"/>
  <c r="U224" i="23"/>
  <c r="V188" i="23"/>
  <c r="Y96" i="23"/>
  <c r="U189" i="23"/>
  <c r="U48" i="23" s="1"/>
  <c r="U49" i="23" s="1"/>
  <c r="V189" i="23"/>
  <c r="V48" i="23" s="1"/>
  <c r="V49" i="23" s="1"/>
  <c r="V71" i="23" s="1"/>
  <c r="W183" i="23"/>
  <c r="V88" i="23"/>
  <c r="V181" i="23"/>
  <c r="W95" i="23"/>
  <c r="W181" i="22"/>
  <c r="X95" i="22"/>
  <c r="AM203" i="22"/>
  <c r="U7" i="22"/>
  <c r="W184" i="22"/>
  <c r="V189" i="22"/>
  <c r="V48" i="22" s="1"/>
  <c r="V49" i="22" s="1"/>
  <c r="V71" i="22" s="1"/>
  <c r="W188" i="22"/>
  <c r="V224" i="22"/>
  <c r="Z183" i="22"/>
  <c r="W88" i="22"/>
  <c r="X96" i="22"/>
  <c r="U71" i="23" l="1"/>
  <c r="U7" i="23" s="1"/>
  <c r="AN203" i="24"/>
  <c r="V7" i="24"/>
  <c r="Z95" i="24"/>
  <c r="Z183" i="24"/>
  <c r="Y108" i="24"/>
  <c r="X88" i="24"/>
  <c r="X181" i="24"/>
  <c r="X188" i="24"/>
  <c r="W224" i="24"/>
  <c r="W189" i="24"/>
  <c r="W48" i="24" s="1"/>
  <c r="W49" i="24" s="1"/>
  <c r="W71" i="24" s="1"/>
  <c r="AB96" i="24"/>
  <c r="AN203" i="23"/>
  <c r="V7" i="23"/>
  <c r="Z96" i="23"/>
  <c r="W181" i="23"/>
  <c r="X95" i="23"/>
  <c r="W188" i="23"/>
  <c r="V224" i="23"/>
  <c r="X183" i="23"/>
  <c r="W189" i="23"/>
  <c r="W48" i="23" s="1"/>
  <c r="W49" i="23" s="1"/>
  <c r="W71" i="23" s="1"/>
  <c r="W88" i="23"/>
  <c r="X188" i="22"/>
  <c r="W224" i="22"/>
  <c r="X184" i="22"/>
  <c r="W189" i="22"/>
  <c r="W48" i="22" s="1"/>
  <c r="W49" i="22" s="1"/>
  <c r="W71" i="22" s="1"/>
  <c r="AA183" i="22"/>
  <c r="X181" i="22"/>
  <c r="Y95" i="22"/>
  <c r="AN203" i="22"/>
  <c r="V7" i="22"/>
  <c r="X88" i="22"/>
  <c r="Y96" i="22"/>
  <c r="AM203" i="23" l="1"/>
  <c r="AA183" i="24"/>
  <c r="Z108" i="24"/>
  <c r="Y88" i="24"/>
  <c r="Y181" i="24"/>
  <c r="AO203" i="24"/>
  <c r="W7" i="24"/>
  <c r="X224" i="24"/>
  <c r="Y188" i="24"/>
  <c r="X189" i="24"/>
  <c r="X48" i="24" s="1"/>
  <c r="X49" i="24" s="1"/>
  <c r="X71" i="24" s="1"/>
  <c r="AC96" i="24"/>
  <c r="Z181" i="24"/>
  <c r="AA95" i="24"/>
  <c r="X181" i="23"/>
  <c r="Y95" i="23"/>
  <c r="AA96" i="23"/>
  <c r="AO203" i="23"/>
  <c r="W7" i="23"/>
  <c r="X189" i="23"/>
  <c r="X48" i="23" s="1"/>
  <c r="X49" i="23" s="1"/>
  <c r="X71" i="23" s="1"/>
  <c r="Y183" i="23"/>
  <c r="X88" i="23"/>
  <c r="X188" i="23"/>
  <c r="W224" i="23"/>
  <c r="AO203" i="22"/>
  <c r="W7" i="22"/>
  <c r="Y181" i="22"/>
  <c r="Z95" i="22"/>
  <c r="AB183" i="22"/>
  <c r="Y88" i="22"/>
  <c r="Z96" i="22"/>
  <c r="Y184" i="22"/>
  <c r="X189" i="22"/>
  <c r="X48" i="22" s="1"/>
  <c r="X49" i="22" s="1"/>
  <c r="X71" i="22" s="1"/>
  <c r="X224" i="22"/>
  <c r="Y188" i="22"/>
  <c r="AB95" i="24" l="1"/>
  <c r="AD96" i="24"/>
  <c r="AA108" i="24"/>
  <c r="Z88" i="24"/>
  <c r="AP203" i="24"/>
  <c r="X7" i="24"/>
  <c r="Z188" i="24"/>
  <c r="Y224" i="24"/>
  <c r="Y189" i="24"/>
  <c r="Y48" i="24" s="1"/>
  <c r="Y49" i="24" s="1"/>
  <c r="Y71" i="24" s="1"/>
  <c r="AB183" i="24"/>
  <c r="Z183" i="23"/>
  <c r="Y88" i="23"/>
  <c r="AB96" i="23"/>
  <c r="AP203" i="23"/>
  <c r="X7" i="23"/>
  <c r="X224" i="23"/>
  <c r="Y188" i="23"/>
  <c r="Y181" i="23"/>
  <c r="Z95" i="23"/>
  <c r="Z88" i="22"/>
  <c r="AA96" i="22"/>
  <c r="Y224" i="22"/>
  <c r="Z188" i="22"/>
  <c r="Z181" i="22"/>
  <c r="AA95" i="22"/>
  <c r="AC183" i="22"/>
  <c r="AP203" i="22"/>
  <c r="X7" i="22"/>
  <c r="Z184" i="22"/>
  <c r="Y189" i="22"/>
  <c r="Y48" i="22" s="1"/>
  <c r="Y49" i="22" s="1"/>
  <c r="Y71" i="22" s="1"/>
  <c r="AB108" i="24" l="1"/>
  <c r="AA88" i="24"/>
  <c r="AC183" i="24"/>
  <c r="AE96" i="24"/>
  <c r="AB181" i="24"/>
  <c r="AC95" i="24"/>
  <c r="AQ203" i="24"/>
  <c r="Y7" i="24"/>
  <c r="Z224" i="24"/>
  <c r="AA188" i="24"/>
  <c r="Z189" i="24"/>
  <c r="Z48" i="24" s="1"/>
  <c r="Z49" i="24" s="1"/>
  <c r="Z71" i="24" s="1"/>
  <c r="AA181" i="24"/>
  <c r="AA183" i="23"/>
  <c r="AC96" i="23"/>
  <c r="Z181" i="23"/>
  <c r="AA95" i="23"/>
  <c r="Z188" i="23"/>
  <c r="Z88" i="23" s="1"/>
  <c r="Y224" i="23"/>
  <c r="Y189" i="23"/>
  <c r="Y48" i="23" s="1"/>
  <c r="Y49" i="23" s="1"/>
  <c r="AD183" i="22"/>
  <c r="AA181" i="22"/>
  <c r="AB95" i="22"/>
  <c r="Z224" i="22"/>
  <c r="AA188" i="22"/>
  <c r="AA184" i="22"/>
  <c r="Z189" i="22"/>
  <c r="Z48" i="22" s="1"/>
  <c r="Z49" i="22" s="1"/>
  <c r="Z71" i="22" s="1"/>
  <c r="AQ203" i="22"/>
  <c r="Y7" i="22"/>
  <c r="AB96" i="22"/>
  <c r="AA88" i="22"/>
  <c r="Y71" i="23" l="1"/>
  <c r="AQ203" i="23" s="1"/>
  <c r="AR203" i="24"/>
  <c r="Z7" i="24"/>
  <c r="AD183" i="24"/>
  <c r="AC181" i="24"/>
  <c r="AD95" i="24"/>
  <c r="AF96" i="24"/>
  <c r="AA224" i="24"/>
  <c r="AB188" i="24"/>
  <c r="AA189" i="24"/>
  <c r="AA48" i="24" s="1"/>
  <c r="AA49" i="24" s="1"/>
  <c r="AA71" i="24" s="1"/>
  <c r="AC108" i="24"/>
  <c r="AB88" i="24"/>
  <c r="Z224" i="23"/>
  <c r="AA188" i="23"/>
  <c r="AD96" i="23"/>
  <c r="Z189" i="23"/>
  <c r="Z48" i="23" s="1"/>
  <c r="Z49" i="23" s="1"/>
  <c r="Z71" i="23" s="1"/>
  <c r="AA181" i="23"/>
  <c r="AB95" i="23"/>
  <c r="AA189" i="23"/>
  <c r="AA49" i="23" s="1"/>
  <c r="AA71" i="23" s="1"/>
  <c r="AB183" i="23"/>
  <c r="AA88" i="23"/>
  <c r="AR203" i="22"/>
  <c r="Z7" i="22"/>
  <c r="AB184" i="22"/>
  <c r="AA189" i="22"/>
  <c r="AA48" i="22" s="1"/>
  <c r="AA49" i="22" s="1"/>
  <c r="AA71" i="22" s="1"/>
  <c r="AB181" i="22"/>
  <c r="AC95" i="22"/>
  <c r="AA224" i="22"/>
  <c r="AB188" i="22"/>
  <c r="AC96" i="22"/>
  <c r="AB88" i="22"/>
  <c r="AE183" i="22"/>
  <c r="Y7" i="23" l="1"/>
  <c r="AD108" i="24"/>
  <c r="AE183" i="24"/>
  <c r="AB224" i="24"/>
  <c r="AC188" i="24"/>
  <c r="AB189" i="24"/>
  <c r="AB48" i="24" s="1"/>
  <c r="AB49" i="24" s="1"/>
  <c r="AB71" i="24" s="1"/>
  <c r="AD181" i="24"/>
  <c r="AE95" i="24"/>
  <c r="AS203" i="24"/>
  <c r="AA7" i="24"/>
  <c r="AR203" i="23"/>
  <c r="Z7" i="23"/>
  <c r="AE96" i="23"/>
  <c r="AC183" i="23"/>
  <c r="AB189" i="23"/>
  <c r="AB48" i="23" s="1"/>
  <c r="AB49" i="23" s="1"/>
  <c r="AB71" i="23" s="1"/>
  <c r="AB88" i="23"/>
  <c r="AB181" i="23"/>
  <c r="AC95" i="23"/>
  <c r="AS203" i="23"/>
  <c r="AA7" i="23"/>
  <c r="AA224" i="23"/>
  <c r="AB188" i="23"/>
  <c r="AB224" i="22"/>
  <c r="AC188" i="22"/>
  <c r="AS203" i="22"/>
  <c r="AA7" i="22"/>
  <c r="AC181" i="22"/>
  <c r="AD95" i="22"/>
  <c r="AC184" i="22"/>
  <c r="AB189" i="22"/>
  <c r="AB48" i="22" s="1"/>
  <c r="AB49" i="22" s="1"/>
  <c r="AB71" i="22" s="1"/>
  <c r="AF183" i="22"/>
  <c r="AC88" i="22"/>
  <c r="AD96" i="22"/>
  <c r="AF183" i="24" l="1"/>
  <c r="AC224" i="24"/>
  <c r="AD188" i="24"/>
  <c r="AC189" i="24"/>
  <c r="AC48" i="24" s="1"/>
  <c r="AC49" i="24" s="1"/>
  <c r="AC71" i="24" s="1"/>
  <c r="AT203" i="24"/>
  <c r="AB7" i="24"/>
  <c r="AC88" i="24"/>
  <c r="AF95" i="24"/>
  <c r="AE108" i="24"/>
  <c r="AD88" i="24"/>
  <c r="AT203" i="23"/>
  <c r="AB7" i="23"/>
  <c r="AF96" i="23"/>
  <c r="AB224" i="23"/>
  <c r="AC188" i="23"/>
  <c r="AD183" i="23"/>
  <c r="AC189" i="23"/>
  <c r="AC48" i="23" s="1"/>
  <c r="AC49" i="23" s="1"/>
  <c r="AC71" i="23" s="1"/>
  <c r="AC181" i="23"/>
  <c r="AD95" i="23"/>
  <c r="AD184" i="22"/>
  <c r="AC189" i="22"/>
  <c r="AC48" i="22" s="1"/>
  <c r="AC49" i="22" s="1"/>
  <c r="AC71" i="22" s="1"/>
  <c r="AT203" i="22"/>
  <c r="AB7" i="22"/>
  <c r="AD181" i="22"/>
  <c r="AE95" i="22"/>
  <c r="AD88" i="22"/>
  <c r="AE96" i="22"/>
  <c r="AC224" i="22"/>
  <c r="AD188" i="22"/>
  <c r="AU203" i="24" l="1"/>
  <c r="AC7" i="24"/>
  <c r="AF108" i="24"/>
  <c r="AE88" i="24"/>
  <c r="AF181" i="24"/>
  <c r="AE188" i="24"/>
  <c r="AD224" i="24"/>
  <c r="AD189" i="24"/>
  <c r="AD48" i="24" s="1"/>
  <c r="AD49" i="24" s="1"/>
  <c r="AD71" i="24" s="1"/>
  <c r="AE181" i="24"/>
  <c r="AE183" i="23"/>
  <c r="AD88" i="23"/>
  <c r="AC224" i="23"/>
  <c r="AD188" i="23"/>
  <c r="AU203" i="23"/>
  <c r="AC7" i="23"/>
  <c r="AD181" i="23"/>
  <c r="AE95" i="23"/>
  <c r="AC88" i="23"/>
  <c r="AF96" i="22"/>
  <c r="AE88" i="22"/>
  <c r="AU203" i="22"/>
  <c r="AC7" i="22"/>
  <c r="AE181" i="22"/>
  <c r="AF95" i="22"/>
  <c r="AF181" i="22" s="1"/>
  <c r="AE188" i="22"/>
  <c r="AD224" i="22"/>
  <c r="AE184" i="22"/>
  <c r="AD189" i="22"/>
  <c r="AD48" i="22" s="1"/>
  <c r="AD49" i="22" s="1"/>
  <c r="AD71" i="22" s="1"/>
  <c r="AF88" i="24" l="1"/>
  <c r="AF188" i="24"/>
  <c r="AE224" i="24"/>
  <c r="AE189" i="24"/>
  <c r="AE48" i="24" s="1"/>
  <c r="AE49" i="24" s="1"/>
  <c r="AE71" i="24" s="1"/>
  <c r="AV203" i="24"/>
  <c r="AD7" i="24"/>
  <c r="AE188" i="23"/>
  <c r="AD224" i="23"/>
  <c r="AE181" i="23"/>
  <c r="AF95" i="23"/>
  <c r="AF181" i="23" s="1"/>
  <c r="AE189" i="23"/>
  <c r="AE48" i="23" s="1"/>
  <c r="AE49" i="23" s="1"/>
  <c r="AE71" i="23" s="1"/>
  <c r="AF183" i="23"/>
  <c r="AE88" i="23"/>
  <c r="AD189" i="23"/>
  <c r="AD48" i="23" s="1"/>
  <c r="AD49" i="23" s="1"/>
  <c r="AF188" i="22"/>
  <c r="AF224" i="22" s="1"/>
  <c r="AE224" i="22"/>
  <c r="AV203" i="22"/>
  <c r="AD7" i="22"/>
  <c r="AF184" i="22"/>
  <c r="AF189" i="22" s="1"/>
  <c r="AF48" i="22" s="1"/>
  <c r="AE189" i="22"/>
  <c r="AE48" i="22" s="1"/>
  <c r="AE49" i="22" s="1"/>
  <c r="AE71" i="22" s="1"/>
  <c r="AF88" i="22"/>
  <c r="AD71" i="23" l="1"/>
  <c r="AV203" i="23" s="1"/>
  <c r="AW203" i="24"/>
  <c r="AE7" i="24"/>
  <c r="AF224" i="24"/>
  <c r="AF189" i="24"/>
  <c r="AF48" i="24" s="1"/>
  <c r="AI88" i="24"/>
  <c r="AH88" i="24"/>
  <c r="AF88" i="23"/>
  <c r="AI88" i="23" s="1"/>
  <c r="AW203" i="23"/>
  <c r="AE7" i="23"/>
  <c r="AF188" i="23"/>
  <c r="AF224" i="23" s="1"/>
  <c r="AE224" i="23"/>
  <c r="AH88" i="22"/>
  <c r="AI88" i="22"/>
  <c r="AF49" i="22"/>
  <c r="AH48" i="22"/>
  <c r="AI48" i="22"/>
  <c r="AW203" i="22"/>
  <c r="AE7" i="22"/>
  <c r="AD7" i="23" l="1"/>
  <c r="AH88" i="23"/>
  <c r="AF49" i="24"/>
  <c r="AI48" i="24"/>
  <c r="AH48" i="24"/>
  <c r="AF189" i="23"/>
  <c r="AF48" i="23" s="1"/>
  <c r="AF71" i="22"/>
  <c r="AI49" i="22"/>
  <c r="AH49" i="22"/>
  <c r="AF71" i="24" l="1"/>
  <c r="AI49" i="24"/>
  <c r="AH49" i="24"/>
  <c r="AF49" i="23"/>
  <c r="AX203" i="22"/>
  <c r="AF7" i="22"/>
  <c r="A7" i="22" s="1"/>
  <c r="AH71" i="22"/>
  <c r="AI71" i="22"/>
  <c r="AI49" i="23" l="1"/>
  <c r="AH49" i="23"/>
  <c r="AX203" i="24"/>
  <c r="AF7" i="24"/>
  <c r="A7" i="24" s="1"/>
  <c r="AH71" i="24"/>
  <c r="AI71" i="24"/>
  <c r="AF71" i="23"/>
  <c r="AH71" i="23" l="1"/>
  <c r="AI71" i="23"/>
  <c r="AX203" i="23"/>
  <c r="AF7" i="23"/>
  <c r="A7" i="23" s="1"/>
  <c r="AB85" i="19" l="1"/>
  <c r="AH85" i="19" s="1"/>
  <c r="AI85" i="19" s="1"/>
  <c r="AA85" i="19"/>
  <c r="Y87" i="19"/>
  <c r="W51" i="19"/>
  <c r="N48" i="19"/>
  <c r="K48" i="19"/>
  <c r="M48" i="19"/>
  <c r="AH88" i="19"/>
  <c r="AI88" i="19" s="1"/>
  <c r="B43" i="19"/>
  <c r="B44" i="19" s="1"/>
  <c r="AF219" i="19"/>
  <c r="AE219" i="19"/>
  <c r="AD219" i="19"/>
  <c r="AC219" i="19"/>
  <c r="AB219" i="19"/>
  <c r="AA219" i="19"/>
  <c r="Z219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A219" i="19"/>
  <c r="AF218" i="19"/>
  <c r="AE218" i="19"/>
  <c r="AD218" i="19"/>
  <c r="AC218" i="19"/>
  <c r="AB218" i="19"/>
  <c r="AA218" i="19"/>
  <c r="Z218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A218" i="19"/>
  <c r="AF217" i="19"/>
  <c r="AE217" i="19"/>
  <c r="AD217" i="19"/>
  <c r="AC217" i="19"/>
  <c r="AB217" i="19"/>
  <c r="AA217" i="19"/>
  <c r="Z217" i="19"/>
  <c r="Y217" i="19"/>
  <c r="X217" i="19"/>
  <c r="W217" i="19"/>
  <c r="V217" i="19"/>
  <c r="U217" i="19"/>
  <c r="T217" i="19"/>
  <c r="S217" i="19"/>
  <c r="R217" i="19"/>
  <c r="Q217" i="19"/>
  <c r="P217" i="19"/>
  <c r="O217" i="19"/>
  <c r="N217" i="19"/>
  <c r="M217" i="19"/>
  <c r="L217" i="19"/>
  <c r="K217" i="19"/>
  <c r="J217" i="19"/>
  <c r="I217" i="19"/>
  <c r="H217" i="19"/>
  <c r="G217" i="19"/>
  <c r="F217" i="19"/>
  <c r="E217" i="19"/>
  <c r="D217" i="19"/>
  <c r="C217" i="19"/>
  <c r="B217" i="19"/>
  <c r="A217" i="19"/>
  <c r="AF216" i="19"/>
  <c r="AE216" i="19"/>
  <c r="AD216" i="19"/>
  <c r="AC216" i="19"/>
  <c r="AB216" i="19"/>
  <c r="AA216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C216" i="19"/>
  <c r="B216" i="19"/>
  <c r="A216" i="19"/>
  <c r="B215" i="19"/>
  <c r="S190" i="19"/>
  <c r="AG180" i="19"/>
  <c r="B180" i="19"/>
  <c r="C179" i="19"/>
  <c r="C215" i="19" s="1"/>
  <c r="C178" i="19"/>
  <c r="D178" i="19" s="1"/>
  <c r="E178" i="19" s="1"/>
  <c r="F178" i="19" s="1"/>
  <c r="G178" i="19" s="1"/>
  <c r="H178" i="19" s="1"/>
  <c r="I178" i="19" s="1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Z178" i="19" s="1"/>
  <c r="AA178" i="19" s="1"/>
  <c r="AB178" i="19" s="1"/>
  <c r="AC178" i="19" s="1"/>
  <c r="AD178" i="19" s="1"/>
  <c r="AE178" i="19" s="1"/>
  <c r="AF178" i="19" s="1"/>
  <c r="C177" i="19"/>
  <c r="D177" i="19" s="1"/>
  <c r="E177" i="19" s="1"/>
  <c r="F177" i="19" s="1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C176" i="19"/>
  <c r="D176" i="19" s="1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C175" i="19"/>
  <c r="D175" i="19" s="1"/>
  <c r="E175" i="19" s="1"/>
  <c r="F175" i="19" s="1"/>
  <c r="G175" i="19" s="1"/>
  <c r="H175" i="19" s="1"/>
  <c r="I175" i="19" s="1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C174" i="19"/>
  <c r="D174" i="19" s="1"/>
  <c r="AG172" i="19"/>
  <c r="B172" i="19"/>
  <c r="C171" i="19"/>
  <c r="D171" i="19" s="1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C170" i="19"/>
  <c r="C169" i="19"/>
  <c r="D169" i="19" s="1"/>
  <c r="E169" i="19" s="1"/>
  <c r="F169" i="19" s="1"/>
  <c r="G169" i="19" s="1"/>
  <c r="H169" i="19" s="1"/>
  <c r="I169" i="19" s="1"/>
  <c r="J169" i="19" s="1"/>
  <c r="K169" i="19" s="1"/>
  <c r="L169" i="19" s="1"/>
  <c r="M169" i="19" s="1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C168" i="19"/>
  <c r="D168" i="19" s="1"/>
  <c r="E168" i="19" s="1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C167" i="19"/>
  <c r="D167" i="19" s="1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L166" i="19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C166" i="19"/>
  <c r="D166" i="19" s="1"/>
  <c r="E166" i="19" s="1"/>
  <c r="F166" i="19" s="1"/>
  <c r="G166" i="19" s="1"/>
  <c r="H166" i="19" s="1"/>
  <c r="I166" i="19" s="1"/>
  <c r="J166" i="19" s="1"/>
  <c r="K166" i="19" s="1"/>
  <c r="C165" i="19"/>
  <c r="D165" i="19" s="1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C164" i="19"/>
  <c r="D164" i="19" s="1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C163" i="19"/>
  <c r="D163" i="19" s="1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C162" i="19"/>
  <c r="C161" i="19"/>
  <c r="D161" i="19" s="1"/>
  <c r="E161" i="19" s="1"/>
  <c r="F161" i="19" s="1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G160" i="19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C160" i="19"/>
  <c r="D160" i="19" s="1"/>
  <c r="E160" i="19" s="1"/>
  <c r="F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C159" i="19"/>
  <c r="C158" i="19"/>
  <c r="D158" i="19" s="1"/>
  <c r="E158" i="19" s="1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F157" i="19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C157" i="19"/>
  <c r="D157" i="19" s="1"/>
  <c r="E157" i="19" s="1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C156" i="19"/>
  <c r="C155" i="19"/>
  <c r="D155" i="19" s="1"/>
  <c r="E155" i="19" s="1"/>
  <c r="F155" i="19" s="1"/>
  <c r="G155" i="19" s="1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C154" i="19"/>
  <c r="D154" i="19" s="1"/>
  <c r="E154" i="19" s="1"/>
  <c r="F154" i="19" s="1"/>
  <c r="G154" i="19" s="1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C153" i="19"/>
  <c r="D153" i="19" s="1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D152" i="19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C152" i="19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C151" i="19"/>
  <c r="C150" i="19"/>
  <c r="D150" i="19" s="1"/>
  <c r="E150" i="19" s="1"/>
  <c r="F150" i="19" s="1"/>
  <c r="G150" i="19" s="1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C149" i="19"/>
  <c r="D149" i="19" s="1"/>
  <c r="E149" i="19" s="1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D148" i="19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C148" i="19"/>
  <c r="D147" i="19"/>
  <c r="E147" i="19" s="1"/>
  <c r="F147" i="19" s="1"/>
  <c r="G147" i="19" s="1"/>
  <c r="H147" i="19" s="1"/>
  <c r="I147" i="19" s="1"/>
  <c r="J147" i="19" s="1"/>
  <c r="K147" i="19" s="1"/>
  <c r="L147" i="19" s="1"/>
  <c r="M147" i="19" s="1"/>
  <c r="N147" i="19" s="1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C147" i="19"/>
  <c r="C146" i="19"/>
  <c r="D146" i="19" s="1"/>
  <c r="E146" i="19" s="1"/>
  <c r="F146" i="19" s="1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D145" i="19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C145" i="19"/>
  <c r="C144" i="19"/>
  <c r="D144" i="19" s="1"/>
  <c r="E144" i="19" s="1"/>
  <c r="F144" i="19" s="1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C143" i="19"/>
  <c r="D143" i="19" s="1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C142" i="19"/>
  <c r="D142" i="19" s="1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C141" i="19"/>
  <c r="D141" i="19" s="1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D140" i="19"/>
  <c r="E140" i="19" s="1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C140" i="19"/>
  <c r="D139" i="19"/>
  <c r="E139" i="19" s="1"/>
  <c r="F139" i="19" s="1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C139" i="19"/>
  <c r="C138" i="19"/>
  <c r="D138" i="19" s="1"/>
  <c r="E138" i="19" s="1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D137" i="19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C137" i="19"/>
  <c r="D136" i="19"/>
  <c r="E136" i="19" s="1"/>
  <c r="F136" i="19" s="1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C136" i="19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C135" i="19"/>
  <c r="E134" i="19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C134" i="19"/>
  <c r="D134" i="19" s="1"/>
  <c r="D133" i="19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C133" i="19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C132" i="19"/>
  <c r="C131" i="19"/>
  <c r="D131" i="19" s="1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C130" i="19"/>
  <c r="D130" i="19" s="1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C129" i="19"/>
  <c r="D129" i="19" s="1"/>
  <c r="E129" i="19" s="1"/>
  <c r="F129" i="19" s="1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C128" i="19"/>
  <c r="C127" i="19"/>
  <c r="D127" i="19" s="1"/>
  <c r="E127" i="19" s="1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E126" i="19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C126" i="19"/>
  <c r="D126" i="19" s="1"/>
  <c r="C125" i="19"/>
  <c r="D125" i="19" s="1"/>
  <c r="E125" i="19" s="1"/>
  <c r="F125" i="19" s="1"/>
  <c r="G125" i="19" s="1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C124" i="19"/>
  <c r="D124" i="19" s="1"/>
  <c r="E124" i="19" s="1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C123" i="19"/>
  <c r="D123" i="19" s="1"/>
  <c r="E123" i="19" s="1"/>
  <c r="F123" i="19" s="1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C122" i="19"/>
  <c r="D122" i="19" s="1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D121" i="19"/>
  <c r="E121" i="19" s="1"/>
  <c r="F121" i="19" s="1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C121" i="19"/>
  <c r="C120" i="19"/>
  <c r="D120" i="19" s="1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E119" i="19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C119" i="19"/>
  <c r="D119" i="19" s="1"/>
  <c r="C118" i="19"/>
  <c r="D118" i="19" s="1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C117" i="19"/>
  <c r="D117" i="19" s="1"/>
  <c r="E117" i="19" s="1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C116" i="19"/>
  <c r="C115" i="19"/>
  <c r="D115" i="19" s="1"/>
  <c r="E115" i="19" s="1"/>
  <c r="F115" i="19" s="1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C114" i="19"/>
  <c r="D114" i="19" s="1"/>
  <c r="E114" i="19" s="1"/>
  <c r="F114" i="19" s="1"/>
  <c r="G114" i="19" s="1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C113" i="19"/>
  <c r="D113" i="19" s="1"/>
  <c r="E113" i="19" s="1"/>
  <c r="F113" i="19" s="1"/>
  <c r="G113" i="19" s="1"/>
  <c r="H113" i="19" s="1"/>
  <c r="I113" i="19" s="1"/>
  <c r="J113" i="19" s="1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D112" i="19"/>
  <c r="E112" i="19" s="1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C112" i="19"/>
  <c r="E111" i="19"/>
  <c r="F111" i="19" s="1"/>
  <c r="G111" i="19" s="1"/>
  <c r="H111" i="19" s="1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C111" i="19"/>
  <c r="D111" i="19" s="1"/>
  <c r="C110" i="19"/>
  <c r="D110" i="19" s="1"/>
  <c r="E110" i="19" s="1"/>
  <c r="F110" i="19" s="1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C109" i="19"/>
  <c r="D109" i="19" s="1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C108" i="19"/>
  <c r="D108" i="19" s="1"/>
  <c r="E108" i="19" s="1"/>
  <c r="F108" i="19" s="1"/>
  <c r="G108" i="19" s="1"/>
  <c r="H108" i="19" s="1"/>
  <c r="I108" i="19" s="1"/>
  <c r="J108" i="19" s="1"/>
  <c r="K108" i="19" s="1"/>
  <c r="L108" i="19" s="1"/>
  <c r="M108" i="19" s="1"/>
  <c r="N108" i="19" s="1"/>
  <c r="O108" i="19" s="1"/>
  <c r="P108" i="19" s="1"/>
  <c r="Q108" i="19" s="1"/>
  <c r="R108" i="19" s="1"/>
  <c r="S108" i="19" s="1"/>
  <c r="T108" i="19" s="1"/>
  <c r="U108" i="19" s="1"/>
  <c r="V108" i="19" s="1"/>
  <c r="W108" i="19" s="1"/>
  <c r="X108" i="19" s="1"/>
  <c r="Y108" i="19" s="1"/>
  <c r="Z108" i="19" s="1"/>
  <c r="AA108" i="19" s="1"/>
  <c r="AB108" i="19" s="1"/>
  <c r="AC108" i="19" s="1"/>
  <c r="AD108" i="19" s="1"/>
  <c r="AE108" i="19" s="1"/>
  <c r="AF108" i="19" s="1"/>
  <c r="C107" i="19"/>
  <c r="D107" i="19" s="1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C106" i="19"/>
  <c r="D106" i="19" s="1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C105" i="19"/>
  <c r="D105" i="19" s="1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C104" i="19"/>
  <c r="D104" i="19" s="1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C103" i="19"/>
  <c r="D103" i="19" s="1"/>
  <c r="E103" i="19" s="1"/>
  <c r="F103" i="19" s="1"/>
  <c r="G103" i="19" s="1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C102" i="19"/>
  <c r="D102" i="19" s="1"/>
  <c r="E102" i="19" s="1"/>
  <c r="F102" i="19" s="1"/>
  <c r="G102" i="19" s="1"/>
  <c r="H102" i="19" s="1"/>
  <c r="I102" i="19" s="1"/>
  <c r="J102" i="19" s="1"/>
  <c r="K102" i="19" s="1"/>
  <c r="L102" i="19" s="1"/>
  <c r="M102" i="19" s="1"/>
  <c r="N102" i="19" s="1"/>
  <c r="O102" i="19" s="1"/>
  <c r="P102" i="19" s="1"/>
  <c r="Q102" i="19" s="1"/>
  <c r="R102" i="19" s="1"/>
  <c r="S102" i="19" s="1"/>
  <c r="T102" i="19" s="1"/>
  <c r="U102" i="19" s="1"/>
  <c r="V102" i="19" s="1"/>
  <c r="W102" i="19" s="1"/>
  <c r="X102" i="19" s="1"/>
  <c r="Y102" i="19" s="1"/>
  <c r="Z102" i="19" s="1"/>
  <c r="AA102" i="19" s="1"/>
  <c r="AB102" i="19" s="1"/>
  <c r="AC102" i="19" s="1"/>
  <c r="AD102" i="19" s="1"/>
  <c r="AE102" i="19" s="1"/>
  <c r="AF102" i="19" s="1"/>
  <c r="C101" i="19"/>
  <c r="D101" i="19" s="1"/>
  <c r="E101" i="19" s="1"/>
  <c r="F101" i="19" s="1"/>
  <c r="G101" i="19" s="1"/>
  <c r="H101" i="19" s="1"/>
  <c r="I101" i="19" s="1"/>
  <c r="J101" i="19" s="1"/>
  <c r="K101" i="19" s="1"/>
  <c r="L101" i="19" s="1"/>
  <c r="M101" i="19" s="1"/>
  <c r="N101" i="19" s="1"/>
  <c r="O101" i="19" s="1"/>
  <c r="P101" i="19" s="1"/>
  <c r="Q101" i="19" s="1"/>
  <c r="R101" i="19" s="1"/>
  <c r="S101" i="19" s="1"/>
  <c r="T101" i="19" s="1"/>
  <c r="U101" i="19" s="1"/>
  <c r="V101" i="19" s="1"/>
  <c r="W101" i="19" s="1"/>
  <c r="X101" i="19" s="1"/>
  <c r="Y101" i="19" s="1"/>
  <c r="Z101" i="19" s="1"/>
  <c r="AA101" i="19" s="1"/>
  <c r="AB101" i="19" s="1"/>
  <c r="AC101" i="19" s="1"/>
  <c r="AD101" i="19" s="1"/>
  <c r="AE101" i="19" s="1"/>
  <c r="AF101" i="19" s="1"/>
  <c r="N100" i="19"/>
  <c r="O100" i="19" s="1"/>
  <c r="P100" i="19" s="1"/>
  <c r="Q100" i="19" s="1"/>
  <c r="R100" i="19" s="1"/>
  <c r="S100" i="19" s="1"/>
  <c r="T100" i="19" s="1"/>
  <c r="U100" i="19" s="1"/>
  <c r="V100" i="19" s="1"/>
  <c r="W100" i="19" s="1"/>
  <c r="X100" i="19" s="1"/>
  <c r="Y100" i="19" s="1"/>
  <c r="Z100" i="19" s="1"/>
  <c r="AA100" i="19" s="1"/>
  <c r="AB100" i="19" s="1"/>
  <c r="AC100" i="19" s="1"/>
  <c r="AD100" i="19" s="1"/>
  <c r="AE100" i="19" s="1"/>
  <c r="AF100" i="19" s="1"/>
  <c r="J100" i="19"/>
  <c r="K100" i="19" s="1"/>
  <c r="L100" i="19" s="1"/>
  <c r="M100" i="19" s="1"/>
  <c r="E100" i="19"/>
  <c r="F100" i="19" s="1"/>
  <c r="G100" i="19" s="1"/>
  <c r="H100" i="19" s="1"/>
  <c r="C100" i="19"/>
  <c r="D100" i="19" s="1"/>
  <c r="D99" i="19"/>
  <c r="E99" i="19" s="1"/>
  <c r="F99" i="19" s="1"/>
  <c r="G99" i="19" s="1"/>
  <c r="H99" i="19" s="1"/>
  <c r="I99" i="19" s="1"/>
  <c r="J99" i="19" s="1"/>
  <c r="K99" i="19" s="1"/>
  <c r="L99" i="19" s="1"/>
  <c r="M99" i="19" s="1"/>
  <c r="N99" i="19" s="1"/>
  <c r="O99" i="19" s="1"/>
  <c r="P99" i="19" s="1"/>
  <c r="Q99" i="19" s="1"/>
  <c r="R99" i="19" s="1"/>
  <c r="S99" i="19" s="1"/>
  <c r="T99" i="19" s="1"/>
  <c r="U99" i="19" s="1"/>
  <c r="V99" i="19" s="1"/>
  <c r="W99" i="19" s="1"/>
  <c r="X99" i="19" s="1"/>
  <c r="Y99" i="19" s="1"/>
  <c r="Z99" i="19" s="1"/>
  <c r="AA99" i="19" s="1"/>
  <c r="AB99" i="19" s="1"/>
  <c r="AC99" i="19" s="1"/>
  <c r="AD99" i="19" s="1"/>
  <c r="AE99" i="19" s="1"/>
  <c r="AF99" i="19" s="1"/>
  <c r="C99" i="19"/>
  <c r="C98" i="19"/>
  <c r="D98" i="19" s="1"/>
  <c r="E98" i="19" s="1"/>
  <c r="F98" i="19" s="1"/>
  <c r="G98" i="19" s="1"/>
  <c r="H98" i="19" s="1"/>
  <c r="I98" i="19" s="1"/>
  <c r="J98" i="19" s="1"/>
  <c r="K98" i="19" s="1"/>
  <c r="L98" i="19" s="1"/>
  <c r="M98" i="19" s="1"/>
  <c r="N98" i="19" s="1"/>
  <c r="O98" i="19" s="1"/>
  <c r="P98" i="19" s="1"/>
  <c r="Q98" i="19" s="1"/>
  <c r="R98" i="19" s="1"/>
  <c r="S98" i="19" s="1"/>
  <c r="T98" i="19" s="1"/>
  <c r="U98" i="19" s="1"/>
  <c r="V98" i="19" s="1"/>
  <c r="W98" i="19" s="1"/>
  <c r="X98" i="19" s="1"/>
  <c r="Y98" i="19" s="1"/>
  <c r="Z98" i="19" s="1"/>
  <c r="AA98" i="19" s="1"/>
  <c r="AB98" i="19" s="1"/>
  <c r="AC98" i="19" s="1"/>
  <c r="AD98" i="19" s="1"/>
  <c r="AE98" i="19" s="1"/>
  <c r="AF98" i="19" s="1"/>
  <c r="C97" i="19"/>
  <c r="D97" i="19" s="1"/>
  <c r="E97" i="19" s="1"/>
  <c r="F97" i="19" s="1"/>
  <c r="G97" i="19" s="1"/>
  <c r="H97" i="19" s="1"/>
  <c r="I97" i="19" s="1"/>
  <c r="J97" i="19" s="1"/>
  <c r="K97" i="19" s="1"/>
  <c r="L97" i="19" s="1"/>
  <c r="M97" i="19" s="1"/>
  <c r="N97" i="19" s="1"/>
  <c r="O97" i="19" s="1"/>
  <c r="P97" i="19" s="1"/>
  <c r="Q97" i="19" s="1"/>
  <c r="R97" i="19" s="1"/>
  <c r="S97" i="19" s="1"/>
  <c r="T97" i="19" s="1"/>
  <c r="U97" i="19" s="1"/>
  <c r="V97" i="19" s="1"/>
  <c r="W97" i="19" s="1"/>
  <c r="X97" i="19" s="1"/>
  <c r="Y97" i="19" s="1"/>
  <c r="Z97" i="19" s="1"/>
  <c r="AA97" i="19" s="1"/>
  <c r="AB97" i="19" s="1"/>
  <c r="AC97" i="19" s="1"/>
  <c r="AD97" i="19" s="1"/>
  <c r="AE97" i="19" s="1"/>
  <c r="AF97" i="19" s="1"/>
  <c r="E96" i="19"/>
  <c r="F96" i="19" s="1"/>
  <c r="G96" i="19" s="1"/>
  <c r="H96" i="19" s="1"/>
  <c r="I96" i="19" s="1"/>
  <c r="J96" i="19" s="1"/>
  <c r="K96" i="19" s="1"/>
  <c r="L96" i="19" s="1"/>
  <c r="M96" i="19" s="1"/>
  <c r="N96" i="19" s="1"/>
  <c r="O96" i="19" s="1"/>
  <c r="P96" i="19" s="1"/>
  <c r="Q96" i="19" s="1"/>
  <c r="R96" i="19" s="1"/>
  <c r="S96" i="19" s="1"/>
  <c r="T96" i="19" s="1"/>
  <c r="U96" i="19" s="1"/>
  <c r="V96" i="19" s="1"/>
  <c r="W96" i="19" s="1"/>
  <c r="X96" i="19" s="1"/>
  <c r="Y96" i="19" s="1"/>
  <c r="Z96" i="19" s="1"/>
  <c r="AA96" i="19" s="1"/>
  <c r="AB96" i="19" s="1"/>
  <c r="AC96" i="19" s="1"/>
  <c r="AD96" i="19" s="1"/>
  <c r="AE96" i="19" s="1"/>
  <c r="AF96" i="19" s="1"/>
  <c r="C96" i="19"/>
  <c r="D96" i="19" s="1"/>
  <c r="C95" i="19"/>
  <c r="C94" i="19"/>
  <c r="D94" i="19" s="1"/>
  <c r="E94" i="19" s="1"/>
  <c r="F94" i="19" s="1"/>
  <c r="G94" i="19" s="1"/>
  <c r="H94" i="19" s="1"/>
  <c r="I94" i="19" s="1"/>
  <c r="J94" i="19" s="1"/>
  <c r="K94" i="19" s="1"/>
  <c r="L94" i="19" s="1"/>
  <c r="M94" i="19" s="1"/>
  <c r="N94" i="19" s="1"/>
  <c r="O94" i="19" s="1"/>
  <c r="P94" i="19" s="1"/>
  <c r="Q94" i="19" s="1"/>
  <c r="R94" i="19" s="1"/>
  <c r="S94" i="19" s="1"/>
  <c r="T94" i="19" s="1"/>
  <c r="U94" i="19" s="1"/>
  <c r="V94" i="19" s="1"/>
  <c r="W94" i="19" s="1"/>
  <c r="X94" i="19" s="1"/>
  <c r="Y94" i="19" s="1"/>
  <c r="Z94" i="19" s="1"/>
  <c r="AA94" i="19" s="1"/>
  <c r="AB94" i="19" s="1"/>
  <c r="AC94" i="19" s="1"/>
  <c r="AD94" i="19" s="1"/>
  <c r="AE94" i="19" s="1"/>
  <c r="AF94" i="19" s="1"/>
  <c r="G93" i="19"/>
  <c r="H93" i="19" s="1"/>
  <c r="I93" i="19" s="1"/>
  <c r="J93" i="19" s="1"/>
  <c r="K93" i="19" s="1"/>
  <c r="L93" i="19" s="1"/>
  <c r="M93" i="19" s="1"/>
  <c r="N93" i="19" s="1"/>
  <c r="O93" i="19" s="1"/>
  <c r="P93" i="19" s="1"/>
  <c r="Q93" i="19" s="1"/>
  <c r="R93" i="19" s="1"/>
  <c r="S93" i="19" s="1"/>
  <c r="T93" i="19" s="1"/>
  <c r="U93" i="19" s="1"/>
  <c r="V93" i="19" s="1"/>
  <c r="W93" i="19" s="1"/>
  <c r="X93" i="19" s="1"/>
  <c r="Y93" i="19" s="1"/>
  <c r="Z93" i="19" s="1"/>
  <c r="AA93" i="19" s="1"/>
  <c r="AB93" i="19" s="1"/>
  <c r="AC93" i="19" s="1"/>
  <c r="AD93" i="19" s="1"/>
  <c r="AE93" i="19" s="1"/>
  <c r="AF93" i="19" s="1"/>
  <c r="C93" i="19"/>
  <c r="D93" i="19" s="1"/>
  <c r="E93" i="19" s="1"/>
  <c r="F93" i="19" s="1"/>
  <c r="C92" i="19"/>
  <c r="D92" i="19" s="1"/>
  <c r="E92" i="19" s="1"/>
  <c r="F92" i="19" s="1"/>
  <c r="G92" i="19" s="1"/>
  <c r="H92" i="19" s="1"/>
  <c r="I92" i="19" s="1"/>
  <c r="J92" i="19" s="1"/>
  <c r="K92" i="19" s="1"/>
  <c r="L92" i="19" s="1"/>
  <c r="M92" i="19" s="1"/>
  <c r="N92" i="19" s="1"/>
  <c r="O92" i="19" s="1"/>
  <c r="P92" i="19" s="1"/>
  <c r="Q92" i="19" s="1"/>
  <c r="R92" i="19" s="1"/>
  <c r="S92" i="19" s="1"/>
  <c r="T92" i="19" s="1"/>
  <c r="U92" i="19" s="1"/>
  <c r="V92" i="19" s="1"/>
  <c r="W92" i="19" s="1"/>
  <c r="X92" i="19" s="1"/>
  <c r="Y92" i="19" s="1"/>
  <c r="Z92" i="19" s="1"/>
  <c r="AA92" i="19" s="1"/>
  <c r="AB92" i="19" s="1"/>
  <c r="AC92" i="19" s="1"/>
  <c r="AD92" i="19" s="1"/>
  <c r="AE92" i="19" s="1"/>
  <c r="AF92" i="19" s="1"/>
  <c r="C91" i="19"/>
  <c r="D91" i="19" s="1"/>
  <c r="E91" i="19" s="1"/>
  <c r="F91" i="19" s="1"/>
  <c r="G91" i="19" s="1"/>
  <c r="H91" i="19" s="1"/>
  <c r="I91" i="19" s="1"/>
  <c r="J91" i="19" s="1"/>
  <c r="K91" i="19" s="1"/>
  <c r="L91" i="19" s="1"/>
  <c r="M91" i="19" s="1"/>
  <c r="N91" i="19" s="1"/>
  <c r="O91" i="19" s="1"/>
  <c r="P91" i="19" s="1"/>
  <c r="Q91" i="19" s="1"/>
  <c r="R91" i="19" s="1"/>
  <c r="S91" i="19" s="1"/>
  <c r="T91" i="19" s="1"/>
  <c r="U91" i="19" s="1"/>
  <c r="V91" i="19" s="1"/>
  <c r="W91" i="19" s="1"/>
  <c r="X91" i="19" s="1"/>
  <c r="Y91" i="19" s="1"/>
  <c r="Z91" i="19" s="1"/>
  <c r="AA91" i="19" s="1"/>
  <c r="AB91" i="19" s="1"/>
  <c r="AC91" i="19" s="1"/>
  <c r="AD91" i="19" s="1"/>
  <c r="AE91" i="19" s="1"/>
  <c r="AF91" i="19" s="1"/>
  <c r="C90" i="19"/>
  <c r="AH87" i="19"/>
  <c r="AI87" i="19" s="1"/>
  <c r="AH86" i="19"/>
  <c r="AI86" i="19" s="1"/>
  <c r="AH84" i="19"/>
  <c r="AI84" i="19" s="1"/>
  <c r="B83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B81" i="19"/>
  <c r="AI80" i="19"/>
  <c r="AH80" i="19"/>
  <c r="AI79" i="19"/>
  <c r="AH79" i="19"/>
  <c r="AI78" i="19"/>
  <c r="AH78" i="19"/>
  <c r="AI77" i="19"/>
  <c r="AH77" i="19"/>
  <c r="AI76" i="19"/>
  <c r="AH76" i="19"/>
  <c r="AI75" i="19"/>
  <c r="AH75" i="19"/>
  <c r="AI74" i="19"/>
  <c r="AH74" i="19"/>
  <c r="AI73" i="19"/>
  <c r="AH73" i="19"/>
  <c r="AG72" i="19"/>
  <c r="AI71" i="19"/>
  <c r="AH71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B70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B69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B68" i="19"/>
  <c r="AF67" i="19"/>
  <c r="AE67" i="19"/>
  <c r="AE72" i="19" s="1"/>
  <c r="AD67" i="19"/>
  <c r="AC67" i="19"/>
  <c r="AB67" i="19"/>
  <c r="AA67" i="19"/>
  <c r="Z67" i="19"/>
  <c r="Y67" i="19"/>
  <c r="X67" i="19"/>
  <c r="W67" i="19"/>
  <c r="W72" i="19" s="1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I65" i="19"/>
  <c r="AH65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I63" i="19"/>
  <c r="AH63" i="19"/>
  <c r="AI62" i="19"/>
  <c r="AH62" i="19"/>
  <c r="AI61" i="19"/>
  <c r="AH61" i="19"/>
  <c r="AG60" i="19"/>
  <c r="AF60" i="19"/>
  <c r="AF5" i="19" s="1"/>
  <c r="AE60" i="19"/>
  <c r="AE5" i="19" s="1"/>
  <c r="AD60" i="19"/>
  <c r="AD5" i="19" s="1"/>
  <c r="AC60" i="19"/>
  <c r="AC5" i="19" s="1"/>
  <c r="AB60" i="19"/>
  <c r="AB5" i="19" s="1"/>
  <c r="AA60" i="19"/>
  <c r="AA5" i="19" s="1"/>
  <c r="Z60" i="19"/>
  <c r="Z5" i="19" s="1"/>
  <c r="Y60" i="19"/>
  <c r="Y5" i="19" s="1"/>
  <c r="X60" i="19"/>
  <c r="X5" i="19" s="1"/>
  <c r="W60" i="19"/>
  <c r="W5" i="19" s="1"/>
  <c r="V60" i="19"/>
  <c r="U60" i="19"/>
  <c r="U5" i="19" s="1"/>
  <c r="T60" i="19"/>
  <c r="T5" i="19" s="1"/>
  <c r="S60" i="19"/>
  <c r="S5" i="19" s="1"/>
  <c r="R60" i="19"/>
  <c r="R5" i="19" s="1"/>
  <c r="Q60" i="19"/>
  <c r="Q5" i="19" s="1"/>
  <c r="P60" i="19"/>
  <c r="P5" i="19" s="1"/>
  <c r="O60" i="19"/>
  <c r="O5" i="19" s="1"/>
  <c r="N60" i="19"/>
  <c r="N5" i="19" s="1"/>
  <c r="M60" i="19"/>
  <c r="M5" i="19" s="1"/>
  <c r="L60" i="19"/>
  <c r="L5" i="19" s="1"/>
  <c r="K60" i="19"/>
  <c r="K5" i="19" s="1"/>
  <c r="J60" i="19"/>
  <c r="J5" i="19" s="1"/>
  <c r="I60" i="19"/>
  <c r="I5" i="19" s="1"/>
  <c r="H60" i="19"/>
  <c r="H5" i="19" s="1"/>
  <c r="G60" i="19"/>
  <c r="G5" i="19" s="1"/>
  <c r="F60" i="19"/>
  <c r="F5" i="19" s="1"/>
  <c r="E60" i="19"/>
  <c r="E5" i="19" s="1"/>
  <c r="D60" i="19"/>
  <c r="D5" i="19" s="1"/>
  <c r="C60" i="19"/>
  <c r="C5" i="19" s="1"/>
  <c r="B60" i="19"/>
  <c r="AI59" i="19"/>
  <c r="AH59" i="19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G48" i="19"/>
  <c r="AG4" i="19" s="1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L48" i="19"/>
  <c r="J48" i="19"/>
  <c r="I48" i="19"/>
  <c r="H48" i="19"/>
  <c r="G48" i="19"/>
  <c r="F48" i="19"/>
  <c r="E48" i="19"/>
  <c r="D48" i="19"/>
  <c r="C48" i="19"/>
  <c r="B48" i="19"/>
  <c r="AI47" i="19"/>
  <c r="AH47" i="19"/>
  <c r="AI46" i="19"/>
  <c r="AH46" i="19"/>
  <c r="AI45" i="19"/>
  <c r="AH45" i="19"/>
  <c r="AG43" i="19"/>
  <c r="AG44" i="19" s="1"/>
  <c r="AG3" i="19" s="1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G31" i="19"/>
  <c r="AG2" i="19" s="1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V5" i="19"/>
  <c r="B5" i="19"/>
  <c r="K4" i="19"/>
  <c r="C4" i="19"/>
  <c r="D4" i="19" s="1"/>
  <c r="C83" i="19" l="1"/>
  <c r="AD72" i="19"/>
  <c r="AI64" i="19"/>
  <c r="P72" i="19"/>
  <c r="AF72" i="19"/>
  <c r="C180" i="19"/>
  <c r="C43" i="19" s="1"/>
  <c r="C44" i="19" s="1"/>
  <c r="C66" i="19" s="1"/>
  <c r="U194" i="19" s="1"/>
  <c r="AC72" i="19"/>
  <c r="AB72" i="19"/>
  <c r="AA72" i="19"/>
  <c r="Z72" i="19"/>
  <c r="Y72" i="19"/>
  <c r="X72" i="19"/>
  <c r="V72" i="19"/>
  <c r="U72" i="19"/>
  <c r="T72" i="19"/>
  <c r="S72" i="19"/>
  <c r="R72" i="19"/>
  <c r="Q72" i="19"/>
  <c r="O72" i="19"/>
  <c r="N72" i="19"/>
  <c r="M72" i="19"/>
  <c r="L72" i="19"/>
  <c r="K72" i="19"/>
  <c r="J72" i="19"/>
  <c r="I72" i="19"/>
  <c r="H72" i="19"/>
  <c r="G72" i="19"/>
  <c r="F72" i="19"/>
  <c r="AI70" i="19"/>
  <c r="E72" i="19"/>
  <c r="AI67" i="19"/>
  <c r="AI68" i="19"/>
  <c r="AI60" i="19"/>
  <c r="AI69" i="19"/>
  <c r="AH69" i="19"/>
  <c r="C72" i="19"/>
  <c r="AI48" i="19"/>
  <c r="AH31" i="19"/>
  <c r="AH70" i="19"/>
  <c r="AI81" i="19"/>
  <c r="AI31" i="19"/>
  <c r="AG6" i="19"/>
  <c r="AG66" i="19"/>
  <c r="D95" i="19"/>
  <c r="B66" i="19"/>
  <c r="B72" i="19"/>
  <c r="AH67" i="19"/>
  <c r="C172" i="19"/>
  <c r="AH68" i="19"/>
  <c r="D72" i="19"/>
  <c r="AH81" i="19"/>
  <c r="D90" i="19"/>
  <c r="AH48" i="19"/>
  <c r="AH60" i="19"/>
  <c r="AH64" i="19"/>
  <c r="S191" i="19"/>
  <c r="D191" i="19"/>
  <c r="E174" i="19"/>
  <c r="D179" i="19"/>
  <c r="X31" i="18"/>
  <c r="T85" i="18"/>
  <c r="S85" i="18"/>
  <c r="AH88" i="18"/>
  <c r="AI88" i="18" s="1"/>
  <c r="C85" i="18"/>
  <c r="B85" i="18"/>
  <c r="B83" i="18"/>
  <c r="B81" i="18"/>
  <c r="B70" i="18"/>
  <c r="B69" i="18"/>
  <c r="B68" i="18"/>
  <c r="B67" i="18"/>
  <c r="B64" i="18"/>
  <c r="B60" i="18"/>
  <c r="B48" i="18"/>
  <c r="B31" i="18"/>
  <c r="AF219" i="18"/>
  <c r="AE219" i="18"/>
  <c r="AD219" i="18"/>
  <c r="AC219" i="18"/>
  <c r="AB219" i="18"/>
  <c r="AA219" i="18"/>
  <c r="Z219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A219" i="18"/>
  <c r="AF218" i="18"/>
  <c r="AE218" i="18"/>
  <c r="AD218" i="18"/>
  <c r="AC218" i="18"/>
  <c r="AB218" i="18"/>
  <c r="AA218" i="18"/>
  <c r="Z218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A218" i="18"/>
  <c r="AF217" i="18"/>
  <c r="AE217" i="18"/>
  <c r="AD217" i="18"/>
  <c r="AC217" i="18"/>
  <c r="AB217" i="18"/>
  <c r="AA217" i="18"/>
  <c r="Z217" i="18"/>
  <c r="Y217" i="18"/>
  <c r="X217" i="18"/>
  <c r="W217" i="18"/>
  <c r="V217" i="18"/>
  <c r="U217" i="18"/>
  <c r="T217" i="18"/>
  <c r="S217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B217" i="18"/>
  <c r="A217" i="18"/>
  <c r="AF216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216" i="18"/>
  <c r="B215" i="18"/>
  <c r="S190" i="18"/>
  <c r="AG180" i="18"/>
  <c r="B180" i="18"/>
  <c r="B43" i="18" s="1"/>
  <c r="B44" i="18" s="1"/>
  <c r="C179" i="18"/>
  <c r="C215" i="18" s="1"/>
  <c r="C178" i="18"/>
  <c r="D178" i="18" s="1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X177" i="18"/>
  <c r="Y177" i="18" s="1"/>
  <c r="Z177" i="18" s="1"/>
  <c r="AA177" i="18" s="1"/>
  <c r="AB177" i="18" s="1"/>
  <c r="AC177" i="18" s="1"/>
  <c r="AD177" i="18" s="1"/>
  <c r="AE177" i="18" s="1"/>
  <c r="AF177" i="18" s="1"/>
  <c r="C177" i="18"/>
  <c r="D177" i="18" s="1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C176" i="18"/>
  <c r="K175" i="18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C175" i="18"/>
  <c r="D175" i="18" s="1"/>
  <c r="E175" i="18" s="1"/>
  <c r="F175" i="18" s="1"/>
  <c r="G175" i="18" s="1"/>
  <c r="H175" i="18" s="1"/>
  <c r="I175" i="18" s="1"/>
  <c r="J175" i="18" s="1"/>
  <c r="C174" i="18"/>
  <c r="D174" i="18" s="1"/>
  <c r="AG172" i="18"/>
  <c r="B172" i="18"/>
  <c r="C171" i="18"/>
  <c r="D171" i="18" s="1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C170" i="18"/>
  <c r="C169" i="18"/>
  <c r="D169" i="18" s="1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C168" i="18"/>
  <c r="D168" i="18" s="1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C167" i="18"/>
  <c r="D167" i="18" s="1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6" i="18"/>
  <c r="D166" i="18" s="1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F165" i="18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C165" i="18"/>
  <c r="D165" i="18" s="1"/>
  <c r="E165" i="18" s="1"/>
  <c r="C164" i="18"/>
  <c r="D164" i="18" s="1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C163" i="18"/>
  <c r="D163" i="18" s="1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2" i="18"/>
  <c r="D162" i="18" s="1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D160" i="18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C160" i="18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C159" i="18"/>
  <c r="C158" i="18"/>
  <c r="D158" i="18" s="1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C157" i="18"/>
  <c r="D157" i="18" s="1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C156" i="18"/>
  <c r="D156" i="18" s="1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C154" i="18"/>
  <c r="D154" i="18" s="1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3" i="18"/>
  <c r="D153" i="18" s="1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C152" i="18"/>
  <c r="D152" i="18" s="1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C151" i="18"/>
  <c r="D151" i="18" s="1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C150" i="18"/>
  <c r="D150" i="18" s="1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C149" i="18"/>
  <c r="D149" i="18" s="1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8" i="18"/>
  <c r="D148" i="18" s="1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C147" i="18"/>
  <c r="D147" i="18" s="1"/>
  <c r="E147" i="18" s="1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C146" i="18"/>
  <c r="E145" i="18"/>
  <c r="F145" i="18" s="1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C145" i="18"/>
  <c r="D145" i="18" s="1"/>
  <c r="C144" i="18"/>
  <c r="D144" i="18" s="1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D143" i="18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3" i="18"/>
  <c r="D142" i="18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C142" i="18"/>
  <c r="C141" i="18"/>
  <c r="D141" i="18" s="1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C140" i="18"/>
  <c r="D140" i="18" s="1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D139" i="18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C139" i="18"/>
  <c r="D138" i="18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C138" i="18"/>
  <c r="AF137" i="18"/>
  <c r="C137" i="18"/>
  <c r="D137" i="18" s="1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D136" i="18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C136" i="18"/>
  <c r="C135" i="18"/>
  <c r="D135" i="18" s="1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4" i="18"/>
  <c r="D134" i="18" s="1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D133" i="18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C133" i="18"/>
  <c r="F132" i="18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C132" i="18"/>
  <c r="D132" i="18" s="1"/>
  <c r="E132" i="18" s="1"/>
  <c r="D131" i="18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C131" i="18"/>
  <c r="D130" i="18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C130" i="18"/>
  <c r="C129" i="18"/>
  <c r="D129" i="18" s="1"/>
  <c r="E129" i="18" s="1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C128" i="18"/>
  <c r="D128" i="18" s="1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F127" i="18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D127" i="18"/>
  <c r="E127" i="18" s="1"/>
  <c r="C127" i="18"/>
  <c r="C126" i="18"/>
  <c r="D126" i="18" s="1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5" i="18"/>
  <c r="D125" i="18" s="1"/>
  <c r="E125" i="18" s="1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D124" i="18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C124" i="18"/>
  <c r="C123" i="18"/>
  <c r="D123" i="18" s="1"/>
  <c r="E123" i="18" s="1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C122" i="18"/>
  <c r="D122" i="18" s="1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C121" i="18"/>
  <c r="D121" i="18" s="1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0" i="18"/>
  <c r="D120" i="18" s="1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C119" i="18"/>
  <c r="D119" i="18" s="1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C118" i="18"/>
  <c r="D118" i="18" s="1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E116" i="18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C116" i="18"/>
  <c r="D116" i="18" s="1"/>
  <c r="C115" i="18"/>
  <c r="D115" i="18" s="1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D114" i="18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4" i="18"/>
  <c r="C113" i="18"/>
  <c r="D113" i="18" s="1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D112" i="18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C112" i="18"/>
  <c r="C111" i="18"/>
  <c r="D111" i="18" s="1"/>
  <c r="E111" i="18" s="1"/>
  <c r="F111" i="18" s="1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F109" i="18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C109" i="18"/>
  <c r="D109" i="18" s="1"/>
  <c r="E109" i="18" s="1"/>
  <c r="D108" i="18"/>
  <c r="E108" i="18" s="1"/>
  <c r="F108" i="18" s="1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C108" i="18"/>
  <c r="C107" i="18"/>
  <c r="D107" i="18" s="1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C106" i="18"/>
  <c r="D106" i="18" s="1"/>
  <c r="E106" i="18" s="1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C105" i="18"/>
  <c r="D105" i="18" s="1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H104" i="18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D104" i="18"/>
  <c r="E104" i="18" s="1"/>
  <c r="F104" i="18" s="1"/>
  <c r="G104" i="18" s="1"/>
  <c r="C104" i="18"/>
  <c r="E103" i="18"/>
  <c r="F103" i="18" s="1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C103" i="18"/>
  <c r="D103" i="18" s="1"/>
  <c r="C102" i="18"/>
  <c r="D102" i="18" s="1"/>
  <c r="E102" i="18" s="1"/>
  <c r="F102" i="18" s="1"/>
  <c r="G102" i="18" s="1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C101" i="18"/>
  <c r="D101" i="18" s="1"/>
  <c r="E101" i="18" s="1"/>
  <c r="F101" i="18" s="1"/>
  <c r="G101" i="18" s="1"/>
  <c r="H101" i="18" s="1"/>
  <c r="I101" i="18" s="1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J100" i="18"/>
  <c r="K100" i="18" s="1"/>
  <c r="L100" i="18" s="1"/>
  <c r="M100" i="18" s="1"/>
  <c r="N100" i="18" s="1"/>
  <c r="O100" i="18" s="1"/>
  <c r="P100" i="18" s="1"/>
  <c r="Q100" i="18" s="1"/>
  <c r="R100" i="18" s="1"/>
  <c r="S100" i="18" s="1"/>
  <c r="T100" i="18" s="1"/>
  <c r="U100" i="18" s="1"/>
  <c r="V100" i="18" s="1"/>
  <c r="W100" i="18" s="1"/>
  <c r="X100" i="18" s="1"/>
  <c r="Y100" i="18" s="1"/>
  <c r="Z100" i="18" s="1"/>
  <c r="AA100" i="18" s="1"/>
  <c r="AB100" i="18" s="1"/>
  <c r="AC100" i="18" s="1"/>
  <c r="AD100" i="18" s="1"/>
  <c r="AE100" i="18" s="1"/>
  <c r="AF100" i="18" s="1"/>
  <c r="G100" i="18"/>
  <c r="H100" i="18" s="1"/>
  <c r="E100" i="18"/>
  <c r="F100" i="18" s="1"/>
  <c r="C100" i="18"/>
  <c r="D100" i="18" s="1"/>
  <c r="C99" i="18"/>
  <c r="D99" i="18" s="1"/>
  <c r="E99" i="18" s="1"/>
  <c r="F99" i="18" s="1"/>
  <c r="G99" i="18" s="1"/>
  <c r="H99" i="18" s="1"/>
  <c r="I99" i="18" s="1"/>
  <c r="J99" i="18" s="1"/>
  <c r="K99" i="18" s="1"/>
  <c r="L99" i="18" s="1"/>
  <c r="M99" i="18" s="1"/>
  <c r="N99" i="18" s="1"/>
  <c r="O99" i="18" s="1"/>
  <c r="P99" i="18" s="1"/>
  <c r="Q99" i="18" s="1"/>
  <c r="R99" i="18" s="1"/>
  <c r="S99" i="18" s="1"/>
  <c r="T99" i="18" s="1"/>
  <c r="U99" i="18" s="1"/>
  <c r="V99" i="18" s="1"/>
  <c r="W99" i="18" s="1"/>
  <c r="X99" i="18" s="1"/>
  <c r="Y99" i="18" s="1"/>
  <c r="Z99" i="18" s="1"/>
  <c r="AA99" i="18" s="1"/>
  <c r="AB99" i="18" s="1"/>
  <c r="AC99" i="18" s="1"/>
  <c r="AD99" i="18" s="1"/>
  <c r="AE99" i="18" s="1"/>
  <c r="AF99" i="18" s="1"/>
  <c r="C98" i="18"/>
  <c r="D98" i="18" s="1"/>
  <c r="E98" i="18" s="1"/>
  <c r="F98" i="18" s="1"/>
  <c r="G98" i="18" s="1"/>
  <c r="H98" i="18" s="1"/>
  <c r="I98" i="18" s="1"/>
  <c r="J98" i="18" s="1"/>
  <c r="K98" i="18" s="1"/>
  <c r="L98" i="18" s="1"/>
  <c r="M98" i="18" s="1"/>
  <c r="N98" i="18" s="1"/>
  <c r="O98" i="18" s="1"/>
  <c r="P98" i="18" s="1"/>
  <c r="Q98" i="18" s="1"/>
  <c r="R98" i="18" s="1"/>
  <c r="S98" i="18" s="1"/>
  <c r="T98" i="18" s="1"/>
  <c r="U98" i="18" s="1"/>
  <c r="V98" i="18" s="1"/>
  <c r="W98" i="18" s="1"/>
  <c r="X98" i="18" s="1"/>
  <c r="Y98" i="18" s="1"/>
  <c r="Z98" i="18" s="1"/>
  <c r="AA98" i="18" s="1"/>
  <c r="AB98" i="18" s="1"/>
  <c r="AC98" i="18" s="1"/>
  <c r="AD98" i="18" s="1"/>
  <c r="AE98" i="18" s="1"/>
  <c r="AF98" i="18" s="1"/>
  <c r="D97" i="18"/>
  <c r="E97" i="18" s="1"/>
  <c r="F97" i="18" s="1"/>
  <c r="G97" i="18" s="1"/>
  <c r="H97" i="18" s="1"/>
  <c r="I97" i="18" s="1"/>
  <c r="J97" i="18" s="1"/>
  <c r="K97" i="18" s="1"/>
  <c r="L97" i="18" s="1"/>
  <c r="M97" i="18" s="1"/>
  <c r="N97" i="18" s="1"/>
  <c r="O97" i="18" s="1"/>
  <c r="P97" i="18" s="1"/>
  <c r="Q97" i="18" s="1"/>
  <c r="R97" i="18" s="1"/>
  <c r="S97" i="18" s="1"/>
  <c r="T97" i="18" s="1"/>
  <c r="U97" i="18" s="1"/>
  <c r="V97" i="18" s="1"/>
  <c r="W97" i="18" s="1"/>
  <c r="X97" i="18" s="1"/>
  <c r="Y97" i="18" s="1"/>
  <c r="Z97" i="18" s="1"/>
  <c r="AA97" i="18" s="1"/>
  <c r="AB97" i="18" s="1"/>
  <c r="AC97" i="18" s="1"/>
  <c r="AD97" i="18" s="1"/>
  <c r="AE97" i="18" s="1"/>
  <c r="AF97" i="18" s="1"/>
  <c r="C97" i="18"/>
  <c r="C96" i="18"/>
  <c r="D96" i="18" s="1"/>
  <c r="E96" i="18" s="1"/>
  <c r="F96" i="18" s="1"/>
  <c r="G96" i="18" s="1"/>
  <c r="H96" i="18" s="1"/>
  <c r="I96" i="18" s="1"/>
  <c r="J96" i="18" s="1"/>
  <c r="K96" i="18" s="1"/>
  <c r="L96" i="18" s="1"/>
  <c r="M96" i="18" s="1"/>
  <c r="N96" i="18" s="1"/>
  <c r="O96" i="18" s="1"/>
  <c r="P96" i="18" s="1"/>
  <c r="Q96" i="18" s="1"/>
  <c r="R96" i="18" s="1"/>
  <c r="S96" i="18" s="1"/>
  <c r="T96" i="18" s="1"/>
  <c r="U96" i="18" s="1"/>
  <c r="V96" i="18" s="1"/>
  <c r="W96" i="18" s="1"/>
  <c r="X96" i="18" s="1"/>
  <c r="Y96" i="18" s="1"/>
  <c r="Z96" i="18" s="1"/>
  <c r="AA96" i="18" s="1"/>
  <c r="AB96" i="18" s="1"/>
  <c r="AC96" i="18" s="1"/>
  <c r="AD96" i="18" s="1"/>
  <c r="AE96" i="18" s="1"/>
  <c r="AF96" i="18" s="1"/>
  <c r="C95" i="18"/>
  <c r="D95" i="18" s="1"/>
  <c r="C94" i="18"/>
  <c r="D94" i="18" s="1"/>
  <c r="E94" i="18" s="1"/>
  <c r="F94" i="18" s="1"/>
  <c r="G94" i="18" s="1"/>
  <c r="H94" i="18" s="1"/>
  <c r="I94" i="18" s="1"/>
  <c r="J94" i="18" s="1"/>
  <c r="K94" i="18" s="1"/>
  <c r="L94" i="18" s="1"/>
  <c r="M94" i="18" s="1"/>
  <c r="N94" i="18" s="1"/>
  <c r="O94" i="18" s="1"/>
  <c r="P94" i="18" s="1"/>
  <c r="Q94" i="18" s="1"/>
  <c r="R94" i="18" s="1"/>
  <c r="S94" i="18" s="1"/>
  <c r="T94" i="18" s="1"/>
  <c r="U94" i="18" s="1"/>
  <c r="V94" i="18" s="1"/>
  <c r="W94" i="18" s="1"/>
  <c r="X94" i="18" s="1"/>
  <c r="Y94" i="18" s="1"/>
  <c r="Z94" i="18" s="1"/>
  <c r="AA94" i="18" s="1"/>
  <c r="AB94" i="18" s="1"/>
  <c r="AC94" i="18" s="1"/>
  <c r="AD94" i="18" s="1"/>
  <c r="AE94" i="18" s="1"/>
  <c r="AF94" i="18" s="1"/>
  <c r="C93" i="18"/>
  <c r="D93" i="18" s="1"/>
  <c r="E93" i="18" s="1"/>
  <c r="F93" i="18" s="1"/>
  <c r="G93" i="18" s="1"/>
  <c r="H93" i="18" s="1"/>
  <c r="I93" i="18" s="1"/>
  <c r="J93" i="18" s="1"/>
  <c r="K93" i="18" s="1"/>
  <c r="L93" i="18" s="1"/>
  <c r="M93" i="18" s="1"/>
  <c r="N93" i="18" s="1"/>
  <c r="O93" i="18" s="1"/>
  <c r="P93" i="18" s="1"/>
  <c r="Q93" i="18" s="1"/>
  <c r="R93" i="18" s="1"/>
  <c r="S93" i="18" s="1"/>
  <c r="T93" i="18" s="1"/>
  <c r="U93" i="18" s="1"/>
  <c r="V93" i="18" s="1"/>
  <c r="W93" i="18" s="1"/>
  <c r="X93" i="18" s="1"/>
  <c r="Y93" i="18" s="1"/>
  <c r="Z93" i="18" s="1"/>
  <c r="AA93" i="18" s="1"/>
  <c r="AB93" i="18" s="1"/>
  <c r="AC93" i="18" s="1"/>
  <c r="AD93" i="18" s="1"/>
  <c r="AE93" i="18" s="1"/>
  <c r="AF93" i="18" s="1"/>
  <c r="C92" i="18"/>
  <c r="D92" i="18" s="1"/>
  <c r="E92" i="18" s="1"/>
  <c r="F92" i="18" s="1"/>
  <c r="G92" i="18" s="1"/>
  <c r="H92" i="18" s="1"/>
  <c r="I92" i="18" s="1"/>
  <c r="J92" i="18" s="1"/>
  <c r="K92" i="18" s="1"/>
  <c r="L92" i="18" s="1"/>
  <c r="M92" i="18" s="1"/>
  <c r="N92" i="18" s="1"/>
  <c r="O92" i="18" s="1"/>
  <c r="P92" i="18" s="1"/>
  <c r="Q92" i="18" s="1"/>
  <c r="R92" i="18" s="1"/>
  <c r="S92" i="18" s="1"/>
  <c r="T92" i="18" s="1"/>
  <c r="U92" i="18" s="1"/>
  <c r="V92" i="18" s="1"/>
  <c r="W92" i="18" s="1"/>
  <c r="X92" i="18" s="1"/>
  <c r="Y92" i="18" s="1"/>
  <c r="Z92" i="18" s="1"/>
  <c r="AA92" i="18" s="1"/>
  <c r="AB92" i="18" s="1"/>
  <c r="AC92" i="18" s="1"/>
  <c r="AD92" i="18" s="1"/>
  <c r="AE92" i="18" s="1"/>
  <c r="AF92" i="18" s="1"/>
  <c r="C91" i="18"/>
  <c r="D91" i="18" s="1"/>
  <c r="E91" i="18" s="1"/>
  <c r="F91" i="18" s="1"/>
  <c r="G91" i="18" s="1"/>
  <c r="H91" i="18" s="1"/>
  <c r="I91" i="18" s="1"/>
  <c r="J91" i="18" s="1"/>
  <c r="K91" i="18" s="1"/>
  <c r="L91" i="18" s="1"/>
  <c r="M91" i="18" s="1"/>
  <c r="N91" i="18" s="1"/>
  <c r="O91" i="18" s="1"/>
  <c r="P91" i="18" s="1"/>
  <c r="Q91" i="18" s="1"/>
  <c r="R91" i="18" s="1"/>
  <c r="S91" i="18" s="1"/>
  <c r="T91" i="18" s="1"/>
  <c r="U91" i="18" s="1"/>
  <c r="V91" i="18" s="1"/>
  <c r="W91" i="18" s="1"/>
  <c r="X91" i="18" s="1"/>
  <c r="Y91" i="18" s="1"/>
  <c r="Z91" i="18" s="1"/>
  <c r="AA91" i="18" s="1"/>
  <c r="AB91" i="18" s="1"/>
  <c r="AC91" i="18" s="1"/>
  <c r="AD91" i="18" s="1"/>
  <c r="AE91" i="18" s="1"/>
  <c r="AF91" i="18" s="1"/>
  <c r="D90" i="18"/>
  <c r="C90" i="18"/>
  <c r="AH87" i="18"/>
  <c r="AI87" i="18" s="1"/>
  <c r="AH86" i="18"/>
  <c r="AI86" i="18" s="1"/>
  <c r="AH85" i="18"/>
  <c r="AI85" i="18" s="1"/>
  <c r="AH84" i="18"/>
  <c r="AI84" i="18" s="1"/>
  <c r="AF81" i="18"/>
  <c r="AE81" i="18"/>
  <c r="AD81" i="18"/>
  <c r="AC81" i="18"/>
  <c r="AB81" i="18"/>
  <c r="AA81" i="18"/>
  <c r="Z81" i="18"/>
  <c r="Y81" i="18"/>
  <c r="X81" i="18"/>
  <c r="W81" i="18"/>
  <c r="V81" i="18"/>
  <c r="U81" i="18"/>
  <c r="T81" i="18"/>
  <c r="S81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AI80" i="18"/>
  <c r="AH80" i="18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AG72" i="18"/>
  <c r="AI71" i="18"/>
  <c r="AH71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H72" i="18" s="1"/>
  <c r="G67" i="18"/>
  <c r="F67" i="18"/>
  <c r="E67" i="18"/>
  <c r="D67" i="18"/>
  <c r="C67" i="18"/>
  <c r="AI65" i="18"/>
  <c r="AH65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AI63" i="18"/>
  <c r="AH63" i="18"/>
  <c r="AI62" i="18"/>
  <c r="AH62" i="18"/>
  <c r="AI61" i="18"/>
  <c r="AH61" i="18"/>
  <c r="AG60" i="18"/>
  <c r="AF60" i="18"/>
  <c r="AE60" i="18"/>
  <c r="AE5" i="18" s="1"/>
  <c r="AD60" i="18"/>
  <c r="AD5" i="18" s="1"/>
  <c r="AC60" i="18"/>
  <c r="AC5" i="18" s="1"/>
  <c r="AB60" i="18"/>
  <c r="AB5" i="18" s="1"/>
  <c r="AA60" i="18"/>
  <c r="AA5" i="18" s="1"/>
  <c r="Z60" i="18"/>
  <c r="Z5" i="18" s="1"/>
  <c r="Y60" i="18"/>
  <c r="Y5" i="18" s="1"/>
  <c r="X60" i="18"/>
  <c r="X5" i="18" s="1"/>
  <c r="W60" i="18"/>
  <c r="W5" i="18" s="1"/>
  <c r="V60" i="18"/>
  <c r="V5" i="18" s="1"/>
  <c r="U60" i="18"/>
  <c r="U5" i="18" s="1"/>
  <c r="T60" i="18"/>
  <c r="T5" i="18" s="1"/>
  <c r="S60" i="18"/>
  <c r="S5" i="18" s="1"/>
  <c r="R60" i="18"/>
  <c r="R5" i="18" s="1"/>
  <c r="Q60" i="18"/>
  <c r="Q5" i="18" s="1"/>
  <c r="P60" i="18"/>
  <c r="P5" i="18" s="1"/>
  <c r="O60" i="18"/>
  <c r="O5" i="18" s="1"/>
  <c r="N60" i="18"/>
  <c r="N5" i="18" s="1"/>
  <c r="M60" i="18"/>
  <c r="M5" i="18" s="1"/>
  <c r="L60" i="18"/>
  <c r="L5" i="18" s="1"/>
  <c r="K60" i="18"/>
  <c r="J60" i="18"/>
  <c r="J5" i="18" s="1"/>
  <c r="I60" i="18"/>
  <c r="I5" i="18" s="1"/>
  <c r="H60" i="18"/>
  <c r="G60" i="18"/>
  <c r="F60" i="18"/>
  <c r="F5" i="18" s="1"/>
  <c r="E60" i="18"/>
  <c r="E5" i="18" s="1"/>
  <c r="D60" i="18"/>
  <c r="D5" i="18" s="1"/>
  <c r="C60" i="18"/>
  <c r="C5" i="18" s="1"/>
  <c r="B5" i="18"/>
  <c r="AI59" i="18"/>
  <c r="AH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G48" i="18"/>
  <c r="AG4" i="18" s="1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AI47" i="18"/>
  <c r="AH47" i="18"/>
  <c r="AI46" i="18"/>
  <c r="AH46" i="18"/>
  <c r="AI45" i="18"/>
  <c r="AH45" i="18"/>
  <c r="AG43" i="18"/>
  <c r="AG44" i="18" s="1"/>
  <c r="AG3" i="18" s="1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G31" i="18"/>
  <c r="AF31" i="18"/>
  <c r="AE31" i="18"/>
  <c r="AD31" i="18"/>
  <c r="AC31" i="18"/>
  <c r="AB31" i="18"/>
  <c r="AA31" i="18"/>
  <c r="Z31" i="18"/>
  <c r="Y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F5" i="18"/>
  <c r="K5" i="18"/>
  <c r="H5" i="18"/>
  <c r="G5" i="18"/>
  <c r="K4" i="18"/>
  <c r="C4" i="18"/>
  <c r="D4" i="18" s="1"/>
  <c r="AG2" i="18"/>
  <c r="AF85" i="17"/>
  <c r="AE85" i="17"/>
  <c r="AD85" i="17"/>
  <c r="AG66" i="18" l="1"/>
  <c r="C72" i="18"/>
  <c r="E72" i="18"/>
  <c r="U72" i="18"/>
  <c r="Y72" i="18"/>
  <c r="D72" i="18"/>
  <c r="L72" i="18"/>
  <c r="C83" i="18"/>
  <c r="D179" i="18"/>
  <c r="D215" i="18" s="1"/>
  <c r="AD72" i="18"/>
  <c r="C180" i="18"/>
  <c r="C43" i="18" s="1"/>
  <c r="C44" i="18" s="1"/>
  <c r="AE72" i="18"/>
  <c r="C7" i="19"/>
  <c r="D215" i="19"/>
  <c r="E179" i="19"/>
  <c r="E180" i="19" s="1"/>
  <c r="E43" i="19" s="1"/>
  <c r="E44" i="19" s="1"/>
  <c r="E66" i="19" s="1"/>
  <c r="AI72" i="19"/>
  <c r="AH72" i="19"/>
  <c r="F174" i="19"/>
  <c r="D172" i="19"/>
  <c r="E90" i="19"/>
  <c r="T194" i="19"/>
  <c r="B7" i="19"/>
  <c r="D180" i="19"/>
  <c r="D43" i="19" s="1"/>
  <c r="D83" i="19"/>
  <c r="E95" i="19"/>
  <c r="AF72" i="18"/>
  <c r="AC72" i="18"/>
  <c r="AB72" i="18"/>
  <c r="AA72" i="18"/>
  <c r="X72" i="18"/>
  <c r="W72" i="18"/>
  <c r="V72" i="18"/>
  <c r="T72" i="18"/>
  <c r="S72" i="18"/>
  <c r="Q72" i="18"/>
  <c r="P72" i="18"/>
  <c r="O72" i="18"/>
  <c r="N72" i="18"/>
  <c r="M72" i="18"/>
  <c r="K72" i="18"/>
  <c r="I72" i="18"/>
  <c r="G72" i="18"/>
  <c r="AI70" i="18"/>
  <c r="F72" i="18"/>
  <c r="AH70" i="18"/>
  <c r="AH69" i="18"/>
  <c r="AI68" i="18"/>
  <c r="AH68" i="18"/>
  <c r="AI81" i="18"/>
  <c r="AI48" i="18"/>
  <c r="AI31" i="18"/>
  <c r="AH67" i="18"/>
  <c r="AH81" i="18"/>
  <c r="AH31" i="18"/>
  <c r="C66" i="18"/>
  <c r="C7" i="18" s="1"/>
  <c r="B72" i="18"/>
  <c r="B66" i="18"/>
  <c r="B7" i="18" s="1"/>
  <c r="AG6" i="18"/>
  <c r="T194" i="18"/>
  <c r="E95" i="18"/>
  <c r="D83" i="18"/>
  <c r="AH48" i="18"/>
  <c r="AH60" i="18"/>
  <c r="AH64" i="18"/>
  <c r="AI69" i="18"/>
  <c r="D172" i="18"/>
  <c r="D191" i="18"/>
  <c r="S191" i="18"/>
  <c r="AI60" i="18"/>
  <c r="AI64" i="18"/>
  <c r="E90" i="18"/>
  <c r="J72" i="18"/>
  <c r="R72" i="18"/>
  <c r="Z72" i="18"/>
  <c r="AI67" i="18"/>
  <c r="C172" i="18"/>
  <c r="E174" i="18"/>
  <c r="D180" i="18"/>
  <c r="D43" i="18" s="1"/>
  <c r="D44" i="18" s="1"/>
  <c r="D66" i="18" s="1"/>
  <c r="E179" i="18" l="1"/>
  <c r="E172" i="19"/>
  <c r="F90" i="19"/>
  <c r="F95" i="19"/>
  <c r="E83" i="19"/>
  <c r="W194" i="19"/>
  <c r="E7" i="19"/>
  <c r="D44" i="19"/>
  <c r="G174" i="19"/>
  <c r="E215" i="19"/>
  <c r="F179" i="19"/>
  <c r="U194" i="18"/>
  <c r="V194" i="18"/>
  <c r="D7" i="18"/>
  <c r="F179" i="18"/>
  <c r="E215" i="18"/>
  <c r="AH72" i="18"/>
  <c r="AI72" i="18"/>
  <c r="E83" i="18"/>
  <c r="F95" i="18"/>
  <c r="F174" i="18"/>
  <c r="E180" i="18"/>
  <c r="E43" i="18" s="1"/>
  <c r="E172" i="18"/>
  <c r="F90" i="18"/>
  <c r="D66" i="19" l="1"/>
  <c r="F215" i="19"/>
  <c r="G179" i="19"/>
  <c r="G180" i="19" s="1"/>
  <c r="G43" i="19" s="1"/>
  <c r="G44" i="19" s="1"/>
  <c r="G66" i="19" s="1"/>
  <c r="H174" i="19"/>
  <c r="F83" i="19"/>
  <c r="G95" i="19"/>
  <c r="F180" i="19"/>
  <c r="F43" i="19" s="1"/>
  <c r="F172" i="19"/>
  <c r="G90" i="19"/>
  <c r="F172" i="18"/>
  <c r="G90" i="18"/>
  <c r="F215" i="18"/>
  <c r="G179" i="18"/>
  <c r="E44" i="18"/>
  <c r="G174" i="18"/>
  <c r="F180" i="18"/>
  <c r="F43" i="18" s="1"/>
  <c r="F44" i="18" s="1"/>
  <c r="F66" i="18" s="1"/>
  <c r="G95" i="18"/>
  <c r="F83" i="18"/>
  <c r="Y194" i="19" l="1"/>
  <c r="G7" i="19"/>
  <c r="I174" i="19"/>
  <c r="G215" i="19"/>
  <c r="H179" i="19"/>
  <c r="G172" i="19"/>
  <c r="H90" i="19"/>
  <c r="V194" i="19"/>
  <c r="D7" i="19"/>
  <c r="F44" i="19"/>
  <c r="H95" i="19"/>
  <c r="G83" i="19"/>
  <c r="G180" i="18"/>
  <c r="G43" i="18" s="1"/>
  <c r="H174" i="18"/>
  <c r="E66" i="18"/>
  <c r="H179" i="18"/>
  <c r="G215" i="18"/>
  <c r="G83" i="18"/>
  <c r="H95" i="18"/>
  <c r="G172" i="18"/>
  <c r="H90" i="18"/>
  <c r="X194" i="18"/>
  <c r="F7" i="18"/>
  <c r="H215" i="19" l="1"/>
  <c r="I179" i="19"/>
  <c r="F66" i="19"/>
  <c r="I180" i="19"/>
  <c r="I43" i="19" s="1"/>
  <c r="I44" i="19" s="1"/>
  <c r="I66" i="19" s="1"/>
  <c r="J174" i="19"/>
  <c r="H180" i="19"/>
  <c r="H43" i="19" s="1"/>
  <c r="H83" i="19"/>
  <c r="I95" i="19"/>
  <c r="H172" i="19"/>
  <c r="I90" i="19"/>
  <c r="I179" i="18"/>
  <c r="H215" i="18"/>
  <c r="W194" i="18"/>
  <c r="E7" i="18"/>
  <c r="I95" i="18"/>
  <c r="H83" i="18"/>
  <c r="H180" i="18"/>
  <c r="H43" i="18" s="1"/>
  <c r="H44" i="18" s="1"/>
  <c r="H66" i="18" s="1"/>
  <c r="I174" i="18"/>
  <c r="G44" i="18"/>
  <c r="H172" i="18"/>
  <c r="I90" i="18"/>
  <c r="K174" i="19" l="1"/>
  <c r="I172" i="19"/>
  <c r="J90" i="19"/>
  <c r="AA194" i="19"/>
  <c r="I7" i="19"/>
  <c r="J95" i="19"/>
  <c r="I83" i="19"/>
  <c r="J179" i="19"/>
  <c r="I215" i="19"/>
  <c r="X194" i="19"/>
  <c r="F7" i="19"/>
  <c r="H44" i="19"/>
  <c r="J95" i="18"/>
  <c r="I83" i="18"/>
  <c r="G66" i="18"/>
  <c r="I180" i="18"/>
  <c r="I43" i="18" s="1"/>
  <c r="J174" i="18"/>
  <c r="Z194" i="18"/>
  <c r="H7" i="18"/>
  <c r="I215" i="18"/>
  <c r="J179" i="18"/>
  <c r="I172" i="18"/>
  <c r="J90" i="18"/>
  <c r="J172" i="19" l="1"/>
  <c r="K90" i="19"/>
  <c r="K95" i="19"/>
  <c r="J83" i="19"/>
  <c r="H66" i="19"/>
  <c r="L174" i="19"/>
  <c r="K179" i="19"/>
  <c r="J215" i="19"/>
  <c r="J180" i="19"/>
  <c r="J43" i="19" s="1"/>
  <c r="J180" i="18"/>
  <c r="J43" i="18" s="1"/>
  <c r="J44" i="18" s="1"/>
  <c r="J66" i="18" s="1"/>
  <c r="K174" i="18"/>
  <c r="I44" i="18"/>
  <c r="K179" i="18"/>
  <c r="J215" i="18"/>
  <c r="J172" i="18"/>
  <c r="K90" i="18"/>
  <c r="Y194" i="18"/>
  <c r="G7" i="18"/>
  <c r="K95" i="18"/>
  <c r="J83" i="18"/>
  <c r="L95" i="19" l="1"/>
  <c r="K83" i="19"/>
  <c r="K215" i="19"/>
  <c r="L179" i="19"/>
  <c r="L180" i="19"/>
  <c r="L43" i="19" s="1"/>
  <c r="L44" i="19" s="1"/>
  <c r="L66" i="19" s="1"/>
  <c r="M174" i="19"/>
  <c r="K172" i="19"/>
  <c r="L90" i="19"/>
  <c r="Z194" i="19"/>
  <c r="H7" i="19"/>
  <c r="J44" i="19"/>
  <c r="K180" i="19"/>
  <c r="K43" i="19" s="1"/>
  <c r="K44" i="19" s="1"/>
  <c r="K66" i="19" s="1"/>
  <c r="L179" i="18"/>
  <c r="K215" i="18"/>
  <c r="L95" i="18"/>
  <c r="K83" i="18"/>
  <c r="I66" i="18"/>
  <c r="K180" i="18"/>
  <c r="K43" i="18" s="1"/>
  <c r="L174" i="18"/>
  <c r="K172" i="18"/>
  <c r="L90" i="18"/>
  <c r="AB194" i="18"/>
  <c r="J7" i="18"/>
  <c r="N174" i="19" l="1"/>
  <c r="L215" i="19"/>
  <c r="M179" i="19"/>
  <c r="J66" i="19"/>
  <c r="AC194" i="19"/>
  <c r="K7" i="19"/>
  <c r="L172" i="19"/>
  <c r="M90" i="19"/>
  <c r="AD194" i="19"/>
  <c r="L7" i="19"/>
  <c r="M95" i="19"/>
  <c r="L83" i="19"/>
  <c r="AA194" i="18"/>
  <c r="I7" i="18"/>
  <c r="L172" i="18"/>
  <c r="M90" i="18"/>
  <c r="M95" i="18"/>
  <c r="L83" i="18"/>
  <c r="L180" i="18"/>
  <c r="L43" i="18" s="1"/>
  <c r="L44" i="18" s="1"/>
  <c r="L66" i="18" s="1"/>
  <c r="M174" i="18"/>
  <c r="K44" i="18"/>
  <c r="L215" i="18"/>
  <c r="M179" i="18"/>
  <c r="N95" i="19" l="1"/>
  <c r="M83" i="19"/>
  <c r="AB194" i="19"/>
  <c r="J7" i="19"/>
  <c r="M215" i="19"/>
  <c r="N179" i="19"/>
  <c r="M172" i="19"/>
  <c r="N90" i="19"/>
  <c r="M180" i="19"/>
  <c r="M43" i="19" s="1"/>
  <c r="M44" i="19" s="1"/>
  <c r="M66" i="19" s="1"/>
  <c r="C189" i="19" s="1"/>
  <c r="N180" i="19"/>
  <c r="N43" i="19" s="1"/>
  <c r="N44" i="19" s="1"/>
  <c r="N66" i="19" s="1"/>
  <c r="O174" i="19"/>
  <c r="K66" i="18"/>
  <c r="AD194" i="18"/>
  <c r="L7" i="18"/>
  <c r="M215" i="18"/>
  <c r="N179" i="18"/>
  <c r="M172" i="18"/>
  <c r="N90" i="18"/>
  <c r="M180" i="18"/>
  <c r="M43" i="18" s="1"/>
  <c r="M44" i="18" s="1"/>
  <c r="M66" i="18" s="1"/>
  <c r="N174" i="18"/>
  <c r="N95" i="18"/>
  <c r="M83" i="18"/>
  <c r="B189" i="19" l="1"/>
  <c r="K6" i="19" s="1"/>
  <c r="AE194" i="19"/>
  <c r="M7" i="19"/>
  <c r="AF194" i="19"/>
  <c r="N7" i="19"/>
  <c r="N172" i="19"/>
  <c r="O90" i="19"/>
  <c r="P174" i="19"/>
  <c r="N215" i="19"/>
  <c r="O179" i="19"/>
  <c r="O180" i="19" s="1"/>
  <c r="O43" i="19" s="1"/>
  <c r="O44" i="19" s="1"/>
  <c r="O66" i="19" s="1"/>
  <c r="N83" i="19"/>
  <c r="O95" i="19"/>
  <c r="N215" i="18"/>
  <c r="O179" i="18"/>
  <c r="O95" i="18"/>
  <c r="N83" i="18"/>
  <c r="N172" i="18"/>
  <c r="O90" i="18"/>
  <c r="O174" i="18"/>
  <c r="N180" i="18"/>
  <c r="N43" i="18" s="1"/>
  <c r="N44" i="18" s="1"/>
  <c r="N66" i="18" s="1"/>
  <c r="AE194" i="18"/>
  <c r="M7" i="18"/>
  <c r="AC194" i="18"/>
  <c r="K7" i="18"/>
  <c r="C189" i="18"/>
  <c r="B189" i="18"/>
  <c r="K6" i="18" l="1"/>
  <c r="AG194" i="19"/>
  <c r="O7" i="19"/>
  <c r="O172" i="19"/>
  <c r="P90" i="19"/>
  <c r="P95" i="19"/>
  <c r="O83" i="19"/>
  <c r="Q174" i="19"/>
  <c r="O215" i="19"/>
  <c r="P179" i="19"/>
  <c r="P180" i="19" s="1"/>
  <c r="P43" i="19" s="1"/>
  <c r="P44" i="19" s="1"/>
  <c r="P66" i="19" s="1"/>
  <c r="O180" i="18"/>
  <c r="O43" i="18" s="1"/>
  <c r="O44" i="18" s="1"/>
  <c r="O66" i="18" s="1"/>
  <c r="P174" i="18"/>
  <c r="AF194" i="18"/>
  <c r="N7" i="18"/>
  <c r="O172" i="18"/>
  <c r="P90" i="18"/>
  <c r="O83" i="18"/>
  <c r="P95" i="18"/>
  <c r="P179" i="18"/>
  <c r="O215" i="18"/>
  <c r="AH194" i="19" l="1"/>
  <c r="P7" i="19"/>
  <c r="P83" i="19"/>
  <c r="Q95" i="19"/>
  <c r="P172" i="19"/>
  <c r="Q90" i="19"/>
  <c r="R174" i="19"/>
  <c r="P215" i="19"/>
  <c r="Q179" i="19"/>
  <c r="Q180" i="19" s="1"/>
  <c r="Q43" i="19" s="1"/>
  <c r="Q44" i="19" s="1"/>
  <c r="Q66" i="19" s="1"/>
  <c r="P180" i="18"/>
  <c r="P43" i="18" s="1"/>
  <c r="P44" i="18" s="1"/>
  <c r="P66" i="18" s="1"/>
  <c r="Q174" i="18"/>
  <c r="Q95" i="18"/>
  <c r="P83" i="18"/>
  <c r="P172" i="18"/>
  <c r="Q90" i="18"/>
  <c r="Q179" i="18"/>
  <c r="P215" i="18"/>
  <c r="AG194" i="18"/>
  <c r="O7" i="18"/>
  <c r="S174" i="19" l="1"/>
  <c r="AI194" i="19"/>
  <c r="Q7" i="19"/>
  <c r="Q172" i="19"/>
  <c r="R90" i="19"/>
  <c r="R95" i="19"/>
  <c r="Q83" i="19"/>
  <c r="R179" i="19"/>
  <c r="Q215" i="19"/>
  <c r="R179" i="18"/>
  <c r="Q215" i="18"/>
  <c r="Q172" i="18"/>
  <c r="R90" i="18"/>
  <c r="Q83" i="18"/>
  <c r="R95" i="18"/>
  <c r="R174" i="18"/>
  <c r="Q180" i="18"/>
  <c r="Q43" i="18" s="1"/>
  <c r="Q44" i="18" s="1"/>
  <c r="Q66" i="18" s="1"/>
  <c r="AH194" i="18"/>
  <c r="P7" i="18"/>
  <c r="T174" i="19" l="1"/>
  <c r="S95" i="19"/>
  <c r="R83" i="19"/>
  <c r="R172" i="19"/>
  <c r="S90" i="19"/>
  <c r="S179" i="19"/>
  <c r="R215" i="19"/>
  <c r="R180" i="19"/>
  <c r="R43" i="19" s="1"/>
  <c r="R44" i="19" s="1"/>
  <c r="R66" i="19" s="1"/>
  <c r="AI194" i="18"/>
  <c r="Q7" i="18"/>
  <c r="R180" i="18"/>
  <c r="R43" i="18" s="1"/>
  <c r="R44" i="18" s="1"/>
  <c r="R66" i="18" s="1"/>
  <c r="S174" i="18"/>
  <c r="S95" i="18"/>
  <c r="R83" i="18"/>
  <c r="R172" i="18"/>
  <c r="S90" i="18"/>
  <c r="R215" i="18"/>
  <c r="S179" i="18"/>
  <c r="S215" i="19" l="1"/>
  <c r="T179" i="19"/>
  <c r="S172" i="19"/>
  <c r="T90" i="19"/>
  <c r="T95" i="19"/>
  <c r="S83" i="19"/>
  <c r="T180" i="19"/>
  <c r="T43" i="19" s="1"/>
  <c r="T44" i="19" s="1"/>
  <c r="T66" i="19" s="1"/>
  <c r="U174" i="19"/>
  <c r="AJ194" i="19"/>
  <c r="R7" i="19"/>
  <c r="S180" i="19"/>
  <c r="S43" i="19" s="1"/>
  <c r="S44" i="19" s="1"/>
  <c r="S66" i="19" s="1"/>
  <c r="S172" i="18"/>
  <c r="T90" i="18"/>
  <c r="T95" i="18"/>
  <c r="S83" i="18"/>
  <c r="S180" i="18"/>
  <c r="S43" i="18" s="1"/>
  <c r="S44" i="18" s="1"/>
  <c r="S66" i="18" s="1"/>
  <c r="T174" i="18"/>
  <c r="AJ194" i="18"/>
  <c r="R7" i="18"/>
  <c r="T179" i="18"/>
  <c r="S215" i="18"/>
  <c r="AL194" i="19" l="1"/>
  <c r="T7" i="19"/>
  <c r="V174" i="19"/>
  <c r="U180" i="19"/>
  <c r="U43" i="19" s="1"/>
  <c r="U44" i="19" s="1"/>
  <c r="U66" i="19" s="1"/>
  <c r="T83" i="19"/>
  <c r="U95" i="19"/>
  <c r="AK194" i="19"/>
  <c r="S7" i="19"/>
  <c r="T215" i="19"/>
  <c r="U179" i="19"/>
  <c r="T172" i="19"/>
  <c r="U90" i="19"/>
  <c r="T180" i="18"/>
  <c r="T43" i="18" s="1"/>
  <c r="T44" i="18" s="1"/>
  <c r="T66" i="18" s="1"/>
  <c r="U174" i="18"/>
  <c r="T172" i="18"/>
  <c r="U90" i="18"/>
  <c r="AK194" i="18"/>
  <c r="S7" i="18"/>
  <c r="U95" i="18"/>
  <c r="T83" i="18"/>
  <c r="U179" i="18"/>
  <c r="T215" i="18"/>
  <c r="U172" i="19" l="1"/>
  <c r="V90" i="19"/>
  <c r="V95" i="19"/>
  <c r="U83" i="19"/>
  <c r="AM194" i="19"/>
  <c r="U7" i="19"/>
  <c r="W174" i="19"/>
  <c r="U215" i="19"/>
  <c r="V179" i="19"/>
  <c r="V180" i="19" s="1"/>
  <c r="V43" i="19" s="1"/>
  <c r="V44" i="19" s="1"/>
  <c r="V66" i="19" s="1"/>
  <c r="U83" i="18"/>
  <c r="V95" i="18"/>
  <c r="U172" i="18"/>
  <c r="V90" i="18"/>
  <c r="U180" i="18"/>
  <c r="U43" i="18" s="1"/>
  <c r="U44" i="18" s="1"/>
  <c r="U66" i="18" s="1"/>
  <c r="V174" i="18"/>
  <c r="U215" i="18"/>
  <c r="V179" i="18"/>
  <c r="AL194" i="18"/>
  <c r="T7" i="18"/>
  <c r="X174" i="19" l="1"/>
  <c r="AN194" i="19"/>
  <c r="V7" i="19"/>
  <c r="V83" i="19"/>
  <c r="W95" i="19"/>
  <c r="V215" i="19"/>
  <c r="W179" i="19"/>
  <c r="V172" i="19"/>
  <c r="W90" i="19"/>
  <c r="V215" i="18"/>
  <c r="W179" i="18"/>
  <c r="W174" i="18"/>
  <c r="V180" i="18"/>
  <c r="V43" i="18" s="1"/>
  <c r="V44" i="18" s="1"/>
  <c r="V66" i="18" s="1"/>
  <c r="AM194" i="18"/>
  <c r="U7" i="18"/>
  <c r="V172" i="18"/>
  <c r="W90" i="18"/>
  <c r="W95" i="18"/>
  <c r="V83" i="18"/>
  <c r="W215" i="19" l="1"/>
  <c r="X179" i="19"/>
  <c r="W172" i="19"/>
  <c r="X90" i="19"/>
  <c r="W180" i="19"/>
  <c r="W43" i="19" s="1"/>
  <c r="W44" i="19" s="1"/>
  <c r="W66" i="19" s="1"/>
  <c r="X95" i="19"/>
  <c r="W83" i="19"/>
  <c r="X180" i="19"/>
  <c r="X43" i="19" s="1"/>
  <c r="X44" i="19" s="1"/>
  <c r="X66" i="19" s="1"/>
  <c r="Y174" i="19"/>
  <c r="W172" i="18"/>
  <c r="X90" i="18"/>
  <c r="AN194" i="18"/>
  <c r="V7" i="18"/>
  <c r="W180" i="18"/>
  <c r="W43" i="18" s="1"/>
  <c r="W44" i="18" s="1"/>
  <c r="W66" i="18" s="1"/>
  <c r="X174" i="18"/>
  <c r="W215" i="18"/>
  <c r="X179" i="18"/>
  <c r="W83" i="18"/>
  <c r="X95" i="18"/>
  <c r="AO194" i="19" l="1"/>
  <c r="W7" i="19"/>
  <c r="X172" i="19"/>
  <c r="Y90" i="19"/>
  <c r="AP194" i="19"/>
  <c r="X7" i="19"/>
  <c r="X83" i="19"/>
  <c r="Y95" i="19"/>
  <c r="X215" i="19"/>
  <c r="Y179" i="19"/>
  <c r="Y180" i="19"/>
  <c r="Y43" i="19" s="1"/>
  <c r="Y44" i="19" s="1"/>
  <c r="Y66" i="19" s="1"/>
  <c r="Z174" i="19"/>
  <c r="Y179" i="18"/>
  <c r="X215" i="18"/>
  <c r="X180" i="18"/>
  <c r="X43" i="18" s="1"/>
  <c r="X44" i="18" s="1"/>
  <c r="X66" i="18" s="1"/>
  <c r="Y174" i="18"/>
  <c r="AO194" i="18"/>
  <c r="W7" i="18"/>
  <c r="Y95" i="18"/>
  <c r="X83" i="18"/>
  <c r="X172" i="18"/>
  <c r="Y90" i="18"/>
  <c r="Y172" i="19" l="1"/>
  <c r="Z90" i="19"/>
  <c r="AQ194" i="19"/>
  <c r="Y7" i="19"/>
  <c r="Z95" i="19"/>
  <c r="Y83" i="19"/>
  <c r="AA174" i="19"/>
  <c r="Z179" i="19"/>
  <c r="Z180" i="19" s="1"/>
  <c r="Z43" i="19" s="1"/>
  <c r="Z44" i="19" s="1"/>
  <c r="Z66" i="19" s="1"/>
  <c r="Y215" i="19"/>
  <c r="Y83" i="18"/>
  <c r="Z95" i="18"/>
  <c r="Y180" i="18"/>
  <c r="Y43" i="18" s="1"/>
  <c r="Y44" i="18" s="1"/>
  <c r="Y66" i="18" s="1"/>
  <c r="Z174" i="18"/>
  <c r="AP194" i="18"/>
  <c r="X7" i="18"/>
  <c r="Y172" i="18"/>
  <c r="Z90" i="18"/>
  <c r="Y215" i="18"/>
  <c r="Z179" i="18"/>
  <c r="AB174" i="19" l="1"/>
  <c r="Z83" i="19"/>
  <c r="AA95" i="19"/>
  <c r="Z172" i="19"/>
  <c r="AA90" i="19"/>
  <c r="AR194" i="19"/>
  <c r="Z7" i="19"/>
  <c r="AA179" i="19"/>
  <c r="Z215" i="19"/>
  <c r="Z172" i="18"/>
  <c r="AA90" i="18"/>
  <c r="Z180" i="18"/>
  <c r="Z43" i="18" s="1"/>
  <c r="Z44" i="18" s="1"/>
  <c r="Z66" i="18" s="1"/>
  <c r="AA174" i="18"/>
  <c r="Z215" i="18"/>
  <c r="AA179" i="18"/>
  <c r="AA95" i="18"/>
  <c r="Z83" i="18"/>
  <c r="AQ194" i="18"/>
  <c r="Y7" i="18"/>
  <c r="AA83" i="19" l="1"/>
  <c r="AB95" i="19"/>
  <c r="AC174" i="19"/>
  <c r="AA172" i="19"/>
  <c r="AB90" i="19"/>
  <c r="AA215" i="19"/>
  <c r="AB179" i="19"/>
  <c r="AB180" i="19" s="1"/>
  <c r="AB43" i="19" s="1"/>
  <c r="AB44" i="19" s="1"/>
  <c r="AB66" i="19" s="1"/>
  <c r="AA180" i="19"/>
  <c r="AA44" i="19" s="1"/>
  <c r="AA66" i="19" s="1"/>
  <c r="AB95" i="18"/>
  <c r="AA83" i="18"/>
  <c r="AR194" i="18"/>
  <c r="Z7" i="18"/>
  <c r="AA172" i="18"/>
  <c r="AB90" i="18"/>
  <c r="AA215" i="18"/>
  <c r="AB179" i="18"/>
  <c r="AA180" i="18"/>
  <c r="AA44" i="18" s="1"/>
  <c r="AA66" i="18" s="1"/>
  <c r="AB174" i="18"/>
  <c r="AT194" i="19" l="1"/>
  <c r="AB7" i="19"/>
  <c r="AD174" i="19"/>
  <c r="AC95" i="19"/>
  <c r="AB83" i="19"/>
  <c r="AB215" i="19"/>
  <c r="AC179" i="19"/>
  <c r="AB172" i="19"/>
  <c r="AC90" i="19"/>
  <c r="AS194" i="19"/>
  <c r="AA7" i="19"/>
  <c r="AC179" i="18"/>
  <c r="AB215" i="18"/>
  <c r="AB172" i="18"/>
  <c r="AC90" i="18"/>
  <c r="AC174" i="18"/>
  <c r="AB180" i="18"/>
  <c r="AB43" i="18" s="1"/>
  <c r="AB44" i="18" s="1"/>
  <c r="AB66" i="18" s="1"/>
  <c r="AS194" i="18"/>
  <c r="AA7" i="18"/>
  <c r="AC95" i="18"/>
  <c r="AB83" i="18"/>
  <c r="AC215" i="19" l="1"/>
  <c r="AD179" i="19"/>
  <c r="AD95" i="19"/>
  <c r="AC83" i="19"/>
  <c r="AD180" i="19"/>
  <c r="AD43" i="19" s="1"/>
  <c r="AD44" i="19" s="1"/>
  <c r="AD66" i="19" s="1"/>
  <c r="AE174" i="19"/>
  <c r="AC172" i="19"/>
  <c r="AD90" i="19"/>
  <c r="AC180" i="19"/>
  <c r="AC43" i="19" s="1"/>
  <c r="AC44" i="19" s="1"/>
  <c r="AC66" i="19" s="1"/>
  <c r="AT194" i="18"/>
  <c r="AB7" i="18"/>
  <c r="AD174" i="18"/>
  <c r="AC180" i="18"/>
  <c r="AC43" i="18" s="1"/>
  <c r="AC44" i="18" s="1"/>
  <c r="AC66" i="18" s="1"/>
  <c r="AC172" i="18"/>
  <c r="AD90" i="18"/>
  <c r="AD95" i="18"/>
  <c r="AC83" i="18"/>
  <c r="AD179" i="18"/>
  <c r="AC215" i="18"/>
  <c r="AD172" i="19" l="1"/>
  <c r="AE90" i="19"/>
  <c r="AD215" i="19"/>
  <c r="AE179" i="19"/>
  <c r="AF174" i="19"/>
  <c r="AE180" i="19"/>
  <c r="AE43" i="19" s="1"/>
  <c r="AE44" i="19" s="1"/>
  <c r="AE66" i="19" s="1"/>
  <c r="AV194" i="19"/>
  <c r="AD7" i="19"/>
  <c r="AD83" i="19"/>
  <c r="AE95" i="19"/>
  <c r="AU194" i="19"/>
  <c r="AC7" i="19"/>
  <c r="AE95" i="18"/>
  <c r="AD83" i="18"/>
  <c r="AD172" i="18"/>
  <c r="AE90" i="18"/>
  <c r="AU194" i="18"/>
  <c r="AC7" i="18"/>
  <c r="AE174" i="18"/>
  <c r="AD180" i="18"/>
  <c r="AD43" i="18" s="1"/>
  <c r="AD44" i="18" s="1"/>
  <c r="AD66" i="18" s="1"/>
  <c r="AD215" i="18"/>
  <c r="AE179" i="18"/>
  <c r="AW194" i="19" l="1"/>
  <c r="AE7" i="19"/>
  <c r="AE215" i="19"/>
  <c r="AF179" i="19"/>
  <c r="AF215" i="19" s="1"/>
  <c r="AF95" i="19"/>
  <c r="AF83" i="19" s="1"/>
  <c r="AE83" i="19"/>
  <c r="AE172" i="19"/>
  <c r="AF90" i="19"/>
  <c r="AV194" i="18"/>
  <c r="AD7" i="18"/>
  <c r="AE172" i="18"/>
  <c r="AF90" i="18"/>
  <c r="AE215" i="18"/>
  <c r="AF179" i="18"/>
  <c r="AF215" i="18" s="1"/>
  <c r="AE180" i="18"/>
  <c r="AE43" i="18" s="1"/>
  <c r="AE44" i="18" s="1"/>
  <c r="AE66" i="18" s="1"/>
  <c r="AF174" i="18"/>
  <c r="AF180" i="18" s="1"/>
  <c r="AF43" i="18" s="1"/>
  <c r="AE83" i="18"/>
  <c r="AF95" i="18"/>
  <c r="AF83" i="18" s="1"/>
  <c r="AF172" i="18" l="1"/>
  <c r="AI83" i="19"/>
  <c r="AH83" i="19"/>
  <c r="AF180" i="19"/>
  <c r="AF43" i="19" s="1"/>
  <c r="AF172" i="19"/>
  <c r="AF44" i="18"/>
  <c r="AI43" i="18"/>
  <c r="AH43" i="18"/>
  <c r="AW194" i="18"/>
  <c r="AE7" i="18"/>
  <c r="AH83" i="18"/>
  <c r="AI83" i="18"/>
  <c r="AF44" i="19" l="1"/>
  <c r="AH43" i="19"/>
  <c r="AI43" i="19"/>
  <c r="AF66" i="18"/>
  <c r="AI44" i="18"/>
  <c r="AH44" i="18"/>
  <c r="AF66" i="19" l="1"/>
  <c r="AI44" i="19"/>
  <c r="AH44" i="19"/>
  <c r="AX194" i="18"/>
  <c r="AF7" i="18"/>
  <c r="A7" i="18" s="1"/>
  <c r="AH66" i="18"/>
  <c r="AI66" i="18"/>
  <c r="AX194" i="19" l="1"/>
  <c r="AF7" i="19"/>
  <c r="A7" i="19" s="1"/>
  <c r="AH66" i="19"/>
  <c r="AI66" i="19"/>
  <c r="L85" i="17" l="1"/>
  <c r="F51" i="17" l="1"/>
  <c r="E51" i="17"/>
  <c r="D51" i="17"/>
  <c r="AH88" i="17"/>
  <c r="AI88" i="17" s="1"/>
  <c r="AF219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A219" i="17"/>
  <c r="AF218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A218" i="17"/>
  <c r="AF217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B217" i="17"/>
  <c r="A217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216" i="17"/>
  <c r="B215" i="17"/>
  <c r="S190" i="17"/>
  <c r="AG180" i="17"/>
  <c r="B180" i="17"/>
  <c r="C179" i="17"/>
  <c r="C215" i="17" s="1"/>
  <c r="C178" i="17"/>
  <c r="D178" i="17" s="1"/>
  <c r="E178" i="17" s="1"/>
  <c r="F178" i="17" s="1"/>
  <c r="G178" i="17" s="1"/>
  <c r="H178" i="17" s="1"/>
  <c r="I178" i="17" s="1"/>
  <c r="J178" i="17" s="1"/>
  <c r="K178" i="17" s="1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D177" i="17"/>
  <c r="E177" i="17" s="1"/>
  <c r="F177" i="17" s="1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C177" i="17"/>
  <c r="C176" i="17"/>
  <c r="D176" i="17" s="1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C175" i="17"/>
  <c r="D174" i="17"/>
  <c r="C174" i="17"/>
  <c r="AG172" i="17"/>
  <c r="B172" i="17"/>
  <c r="C171" i="17"/>
  <c r="D171" i="17" s="1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C170" i="17"/>
  <c r="D170" i="17" s="1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C169" i="17"/>
  <c r="D169" i="17" s="1"/>
  <c r="E169" i="17" s="1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C168" i="17"/>
  <c r="D168" i="17" s="1"/>
  <c r="E168" i="17" s="1"/>
  <c r="F168" i="17" s="1"/>
  <c r="G168" i="17" s="1"/>
  <c r="H168" i="17" s="1"/>
  <c r="I168" i="17" s="1"/>
  <c r="J168" i="17" s="1"/>
  <c r="K168" i="17" s="1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C167" i="17"/>
  <c r="D167" i="17" s="1"/>
  <c r="E167" i="17" s="1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H166" i="17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D166" i="17"/>
  <c r="E166" i="17" s="1"/>
  <c r="F166" i="17" s="1"/>
  <c r="G166" i="17" s="1"/>
  <c r="C166" i="17"/>
  <c r="C165" i="17"/>
  <c r="D165" i="17" s="1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C164" i="17"/>
  <c r="D164" i="17" s="1"/>
  <c r="E164" i="17" s="1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C163" i="17"/>
  <c r="D163" i="17" s="1"/>
  <c r="E163" i="17" s="1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U162" i="17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C162" i="17"/>
  <c r="D162" i="17" s="1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E161" i="17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C161" i="17"/>
  <c r="D161" i="17" s="1"/>
  <c r="D160" i="17"/>
  <c r="E160" i="17" s="1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C160" i="17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C159" i="17"/>
  <c r="D159" i="17" s="1"/>
  <c r="C158" i="17"/>
  <c r="D158" i="17" s="1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C157" i="17"/>
  <c r="D156" i="17"/>
  <c r="E156" i="17" s="1"/>
  <c r="F156" i="17" s="1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C156" i="17"/>
  <c r="C155" i="17"/>
  <c r="D155" i="17" s="1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C154" i="17"/>
  <c r="D154" i="17" s="1"/>
  <c r="E154" i="17" s="1"/>
  <c r="F154" i="17" s="1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C153" i="17"/>
  <c r="D153" i="17" s="1"/>
  <c r="E153" i="17" s="1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D152" i="17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C152" i="17"/>
  <c r="P151" i="17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C151" i="17"/>
  <c r="D151" i="17" s="1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C150" i="17"/>
  <c r="D150" i="17" s="1"/>
  <c r="E150" i="17" s="1"/>
  <c r="F150" i="17" s="1"/>
  <c r="G150" i="17" s="1"/>
  <c r="H150" i="17" s="1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D149" i="17"/>
  <c r="E149" i="17" s="1"/>
  <c r="F149" i="17" s="1"/>
  <c r="G149" i="17" s="1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C149" i="17"/>
  <c r="J148" i="17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C148" i="17"/>
  <c r="D148" i="17" s="1"/>
  <c r="E148" i="17" s="1"/>
  <c r="F148" i="17" s="1"/>
  <c r="G148" i="17" s="1"/>
  <c r="H148" i="17" s="1"/>
  <c r="I148" i="17" s="1"/>
  <c r="C147" i="17"/>
  <c r="D147" i="17" s="1"/>
  <c r="E147" i="17" s="1"/>
  <c r="F147" i="17" s="1"/>
  <c r="G147" i="17" s="1"/>
  <c r="H147" i="17" s="1"/>
  <c r="I147" i="17" s="1"/>
  <c r="J147" i="17" s="1"/>
  <c r="K147" i="17" s="1"/>
  <c r="L147" i="17" s="1"/>
  <c r="M147" i="17" s="1"/>
  <c r="N147" i="17" s="1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AE147" i="17" s="1"/>
  <c r="AF147" i="17" s="1"/>
  <c r="D146" i="17"/>
  <c r="E146" i="17" s="1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C146" i="17"/>
  <c r="C145" i="17"/>
  <c r="D145" i="17" s="1"/>
  <c r="E145" i="17" s="1"/>
  <c r="F145" i="17" s="1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C144" i="17"/>
  <c r="D144" i="17" s="1"/>
  <c r="E144" i="17" s="1"/>
  <c r="F144" i="17" s="1"/>
  <c r="G144" i="17" s="1"/>
  <c r="H144" i="17" s="1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D143" i="17"/>
  <c r="E143" i="17" s="1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C143" i="17"/>
  <c r="L142" i="17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C142" i="17"/>
  <c r="D142" i="17" s="1"/>
  <c r="E142" i="17" s="1"/>
  <c r="F142" i="17" s="1"/>
  <c r="G142" i="17" s="1"/>
  <c r="H142" i="17" s="1"/>
  <c r="I142" i="17" s="1"/>
  <c r="J142" i="17" s="1"/>
  <c r="K142" i="17" s="1"/>
  <c r="C141" i="17"/>
  <c r="D141" i="17" s="1"/>
  <c r="E141" i="17" s="1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C140" i="17"/>
  <c r="D140" i="17" s="1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F139" i="17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C139" i="17"/>
  <c r="D139" i="17" s="1"/>
  <c r="E139" i="17" s="1"/>
  <c r="C138" i="17"/>
  <c r="D138" i="17" s="1"/>
  <c r="E138" i="17" s="1"/>
  <c r="F138" i="17" s="1"/>
  <c r="G138" i="17" s="1"/>
  <c r="H138" i="17" s="1"/>
  <c r="I138" i="17" s="1"/>
  <c r="J138" i="17" s="1"/>
  <c r="K138" i="17" s="1"/>
  <c r="L138" i="17" s="1"/>
  <c r="M138" i="17" s="1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C137" i="17"/>
  <c r="D137" i="17" s="1"/>
  <c r="E137" i="17" s="1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D136" i="17"/>
  <c r="E136" i="17" s="1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C136" i="17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C135" i="17"/>
  <c r="D134" i="17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C134" i="17"/>
  <c r="D133" i="17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C133" i="17"/>
  <c r="C132" i="17"/>
  <c r="D132" i="17" s="1"/>
  <c r="E132" i="17" s="1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D131" i="17"/>
  <c r="E131" i="17" s="1"/>
  <c r="F131" i="17" s="1"/>
  <c r="G131" i="17" s="1"/>
  <c r="H131" i="17" s="1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C131" i="17"/>
  <c r="C130" i="17"/>
  <c r="D130" i="17" s="1"/>
  <c r="E130" i="17" s="1"/>
  <c r="F130" i="17" s="1"/>
  <c r="G130" i="17" s="1"/>
  <c r="H130" i="17" s="1"/>
  <c r="I130" i="17" s="1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D129" i="17"/>
  <c r="E129" i="17" s="1"/>
  <c r="F129" i="17" s="1"/>
  <c r="G129" i="17" s="1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C129" i="17"/>
  <c r="P128" i="17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C128" i="17"/>
  <c r="D128" i="17" s="1"/>
  <c r="E128" i="17" s="1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D127" i="17"/>
  <c r="E127" i="17" s="1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C127" i="17"/>
  <c r="C126" i="17"/>
  <c r="D126" i="17" s="1"/>
  <c r="E126" i="17" s="1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D125" i="17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C125" i="17"/>
  <c r="C124" i="17"/>
  <c r="D124" i="17" s="1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D123" i="17"/>
  <c r="E123" i="17" s="1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C123" i="17"/>
  <c r="D122" i="17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C122" i="17"/>
  <c r="C121" i="17"/>
  <c r="D121" i="17" s="1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C120" i="17"/>
  <c r="D120" i="17" s="1"/>
  <c r="E120" i="17" s="1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C119" i="17"/>
  <c r="D119" i="17" s="1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C118" i="17"/>
  <c r="D118" i="17" s="1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D117" i="17"/>
  <c r="E117" i="17" s="1"/>
  <c r="F117" i="17" s="1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C117" i="17"/>
  <c r="C116" i="17"/>
  <c r="D116" i="17" s="1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C115" i="17"/>
  <c r="D115" i="17" s="1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C114" i="17"/>
  <c r="D114" i="17" s="1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D113" i="17"/>
  <c r="E113" i="17" s="1"/>
  <c r="F113" i="17" s="1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C113" i="17"/>
  <c r="C112" i="17"/>
  <c r="D112" i="17" s="1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C111" i="17"/>
  <c r="D111" i="17" s="1"/>
  <c r="E111" i="17" s="1"/>
  <c r="F111" i="17" s="1"/>
  <c r="G111" i="17" s="1"/>
  <c r="H111" i="17" s="1"/>
  <c r="I111" i="17" s="1"/>
  <c r="J111" i="17" s="1"/>
  <c r="K111" i="17" s="1"/>
  <c r="L111" i="17" s="1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C110" i="17"/>
  <c r="D110" i="17" s="1"/>
  <c r="E110" i="17" s="1"/>
  <c r="F110" i="17" s="1"/>
  <c r="G110" i="17" s="1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C109" i="17"/>
  <c r="D109" i="17" s="1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C108" i="17"/>
  <c r="D108" i="17" s="1"/>
  <c r="E108" i="17" s="1"/>
  <c r="F108" i="17" s="1"/>
  <c r="G108" i="17" s="1"/>
  <c r="H108" i="17" s="1"/>
  <c r="I108" i="17" s="1"/>
  <c r="J108" i="17" s="1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C107" i="17"/>
  <c r="D107" i="17" s="1"/>
  <c r="E107" i="17" s="1"/>
  <c r="F107" i="17" s="1"/>
  <c r="G107" i="17" s="1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C106" i="17"/>
  <c r="D106" i="17" s="1"/>
  <c r="E106" i="17" s="1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E105" i="17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C105" i="17"/>
  <c r="D105" i="17" s="1"/>
  <c r="C104" i="17"/>
  <c r="D104" i="17" s="1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C103" i="17"/>
  <c r="D103" i="17" s="1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M102" i="17"/>
  <c r="N102" i="17" s="1"/>
  <c r="O102" i="17" s="1"/>
  <c r="P102" i="17" s="1"/>
  <c r="Q102" i="17" s="1"/>
  <c r="R102" i="17" s="1"/>
  <c r="S102" i="17" s="1"/>
  <c r="T102" i="17" s="1"/>
  <c r="U102" i="17" s="1"/>
  <c r="V102" i="17" s="1"/>
  <c r="W102" i="17" s="1"/>
  <c r="X102" i="17" s="1"/>
  <c r="Y102" i="17" s="1"/>
  <c r="Z102" i="17" s="1"/>
  <c r="AA102" i="17" s="1"/>
  <c r="AB102" i="17" s="1"/>
  <c r="AC102" i="17" s="1"/>
  <c r="AD102" i="17" s="1"/>
  <c r="AE102" i="17" s="1"/>
  <c r="AF102" i="17" s="1"/>
  <c r="C102" i="17"/>
  <c r="D102" i="17" s="1"/>
  <c r="E102" i="17" s="1"/>
  <c r="F102" i="17" s="1"/>
  <c r="G102" i="17" s="1"/>
  <c r="H102" i="17" s="1"/>
  <c r="I102" i="17" s="1"/>
  <c r="J102" i="17" s="1"/>
  <c r="K102" i="17" s="1"/>
  <c r="L102" i="17" s="1"/>
  <c r="C101" i="17"/>
  <c r="D101" i="17" s="1"/>
  <c r="E101" i="17" s="1"/>
  <c r="F101" i="17" s="1"/>
  <c r="G101" i="17" s="1"/>
  <c r="H101" i="17" s="1"/>
  <c r="I101" i="17" s="1"/>
  <c r="J101" i="17" s="1"/>
  <c r="K101" i="17" s="1"/>
  <c r="L101" i="17" s="1"/>
  <c r="M101" i="17" s="1"/>
  <c r="N101" i="17" s="1"/>
  <c r="O101" i="17" s="1"/>
  <c r="P101" i="17" s="1"/>
  <c r="Q101" i="17" s="1"/>
  <c r="R101" i="17" s="1"/>
  <c r="S101" i="17" s="1"/>
  <c r="T101" i="17" s="1"/>
  <c r="U101" i="17" s="1"/>
  <c r="V101" i="17" s="1"/>
  <c r="W101" i="17" s="1"/>
  <c r="X101" i="17" s="1"/>
  <c r="Y101" i="17" s="1"/>
  <c r="Z101" i="17" s="1"/>
  <c r="AA101" i="17" s="1"/>
  <c r="AB101" i="17" s="1"/>
  <c r="AC101" i="17" s="1"/>
  <c r="AD101" i="17" s="1"/>
  <c r="AE101" i="17" s="1"/>
  <c r="AF101" i="17" s="1"/>
  <c r="K100" i="17"/>
  <c r="L100" i="17" s="1"/>
  <c r="M100" i="17" s="1"/>
  <c r="N100" i="17" s="1"/>
  <c r="O100" i="17" s="1"/>
  <c r="P100" i="17" s="1"/>
  <c r="Q100" i="17" s="1"/>
  <c r="R100" i="17" s="1"/>
  <c r="S100" i="17" s="1"/>
  <c r="T100" i="17" s="1"/>
  <c r="U100" i="17" s="1"/>
  <c r="V100" i="17" s="1"/>
  <c r="W100" i="17" s="1"/>
  <c r="X100" i="17" s="1"/>
  <c r="Y100" i="17" s="1"/>
  <c r="Z100" i="17" s="1"/>
  <c r="AA100" i="17" s="1"/>
  <c r="AB100" i="17" s="1"/>
  <c r="AC100" i="17" s="1"/>
  <c r="AD100" i="17" s="1"/>
  <c r="AE100" i="17" s="1"/>
  <c r="AF100" i="17" s="1"/>
  <c r="J100" i="17"/>
  <c r="C100" i="17"/>
  <c r="D100" i="17" s="1"/>
  <c r="E100" i="17" s="1"/>
  <c r="F100" i="17" s="1"/>
  <c r="G100" i="17" s="1"/>
  <c r="H100" i="17" s="1"/>
  <c r="D99" i="17"/>
  <c r="E99" i="17" s="1"/>
  <c r="F99" i="17" s="1"/>
  <c r="G99" i="17" s="1"/>
  <c r="H99" i="17" s="1"/>
  <c r="I99" i="17" s="1"/>
  <c r="J99" i="17" s="1"/>
  <c r="K99" i="17" s="1"/>
  <c r="L99" i="17" s="1"/>
  <c r="M99" i="17" s="1"/>
  <c r="N99" i="17" s="1"/>
  <c r="O99" i="17" s="1"/>
  <c r="P99" i="17" s="1"/>
  <c r="Q99" i="17" s="1"/>
  <c r="R99" i="17" s="1"/>
  <c r="S99" i="17" s="1"/>
  <c r="T99" i="17" s="1"/>
  <c r="U99" i="17" s="1"/>
  <c r="V99" i="17" s="1"/>
  <c r="W99" i="17" s="1"/>
  <c r="X99" i="17" s="1"/>
  <c r="Y99" i="17" s="1"/>
  <c r="Z99" i="17" s="1"/>
  <c r="AA99" i="17" s="1"/>
  <c r="AB99" i="17" s="1"/>
  <c r="AC99" i="17" s="1"/>
  <c r="AD99" i="17" s="1"/>
  <c r="AE99" i="17" s="1"/>
  <c r="AF99" i="17" s="1"/>
  <c r="C99" i="17"/>
  <c r="C98" i="17"/>
  <c r="D98" i="17" s="1"/>
  <c r="E98" i="17" s="1"/>
  <c r="F98" i="17" s="1"/>
  <c r="G98" i="17" s="1"/>
  <c r="H98" i="17" s="1"/>
  <c r="I98" i="17" s="1"/>
  <c r="J98" i="17" s="1"/>
  <c r="K98" i="17" s="1"/>
  <c r="L98" i="17" s="1"/>
  <c r="M98" i="17" s="1"/>
  <c r="N98" i="17" s="1"/>
  <c r="O98" i="17" s="1"/>
  <c r="P98" i="17" s="1"/>
  <c r="Q98" i="17" s="1"/>
  <c r="R98" i="17" s="1"/>
  <c r="S98" i="17" s="1"/>
  <c r="T98" i="17" s="1"/>
  <c r="U98" i="17" s="1"/>
  <c r="V98" i="17" s="1"/>
  <c r="W98" i="17" s="1"/>
  <c r="X98" i="17" s="1"/>
  <c r="Y98" i="17" s="1"/>
  <c r="Z98" i="17" s="1"/>
  <c r="AA98" i="17" s="1"/>
  <c r="AB98" i="17" s="1"/>
  <c r="AC98" i="17" s="1"/>
  <c r="AD98" i="17" s="1"/>
  <c r="AE98" i="17" s="1"/>
  <c r="AF98" i="17" s="1"/>
  <c r="C97" i="17"/>
  <c r="D97" i="17" s="1"/>
  <c r="E97" i="17" s="1"/>
  <c r="F97" i="17" s="1"/>
  <c r="G97" i="17" s="1"/>
  <c r="H97" i="17" s="1"/>
  <c r="I97" i="17" s="1"/>
  <c r="J97" i="17" s="1"/>
  <c r="K97" i="17" s="1"/>
  <c r="L97" i="17" s="1"/>
  <c r="M97" i="17" s="1"/>
  <c r="N97" i="17" s="1"/>
  <c r="O97" i="17" s="1"/>
  <c r="P97" i="17" s="1"/>
  <c r="Q97" i="17" s="1"/>
  <c r="R97" i="17" s="1"/>
  <c r="S97" i="17" s="1"/>
  <c r="T97" i="17" s="1"/>
  <c r="U97" i="17" s="1"/>
  <c r="V97" i="17" s="1"/>
  <c r="W97" i="17" s="1"/>
  <c r="X97" i="17" s="1"/>
  <c r="Y97" i="17" s="1"/>
  <c r="Z97" i="17" s="1"/>
  <c r="AA97" i="17" s="1"/>
  <c r="AB97" i="17" s="1"/>
  <c r="AC97" i="17" s="1"/>
  <c r="AD97" i="17" s="1"/>
  <c r="AE97" i="17" s="1"/>
  <c r="AF97" i="17" s="1"/>
  <c r="C96" i="17"/>
  <c r="D96" i="17" s="1"/>
  <c r="E96" i="17" s="1"/>
  <c r="F96" i="17" s="1"/>
  <c r="G96" i="17" s="1"/>
  <c r="H96" i="17" s="1"/>
  <c r="I96" i="17" s="1"/>
  <c r="J96" i="17" s="1"/>
  <c r="K96" i="17" s="1"/>
  <c r="L96" i="17" s="1"/>
  <c r="M96" i="17" s="1"/>
  <c r="N96" i="17" s="1"/>
  <c r="O96" i="17" s="1"/>
  <c r="P96" i="17" s="1"/>
  <c r="Q96" i="17" s="1"/>
  <c r="R96" i="17" s="1"/>
  <c r="S96" i="17" s="1"/>
  <c r="T96" i="17" s="1"/>
  <c r="U96" i="17" s="1"/>
  <c r="V96" i="17" s="1"/>
  <c r="W96" i="17" s="1"/>
  <c r="X96" i="17" s="1"/>
  <c r="Y96" i="17" s="1"/>
  <c r="Z96" i="17" s="1"/>
  <c r="AA96" i="17" s="1"/>
  <c r="AB96" i="17" s="1"/>
  <c r="AC96" i="17" s="1"/>
  <c r="AD96" i="17" s="1"/>
  <c r="AE96" i="17" s="1"/>
  <c r="AF96" i="17" s="1"/>
  <c r="C95" i="17"/>
  <c r="C83" i="17" s="1"/>
  <c r="C94" i="17"/>
  <c r="D94" i="17" s="1"/>
  <c r="E94" i="17" s="1"/>
  <c r="F94" i="17" s="1"/>
  <c r="G94" i="17" s="1"/>
  <c r="H94" i="17" s="1"/>
  <c r="I94" i="17" s="1"/>
  <c r="J94" i="17" s="1"/>
  <c r="K94" i="17" s="1"/>
  <c r="L94" i="17" s="1"/>
  <c r="M94" i="17" s="1"/>
  <c r="N94" i="17" s="1"/>
  <c r="O94" i="17" s="1"/>
  <c r="P94" i="17" s="1"/>
  <c r="Q94" i="17" s="1"/>
  <c r="R94" i="17" s="1"/>
  <c r="S94" i="17" s="1"/>
  <c r="T94" i="17" s="1"/>
  <c r="U94" i="17" s="1"/>
  <c r="V94" i="17" s="1"/>
  <c r="W94" i="17" s="1"/>
  <c r="X94" i="17" s="1"/>
  <c r="Y94" i="17" s="1"/>
  <c r="Z94" i="17" s="1"/>
  <c r="AA94" i="17" s="1"/>
  <c r="AB94" i="17" s="1"/>
  <c r="AC94" i="17" s="1"/>
  <c r="AD94" i="17" s="1"/>
  <c r="AE94" i="17" s="1"/>
  <c r="AF94" i="17" s="1"/>
  <c r="D93" i="17"/>
  <c r="E93" i="17" s="1"/>
  <c r="F93" i="17" s="1"/>
  <c r="G93" i="17" s="1"/>
  <c r="H93" i="17" s="1"/>
  <c r="I93" i="17" s="1"/>
  <c r="J93" i="17" s="1"/>
  <c r="K93" i="17" s="1"/>
  <c r="L93" i="17" s="1"/>
  <c r="M93" i="17" s="1"/>
  <c r="N93" i="17" s="1"/>
  <c r="O93" i="17" s="1"/>
  <c r="P93" i="17" s="1"/>
  <c r="Q93" i="17" s="1"/>
  <c r="R93" i="17" s="1"/>
  <c r="S93" i="17" s="1"/>
  <c r="T93" i="17" s="1"/>
  <c r="U93" i="17" s="1"/>
  <c r="V93" i="17" s="1"/>
  <c r="W93" i="17" s="1"/>
  <c r="X93" i="17" s="1"/>
  <c r="Y93" i="17" s="1"/>
  <c r="Z93" i="17" s="1"/>
  <c r="AA93" i="17" s="1"/>
  <c r="AB93" i="17" s="1"/>
  <c r="AC93" i="17" s="1"/>
  <c r="AD93" i="17" s="1"/>
  <c r="AE93" i="17" s="1"/>
  <c r="AF93" i="17" s="1"/>
  <c r="C93" i="17"/>
  <c r="C92" i="17"/>
  <c r="D92" i="17" s="1"/>
  <c r="E92" i="17" s="1"/>
  <c r="F92" i="17" s="1"/>
  <c r="G92" i="17" s="1"/>
  <c r="H92" i="17" s="1"/>
  <c r="I92" i="17" s="1"/>
  <c r="J92" i="17" s="1"/>
  <c r="K92" i="17" s="1"/>
  <c r="L92" i="17" s="1"/>
  <c r="M92" i="17" s="1"/>
  <c r="N92" i="17" s="1"/>
  <c r="O92" i="17" s="1"/>
  <c r="P92" i="17" s="1"/>
  <c r="Q92" i="17" s="1"/>
  <c r="R92" i="17" s="1"/>
  <c r="S92" i="17" s="1"/>
  <c r="T92" i="17" s="1"/>
  <c r="U92" i="17" s="1"/>
  <c r="V92" i="17" s="1"/>
  <c r="W92" i="17" s="1"/>
  <c r="X92" i="17" s="1"/>
  <c r="Y92" i="17" s="1"/>
  <c r="Z92" i="17" s="1"/>
  <c r="AA92" i="17" s="1"/>
  <c r="AB92" i="17" s="1"/>
  <c r="AC92" i="17" s="1"/>
  <c r="AD92" i="17" s="1"/>
  <c r="AE92" i="17" s="1"/>
  <c r="AF92" i="17" s="1"/>
  <c r="C91" i="17"/>
  <c r="D91" i="17" s="1"/>
  <c r="E91" i="17" s="1"/>
  <c r="F91" i="17" s="1"/>
  <c r="G91" i="17" s="1"/>
  <c r="H91" i="17" s="1"/>
  <c r="I91" i="17" s="1"/>
  <c r="J91" i="17" s="1"/>
  <c r="K91" i="17" s="1"/>
  <c r="L91" i="17" s="1"/>
  <c r="M91" i="17" s="1"/>
  <c r="N91" i="17" s="1"/>
  <c r="O91" i="17" s="1"/>
  <c r="P91" i="17" s="1"/>
  <c r="Q91" i="17" s="1"/>
  <c r="R91" i="17" s="1"/>
  <c r="S91" i="17" s="1"/>
  <c r="T91" i="17" s="1"/>
  <c r="U91" i="17" s="1"/>
  <c r="V91" i="17" s="1"/>
  <c r="W91" i="17" s="1"/>
  <c r="X91" i="17" s="1"/>
  <c r="Y91" i="17" s="1"/>
  <c r="Z91" i="17" s="1"/>
  <c r="AA91" i="17" s="1"/>
  <c r="AB91" i="17" s="1"/>
  <c r="AC91" i="17" s="1"/>
  <c r="AD91" i="17" s="1"/>
  <c r="AE91" i="17" s="1"/>
  <c r="AF91" i="17" s="1"/>
  <c r="C90" i="17"/>
  <c r="AH87" i="17"/>
  <c r="AI87" i="17" s="1"/>
  <c r="AH86" i="17"/>
  <c r="AI86" i="17" s="1"/>
  <c r="AH85" i="17"/>
  <c r="AI85" i="17" s="1"/>
  <c r="AH84" i="17"/>
  <c r="AI84" i="17" s="1"/>
  <c r="B83" i="17"/>
  <c r="AF81" i="17"/>
  <c r="AE81" i="17"/>
  <c r="AD81" i="17"/>
  <c r="AC81" i="17"/>
  <c r="AB81" i="17"/>
  <c r="AA81" i="17"/>
  <c r="Z81" i="17"/>
  <c r="Y81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I80" i="17"/>
  <c r="AH80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G72" i="17"/>
  <c r="AI71" i="17"/>
  <c r="AH71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I65" i="17"/>
  <c r="AH65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I63" i="17"/>
  <c r="AH63" i="17"/>
  <c r="AI62" i="17"/>
  <c r="AH62" i="17"/>
  <c r="AI61" i="17"/>
  <c r="AH61" i="17"/>
  <c r="AG60" i="17"/>
  <c r="AF60" i="17"/>
  <c r="AF5" i="17" s="1"/>
  <c r="AE60" i="17"/>
  <c r="AE5" i="17" s="1"/>
  <c r="AD60" i="17"/>
  <c r="AD5" i="17" s="1"/>
  <c r="AC60" i="17"/>
  <c r="AC5" i="17" s="1"/>
  <c r="AB60" i="17"/>
  <c r="AB5" i="17" s="1"/>
  <c r="AA60" i="17"/>
  <c r="AA5" i="17" s="1"/>
  <c r="Z60" i="17"/>
  <c r="Z5" i="17" s="1"/>
  <c r="Y60" i="17"/>
  <c r="Y5" i="17" s="1"/>
  <c r="X60" i="17"/>
  <c r="X5" i="17" s="1"/>
  <c r="W60" i="17"/>
  <c r="W5" i="17" s="1"/>
  <c r="V60" i="17"/>
  <c r="U60" i="17"/>
  <c r="U5" i="17" s="1"/>
  <c r="T60" i="17"/>
  <c r="S60" i="17"/>
  <c r="S5" i="17" s="1"/>
  <c r="R60" i="17"/>
  <c r="R5" i="17" s="1"/>
  <c r="Q60" i="17"/>
  <c r="Q5" i="17" s="1"/>
  <c r="P60" i="17"/>
  <c r="P5" i="17" s="1"/>
  <c r="O60" i="17"/>
  <c r="O5" i="17" s="1"/>
  <c r="N60" i="17"/>
  <c r="N5" i="17" s="1"/>
  <c r="M60" i="17"/>
  <c r="M5" i="17" s="1"/>
  <c r="L60" i="17"/>
  <c r="L5" i="17" s="1"/>
  <c r="K60" i="17"/>
  <c r="K5" i="17" s="1"/>
  <c r="J60" i="17"/>
  <c r="J5" i="17" s="1"/>
  <c r="I60" i="17"/>
  <c r="I5" i="17" s="1"/>
  <c r="H60" i="17"/>
  <c r="G60" i="17"/>
  <c r="G5" i="17" s="1"/>
  <c r="F60" i="17"/>
  <c r="F5" i="17" s="1"/>
  <c r="E60" i="17"/>
  <c r="E5" i="17" s="1"/>
  <c r="D60" i="17"/>
  <c r="D5" i="17" s="1"/>
  <c r="C60" i="17"/>
  <c r="C5" i="17" s="1"/>
  <c r="B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I47" i="17"/>
  <c r="AH47" i="17"/>
  <c r="AI46" i="17"/>
  <c r="AH46" i="17"/>
  <c r="AI45" i="17"/>
  <c r="AH45" i="17"/>
  <c r="B44" i="17"/>
  <c r="AG43" i="17"/>
  <c r="AG44" i="17" s="1"/>
  <c r="AG3" i="17" s="1"/>
  <c r="B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G31" i="17"/>
  <c r="AG2" i="17" s="1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V5" i="17"/>
  <c r="T5" i="17"/>
  <c r="H5" i="17"/>
  <c r="AG4" i="17"/>
  <c r="K4" i="17"/>
  <c r="C4" i="17"/>
  <c r="D4" i="17" s="1"/>
  <c r="R50" i="16"/>
  <c r="O60" i="16"/>
  <c r="AD72" i="17" l="1"/>
  <c r="H72" i="17"/>
  <c r="Y72" i="17"/>
  <c r="D95" i="17"/>
  <c r="D83" i="17" s="1"/>
  <c r="J72" i="17"/>
  <c r="AG6" i="17"/>
  <c r="AF72" i="17"/>
  <c r="AE72" i="17"/>
  <c r="AA72" i="17"/>
  <c r="Z72" i="17"/>
  <c r="X72" i="17"/>
  <c r="W72" i="17"/>
  <c r="V72" i="17"/>
  <c r="S72" i="17"/>
  <c r="P72" i="17"/>
  <c r="R72" i="17"/>
  <c r="Q72" i="17"/>
  <c r="O72" i="17"/>
  <c r="N72" i="17"/>
  <c r="K72" i="17"/>
  <c r="I72" i="17"/>
  <c r="G72" i="17"/>
  <c r="F72" i="17"/>
  <c r="AI67" i="17"/>
  <c r="AH60" i="17"/>
  <c r="AH31" i="17"/>
  <c r="B5" i="17"/>
  <c r="AH48" i="17"/>
  <c r="AI48" i="17"/>
  <c r="B66" i="17"/>
  <c r="B7" i="17" s="1"/>
  <c r="AG66" i="17"/>
  <c r="AI60" i="17"/>
  <c r="AI31" i="17"/>
  <c r="AI69" i="17"/>
  <c r="AH81" i="17"/>
  <c r="S191" i="17"/>
  <c r="D191" i="17"/>
  <c r="AH64" i="17"/>
  <c r="AI64" i="17"/>
  <c r="AI68" i="17"/>
  <c r="AH68" i="17"/>
  <c r="B72" i="17"/>
  <c r="AH69" i="17"/>
  <c r="C72" i="17"/>
  <c r="AH67" i="17"/>
  <c r="D72" i="17"/>
  <c r="L72" i="17"/>
  <c r="T72" i="17"/>
  <c r="AB72" i="17"/>
  <c r="E72" i="17"/>
  <c r="M72" i="17"/>
  <c r="U72" i="17"/>
  <c r="AC72" i="17"/>
  <c r="AH70" i="17"/>
  <c r="AI70" i="17"/>
  <c r="E95" i="17"/>
  <c r="AI81" i="17"/>
  <c r="C172" i="17"/>
  <c r="D90" i="17"/>
  <c r="E174" i="17"/>
  <c r="C180" i="17"/>
  <c r="C43" i="17" s="1"/>
  <c r="D175" i="17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D179" i="17"/>
  <c r="T194" i="17" l="1"/>
  <c r="C44" i="17"/>
  <c r="E83" i="17"/>
  <c r="F95" i="17"/>
  <c r="F174" i="17"/>
  <c r="D180" i="17"/>
  <c r="D43" i="17" s="1"/>
  <c r="D44" i="17" s="1"/>
  <c r="D66" i="17" s="1"/>
  <c r="D172" i="17"/>
  <c r="E90" i="17"/>
  <c r="AI72" i="17"/>
  <c r="AH72" i="17"/>
  <c r="D215" i="17"/>
  <c r="E179" i="17"/>
  <c r="E180" i="17" s="1"/>
  <c r="E43" i="17" s="1"/>
  <c r="E44" i="17" s="1"/>
  <c r="E66" i="17" s="1"/>
  <c r="W194" i="17" l="1"/>
  <c r="E7" i="17"/>
  <c r="V194" i="17"/>
  <c r="D7" i="17"/>
  <c r="G174" i="17"/>
  <c r="E215" i="17"/>
  <c r="F179" i="17"/>
  <c r="G95" i="17"/>
  <c r="F83" i="17"/>
  <c r="E172" i="17"/>
  <c r="F90" i="17"/>
  <c r="C66" i="17"/>
  <c r="H174" i="17" l="1"/>
  <c r="F215" i="17"/>
  <c r="G179" i="17"/>
  <c r="F180" i="17"/>
  <c r="F43" i="17" s="1"/>
  <c r="F172" i="17"/>
  <c r="G90" i="17"/>
  <c r="U194" i="17"/>
  <c r="C7" i="17"/>
  <c r="H95" i="17"/>
  <c r="G83" i="17"/>
  <c r="G172" i="17" l="1"/>
  <c r="H90" i="17"/>
  <c r="F44" i="17"/>
  <c r="I95" i="17"/>
  <c r="H83" i="17"/>
  <c r="G215" i="17"/>
  <c r="H179" i="17"/>
  <c r="H180" i="17"/>
  <c r="H43" i="17" s="1"/>
  <c r="H44" i="17" s="1"/>
  <c r="H66" i="17" s="1"/>
  <c r="I174" i="17"/>
  <c r="G180" i="17"/>
  <c r="G43" i="17" s="1"/>
  <c r="G44" i="17" s="1"/>
  <c r="G66" i="17" s="1"/>
  <c r="F31" i="16"/>
  <c r="AH88" i="16"/>
  <c r="AI88" i="16" s="1"/>
  <c r="AF219" i="16"/>
  <c r="AE219" i="16"/>
  <c r="AD219" i="16"/>
  <c r="AC219" i="16"/>
  <c r="AB219" i="16"/>
  <c r="AA219" i="16"/>
  <c r="Z219" i="16"/>
  <c r="Y219" i="16"/>
  <c r="X219" i="16"/>
  <c r="W219" i="16"/>
  <c r="V219" i="16"/>
  <c r="U219" i="16"/>
  <c r="T219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A219" i="16"/>
  <c r="AF218" i="16"/>
  <c r="AE218" i="16"/>
  <c r="AD218" i="16"/>
  <c r="AC218" i="16"/>
  <c r="AB218" i="16"/>
  <c r="AA218" i="16"/>
  <c r="Z218" i="16"/>
  <c r="Y218" i="16"/>
  <c r="X218" i="16"/>
  <c r="W218" i="16"/>
  <c r="V218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B218" i="16"/>
  <c r="A218" i="16"/>
  <c r="AF217" i="16"/>
  <c r="AE217" i="16"/>
  <c r="AD217" i="16"/>
  <c r="AC217" i="16"/>
  <c r="AB217" i="16"/>
  <c r="AA217" i="16"/>
  <c r="Z217" i="16"/>
  <c r="Y217" i="16"/>
  <c r="X217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A217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A216" i="16"/>
  <c r="B215" i="16"/>
  <c r="S190" i="16"/>
  <c r="AG180" i="16"/>
  <c r="B180" i="16"/>
  <c r="C179" i="16"/>
  <c r="D179" i="16" s="1"/>
  <c r="D215" i="16" s="1"/>
  <c r="C178" i="16"/>
  <c r="C177" i="16"/>
  <c r="D177" i="16" s="1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C176" i="16"/>
  <c r="D176" i="16" s="1"/>
  <c r="E176" i="16" s="1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C175" i="16"/>
  <c r="D175" i="16" s="1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D174" i="16"/>
  <c r="E174" i="16" s="1"/>
  <c r="F174" i="16" s="1"/>
  <c r="C174" i="16"/>
  <c r="AG172" i="16"/>
  <c r="B172" i="16"/>
  <c r="C171" i="16"/>
  <c r="D171" i="16" s="1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D170" i="16"/>
  <c r="E170" i="16" s="1"/>
  <c r="F170" i="16" s="1"/>
  <c r="G170" i="16" s="1"/>
  <c r="H170" i="16" s="1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C170" i="16"/>
  <c r="C169" i="16"/>
  <c r="D169" i="16" s="1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C168" i="16"/>
  <c r="D168" i="16" s="1"/>
  <c r="E168" i="16" s="1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D167" i="16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C167" i="16"/>
  <c r="D166" i="16"/>
  <c r="E166" i="16" s="1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C166" i="16"/>
  <c r="E165" i="16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C165" i="16"/>
  <c r="D165" i="16" s="1"/>
  <c r="AA164" i="16"/>
  <c r="AB164" i="16" s="1"/>
  <c r="AC164" i="16" s="1"/>
  <c r="AD164" i="16" s="1"/>
  <c r="AE164" i="16" s="1"/>
  <c r="AF164" i="16" s="1"/>
  <c r="C164" i="16"/>
  <c r="D164" i="16" s="1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C162" i="16"/>
  <c r="D162" i="16" s="1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C161" i="16"/>
  <c r="D161" i="16" s="1"/>
  <c r="E161" i="16" s="1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C160" i="16"/>
  <c r="D160" i="16" s="1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C159" i="16"/>
  <c r="D159" i="16" s="1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C158" i="16"/>
  <c r="D158" i="16" s="1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C157" i="16"/>
  <c r="D157" i="16" s="1"/>
  <c r="E157" i="16" s="1"/>
  <c r="F157" i="16" s="1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C156" i="16"/>
  <c r="D156" i="16" s="1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C155" i="16"/>
  <c r="D155" i="16" s="1"/>
  <c r="E155" i="16" s="1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E154" i="16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C154" i="16"/>
  <c r="D154" i="16" s="1"/>
  <c r="K153" i="16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C153" i="16"/>
  <c r="D153" i="16" s="1"/>
  <c r="E153" i="16" s="1"/>
  <c r="F153" i="16" s="1"/>
  <c r="G153" i="16" s="1"/>
  <c r="H153" i="16" s="1"/>
  <c r="I153" i="16" s="1"/>
  <c r="J153" i="16" s="1"/>
  <c r="C152" i="16"/>
  <c r="D152" i="16" s="1"/>
  <c r="E152" i="16" s="1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D151" i="16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C151" i="16"/>
  <c r="C150" i="16"/>
  <c r="D150" i="16" s="1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F149" i="16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C149" i="16"/>
  <c r="D149" i="16" s="1"/>
  <c r="E149" i="16" s="1"/>
  <c r="E148" i="16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C148" i="16"/>
  <c r="D148" i="16" s="1"/>
  <c r="C147" i="16"/>
  <c r="D147" i="16" s="1"/>
  <c r="E147" i="16" s="1"/>
  <c r="F147" i="16" s="1"/>
  <c r="G147" i="16" s="1"/>
  <c r="H147" i="16" s="1"/>
  <c r="I147" i="16" s="1"/>
  <c r="J147" i="16" s="1"/>
  <c r="K147" i="16" s="1"/>
  <c r="L147" i="16" s="1"/>
  <c r="M147" i="16" s="1"/>
  <c r="N147" i="16" s="1"/>
  <c r="O147" i="16" s="1"/>
  <c r="P147" i="16" s="1"/>
  <c r="Q147" i="16" s="1"/>
  <c r="R147" i="16" s="1"/>
  <c r="S147" i="16" s="1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C146" i="16"/>
  <c r="D146" i="16" s="1"/>
  <c r="E146" i="16" s="1"/>
  <c r="F146" i="16" s="1"/>
  <c r="G146" i="16" s="1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C145" i="16"/>
  <c r="D145" i="16" s="1"/>
  <c r="E145" i="16" s="1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C144" i="16"/>
  <c r="D144" i="16" s="1"/>
  <c r="E144" i="16" s="1"/>
  <c r="F144" i="16" s="1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D143" i="16"/>
  <c r="E143" i="16" s="1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C143" i="16"/>
  <c r="C142" i="16"/>
  <c r="D142" i="16" s="1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C141" i="16"/>
  <c r="D141" i="16" s="1"/>
  <c r="E141" i="16" s="1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C140" i="16"/>
  <c r="D140" i="16" s="1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C139" i="16"/>
  <c r="D139" i="16" s="1"/>
  <c r="E139" i="16" s="1"/>
  <c r="F139" i="16" s="1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C138" i="16"/>
  <c r="D138" i="16" s="1"/>
  <c r="E138" i="16" s="1"/>
  <c r="F138" i="16" s="1"/>
  <c r="G138" i="16" s="1"/>
  <c r="H138" i="16" s="1"/>
  <c r="I138" i="16" s="1"/>
  <c r="J138" i="16" s="1"/>
  <c r="K138" i="16" s="1"/>
  <c r="L138" i="16" s="1"/>
  <c r="M138" i="16" s="1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C137" i="16"/>
  <c r="D137" i="16" s="1"/>
  <c r="E137" i="16" s="1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C136" i="16"/>
  <c r="D136" i="16" s="1"/>
  <c r="E136" i="16" s="1"/>
  <c r="F136" i="16" s="1"/>
  <c r="G136" i="16" s="1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S135" i="16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C135" i="16"/>
  <c r="D135" i="16" s="1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C134" i="16"/>
  <c r="D134" i="16" s="1"/>
  <c r="E134" i="16" s="1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C133" i="16"/>
  <c r="D133" i="16" s="1"/>
  <c r="E133" i="16" s="1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J132" i="16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C132" i="16"/>
  <c r="D132" i="16" s="1"/>
  <c r="E132" i="16" s="1"/>
  <c r="F132" i="16" s="1"/>
  <c r="G132" i="16" s="1"/>
  <c r="H132" i="16" s="1"/>
  <c r="I132" i="16" s="1"/>
  <c r="C131" i="16"/>
  <c r="D131" i="16" s="1"/>
  <c r="E131" i="16" s="1"/>
  <c r="F131" i="16" s="1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C130" i="16"/>
  <c r="D130" i="16" s="1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D129" i="16"/>
  <c r="E129" i="16" s="1"/>
  <c r="F129" i="16" s="1"/>
  <c r="G129" i="16" s="1"/>
  <c r="H129" i="16" s="1"/>
  <c r="I129" i="16" s="1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C129" i="16"/>
  <c r="C128" i="16"/>
  <c r="D128" i="16" s="1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C127" i="16"/>
  <c r="D127" i="16" s="1"/>
  <c r="E127" i="16" s="1"/>
  <c r="F127" i="16" s="1"/>
  <c r="G127" i="16" s="1"/>
  <c r="H127" i="16" s="1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F126" i="16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C126" i="16"/>
  <c r="D126" i="16" s="1"/>
  <c r="E126" i="16" s="1"/>
  <c r="C125" i="16"/>
  <c r="D125" i="16" s="1"/>
  <c r="E125" i="16" s="1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C124" i="16"/>
  <c r="D124" i="16" s="1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C123" i="16"/>
  <c r="D123" i="16" s="1"/>
  <c r="E123" i="16" s="1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F122" i="16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C122" i="16"/>
  <c r="D122" i="16" s="1"/>
  <c r="E122" i="16" s="1"/>
  <c r="C121" i="16"/>
  <c r="D121" i="16" s="1"/>
  <c r="E121" i="16" s="1"/>
  <c r="F121" i="16" s="1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C120" i="16"/>
  <c r="D120" i="16" s="1"/>
  <c r="E120" i="16" s="1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D119" i="16"/>
  <c r="E119" i="16" s="1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C119" i="16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C117" i="16"/>
  <c r="D117" i="16" s="1"/>
  <c r="E117" i="16" s="1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E116" i="16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C116" i="16"/>
  <c r="D116" i="16" s="1"/>
  <c r="G115" i="16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C115" i="16"/>
  <c r="D115" i="16" s="1"/>
  <c r="E115" i="16" s="1"/>
  <c r="F115" i="16" s="1"/>
  <c r="E114" i="16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C114" i="16"/>
  <c r="D114" i="16" s="1"/>
  <c r="C113" i="16"/>
  <c r="D113" i="16" s="1"/>
  <c r="E113" i="16" s="1"/>
  <c r="F113" i="16" s="1"/>
  <c r="G113" i="16" s="1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C112" i="16"/>
  <c r="D112" i="16" s="1"/>
  <c r="E112" i="16" s="1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C111" i="16"/>
  <c r="D111" i="16" s="1"/>
  <c r="E111" i="16" s="1"/>
  <c r="F111" i="16" s="1"/>
  <c r="G111" i="16" s="1"/>
  <c r="H111" i="16" s="1"/>
  <c r="I111" i="16" s="1"/>
  <c r="J111" i="16" s="1"/>
  <c r="K111" i="16" s="1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F110" i="16"/>
  <c r="G110" i="16" s="1"/>
  <c r="H110" i="16" s="1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C110" i="16"/>
  <c r="D110" i="16" s="1"/>
  <c r="E110" i="16" s="1"/>
  <c r="C109" i="16"/>
  <c r="D109" i="16" s="1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C108" i="16"/>
  <c r="D108" i="16" s="1"/>
  <c r="E108" i="16" s="1"/>
  <c r="F108" i="16" s="1"/>
  <c r="G108" i="16" s="1"/>
  <c r="H108" i="16" s="1"/>
  <c r="I108" i="16" s="1"/>
  <c r="J108" i="16" s="1"/>
  <c r="K108" i="16" s="1"/>
  <c r="L108" i="16" s="1"/>
  <c r="M108" i="16" s="1"/>
  <c r="N108" i="16" s="1"/>
  <c r="O108" i="16" s="1"/>
  <c r="P108" i="16" s="1"/>
  <c r="Q108" i="16" s="1"/>
  <c r="R108" i="16" s="1"/>
  <c r="S108" i="16" s="1"/>
  <c r="T108" i="16" s="1"/>
  <c r="U108" i="16" s="1"/>
  <c r="V108" i="16" s="1"/>
  <c r="W108" i="16" s="1"/>
  <c r="X108" i="16" s="1"/>
  <c r="Y108" i="16" s="1"/>
  <c r="Z108" i="16" s="1"/>
  <c r="AA108" i="16" s="1"/>
  <c r="AB108" i="16" s="1"/>
  <c r="AC108" i="16" s="1"/>
  <c r="AD108" i="16" s="1"/>
  <c r="AE108" i="16" s="1"/>
  <c r="AF108" i="16" s="1"/>
  <c r="D107" i="16"/>
  <c r="E107" i="16" s="1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C107" i="16"/>
  <c r="G106" i="16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C106" i="16"/>
  <c r="D106" i="16" s="1"/>
  <c r="E106" i="16" s="1"/>
  <c r="F106" i="16" s="1"/>
  <c r="C105" i="16"/>
  <c r="D105" i="16" s="1"/>
  <c r="E105" i="16" s="1"/>
  <c r="F105" i="16" s="1"/>
  <c r="G105" i="16" s="1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C104" i="16"/>
  <c r="D104" i="16" s="1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C103" i="16"/>
  <c r="D103" i="16" s="1"/>
  <c r="E103" i="16" s="1"/>
  <c r="F103" i="16" s="1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C102" i="16"/>
  <c r="C101" i="16"/>
  <c r="D101" i="16" s="1"/>
  <c r="E101" i="16" s="1"/>
  <c r="F101" i="16" s="1"/>
  <c r="G101" i="16" s="1"/>
  <c r="H101" i="16" s="1"/>
  <c r="I101" i="16" s="1"/>
  <c r="J101" i="16" s="1"/>
  <c r="K101" i="16" s="1"/>
  <c r="L101" i="16" s="1"/>
  <c r="M101" i="16" s="1"/>
  <c r="N101" i="16" s="1"/>
  <c r="O101" i="16" s="1"/>
  <c r="P101" i="16" s="1"/>
  <c r="Q101" i="16" s="1"/>
  <c r="R101" i="16" s="1"/>
  <c r="S101" i="16" s="1"/>
  <c r="T101" i="16" s="1"/>
  <c r="U101" i="16" s="1"/>
  <c r="V101" i="16" s="1"/>
  <c r="W101" i="16" s="1"/>
  <c r="X101" i="16" s="1"/>
  <c r="Y101" i="16" s="1"/>
  <c r="Z101" i="16" s="1"/>
  <c r="AA101" i="16" s="1"/>
  <c r="AB101" i="16" s="1"/>
  <c r="AC101" i="16" s="1"/>
  <c r="AD101" i="16" s="1"/>
  <c r="AE101" i="16" s="1"/>
  <c r="AF101" i="16" s="1"/>
  <c r="J100" i="16"/>
  <c r="K100" i="16" s="1"/>
  <c r="L100" i="16" s="1"/>
  <c r="M100" i="16" s="1"/>
  <c r="N100" i="16" s="1"/>
  <c r="O100" i="16" s="1"/>
  <c r="P100" i="16" s="1"/>
  <c r="Q100" i="16" s="1"/>
  <c r="R100" i="16" s="1"/>
  <c r="S100" i="16" s="1"/>
  <c r="T100" i="16" s="1"/>
  <c r="U100" i="16" s="1"/>
  <c r="V100" i="16" s="1"/>
  <c r="W100" i="16" s="1"/>
  <c r="X100" i="16" s="1"/>
  <c r="Y100" i="16" s="1"/>
  <c r="Z100" i="16" s="1"/>
  <c r="AA100" i="16" s="1"/>
  <c r="AB100" i="16" s="1"/>
  <c r="AC100" i="16" s="1"/>
  <c r="AD100" i="16" s="1"/>
  <c r="AE100" i="16" s="1"/>
  <c r="AF100" i="16" s="1"/>
  <c r="C100" i="16"/>
  <c r="D100" i="16" s="1"/>
  <c r="E100" i="16" s="1"/>
  <c r="F100" i="16" s="1"/>
  <c r="G100" i="16" s="1"/>
  <c r="H100" i="16" s="1"/>
  <c r="C99" i="16"/>
  <c r="D99" i="16" s="1"/>
  <c r="E99" i="16" s="1"/>
  <c r="F99" i="16" s="1"/>
  <c r="G99" i="16" s="1"/>
  <c r="H99" i="16" s="1"/>
  <c r="I99" i="16" s="1"/>
  <c r="J99" i="16" s="1"/>
  <c r="K99" i="16" s="1"/>
  <c r="L99" i="16" s="1"/>
  <c r="M99" i="16" s="1"/>
  <c r="N99" i="16" s="1"/>
  <c r="O99" i="16" s="1"/>
  <c r="P99" i="16" s="1"/>
  <c r="Q99" i="16" s="1"/>
  <c r="R99" i="16" s="1"/>
  <c r="S99" i="16" s="1"/>
  <c r="T99" i="16" s="1"/>
  <c r="U99" i="16" s="1"/>
  <c r="V99" i="16" s="1"/>
  <c r="W99" i="16" s="1"/>
  <c r="X99" i="16" s="1"/>
  <c r="Y99" i="16" s="1"/>
  <c r="Z99" i="16" s="1"/>
  <c r="AA99" i="16" s="1"/>
  <c r="AB99" i="16" s="1"/>
  <c r="AC99" i="16" s="1"/>
  <c r="AD99" i="16" s="1"/>
  <c r="AE99" i="16" s="1"/>
  <c r="AF99" i="16" s="1"/>
  <c r="C98" i="16"/>
  <c r="D98" i="16" s="1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C97" i="16"/>
  <c r="D97" i="16" s="1"/>
  <c r="E97" i="16" s="1"/>
  <c r="F97" i="16" s="1"/>
  <c r="G97" i="16" s="1"/>
  <c r="H97" i="16" s="1"/>
  <c r="I97" i="16" s="1"/>
  <c r="J97" i="16" s="1"/>
  <c r="K97" i="16" s="1"/>
  <c r="L97" i="16" s="1"/>
  <c r="M97" i="16" s="1"/>
  <c r="N97" i="16" s="1"/>
  <c r="O97" i="16" s="1"/>
  <c r="P97" i="16" s="1"/>
  <c r="Q97" i="16" s="1"/>
  <c r="R97" i="16" s="1"/>
  <c r="S97" i="16" s="1"/>
  <c r="T97" i="16" s="1"/>
  <c r="U97" i="16" s="1"/>
  <c r="V97" i="16" s="1"/>
  <c r="W97" i="16" s="1"/>
  <c r="X97" i="16" s="1"/>
  <c r="Y97" i="16" s="1"/>
  <c r="Z97" i="16" s="1"/>
  <c r="AA97" i="16" s="1"/>
  <c r="AB97" i="16" s="1"/>
  <c r="AC97" i="16" s="1"/>
  <c r="AD97" i="16" s="1"/>
  <c r="AE97" i="16" s="1"/>
  <c r="AF97" i="16" s="1"/>
  <c r="C96" i="16"/>
  <c r="D96" i="16" s="1"/>
  <c r="E96" i="16" s="1"/>
  <c r="F96" i="16" s="1"/>
  <c r="G96" i="16" s="1"/>
  <c r="H96" i="16" s="1"/>
  <c r="I96" i="16" s="1"/>
  <c r="J96" i="16" s="1"/>
  <c r="K96" i="16" s="1"/>
  <c r="L96" i="16" s="1"/>
  <c r="M96" i="16" s="1"/>
  <c r="N96" i="16" s="1"/>
  <c r="O96" i="16" s="1"/>
  <c r="P96" i="16" s="1"/>
  <c r="Q96" i="16" s="1"/>
  <c r="R96" i="16" s="1"/>
  <c r="S96" i="16" s="1"/>
  <c r="T96" i="16" s="1"/>
  <c r="U96" i="16" s="1"/>
  <c r="V96" i="16" s="1"/>
  <c r="W96" i="16" s="1"/>
  <c r="X96" i="16" s="1"/>
  <c r="Y96" i="16" s="1"/>
  <c r="Z96" i="16" s="1"/>
  <c r="AA96" i="16" s="1"/>
  <c r="AB96" i="16" s="1"/>
  <c r="AC96" i="16" s="1"/>
  <c r="AD96" i="16" s="1"/>
  <c r="AE96" i="16" s="1"/>
  <c r="AF96" i="16" s="1"/>
  <c r="C95" i="16"/>
  <c r="D95" i="16" s="1"/>
  <c r="E95" i="16" s="1"/>
  <c r="C94" i="16"/>
  <c r="D94" i="16" s="1"/>
  <c r="E94" i="16" s="1"/>
  <c r="F94" i="16" s="1"/>
  <c r="G94" i="16" s="1"/>
  <c r="H94" i="16" s="1"/>
  <c r="I94" i="16" s="1"/>
  <c r="J94" i="16" s="1"/>
  <c r="K94" i="16" s="1"/>
  <c r="L94" i="16" s="1"/>
  <c r="M94" i="16" s="1"/>
  <c r="N94" i="16" s="1"/>
  <c r="O94" i="16" s="1"/>
  <c r="P94" i="16" s="1"/>
  <c r="Q94" i="16" s="1"/>
  <c r="R94" i="16" s="1"/>
  <c r="S94" i="16" s="1"/>
  <c r="T94" i="16" s="1"/>
  <c r="U94" i="16" s="1"/>
  <c r="V94" i="16" s="1"/>
  <c r="W94" i="16" s="1"/>
  <c r="X94" i="16" s="1"/>
  <c r="Y94" i="16" s="1"/>
  <c r="Z94" i="16" s="1"/>
  <c r="AA94" i="16" s="1"/>
  <c r="AB94" i="16" s="1"/>
  <c r="AC94" i="16" s="1"/>
  <c r="AD94" i="16" s="1"/>
  <c r="AE94" i="16" s="1"/>
  <c r="AF94" i="16" s="1"/>
  <c r="C93" i="16"/>
  <c r="D93" i="16" s="1"/>
  <c r="E93" i="16" s="1"/>
  <c r="F93" i="16" s="1"/>
  <c r="G93" i="16" s="1"/>
  <c r="H93" i="16" s="1"/>
  <c r="I93" i="16" s="1"/>
  <c r="J93" i="16" s="1"/>
  <c r="K93" i="16" s="1"/>
  <c r="L93" i="16" s="1"/>
  <c r="M93" i="16" s="1"/>
  <c r="N93" i="16" s="1"/>
  <c r="O93" i="16" s="1"/>
  <c r="P93" i="16" s="1"/>
  <c r="Q93" i="16" s="1"/>
  <c r="R93" i="16" s="1"/>
  <c r="S93" i="16" s="1"/>
  <c r="T93" i="16" s="1"/>
  <c r="U93" i="16" s="1"/>
  <c r="V93" i="16" s="1"/>
  <c r="W93" i="16" s="1"/>
  <c r="X93" i="16" s="1"/>
  <c r="Y93" i="16" s="1"/>
  <c r="Z93" i="16" s="1"/>
  <c r="AA93" i="16" s="1"/>
  <c r="AB93" i="16" s="1"/>
  <c r="AC93" i="16" s="1"/>
  <c r="AD93" i="16" s="1"/>
  <c r="AE93" i="16" s="1"/>
  <c r="AF93" i="16" s="1"/>
  <c r="D92" i="16"/>
  <c r="E92" i="16" s="1"/>
  <c r="F92" i="16" s="1"/>
  <c r="G92" i="16" s="1"/>
  <c r="H92" i="16" s="1"/>
  <c r="I92" i="16" s="1"/>
  <c r="J92" i="16" s="1"/>
  <c r="K92" i="16" s="1"/>
  <c r="L92" i="16" s="1"/>
  <c r="M92" i="16" s="1"/>
  <c r="N92" i="16" s="1"/>
  <c r="O92" i="16" s="1"/>
  <c r="P92" i="16" s="1"/>
  <c r="Q92" i="16" s="1"/>
  <c r="R92" i="16" s="1"/>
  <c r="S92" i="16" s="1"/>
  <c r="T92" i="16" s="1"/>
  <c r="U92" i="16" s="1"/>
  <c r="V92" i="16" s="1"/>
  <c r="W92" i="16" s="1"/>
  <c r="X92" i="16" s="1"/>
  <c r="Y92" i="16" s="1"/>
  <c r="Z92" i="16" s="1"/>
  <c r="AA92" i="16" s="1"/>
  <c r="AB92" i="16" s="1"/>
  <c r="AC92" i="16" s="1"/>
  <c r="AD92" i="16" s="1"/>
  <c r="AE92" i="16" s="1"/>
  <c r="AF92" i="16" s="1"/>
  <c r="C92" i="16"/>
  <c r="C91" i="16"/>
  <c r="D91" i="16" s="1"/>
  <c r="E91" i="16" s="1"/>
  <c r="F91" i="16" s="1"/>
  <c r="G91" i="16" s="1"/>
  <c r="H91" i="16" s="1"/>
  <c r="I91" i="16" s="1"/>
  <c r="J91" i="16" s="1"/>
  <c r="K91" i="16" s="1"/>
  <c r="L91" i="16" s="1"/>
  <c r="M91" i="16" s="1"/>
  <c r="N91" i="16" s="1"/>
  <c r="O91" i="16" s="1"/>
  <c r="P91" i="16" s="1"/>
  <c r="Q91" i="16" s="1"/>
  <c r="R91" i="16" s="1"/>
  <c r="S91" i="16" s="1"/>
  <c r="T91" i="16" s="1"/>
  <c r="U91" i="16" s="1"/>
  <c r="V91" i="16" s="1"/>
  <c r="W91" i="16" s="1"/>
  <c r="X91" i="16" s="1"/>
  <c r="Y91" i="16" s="1"/>
  <c r="Z91" i="16" s="1"/>
  <c r="AA91" i="16" s="1"/>
  <c r="AB91" i="16" s="1"/>
  <c r="AC91" i="16" s="1"/>
  <c r="AD91" i="16" s="1"/>
  <c r="AE91" i="16" s="1"/>
  <c r="AF91" i="16" s="1"/>
  <c r="C90" i="16"/>
  <c r="AH87" i="16"/>
  <c r="AI87" i="16" s="1"/>
  <c r="AH86" i="16"/>
  <c r="AI86" i="16" s="1"/>
  <c r="AH85" i="16"/>
  <c r="AI85" i="16" s="1"/>
  <c r="AH84" i="16"/>
  <c r="AI84" i="16" s="1"/>
  <c r="C83" i="16"/>
  <c r="B83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AI80" i="16"/>
  <c r="AH80" i="16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G72" i="16"/>
  <c r="AI71" i="16"/>
  <c r="AH71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F67" i="16"/>
  <c r="AF72" i="16" s="1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L72" i="16" s="1"/>
  <c r="K67" i="16"/>
  <c r="J67" i="16"/>
  <c r="I67" i="16"/>
  <c r="H67" i="16"/>
  <c r="G67" i="16"/>
  <c r="F67" i="16"/>
  <c r="E67" i="16"/>
  <c r="D67" i="16"/>
  <c r="C67" i="16"/>
  <c r="B67" i="16"/>
  <c r="AI65" i="16"/>
  <c r="AH65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AI63" i="16"/>
  <c r="AH63" i="16"/>
  <c r="AI62" i="16"/>
  <c r="AH62" i="16"/>
  <c r="AI61" i="16"/>
  <c r="AH61" i="16"/>
  <c r="AG60" i="16"/>
  <c r="AF60" i="16"/>
  <c r="AF5" i="16" s="1"/>
  <c r="AE60" i="16"/>
  <c r="AE5" i="16" s="1"/>
  <c r="AD60" i="16"/>
  <c r="AD5" i="16" s="1"/>
  <c r="AC60" i="16"/>
  <c r="AB60" i="16"/>
  <c r="AB5" i="16" s="1"/>
  <c r="AA60" i="16"/>
  <c r="Z60" i="16"/>
  <c r="Z5" i="16" s="1"/>
  <c r="Y60" i="16"/>
  <c r="X60" i="16"/>
  <c r="X5" i="16" s="1"/>
  <c r="W60" i="16"/>
  <c r="V60" i="16"/>
  <c r="V5" i="16" s="1"/>
  <c r="U60" i="16"/>
  <c r="T60" i="16"/>
  <c r="T5" i="16" s="1"/>
  <c r="S60" i="16"/>
  <c r="S5" i="16" s="1"/>
  <c r="R60" i="16"/>
  <c r="R5" i="16" s="1"/>
  <c r="Q60" i="16"/>
  <c r="P60" i="16"/>
  <c r="P5" i="16" s="1"/>
  <c r="O5" i="16"/>
  <c r="N60" i="16"/>
  <c r="N5" i="16" s="1"/>
  <c r="M60" i="16"/>
  <c r="M5" i="16" s="1"/>
  <c r="L60" i="16"/>
  <c r="L5" i="16" s="1"/>
  <c r="K60" i="16"/>
  <c r="K5" i="16" s="1"/>
  <c r="J60" i="16"/>
  <c r="J5" i="16" s="1"/>
  <c r="I60" i="16"/>
  <c r="I5" i="16" s="1"/>
  <c r="H60" i="16"/>
  <c r="H5" i="16" s="1"/>
  <c r="G60" i="16"/>
  <c r="G5" i="16" s="1"/>
  <c r="F60" i="16"/>
  <c r="F5" i="16" s="1"/>
  <c r="E60" i="16"/>
  <c r="E5" i="16" s="1"/>
  <c r="D60" i="16"/>
  <c r="D5" i="16" s="1"/>
  <c r="C60" i="16"/>
  <c r="C5" i="16" s="1"/>
  <c r="B60" i="16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I47" i="16"/>
  <c r="AH47" i="16"/>
  <c r="AI46" i="16"/>
  <c r="AH46" i="16"/>
  <c r="AI45" i="16"/>
  <c r="AH45" i="16"/>
  <c r="AG43" i="16"/>
  <c r="AG44" i="16" s="1"/>
  <c r="AG3" i="16" s="1"/>
  <c r="B43" i="16"/>
  <c r="B44" i="16" s="1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E31" i="16"/>
  <c r="D31" i="16"/>
  <c r="C31" i="16"/>
  <c r="B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C5" i="16"/>
  <c r="AA5" i="16"/>
  <c r="Y5" i="16"/>
  <c r="W5" i="16"/>
  <c r="U5" i="16"/>
  <c r="Q5" i="16"/>
  <c r="AG4" i="16"/>
  <c r="K4" i="16"/>
  <c r="C4" i="16"/>
  <c r="D4" i="16" s="1"/>
  <c r="AG2" i="16"/>
  <c r="X51" i="15"/>
  <c r="U51" i="15"/>
  <c r="T85" i="15"/>
  <c r="T51" i="15"/>
  <c r="S51" i="15"/>
  <c r="AG6" i="16" l="1"/>
  <c r="V72" i="16"/>
  <c r="AD72" i="16"/>
  <c r="AG66" i="16"/>
  <c r="E179" i="16"/>
  <c r="AH64" i="16"/>
  <c r="AI64" i="16"/>
  <c r="Y72" i="16"/>
  <c r="I83" i="17"/>
  <c r="J95" i="17"/>
  <c r="Y194" i="17"/>
  <c r="G7" i="17"/>
  <c r="I180" i="17"/>
  <c r="I43" i="17" s="1"/>
  <c r="I44" i="17" s="1"/>
  <c r="I66" i="17" s="1"/>
  <c r="J174" i="17"/>
  <c r="F66" i="17"/>
  <c r="Z194" i="17"/>
  <c r="H7" i="17"/>
  <c r="H215" i="17"/>
  <c r="I179" i="17"/>
  <c r="H172" i="17"/>
  <c r="I90" i="17"/>
  <c r="AE72" i="16"/>
  <c r="AC72" i="16"/>
  <c r="AB72" i="16"/>
  <c r="AA72" i="16"/>
  <c r="Z72" i="16"/>
  <c r="X72" i="16"/>
  <c r="W72" i="16"/>
  <c r="U72" i="16"/>
  <c r="T72" i="16"/>
  <c r="S72" i="16"/>
  <c r="R72" i="16"/>
  <c r="Q72" i="16"/>
  <c r="P72" i="16"/>
  <c r="O72" i="16"/>
  <c r="N72" i="16"/>
  <c r="M72" i="16"/>
  <c r="K72" i="16"/>
  <c r="J72" i="16"/>
  <c r="I72" i="16"/>
  <c r="AI68" i="16"/>
  <c r="G72" i="16"/>
  <c r="H72" i="16"/>
  <c r="F72" i="16"/>
  <c r="E72" i="16"/>
  <c r="AI48" i="16"/>
  <c r="AI69" i="16"/>
  <c r="D72" i="16"/>
  <c r="AI67" i="16"/>
  <c r="C72" i="16"/>
  <c r="AI70" i="16"/>
  <c r="AH81" i="16"/>
  <c r="AH60" i="16"/>
  <c r="AH48" i="16"/>
  <c r="AI31" i="16"/>
  <c r="AH69" i="16"/>
  <c r="B5" i="16"/>
  <c r="B72" i="16"/>
  <c r="AI60" i="16"/>
  <c r="F95" i="16"/>
  <c r="E83" i="16"/>
  <c r="B66" i="16"/>
  <c r="AH67" i="16"/>
  <c r="AI81" i="16"/>
  <c r="AH31" i="16"/>
  <c r="AH68" i="16"/>
  <c r="AH70" i="16"/>
  <c r="C172" i="16"/>
  <c r="D90" i="16"/>
  <c r="D191" i="16"/>
  <c r="S191" i="16"/>
  <c r="G174" i="16"/>
  <c r="F179" i="16"/>
  <c r="E215" i="16"/>
  <c r="D178" i="16"/>
  <c r="E178" i="16" s="1"/>
  <c r="F178" i="16" s="1"/>
  <c r="G178" i="16" s="1"/>
  <c r="H178" i="16" s="1"/>
  <c r="I178" i="16" s="1"/>
  <c r="J178" i="16" s="1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C180" i="16"/>
  <c r="C43" i="16" s="1"/>
  <c r="C44" i="16" s="1"/>
  <c r="C66" i="16" s="1"/>
  <c r="C215" i="16"/>
  <c r="D83" i="16" l="1"/>
  <c r="E180" i="16"/>
  <c r="E43" i="16" s="1"/>
  <c r="F180" i="16"/>
  <c r="F43" i="16" s="1"/>
  <c r="I172" i="17"/>
  <c r="J90" i="17"/>
  <c r="AA194" i="17"/>
  <c r="I7" i="17"/>
  <c r="K174" i="17"/>
  <c r="J179" i="17"/>
  <c r="I215" i="17"/>
  <c r="K95" i="17"/>
  <c r="J83" i="17"/>
  <c r="X194" i="17"/>
  <c r="F7" i="17"/>
  <c r="AI72" i="16"/>
  <c r="AH72" i="16"/>
  <c r="T194" i="16"/>
  <c r="B7" i="16"/>
  <c r="H174" i="16"/>
  <c r="F83" i="16"/>
  <c r="G95" i="16"/>
  <c r="F215" i="16"/>
  <c r="G179" i="16"/>
  <c r="D172" i="16"/>
  <c r="E90" i="16"/>
  <c r="U194" i="16"/>
  <c r="C7" i="16"/>
  <c r="D180" i="16"/>
  <c r="D43" i="16" s="1"/>
  <c r="D44" i="16" s="1"/>
  <c r="D66" i="16" s="1"/>
  <c r="F44" i="16" l="1"/>
  <c r="F66" i="16" s="1"/>
  <c r="E44" i="16"/>
  <c r="E66" i="16" s="1"/>
  <c r="K179" i="17"/>
  <c r="J215" i="17"/>
  <c r="K180" i="17"/>
  <c r="K43" i="17" s="1"/>
  <c r="K44" i="17" s="1"/>
  <c r="K66" i="17" s="1"/>
  <c r="L174" i="17"/>
  <c r="J180" i="17"/>
  <c r="J43" i="17" s="1"/>
  <c r="J44" i="17" s="1"/>
  <c r="K83" i="17"/>
  <c r="L95" i="17"/>
  <c r="J172" i="17"/>
  <c r="K90" i="17"/>
  <c r="G83" i="16"/>
  <c r="H95" i="16"/>
  <c r="E172" i="16"/>
  <c r="F90" i="16"/>
  <c r="H180" i="16"/>
  <c r="H43" i="16" s="1"/>
  <c r="H44" i="16" s="1"/>
  <c r="H66" i="16" s="1"/>
  <c r="I174" i="16"/>
  <c r="H179" i="16"/>
  <c r="G215" i="16"/>
  <c r="G180" i="16"/>
  <c r="G43" i="16" s="1"/>
  <c r="V194" i="16"/>
  <c r="D7" i="16"/>
  <c r="Q85" i="15"/>
  <c r="W194" i="16" l="1"/>
  <c r="E7" i="16"/>
  <c r="F7" i="16"/>
  <c r="X194" i="16"/>
  <c r="J66" i="17"/>
  <c r="M174" i="17"/>
  <c r="K215" i="17"/>
  <c r="L179" i="17"/>
  <c r="AC194" i="17"/>
  <c r="K7" i="17"/>
  <c r="K172" i="17"/>
  <c r="L90" i="17"/>
  <c r="L83" i="17"/>
  <c r="M95" i="17"/>
  <c r="J174" i="16"/>
  <c r="Z194" i="16"/>
  <c r="H7" i="16"/>
  <c r="G44" i="16"/>
  <c r="I95" i="16"/>
  <c r="H83" i="16"/>
  <c r="F172" i="16"/>
  <c r="G90" i="16"/>
  <c r="I179" i="16"/>
  <c r="H215" i="16"/>
  <c r="N31" i="15"/>
  <c r="L215" i="17" l="1"/>
  <c r="M179" i="17"/>
  <c r="M180" i="17" s="1"/>
  <c r="M43" i="17" s="1"/>
  <c r="M44" i="17" s="1"/>
  <c r="M66" i="17" s="1"/>
  <c r="M83" i="17"/>
  <c r="N95" i="17"/>
  <c r="N174" i="17"/>
  <c r="L180" i="17"/>
  <c r="L43" i="17" s="1"/>
  <c r="L44" i="17" s="1"/>
  <c r="L172" i="17"/>
  <c r="M90" i="17"/>
  <c r="AB194" i="17"/>
  <c r="J7" i="17"/>
  <c r="I83" i="16"/>
  <c r="J95" i="16"/>
  <c r="G66" i="16"/>
  <c r="I215" i="16"/>
  <c r="J179" i="16"/>
  <c r="J180" i="16" s="1"/>
  <c r="J43" i="16" s="1"/>
  <c r="J44" i="16" s="1"/>
  <c r="J66" i="16" s="1"/>
  <c r="G172" i="16"/>
  <c r="H90" i="16"/>
  <c r="I180" i="16"/>
  <c r="I43" i="16" s="1"/>
  <c r="K174" i="16"/>
  <c r="L66" i="17" l="1"/>
  <c r="AE194" i="17"/>
  <c r="M7" i="17"/>
  <c r="O174" i="17"/>
  <c r="O95" i="17"/>
  <c r="N83" i="17"/>
  <c r="M215" i="17"/>
  <c r="N179" i="17"/>
  <c r="N180" i="17" s="1"/>
  <c r="N43" i="17" s="1"/>
  <c r="N44" i="17" s="1"/>
  <c r="N66" i="17" s="1"/>
  <c r="M172" i="17"/>
  <c r="N90" i="17"/>
  <c r="AB194" i="16"/>
  <c r="J7" i="16"/>
  <c r="J215" i="16"/>
  <c r="K179" i="16"/>
  <c r="I44" i="16"/>
  <c r="K95" i="16"/>
  <c r="J83" i="16"/>
  <c r="L174" i="16"/>
  <c r="Y194" i="16"/>
  <c r="G7" i="16"/>
  <c r="H172" i="16"/>
  <c r="I90" i="16"/>
  <c r="AF194" i="17" l="1"/>
  <c r="N7" i="17"/>
  <c r="N172" i="17"/>
  <c r="O90" i="17"/>
  <c r="O83" i="17"/>
  <c r="P95" i="17"/>
  <c r="O180" i="17"/>
  <c r="O43" i="17" s="1"/>
  <c r="O44" i="17" s="1"/>
  <c r="O66" i="17" s="1"/>
  <c r="P174" i="17"/>
  <c r="N215" i="17"/>
  <c r="O179" i="17"/>
  <c r="AD194" i="17"/>
  <c r="L7" i="17"/>
  <c r="C189" i="17"/>
  <c r="B189" i="17"/>
  <c r="L179" i="16"/>
  <c r="K215" i="16"/>
  <c r="K83" i="16"/>
  <c r="L95" i="16"/>
  <c r="I66" i="16"/>
  <c r="I172" i="16"/>
  <c r="J90" i="16"/>
  <c r="M174" i="16"/>
  <c r="L180" i="16"/>
  <c r="L43" i="16" s="1"/>
  <c r="L44" i="16" s="1"/>
  <c r="L66" i="16" s="1"/>
  <c r="K180" i="16"/>
  <c r="K43" i="16" s="1"/>
  <c r="K6" i="17" l="1"/>
  <c r="Q174" i="17"/>
  <c r="AG194" i="17"/>
  <c r="O7" i="17"/>
  <c r="O172" i="17"/>
  <c r="P90" i="17"/>
  <c r="Q95" i="17"/>
  <c r="P83" i="17"/>
  <c r="O215" i="17"/>
  <c r="P179" i="17"/>
  <c r="K44" i="16"/>
  <c r="M95" i="16"/>
  <c r="L83" i="16"/>
  <c r="AA194" i="16"/>
  <c r="I7" i="16"/>
  <c r="AD194" i="16"/>
  <c r="L7" i="16"/>
  <c r="M180" i="16"/>
  <c r="M43" i="16" s="1"/>
  <c r="M44" i="16" s="1"/>
  <c r="M66" i="16" s="1"/>
  <c r="N174" i="16"/>
  <c r="J172" i="16"/>
  <c r="K90" i="16"/>
  <c r="L215" i="16"/>
  <c r="M179" i="16"/>
  <c r="Q83" i="17" l="1"/>
  <c r="R95" i="17"/>
  <c r="P172" i="17"/>
  <c r="Q90" i="17"/>
  <c r="P215" i="17"/>
  <c r="Q179" i="17"/>
  <c r="Q180" i="17"/>
  <c r="Q43" i="17" s="1"/>
  <c r="Q44" i="17" s="1"/>
  <c r="Q66" i="17" s="1"/>
  <c r="R174" i="17"/>
  <c r="P180" i="17"/>
  <c r="P43" i="17" s="1"/>
  <c r="P44" i="17" s="1"/>
  <c r="P66" i="17" s="1"/>
  <c r="AE194" i="16"/>
  <c r="M7" i="16"/>
  <c r="O174" i="16"/>
  <c r="N95" i="16"/>
  <c r="M83" i="16"/>
  <c r="M215" i="16"/>
  <c r="N179" i="16"/>
  <c r="K172" i="16"/>
  <c r="L90" i="16"/>
  <c r="K66" i="16"/>
  <c r="AI194" i="17" l="1"/>
  <c r="Q7" i="17"/>
  <c r="S174" i="17"/>
  <c r="R179" i="17"/>
  <c r="R180" i="17" s="1"/>
  <c r="R43" i="17" s="1"/>
  <c r="R44" i="17" s="1"/>
  <c r="R66" i="17" s="1"/>
  <c r="Q215" i="17"/>
  <c r="Q172" i="17"/>
  <c r="R90" i="17"/>
  <c r="S95" i="17"/>
  <c r="R83" i="17"/>
  <c r="AH194" i="17"/>
  <c r="P7" i="17"/>
  <c r="O95" i="16"/>
  <c r="N83" i="16"/>
  <c r="N215" i="16"/>
  <c r="O179" i="16"/>
  <c r="O180" i="16" s="1"/>
  <c r="O43" i="16" s="1"/>
  <c r="O44" i="16" s="1"/>
  <c r="O66" i="16" s="1"/>
  <c r="AC194" i="16"/>
  <c r="K7" i="16"/>
  <c r="B189" i="16"/>
  <c r="C189" i="16"/>
  <c r="P174" i="16"/>
  <c r="L172" i="16"/>
  <c r="M90" i="16"/>
  <c r="N180" i="16"/>
  <c r="N43" i="16" s="1"/>
  <c r="N44" i="16" s="1"/>
  <c r="N66" i="16" s="1"/>
  <c r="AJ194" i="17" l="1"/>
  <c r="R7" i="17"/>
  <c r="R172" i="17"/>
  <c r="S90" i="17"/>
  <c r="S179" i="17"/>
  <c r="R215" i="17"/>
  <c r="S180" i="17"/>
  <c r="S43" i="17" s="1"/>
  <c r="S44" i="17" s="1"/>
  <c r="S66" i="17" s="1"/>
  <c r="T174" i="17"/>
  <c r="T95" i="17"/>
  <c r="S83" i="17"/>
  <c r="K6" i="16"/>
  <c r="AG194" i="16"/>
  <c r="O7" i="16"/>
  <c r="AF194" i="16"/>
  <c r="N7" i="16"/>
  <c r="M172" i="16"/>
  <c r="N90" i="16"/>
  <c r="O215" i="16"/>
  <c r="P179" i="16"/>
  <c r="Q174" i="16"/>
  <c r="P95" i="16"/>
  <c r="O83" i="16"/>
  <c r="U174" i="17" l="1"/>
  <c r="AK194" i="17"/>
  <c r="S7" i="17"/>
  <c r="S215" i="17"/>
  <c r="T179" i="17"/>
  <c r="S172" i="17"/>
  <c r="T90" i="17"/>
  <c r="U95" i="17"/>
  <c r="T83" i="17"/>
  <c r="Q179" i="16"/>
  <c r="Q180" i="16" s="1"/>
  <c r="Q43" i="16" s="1"/>
  <c r="Q44" i="16" s="1"/>
  <c r="Q66" i="16" s="1"/>
  <c r="P215" i="16"/>
  <c r="N172" i="16"/>
  <c r="O90" i="16"/>
  <c r="Q95" i="16"/>
  <c r="P83" i="16"/>
  <c r="R174" i="16"/>
  <c r="P180" i="16"/>
  <c r="P43" i="16" s="1"/>
  <c r="P44" i="16" s="1"/>
  <c r="P66" i="16" s="1"/>
  <c r="T172" i="17" l="1"/>
  <c r="U90" i="17"/>
  <c r="T215" i="17"/>
  <c r="U179" i="17"/>
  <c r="U180" i="17"/>
  <c r="U43" i="17" s="1"/>
  <c r="U44" i="17" s="1"/>
  <c r="U66" i="17" s="1"/>
  <c r="V174" i="17"/>
  <c r="U83" i="17"/>
  <c r="V95" i="17"/>
  <c r="T180" i="17"/>
  <c r="T43" i="17" s="1"/>
  <c r="T44" i="17" s="1"/>
  <c r="T66" i="17" s="1"/>
  <c r="AI194" i="16"/>
  <c r="Q7" i="16"/>
  <c r="S174" i="16"/>
  <c r="Q83" i="16"/>
  <c r="R95" i="16"/>
  <c r="O172" i="16"/>
  <c r="P90" i="16"/>
  <c r="AH194" i="16"/>
  <c r="P7" i="16"/>
  <c r="Q215" i="16"/>
  <c r="R179" i="16"/>
  <c r="AM194" i="17" l="1"/>
  <c r="U7" i="17"/>
  <c r="U172" i="17"/>
  <c r="V90" i="17"/>
  <c r="W95" i="17"/>
  <c r="V83" i="17"/>
  <c r="W174" i="17"/>
  <c r="V180" i="17"/>
  <c r="V43" i="17" s="1"/>
  <c r="V44" i="17" s="1"/>
  <c r="V66" i="17" s="1"/>
  <c r="U215" i="17"/>
  <c r="V179" i="17"/>
  <c r="AL194" i="17"/>
  <c r="T7" i="17"/>
  <c r="P172" i="16"/>
  <c r="Q90" i="16"/>
  <c r="T174" i="16"/>
  <c r="S95" i="16"/>
  <c r="R83" i="16"/>
  <c r="R215" i="16"/>
  <c r="S179" i="16"/>
  <c r="R180" i="16"/>
  <c r="R43" i="16" s="1"/>
  <c r="R44" i="16" s="1"/>
  <c r="R66" i="16" s="1"/>
  <c r="AN194" i="17" l="1"/>
  <c r="V7" i="17"/>
  <c r="W83" i="17"/>
  <c r="X95" i="17"/>
  <c r="V172" i="17"/>
  <c r="W90" i="17"/>
  <c r="W180" i="17"/>
  <c r="W43" i="17" s="1"/>
  <c r="W44" i="17" s="1"/>
  <c r="W66" i="17" s="1"/>
  <c r="X174" i="17"/>
  <c r="V215" i="17"/>
  <c r="W179" i="17"/>
  <c r="S215" i="16"/>
  <c r="T179" i="16"/>
  <c r="S83" i="16"/>
  <c r="T95" i="16"/>
  <c r="S180" i="16"/>
  <c r="S43" i="16" s="1"/>
  <c r="S44" i="16" s="1"/>
  <c r="S66" i="16" s="1"/>
  <c r="U174" i="16"/>
  <c r="T180" i="16"/>
  <c r="T43" i="16" s="1"/>
  <c r="T44" i="16" s="1"/>
  <c r="T66" i="16" s="1"/>
  <c r="Q172" i="16"/>
  <c r="R90" i="16"/>
  <c r="AJ194" i="16"/>
  <c r="R7" i="16"/>
  <c r="Y174" i="17" l="1"/>
  <c r="W172" i="17"/>
  <c r="X90" i="17"/>
  <c r="X83" i="17"/>
  <c r="Y95" i="17"/>
  <c r="AO194" i="17"/>
  <c r="W7" i="17"/>
  <c r="W215" i="17"/>
  <c r="X179" i="17"/>
  <c r="AL194" i="16"/>
  <c r="T7" i="16"/>
  <c r="U180" i="16"/>
  <c r="U43" i="16" s="1"/>
  <c r="U44" i="16" s="1"/>
  <c r="U66" i="16" s="1"/>
  <c r="V174" i="16"/>
  <c r="AK194" i="16"/>
  <c r="S7" i="16"/>
  <c r="T83" i="16"/>
  <c r="U95" i="16"/>
  <c r="T215" i="16"/>
  <c r="U179" i="16"/>
  <c r="R172" i="16"/>
  <c r="S90" i="16"/>
  <c r="Y83" i="17" l="1"/>
  <c r="Z95" i="17"/>
  <c r="X172" i="17"/>
  <c r="Y90" i="17"/>
  <c r="X215" i="17"/>
  <c r="Y179" i="17"/>
  <c r="Y180" i="17"/>
  <c r="Y43" i="17" s="1"/>
  <c r="Y44" i="17" s="1"/>
  <c r="Y66" i="17" s="1"/>
  <c r="Z174" i="17"/>
  <c r="X180" i="17"/>
  <c r="X43" i="17" s="1"/>
  <c r="X44" i="17" s="1"/>
  <c r="X66" i="17" s="1"/>
  <c r="S172" i="16"/>
  <c r="T90" i="16"/>
  <c r="V95" i="16"/>
  <c r="U83" i="16"/>
  <c r="W174" i="16"/>
  <c r="V180" i="16"/>
  <c r="V43" i="16" s="1"/>
  <c r="V44" i="16" s="1"/>
  <c r="V66" i="16" s="1"/>
  <c r="AM194" i="16"/>
  <c r="U7" i="16"/>
  <c r="V179" i="16"/>
  <c r="U215" i="16"/>
  <c r="AA174" i="17" l="1"/>
  <c r="Z179" i="17"/>
  <c r="Y215" i="17"/>
  <c r="AA95" i="17"/>
  <c r="Z83" i="17"/>
  <c r="AQ194" i="17"/>
  <c r="Y7" i="17"/>
  <c r="Y172" i="17"/>
  <c r="Z90" i="17"/>
  <c r="AP194" i="17"/>
  <c r="X7" i="17"/>
  <c r="AN194" i="16"/>
  <c r="V7" i="16"/>
  <c r="X174" i="16"/>
  <c r="T172" i="16"/>
  <c r="U90" i="16"/>
  <c r="V83" i="16"/>
  <c r="W95" i="16"/>
  <c r="V215" i="16"/>
  <c r="W179" i="16"/>
  <c r="W180" i="16" s="1"/>
  <c r="W43" i="16" s="1"/>
  <c r="W44" i="16" s="1"/>
  <c r="W66" i="16" s="1"/>
  <c r="Z172" i="17" l="1"/>
  <c r="AA90" i="17"/>
  <c r="AB174" i="17"/>
  <c r="AB95" i="17"/>
  <c r="AA83" i="17"/>
  <c r="AA179" i="17"/>
  <c r="AA180" i="17" s="1"/>
  <c r="AA44" i="17" s="1"/>
  <c r="AA66" i="17" s="1"/>
  <c r="Z215" i="17"/>
  <c r="Z180" i="17"/>
  <c r="Z43" i="17" s="1"/>
  <c r="Z44" i="17" s="1"/>
  <c r="Z66" i="17" s="1"/>
  <c r="W83" i="16"/>
  <c r="X95" i="16"/>
  <c r="AO194" i="16"/>
  <c r="W7" i="16"/>
  <c r="X180" i="16"/>
  <c r="X43" i="16" s="1"/>
  <c r="X44" i="16" s="1"/>
  <c r="X66" i="16" s="1"/>
  <c r="Y174" i="16"/>
  <c r="U172" i="16"/>
  <c r="V90" i="16"/>
  <c r="W215" i="16"/>
  <c r="X179" i="16"/>
  <c r="AS194" i="17" l="1"/>
  <c r="AA7" i="17"/>
  <c r="AC95" i="17"/>
  <c r="AB83" i="17"/>
  <c r="AB180" i="17"/>
  <c r="AB43" i="17" s="1"/>
  <c r="AB44" i="17" s="1"/>
  <c r="AB66" i="17" s="1"/>
  <c r="AC174" i="17"/>
  <c r="AA172" i="17"/>
  <c r="AB90" i="17"/>
  <c r="AA215" i="17"/>
  <c r="AB179" i="17"/>
  <c r="AR194" i="17"/>
  <c r="Z7" i="17"/>
  <c r="AP194" i="16"/>
  <c r="X7" i="16"/>
  <c r="V172" i="16"/>
  <c r="W90" i="16"/>
  <c r="Z174" i="16"/>
  <c r="Y179" i="16"/>
  <c r="X215" i="16"/>
  <c r="Y95" i="16"/>
  <c r="X83" i="16"/>
  <c r="AT194" i="17" l="1"/>
  <c r="AB7" i="17"/>
  <c r="AB172" i="17"/>
  <c r="AC90" i="17"/>
  <c r="AC180" i="17"/>
  <c r="AC43" i="17" s="1"/>
  <c r="AC44" i="17" s="1"/>
  <c r="AC66" i="17" s="1"/>
  <c r="AD174" i="17"/>
  <c r="AC83" i="17"/>
  <c r="AD95" i="17"/>
  <c r="AB215" i="17"/>
  <c r="AC179" i="17"/>
  <c r="Y215" i="16"/>
  <c r="Z179" i="16"/>
  <c r="Y180" i="16"/>
  <c r="Y43" i="16" s="1"/>
  <c r="Y44" i="16" s="1"/>
  <c r="Y66" i="16" s="1"/>
  <c r="Z180" i="16"/>
  <c r="Z43" i="16" s="1"/>
  <c r="Z44" i="16" s="1"/>
  <c r="Z66" i="16" s="1"/>
  <c r="AA174" i="16"/>
  <c r="W172" i="16"/>
  <c r="X90" i="16"/>
  <c r="Y83" i="16"/>
  <c r="Z95" i="16"/>
  <c r="AU194" i="17" l="1"/>
  <c r="AC7" i="17"/>
  <c r="AC172" i="17"/>
  <c r="AD90" i="17"/>
  <c r="AE95" i="17"/>
  <c r="AD83" i="17"/>
  <c r="AE174" i="17"/>
  <c r="AD180" i="17"/>
  <c r="AD43" i="17" s="1"/>
  <c r="AD44" i="17" s="1"/>
  <c r="AD66" i="17" s="1"/>
  <c r="AC215" i="17"/>
  <c r="AD179" i="17"/>
  <c r="X172" i="16"/>
  <c r="Y90" i="16"/>
  <c r="AR194" i="16"/>
  <c r="Z7" i="16"/>
  <c r="AA180" i="16"/>
  <c r="AA44" i="16" s="1"/>
  <c r="AA66" i="16" s="1"/>
  <c r="AB174" i="16"/>
  <c r="AQ194" i="16"/>
  <c r="Y7" i="16"/>
  <c r="Z215" i="16"/>
  <c r="AA179" i="16"/>
  <c r="AA95" i="16"/>
  <c r="Z83" i="16"/>
  <c r="AV194" i="17" l="1"/>
  <c r="AD7" i="17"/>
  <c r="AF95" i="17"/>
  <c r="AF83" i="17" s="1"/>
  <c r="AE83" i="17"/>
  <c r="AD172" i="17"/>
  <c r="AE90" i="17"/>
  <c r="AE180" i="17"/>
  <c r="AE43" i="17" s="1"/>
  <c r="AE44" i="17" s="1"/>
  <c r="AE66" i="17" s="1"/>
  <c r="AF174" i="17"/>
  <c r="AD215" i="17"/>
  <c r="AE179" i="17"/>
  <c r="AS194" i="16"/>
  <c r="AA7" i="16"/>
  <c r="AA83" i="16"/>
  <c r="AB95" i="16"/>
  <c r="AA215" i="16"/>
  <c r="AB179" i="16"/>
  <c r="Y172" i="16"/>
  <c r="Z90" i="16"/>
  <c r="AC174" i="16"/>
  <c r="AW194" i="17" l="1"/>
  <c r="AE7" i="17"/>
  <c r="AF180" i="17"/>
  <c r="AF43" i="17" s="1"/>
  <c r="AE172" i="17"/>
  <c r="AF90" i="17"/>
  <c r="AF172" i="17" s="1"/>
  <c r="AH83" i="17"/>
  <c r="AI83" i="17"/>
  <c r="AE215" i="17"/>
  <c r="AF179" i="17"/>
  <c r="AF215" i="17" s="1"/>
  <c r="AC179" i="16"/>
  <c r="AB215" i="16"/>
  <c r="AB83" i="16"/>
  <c r="AC95" i="16"/>
  <c r="Z172" i="16"/>
  <c r="AA90" i="16"/>
  <c r="AC180" i="16"/>
  <c r="AC43" i="16" s="1"/>
  <c r="AC44" i="16" s="1"/>
  <c r="AC66" i="16" s="1"/>
  <c r="AD174" i="16"/>
  <c r="AB180" i="16"/>
  <c r="AB43" i="16" s="1"/>
  <c r="AB44" i="16" s="1"/>
  <c r="AB66" i="16" s="1"/>
  <c r="AF44" i="17" l="1"/>
  <c r="AH43" i="17"/>
  <c r="AI43" i="17"/>
  <c r="AU194" i="16"/>
  <c r="AC7" i="16"/>
  <c r="AA172" i="16"/>
  <c r="AB90" i="16"/>
  <c r="AD95" i="16"/>
  <c r="AC83" i="16"/>
  <c r="AE174" i="16"/>
  <c r="AT194" i="16"/>
  <c r="AB7" i="16"/>
  <c r="AD179" i="16"/>
  <c r="AD180" i="16" s="1"/>
  <c r="AD43" i="16" s="1"/>
  <c r="AD44" i="16" s="1"/>
  <c r="AD66" i="16" s="1"/>
  <c r="AC215" i="16"/>
  <c r="AF66" i="17" l="1"/>
  <c r="AH44" i="17"/>
  <c r="AI44" i="17"/>
  <c r="AV194" i="16"/>
  <c r="AD7" i="16"/>
  <c r="AF174" i="16"/>
  <c r="AE180" i="16"/>
  <c r="AE43" i="16" s="1"/>
  <c r="AE44" i="16" s="1"/>
  <c r="AE66" i="16" s="1"/>
  <c r="AE95" i="16"/>
  <c r="AD83" i="16"/>
  <c r="AB172" i="16"/>
  <c r="AC90" i="16"/>
  <c r="AD215" i="16"/>
  <c r="AE179" i="16"/>
  <c r="AX194" i="17" l="1"/>
  <c r="AF7" i="17"/>
  <c r="A7" i="17" s="1"/>
  <c r="AI66" i="17"/>
  <c r="AH66" i="17"/>
  <c r="AC172" i="16"/>
  <c r="AD90" i="16"/>
  <c r="AW194" i="16"/>
  <c r="AE7" i="16"/>
  <c r="AE83" i="16"/>
  <c r="AF95" i="16"/>
  <c r="AF83" i="16" s="1"/>
  <c r="AF180" i="16"/>
  <c r="AF43" i="16" s="1"/>
  <c r="AE215" i="16"/>
  <c r="AF179" i="16"/>
  <c r="AF215" i="16" s="1"/>
  <c r="AF44" i="16" l="1"/>
  <c r="AH43" i="16"/>
  <c r="AI43" i="16"/>
  <c r="AD172" i="16"/>
  <c r="AE90" i="16"/>
  <c r="AH83" i="16"/>
  <c r="AI83" i="16"/>
  <c r="AE172" i="16" l="1"/>
  <c r="AF90" i="16"/>
  <c r="AF172" i="16" s="1"/>
  <c r="AF66" i="16"/>
  <c r="AH44" i="16"/>
  <c r="AI44" i="16"/>
  <c r="AX194" i="16" l="1"/>
  <c r="AF7" i="16"/>
  <c r="A7" i="16" s="1"/>
  <c r="AI66" i="16"/>
  <c r="AH66" i="16"/>
  <c r="J87" i="15" l="1"/>
  <c r="J85" i="15"/>
  <c r="J84" i="15"/>
  <c r="I50" i="15"/>
  <c r="H85" i="15"/>
  <c r="G85" i="15"/>
  <c r="F85" i="15"/>
  <c r="D85" i="15"/>
  <c r="AH88" i="15"/>
  <c r="AI88" i="15" s="1"/>
  <c r="B81" i="15"/>
  <c r="B83" i="15"/>
  <c r="B60" i="15"/>
  <c r="B48" i="15"/>
  <c r="B31" i="15"/>
  <c r="B70" i="15"/>
  <c r="B69" i="15"/>
  <c r="B68" i="15"/>
  <c r="B67" i="15"/>
  <c r="B72" i="15" s="1"/>
  <c r="B64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AF218" i="15"/>
  <c r="AE218" i="15"/>
  <c r="AD218" i="15"/>
  <c r="AC218" i="15"/>
  <c r="AB218" i="15"/>
  <c r="AA218" i="15"/>
  <c r="Z218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B215" i="15"/>
  <c r="S190" i="15"/>
  <c r="AG180" i="15"/>
  <c r="B180" i="15"/>
  <c r="B43" i="15" s="1"/>
  <c r="B44" i="15" s="1"/>
  <c r="C179" i="15"/>
  <c r="C178" i="15"/>
  <c r="D178" i="15" s="1"/>
  <c r="E178" i="15" s="1"/>
  <c r="F178" i="15" s="1"/>
  <c r="G178" i="15" s="1"/>
  <c r="H178" i="15" s="1"/>
  <c r="I178" i="15" s="1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C177" i="15"/>
  <c r="D177" i="15" s="1"/>
  <c r="E177" i="15" s="1"/>
  <c r="F177" i="15" s="1"/>
  <c r="G177" i="15" s="1"/>
  <c r="H177" i="15" s="1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D176" i="15"/>
  <c r="E176" i="15" s="1"/>
  <c r="F176" i="15" s="1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C176" i="15"/>
  <c r="C175" i="15"/>
  <c r="D174" i="15"/>
  <c r="C174" i="15"/>
  <c r="AG172" i="15"/>
  <c r="B172" i="15"/>
  <c r="C171" i="15"/>
  <c r="D171" i="15" s="1"/>
  <c r="E171" i="15" s="1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D170" i="15"/>
  <c r="E170" i="15" s="1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C170" i="15"/>
  <c r="F169" i="15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C169" i="15"/>
  <c r="D169" i="15" s="1"/>
  <c r="E169" i="15" s="1"/>
  <c r="D168" i="15"/>
  <c r="E168" i="15" s="1"/>
  <c r="F168" i="15" s="1"/>
  <c r="G168" i="15" s="1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C168" i="15"/>
  <c r="C167" i="15"/>
  <c r="D167" i="15" s="1"/>
  <c r="E167" i="15" s="1"/>
  <c r="F167" i="15" s="1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F166" i="15"/>
  <c r="G166" i="15" s="1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D166" i="15"/>
  <c r="E166" i="15" s="1"/>
  <c r="C166" i="15"/>
  <c r="C165" i="15"/>
  <c r="D165" i="15" s="1"/>
  <c r="E165" i="15" s="1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C164" i="15"/>
  <c r="D164" i="15" s="1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C163" i="15"/>
  <c r="D163" i="15" s="1"/>
  <c r="E163" i="15" s="1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D162" i="15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C162" i="15"/>
  <c r="C161" i="15"/>
  <c r="D161" i="15" s="1"/>
  <c r="E161" i="15" s="1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D160" i="15"/>
  <c r="E160" i="15" s="1"/>
  <c r="F160" i="15" s="1"/>
  <c r="G160" i="15" s="1"/>
  <c r="H160" i="15" s="1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C160" i="15"/>
  <c r="C159" i="15"/>
  <c r="D159" i="15" s="1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C158" i="15"/>
  <c r="D158" i="15" s="1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D157" i="15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C157" i="15"/>
  <c r="C156" i="15"/>
  <c r="D156" i="15" s="1"/>
  <c r="E156" i="15" s="1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C155" i="15"/>
  <c r="D155" i="15" s="1"/>
  <c r="E155" i="15" s="1"/>
  <c r="F155" i="15" s="1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C154" i="15"/>
  <c r="D154" i="15" s="1"/>
  <c r="E154" i="15" s="1"/>
  <c r="F154" i="15" s="1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H153" i="15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C153" i="15"/>
  <c r="D153" i="15" s="1"/>
  <c r="E153" i="15" s="1"/>
  <c r="F153" i="15" s="1"/>
  <c r="G153" i="15" s="1"/>
  <c r="C152" i="15"/>
  <c r="D152" i="15" s="1"/>
  <c r="E152" i="15" s="1"/>
  <c r="F152" i="15" s="1"/>
  <c r="G152" i="15" s="1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H151" i="15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C151" i="15"/>
  <c r="D151" i="15" s="1"/>
  <c r="E151" i="15" s="1"/>
  <c r="F151" i="15" s="1"/>
  <c r="G151" i="15" s="1"/>
  <c r="C150" i="15"/>
  <c r="D150" i="15" s="1"/>
  <c r="E150" i="15" s="1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C149" i="15"/>
  <c r="D149" i="15" s="1"/>
  <c r="E149" i="15" s="1"/>
  <c r="F149" i="15" s="1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G148" i="15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C148" i="15"/>
  <c r="D148" i="15" s="1"/>
  <c r="E148" i="15" s="1"/>
  <c r="F148" i="15" s="1"/>
  <c r="C147" i="15"/>
  <c r="D147" i="15" s="1"/>
  <c r="E147" i="15" s="1"/>
  <c r="F147" i="15" s="1"/>
  <c r="G147" i="15" s="1"/>
  <c r="H147" i="15" s="1"/>
  <c r="I147" i="15" s="1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T147" i="15" s="1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C146" i="15"/>
  <c r="D146" i="15" s="1"/>
  <c r="E146" i="15" s="1"/>
  <c r="F146" i="15" s="1"/>
  <c r="G146" i="15" s="1"/>
  <c r="H146" i="15" s="1"/>
  <c r="I146" i="15" s="1"/>
  <c r="J146" i="15" s="1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D145" i="15"/>
  <c r="E145" i="15" s="1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C145" i="15"/>
  <c r="D144" i="15"/>
  <c r="E144" i="15" s="1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C144" i="15"/>
  <c r="C143" i="15"/>
  <c r="D143" i="15" s="1"/>
  <c r="E143" i="15" s="1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D142" i="15"/>
  <c r="E142" i="15" s="1"/>
  <c r="F142" i="15" s="1"/>
  <c r="G142" i="15" s="1"/>
  <c r="H142" i="15" s="1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C142" i="15"/>
  <c r="D141" i="15"/>
  <c r="E141" i="15" s="1"/>
  <c r="F141" i="15" s="1"/>
  <c r="G141" i="15" s="1"/>
  <c r="H141" i="15" s="1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C141" i="15"/>
  <c r="E140" i="15"/>
  <c r="F140" i="15" s="1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D140" i="15"/>
  <c r="C140" i="15"/>
  <c r="C139" i="15"/>
  <c r="D139" i="15" s="1"/>
  <c r="E139" i="15" s="1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C138" i="15"/>
  <c r="D138" i="15" s="1"/>
  <c r="E138" i="15" s="1"/>
  <c r="F138" i="15" s="1"/>
  <c r="G138" i="15" s="1"/>
  <c r="H138" i="15" s="1"/>
  <c r="I138" i="15" s="1"/>
  <c r="J138" i="15" s="1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C137" i="15"/>
  <c r="D137" i="15" s="1"/>
  <c r="E137" i="15" s="1"/>
  <c r="F137" i="15" s="1"/>
  <c r="G137" i="15" s="1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D136" i="15"/>
  <c r="E136" i="15" s="1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C136" i="15"/>
  <c r="E135" i="15"/>
  <c r="F135" i="15" s="1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C135" i="15"/>
  <c r="D135" i="15" s="1"/>
  <c r="D134" i="15"/>
  <c r="E134" i="15" s="1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C134" i="15"/>
  <c r="C133" i="15"/>
  <c r="D133" i="15" s="1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C132" i="15"/>
  <c r="D132" i="15" s="1"/>
  <c r="E132" i="15" s="1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K131" i="15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E131" i="15"/>
  <c r="F131" i="15" s="1"/>
  <c r="G131" i="15" s="1"/>
  <c r="H131" i="15" s="1"/>
  <c r="I131" i="15" s="1"/>
  <c r="J131" i="15" s="1"/>
  <c r="C131" i="15"/>
  <c r="D131" i="15" s="1"/>
  <c r="C130" i="15"/>
  <c r="D130" i="15" s="1"/>
  <c r="E130" i="15" s="1"/>
  <c r="F130" i="15" s="1"/>
  <c r="G130" i="15" s="1"/>
  <c r="H130" i="15" s="1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C129" i="15"/>
  <c r="D129" i="15" s="1"/>
  <c r="E129" i="15" s="1"/>
  <c r="F129" i="15" s="1"/>
  <c r="G129" i="15" s="1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C128" i="15"/>
  <c r="D128" i="15" s="1"/>
  <c r="E128" i="15" s="1"/>
  <c r="F128" i="15" s="1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E127" i="15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C127" i="15"/>
  <c r="D127" i="15" s="1"/>
  <c r="C126" i="15"/>
  <c r="D126" i="15" s="1"/>
  <c r="E126" i="15" s="1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C125" i="15"/>
  <c r="D125" i="15" s="1"/>
  <c r="E125" i="15" s="1"/>
  <c r="F125" i="15" s="1"/>
  <c r="G125" i="15" s="1"/>
  <c r="H125" i="15" s="1"/>
  <c r="I125" i="15" s="1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C124" i="15"/>
  <c r="D124" i="15" s="1"/>
  <c r="E124" i="15" s="1"/>
  <c r="F124" i="15" s="1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C123" i="15"/>
  <c r="D123" i="15" s="1"/>
  <c r="E123" i="15" s="1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C122" i="15"/>
  <c r="D122" i="15" s="1"/>
  <c r="E122" i="15" s="1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C121" i="15"/>
  <c r="D121" i="15" s="1"/>
  <c r="E121" i="15" s="1"/>
  <c r="F121" i="15" s="1"/>
  <c r="G121" i="15" s="1"/>
  <c r="H121" i="15" s="1"/>
  <c r="I121" i="15" s="1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C120" i="15"/>
  <c r="D120" i="15" s="1"/>
  <c r="E120" i="15" s="1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C119" i="15"/>
  <c r="D119" i="15" s="1"/>
  <c r="E119" i="15" s="1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C118" i="15"/>
  <c r="D118" i="15" s="1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C117" i="15"/>
  <c r="D117" i="15" s="1"/>
  <c r="E117" i="15" s="1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E116" i="15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C116" i="15"/>
  <c r="D116" i="15" s="1"/>
  <c r="C115" i="15"/>
  <c r="D115" i="15" s="1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C114" i="15"/>
  <c r="D114" i="15" s="1"/>
  <c r="E114" i="15" s="1"/>
  <c r="F114" i="15" s="1"/>
  <c r="G114" i="15" s="1"/>
  <c r="H114" i="15" s="1"/>
  <c r="I114" i="15" s="1"/>
  <c r="J114" i="15" s="1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D113" i="15"/>
  <c r="E113" i="15" s="1"/>
  <c r="F113" i="15" s="1"/>
  <c r="G113" i="15" s="1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C113" i="15"/>
  <c r="C112" i="15"/>
  <c r="D112" i="15" s="1"/>
  <c r="E112" i="15" s="1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C111" i="15"/>
  <c r="D111" i="15" s="1"/>
  <c r="E111" i="15" s="1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C110" i="15"/>
  <c r="D110" i="15" s="1"/>
  <c r="E110" i="15" s="1"/>
  <c r="F110" i="15" s="1"/>
  <c r="G110" i="15" s="1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C109" i="15"/>
  <c r="D109" i="15" s="1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E108" i="15"/>
  <c r="F108" i="15" s="1"/>
  <c r="G108" i="15" s="1"/>
  <c r="H108" i="15" s="1"/>
  <c r="I108" i="15" s="1"/>
  <c r="J108" i="15" s="1"/>
  <c r="K108" i="15" s="1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D108" i="15"/>
  <c r="C108" i="15"/>
  <c r="C107" i="15"/>
  <c r="D107" i="15" s="1"/>
  <c r="E107" i="15" s="1"/>
  <c r="F107" i="15" s="1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C106" i="15"/>
  <c r="D106" i="15" s="1"/>
  <c r="E106" i="15" s="1"/>
  <c r="F106" i="15" s="1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D105" i="15"/>
  <c r="E105" i="15" s="1"/>
  <c r="F105" i="15" s="1"/>
  <c r="G105" i="15" s="1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C105" i="15"/>
  <c r="C104" i="15"/>
  <c r="D104" i="15" s="1"/>
  <c r="E104" i="15" s="1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H103" i="15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C103" i="15"/>
  <c r="D103" i="15" s="1"/>
  <c r="E103" i="15" s="1"/>
  <c r="F103" i="15" s="1"/>
  <c r="G103" i="15" s="1"/>
  <c r="C102" i="15"/>
  <c r="D102" i="15" s="1"/>
  <c r="E102" i="15" s="1"/>
  <c r="F102" i="15" s="1"/>
  <c r="G102" i="15" s="1"/>
  <c r="H102" i="15" s="1"/>
  <c r="I102" i="15" s="1"/>
  <c r="J102" i="15" s="1"/>
  <c r="K102" i="15" s="1"/>
  <c r="L102" i="15" s="1"/>
  <c r="M102" i="15" s="1"/>
  <c r="N102" i="15" s="1"/>
  <c r="O102" i="15" s="1"/>
  <c r="P102" i="15" s="1"/>
  <c r="Q102" i="15" s="1"/>
  <c r="R102" i="15" s="1"/>
  <c r="S102" i="15" s="1"/>
  <c r="T102" i="15" s="1"/>
  <c r="U102" i="15" s="1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D101" i="15"/>
  <c r="E101" i="15" s="1"/>
  <c r="F101" i="15" s="1"/>
  <c r="G101" i="15" s="1"/>
  <c r="H101" i="15" s="1"/>
  <c r="I101" i="15" s="1"/>
  <c r="J101" i="15" s="1"/>
  <c r="K101" i="15" s="1"/>
  <c r="L101" i="15" s="1"/>
  <c r="M101" i="15" s="1"/>
  <c r="N101" i="15" s="1"/>
  <c r="O101" i="15" s="1"/>
  <c r="P101" i="15" s="1"/>
  <c r="Q101" i="15" s="1"/>
  <c r="R101" i="15" s="1"/>
  <c r="S101" i="15" s="1"/>
  <c r="T101" i="15" s="1"/>
  <c r="U101" i="15" s="1"/>
  <c r="V101" i="15" s="1"/>
  <c r="W101" i="15" s="1"/>
  <c r="X101" i="15" s="1"/>
  <c r="Y101" i="15" s="1"/>
  <c r="Z101" i="15" s="1"/>
  <c r="AA101" i="15" s="1"/>
  <c r="AB101" i="15" s="1"/>
  <c r="AC101" i="15" s="1"/>
  <c r="AD101" i="15" s="1"/>
  <c r="AE101" i="15" s="1"/>
  <c r="AF101" i="15" s="1"/>
  <c r="C101" i="15"/>
  <c r="J100" i="15"/>
  <c r="K100" i="15" s="1"/>
  <c r="L100" i="15" s="1"/>
  <c r="M100" i="15" s="1"/>
  <c r="N100" i="15" s="1"/>
  <c r="O100" i="15" s="1"/>
  <c r="P100" i="15" s="1"/>
  <c r="Q100" i="15" s="1"/>
  <c r="R100" i="15" s="1"/>
  <c r="S100" i="15" s="1"/>
  <c r="T100" i="15" s="1"/>
  <c r="U100" i="15" s="1"/>
  <c r="V100" i="15" s="1"/>
  <c r="W100" i="15" s="1"/>
  <c r="X100" i="15" s="1"/>
  <c r="Y100" i="15" s="1"/>
  <c r="Z100" i="15" s="1"/>
  <c r="AA100" i="15" s="1"/>
  <c r="AB100" i="15" s="1"/>
  <c r="AC100" i="15" s="1"/>
  <c r="AD100" i="15" s="1"/>
  <c r="AE100" i="15" s="1"/>
  <c r="AF100" i="15" s="1"/>
  <c r="F100" i="15"/>
  <c r="G100" i="15" s="1"/>
  <c r="H100" i="15" s="1"/>
  <c r="D100" i="15"/>
  <c r="E100" i="15" s="1"/>
  <c r="C100" i="15"/>
  <c r="D99" i="15"/>
  <c r="E99" i="15" s="1"/>
  <c r="F99" i="15" s="1"/>
  <c r="G99" i="15" s="1"/>
  <c r="H99" i="15" s="1"/>
  <c r="I99" i="15" s="1"/>
  <c r="J99" i="15" s="1"/>
  <c r="K99" i="15" s="1"/>
  <c r="L99" i="15" s="1"/>
  <c r="M99" i="15" s="1"/>
  <c r="N99" i="15" s="1"/>
  <c r="O99" i="15" s="1"/>
  <c r="P99" i="15" s="1"/>
  <c r="Q99" i="15" s="1"/>
  <c r="R99" i="15" s="1"/>
  <c r="S99" i="15" s="1"/>
  <c r="T99" i="15" s="1"/>
  <c r="U99" i="15" s="1"/>
  <c r="V99" i="15" s="1"/>
  <c r="W99" i="15" s="1"/>
  <c r="X99" i="15" s="1"/>
  <c r="Y99" i="15" s="1"/>
  <c r="Z99" i="15" s="1"/>
  <c r="AA99" i="15" s="1"/>
  <c r="AB99" i="15" s="1"/>
  <c r="AC99" i="15" s="1"/>
  <c r="AD99" i="15" s="1"/>
  <c r="AE99" i="15" s="1"/>
  <c r="AF99" i="15" s="1"/>
  <c r="C99" i="15"/>
  <c r="C98" i="15"/>
  <c r="D98" i="15" s="1"/>
  <c r="E98" i="15" s="1"/>
  <c r="F98" i="15" s="1"/>
  <c r="G98" i="15" s="1"/>
  <c r="H98" i="15" s="1"/>
  <c r="I98" i="15" s="1"/>
  <c r="J98" i="15" s="1"/>
  <c r="K98" i="15" s="1"/>
  <c r="L98" i="15" s="1"/>
  <c r="M98" i="15" s="1"/>
  <c r="N98" i="15" s="1"/>
  <c r="O98" i="15" s="1"/>
  <c r="P98" i="15" s="1"/>
  <c r="Q98" i="15" s="1"/>
  <c r="R98" i="15" s="1"/>
  <c r="S98" i="15" s="1"/>
  <c r="T98" i="15" s="1"/>
  <c r="U98" i="15" s="1"/>
  <c r="V98" i="15" s="1"/>
  <c r="W98" i="15" s="1"/>
  <c r="X98" i="15" s="1"/>
  <c r="Y98" i="15" s="1"/>
  <c r="Z98" i="15" s="1"/>
  <c r="AA98" i="15" s="1"/>
  <c r="AB98" i="15" s="1"/>
  <c r="AC98" i="15" s="1"/>
  <c r="AD98" i="15" s="1"/>
  <c r="AE98" i="15" s="1"/>
  <c r="AF98" i="15" s="1"/>
  <c r="C97" i="15"/>
  <c r="D97" i="15" s="1"/>
  <c r="E97" i="15" s="1"/>
  <c r="F97" i="15" s="1"/>
  <c r="G97" i="15" s="1"/>
  <c r="H97" i="15" s="1"/>
  <c r="I97" i="15" s="1"/>
  <c r="J97" i="15" s="1"/>
  <c r="K97" i="15" s="1"/>
  <c r="L97" i="15" s="1"/>
  <c r="M97" i="15" s="1"/>
  <c r="N97" i="15" s="1"/>
  <c r="O97" i="15" s="1"/>
  <c r="P97" i="15" s="1"/>
  <c r="Q97" i="15" s="1"/>
  <c r="R97" i="15" s="1"/>
  <c r="S97" i="15" s="1"/>
  <c r="T97" i="15" s="1"/>
  <c r="U97" i="15" s="1"/>
  <c r="V97" i="15" s="1"/>
  <c r="W97" i="15" s="1"/>
  <c r="X97" i="15" s="1"/>
  <c r="Y97" i="15" s="1"/>
  <c r="Z97" i="15" s="1"/>
  <c r="AA97" i="15" s="1"/>
  <c r="AB97" i="15" s="1"/>
  <c r="AC97" i="15" s="1"/>
  <c r="AD97" i="15" s="1"/>
  <c r="AE97" i="15" s="1"/>
  <c r="AF97" i="15" s="1"/>
  <c r="C96" i="15"/>
  <c r="D96" i="15" s="1"/>
  <c r="E96" i="15" s="1"/>
  <c r="F96" i="15" s="1"/>
  <c r="G96" i="15" s="1"/>
  <c r="H96" i="15" s="1"/>
  <c r="I96" i="15" s="1"/>
  <c r="J96" i="15" s="1"/>
  <c r="K96" i="15" s="1"/>
  <c r="L96" i="15" s="1"/>
  <c r="M96" i="15" s="1"/>
  <c r="N96" i="15" s="1"/>
  <c r="O96" i="15" s="1"/>
  <c r="P96" i="15" s="1"/>
  <c r="Q96" i="15" s="1"/>
  <c r="R96" i="15" s="1"/>
  <c r="S96" i="15" s="1"/>
  <c r="T96" i="15" s="1"/>
  <c r="U96" i="15" s="1"/>
  <c r="V96" i="15" s="1"/>
  <c r="W96" i="15" s="1"/>
  <c r="X96" i="15" s="1"/>
  <c r="Y96" i="15" s="1"/>
  <c r="Z96" i="15" s="1"/>
  <c r="AA96" i="15" s="1"/>
  <c r="AB96" i="15" s="1"/>
  <c r="AC96" i="15" s="1"/>
  <c r="AD96" i="15" s="1"/>
  <c r="AE96" i="15" s="1"/>
  <c r="AF96" i="15" s="1"/>
  <c r="D95" i="15"/>
  <c r="C95" i="15"/>
  <c r="C94" i="15"/>
  <c r="D94" i="15" s="1"/>
  <c r="E94" i="15" s="1"/>
  <c r="F94" i="15" s="1"/>
  <c r="G94" i="15" s="1"/>
  <c r="H94" i="15" s="1"/>
  <c r="I94" i="15" s="1"/>
  <c r="J94" i="15" s="1"/>
  <c r="K94" i="15" s="1"/>
  <c r="L94" i="15" s="1"/>
  <c r="M94" i="15" s="1"/>
  <c r="N94" i="15" s="1"/>
  <c r="O94" i="15" s="1"/>
  <c r="P94" i="15" s="1"/>
  <c r="Q94" i="15" s="1"/>
  <c r="R94" i="15" s="1"/>
  <c r="S94" i="15" s="1"/>
  <c r="T94" i="15" s="1"/>
  <c r="U94" i="15" s="1"/>
  <c r="V94" i="15" s="1"/>
  <c r="W94" i="15" s="1"/>
  <c r="X94" i="15" s="1"/>
  <c r="Y94" i="15" s="1"/>
  <c r="Z94" i="15" s="1"/>
  <c r="AA94" i="15" s="1"/>
  <c r="AB94" i="15" s="1"/>
  <c r="AC94" i="15" s="1"/>
  <c r="AD94" i="15" s="1"/>
  <c r="AE94" i="15" s="1"/>
  <c r="AF94" i="15" s="1"/>
  <c r="C93" i="15"/>
  <c r="D93" i="15" s="1"/>
  <c r="E93" i="15" s="1"/>
  <c r="F93" i="15" s="1"/>
  <c r="G93" i="15" s="1"/>
  <c r="H93" i="15" s="1"/>
  <c r="I93" i="15" s="1"/>
  <c r="J93" i="15" s="1"/>
  <c r="K93" i="15" s="1"/>
  <c r="L93" i="15" s="1"/>
  <c r="M93" i="15" s="1"/>
  <c r="N93" i="15" s="1"/>
  <c r="O93" i="15" s="1"/>
  <c r="P93" i="15" s="1"/>
  <c r="Q93" i="15" s="1"/>
  <c r="R93" i="15" s="1"/>
  <c r="S93" i="15" s="1"/>
  <c r="T93" i="15" s="1"/>
  <c r="U93" i="15" s="1"/>
  <c r="V93" i="15" s="1"/>
  <c r="W93" i="15" s="1"/>
  <c r="X93" i="15" s="1"/>
  <c r="Y93" i="15" s="1"/>
  <c r="Z93" i="15" s="1"/>
  <c r="AA93" i="15" s="1"/>
  <c r="AB93" i="15" s="1"/>
  <c r="AC93" i="15" s="1"/>
  <c r="AD93" i="15" s="1"/>
  <c r="AE93" i="15" s="1"/>
  <c r="AF93" i="15" s="1"/>
  <c r="J92" i="15"/>
  <c r="K92" i="15" s="1"/>
  <c r="L92" i="15" s="1"/>
  <c r="M92" i="15" s="1"/>
  <c r="N92" i="15" s="1"/>
  <c r="O92" i="15" s="1"/>
  <c r="P92" i="15" s="1"/>
  <c r="Q92" i="15" s="1"/>
  <c r="R92" i="15" s="1"/>
  <c r="S92" i="15" s="1"/>
  <c r="T92" i="15" s="1"/>
  <c r="U92" i="15" s="1"/>
  <c r="V92" i="15" s="1"/>
  <c r="W92" i="15" s="1"/>
  <c r="X92" i="15" s="1"/>
  <c r="Y92" i="15" s="1"/>
  <c r="Z92" i="15" s="1"/>
  <c r="AA92" i="15" s="1"/>
  <c r="AB92" i="15" s="1"/>
  <c r="AC92" i="15" s="1"/>
  <c r="AD92" i="15" s="1"/>
  <c r="AE92" i="15" s="1"/>
  <c r="AF92" i="15" s="1"/>
  <c r="C92" i="15"/>
  <c r="D92" i="15" s="1"/>
  <c r="E92" i="15" s="1"/>
  <c r="F92" i="15" s="1"/>
  <c r="G92" i="15" s="1"/>
  <c r="H92" i="15" s="1"/>
  <c r="I92" i="15" s="1"/>
  <c r="C91" i="15"/>
  <c r="D91" i="15" s="1"/>
  <c r="E91" i="15" s="1"/>
  <c r="F91" i="15" s="1"/>
  <c r="G91" i="15" s="1"/>
  <c r="H91" i="15" s="1"/>
  <c r="I91" i="15" s="1"/>
  <c r="J91" i="15" s="1"/>
  <c r="K91" i="15" s="1"/>
  <c r="L91" i="15" s="1"/>
  <c r="M91" i="15" s="1"/>
  <c r="N91" i="15" s="1"/>
  <c r="O91" i="15" s="1"/>
  <c r="P91" i="15" s="1"/>
  <c r="Q91" i="15" s="1"/>
  <c r="R91" i="15" s="1"/>
  <c r="S91" i="15" s="1"/>
  <c r="T91" i="15" s="1"/>
  <c r="U91" i="15" s="1"/>
  <c r="V91" i="15" s="1"/>
  <c r="W91" i="15" s="1"/>
  <c r="X91" i="15" s="1"/>
  <c r="Y91" i="15" s="1"/>
  <c r="Z91" i="15" s="1"/>
  <c r="AA91" i="15" s="1"/>
  <c r="AB91" i="15" s="1"/>
  <c r="AC91" i="15" s="1"/>
  <c r="AD91" i="15" s="1"/>
  <c r="AE91" i="15" s="1"/>
  <c r="AF91" i="15" s="1"/>
  <c r="C90" i="15"/>
  <c r="D90" i="15" s="1"/>
  <c r="E90" i="15" s="1"/>
  <c r="AH87" i="15"/>
  <c r="AI87" i="15" s="1"/>
  <c r="AH86" i="15"/>
  <c r="AI86" i="15" s="1"/>
  <c r="AH85" i="15"/>
  <c r="AI85" i="15" s="1"/>
  <c r="AH84" i="15"/>
  <c r="AI84" i="15" s="1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AI80" i="15"/>
  <c r="AH80" i="15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G72" i="15"/>
  <c r="AI71" i="15"/>
  <c r="AH71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AF69" i="15"/>
  <c r="AE69" i="15"/>
  <c r="AD69" i="15"/>
  <c r="AC69" i="15"/>
  <c r="AB69" i="15"/>
  <c r="AA69" i="15"/>
  <c r="Z69" i="15"/>
  <c r="Y69" i="15"/>
  <c r="X69" i="15"/>
  <c r="X72" i="15" s="1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AI65" i="15"/>
  <c r="AH65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AI63" i="15"/>
  <c r="AH63" i="15"/>
  <c r="AI62" i="15"/>
  <c r="AH62" i="15"/>
  <c r="AI61" i="15"/>
  <c r="AH61" i="15"/>
  <c r="AG60" i="15"/>
  <c r="AF60" i="15"/>
  <c r="AE60" i="15"/>
  <c r="AD60" i="15"/>
  <c r="AC60" i="15"/>
  <c r="AC5" i="15" s="1"/>
  <c r="AB60" i="15"/>
  <c r="AB5" i="15" s="1"/>
  <c r="AA60" i="15"/>
  <c r="AA5" i="15" s="1"/>
  <c r="Z60" i="15"/>
  <c r="Y60" i="15"/>
  <c r="Y5" i="15" s="1"/>
  <c r="X60" i="15"/>
  <c r="X5" i="15" s="1"/>
  <c r="W60" i="15"/>
  <c r="W5" i="15" s="1"/>
  <c r="V60" i="15"/>
  <c r="V5" i="15" s="1"/>
  <c r="U60" i="15"/>
  <c r="U5" i="15" s="1"/>
  <c r="T60" i="15"/>
  <c r="T5" i="15" s="1"/>
  <c r="S60" i="15"/>
  <c r="S5" i="15" s="1"/>
  <c r="R60" i="15"/>
  <c r="R5" i="15" s="1"/>
  <c r="Q60" i="15"/>
  <c r="Q5" i="15" s="1"/>
  <c r="P60" i="15"/>
  <c r="O60" i="15"/>
  <c r="O5" i="15" s="1"/>
  <c r="N60" i="15"/>
  <c r="M60" i="15"/>
  <c r="L60" i="15"/>
  <c r="K60" i="15"/>
  <c r="K5" i="15" s="1"/>
  <c r="J60" i="15"/>
  <c r="J5" i="15" s="1"/>
  <c r="I60" i="15"/>
  <c r="I5" i="15" s="1"/>
  <c r="H60" i="15"/>
  <c r="G60" i="15"/>
  <c r="F60" i="15"/>
  <c r="E60" i="15"/>
  <c r="D60" i="15"/>
  <c r="D5" i="15" s="1"/>
  <c r="C60" i="15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G48" i="15"/>
  <c r="AG4" i="15" s="1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AI47" i="15"/>
  <c r="AH47" i="15"/>
  <c r="AI46" i="15"/>
  <c r="AH46" i="15"/>
  <c r="AI45" i="15"/>
  <c r="AH45" i="15"/>
  <c r="AG43" i="15"/>
  <c r="AG44" i="15" s="1"/>
  <c r="AG3" i="15" s="1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M31" i="15"/>
  <c r="L31" i="15"/>
  <c r="K31" i="15"/>
  <c r="J31" i="15"/>
  <c r="I31" i="15"/>
  <c r="H31" i="15"/>
  <c r="G31" i="15"/>
  <c r="F31" i="15"/>
  <c r="E31" i="15"/>
  <c r="D31" i="15"/>
  <c r="C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E5" i="15"/>
  <c r="AD5" i="15"/>
  <c r="Z5" i="15"/>
  <c r="P5" i="15"/>
  <c r="N5" i="15"/>
  <c r="M5" i="15"/>
  <c r="L5" i="15"/>
  <c r="H5" i="15"/>
  <c r="G5" i="15"/>
  <c r="F5" i="15"/>
  <c r="E5" i="15"/>
  <c r="C5" i="15"/>
  <c r="B5" i="15"/>
  <c r="K4" i="15"/>
  <c r="C4" i="15"/>
  <c r="D4" i="15" s="1"/>
  <c r="AG2" i="15"/>
  <c r="AF50" i="14"/>
  <c r="AE50" i="14"/>
  <c r="AD50" i="14"/>
  <c r="AC50" i="14"/>
  <c r="AB50" i="14"/>
  <c r="AA81" i="14"/>
  <c r="AA85" i="14"/>
  <c r="AA31" i="14"/>
  <c r="AA44" i="14"/>
  <c r="AA48" i="14"/>
  <c r="Z85" i="14"/>
  <c r="B66" i="15" l="1"/>
  <c r="E72" i="15"/>
  <c r="U72" i="15"/>
  <c r="G72" i="15"/>
  <c r="W72" i="15"/>
  <c r="AG6" i="15"/>
  <c r="N72" i="15"/>
  <c r="AI64" i="15"/>
  <c r="AF72" i="15"/>
  <c r="AE72" i="15"/>
  <c r="AD72" i="15"/>
  <c r="AC72" i="15"/>
  <c r="AA72" i="15"/>
  <c r="Y72" i="15"/>
  <c r="V72" i="15"/>
  <c r="S72" i="15"/>
  <c r="Q72" i="15"/>
  <c r="P72" i="15"/>
  <c r="O72" i="15"/>
  <c r="M72" i="15"/>
  <c r="K72" i="15"/>
  <c r="AH70" i="15"/>
  <c r="I72" i="15"/>
  <c r="H72" i="15"/>
  <c r="F72" i="15"/>
  <c r="AI69" i="15"/>
  <c r="AI68" i="15"/>
  <c r="AH60" i="15"/>
  <c r="AI60" i="15"/>
  <c r="AI31" i="15"/>
  <c r="AH69" i="15"/>
  <c r="C72" i="15"/>
  <c r="AH31" i="15"/>
  <c r="AI48" i="15"/>
  <c r="D83" i="15"/>
  <c r="E95" i="15"/>
  <c r="S191" i="15"/>
  <c r="D191" i="15"/>
  <c r="AG66" i="15"/>
  <c r="AI67" i="15"/>
  <c r="AH68" i="15"/>
  <c r="AH64" i="15"/>
  <c r="AH67" i="15"/>
  <c r="J72" i="15"/>
  <c r="R72" i="15"/>
  <c r="Z72" i="15"/>
  <c r="AI70" i="15"/>
  <c r="AH48" i="15"/>
  <c r="D72" i="15"/>
  <c r="L72" i="15"/>
  <c r="T72" i="15"/>
  <c r="AB72" i="15"/>
  <c r="AI81" i="15"/>
  <c r="E172" i="15"/>
  <c r="F90" i="15"/>
  <c r="C83" i="15"/>
  <c r="C172" i="15"/>
  <c r="D172" i="15"/>
  <c r="AH81" i="15"/>
  <c r="E174" i="15"/>
  <c r="C180" i="15"/>
  <c r="C43" i="15" s="1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C215" i="15"/>
  <c r="D179" i="15"/>
  <c r="G90" i="15" l="1"/>
  <c r="E179" i="15"/>
  <c r="E180" i="15" s="1"/>
  <c r="E43" i="15" s="1"/>
  <c r="E44" i="15" s="1"/>
  <c r="E66" i="15" s="1"/>
  <c r="D215" i="15"/>
  <c r="C44" i="15"/>
  <c r="AI72" i="15"/>
  <c r="AH72" i="15"/>
  <c r="F174" i="15"/>
  <c r="T194" i="15"/>
  <c r="B7" i="15"/>
  <c r="D180" i="15"/>
  <c r="D43" i="15" s="1"/>
  <c r="D44" i="15" s="1"/>
  <c r="D66" i="15" s="1"/>
  <c r="F95" i="15"/>
  <c r="E83" i="15"/>
  <c r="W194" i="15" l="1"/>
  <c r="E7" i="15"/>
  <c r="E215" i="15"/>
  <c r="F179" i="15"/>
  <c r="G174" i="15"/>
  <c r="F180" i="15"/>
  <c r="F43" i="15" s="1"/>
  <c r="F44" i="15" s="1"/>
  <c r="F66" i="15" s="1"/>
  <c r="G172" i="15"/>
  <c r="H90" i="15"/>
  <c r="F83" i="15"/>
  <c r="G95" i="15"/>
  <c r="F172" i="15"/>
  <c r="C66" i="15"/>
  <c r="V194" i="15"/>
  <c r="D7" i="15"/>
  <c r="X194" i="15" l="1"/>
  <c r="F7" i="15"/>
  <c r="H174" i="15"/>
  <c r="G180" i="15"/>
  <c r="G43" i="15" s="1"/>
  <c r="G44" i="15" s="1"/>
  <c r="G66" i="15" s="1"/>
  <c r="H172" i="15"/>
  <c r="I90" i="15"/>
  <c r="U194" i="15"/>
  <c r="C7" i="15"/>
  <c r="F215" i="15"/>
  <c r="G179" i="15"/>
  <c r="G83" i="15"/>
  <c r="H95" i="15"/>
  <c r="J90" i="15" l="1"/>
  <c r="H179" i="15"/>
  <c r="G215" i="15"/>
  <c r="I174" i="15"/>
  <c r="H180" i="15"/>
  <c r="H43" i="15" s="1"/>
  <c r="H44" i="15" s="1"/>
  <c r="H83" i="15"/>
  <c r="I95" i="15"/>
  <c r="I172" i="15" s="1"/>
  <c r="Y194" i="15"/>
  <c r="G7" i="15"/>
  <c r="H66" i="15" l="1"/>
  <c r="H215" i="15"/>
  <c r="I179" i="15"/>
  <c r="K90" i="15"/>
  <c r="J174" i="15"/>
  <c r="I83" i="15"/>
  <c r="J95" i="15"/>
  <c r="J172" i="15" s="1"/>
  <c r="K174" i="15" l="1"/>
  <c r="L90" i="15"/>
  <c r="I215" i="15"/>
  <c r="J179" i="15"/>
  <c r="K95" i="15"/>
  <c r="J83" i="15"/>
  <c r="I180" i="15"/>
  <c r="I43" i="15" s="1"/>
  <c r="I44" i="15" s="1"/>
  <c r="Z194" i="15"/>
  <c r="H7" i="15"/>
  <c r="M90" i="15" l="1"/>
  <c r="L95" i="15"/>
  <c r="K83" i="15"/>
  <c r="K179" i="15"/>
  <c r="J215" i="15"/>
  <c r="K172" i="15"/>
  <c r="L174" i="15"/>
  <c r="I66" i="15"/>
  <c r="J180" i="15"/>
  <c r="J43" i="15" s="1"/>
  <c r="J44" i="15" s="1"/>
  <c r="J66" i="15" s="1"/>
  <c r="AB194" i="15" l="1"/>
  <c r="J7" i="15"/>
  <c r="M95" i="15"/>
  <c r="L83" i="15"/>
  <c r="L180" i="15"/>
  <c r="L43" i="15" s="1"/>
  <c r="L44" i="15" s="1"/>
  <c r="L66" i="15" s="1"/>
  <c r="M174" i="15"/>
  <c r="M172" i="15"/>
  <c r="N90" i="15"/>
  <c r="K215" i="15"/>
  <c r="L179" i="15"/>
  <c r="AA194" i="15"/>
  <c r="I7" i="15"/>
  <c r="K180" i="15"/>
  <c r="K43" i="15" s="1"/>
  <c r="K44" i="15" s="1"/>
  <c r="K66" i="15" s="1"/>
  <c r="L172" i="15"/>
  <c r="O90" i="15" l="1"/>
  <c r="AC194" i="15"/>
  <c r="K7" i="15"/>
  <c r="M180" i="15"/>
  <c r="M43" i="15" s="1"/>
  <c r="M44" i="15" s="1"/>
  <c r="M66" i="15" s="1"/>
  <c r="N174" i="15"/>
  <c r="N95" i="15"/>
  <c r="M83" i="15"/>
  <c r="AD194" i="15"/>
  <c r="L7" i="15"/>
  <c r="M179" i="15"/>
  <c r="L215" i="15"/>
  <c r="AE194" i="15" l="1"/>
  <c r="M7" i="15"/>
  <c r="C189" i="15"/>
  <c r="B189" i="15"/>
  <c r="O174" i="15"/>
  <c r="M215" i="15"/>
  <c r="N179" i="15"/>
  <c r="P90" i="15"/>
  <c r="O95" i="15"/>
  <c r="N172" i="15"/>
  <c r="N215" i="15" l="1"/>
  <c r="O179" i="15"/>
  <c r="N180" i="15"/>
  <c r="N43" i="15" s="1"/>
  <c r="N44" i="15" s="1"/>
  <c r="N66" i="15" s="1"/>
  <c r="K6" i="15"/>
  <c r="P174" i="15"/>
  <c r="O180" i="15"/>
  <c r="O43" i="15" s="1"/>
  <c r="O44" i="15" s="1"/>
  <c r="O66" i="15" s="1"/>
  <c r="O83" i="15"/>
  <c r="P95" i="15"/>
  <c r="Q90" i="15"/>
  <c r="O172" i="15"/>
  <c r="AF194" i="15" l="1"/>
  <c r="N7" i="15"/>
  <c r="P83" i="15"/>
  <c r="Q95" i="15"/>
  <c r="AG194" i="15"/>
  <c r="O7" i="15"/>
  <c r="P180" i="15"/>
  <c r="P43" i="15" s="1"/>
  <c r="P44" i="15" s="1"/>
  <c r="P66" i="15" s="1"/>
  <c r="Q174" i="15"/>
  <c r="O215" i="15"/>
  <c r="P179" i="15"/>
  <c r="R90" i="15"/>
  <c r="P172" i="15"/>
  <c r="R174" i="15" l="1"/>
  <c r="AH194" i="15"/>
  <c r="P7" i="15"/>
  <c r="S90" i="15"/>
  <c r="Q83" i="15"/>
  <c r="R95" i="15"/>
  <c r="Q172" i="15"/>
  <c r="P215" i="15"/>
  <c r="Q179" i="15"/>
  <c r="Q180" i="15" s="1"/>
  <c r="Q43" i="15" s="1"/>
  <c r="Q44" i="15" s="1"/>
  <c r="Q66" i="15" s="1"/>
  <c r="S95" i="15" l="1"/>
  <c r="R83" i="15"/>
  <c r="R172" i="15"/>
  <c r="Q215" i="15"/>
  <c r="R179" i="15"/>
  <c r="R180" i="15" s="1"/>
  <c r="R43" i="15" s="1"/>
  <c r="R44" i="15" s="1"/>
  <c r="R66" i="15" s="1"/>
  <c r="S172" i="15"/>
  <c r="T90" i="15"/>
  <c r="AI194" i="15"/>
  <c r="Q7" i="15"/>
  <c r="S174" i="15"/>
  <c r="U90" i="15" l="1"/>
  <c r="S179" i="15"/>
  <c r="R215" i="15"/>
  <c r="T174" i="15"/>
  <c r="S180" i="15"/>
  <c r="S43" i="15" s="1"/>
  <c r="S44" i="15" s="1"/>
  <c r="S66" i="15" s="1"/>
  <c r="AJ194" i="15"/>
  <c r="R7" i="15"/>
  <c r="T95" i="15"/>
  <c r="S83" i="15"/>
  <c r="U174" i="15" l="1"/>
  <c r="AK194" i="15"/>
  <c r="S7" i="15"/>
  <c r="S215" i="15"/>
  <c r="T179" i="15"/>
  <c r="V90" i="15"/>
  <c r="U95" i="15"/>
  <c r="U172" i="15" s="1"/>
  <c r="T83" i="15"/>
  <c r="T172" i="15"/>
  <c r="U179" i="15" l="1"/>
  <c r="T215" i="15"/>
  <c r="W90" i="15"/>
  <c r="V174" i="15"/>
  <c r="U180" i="15"/>
  <c r="U43" i="15" s="1"/>
  <c r="U44" i="15" s="1"/>
  <c r="U66" i="15" s="1"/>
  <c r="V95" i="15"/>
  <c r="U83" i="15"/>
  <c r="T180" i="15"/>
  <c r="T43" i="15" s="1"/>
  <c r="T44" i="15" s="1"/>
  <c r="T66" i="15" s="1"/>
  <c r="W95" i="15" l="1"/>
  <c r="V83" i="15"/>
  <c r="W174" i="15"/>
  <c r="W172" i="15"/>
  <c r="X90" i="15"/>
  <c r="AM194" i="15"/>
  <c r="U7" i="15"/>
  <c r="V172" i="15"/>
  <c r="AL194" i="15"/>
  <c r="T7" i="15"/>
  <c r="U215" i="15"/>
  <c r="V179" i="15"/>
  <c r="V180" i="15" s="1"/>
  <c r="V43" i="15" s="1"/>
  <c r="V44" i="15" s="1"/>
  <c r="V66" i="15" s="1"/>
  <c r="AN194" i="15" l="1"/>
  <c r="V7" i="15"/>
  <c r="X172" i="15"/>
  <c r="Y90" i="15"/>
  <c r="V215" i="15"/>
  <c r="W179" i="15"/>
  <c r="W180" i="15"/>
  <c r="W43" i="15" s="1"/>
  <c r="W44" i="15" s="1"/>
  <c r="W66" i="15" s="1"/>
  <c r="X174" i="15"/>
  <c r="X95" i="15"/>
  <c r="W83" i="15"/>
  <c r="Y174" i="15" l="1"/>
  <c r="AO194" i="15"/>
  <c r="W7" i="15"/>
  <c r="W215" i="15"/>
  <c r="X179" i="15"/>
  <c r="Y172" i="15"/>
  <c r="Z90" i="15"/>
  <c r="X83" i="15"/>
  <c r="Y95" i="15"/>
  <c r="AA90" i="15" l="1"/>
  <c r="X215" i="15"/>
  <c r="Y179" i="15"/>
  <c r="Y83" i="15"/>
  <c r="Z95" i="15"/>
  <c r="Y180" i="15"/>
  <c r="Y43" i="15" s="1"/>
  <c r="Y44" i="15" s="1"/>
  <c r="Y66" i="15" s="1"/>
  <c r="Z174" i="15"/>
  <c r="X180" i="15"/>
  <c r="X43" i="15" s="1"/>
  <c r="X44" i="15" s="1"/>
  <c r="X66" i="15" s="1"/>
  <c r="AA174" i="15" l="1"/>
  <c r="Y215" i="15"/>
  <c r="Z179" i="15"/>
  <c r="AQ194" i="15"/>
  <c r="Y7" i="15"/>
  <c r="AA95" i="15"/>
  <c r="Z83" i="15"/>
  <c r="AB90" i="15"/>
  <c r="AP194" i="15"/>
  <c r="X7" i="15"/>
  <c r="Z172" i="15"/>
  <c r="AB95" i="15" l="1"/>
  <c r="AA83" i="15"/>
  <c r="AA179" i="15"/>
  <c r="Z215" i="15"/>
  <c r="AB172" i="15"/>
  <c r="AC90" i="15"/>
  <c r="AA180" i="15"/>
  <c r="AA43" i="15" s="1"/>
  <c r="AA44" i="15" s="1"/>
  <c r="AA66" i="15" s="1"/>
  <c r="AB174" i="15"/>
  <c r="AA172" i="15"/>
  <c r="Z180" i="15"/>
  <c r="Z43" i="15" s="1"/>
  <c r="Z44" i="15" s="1"/>
  <c r="Z66" i="15" s="1"/>
  <c r="AR194" i="15" l="1"/>
  <c r="Z7" i="15"/>
  <c r="AC174" i="15"/>
  <c r="AS194" i="15"/>
  <c r="AA7" i="15"/>
  <c r="AC172" i="15"/>
  <c r="AD90" i="15"/>
  <c r="AA215" i="15"/>
  <c r="AB179" i="15"/>
  <c r="AB180" i="15" s="1"/>
  <c r="AB43" i="15" s="1"/>
  <c r="AB44" i="15" s="1"/>
  <c r="AB66" i="15" s="1"/>
  <c r="AB83" i="15"/>
  <c r="AC95" i="15"/>
  <c r="AT194" i="15" l="1"/>
  <c r="AB7" i="15"/>
  <c r="AD95" i="15"/>
  <c r="AC83" i="15"/>
  <c r="AD174" i="15"/>
  <c r="AC180" i="15"/>
  <c r="AC43" i="15" s="1"/>
  <c r="AC44" i="15" s="1"/>
  <c r="AC66" i="15" s="1"/>
  <c r="AD172" i="15"/>
  <c r="AE90" i="15"/>
  <c r="AC179" i="15"/>
  <c r="AB215" i="15"/>
  <c r="AE174" i="15" l="1"/>
  <c r="AF90" i="15"/>
  <c r="AU194" i="15"/>
  <c r="AC7" i="15"/>
  <c r="AE95" i="15"/>
  <c r="AD83" i="15"/>
  <c r="AC215" i="15"/>
  <c r="AD179" i="15"/>
  <c r="AD180" i="15" s="1"/>
  <c r="AD43" i="15" s="1"/>
  <c r="AD44" i="15" s="1"/>
  <c r="AD66" i="15" s="1"/>
  <c r="AV194" i="15" l="1"/>
  <c r="AD7" i="15"/>
  <c r="AF95" i="15"/>
  <c r="AF83" i="15" s="1"/>
  <c r="AE83" i="15"/>
  <c r="AF172" i="15"/>
  <c r="AE172" i="15"/>
  <c r="AD215" i="15"/>
  <c r="AE179" i="15"/>
  <c r="AF174" i="15"/>
  <c r="AH83" i="15" l="1"/>
  <c r="AI83" i="15"/>
  <c r="AE215" i="15"/>
  <c r="AF179" i="15"/>
  <c r="AF215" i="15" s="1"/>
  <c r="AE180" i="15"/>
  <c r="AE43" i="15" s="1"/>
  <c r="AE44" i="15" s="1"/>
  <c r="AE66" i="15" s="1"/>
  <c r="AF180" i="15"/>
  <c r="AF43" i="15" s="1"/>
  <c r="AF44" i="15" l="1"/>
  <c r="AI43" i="15"/>
  <c r="AH43" i="15"/>
  <c r="AW194" i="15"/>
  <c r="AE7" i="15"/>
  <c r="AF66" i="15" l="1"/>
  <c r="AH44" i="15"/>
  <c r="AI44" i="15"/>
  <c r="AX194" i="15" l="1"/>
  <c r="AF7" i="15"/>
  <c r="A7" i="15" s="1"/>
  <c r="AI66" i="15"/>
  <c r="AH66" i="15"/>
  <c r="W51" i="14" l="1"/>
  <c r="V51" i="14"/>
  <c r="U51" i="14"/>
  <c r="T85" i="14"/>
  <c r="T51" i="14"/>
  <c r="S85" i="14"/>
  <c r="S51" i="14"/>
  <c r="Q60" i="14"/>
  <c r="Q31" i="14"/>
  <c r="AI12" i="14"/>
  <c r="AH88" i="14" l="1"/>
  <c r="AI88" i="14" s="1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A219" i="14"/>
  <c r="AF218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A218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A217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A216" i="14"/>
  <c r="B215" i="14"/>
  <c r="S190" i="14"/>
  <c r="AG180" i="14"/>
  <c r="B180" i="14"/>
  <c r="B43" i="14" s="1"/>
  <c r="B44" i="14" s="1"/>
  <c r="C179" i="14"/>
  <c r="D179" i="14" s="1"/>
  <c r="E178" i="14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C178" i="14"/>
  <c r="D178" i="14" s="1"/>
  <c r="C177" i="14"/>
  <c r="D177" i="14" s="1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D176" i="14"/>
  <c r="E176" i="14" s="1"/>
  <c r="F176" i="14" s="1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C176" i="14"/>
  <c r="C175" i="14"/>
  <c r="D175" i="14" s="1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D174" i="14"/>
  <c r="E174" i="14" s="1"/>
  <c r="C174" i="14"/>
  <c r="AG172" i="14"/>
  <c r="B172" i="14"/>
  <c r="C171" i="14"/>
  <c r="D171" i="14" s="1"/>
  <c r="E171" i="14" s="1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C170" i="14"/>
  <c r="H169" i="14"/>
  <c r="I169" i="14" s="1"/>
  <c r="J169" i="14" s="1"/>
  <c r="K169" i="14" s="1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C169" i="14"/>
  <c r="D169" i="14" s="1"/>
  <c r="E169" i="14" s="1"/>
  <c r="F169" i="14" s="1"/>
  <c r="G169" i="14" s="1"/>
  <c r="H168" i="14"/>
  <c r="I168" i="14" s="1"/>
  <c r="J168" i="14" s="1"/>
  <c r="K168" i="14" s="1"/>
  <c r="L168" i="14" s="1"/>
  <c r="M168" i="14" s="1"/>
  <c r="N168" i="14" s="1"/>
  <c r="O168" i="14" s="1"/>
  <c r="P168" i="14" s="1"/>
  <c r="Q168" i="14" s="1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E168" i="14"/>
  <c r="F168" i="14" s="1"/>
  <c r="G168" i="14" s="1"/>
  <c r="C168" i="14"/>
  <c r="D168" i="14" s="1"/>
  <c r="C167" i="14"/>
  <c r="D167" i="14" s="1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C166" i="14"/>
  <c r="C165" i="14"/>
  <c r="D165" i="14" s="1"/>
  <c r="E165" i="14" s="1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C164" i="14"/>
  <c r="D164" i="14" s="1"/>
  <c r="E164" i="14" s="1"/>
  <c r="F164" i="14" s="1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D163" i="14"/>
  <c r="E163" i="14" s="1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C163" i="14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C162" i="14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C161" i="14"/>
  <c r="C160" i="14"/>
  <c r="D160" i="14" s="1"/>
  <c r="E160" i="14" s="1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C159" i="14"/>
  <c r="D159" i="14" s="1"/>
  <c r="E159" i="14" s="1"/>
  <c r="F159" i="14" s="1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E158" i="14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D158" i="14"/>
  <c r="C158" i="14"/>
  <c r="E157" i="14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C157" i="14"/>
  <c r="D157" i="14" s="1"/>
  <c r="P156" i="14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C156" i="14"/>
  <c r="D156" i="14" s="1"/>
  <c r="E156" i="14" s="1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D155" i="14"/>
  <c r="E155" i="14" s="1"/>
  <c r="F155" i="14" s="1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C155" i="14"/>
  <c r="C154" i="14"/>
  <c r="D154" i="14" s="1"/>
  <c r="E154" i="14" s="1"/>
  <c r="F154" i="14" s="1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F153" i="14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E153" i="14"/>
  <c r="C153" i="14"/>
  <c r="D153" i="14" s="1"/>
  <c r="P152" i="14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C152" i="14"/>
  <c r="D152" i="14" s="1"/>
  <c r="E152" i="14" s="1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D151" i="14"/>
  <c r="C151" i="14"/>
  <c r="L150" i="14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C150" i="14"/>
  <c r="D150" i="14" s="1"/>
  <c r="E150" i="14" s="1"/>
  <c r="F150" i="14" s="1"/>
  <c r="G150" i="14" s="1"/>
  <c r="H150" i="14" s="1"/>
  <c r="I150" i="14" s="1"/>
  <c r="J150" i="14" s="1"/>
  <c r="K150" i="14" s="1"/>
  <c r="C149" i="14"/>
  <c r="D149" i="14" s="1"/>
  <c r="E149" i="14" s="1"/>
  <c r="F149" i="14" s="1"/>
  <c r="G149" i="14" s="1"/>
  <c r="H149" i="14" s="1"/>
  <c r="I149" i="14" s="1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C148" i="14"/>
  <c r="D148" i="14" s="1"/>
  <c r="E148" i="14" s="1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N147" i="14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C147" i="14"/>
  <c r="D147" i="14" s="1"/>
  <c r="E147" i="14" s="1"/>
  <c r="F147" i="14" s="1"/>
  <c r="G147" i="14" s="1"/>
  <c r="H147" i="14" s="1"/>
  <c r="I147" i="14" s="1"/>
  <c r="J147" i="14" s="1"/>
  <c r="K147" i="14" s="1"/>
  <c r="L147" i="14" s="1"/>
  <c r="M147" i="14" s="1"/>
  <c r="L146" i="14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C146" i="14"/>
  <c r="D146" i="14" s="1"/>
  <c r="E146" i="14" s="1"/>
  <c r="F146" i="14" s="1"/>
  <c r="G146" i="14" s="1"/>
  <c r="H146" i="14" s="1"/>
  <c r="I146" i="14" s="1"/>
  <c r="J146" i="14" s="1"/>
  <c r="K146" i="14" s="1"/>
  <c r="C145" i="14"/>
  <c r="D145" i="14" s="1"/>
  <c r="E145" i="14" s="1"/>
  <c r="F145" i="14" s="1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C144" i="14"/>
  <c r="D144" i="14" s="1"/>
  <c r="E144" i="14" s="1"/>
  <c r="F144" i="14" s="1"/>
  <c r="G144" i="14" s="1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C143" i="14"/>
  <c r="D143" i="14" s="1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C142" i="14"/>
  <c r="D142" i="14" s="1"/>
  <c r="E142" i="14" s="1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E141" i="14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C141" i="14"/>
  <c r="D141" i="14" s="1"/>
  <c r="G140" i="14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F140" i="14"/>
  <c r="C140" i="14"/>
  <c r="D140" i="14" s="1"/>
  <c r="E140" i="14" s="1"/>
  <c r="C139" i="14"/>
  <c r="D139" i="14" s="1"/>
  <c r="E139" i="14" s="1"/>
  <c r="F139" i="14" s="1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D138" i="14"/>
  <c r="E138" i="14" s="1"/>
  <c r="F138" i="14" s="1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C138" i="14"/>
  <c r="C137" i="14"/>
  <c r="D137" i="14" s="1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C136" i="14"/>
  <c r="D136" i="14" s="1"/>
  <c r="E136" i="14" s="1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C135" i="14"/>
  <c r="D135" i="14" s="1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S134" i="14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D134" i="14"/>
  <c r="E134" i="14" s="1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C134" i="14"/>
  <c r="E133" i="14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C133" i="14"/>
  <c r="D133" i="14" s="1"/>
  <c r="C132" i="14"/>
  <c r="D132" i="14" s="1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C131" i="14"/>
  <c r="D131" i="14" s="1"/>
  <c r="E131" i="14" s="1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C130" i="14"/>
  <c r="D130" i="14" s="1"/>
  <c r="E130" i="14" s="1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AF130" i="14" s="1"/>
  <c r="D129" i="14"/>
  <c r="E129" i="14" s="1"/>
  <c r="F129" i="14" s="1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C129" i="14"/>
  <c r="K128" i="14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C128" i="14"/>
  <c r="D128" i="14" s="1"/>
  <c r="E128" i="14" s="1"/>
  <c r="F128" i="14" s="1"/>
  <c r="G128" i="14" s="1"/>
  <c r="H128" i="14" s="1"/>
  <c r="I128" i="14" s="1"/>
  <c r="J128" i="14" s="1"/>
  <c r="H127" i="14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D127" i="14"/>
  <c r="E127" i="14" s="1"/>
  <c r="F127" i="14" s="1"/>
  <c r="G127" i="14" s="1"/>
  <c r="C127" i="14"/>
  <c r="F126" i="14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D126" i="14"/>
  <c r="E126" i="14" s="1"/>
  <c r="C126" i="14"/>
  <c r="D125" i="14"/>
  <c r="E125" i="14" s="1"/>
  <c r="F125" i="14" s="1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C125" i="14"/>
  <c r="Z124" i="14"/>
  <c r="AA124" i="14" s="1"/>
  <c r="AB124" i="14" s="1"/>
  <c r="AC124" i="14" s="1"/>
  <c r="AD124" i="14" s="1"/>
  <c r="AE124" i="14" s="1"/>
  <c r="AF124" i="14" s="1"/>
  <c r="J124" i="14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C124" i="14"/>
  <c r="D124" i="14" s="1"/>
  <c r="E124" i="14" s="1"/>
  <c r="F124" i="14" s="1"/>
  <c r="G124" i="14" s="1"/>
  <c r="H124" i="14" s="1"/>
  <c r="I124" i="14" s="1"/>
  <c r="F123" i="14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D123" i="14"/>
  <c r="E123" i="14" s="1"/>
  <c r="C123" i="14"/>
  <c r="C122" i="14"/>
  <c r="D122" i="14" s="1"/>
  <c r="E122" i="14" s="1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D121" i="14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C121" i="14"/>
  <c r="C120" i="14"/>
  <c r="D120" i="14" s="1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C119" i="14"/>
  <c r="D119" i="14" s="1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V118" i="14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C118" i="14"/>
  <c r="D118" i="14" s="1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C117" i="14"/>
  <c r="D117" i="14" s="1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C116" i="14"/>
  <c r="D116" i="14" s="1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C115" i="14"/>
  <c r="D115" i="14" s="1"/>
  <c r="E115" i="14" s="1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H114" i="14"/>
  <c r="I114" i="14" s="1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C114" i="14"/>
  <c r="D114" i="14" s="1"/>
  <c r="E114" i="14" s="1"/>
  <c r="F114" i="14" s="1"/>
  <c r="G114" i="14" s="1"/>
  <c r="C113" i="14"/>
  <c r="D113" i="14" s="1"/>
  <c r="E113" i="14" s="1"/>
  <c r="F113" i="14" s="1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C112" i="14"/>
  <c r="D112" i="14" s="1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C111" i="14"/>
  <c r="C83" i="14" s="1"/>
  <c r="D110" i="14"/>
  <c r="E110" i="14" s="1"/>
  <c r="F110" i="14" s="1"/>
  <c r="G110" i="14" s="1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C110" i="14"/>
  <c r="E109" i="14"/>
  <c r="F109" i="14" s="1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C109" i="14"/>
  <c r="D109" i="14" s="1"/>
  <c r="C108" i="14"/>
  <c r="D108" i="14" s="1"/>
  <c r="E108" i="14" s="1"/>
  <c r="F108" i="14" s="1"/>
  <c r="G108" i="14" s="1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C107" i="14"/>
  <c r="D107" i="14" s="1"/>
  <c r="E107" i="14" s="1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C106" i="14"/>
  <c r="D106" i="14" s="1"/>
  <c r="E106" i="14" s="1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C105" i="14"/>
  <c r="D105" i="14" s="1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C104" i="14"/>
  <c r="D104" i="14" s="1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E103" i="14"/>
  <c r="F103" i="14" s="1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C103" i="14"/>
  <c r="D103" i="14" s="1"/>
  <c r="C102" i="14"/>
  <c r="D102" i="14" s="1"/>
  <c r="E102" i="14" s="1"/>
  <c r="F102" i="14" s="1"/>
  <c r="G102" i="14" s="1"/>
  <c r="H102" i="14" s="1"/>
  <c r="I102" i="14" s="1"/>
  <c r="J102" i="14" s="1"/>
  <c r="K102" i="14" s="1"/>
  <c r="L102" i="14" s="1"/>
  <c r="M102" i="14" s="1"/>
  <c r="N102" i="14" s="1"/>
  <c r="O102" i="14" s="1"/>
  <c r="P102" i="14" s="1"/>
  <c r="Q102" i="14" s="1"/>
  <c r="R102" i="14" s="1"/>
  <c r="S102" i="14" s="1"/>
  <c r="T102" i="14" s="1"/>
  <c r="U102" i="14" s="1"/>
  <c r="V102" i="14" s="1"/>
  <c r="W102" i="14" s="1"/>
  <c r="X102" i="14" s="1"/>
  <c r="Y102" i="14" s="1"/>
  <c r="Z102" i="14" s="1"/>
  <c r="AA102" i="14" s="1"/>
  <c r="AB102" i="14" s="1"/>
  <c r="AC102" i="14" s="1"/>
  <c r="AD102" i="14" s="1"/>
  <c r="AE102" i="14" s="1"/>
  <c r="AF102" i="14" s="1"/>
  <c r="D101" i="14"/>
  <c r="E101" i="14" s="1"/>
  <c r="F101" i="14" s="1"/>
  <c r="G101" i="14" s="1"/>
  <c r="H101" i="14" s="1"/>
  <c r="I101" i="14" s="1"/>
  <c r="J101" i="14" s="1"/>
  <c r="K101" i="14" s="1"/>
  <c r="L101" i="14" s="1"/>
  <c r="M101" i="14" s="1"/>
  <c r="N101" i="14" s="1"/>
  <c r="O101" i="14" s="1"/>
  <c r="P101" i="14" s="1"/>
  <c r="Q101" i="14" s="1"/>
  <c r="R101" i="14" s="1"/>
  <c r="S101" i="14" s="1"/>
  <c r="T101" i="14" s="1"/>
  <c r="U101" i="14" s="1"/>
  <c r="V101" i="14" s="1"/>
  <c r="W101" i="14" s="1"/>
  <c r="X101" i="14" s="1"/>
  <c r="Y101" i="14" s="1"/>
  <c r="Z101" i="14" s="1"/>
  <c r="AA101" i="14" s="1"/>
  <c r="AB101" i="14" s="1"/>
  <c r="AC101" i="14" s="1"/>
  <c r="AD101" i="14" s="1"/>
  <c r="AE101" i="14" s="1"/>
  <c r="AF101" i="14" s="1"/>
  <c r="C101" i="14"/>
  <c r="J100" i="14"/>
  <c r="K100" i="14" s="1"/>
  <c r="L100" i="14" s="1"/>
  <c r="M100" i="14" s="1"/>
  <c r="N100" i="14" s="1"/>
  <c r="O100" i="14" s="1"/>
  <c r="P100" i="14" s="1"/>
  <c r="Q100" i="14" s="1"/>
  <c r="R100" i="14" s="1"/>
  <c r="S100" i="14" s="1"/>
  <c r="T100" i="14" s="1"/>
  <c r="U100" i="14" s="1"/>
  <c r="V100" i="14" s="1"/>
  <c r="W100" i="14" s="1"/>
  <c r="X100" i="14" s="1"/>
  <c r="Y100" i="14" s="1"/>
  <c r="Z100" i="14" s="1"/>
  <c r="AA100" i="14" s="1"/>
  <c r="AB100" i="14" s="1"/>
  <c r="AC100" i="14" s="1"/>
  <c r="AD100" i="14" s="1"/>
  <c r="AE100" i="14" s="1"/>
  <c r="AF100" i="14" s="1"/>
  <c r="D100" i="14"/>
  <c r="E100" i="14" s="1"/>
  <c r="F100" i="14" s="1"/>
  <c r="G100" i="14" s="1"/>
  <c r="H100" i="14" s="1"/>
  <c r="C100" i="14"/>
  <c r="E99" i="14"/>
  <c r="F99" i="14" s="1"/>
  <c r="G99" i="14" s="1"/>
  <c r="H99" i="14" s="1"/>
  <c r="I99" i="14" s="1"/>
  <c r="J99" i="14" s="1"/>
  <c r="K99" i="14" s="1"/>
  <c r="L99" i="14" s="1"/>
  <c r="M99" i="14" s="1"/>
  <c r="N99" i="14" s="1"/>
  <c r="O99" i="14" s="1"/>
  <c r="P99" i="14" s="1"/>
  <c r="Q99" i="14" s="1"/>
  <c r="R99" i="14" s="1"/>
  <c r="S99" i="14" s="1"/>
  <c r="T99" i="14" s="1"/>
  <c r="U99" i="14" s="1"/>
  <c r="V99" i="14" s="1"/>
  <c r="W99" i="14" s="1"/>
  <c r="X99" i="14" s="1"/>
  <c r="Y99" i="14" s="1"/>
  <c r="Z99" i="14" s="1"/>
  <c r="AA99" i="14" s="1"/>
  <c r="AB99" i="14" s="1"/>
  <c r="AC99" i="14" s="1"/>
  <c r="AD99" i="14" s="1"/>
  <c r="AE99" i="14" s="1"/>
  <c r="AF99" i="14" s="1"/>
  <c r="D99" i="14"/>
  <c r="C99" i="14"/>
  <c r="C98" i="14"/>
  <c r="D98" i="14" s="1"/>
  <c r="E98" i="14" s="1"/>
  <c r="F98" i="14" s="1"/>
  <c r="G98" i="14" s="1"/>
  <c r="H98" i="14" s="1"/>
  <c r="I98" i="14" s="1"/>
  <c r="J98" i="14" s="1"/>
  <c r="K98" i="14" s="1"/>
  <c r="L98" i="14" s="1"/>
  <c r="M98" i="14" s="1"/>
  <c r="N98" i="14" s="1"/>
  <c r="O98" i="14" s="1"/>
  <c r="P98" i="14" s="1"/>
  <c r="Q98" i="14" s="1"/>
  <c r="R98" i="14" s="1"/>
  <c r="S98" i="14" s="1"/>
  <c r="T98" i="14" s="1"/>
  <c r="U98" i="14" s="1"/>
  <c r="V98" i="14" s="1"/>
  <c r="W98" i="14" s="1"/>
  <c r="X98" i="14" s="1"/>
  <c r="Y98" i="14" s="1"/>
  <c r="Z98" i="14" s="1"/>
  <c r="AA98" i="14" s="1"/>
  <c r="AB98" i="14" s="1"/>
  <c r="AC98" i="14" s="1"/>
  <c r="AD98" i="14" s="1"/>
  <c r="AE98" i="14" s="1"/>
  <c r="AF98" i="14" s="1"/>
  <c r="C97" i="14"/>
  <c r="D97" i="14" s="1"/>
  <c r="E97" i="14" s="1"/>
  <c r="F97" i="14" s="1"/>
  <c r="G97" i="14" s="1"/>
  <c r="H97" i="14" s="1"/>
  <c r="I97" i="14" s="1"/>
  <c r="J97" i="14" s="1"/>
  <c r="K97" i="14" s="1"/>
  <c r="L97" i="14" s="1"/>
  <c r="M97" i="14" s="1"/>
  <c r="N97" i="14" s="1"/>
  <c r="O97" i="14" s="1"/>
  <c r="P97" i="14" s="1"/>
  <c r="Q97" i="14" s="1"/>
  <c r="R97" i="14" s="1"/>
  <c r="S97" i="14" s="1"/>
  <c r="T97" i="14" s="1"/>
  <c r="U97" i="14" s="1"/>
  <c r="V97" i="14" s="1"/>
  <c r="W97" i="14" s="1"/>
  <c r="X97" i="14" s="1"/>
  <c r="Y97" i="14" s="1"/>
  <c r="Z97" i="14" s="1"/>
  <c r="AA97" i="14" s="1"/>
  <c r="AB97" i="14" s="1"/>
  <c r="AC97" i="14" s="1"/>
  <c r="AD97" i="14" s="1"/>
  <c r="AE97" i="14" s="1"/>
  <c r="AF97" i="14" s="1"/>
  <c r="F96" i="14"/>
  <c r="G96" i="14" s="1"/>
  <c r="H96" i="14" s="1"/>
  <c r="I96" i="14" s="1"/>
  <c r="J96" i="14" s="1"/>
  <c r="K96" i="14" s="1"/>
  <c r="L96" i="14" s="1"/>
  <c r="M96" i="14" s="1"/>
  <c r="N96" i="14" s="1"/>
  <c r="O96" i="14" s="1"/>
  <c r="P96" i="14" s="1"/>
  <c r="Q96" i="14" s="1"/>
  <c r="R96" i="14" s="1"/>
  <c r="S96" i="14" s="1"/>
  <c r="T96" i="14" s="1"/>
  <c r="U96" i="14" s="1"/>
  <c r="V96" i="14" s="1"/>
  <c r="W96" i="14" s="1"/>
  <c r="X96" i="14" s="1"/>
  <c r="Y96" i="14" s="1"/>
  <c r="Z96" i="14" s="1"/>
  <c r="AA96" i="14" s="1"/>
  <c r="AB96" i="14" s="1"/>
  <c r="AC96" i="14" s="1"/>
  <c r="AD96" i="14" s="1"/>
  <c r="AE96" i="14" s="1"/>
  <c r="AF96" i="14" s="1"/>
  <c r="D96" i="14"/>
  <c r="E96" i="14" s="1"/>
  <c r="C96" i="14"/>
  <c r="E95" i="14"/>
  <c r="F95" i="14" s="1"/>
  <c r="D95" i="14"/>
  <c r="C95" i="14"/>
  <c r="E94" i="14"/>
  <c r="F94" i="14" s="1"/>
  <c r="G94" i="14" s="1"/>
  <c r="H94" i="14" s="1"/>
  <c r="I94" i="14" s="1"/>
  <c r="J94" i="14" s="1"/>
  <c r="K94" i="14" s="1"/>
  <c r="L94" i="14" s="1"/>
  <c r="M94" i="14" s="1"/>
  <c r="N94" i="14" s="1"/>
  <c r="O94" i="14" s="1"/>
  <c r="P94" i="14" s="1"/>
  <c r="Q94" i="14" s="1"/>
  <c r="R94" i="14" s="1"/>
  <c r="S94" i="14" s="1"/>
  <c r="T94" i="14" s="1"/>
  <c r="U94" i="14" s="1"/>
  <c r="V94" i="14" s="1"/>
  <c r="W94" i="14" s="1"/>
  <c r="X94" i="14" s="1"/>
  <c r="Y94" i="14" s="1"/>
  <c r="Z94" i="14" s="1"/>
  <c r="AA94" i="14" s="1"/>
  <c r="AB94" i="14" s="1"/>
  <c r="AC94" i="14" s="1"/>
  <c r="AD94" i="14" s="1"/>
  <c r="AE94" i="14" s="1"/>
  <c r="AF94" i="14" s="1"/>
  <c r="C94" i="14"/>
  <c r="D94" i="14" s="1"/>
  <c r="C93" i="14"/>
  <c r="D93" i="14" s="1"/>
  <c r="E93" i="14" s="1"/>
  <c r="F93" i="14" s="1"/>
  <c r="G93" i="14" s="1"/>
  <c r="H93" i="14" s="1"/>
  <c r="I93" i="14" s="1"/>
  <c r="J93" i="14" s="1"/>
  <c r="K93" i="14" s="1"/>
  <c r="L93" i="14" s="1"/>
  <c r="M93" i="14" s="1"/>
  <c r="N93" i="14" s="1"/>
  <c r="O93" i="14" s="1"/>
  <c r="P93" i="14" s="1"/>
  <c r="Q93" i="14" s="1"/>
  <c r="R93" i="14" s="1"/>
  <c r="S93" i="14" s="1"/>
  <c r="T93" i="14" s="1"/>
  <c r="U93" i="14" s="1"/>
  <c r="V93" i="14" s="1"/>
  <c r="W93" i="14" s="1"/>
  <c r="X93" i="14" s="1"/>
  <c r="Y93" i="14" s="1"/>
  <c r="Z93" i="14" s="1"/>
  <c r="AA93" i="14" s="1"/>
  <c r="AB93" i="14" s="1"/>
  <c r="AC93" i="14" s="1"/>
  <c r="AD93" i="14" s="1"/>
  <c r="AE93" i="14" s="1"/>
  <c r="AF93" i="14" s="1"/>
  <c r="D92" i="14"/>
  <c r="E92" i="14" s="1"/>
  <c r="F92" i="14" s="1"/>
  <c r="G92" i="14" s="1"/>
  <c r="H92" i="14" s="1"/>
  <c r="I92" i="14" s="1"/>
  <c r="J92" i="14" s="1"/>
  <c r="K92" i="14" s="1"/>
  <c r="L92" i="14" s="1"/>
  <c r="M92" i="14" s="1"/>
  <c r="N92" i="14" s="1"/>
  <c r="O92" i="14" s="1"/>
  <c r="P92" i="14" s="1"/>
  <c r="Q92" i="14" s="1"/>
  <c r="R92" i="14" s="1"/>
  <c r="S92" i="14" s="1"/>
  <c r="T92" i="14" s="1"/>
  <c r="U92" i="14" s="1"/>
  <c r="V92" i="14" s="1"/>
  <c r="W92" i="14" s="1"/>
  <c r="X92" i="14" s="1"/>
  <c r="Y92" i="14" s="1"/>
  <c r="Z92" i="14" s="1"/>
  <c r="AA92" i="14" s="1"/>
  <c r="AB92" i="14" s="1"/>
  <c r="AC92" i="14" s="1"/>
  <c r="AD92" i="14" s="1"/>
  <c r="AE92" i="14" s="1"/>
  <c r="AF92" i="14" s="1"/>
  <c r="C92" i="14"/>
  <c r="C91" i="14"/>
  <c r="D91" i="14" s="1"/>
  <c r="E91" i="14" s="1"/>
  <c r="F91" i="14" s="1"/>
  <c r="G91" i="14" s="1"/>
  <c r="H91" i="14" s="1"/>
  <c r="I91" i="14" s="1"/>
  <c r="J91" i="14" s="1"/>
  <c r="K91" i="14" s="1"/>
  <c r="L91" i="14" s="1"/>
  <c r="M91" i="14" s="1"/>
  <c r="N91" i="14" s="1"/>
  <c r="O91" i="14" s="1"/>
  <c r="P91" i="14" s="1"/>
  <c r="Q91" i="14" s="1"/>
  <c r="R91" i="14" s="1"/>
  <c r="S91" i="14" s="1"/>
  <c r="T91" i="14" s="1"/>
  <c r="U91" i="14" s="1"/>
  <c r="V91" i="14" s="1"/>
  <c r="W91" i="14" s="1"/>
  <c r="X91" i="14" s="1"/>
  <c r="Y91" i="14" s="1"/>
  <c r="Z91" i="14" s="1"/>
  <c r="AA91" i="14" s="1"/>
  <c r="AB91" i="14" s="1"/>
  <c r="AC91" i="14" s="1"/>
  <c r="AD91" i="14" s="1"/>
  <c r="AE91" i="14" s="1"/>
  <c r="AF91" i="14" s="1"/>
  <c r="C90" i="14"/>
  <c r="AH87" i="14"/>
  <c r="AI87" i="14" s="1"/>
  <c r="AH86" i="14"/>
  <c r="AI86" i="14" s="1"/>
  <c r="AH85" i="14"/>
  <c r="AI85" i="14" s="1"/>
  <c r="AH84" i="14"/>
  <c r="AI84" i="14" s="1"/>
  <c r="B83" i="14"/>
  <c r="AF81" i="14"/>
  <c r="AE81" i="14"/>
  <c r="AD81" i="14"/>
  <c r="AC81" i="14"/>
  <c r="AB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I80" i="14"/>
  <c r="AH80" i="14"/>
  <c r="AI79" i="14"/>
  <c r="AH79" i="14"/>
  <c r="AI78" i="14"/>
  <c r="AH78" i="14"/>
  <c r="AI77" i="14"/>
  <c r="AH77" i="14"/>
  <c r="AI76" i="14"/>
  <c r="AH76" i="14"/>
  <c r="AI75" i="14"/>
  <c r="AH75" i="14"/>
  <c r="AI74" i="14"/>
  <c r="AH74" i="14"/>
  <c r="AI73" i="14"/>
  <c r="AH73" i="14"/>
  <c r="AG72" i="14"/>
  <c r="AI71" i="14"/>
  <c r="AH71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F68" i="14"/>
  <c r="AE68" i="14"/>
  <c r="AE72" i="14" s="1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O72" i="14" s="1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I65" i="14"/>
  <c r="AH65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I63" i="14"/>
  <c r="AH63" i="14"/>
  <c r="AI62" i="14"/>
  <c r="AH62" i="14"/>
  <c r="AI61" i="14"/>
  <c r="AH61" i="14"/>
  <c r="AG60" i="14"/>
  <c r="AF60" i="14"/>
  <c r="AE60" i="14"/>
  <c r="AE5" i="14" s="1"/>
  <c r="AD60" i="14"/>
  <c r="AD5" i="14" s="1"/>
  <c r="AC60" i="14"/>
  <c r="AB60" i="14"/>
  <c r="AB5" i="14" s="1"/>
  <c r="AA5" i="14"/>
  <c r="Z60" i="14"/>
  <c r="Z5" i="14" s="1"/>
  <c r="Y60" i="14"/>
  <c r="X60" i="14"/>
  <c r="X5" i="14" s="1"/>
  <c r="W60" i="14"/>
  <c r="W5" i="14" s="1"/>
  <c r="V60" i="14"/>
  <c r="V5" i="14" s="1"/>
  <c r="U60" i="14"/>
  <c r="T60" i="14"/>
  <c r="T5" i="14" s="1"/>
  <c r="S60" i="14"/>
  <c r="S5" i="14" s="1"/>
  <c r="R60" i="14"/>
  <c r="R5" i="14" s="1"/>
  <c r="P60" i="14"/>
  <c r="P5" i="14" s="1"/>
  <c r="O60" i="14"/>
  <c r="O5" i="14" s="1"/>
  <c r="N60" i="14"/>
  <c r="N5" i="14" s="1"/>
  <c r="M60" i="14"/>
  <c r="M5" i="14" s="1"/>
  <c r="L60" i="14"/>
  <c r="K60" i="14"/>
  <c r="K5" i="14" s="1"/>
  <c r="J60" i="14"/>
  <c r="J5" i="14" s="1"/>
  <c r="I60" i="14"/>
  <c r="I5" i="14" s="1"/>
  <c r="H60" i="14"/>
  <c r="H5" i="14" s="1"/>
  <c r="G60" i="14"/>
  <c r="G5" i="14" s="1"/>
  <c r="F60" i="14"/>
  <c r="F5" i="14" s="1"/>
  <c r="E60" i="14"/>
  <c r="E5" i="14" s="1"/>
  <c r="D60" i="14"/>
  <c r="D5" i="14" s="1"/>
  <c r="C60" i="14"/>
  <c r="C5" i="14" s="1"/>
  <c r="B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G48" i="14"/>
  <c r="AF48" i="14"/>
  <c r="AE48" i="14"/>
  <c r="AD48" i="14"/>
  <c r="AC48" i="14"/>
  <c r="AB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I47" i="14"/>
  <c r="AH47" i="14"/>
  <c r="AI46" i="14"/>
  <c r="AH46" i="14"/>
  <c r="AI45" i="14"/>
  <c r="AH45" i="14"/>
  <c r="AG43" i="14"/>
  <c r="AG44" i="14" s="1"/>
  <c r="AG3" i="14" s="1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G31" i="14"/>
  <c r="AG2" i="14" s="1"/>
  <c r="AF31" i="14"/>
  <c r="AE31" i="14"/>
  <c r="AD31" i="14"/>
  <c r="AC31" i="14"/>
  <c r="AB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H12" i="14"/>
  <c r="AI11" i="14"/>
  <c r="AH11" i="14"/>
  <c r="AF5" i="14"/>
  <c r="AC5" i="14"/>
  <c r="Y5" i="14"/>
  <c r="U5" i="14"/>
  <c r="Q5" i="14"/>
  <c r="L5" i="14"/>
  <c r="AG4" i="14"/>
  <c r="K4" i="14"/>
  <c r="C4" i="14"/>
  <c r="D4" i="14" s="1"/>
  <c r="Z84" i="12"/>
  <c r="D18" i="13"/>
  <c r="D14" i="13"/>
  <c r="D12" i="13"/>
  <c r="D19" i="13" s="1"/>
  <c r="S85" i="12"/>
  <c r="M72" i="14" l="1"/>
  <c r="D111" i="14"/>
  <c r="E111" i="14" s="1"/>
  <c r="F111" i="14" s="1"/>
  <c r="G111" i="14" s="1"/>
  <c r="H111" i="14" s="1"/>
  <c r="I111" i="14" s="1"/>
  <c r="J111" i="14" s="1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C180" i="14"/>
  <c r="C43" i="14" s="1"/>
  <c r="C44" i="14" s="1"/>
  <c r="C215" i="14"/>
  <c r="AH64" i="14"/>
  <c r="F83" i="14"/>
  <c r="T72" i="14"/>
  <c r="V72" i="14"/>
  <c r="AF72" i="14"/>
  <c r="AD72" i="14"/>
  <c r="AC72" i="14"/>
  <c r="AB72" i="14"/>
  <c r="AA72" i="14"/>
  <c r="Z72" i="14"/>
  <c r="Y72" i="14"/>
  <c r="X72" i="14"/>
  <c r="W72" i="14"/>
  <c r="U72" i="14"/>
  <c r="S72" i="14"/>
  <c r="R72" i="14"/>
  <c r="Q72" i="14"/>
  <c r="P72" i="14"/>
  <c r="N72" i="14"/>
  <c r="L72" i="14"/>
  <c r="K72" i="14"/>
  <c r="J72" i="14"/>
  <c r="I72" i="14"/>
  <c r="H72" i="14"/>
  <c r="AI67" i="14"/>
  <c r="G72" i="14"/>
  <c r="F72" i="14"/>
  <c r="E72" i="14"/>
  <c r="AI68" i="14"/>
  <c r="C72" i="14"/>
  <c r="AI60" i="14"/>
  <c r="AI48" i="14"/>
  <c r="AI70" i="14"/>
  <c r="AI69" i="14"/>
  <c r="AH70" i="14"/>
  <c r="D72" i="14"/>
  <c r="B5" i="14"/>
  <c r="B72" i="14"/>
  <c r="AI81" i="14"/>
  <c r="C66" i="14"/>
  <c r="U194" i="14" s="1"/>
  <c r="AH81" i="14"/>
  <c r="AH31" i="14"/>
  <c r="B66" i="14"/>
  <c r="T194" i="14" s="1"/>
  <c r="AI31" i="14"/>
  <c r="AG6" i="14"/>
  <c r="AG66" i="14"/>
  <c r="AH67" i="14"/>
  <c r="AH68" i="14"/>
  <c r="AH69" i="14"/>
  <c r="AH60" i="14"/>
  <c r="C172" i="14"/>
  <c r="D83" i="14"/>
  <c r="D90" i="14"/>
  <c r="G95" i="14"/>
  <c r="S191" i="14"/>
  <c r="D191" i="14"/>
  <c r="AI64" i="14"/>
  <c r="E83" i="14"/>
  <c r="AH48" i="14"/>
  <c r="D215" i="14"/>
  <c r="E179" i="14"/>
  <c r="D180" i="14"/>
  <c r="D43" i="14" s="1"/>
  <c r="D44" i="14" s="1"/>
  <c r="D66" i="14" s="1"/>
  <c r="F174" i="14"/>
  <c r="E180" i="14"/>
  <c r="E43" i="14" s="1"/>
  <c r="E44" i="14" s="1"/>
  <c r="E66" i="14" s="1"/>
  <c r="AI72" i="14" l="1"/>
  <c r="C7" i="14"/>
  <c r="AH72" i="14"/>
  <c r="B7" i="14"/>
  <c r="V194" i="14"/>
  <c r="D7" i="14"/>
  <c r="W194" i="14"/>
  <c r="E7" i="14"/>
  <c r="F179" i="14"/>
  <c r="E215" i="14"/>
  <c r="G174" i="14"/>
  <c r="F180" i="14"/>
  <c r="F43" i="14" s="1"/>
  <c r="F44" i="14" s="1"/>
  <c r="F66" i="14" s="1"/>
  <c r="G83" i="14"/>
  <c r="H95" i="14"/>
  <c r="D172" i="14"/>
  <c r="E90" i="14"/>
  <c r="H174" i="14" l="1"/>
  <c r="E172" i="14"/>
  <c r="F90" i="14"/>
  <c r="I95" i="14"/>
  <c r="H83" i="14"/>
  <c r="F215" i="14"/>
  <c r="G179" i="14"/>
  <c r="X194" i="14"/>
  <c r="F7" i="14"/>
  <c r="F172" i="14" l="1"/>
  <c r="G90" i="14"/>
  <c r="G215" i="14"/>
  <c r="H179" i="14"/>
  <c r="H180" i="14" s="1"/>
  <c r="H43" i="14" s="1"/>
  <c r="H44" i="14" s="1"/>
  <c r="H66" i="14" s="1"/>
  <c r="I174" i="14"/>
  <c r="G180" i="14"/>
  <c r="G43" i="14" s="1"/>
  <c r="J95" i="14"/>
  <c r="I83" i="14"/>
  <c r="Z194" i="14" l="1"/>
  <c r="H7" i="14"/>
  <c r="J174" i="14"/>
  <c r="I179" i="14"/>
  <c r="H215" i="14"/>
  <c r="G172" i="14"/>
  <c r="H90" i="14"/>
  <c r="K95" i="14"/>
  <c r="J83" i="14"/>
  <c r="G44" i="14"/>
  <c r="H172" i="14" l="1"/>
  <c r="I90" i="14"/>
  <c r="J179" i="14"/>
  <c r="I215" i="14"/>
  <c r="J180" i="14"/>
  <c r="J43" i="14" s="1"/>
  <c r="J44" i="14" s="1"/>
  <c r="J66" i="14" s="1"/>
  <c r="K174" i="14"/>
  <c r="I180" i="14"/>
  <c r="I43" i="14" s="1"/>
  <c r="I44" i="14" s="1"/>
  <c r="I66" i="14" s="1"/>
  <c r="G66" i="14"/>
  <c r="L95" i="14"/>
  <c r="K83" i="14"/>
  <c r="AB194" i="14" l="1"/>
  <c r="J7" i="14"/>
  <c r="K179" i="14"/>
  <c r="J215" i="14"/>
  <c r="L83" i="14"/>
  <c r="M95" i="14"/>
  <c r="I172" i="14"/>
  <c r="J90" i="14"/>
  <c r="Y194" i="14"/>
  <c r="G7" i="14"/>
  <c r="AA194" i="14"/>
  <c r="I7" i="14"/>
  <c r="K180" i="14"/>
  <c r="K43" i="14" s="1"/>
  <c r="K44" i="14" s="1"/>
  <c r="K66" i="14" s="1"/>
  <c r="L174" i="14"/>
  <c r="M174" i="14" l="1"/>
  <c r="N95" i="14"/>
  <c r="M83" i="14"/>
  <c r="AC194" i="14"/>
  <c r="K7" i="14"/>
  <c r="K215" i="14"/>
  <c r="L179" i="14"/>
  <c r="L180" i="14" s="1"/>
  <c r="L43" i="14" s="1"/>
  <c r="L44" i="14" s="1"/>
  <c r="L66" i="14" s="1"/>
  <c r="J172" i="14"/>
  <c r="K90" i="14"/>
  <c r="AD194" i="14" l="1"/>
  <c r="L7" i="14"/>
  <c r="K172" i="14"/>
  <c r="L90" i="14"/>
  <c r="N83" i="14"/>
  <c r="O95" i="14"/>
  <c r="L215" i="14"/>
  <c r="M179" i="14"/>
  <c r="M180" i="14" s="1"/>
  <c r="M43" i="14" s="1"/>
  <c r="M44" i="14" s="1"/>
  <c r="M66" i="14" s="1"/>
  <c r="C189" i="14" s="1"/>
  <c r="N174" i="14"/>
  <c r="AE194" i="14" l="1"/>
  <c r="M7" i="14"/>
  <c r="L172" i="14"/>
  <c r="M90" i="14"/>
  <c r="O174" i="14"/>
  <c r="N180" i="14"/>
  <c r="N43" i="14" s="1"/>
  <c r="N44" i="14" s="1"/>
  <c r="N66" i="14" s="1"/>
  <c r="B189" i="14"/>
  <c r="K6" i="14" s="1"/>
  <c r="M215" i="14"/>
  <c r="N179" i="14"/>
  <c r="O83" i="14"/>
  <c r="P95" i="14"/>
  <c r="L31" i="12"/>
  <c r="L30" i="12"/>
  <c r="AH88" i="12"/>
  <c r="AI88" i="12" s="1"/>
  <c r="C85" i="12"/>
  <c r="B85" i="12"/>
  <c r="B83" i="12" s="1"/>
  <c r="B81" i="12"/>
  <c r="B70" i="12"/>
  <c r="B69" i="12"/>
  <c r="B68" i="12"/>
  <c r="B67" i="12"/>
  <c r="B72" i="12" s="1"/>
  <c r="B64" i="12"/>
  <c r="B60" i="12"/>
  <c r="B48" i="12"/>
  <c r="B31" i="12"/>
  <c r="AF219" i="12"/>
  <c r="AE219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A219" i="12"/>
  <c r="AF218" i="12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A218" i="12"/>
  <c r="AF217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A217" i="12"/>
  <c r="AF216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216" i="12"/>
  <c r="B215" i="12"/>
  <c r="S190" i="12"/>
  <c r="AG180" i="12"/>
  <c r="B180" i="12"/>
  <c r="B43" i="12" s="1"/>
  <c r="B44" i="12" s="1"/>
  <c r="C179" i="12"/>
  <c r="C215" i="12" s="1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N178" i="12" s="1"/>
  <c r="O178" i="12" s="1"/>
  <c r="P178" i="12" s="1"/>
  <c r="Q178" i="12" s="1"/>
  <c r="R178" i="12" s="1"/>
  <c r="S178" i="12" s="1"/>
  <c r="T178" i="12" s="1"/>
  <c r="U178" i="12" s="1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C178" i="12"/>
  <c r="C177" i="12"/>
  <c r="D177" i="12" s="1"/>
  <c r="E177" i="12" s="1"/>
  <c r="F177" i="12" s="1"/>
  <c r="G177" i="12" s="1"/>
  <c r="H177" i="12" s="1"/>
  <c r="I177" i="12" s="1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C176" i="12"/>
  <c r="D176" i="12" s="1"/>
  <c r="E176" i="12" s="1"/>
  <c r="F176" i="12" s="1"/>
  <c r="G176" i="12" s="1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C175" i="12"/>
  <c r="C174" i="12"/>
  <c r="D174" i="12" s="1"/>
  <c r="E174" i="12" s="1"/>
  <c r="AG172" i="12"/>
  <c r="B172" i="12"/>
  <c r="C171" i="12"/>
  <c r="D171" i="12" s="1"/>
  <c r="E171" i="12" s="1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C170" i="12"/>
  <c r="D170" i="12" s="1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C169" i="12"/>
  <c r="D169" i="12" s="1"/>
  <c r="E169" i="12" s="1"/>
  <c r="F169" i="12" s="1"/>
  <c r="G169" i="12" s="1"/>
  <c r="H169" i="12" s="1"/>
  <c r="I169" i="12" s="1"/>
  <c r="J169" i="12" s="1"/>
  <c r="K169" i="12" s="1"/>
  <c r="L169" i="12" s="1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C168" i="12"/>
  <c r="D168" i="12" s="1"/>
  <c r="E168" i="12" s="1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C167" i="12"/>
  <c r="D167" i="12" s="1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C166" i="12"/>
  <c r="D166" i="12" s="1"/>
  <c r="E166" i="12" s="1"/>
  <c r="F166" i="12" s="1"/>
  <c r="G166" i="12" s="1"/>
  <c r="H166" i="12" s="1"/>
  <c r="I166" i="12" s="1"/>
  <c r="J166" i="12" s="1"/>
  <c r="K166" i="12" s="1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D165" i="12"/>
  <c r="E165" i="12" s="1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C165" i="12"/>
  <c r="C164" i="12"/>
  <c r="D164" i="12" s="1"/>
  <c r="E164" i="12" s="1"/>
  <c r="F164" i="12" s="1"/>
  <c r="G164" i="12" s="1"/>
  <c r="H164" i="12" s="1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C163" i="12"/>
  <c r="D163" i="12" s="1"/>
  <c r="E163" i="12" s="1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C162" i="12"/>
  <c r="D162" i="12" s="1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C161" i="12"/>
  <c r="D161" i="12" s="1"/>
  <c r="E161" i="12" s="1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C160" i="12"/>
  <c r="D160" i="12" s="1"/>
  <c r="E160" i="12" s="1"/>
  <c r="F160" i="12" s="1"/>
  <c r="G160" i="12" s="1"/>
  <c r="H160" i="12" s="1"/>
  <c r="I160" i="12" s="1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C159" i="12"/>
  <c r="D159" i="12" s="1"/>
  <c r="E159" i="12" s="1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C158" i="12"/>
  <c r="D158" i="12" s="1"/>
  <c r="E158" i="12" s="1"/>
  <c r="F158" i="12" s="1"/>
  <c r="G158" i="12" s="1"/>
  <c r="H158" i="12" s="1"/>
  <c r="I158" i="12" s="1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D157" i="12"/>
  <c r="E157" i="12" s="1"/>
  <c r="F157" i="12" s="1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C157" i="12"/>
  <c r="C156" i="12"/>
  <c r="D156" i="12" s="1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C155" i="12"/>
  <c r="D155" i="12" s="1"/>
  <c r="E155" i="12" s="1"/>
  <c r="F155" i="12" s="1"/>
  <c r="G155" i="12" s="1"/>
  <c r="H155" i="12" s="1"/>
  <c r="I155" i="12" s="1"/>
  <c r="J155" i="12" s="1"/>
  <c r="K155" i="12" s="1"/>
  <c r="L155" i="12" s="1"/>
  <c r="M155" i="12" s="1"/>
  <c r="N155" i="12" s="1"/>
  <c r="O155" i="12" s="1"/>
  <c r="P155" i="12" s="1"/>
  <c r="Q155" i="12" s="1"/>
  <c r="R155" i="12" s="1"/>
  <c r="S155" i="12" s="1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C154" i="12"/>
  <c r="D154" i="12" s="1"/>
  <c r="E154" i="12" s="1"/>
  <c r="F154" i="12" s="1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D153" i="12"/>
  <c r="E153" i="12" s="1"/>
  <c r="F153" i="12" s="1"/>
  <c r="G153" i="12" s="1"/>
  <c r="H153" i="12" s="1"/>
  <c r="I153" i="12" s="1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C153" i="12"/>
  <c r="C152" i="12"/>
  <c r="D152" i="12" s="1"/>
  <c r="E152" i="12" s="1"/>
  <c r="F152" i="12" s="1"/>
  <c r="G152" i="12" s="1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C151" i="12"/>
  <c r="D151" i="12" s="1"/>
  <c r="E151" i="12" s="1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C150" i="12"/>
  <c r="D150" i="12" s="1"/>
  <c r="E150" i="12" s="1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C149" i="12"/>
  <c r="D149" i="12" s="1"/>
  <c r="E149" i="12" s="1"/>
  <c r="F149" i="12" s="1"/>
  <c r="G149" i="12" s="1"/>
  <c r="H149" i="12" s="1"/>
  <c r="I149" i="12" s="1"/>
  <c r="J149" i="12" s="1"/>
  <c r="K149" i="12" s="1"/>
  <c r="L149" i="12" s="1"/>
  <c r="M149" i="12" s="1"/>
  <c r="N149" i="12" s="1"/>
  <c r="O149" i="12" s="1"/>
  <c r="P149" i="12" s="1"/>
  <c r="Q149" i="12" s="1"/>
  <c r="R149" i="12" s="1"/>
  <c r="S149" i="12" s="1"/>
  <c r="T149" i="12" s="1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C148" i="12"/>
  <c r="D148" i="12" s="1"/>
  <c r="E148" i="12" s="1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D147" i="12"/>
  <c r="E147" i="12" s="1"/>
  <c r="F147" i="12" s="1"/>
  <c r="G147" i="12" s="1"/>
  <c r="H147" i="12" s="1"/>
  <c r="I147" i="12" s="1"/>
  <c r="J147" i="12" s="1"/>
  <c r="K147" i="12" s="1"/>
  <c r="L147" i="12" s="1"/>
  <c r="M147" i="12" s="1"/>
  <c r="N147" i="12" s="1"/>
  <c r="O147" i="12" s="1"/>
  <c r="P147" i="12" s="1"/>
  <c r="Q147" i="12" s="1"/>
  <c r="R147" i="12" s="1"/>
  <c r="S147" i="12" s="1"/>
  <c r="T147" i="12" s="1"/>
  <c r="U147" i="12" s="1"/>
  <c r="V147" i="12" s="1"/>
  <c r="W147" i="12" s="1"/>
  <c r="X147" i="12" s="1"/>
  <c r="Y147" i="12" s="1"/>
  <c r="Z147" i="12" s="1"/>
  <c r="AA147" i="12" s="1"/>
  <c r="AB147" i="12" s="1"/>
  <c r="AC147" i="12" s="1"/>
  <c r="AD147" i="12" s="1"/>
  <c r="AE147" i="12" s="1"/>
  <c r="AF147" i="12" s="1"/>
  <c r="C147" i="12"/>
  <c r="C146" i="12"/>
  <c r="D146" i="12" s="1"/>
  <c r="E146" i="12" s="1"/>
  <c r="F146" i="12" s="1"/>
  <c r="G146" i="12" s="1"/>
  <c r="H146" i="12" s="1"/>
  <c r="I146" i="12" s="1"/>
  <c r="J146" i="12" s="1"/>
  <c r="K146" i="12" s="1"/>
  <c r="L146" i="12" s="1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D145" i="12"/>
  <c r="E145" i="12" s="1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C145" i="12"/>
  <c r="C144" i="12"/>
  <c r="D144" i="12" s="1"/>
  <c r="E144" i="12" s="1"/>
  <c r="F144" i="12" s="1"/>
  <c r="G144" i="12" s="1"/>
  <c r="H144" i="12" s="1"/>
  <c r="I144" i="12" s="1"/>
  <c r="J144" i="12" s="1"/>
  <c r="K144" i="12" s="1"/>
  <c r="L144" i="12" s="1"/>
  <c r="M144" i="12" s="1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C143" i="12"/>
  <c r="D143" i="12" s="1"/>
  <c r="E143" i="12" s="1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C142" i="12"/>
  <c r="D142" i="12" s="1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C141" i="12"/>
  <c r="D141" i="12" s="1"/>
  <c r="E141" i="12" s="1"/>
  <c r="F141" i="12" s="1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C140" i="12"/>
  <c r="D140" i="12" s="1"/>
  <c r="E140" i="12" s="1"/>
  <c r="F140" i="12" s="1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C139" i="12"/>
  <c r="D139" i="12" s="1"/>
  <c r="E139" i="12" s="1"/>
  <c r="F139" i="12" s="1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C138" i="12"/>
  <c r="D138" i="12" s="1"/>
  <c r="E138" i="12" s="1"/>
  <c r="F138" i="12" s="1"/>
  <c r="G138" i="12" s="1"/>
  <c r="H138" i="12" s="1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C137" i="12"/>
  <c r="D137" i="12" s="1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F136" i="12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C136" i="12"/>
  <c r="D136" i="12" s="1"/>
  <c r="E136" i="12" s="1"/>
  <c r="C135" i="12"/>
  <c r="D135" i="12" s="1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D134" i="12"/>
  <c r="E134" i="12" s="1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C134" i="12"/>
  <c r="D133" i="12"/>
  <c r="E133" i="12" s="1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C133" i="12"/>
  <c r="C132" i="12"/>
  <c r="D132" i="12" s="1"/>
  <c r="E132" i="12" s="1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E131" i="12"/>
  <c r="F131" i="12" s="1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C131" i="12"/>
  <c r="D131" i="12" s="1"/>
  <c r="D130" i="12"/>
  <c r="E130" i="12" s="1"/>
  <c r="F130" i="12" s="1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C130" i="12"/>
  <c r="C129" i="12"/>
  <c r="D129" i="12" s="1"/>
  <c r="E129" i="12" s="1"/>
  <c r="F129" i="12" s="1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Q129" i="12" s="1"/>
  <c r="R129" i="12" s="1"/>
  <c r="S129" i="12" s="1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C128" i="12"/>
  <c r="D128" i="12" s="1"/>
  <c r="E128" i="12" s="1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C127" i="12"/>
  <c r="D127" i="12" s="1"/>
  <c r="E127" i="12" s="1"/>
  <c r="F127" i="12" s="1"/>
  <c r="G127" i="12" s="1"/>
  <c r="H127" i="12" s="1"/>
  <c r="I127" i="12" s="1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C126" i="12"/>
  <c r="D126" i="12" s="1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E125" i="12"/>
  <c r="F125" i="12" s="1"/>
  <c r="G125" i="12" s="1"/>
  <c r="H125" i="12" s="1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C125" i="12"/>
  <c r="D125" i="12" s="1"/>
  <c r="C124" i="12"/>
  <c r="D124" i="12" s="1"/>
  <c r="E124" i="12" s="1"/>
  <c r="F124" i="12" s="1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C123" i="12"/>
  <c r="D123" i="12" s="1"/>
  <c r="E123" i="12" s="1"/>
  <c r="F123" i="12" s="1"/>
  <c r="G123" i="12" s="1"/>
  <c r="H123" i="12" s="1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C122" i="12"/>
  <c r="D122" i="12" s="1"/>
  <c r="E122" i="12" s="1"/>
  <c r="F122" i="12" s="1"/>
  <c r="G122" i="12" s="1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E121" i="12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C121" i="12"/>
  <c r="D121" i="12" s="1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C120" i="12"/>
  <c r="C119" i="12"/>
  <c r="D119" i="12" s="1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S118" i="12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C118" i="12"/>
  <c r="D118" i="12" s="1"/>
  <c r="E118" i="12" s="1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C117" i="12"/>
  <c r="D117" i="12" s="1"/>
  <c r="E117" i="12" s="1"/>
  <c r="F117" i="12" s="1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C116" i="12"/>
  <c r="D116" i="12" s="1"/>
  <c r="E116" i="12" s="1"/>
  <c r="F116" i="12" s="1"/>
  <c r="G116" i="12" s="1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C115" i="12"/>
  <c r="D115" i="12" s="1"/>
  <c r="E115" i="12" s="1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C114" i="12"/>
  <c r="D114" i="12" s="1"/>
  <c r="E114" i="12" s="1"/>
  <c r="F114" i="12" s="1"/>
  <c r="G114" i="12" s="1"/>
  <c r="H114" i="12" s="1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D113" i="12"/>
  <c r="E113" i="12" s="1"/>
  <c r="F113" i="12" s="1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C113" i="12"/>
  <c r="C112" i="12"/>
  <c r="D112" i="12" s="1"/>
  <c r="E112" i="12" s="1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Q111" i="12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C111" i="12"/>
  <c r="D111" i="12" s="1"/>
  <c r="E111" i="12" s="1"/>
  <c r="F111" i="12" s="1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C110" i="12"/>
  <c r="D110" i="12" s="1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C109" i="12"/>
  <c r="D109" i="12" s="1"/>
  <c r="E109" i="12" s="1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E108" i="12"/>
  <c r="F108" i="12" s="1"/>
  <c r="G108" i="12" s="1"/>
  <c r="H108" i="12" s="1"/>
  <c r="I108" i="12" s="1"/>
  <c r="J108" i="12" s="1"/>
  <c r="K108" i="12" s="1"/>
  <c r="L108" i="12" s="1"/>
  <c r="M108" i="12" s="1"/>
  <c r="N108" i="12" s="1"/>
  <c r="O108" i="12" s="1"/>
  <c r="P108" i="12" s="1"/>
  <c r="Q108" i="12" s="1"/>
  <c r="R108" i="12" s="1"/>
  <c r="S108" i="12" s="1"/>
  <c r="T108" i="12" s="1"/>
  <c r="U108" i="12" s="1"/>
  <c r="V108" i="12" s="1"/>
  <c r="W108" i="12" s="1"/>
  <c r="X108" i="12" s="1"/>
  <c r="Y108" i="12" s="1"/>
  <c r="Z108" i="12" s="1"/>
  <c r="AA108" i="12" s="1"/>
  <c r="AB108" i="12" s="1"/>
  <c r="AC108" i="12" s="1"/>
  <c r="AD108" i="12" s="1"/>
  <c r="AE108" i="12" s="1"/>
  <c r="AF108" i="12" s="1"/>
  <c r="C108" i="12"/>
  <c r="D108" i="12" s="1"/>
  <c r="L107" i="12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D107" i="12"/>
  <c r="E107" i="12" s="1"/>
  <c r="F107" i="12" s="1"/>
  <c r="G107" i="12" s="1"/>
  <c r="H107" i="12" s="1"/>
  <c r="I107" i="12" s="1"/>
  <c r="J107" i="12" s="1"/>
  <c r="K107" i="12" s="1"/>
  <c r="C107" i="12"/>
  <c r="E106" i="12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C106" i="12"/>
  <c r="D106" i="12" s="1"/>
  <c r="C105" i="12"/>
  <c r="D105" i="12" s="1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C104" i="12"/>
  <c r="D104" i="12" s="1"/>
  <c r="E104" i="12" s="1"/>
  <c r="F104" i="12" s="1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C103" i="12"/>
  <c r="D103" i="12" s="1"/>
  <c r="E103" i="12" s="1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E102" i="12"/>
  <c r="F102" i="12" s="1"/>
  <c r="G102" i="12" s="1"/>
  <c r="H102" i="12" s="1"/>
  <c r="I102" i="12" s="1"/>
  <c r="J102" i="12" s="1"/>
  <c r="K102" i="12" s="1"/>
  <c r="L102" i="12" s="1"/>
  <c r="M102" i="12" s="1"/>
  <c r="N102" i="12" s="1"/>
  <c r="O102" i="12" s="1"/>
  <c r="P102" i="12" s="1"/>
  <c r="Q102" i="12" s="1"/>
  <c r="R102" i="12" s="1"/>
  <c r="S102" i="12" s="1"/>
  <c r="T102" i="12" s="1"/>
  <c r="U102" i="12" s="1"/>
  <c r="V102" i="12" s="1"/>
  <c r="W102" i="12" s="1"/>
  <c r="X102" i="12" s="1"/>
  <c r="Y102" i="12" s="1"/>
  <c r="Z102" i="12" s="1"/>
  <c r="AA102" i="12" s="1"/>
  <c r="AB102" i="12" s="1"/>
  <c r="AC102" i="12" s="1"/>
  <c r="AD102" i="12" s="1"/>
  <c r="AE102" i="12" s="1"/>
  <c r="AF102" i="12" s="1"/>
  <c r="C102" i="12"/>
  <c r="D102" i="12" s="1"/>
  <c r="C101" i="12"/>
  <c r="D101" i="12" s="1"/>
  <c r="E101" i="12" s="1"/>
  <c r="F101" i="12" s="1"/>
  <c r="G101" i="12" s="1"/>
  <c r="H101" i="12" s="1"/>
  <c r="I101" i="12" s="1"/>
  <c r="J101" i="12" s="1"/>
  <c r="K101" i="12" s="1"/>
  <c r="L101" i="12" s="1"/>
  <c r="M101" i="12" s="1"/>
  <c r="N101" i="12" s="1"/>
  <c r="O101" i="12" s="1"/>
  <c r="P101" i="12" s="1"/>
  <c r="Q101" i="12" s="1"/>
  <c r="R101" i="12" s="1"/>
  <c r="S101" i="12" s="1"/>
  <c r="T101" i="12" s="1"/>
  <c r="U101" i="12" s="1"/>
  <c r="V101" i="12" s="1"/>
  <c r="W101" i="12" s="1"/>
  <c r="X101" i="12" s="1"/>
  <c r="Y101" i="12" s="1"/>
  <c r="Z101" i="12" s="1"/>
  <c r="AA101" i="12" s="1"/>
  <c r="AB101" i="12" s="1"/>
  <c r="AC101" i="12" s="1"/>
  <c r="AD101" i="12" s="1"/>
  <c r="AE101" i="12" s="1"/>
  <c r="AF101" i="12" s="1"/>
  <c r="K100" i="12"/>
  <c r="L100" i="12" s="1"/>
  <c r="M100" i="12" s="1"/>
  <c r="N100" i="12" s="1"/>
  <c r="O100" i="12" s="1"/>
  <c r="P100" i="12" s="1"/>
  <c r="Q100" i="12" s="1"/>
  <c r="R100" i="12" s="1"/>
  <c r="S100" i="12" s="1"/>
  <c r="T100" i="12" s="1"/>
  <c r="U100" i="12" s="1"/>
  <c r="V100" i="12" s="1"/>
  <c r="W100" i="12" s="1"/>
  <c r="X100" i="12" s="1"/>
  <c r="Y100" i="12" s="1"/>
  <c r="Z100" i="12" s="1"/>
  <c r="AA100" i="12" s="1"/>
  <c r="AB100" i="12" s="1"/>
  <c r="AC100" i="12" s="1"/>
  <c r="AD100" i="12" s="1"/>
  <c r="AE100" i="12" s="1"/>
  <c r="AF100" i="12" s="1"/>
  <c r="J100" i="12"/>
  <c r="D100" i="12"/>
  <c r="E100" i="12" s="1"/>
  <c r="F100" i="12" s="1"/>
  <c r="G100" i="12" s="1"/>
  <c r="H100" i="12" s="1"/>
  <c r="C100" i="12"/>
  <c r="C99" i="12"/>
  <c r="D99" i="12" s="1"/>
  <c r="E99" i="12" s="1"/>
  <c r="F99" i="12" s="1"/>
  <c r="G99" i="12" s="1"/>
  <c r="H99" i="12" s="1"/>
  <c r="I99" i="12" s="1"/>
  <c r="J99" i="12" s="1"/>
  <c r="K99" i="12" s="1"/>
  <c r="L99" i="12" s="1"/>
  <c r="M99" i="12" s="1"/>
  <c r="N99" i="12" s="1"/>
  <c r="O99" i="12" s="1"/>
  <c r="P99" i="12" s="1"/>
  <c r="Q99" i="12" s="1"/>
  <c r="R99" i="12" s="1"/>
  <c r="S99" i="12" s="1"/>
  <c r="T99" i="12" s="1"/>
  <c r="U99" i="12" s="1"/>
  <c r="V99" i="12" s="1"/>
  <c r="W99" i="12" s="1"/>
  <c r="X99" i="12" s="1"/>
  <c r="Y99" i="12" s="1"/>
  <c r="Z99" i="12" s="1"/>
  <c r="AA99" i="12" s="1"/>
  <c r="AB99" i="12" s="1"/>
  <c r="AC99" i="12" s="1"/>
  <c r="AD99" i="12" s="1"/>
  <c r="AE99" i="12" s="1"/>
  <c r="AF99" i="12" s="1"/>
  <c r="C98" i="12"/>
  <c r="D98" i="12" s="1"/>
  <c r="E98" i="12" s="1"/>
  <c r="F98" i="12" s="1"/>
  <c r="G98" i="12" s="1"/>
  <c r="H98" i="12" s="1"/>
  <c r="I98" i="12" s="1"/>
  <c r="J98" i="12" s="1"/>
  <c r="K98" i="12" s="1"/>
  <c r="L98" i="12" s="1"/>
  <c r="M98" i="12" s="1"/>
  <c r="N98" i="12" s="1"/>
  <c r="O98" i="12" s="1"/>
  <c r="P98" i="12" s="1"/>
  <c r="Q98" i="12" s="1"/>
  <c r="R98" i="12" s="1"/>
  <c r="S98" i="12" s="1"/>
  <c r="T98" i="12" s="1"/>
  <c r="U98" i="12" s="1"/>
  <c r="V98" i="12" s="1"/>
  <c r="W98" i="12" s="1"/>
  <c r="X98" i="12" s="1"/>
  <c r="Y98" i="12" s="1"/>
  <c r="Z98" i="12" s="1"/>
  <c r="AA98" i="12" s="1"/>
  <c r="AB98" i="12" s="1"/>
  <c r="AC98" i="12" s="1"/>
  <c r="AD98" i="12" s="1"/>
  <c r="AE98" i="12" s="1"/>
  <c r="AF98" i="12" s="1"/>
  <c r="D97" i="12"/>
  <c r="E97" i="12" s="1"/>
  <c r="F97" i="12" s="1"/>
  <c r="G97" i="12" s="1"/>
  <c r="H97" i="12" s="1"/>
  <c r="I97" i="12" s="1"/>
  <c r="J97" i="12" s="1"/>
  <c r="K97" i="12" s="1"/>
  <c r="L97" i="12" s="1"/>
  <c r="M97" i="12" s="1"/>
  <c r="N97" i="12" s="1"/>
  <c r="O97" i="12" s="1"/>
  <c r="P97" i="12" s="1"/>
  <c r="Q97" i="12" s="1"/>
  <c r="R97" i="12" s="1"/>
  <c r="S97" i="12" s="1"/>
  <c r="T97" i="12" s="1"/>
  <c r="U97" i="12" s="1"/>
  <c r="V97" i="12" s="1"/>
  <c r="W97" i="12" s="1"/>
  <c r="X97" i="12" s="1"/>
  <c r="Y97" i="12" s="1"/>
  <c r="Z97" i="12" s="1"/>
  <c r="AA97" i="12" s="1"/>
  <c r="AB97" i="12" s="1"/>
  <c r="AC97" i="12" s="1"/>
  <c r="AD97" i="12" s="1"/>
  <c r="AE97" i="12" s="1"/>
  <c r="AF97" i="12" s="1"/>
  <c r="C97" i="12"/>
  <c r="D96" i="12"/>
  <c r="E96" i="12" s="1"/>
  <c r="F96" i="12" s="1"/>
  <c r="G96" i="12" s="1"/>
  <c r="H96" i="12" s="1"/>
  <c r="I96" i="12" s="1"/>
  <c r="J96" i="12" s="1"/>
  <c r="K96" i="12" s="1"/>
  <c r="L96" i="12" s="1"/>
  <c r="M96" i="12" s="1"/>
  <c r="N96" i="12" s="1"/>
  <c r="O96" i="12" s="1"/>
  <c r="P96" i="12" s="1"/>
  <c r="Q96" i="12" s="1"/>
  <c r="R96" i="12" s="1"/>
  <c r="S96" i="12" s="1"/>
  <c r="T96" i="12" s="1"/>
  <c r="U96" i="12" s="1"/>
  <c r="V96" i="12" s="1"/>
  <c r="W96" i="12" s="1"/>
  <c r="X96" i="12" s="1"/>
  <c r="Y96" i="12" s="1"/>
  <c r="Z96" i="12" s="1"/>
  <c r="AA96" i="12" s="1"/>
  <c r="AB96" i="12" s="1"/>
  <c r="AC96" i="12" s="1"/>
  <c r="AD96" i="12" s="1"/>
  <c r="AE96" i="12" s="1"/>
  <c r="AF96" i="12" s="1"/>
  <c r="C96" i="12"/>
  <c r="C95" i="12"/>
  <c r="D94" i="12"/>
  <c r="E94" i="12" s="1"/>
  <c r="F94" i="12" s="1"/>
  <c r="G94" i="12" s="1"/>
  <c r="H94" i="12" s="1"/>
  <c r="I94" i="12" s="1"/>
  <c r="J94" i="12" s="1"/>
  <c r="K94" i="12" s="1"/>
  <c r="L94" i="12" s="1"/>
  <c r="M94" i="12" s="1"/>
  <c r="N94" i="12" s="1"/>
  <c r="O94" i="12" s="1"/>
  <c r="P94" i="12" s="1"/>
  <c r="Q94" i="12" s="1"/>
  <c r="R94" i="12" s="1"/>
  <c r="S94" i="12" s="1"/>
  <c r="T94" i="12" s="1"/>
  <c r="U94" i="12" s="1"/>
  <c r="V94" i="12" s="1"/>
  <c r="W94" i="12" s="1"/>
  <c r="X94" i="12" s="1"/>
  <c r="Y94" i="12" s="1"/>
  <c r="Z94" i="12" s="1"/>
  <c r="AA94" i="12" s="1"/>
  <c r="AB94" i="12" s="1"/>
  <c r="AC94" i="12" s="1"/>
  <c r="AD94" i="12" s="1"/>
  <c r="AE94" i="12" s="1"/>
  <c r="AF94" i="12" s="1"/>
  <c r="C94" i="12"/>
  <c r="C93" i="12"/>
  <c r="D93" i="12" s="1"/>
  <c r="E93" i="12" s="1"/>
  <c r="F93" i="12" s="1"/>
  <c r="G93" i="12" s="1"/>
  <c r="H93" i="12" s="1"/>
  <c r="I93" i="12" s="1"/>
  <c r="J93" i="12" s="1"/>
  <c r="K93" i="12" s="1"/>
  <c r="L93" i="12" s="1"/>
  <c r="M93" i="12" s="1"/>
  <c r="N93" i="12" s="1"/>
  <c r="O93" i="12" s="1"/>
  <c r="P93" i="12" s="1"/>
  <c r="Q93" i="12" s="1"/>
  <c r="R93" i="12" s="1"/>
  <c r="S93" i="12" s="1"/>
  <c r="T93" i="12" s="1"/>
  <c r="U93" i="12" s="1"/>
  <c r="V93" i="12" s="1"/>
  <c r="W93" i="12" s="1"/>
  <c r="X93" i="12" s="1"/>
  <c r="Y93" i="12" s="1"/>
  <c r="Z93" i="12" s="1"/>
  <c r="AA93" i="12" s="1"/>
  <c r="AB93" i="12" s="1"/>
  <c r="AC93" i="12" s="1"/>
  <c r="AD93" i="12" s="1"/>
  <c r="AE93" i="12" s="1"/>
  <c r="AF93" i="12" s="1"/>
  <c r="D92" i="12"/>
  <c r="E92" i="12" s="1"/>
  <c r="F92" i="12" s="1"/>
  <c r="G92" i="12" s="1"/>
  <c r="H92" i="12" s="1"/>
  <c r="I92" i="12" s="1"/>
  <c r="J92" i="12" s="1"/>
  <c r="K92" i="12" s="1"/>
  <c r="L92" i="12" s="1"/>
  <c r="M92" i="12" s="1"/>
  <c r="N92" i="12" s="1"/>
  <c r="O92" i="12" s="1"/>
  <c r="P92" i="12" s="1"/>
  <c r="Q92" i="12" s="1"/>
  <c r="R92" i="12" s="1"/>
  <c r="S92" i="12" s="1"/>
  <c r="T92" i="12" s="1"/>
  <c r="U92" i="12" s="1"/>
  <c r="V92" i="12" s="1"/>
  <c r="W92" i="12" s="1"/>
  <c r="X92" i="12" s="1"/>
  <c r="Y92" i="12" s="1"/>
  <c r="Z92" i="12" s="1"/>
  <c r="AA92" i="12" s="1"/>
  <c r="AB92" i="12" s="1"/>
  <c r="AC92" i="12" s="1"/>
  <c r="AD92" i="12" s="1"/>
  <c r="AE92" i="12" s="1"/>
  <c r="AF92" i="12" s="1"/>
  <c r="C92" i="12"/>
  <c r="C91" i="12"/>
  <c r="D91" i="12" s="1"/>
  <c r="E91" i="12" s="1"/>
  <c r="F91" i="12" s="1"/>
  <c r="G91" i="12" s="1"/>
  <c r="H91" i="12" s="1"/>
  <c r="I91" i="12" s="1"/>
  <c r="J91" i="12" s="1"/>
  <c r="K91" i="12" s="1"/>
  <c r="L91" i="12" s="1"/>
  <c r="M91" i="12" s="1"/>
  <c r="N91" i="12" s="1"/>
  <c r="O91" i="12" s="1"/>
  <c r="P91" i="12" s="1"/>
  <c r="Q91" i="12" s="1"/>
  <c r="R91" i="12" s="1"/>
  <c r="S91" i="12" s="1"/>
  <c r="T91" i="12" s="1"/>
  <c r="U91" i="12" s="1"/>
  <c r="V91" i="12" s="1"/>
  <c r="W91" i="12" s="1"/>
  <c r="X91" i="12" s="1"/>
  <c r="Y91" i="12" s="1"/>
  <c r="Z91" i="12" s="1"/>
  <c r="AA91" i="12" s="1"/>
  <c r="AB91" i="12" s="1"/>
  <c r="AC91" i="12" s="1"/>
  <c r="AD91" i="12" s="1"/>
  <c r="AE91" i="12" s="1"/>
  <c r="AF91" i="12" s="1"/>
  <c r="D90" i="12"/>
  <c r="C90" i="12"/>
  <c r="AH87" i="12"/>
  <c r="AI87" i="12" s="1"/>
  <c r="AH86" i="12"/>
  <c r="AI86" i="12" s="1"/>
  <c r="AH84" i="12"/>
  <c r="AI84" i="12" s="1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AI80" i="12"/>
  <c r="AH80" i="12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G72" i="12"/>
  <c r="AI71" i="12"/>
  <c r="AH71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I72" i="12" s="1"/>
  <c r="H67" i="12"/>
  <c r="G67" i="12"/>
  <c r="F67" i="12"/>
  <c r="E67" i="12"/>
  <c r="D67" i="12"/>
  <c r="C67" i="12"/>
  <c r="AI65" i="12"/>
  <c r="AH65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AI63" i="12"/>
  <c r="AH63" i="12"/>
  <c r="AI62" i="12"/>
  <c r="AH62" i="12"/>
  <c r="AI61" i="12"/>
  <c r="AH61" i="12"/>
  <c r="AG60" i="12"/>
  <c r="AF60" i="12"/>
  <c r="AF5" i="12" s="1"/>
  <c r="AE60" i="12"/>
  <c r="AE5" i="12" s="1"/>
  <c r="AD60" i="12"/>
  <c r="AD5" i="12" s="1"/>
  <c r="AC60" i="12"/>
  <c r="AC5" i="12" s="1"/>
  <c r="AB60" i="12"/>
  <c r="AB5" i="12" s="1"/>
  <c r="AA60" i="12"/>
  <c r="Z60" i="12"/>
  <c r="Z5" i="12" s="1"/>
  <c r="Y60" i="12"/>
  <c r="X60" i="12"/>
  <c r="X5" i="12" s="1"/>
  <c r="W60" i="12"/>
  <c r="W5" i="12" s="1"/>
  <c r="V60" i="12"/>
  <c r="V5" i="12" s="1"/>
  <c r="U60" i="12"/>
  <c r="U5" i="12" s="1"/>
  <c r="T60" i="12"/>
  <c r="T5" i="12" s="1"/>
  <c r="S60" i="12"/>
  <c r="S5" i="12" s="1"/>
  <c r="R60" i="12"/>
  <c r="R5" i="12" s="1"/>
  <c r="Q60" i="12"/>
  <c r="P60" i="12"/>
  <c r="P5" i="12" s="1"/>
  <c r="O60" i="12"/>
  <c r="O5" i="12" s="1"/>
  <c r="N60" i="12"/>
  <c r="N5" i="12" s="1"/>
  <c r="M60" i="12"/>
  <c r="M5" i="12" s="1"/>
  <c r="L60" i="12"/>
  <c r="L5" i="12" s="1"/>
  <c r="K60" i="12"/>
  <c r="J60" i="12"/>
  <c r="J5" i="12" s="1"/>
  <c r="I60" i="12"/>
  <c r="H60" i="12"/>
  <c r="H5" i="12" s="1"/>
  <c r="G60" i="12"/>
  <c r="G5" i="12" s="1"/>
  <c r="F60" i="12"/>
  <c r="F5" i="12" s="1"/>
  <c r="E60" i="12"/>
  <c r="D60" i="12"/>
  <c r="D5" i="12" s="1"/>
  <c r="C60" i="12"/>
  <c r="C5" i="12" s="1"/>
  <c r="AI59" i="12"/>
  <c r="AH59" i="12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G48" i="12"/>
  <c r="AG4" i="12" s="1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AI47" i="12"/>
  <c r="AH47" i="12"/>
  <c r="AI46" i="12"/>
  <c r="AH46" i="12"/>
  <c r="AI45" i="12"/>
  <c r="AH45" i="12"/>
  <c r="AG44" i="12"/>
  <c r="AG3" i="12" s="1"/>
  <c r="AG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G31" i="12"/>
  <c r="AG2" i="12" s="1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K31" i="12"/>
  <c r="J31" i="12"/>
  <c r="I31" i="12"/>
  <c r="H31" i="12"/>
  <c r="G31" i="12"/>
  <c r="F31" i="12"/>
  <c r="E31" i="12"/>
  <c r="D31" i="12"/>
  <c r="C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A5" i="12"/>
  <c r="Y5" i="12"/>
  <c r="Q5" i="12"/>
  <c r="K5" i="12"/>
  <c r="I5" i="12"/>
  <c r="E5" i="12"/>
  <c r="K4" i="12"/>
  <c r="C4" i="12"/>
  <c r="D4" i="12" s="1"/>
  <c r="AF85" i="11"/>
  <c r="AE85" i="11"/>
  <c r="AD85" i="11"/>
  <c r="AC85" i="11"/>
  <c r="AG6" i="12" l="1"/>
  <c r="Z72" i="12"/>
  <c r="D72" i="12"/>
  <c r="AH85" i="12"/>
  <c r="AI85" i="12" s="1"/>
  <c r="F72" i="12"/>
  <c r="N72" i="12"/>
  <c r="Q72" i="12"/>
  <c r="AG66" i="12"/>
  <c r="H72" i="12"/>
  <c r="AF72" i="12"/>
  <c r="R72" i="12"/>
  <c r="AF194" i="14"/>
  <c r="N7" i="14"/>
  <c r="O180" i="14"/>
  <c r="O43" i="14" s="1"/>
  <c r="O44" i="14" s="1"/>
  <c r="O66" i="14" s="1"/>
  <c r="P174" i="14"/>
  <c r="M172" i="14"/>
  <c r="N90" i="14"/>
  <c r="Q95" i="14"/>
  <c r="P83" i="14"/>
  <c r="N215" i="14"/>
  <c r="O179" i="14"/>
  <c r="AD72" i="12"/>
  <c r="AB72" i="12"/>
  <c r="AA72" i="12"/>
  <c r="Y72" i="12"/>
  <c r="X72" i="12"/>
  <c r="T72" i="12"/>
  <c r="S72" i="12"/>
  <c r="L72" i="12"/>
  <c r="K72" i="12"/>
  <c r="J72" i="12"/>
  <c r="AI69" i="12"/>
  <c r="AI48" i="12"/>
  <c r="AH31" i="12"/>
  <c r="AH67" i="12"/>
  <c r="AI81" i="12"/>
  <c r="AI31" i="12"/>
  <c r="C72" i="12"/>
  <c r="AI60" i="12"/>
  <c r="B66" i="12"/>
  <c r="T194" i="12" s="1"/>
  <c r="AI64" i="12"/>
  <c r="P72" i="12"/>
  <c r="B5" i="12"/>
  <c r="AH69" i="12"/>
  <c r="AI70" i="12"/>
  <c r="AI67" i="12"/>
  <c r="AI68" i="12"/>
  <c r="AH68" i="12"/>
  <c r="AH48" i="12"/>
  <c r="AH60" i="12"/>
  <c r="AH64" i="12"/>
  <c r="S191" i="12"/>
  <c r="D191" i="12"/>
  <c r="E72" i="12"/>
  <c r="M72" i="12"/>
  <c r="U72" i="12"/>
  <c r="AC72" i="12"/>
  <c r="AH81" i="12"/>
  <c r="C83" i="12"/>
  <c r="D95" i="12"/>
  <c r="V72" i="12"/>
  <c r="G72" i="12"/>
  <c r="O72" i="12"/>
  <c r="W72" i="12"/>
  <c r="AE72" i="12"/>
  <c r="AH70" i="12"/>
  <c r="C172" i="12"/>
  <c r="D172" i="12"/>
  <c r="E90" i="12"/>
  <c r="F174" i="12"/>
  <c r="C180" i="12"/>
  <c r="C43" i="12" s="1"/>
  <c r="D175" i="12"/>
  <c r="D179" i="12"/>
  <c r="N172" i="14" l="1"/>
  <c r="O90" i="14"/>
  <c r="R95" i="14"/>
  <c r="Q83" i="14"/>
  <c r="P180" i="14"/>
  <c r="P43" i="14" s="1"/>
  <c r="P44" i="14" s="1"/>
  <c r="P66" i="14" s="1"/>
  <c r="Q174" i="14"/>
  <c r="AG194" i="14"/>
  <c r="O7" i="14"/>
  <c r="O215" i="14"/>
  <c r="P179" i="14"/>
  <c r="B7" i="12"/>
  <c r="D180" i="12"/>
  <c r="D43" i="12" s="1"/>
  <c r="E175" i="12"/>
  <c r="D215" i="12"/>
  <c r="E179" i="12"/>
  <c r="G174" i="12"/>
  <c r="AI72" i="12"/>
  <c r="AH72" i="12"/>
  <c r="F90" i="12"/>
  <c r="C44" i="12"/>
  <c r="D83" i="12"/>
  <c r="E95" i="12"/>
  <c r="AH194" i="14" l="1"/>
  <c r="P7" i="14"/>
  <c r="S95" i="14"/>
  <c r="R83" i="14"/>
  <c r="Q179" i="14"/>
  <c r="P215" i="14"/>
  <c r="O172" i="14"/>
  <c r="P90" i="14"/>
  <c r="R174" i="14"/>
  <c r="H174" i="12"/>
  <c r="E83" i="12"/>
  <c r="F95" i="12"/>
  <c r="F172" i="12" s="1"/>
  <c r="E215" i="12"/>
  <c r="F179" i="12"/>
  <c r="D44" i="12"/>
  <c r="D66" i="12" s="1"/>
  <c r="C66" i="12"/>
  <c r="G90" i="12"/>
  <c r="E172" i="12"/>
  <c r="F175" i="12"/>
  <c r="E180" i="12"/>
  <c r="E43" i="12" s="1"/>
  <c r="P172" i="14" l="1"/>
  <c r="Q90" i="14"/>
  <c r="Q215" i="14"/>
  <c r="R179" i="14"/>
  <c r="T95" i="14"/>
  <c r="S83" i="14"/>
  <c r="R180" i="14"/>
  <c r="R43" i="14" s="1"/>
  <c r="R44" i="14" s="1"/>
  <c r="R66" i="14" s="1"/>
  <c r="S174" i="14"/>
  <c r="Q180" i="14"/>
  <c r="Q43" i="14" s="1"/>
  <c r="G95" i="12"/>
  <c r="F83" i="12"/>
  <c r="U194" i="12"/>
  <c r="C7" i="12"/>
  <c r="E44" i="12"/>
  <c r="I174" i="12"/>
  <c r="G172" i="12"/>
  <c r="H90" i="12"/>
  <c r="F215" i="12"/>
  <c r="G179" i="12"/>
  <c r="G175" i="12"/>
  <c r="F180" i="12"/>
  <c r="F43" i="12" s="1"/>
  <c r="F44" i="12" s="1"/>
  <c r="F66" i="12" s="1"/>
  <c r="V194" i="12"/>
  <c r="D7" i="12"/>
  <c r="Q44" i="14" l="1"/>
  <c r="Q66" i="14" s="1"/>
  <c r="AJ194" i="14"/>
  <c r="R7" i="14"/>
  <c r="S179" i="14"/>
  <c r="R215" i="14"/>
  <c r="U95" i="14"/>
  <c r="T83" i="14"/>
  <c r="Q172" i="14"/>
  <c r="R90" i="14"/>
  <c r="T174" i="14"/>
  <c r="E66" i="12"/>
  <c r="G215" i="12"/>
  <c r="H179" i="12"/>
  <c r="I90" i="12"/>
  <c r="X194" i="12"/>
  <c r="F7" i="12"/>
  <c r="H95" i="12"/>
  <c r="G83" i="12"/>
  <c r="J174" i="12"/>
  <c r="H175" i="12"/>
  <c r="G180" i="12"/>
  <c r="G43" i="12" s="1"/>
  <c r="Q7" i="14" l="1"/>
  <c r="AI194" i="14"/>
  <c r="R172" i="14"/>
  <c r="S90" i="14"/>
  <c r="V95" i="14"/>
  <c r="U83" i="14"/>
  <c r="T179" i="14"/>
  <c r="T180" i="14" s="1"/>
  <c r="T43" i="14" s="1"/>
  <c r="T44" i="14" s="1"/>
  <c r="T66" i="14" s="1"/>
  <c r="S215" i="14"/>
  <c r="S180" i="14"/>
  <c r="S43" i="14" s="1"/>
  <c r="S44" i="14" s="1"/>
  <c r="S66" i="14" s="1"/>
  <c r="U174" i="14"/>
  <c r="H215" i="12"/>
  <c r="I179" i="12"/>
  <c r="I95" i="12"/>
  <c r="H83" i="12"/>
  <c r="I172" i="12"/>
  <c r="J90" i="12"/>
  <c r="H172" i="12"/>
  <c r="G44" i="12"/>
  <c r="I175" i="12"/>
  <c r="H180" i="12"/>
  <c r="H43" i="12" s="1"/>
  <c r="K174" i="12"/>
  <c r="W194" i="12"/>
  <c r="E7" i="12"/>
  <c r="AL194" i="14" l="1"/>
  <c r="T7" i="14"/>
  <c r="AK194" i="14"/>
  <c r="S7" i="14"/>
  <c r="T215" i="14"/>
  <c r="U179" i="14"/>
  <c r="U180" i="14" s="1"/>
  <c r="U43" i="14" s="1"/>
  <c r="U44" i="14" s="1"/>
  <c r="U66" i="14" s="1"/>
  <c r="S172" i="14"/>
  <c r="T90" i="14"/>
  <c r="W95" i="14"/>
  <c r="V83" i="14"/>
  <c r="V174" i="14"/>
  <c r="G66" i="12"/>
  <c r="K90" i="12"/>
  <c r="J175" i="12"/>
  <c r="I180" i="12"/>
  <c r="I43" i="12" s="1"/>
  <c r="I44" i="12" s="1"/>
  <c r="I66" i="12" s="1"/>
  <c r="L174" i="12"/>
  <c r="H44" i="12"/>
  <c r="H66" i="12" s="1"/>
  <c r="J95" i="12"/>
  <c r="I83" i="12"/>
  <c r="J179" i="12"/>
  <c r="I215" i="12"/>
  <c r="AM194" i="14" l="1"/>
  <c r="U7" i="14"/>
  <c r="T172" i="14"/>
  <c r="U90" i="14"/>
  <c r="V179" i="14"/>
  <c r="U215" i="14"/>
  <c r="W174" i="14"/>
  <c r="V180" i="14"/>
  <c r="V43" i="14" s="1"/>
  <c r="V44" i="14" s="1"/>
  <c r="V66" i="14" s="1"/>
  <c r="W83" i="14"/>
  <c r="X95" i="14"/>
  <c r="K179" i="12"/>
  <c r="J215" i="12"/>
  <c r="AA194" i="12"/>
  <c r="I7" i="12"/>
  <c r="K175" i="12"/>
  <c r="J180" i="12"/>
  <c r="J43" i="12" s="1"/>
  <c r="J44" i="12" s="1"/>
  <c r="J66" i="12" s="1"/>
  <c r="J83" i="12"/>
  <c r="K95" i="12"/>
  <c r="K172" i="12"/>
  <c r="L90" i="12"/>
  <c r="J172" i="12"/>
  <c r="Z194" i="12"/>
  <c r="H7" i="12"/>
  <c r="M174" i="12"/>
  <c r="Y194" i="12"/>
  <c r="G7" i="12"/>
  <c r="AN194" i="14" l="1"/>
  <c r="V7" i="14"/>
  <c r="X174" i="14"/>
  <c r="V215" i="14"/>
  <c r="W179" i="14"/>
  <c r="U172" i="14"/>
  <c r="V90" i="14"/>
  <c r="Y95" i="14"/>
  <c r="X83" i="14"/>
  <c r="AB194" i="12"/>
  <c r="J7" i="12"/>
  <c r="K83" i="12"/>
  <c r="L95" i="12"/>
  <c r="L175" i="12"/>
  <c r="K180" i="12"/>
  <c r="K43" i="12" s="1"/>
  <c r="K44" i="12" s="1"/>
  <c r="K66" i="12" s="1"/>
  <c r="M90" i="12"/>
  <c r="N174" i="12"/>
  <c r="K215" i="12"/>
  <c r="L179" i="12"/>
  <c r="V172" i="14" l="1"/>
  <c r="W90" i="14"/>
  <c r="W215" i="14"/>
  <c r="X179" i="14"/>
  <c r="W180" i="14"/>
  <c r="W43" i="14" s="1"/>
  <c r="W44" i="14" s="1"/>
  <c r="W66" i="14" s="1"/>
  <c r="X180" i="14"/>
  <c r="X43" i="14" s="1"/>
  <c r="X44" i="14" s="1"/>
  <c r="X66" i="14" s="1"/>
  <c r="Y174" i="14"/>
  <c r="Y83" i="14"/>
  <c r="Z95" i="14"/>
  <c r="M175" i="12"/>
  <c r="L180" i="12"/>
  <c r="L43" i="12" s="1"/>
  <c r="L44" i="12" s="1"/>
  <c r="L66" i="12" s="1"/>
  <c r="AC194" i="12"/>
  <c r="K7" i="12"/>
  <c r="L215" i="12"/>
  <c r="M179" i="12"/>
  <c r="L83" i="12"/>
  <c r="M95" i="12"/>
  <c r="M172" i="12" s="1"/>
  <c r="O174" i="12"/>
  <c r="N90" i="12"/>
  <c r="L172" i="12"/>
  <c r="AO194" i="14" l="1"/>
  <c r="W7" i="14"/>
  <c r="AP194" i="14"/>
  <c r="X7" i="14"/>
  <c r="W172" i="14"/>
  <c r="X90" i="14"/>
  <c r="Z174" i="14"/>
  <c r="Y180" i="14"/>
  <c r="Y43" i="14" s="1"/>
  <c r="Y44" i="14" s="1"/>
  <c r="Y66" i="14" s="1"/>
  <c r="Y179" i="14"/>
  <c r="X215" i="14"/>
  <c r="AA95" i="14"/>
  <c r="AA83" i="14" s="1"/>
  <c r="Z83" i="14"/>
  <c r="P174" i="12"/>
  <c r="O90" i="12"/>
  <c r="M83" i="12"/>
  <c r="N95" i="12"/>
  <c r="AD194" i="12"/>
  <c r="L7" i="12"/>
  <c r="M215" i="12"/>
  <c r="N179" i="12"/>
  <c r="N175" i="12"/>
  <c r="M180" i="12"/>
  <c r="M43" i="12" s="1"/>
  <c r="M44" i="12" s="1"/>
  <c r="M66" i="12" s="1"/>
  <c r="X172" i="14" l="1"/>
  <c r="Y90" i="14"/>
  <c r="AQ194" i="14"/>
  <c r="Y7" i="14"/>
  <c r="Z180" i="14"/>
  <c r="Z43" i="14" s="1"/>
  <c r="Z44" i="14" s="1"/>
  <c r="Z66" i="14" s="1"/>
  <c r="AA174" i="14"/>
  <c r="AB95" i="14"/>
  <c r="Y215" i="14"/>
  <c r="Z179" i="14"/>
  <c r="O95" i="12"/>
  <c r="N83" i="12"/>
  <c r="AE194" i="12"/>
  <c r="M7" i="12"/>
  <c r="B189" i="12"/>
  <c r="C189" i="12"/>
  <c r="O172" i="12"/>
  <c r="P90" i="12"/>
  <c r="O175" i="12"/>
  <c r="N180" i="12"/>
  <c r="N43" i="12" s="1"/>
  <c r="N44" i="12" s="1"/>
  <c r="N66" i="12" s="1"/>
  <c r="N172" i="12"/>
  <c r="N215" i="12"/>
  <c r="O179" i="12"/>
  <c r="Q174" i="12"/>
  <c r="AB174" i="14" l="1"/>
  <c r="AB83" i="14"/>
  <c r="AC95" i="14"/>
  <c r="AR194" i="14"/>
  <c r="Z7" i="14"/>
  <c r="Z215" i="14"/>
  <c r="AA179" i="14"/>
  <c r="Y172" i="14"/>
  <c r="Z90" i="14"/>
  <c r="Q90" i="12"/>
  <c r="R174" i="12"/>
  <c r="O215" i="12"/>
  <c r="P179" i="12"/>
  <c r="AF194" i="12"/>
  <c r="N7" i="12"/>
  <c r="K6" i="12"/>
  <c r="P175" i="12"/>
  <c r="O180" i="12"/>
  <c r="O43" i="12" s="1"/>
  <c r="O44" i="12" s="1"/>
  <c r="O66" i="12" s="1"/>
  <c r="P95" i="12"/>
  <c r="O83" i="12"/>
  <c r="AA215" i="14" l="1"/>
  <c r="AB179" i="14"/>
  <c r="AD95" i="14"/>
  <c r="AC83" i="14"/>
  <c r="Z172" i="14"/>
  <c r="AA90" i="14"/>
  <c r="AC174" i="14"/>
  <c r="AB180" i="14"/>
  <c r="AB43" i="14" s="1"/>
  <c r="AB44" i="14" s="1"/>
  <c r="AB66" i="14" s="1"/>
  <c r="AA180" i="14"/>
  <c r="AA66" i="14" s="1"/>
  <c r="P215" i="12"/>
  <c r="Q179" i="12"/>
  <c r="S174" i="12"/>
  <c r="AG194" i="12"/>
  <c r="O7" i="12"/>
  <c r="Q95" i="12"/>
  <c r="P83" i="12"/>
  <c r="Q175" i="12"/>
  <c r="P180" i="12"/>
  <c r="P43" i="12" s="1"/>
  <c r="P44" i="12" s="1"/>
  <c r="P66" i="12" s="1"/>
  <c r="R90" i="12"/>
  <c r="P172" i="12"/>
  <c r="AD174" i="14" l="1"/>
  <c r="AT194" i="14"/>
  <c r="AB7" i="14"/>
  <c r="AA172" i="14"/>
  <c r="AB90" i="14"/>
  <c r="AD83" i="14"/>
  <c r="AE95" i="14"/>
  <c r="AC179" i="14"/>
  <c r="AB215" i="14"/>
  <c r="AS194" i="14"/>
  <c r="AA7" i="14"/>
  <c r="R95" i="12"/>
  <c r="Q83" i="12"/>
  <c r="AH194" i="12"/>
  <c r="P7" i="12"/>
  <c r="R172" i="12"/>
  <c r="S90" i="12"/>
  <c r="T174" i="12"/>
  <c r="Q172" i="12"/>
  <c r="R179" i="12"/>
  <c r="Q215" i="12"/>
  <c r="R175" i="12"/>
  <c r="Q180" i="12"/>
  <c r="Q43" i="12" s="1"/>
  <c r="Q44" i="12" s="1"/>
  <c r="Q66" i="12" s="1"/>
  <c r="AE83" i="14" l="1"/>
  <c r="AF95" i="14"/>
  <c r="AF83" i="14" s="1"/>
  <c r="AB172" i="14"/>
  <c r="AC90" i="14"/>
  <c r="AE174" i="14"/>
  <c r="AC215" i="14"/>
  <c r="AD179" i="14"/>
  <c r="AC180" i="14"/>
  <c r="AC43" i="14" s="1"/>
  <c r="AC44" i="14" s="1"/>
  <c r="AC66" i="14" s="1"/>
  <c r="U174" i="12"/>
  <c r="AI194" i="12"/>
  <c r="Q7" i="12"/>
  <c r="S172" i="12"/>
  <c r="T90" i="12"/>
  <c r="S175" i="12"/>
  <c r="R180" i="12"/>
  <c r="R43" i="12" s="1"/>
  <c r="R44" i="12" s="1"/>
  <c r="R66" i="12" s="1"/>
  <c r="S179" i="12"/>
  <c r="R215" i="12"/>
  <c r="S95" i="12"/>
  <c r="R83" i="12"/>
  <c r="AF174" i="14" l="1"/>
  <c r="AD215" i="14"/>
  <c r="AE179" i="14"/>
  <c r="AD180" i="14"/>
  <c r="AD43" i="14" s="1"/>
  <c r="AD44" i="14" s="1"/>
  <c r="AD66" i="14" s="1"/>
  <c r="AC172" i="14"/>
  <c r="AD90" i="14"/>
  <c r="AH83" i="14"/>
  <c r="AI83" i="14"/>
  <c r="AU194" i="14"/>
  <c r="AC7" i="14"/>
  <c r="AJ194" i="12"/>
  <c r="R7" i="12"/>
  <c r="U90" i="12"/>
  <c r="S83" i="12"/>
  <c r="T95" i="12"/>
  <c r="T172" i="12" s="1"/>
  <c r="V174" i="12"/>
  <c r="T175" i="12"/>
  <c r="S180" i="12"/>
  <c r="S43" i="12" s="1"/>
  <c r="S44" i="12" s="1"/>
  <c r="S66" i="12" s="1"/>
  <c r="S215" i="12"/>
  <c r="T179" i="12"/>
  <c r="AD172" i="14" l="1"/>
  <c r="AE90" i="14"/>
  <c r="AV194" i="14"/>
  <c r="AD7" i="14"/>
  <c r="AE215" i="14"/>
  <c r="AF179" i="14"/>
  <c r="AF215" i="14" s="1"/>
  <c r="AE180" i="14"/>
  <c r="AE43" i="14" s="1"/>
  <c r="AE44" i="14" s="1"/>
  <c r="AE66" i="14" s="1"/>
  <c r="T215" i="12"/>
  <c r="U179" i="12"/>
  <c r="V90" i="12"/>
  <c r="AK194" i="12"/>
  <c r="S7" i="12"/>
  <c r="W174" i="12"/>
  <c r="T83" i="12"/>
  <c r="U95" i="12"/>
  <c r="U172" i="12" s="1"/>
  <c r="U175" i="12"/>
  <c r="T180" i="12"/>
  <c r="T43" i="12" s="1"/>
  <c r="T44" i="12" s="1"/>
  <c r="T66" i="12" s="1"/>
  <c r="AF180" i="14" l="1"/>
  <c r="AF43" i="14" s="1"/>
  <c r="AW194" i="14"/>
  <c r="AE7" i="14"/>
  <c r="AE172" i="14"/>
  <c r="AF90" i="14"/>
  <c r="AF172" i="14" s="1"/>
  <c r="X174" i="12"/>
  <c r="W90" i="12"/>
  <c r="U83" i="12"/>
  <c r="V95" i="12"/>
  <c r="U215" i="12"/>
  <c r="V179" i="12"/>
  <c r="AL194" i="12"/>
  <c r="T7" i="12"/>
  <c r="V175" i="12"/>
  <c r="U180" i="12"/>
  <c r="U43" i="12" s="1"/>
  <c r="U44" i="12" s="1"/>
  <c r="U66" i="12" s="1"/>
  <c r="AF44" i="14" l="1"/>
  <c r="AI43" i="14"/>
  <c r="AH43" i="14"/>
  <c r="W95" i="12"/>
  <c r="W172" i="12" s="1"/>
  <c r="V83" i="12"/>
  <c r="V215" i="12"/>
  <c r="W179" i="12"/>
  <c r="AM194" i="12"/>
  <c r="U7" i="12"/>
  <c r="X90" i="12"/>
  <c r="W175" i="12"/>
  <c r="V180" i="12"/>
  <c r="V43" i="12" s="1"/>
  <c r="V44" i="12" s="1"/>
  <c r="V66" i="12" s="1"/>
  <c r="V172" i="12"/>
  <c r="Y174" i="12"/>
  <c r="AF66" i="14" l="1"/>
  <c r="AH44" i="14"/>
  <c r="AI44" i="14"/>
  <c r="Y90" i="12"/>
  <c r="Z174" i="12"/>
  <c r="W215" i="12"/>
  <c r="X179" i="12"/>
  <c r="AN194" i="12"/>
  <c r="V7" i="12"/>
  <c r="X175" i="12"/>
  <c r="W180" i="12"/>
  <c r="W43" i="12" s="1"/>
  <c r="W44" i="12" s="1"/>
  <c r="W66" i="12" s="1"/>
  <c r="X95" i="12"/>
  <c r="W83" i="12"/>
  <c r="AX194" i="14" l="1"/>
  <c r="AF7" i="14"/>
  <c r="A7" i="14" s="1"/>
  <c r="AI66" i="14"/>
  <c r="AH66" i="14"/>
  <c r="Y95" i="12"/>
  <c r="X83" i="12"/>
  <c r="Y172" i="12"/>
  <c r="Z90" i="12"/>
  <c r="X215" i="12"/>
  <c r="Y179" i="12"/>
  <c r="AA174" i="12"/>
  <c r="AO194" i="12"/>
  <c r="W7" i="12"/>
  <c r="Y175" i="12"/>
  <c r="X180" i="12"/>
  <c r="X43" i="12" s="1"/>
  <c r="X44" i="12" s="1"/>
  <c r="X66" i="12" s="1"/>
  <c r="X172" i="12"/>
  <c r="Z179" i="12" l="1"/>
  <c r="Y215" i="12"/>
  <c r="AB174" i="12"/>
  <c r="Z172" i="12"/>
  <c r="AA90" i="12"/>
  <c r="Z175" i="12"/>
  <c r="Y180" i="12"/>
  <c r="Y43" i="12" s="1"/>
  <c r="Y44" i="12" s="1"/>
  <c r="Y66" i="12" s="1"/>
  <c r="AP194" i="12"/>
  <c r="X7" i="12"/>
  <c r="Z95" i="12"/>
  <c r="Y83" i="12"/>
  <c r="AA175" i="12" l="1"/>
  <c r="Z180" i="12"/>
  <c r="Z43" i="12" s="1"/>
  <c r="Z44" i="12" s="1"/>
  <c r="Z66" i="12" s="1"/>
  <c r="AQ194" i="12"/>
  <c r="Y7" i="12"/>
  <c r="AB90" i="12"/>
  <c r="AC174" i="12"/>
  <c r="AA95" i="12"/>
  <c r="AA172" i="12" s="1"/>
  <c r="Z83" i="12"/>
  <c r="AA179" i="12"/>
  <c r="Z215" i="12"/>
  <c r="AA215" i="12" l="1"/>
  <c r="AB179" i="12"/>
  <c r="AD174" i="12"/>
  <c r="AC90" i="12"/>
  <c r="AR194" i="12"/>
  <c r="Z7" i="12"/>
  <c r="AB95" i="12"/>
  <c r="AB172" i="12" s="1"/>
  <c r="AA83" i="12"/>
  <c r="AB175" i="12"/>
  <c r="AA180" i="12"/>
  <c r="AA43" i="12" s="1"/>
  <c r="AA44" i="12" s="1"/>
  <c r="AA66" i="12" s="1"/>
  <c r="AD90" i="12" l="1"/>
  <c r="AE174" i="12"/>
  <c r="AS194" i="12"/>
  <c r="AA7" i="12"/>
  <c r="AC175" i="12"/>
  <c r="AB180" i="12"/>
  <c r="AB43" i="12" s="1"/>
  <c r="AB44" i="12" s="1"/>
  <c r="AB66" i="12" s="1"/>
  <c r="AB215" i="12"/>
  <c r="AC179" i="12"/>
  <c r="AB83" i="12"/>
  <c r="AC95" i="12"/>
  <c r="AD175" i="12" l="1"/>
  <c r="AC180" i="12"/>
  <c r="AC43" i="12" s="1"/>
  <c r="AC44" i="12" s="1"/>
  <c r="AC66" i="12" s="1"/>
  <c r="AT194" i="12"/>
  <c r="AB7" i="12"/>
  <c r="AC83" i="12"/>
  <c r="AD95" i="12"/>
  <c r="AD172" i="12"/>
  <c r="AE90" i="12"/>
  <c r="AF174" i="12"/>
  <c r="AC215" i="12"/>
  <c r="AD179" i="12"/>
  <c r="AC172" i="12"/>
  <c r="AF90" i="12" l="1"/>
  <c r="AE95" i="12"/>
  <c r="AD83" i="12"/>
  <c r="AD215" i="12"/>
  <c r="AE179" i="12"/>
  <c r="AU194" i="12"/>
  <c r="AC7" i="12"/>
  <c r="AE175" i="12"/>
  <c r="AD180" i="12"/>
  <c r="AD43" i="12" s="1"/>
  <c r="AD44" i="12" s="1"/>
  <c r="AD66" i="12" s="1"/>
  <c r="AF175" i="12" l="1"/>
  <c r="AE180" i="12"/>
  <c r="AE43" i="12" s="1"/>
  <c r="AE44" i="12" s="1"/>
  <c r="AE66" i="12" s="1"/>
  <c r="AE215" i="12"/>
  <c r="AF179" i="12"/>
  <c r="AF215" i="12" s="1"/>
  <c r="AV194" i="12"/>
  <c r="AD7" i="12"/>
  <c r="AF95" i="12"/>
  <c r="AF83" i="12" s="1"/>
  <c r="AE83" i="12"/>
  <c r="AE172" i="12"/>
  <c r="AH83" i="12" l="1"/>
  <c r="AI83" i="12"/>
  <c r="AW194" i="12"/>
  <c r="AE7" i="12"/>
  <c r="AF172" i="12"/>
  <c r="AF180" i="12"/>
  <c r="AF43" i="12" s="1"/>
  <c r="AF44" i="12" l="1"/>
  <c r="AH43" i="12"/>
  <c r="AI43" i="12"/>
  <c r="AF66" i="12" l="1"/>
  <c r="AI44" i="12"/>
  <c r="AH44" i="12"/>
  <c r="AX194" i="12" l="1"/>
  <c r="AF7" i="12"/>
  <c r="A7" i="12" s="1"/>
  <c r="AI66" i="12"/>
  <c r="AH66" i="12"/>
  <c r="AH88" i="11" l="1"/>
  <c r="AI88" i="11" s="1"/>
  <c r="Q85" i="11"/>
  <c r="O85" i="11" l="1"/>
  <c r="N30" i="11"/>
  <c r="O30" i="11"/>
  <c r="M85" i="11" l="1"/>
  <c r="L85" i="11"/>
  <c r="C30" i="11"/>
  <c r="B51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B215" i="11"/>
  <c r="S190" i="11"/>
  <c r="AG180" i="11"/>
  <c r="B180" i="11"/>
  <c r="B43" i="11" s="1"/>
  <c r="B44" i="11" s="1"/>
  <c r="C179" i="11"/>
  <c r="C215" i="11" s="1"/>
  <c r="C178" i="11"/>
  <c r="D178" i="11" s="1"/>
  <c r="E178" i="11" s="1"/>
  <c r="F178" i="11" s="1"/>
  <c r="G178" i="11" s="1"/>
  <c r="H178" i="11" s="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C177" i="11"/>
  <c r="D177" i="11" s="1"/>
  <c r="E177" i="11" s="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C176" i="11"/>
  <c r="D176" i="11" s="1"/>
  <c r="E176" i="11" s="1"/>
  <c r="F176" i="11" s="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C175" i="11"/>
  <c r="D175" i="11" s="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C174" i="11"/>
  <c r="AG172" i="11"/>
  <c r="B172" i="11"/>
  <c r="C171" i="11"/>
  <c r="D171" i="11" s="1"/>
  <c r="E171" i="11" s="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C170" i="11"/>
  <c r="D170" i="11" s="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C169" i="11"/>
  <c r="D169" i="11" s="1"/>
  <c r="E169" i="11" s="1"/>
  <c r="F169" i="11" s="1"/>
  <c r="G169" i="11" s="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C168" i="11"/>
  <c r="D168" i="11" s="1"/>
  <c r="E168" i="11" s="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C167" i="11"/>
  <c r="D167" i="11" s="1"/>
  <c r="E167" i="11" s="1"/>
  <c r="F167" i="11" s="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C166" i="11"/>
  <c r="D166" i="11" s="1"/>
  <c r="E166" i="11" s="1"/>
  <c r="F166" i="11" s="1"/>
  <c r="G166" i="11" s="1"/>
  <c r="H166" i="11" s="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C165" i="11"/>
  <c r="D165" i="11" s="1"/>
  <c r="E165" i="11" s="1"/>
  <c r="F165" i="11" s="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C164" i="11"/>
  <c r="D164" i="11" s="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C163" i="11"/>
  <c r="D163" i="11" s="1"/>
  <c r="E163" i="11" s="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C162" i="11"/>
  <c r="D162" i="11" s="1"/>
  <c r="E162" i="11" s="1"/>
  <c r="F162" i="11" s="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C161" i="11"/>
  <c r="D161" i="11" s="1"/>
  <c r="E161" i="11" s="1"/>
  <c r="F161" i="11" s="1"/>
  <c r="G161" i="11" s="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C160" i="11"/>
  <c r="D160" i="11" s="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C159" i="11"/>
  <c r="D159" i="11" s="1"/>
  <c r="E159" i="11" s="1"/>
  <c r="F159" i="11" s="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C158" i="11"/>
  <c r="D158" i="11" s="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C157" i="11"/>
  <c r="D157" i="11" s="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C156" i="11"/>
  <c r="D156" i="11" s="1"/>
  <c r="E156" i="11" s="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C155" i="11"/>
  <c r="D155" i="11" s="1"/>
  <c r="E155" i="11" s="1"/>
  <c r="F155" i="11" s="1"/>
  <c r="G155" i="11" s="1"/>
  <c r="H155" i="11" s="1"/>
  <c r="I155" i="11" s="1"/>
  <c r="J155" i="11" s="1"/>
  <c r="K155" i="11" s="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D154" i="11"/>
  <c r="E154" i="11" s="1"/>
  <c r="F154" i="11" s="1"/>
  <c r="G154" i="11" s="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C154" i="11"/>
  <c r="C153" i="11"/>
  <c r="D153" i="11" s="1"/>
  <c r="E153" i="11" s="1"/>
  <c r="F153" i="11" s="1"/>
  <c r="G153" i="11" s="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C152" i="11"/>
  <c r="D152" i="11" s="1"/>
  <c r="E152" i="11" s="1"/>
  <c r="F152" i="11" s="1"/>
  <c r="G152" i="11" s="1"/>
  <c r="H152" i="11" s="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C151" i="11"/>
  <c r="D151" i="11" s="1"/>
  <c r="E151" i="11" s="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C150" i="11"/>
  <c r="D150" i="11" s="1"/>
  <c r="E150" i="11" s="1"/>
  <c r="F150" i="11" s="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C149" i="11"/>
  <c r="D149" i="11" s="1"/>
  <c r="E149" i="11" s="1"/>
  <c r="F149" i="11" s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C148" i="11"/>
  <c r="D148" i="11" s="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C147" i="11"/>
  <c r="D147" i="11" s="1"/>
  <c r="E147" i="11" s="1"/>
  <c r="F147" i="11" s="1"/>
  <c r="G147" i="11" s="1"/>
  <c r="H147" i="11" s="1"/>
  <c r="I147" i="11" s="1"/>
  <c r="J147" i="11" s="1"/>
  <c r="K147" i="11" s="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C146" i="11"/>
  <c r="D146" i="11" s="1"/>
  <c r="E146" i="11" s="1"/>
  <c r="F146" i="11" s="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C145" i="11"/>
  <c r="D145" i="11" s="1"/>
  <c r="E145" i="11" s="1"/>
  <c r="F145" i="11" s="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C144" i="11"/>
  <c r="D144" i="11" s="1"/>
  <c r="E144" i="11" s="1"/>
  <c r="F144" i="11" s="1"/>
  <c r="G144" i="11" s="1"/>
  <c r="H144" i="11" s="1"/>
  <c r="I144" i="11" s="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C143" i="11"/>
  <c r="D143" i="11" s="1"/>
  <c r="E143" i="11" s="1"/>
  <c r="F143" i="11" s="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C142" i="11"/>
  <c r="D142" i="11" s="1"/>
  <c r="E142" i="11" s="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C141" i="11"/>
  <c r="D141" i="11" s="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C140" i="11"/>
  <c r="D140" i="11" s="1"/>
  <c r="E140" i="11" s="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D139" i="11"/>
  <c r="E139" i="11" s="1"/>
  <c r="F139" i="11" s="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C139" i="11"/>
  <c r="C138" i="11"/>
  <c r="D138" i="11" s="1"/>
  <c r="E138" i="11" s="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F137" i="1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C137" i="11"/>
  <c r="D137" i="11" s="1"/>
  <c r="E137" i="11" s="1"/>
  <c r="C136" i="11"/>
  <c r="D136" i="11" s="1"/>
  <c r="E136" i="11" s="1"/>
  <c r="F136" i="11" s="1"/>
  <c r="G136" i="11" s="1"/>
  <c r="H136" i="11" s="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C135" i="11"/>
  <c r="D135" i="11" s="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C134" i="11"/>
  <c r="D134" i="11" s="1"/>
  <c r="E134" i="11" s="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C133" i="11"/>
  <c r="D133" i="11" s="1"/>
  <c r="E133" i="11" s="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C132" i="11"/>
  <c r="D132" i="11" s="1"/>
  <c r="E132" i="11" s="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C131" i="11"/>
  <c r="D131" i="11" s="1"/>
  <c r="E131" i="11" s="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C130" i="11"/>
  <c r="D130" i="11" s="1"/>
  <c r="E130" i="11" s="1"/>
  <c r="F130" i="11" s="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C129" i="11"/>
  <c r="D129" i="11" s="1"/>
  <c r="E129" i="11" s="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C128" i="11"/>
  <c r="D128" i="11" s="1"/>
  <c r="E128" i="11" s="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C127" i="11"/>
  <c r="D127" i="11" s="1"/>
  <c r="E127" i="11" s="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C126" i="11"/>
  <c r="D126" i="11" s="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C125" i="11"/>
  <c r="D125" i="11" s="1"/>
  <c r="E125" i="11" s="1"/>
  <c r="F125" i="11" s="1"/>
  <c r="G125" i="11" s="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C124" i="11"/>
  <c r="D124" i="11" s="1"/>
  <c r="E124" i="11" s="1"/>
  <c r="F124" i="11" s="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C123" i="11"/>
  <c r="D123" i="11" s="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G122" i="1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C122" i="11"/>
  <c r="D122" i="11" s="1"/>
  <c r="E122" i="11" s="1"/>
  <c r="F122" i="11" s="1"/>
  <c r="C121" i="11"/>
  <c r="D121" i="11" s="1"/>
  <c r="E121" i="11" s="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L120" i="1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C120" i="11"/>
  <c r="D120" i="11" s="1"/>
  <c r="E120" i="11" s="1"/>
  <c r="F120" i="11" s="1"/>
  <c r="G120" i="11" s="1"/>
  <c r="H120" i="11" s="1"/>
  <c r="I120" i="11" s="1"/>
  <c r="J120" i="11" s="1"/>
  <c r="K120" i="11" s="1"/>
  <c r="C119" i="11"/>
  <c r="D119" i="11" s="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C118" i="11"/>
  <c r="D118" i="11" s="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C117" i="11"/>
  <c r="D117" i="11" s="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C116" i="11"/>
  <c r="D116" i="11" s="1"/>
  <c r="E116" i="11" s="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C115" i="11"/>
  <c r="D115" i="11" s="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C114" i="11"/>
  <c r="D114" i="11" s="1"/>
  <c r="E114" i="11" s="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C113" i="11"/>
  <c r="D113" i="11" s="1"/>
  <c r="E113" i="11" s="1"/>
  <c r="F113" i="11" s="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C112" i="11"/>
  <c r="D112" i="11" s="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C111" i="11"/>
  <c r="D111" i="11" s="1"/>
  <c r="E111" i="11" s="1"/>
  <c r="F111" i="11" s="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C110" i="11"/>
  <c r="D110" i="11" s="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C109" i="11"/>
  <c r="D109" i="11" s="1"/>
  <c r="E109" i="11" s="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D108" i="11"/>
  <c r="E108" i="11" s="1"/>
  <c r="F108" i="11" s="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C108" i="11"/>
  <c r="C107" i="11"/>
  <c r="D107" i="11" s="1"/>
  <c r="E107" i="11" s="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D106" i="11"/>
  <c r="E106" i="11" s="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C106" i="11"/>
  <c r="C105" i="11"/>
  <c r="D105" i="11" s="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C104" i="11"/>
  <c r="D104" i="11" s="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C103" i="11"/>
  <c r="D103" i="11" s="1"/>
  <c r="E103" i="11" s="1"/>
  <c r="F103" i="11" s="1"/>
  <c r="G103" i="11" s="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C102" i="11"/>
  <c r="D102" i="11" s="1"/>
  <c r="E102" i="11" s="1"/>
  <c r="F102" i="11" s="1"/>
  <c r="G102" i="11" s="1"/>
  <c r="H102" i="11" s="1"/>
  <c r="I102" i="11" s="1"/>
  <c r="J102" i="11" s="1"/>
  <c r="K102" i="11" s="1"/>
  <c r="L102" i="11" s="1"/>
  <c r="M102" i="11" s="1"/>
  <c r="N102" i="11" s="1"/>
  <c r="O102" i="11" s="1"/>
  <c r="P102" i="11" s="1"/>
  <c r="Q102" i="11" s="1"/>
  <c r="R102" i="11" s="1"/>
  <c r="S102" i="11" s="1"/>
  <c r="T102" i="11" s="1"/>
  <c r="U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AE102" i="11" s="1"/>
  <c r="AF102" i="11" s="1"/>
  <c r="C101" i="11"/>
  <c r="D101" i="11" s="1"/>
  <c r="E101" i="11" s="1"/>
  <c r="F101" i="11" s="1"/>
  <c r="G101" i="11" s="1"/>
  <c r="H101" i="11" s="1"/>
  <c r="I101" i="11" s="1"/>
  <c r="J101" i="11" s="1"/>
  <c r="K101" i="11" s="1"/>
  <c r="L101" i="11" s="1"/>
  <c r="M101" i="11" s="1"/>
  <c r="N101" i="11" s="1"/>
  <c r="O101" i="11" s="1"/>
  <c r="P101" i="11" s="1"/>
  <c r="Q101" i="11" s="1"/>
  <c r="R101" i="11" s="1"/>
  <c r="S101" i="11" s="1"/>
  <c r="T101" i="11" s="1"/>
  <c r="U101" i="11" s="1"/>
  <c r="V101" i="11" s="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J100" i="11"/>
  <c r="K100" i="11" s="1"/>
  <c r="L100" i="11" s="1"/>
  <c r="M100" i="11" s="1"/>
  <c r="N100" i="11" s="1"/>
  <c r="O100" i="11" s="1"/>
  <c r="P100" i="11" s="1"/>
  <c r="Q100" i="11" s="1"/>
  <c r="R100" i="11" s="1"/>
  <c r="S100" i="11" s="1"/>
  <c r="T100" i="11" s="1"/>
  <c r="U100" i="11" s="1"/>
  <c r="V100" i="11" s="1"/>
  <c r="W100" i="11" s="1"/>
  <c r="X100" i="11" s="1"/>
  <c r="Y100" i="11" s="1"/>
  <c r="Z100" i="11" s="1"/>
  <c r="AA100" i="11" s="1"/>
  <c r="AB100" i="11" s="1"/>
  <c r="AC100" i="11" s="1"/>
  <c r="AD100" i="11" s="1"/>
  <c r="AE100" i="11" s="1"/>
  <c r="AF100" i="11" s="1"/>
  <c r="C100" i="11"/>
  <c r="D100" i="11" s="1"/>
  <c r="E100" i="11" s="1"/>
  <c r="F100" i="11" s="1"/>
  <c r="G100" i="11" s="1"/>
  <c r="H100" i="11" s="1"/>
  <c r="D99" i="11"/>
  <c r="E99" i="11" s="1"/>
  <c r="F99" i="11" s="1"/>
  <c r="G99" i="11" s="1"/>
  <c r="H99" i="11" s="1"/>
  <c r="I99" i="11" s="1"/>
  <c r="J99" i="11" s="1"/>
  <c r="K99" i="11" s="1"/>
  <c r="L99" i="11" s="1"/>
  <c r="M99" i="11" s="1"/>
  <c r="N99" i="11" s="1"/>
  <c r="O99" i="11" s="1"/>
  <c r="P99" i="11" s="1"/>
  <c r="Q99" i="11" s="1"/>
  <c r="R99" i="11" s="1"/>
  <c r="S99" i="11" s="1"/>
  <c r="T99" i="11" s="1"/>
  <c r="U99" i="11" s="1"/>
  <c r="V99" i="11" s="1"/>
  <c r="W99" i="11" s="1"/>
  <c r="X99" i="11" s="1"/>
  <c r="Y99" i="11" s="1"/>
  <c r="Z99" i="11" s="1"/>
  <c r="AA99" i="11" s="1"/>
  <c r="AB99" i="11" s="1"/>
  <c r="AC99" i="11" s="1"/>
  <c r="AD99" i="11" s="1"/>
  <c r="AE99" i="11" s="1"/>
  <c r="AF99" i="11" s="1"/>
  <c r="C99" i="11"/>
  <c r="D98" i="11"/>
  <c r="E98" i="11" s="1"/>
  <c r="F98" i="11" s="1"/>
  <c r="G98" i="11" s="1"/>
  <c r="H98" i="11" s="1"/>
  <c r="I98" i="11" s="1"/>
  <c r="J98" i="11" s="1"/>
  <c r="K98" i="11" s="1"/>
  <c r="L98" i="11" s="1"/>
  <c r="M98" i="11" s="1"/>
  <c r="N98" i="11" s="1"/>
  <c r="O98" i="11" s="1"/>
  <c r="P98" i="11" s="1"/>
  <c r="Q98" i="11" s="1"/>
  <c r="R98" i="11" s="1"/>
  <c r="S98" i="11" s="1"/>
  <c r="T98" i="11" s="1"/>
  <c r="U98" i="11" s="1"/>
  <c r="V98" i="11" s="1"/>
  <c r="W98" i="11" s="1"/>
  <c r="X98" i="11" s="1"/>
  <c r="Y98" i="11" s="1"/>
  <c r="Z98" i="11" s="1"/>
  <c r="AA98" i="11" s="1"/>
  <c r="AB98" i="11" s="1"/>
  <c r="AC98" i="11" s="1"/>
  <c r="AD98" i="11" s="1"/>
  <c r="AE98" i="11" s="1"/>
  <c r="AF98" i="11" s="1"/>
  <c r="C98" i="11"/>
  <c r="C97" i="11"/>
  <c r="D97" i="11" s="1"/>
  <c r="E97" i="11" s="1"/>
  <c r="F97" i="11" s="1"/>
  <c r="G97" i="11" s="1"/>
  <c r="H97" i="11" s="1"/>
  <c r="I97" i="11" s="1"/>
  <c r="J97" i="11" s="1"/>
  <c r="K97" i="11" s="1"/>
  <c r="L97" i="11" s="1"/>
  <c r="M97" i="11" s="1"/>
  <c r="N97" i="11" s="1"/>
  <c r="O97" i="11" s="1"/>
  <c r="P97" i="11" s="1"/>
  <c r="Q97" i="11" s="1"/>
  <c r="R97" i="11" s="1"/>
  <c r="S97" i="11" s="1"/>
  <c r="T97" i="11" s="1"/>
  <c r="U97" i="11" s="1"/>
  <c r="V97" i="11" s="1"/>
  <c r="W97" i="11" s="1"/>
  <c r="X97" i="11" s="1"/>
  <c r="Y97" i="11" s="1"/>
  <c r="Z97" i="11" s="1"/>
  <c r="AA97" i="11" s="1"/>
  <c r="AB97" i="11" s="1"/>
  <c r="AC97" i="11" s="1"/>
  <c r="AD97" i="11" s="1"/>
  <c r="AE97" i="11" s="1"/>
  <c r="AF97" i="11" s="1"/>
  <c r="C96" i="11"/>
  <c r="D96" i="11" s="1"/>
  <c r="E96" i="11" s="1"/>
  <c r="F96" i="11" s="1"/>
  <c r="G96" i="11" s="1"/>
  <c r="H96" i="11" s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Y96" i="11" s="1"/>
  <c r="Z96" i="11" s="1"/>
  <c r="AA96" i="11" s="1"/>
  <c r="AB96" i="11" s="1"/>
  <c r="AC96" i="11" s="1"/>
  <c r="AD96" i="11" s="1"/>
  <c r="AE96" i="11" s="1"/>
  <c r="AF96" i="11" s="1"/>
  <c r="C95" i="11"/>
  <c r="C94" i="11"/>
  <c r="D94" i="11" s="1"/>
  <c r="E94" i="11" s="1"/>
  <c r="F94" i="11" s="1"/>
  <c r="G94" i="11" s="1"/>
  <c r="H94" i="11" s="1"/>
  <c r="I94" i="11" s="1"/>
  <c r="J94" i="11" s="1"/>
  <c r="K94" i="11" s="1"/>
  <c r="L94" i="11" s="1"/>
  <c r="M94" i="11" s="1"/>
  <c r="N94" i="11" s="1"/>
  <c r="O94" i="11" s="1"/>
  <c r="P94" i="11" s="1"/>
  <c r="Q94" i="11" s="1"/>
  <c r="R94" i="11" s="1"/>
  <c r="S94" i="11" s="1"/>
  <c r="T94" i="11" s="1"/>
  <c r="U94" i="11" s="1"/>
  <c r="V94" i="11" s="1"/>
  <c r="W94" i="11" s="1"/>
  <c r="X94" i="11" s="1"/>
  <c r="Y94" i="11" s="1"/>
  <c r="Z94" i="11" s="1"/>
  <c r="AA94" i="11" s="1"/>
  <c r="AB94" i="11" s="1"/>
  <c r="AC94" i="11" s="1"/>
  <c r="AD94" i="11" s="1"/>
  <c r="AE94" i="11" s="1"/>
  <c r="AF94" i="11" s="1"/>
  <c r="C93" i="11"/>
  <c r="D93" i="11" s="1"/>
  <c r="E93" i="11" s="1"/>
  <c r="F93" i="11" s="1"/>
  <c r="G93" i="11" s="1"/>
  <c r="H93" i="11" s="1"/>
  <c r="I93" i="11" s="1"/>
  <c r="J93" i="11" s="1"/>
  <c r="K93" i="11" s="1"/>
  <c r="L93" i="11" s="1"/>
  <c r="M93" i="11" s="1"/>
  <c r="N93" i="11" s="1"/>
  <c r="O93" i="11" s="1"/>
  <c r="P93" i="11" s="1"/>
  <c r="Q93" i="11" s="1"/>
  <c r="R93" i="11" s="1"/>
  <c r="S93" i="11" s="1"/>
  <c r="T93" i="11" s="1"/>
  <c r="U93" i="11" s="1"/>
  <c r="V93" i="11" s="1"/>
  <c r="W93" i="11" s="1"/>
  <c r="X93" i="11" s="1"/>
  <c r="Y93" i="11" s="1"/>
  <c r="Z93" i="11" s="1"/>
  <c r="AA93" i="11" s="1"/>
  <c r="AB93" i="11" s="1"/>
  <c r="AC93" i="11" s="1"/>
  <c r="AD93" i="11" s="1"/>
  <c r="AE93" i="11" s="1"/>
  <c r="AF93" i="11" s="1"/>
  <c r="C92" i="11"/>
  <c r="D92" i="11" s="1"/>
  <c r="E92" i="11" s="1"/>
  <c r="F92" i="11" s="1"/>
  <c r="G92" i="11" s="1"/>
  <c r="H92" i="11" s="1"/>
  <c r="I92" i="11" s="1"/>
  <c r="J92" i="11" s="1"/>
  <c r="K92" i="11" s="1"/>
  <c r="L92" i="11" s="1"/>
  <c r="M92" i="11" s="1"/>
  <c r="N92" i="11" s="1"/>
  <c r="O92" i="11" s="1"/>
  <c r="P92" i="11" s="1"/>
  <c r="Q92" i="11" s="1"/>
  <c r="R92" i="11" s="1"/>
  <c r="S92" i="11" s="1"/>
  <c r="T92" i="11" s="1"/>
  <c r="U92" i="11" s="1"/>
  <c r="V92" i="11" s="1"/>
  <c r="W92" i="11" s="1"/>
  <c r="X92" i="11" s="1"/>
  <c r="Y92" i="11" s="1"/>
  <c r="Z92" i="11" s="1"/>
  <c r="AA92" i="11" s="1"/>
  <c r="AB92" i="11" s="1"/>
  <c r="AC92" i="11" s="1"/>
  <c r="AD92" i="11" s="1"/>
  <c r="AE92" i="11" s="1"/>
  <c r="AF92" i="11" s="1"/>
  <c r="C91" i="11"/>
  <c r="D91" i="11" s="1"/>
  <c r="E91" i="11" s="1"/>
  <c r="F91" i="11" s="1"/>
  <c r="G91" i="11" s="1"/>
  <c r="H91" i="11" s="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U91" i="11" s="1"/>
  <c r="V91" i="11" s="1"/>
  <c r="W91" i="11" s="1"/>
  <c r="X91" i="11" s="1"/>
  <c r="Y91" i="11" s="1"/>
  <c r="Z91" i="11" s="1"/>
  <c r="AA91" i="11" s="1"/>
  <c r="AB91" i="11" s="1"/>
  <c r="AC91" i="11" s="1"/>
  <c r="AD91" i="11" s="1"/>
  <c r="AE91" i="11" s="1"/>
  <c r="AF91" i="11" s="1"/>
  <c r="C90" i="11"/>
  <c r="D90" i="11" s="1"/>
  <c r="E90" i="11" s="1"/>
  <c r="AH87" i="11"/>
  <c r="AI87" i="11" s="1"/>
  <c r="AH86" i="11"/>
  <c r="AI86" i="11" s="1"/>
  <c r="AH85" i="11"/>
  <c r="AI85" i="11" s="1"/>
  <c r="AH84" i="11"/>
  <c r="AI84" i="11" s="1"/>
  <c r="B83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I80" i="11"/>
  <c r="AH80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G72" i="11"/>
  <c r="AI71" i="11"/>
  <c r="AH71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F68" i="11"/>
  <c r="AE68" i="11"/>
  <c r="AD68" i="11"/>
  <c r="AC68" i="11"/>
  <c r="AB68" i="11"/>
  <c r="AB72" i="11" s="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L72" i="11" s="1"/>
  <c r="K68" i="11"/>
  <c r="J68" i="11"/>
  <c r="I68" i="11"/>
  <c r="H68" i="11"/>
  <c r="G68" i="11"/>
  <c r="F68" i="11"/>
  <c r="E68" i="11"/>
  <c r="D68" i="11"/>
  <c r="C68" i="11"/>
  <c r="B68" i="11"/>
  <c r="AF67" i="11"/>
  <c r="AF72" i="11" s="1"/>
  <c r="AE67" i="11"/>
  <c r="AD67" i="11"/>
  <c r="AC67" i="11"/>
  <c r="AB67" i="11"/>
  <c r="AA67" i="11"/>
  <c r="Z67" i="11"/>
  <c r="Y67" i="11"/>
  <c r="X67" i="11"/>
  <c r="W67" i="11"/>
  <c r="W72" i="11" s="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I65" i="11"/>
  <c r="AH65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I63" i="11"/>
  <c r="AH63" i="11"/>
  <c r="AI62" i="11"/>
  <c r="AH62" i="11"/>
  <c r="AI61" i="11"/>
  <c r="AH61" i="11"/>
  <c r="AG60" i="11"/>
  <c r="AF60" i="11"/>
  <c r="AF5" i="11" s="1"/>
  <c r="AE60" i="11"/>
  <c r="AE5" i="11" s="1"/>
  <c r="AD60" i="11"/>
  <c r="AD5" i="11" s="1"/>
  <c r="AC60" i="11"/>
  <c r="AC5" i="11" s="1"/>
  <c r="AB60" i="11"/>
  <c r="AB5" i="11" s="1"/>
  <c r="AA60" i="11"/>
  <c r="AA5" i="11" s="1"/>
  <c r="Z60" i="11"/>
  <c r="Z5" i="11" s="1"/>
  <c r="Y60" i="11"/>
  <c r="Y5" i="11" s="1"/>
  <c r="X60" i="11"/>
  <c r="X5" i="11" s="1"/>
  <c r="W60" i="11"/>
  <c r="W5" i="11" s="1"/>
  <c r="V60" i="11"/>
  <c r="V5" i="11" s="1"/>
  <c r="U60" i="11"/>
  <c r="U5" i="11" s="1"/>
  <c r="T60" i="11"/>
  <c r="T5" i="11" s="1"/>
  <c r="S60" i="11"/>
  <c r="S5" i="11" s="1"/>
  <c r="R60" i="11"/>
  <c r="R5" i="11" s="1"/>
  <c r="Q60" i="11"/>
  <c r="Q5" i="11" s="1"/>
  <c r="P60" i="11"/>
  <c r="P5" i="11" s="1"/>
  <c r="O60" i="11"/>
  <c r="O5" i="11" s="1"/>
  <c r="N60" i="11"/>
  <c r="N5" i="11" s="1"/>
  <c r="M60" i="11"/>
  <c r="L60" i="11"/>
  <c r="L5" i="11" s="1"/>
  <c r="K60" i="11"/>
  <c r="K5" i="11" s="1"/>
  <c r="J60" i="11"/>
  <c r="I60" i="11"/>
  <c r="H60" i="11"/>
  <c r="G60" i="11"/>
  <c r="F60" i="11"/>
  <c r="E60" i="11"/>
  <c r="E5" i="11" s="1"/>
  <c r="D60" i="11"/>
  <c r="D5" i="11" s="1"/>
  <c r="C60" i="11"/>
  <c r="C5" i="11" s="1"/>
  <c r="B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G48" i="11"/>
  <c r="AG4" i="11" s="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I47" i="11"/>
  <c r="AH47" i="11"/>
  <c r="AI46" i="11"/>
  <c r="AH46" i="11"/>
  <c r="AI45" i="11"/>
  <c r="AH45" i="11"/>
  <c r="AG43" i="11"/>
  <c r="AG44" i="11" s="1"/>
  <c r="AG3" i="11" s="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M5" i="11"/>
  <c r="J5" i="11"/>
  <c r="I5" i="11"/>
  <c r="H5" i="11"/>
  <c r="G5" i="11"/>
  <c r="F5" i="11"/>
  <c r="K4" i="11"/>
  <c r="C4" i="11"/>
  <c r="D4" i="11" s="1"/>
  <c r="AG2" i="11"/>
  <c r="AD51" i="10"/>
  <c r="AC51" i="10"/>
  <c r="AA51" i="10"/>
  <c r="X31" i="10"/>
  <c r="R60" i="10"/>
  <c r="O85" i="10"/>
  <c r="N50" i="10"/>
  <c r="AG6" i="11" l="1"/>
  <c r="AH64" i="11"/>
  <c r="H72" i="11"/>
  <c r="C180" i="11"/>
  <c r="C43" i="11" s="1"/>
  <c r="C44" i="11" s="1"/>
  <c r="D179" i="11"/>
  <c r="AE72" i="11"/>
  <c r="AD72" i="11"/>
  <c r="Y72" i="11"/>
  <c r="X72" i="11"/>
  <c r="Z72" i="11"/>
  <c r="V72" i="11"/>
  <c r="T72" i="11"/>
  <c r="R72" i="11"/>
  <c r="Q72" i="11"/>
  <c r="P72" i="11"/>
  <c r="O72" i="11"/>
  <c r="N72" i="11"/>
  <c r="J72" i="11"/>
  <c r="I72" i="11"/>
  <c r="G72" i="11"/>
  <c r="AI69" i="11"/>
  <c r="F72" i="11"/>
  <c r="AI67" i="11"/>
  <c r="AH68" i="11"/>
  <c r="D72" i="11"/>
  <c r="AH67" i="11"/>
  <c r="AH60" i="11"/>
  <c r="AI81" i="11"/>
  <c r="AH31" i="11"/>
  <c r="AI48" i="11"/>
  <c r="AH48" i="11"/>
  <c r="B5" i="11"/>
  <c r="B66" i="11"/>
  <c r="C66" i="11"/>
  <c r="AI64" i="11"/>
  <c r="AI68" i="11"/>
  <c r="C72" i="11"/>
  <c r="K72" i="11"/>
  <c r="S72" i="11"/>
  <c r="AA72" i="11"/>
  <c r="B72" i="11"/>
  <c r="AI60" i="11"/>
  <c r="AH70" i="11"/>
  <c r="AH81" i="11"/>
  <c r="E72" i="11"/>
  <c r="M72" i="11"/>
  <c r="U72" i="11"/>
  <c r="AC72" i="11"/>
  <c r="C83" i="11"/>
  <c r="D95" i="11"/>
  <c r="S191" i="11"/>
  <c r="D191" i="11"/>
  <c r="AI31" i="11"/>
  <c r="AG66" i="11"/>
  <c r="AI70" i="11"/>
  <c r="AH69" i="11"/>
  <c r="C172" i="11"/>
  <c r="D172" i="11"/>
  <c r="F90" i="11"/>
  <c r="D215" i="11"/>
  <c r="E179" i="11"/>
  <c r="D174" i="11"/>
  <c r="M85" i="10"/>
  <c r="M50" i="10"/>
  <c r="L50" i="10"/>
  <c r="G90" i="11" l="1"/>
  <c r="D83" i="11"/>
  <c r="E95" i="11"/>
  <c r="T194" i="11"/>
  <c r="B7" i="11"/>
  <c r="D180" i="11"/>
  <c r="D43" i="11" s="1"/>
  <c r="E174" i="11"/>
  <c r="E215" i="11"/>
  <c r="F179" i="11"/>
  <c r="AI72" i="11"/>
  <c r="AH72" i="11"/>
  <c r="U194" i="11"/>
  <c r="C7" i="11"/>
  <c r="F215" i="11" l="1"/>
  <c r="G179" i="11"/>
  <c r="E83" i="11"/>
  <c r="F95" i="11"/>
  <c r="E172" i="11"/>
  <c r="F174" i="11"/>
  <c r="E180" i="11"/>
  <c r="E43" i="11" s="1"/>
  <c r="E44" i="11" s="1"/>
  <c r="E66" i="11" s="1"/>
  <c r="D44" i="11"/>
  <c r="H90" i="11"/>
  <c r="G174" i="11" l="1"/>
  <c r="F180" i="11"/>
  <c r="F43" i="11" s="1"/>
  <c r="I90" i="11"/>
  <c r="F83" i="11"/>
  <c r="G95" i="11"/>
  <c r="F172" i="11"/>
  <c r="G215" i="11"/>
  <c r="H179" i="11"/>
  <c r="D66" i="11"/>
  <c r="W194" i="11"/>
  <c r="E7" i="11"/>
  <c r="V194" i="11" l="1"/>
  <c r="D7" i="11"/>
  <c r="F44" i="11"/>
  <c r="H215" i="11"/>
  <c r="I179" i="11"/>
  <c r="H174" i="11"/>
  <c r="G180" i="11"/>
  <c r="G43" i="11" s="1"/>
  <c r="G44" i="11" s="1"/>
  <c r="G66" i="11" s="1"/>
  <c r="H95" i="11"/>
  <c r="G83" i="11"/>
  <c r="G172" i="11"/>
  <c r="J90" i="11"/>
  <c r="F66" i="11" l="1"/>
  <c r="K90" i="11"/>
  <c r="H83" i="11"/>
  <c r="I95" i="11"/>
  <c r="H172" i="11"/>
  <c r="I174" i="11"/>
  <c r="H180" i="11"/>
  <c r="H43" i="11" s="1"/>
  <c r="Y194" i="11"/>
  <c r="G7" i="11"/>
  <c r="J179" i="11"/>
  <c r="I215" i="11"/>
  <c r="K179" i="11" l="1"/>
  <c r="J215" i="11"/>
  <c r="H44" i="11"/>
  <c r="J95" i="11"/>
  <c r="I83" i="11"/>
  <c r="I172" i="11"/>
  <c r="L90" i="11"/>
  <c r="I180" i="11"/>
  <c r="I43" i="11" s="1"/>
  <c r="I44" i="11" s="1"/>
  <c r="I66" i="11" s="1"/>
  <c r="J174" i="11"/>
  <c r="X194" i="11"/>
  <c r="F7" i="11"/>
  <c r="J83" i="11" l="1"/>
  <c r="K95" i="11"/>
  <c r="J172" i="11"/>
  <c r="AA194" i="11"/>
  <c r="I7" i="11"/>
  <c r="M90" i="11"/>
  <c r="J180" i="11"/>
  <c r="J43" i="11" s="1"/>
  <c r="K174" i="11"/>
  <c r="H66" i="11"/>
  <c r="K215" i="11"/>
  <c r="L179" i="11"/>
  <c r="N90" i="11" l="1"/>
  <c r="L215" i="11"/>
  <c r="M179" i="11"/>
  <c r="K83" i="11"/>
  <c r="L95" i="11"/>
  <c r="K172" i="11"/>
  <c r="Z194" i="11"/>
  <c r="H7" i="11"/>
  <c r="K180" i="11"/>
  <c r="K43" i="11" s="1"/>
  <c r="K44" i="11" s="1"/>
  <c r="K66" i="11" s="1"/>
  <c r="L174" i="11"/>
  <c r="J44" i="11"/>
  <c r="J66" i="11" l="1"/>
  <c r="L180" i="11"/>
  <c r="L43" i="11" s="1"/>
  <c r="L44" i="11" s="1"/>
  <c r="L66" i="11" s="1"/>
  <c r="M174" i="11"/>
  <c r="AC194" i="11"/>
  <c r="K7" i="11"/>
  <c r="L83" i="11"/>
  <c r="M95" i="11"/>
  <c r="L172" i="11"/>
  <c r="O90" i="11"/>
  <c r="M215" i="11"/>
  <c r="N179" i="11"/>
  <c r="N215" i="11" l="1"/>
  <c r="O179" i="11"/>
  <c r="N174" i="11"/>
  <c r="M180" i="11"/>
  <c r="M43" i="11" s="1"/>
  <c r="M44" i="11" s="1"/>
  <c r="M66" i="11" s="1"/>
  <c r="C189" i="11" s="1"/>
  <c r="P90" i="11"/>
  <c r="AD194" i="11"/>
  <c r="L7" i="11"/>
  <c r="M83" i="11"/>
  <c r="N95" i="11"/>
  <c r="M172" i="11"/>
  <c r="AB194" i="11"/>
  <c r="J7" i="11"/>
  <c r="B189" i="11" l="1"/>
  <c r="K6" i="11" s="1"/>
  <c r="AE194" i="11"/>
  <c r="M7" i="11"/>
  <c r="O174" i="11"/>
  <c r="N180" i="11"/>
  <c r="N43" i="11" s="1"/>
  <c r="N44" i="11" s="1"/>
  <c r="N66" i="11" s="1"/>
  <c r="Q90" i="11"/>
  <c r="N83" i="11"/>
  <c r="O95" i="11"/>
  <c r="N172" i="11"/>
  <c r="O215" i="11"/>
  <c r="P179" i="11"/>
  <c r="R90" i="11" l="1"/>
  <c r="P95" i="11"/>
  <c r="O83" i="11"/>
  <c r="O172" i="11"/>
  <c r="AF194" i="11"/>
  <c r="N7" i="11"/>
  <c r="P215" i="11"/>
  <c r="Q179" i="11"/>
  <c r="P174" i="11"/>
  <c r="O180" i="11"/>
  <c r="O43" i="11" s="1"/>
  <c r="O44" i="11" s="1"/>
  <c r="O66" i="11" s="1"/>
  <c r="AG194" i="11" l="1"/>
  <c r="O7" i="11"/>
  <c r="P83" i="11"/>
  <c r="Q95" i="11"/>
  <c r="P172" i="11"/>
  <c r="Q174" i="11"/>
  <c r="P180" i="11"/>
  <c r="P43" i="11" s="1"/>
  <c r="P44" i="11" s="1"/>
  <c r="P66" i="11" s="1"/>
  <c r="S90" i="11"/>
  <c r="R179" i="11"/>
  <c r="Q215" i="11"/>
  <c r="AH194" i="11" l="1"/>
  <c r="P7" i="11"/>
  <c r="Q180" i="11"/>
  <c r="Q43" i="11" s="1"/>
  <c r="Q44" i="11" s="1"/>
  <c r="Q66" i="11" s="1"/>
  <c r="R174" i="11"/>
  <c r="R95" i="11"/>
  <c r="Q83" i="11"/>
  <c r="Q172" i="11"/>
  <c r="S179" i="11"/>
  <c r="R215" i="11"/>
  <c r="T90" i="11"/>
  <c r="R83" i="11" l="1"/>
  <c r="S95" i="11"/>
  <c r="R172" i="11"/>
  <c r="R180" i="11"/>
  <c r="R43" i="11" s="1"/>
  <c r="R44" i="11" s="1"/>
  <c r="R66" i="11" s="1"/>
  <c r="S174" i="11"/>
  <c r="U90" i="11"/>
  <c r="S215" i="11"/>
  <c r="T179" i="11"/>
  <c r="AI194" i="11"/>
  <c r="Q7" i="11"/>
  <c r="V90" i="11" l="1"/>
  <c r="S180" i="11"/>
  <c r="S43" i="11" s="1"/>
  <c r="S44" i="11" s="1"/>
  <c r="S66" i="11" s="1"/>
  <c r="T174" i="11"/>
  <c r="S83" i="11"/>
  <c r="T95" i="11"/>
  <c r="S172" i="11"/>
  <c r="AJ194" i="11"/>
  <c r="R7" i="11"/>
  <c r="T215" i="11"/>
  <c r="U179" i="11"/>
  <c r="T180" i="11" l="1"/>
  <c r="T43" i="11" s="1"/>
  <c r="T44" i="11" s="1"/>
  <c r="T66" i="11" s="1"/>
  <c r="U174" i="11"/>
  <c r="U215" i="11"/>
  <c r="V179" i="11"/>
  <c r="T83" i="11"/>
  <c r="U95" i="11"/>
  <c r="T172" i="11"/>
  <c r="AK194" i="11"/>
  <c r="S7" i="11"/>
  <c r="W90" i="11"/>
  <c r="U83" i="11" l="1"/>
  <c r="V95" i="11"/>
  <c r="U172" i="11"/>
  <c r="X90" i="11"/>
  <c r="V174" i="11"/>
  <c r="U180" i="11"/>
  <c r="U43" i="11" s="1"/>
  <c r="U44" i="11" s="1"/>
  <c r="U66" i="11" s="1"/>
  <c r="V215" i="11"/>
  <c r="W179" i="11"/>
  <c r="AL194" i="11"/>
  <c r="T7" i="11"/>
  <c r="AM194" i="11" l="1"/>
  <c r="U7" i="11"/>
  <c r="W174" i="11"/>
  <c r="V180" i="11"/>
  <c r="V43" i="11" s="1"/>
  <c r="V44" i="11" s="1"/>
  <c r="V66" i="11" s="1"/>
  <c r="Y90" i="11"/>
  <c r="V83" i="11"/>
  <c r="W95" i="11"/>
  <c r="V172" i="11"/>
  <c r="W215" i="11"/>
  <c r="X179" i="11"/>
  <c r="X95" i="11" l="1"/>
  <c r="W83" i="11"/>
  <c r="W172" i="11"/>
  <c r="X215" i="11"/>
  <c r="Y179" i="11"/>
  <c r="AN194" i="11"/>
  <c r="V7" i="11"/>
  <c r="Z90" i="11"/>
  <c r="X174" i="11"/>
  <c r="W180" i="11"/>
  <c r="W43" i="11" s="1"/>
  <c r="W44" i="11" s="1"/>
  <c r="W66" i="11" s="1"/>
  <c r="AO194" i="11" l="1"/>
  <c r="W7" i="11"/>
  <c r="Y174" i="11"/>
  <c r="X180" i="11"/>
  <c r="X43" i="11" s="1"/>
  <c r="X44" i="11" s="1"/>
  <c r="X66" i="11" s="1"/>
  <c r="Z179" i="11"/>
  <c r="Y215" i="11"/>
  <c r="AA90" i="11"/>
  <c r="X83" i="11"/>
  <c r="Y95" i="11"/>
  <c r="X172" i="11"/>
  <c r="AA179" i="11" l="1"/>
  <c r="Z215" i="11"/>
  <c r="Z95" i="11"/>
  <c r="Y83" i="11"/>
  <c r="Y172" i="11"/>
  <c r="AB90" i="11"/>
  <c r="AP194" i="11"/>
  <c r="X7" i="11"/>
  <c r="Y180" i="11"/>
  <c r="Y43" i="11" s="1"/>
  <c r="Y44" i="11" s="1"/>
  <c r="Y66" i="11" s="1"/>
  <c r="Z174" i="11"/>
  <c r="AC90" i="11" l="1"/>
  <c r="Z180" i="11"/>
  <c r="Z44" i="11" s="1"/>
  <c r="Z66" i="11" s="1"/>
  <c r="AA174" i="11"/>
  <c r="Z83" i="11"/>
  <c r="AA95" i="11"/>
  <c r="Z172" i="11"/>
  <c r="AQ194" i="11"/>
  <c r="Y7" i="11"/>
  <c r="AA215" i="11"/>
  <c r="AB179" i="11"/>
  <c r="AA83" i="11" l="1"/>
  <c r="AB95" i="11"/>
  <c r="AA172" i="11"/>
  <c r="AA180" i="11"/>
  <c r="AA44" i="11" s="1"/>
  <c r="AA66" i="11" s="1"/>
  <c r="AB174" i="11"/>
  <c r="AB215" i="11"/>
  <c r="AC179" i="11"/>
  <c r="AR194" i="11"/>
  <c r="Z7" i="11"/>
  <c r="AD90" i="11"/>
  <c r="G60" i="10"/>
  <c r="G31" i="10"/>
  <c r="B85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B215" i="10"/>
  <c r="S190" i="10"/>
  <c r="AG180" i="10"/>
  <c r="B180" i="10"/>
  <c r="C179" i="10"/>
  <c r="C178" i="10"/>
  <c r="D178" i="10" s="1"/>
  <c r="E178" i="10" s="1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C177" i="10"/>
  <c r="D177" i="10" s="1"/>
  <c r="E177" i="10" s="1"/>
  <c r="F177" i="10" s="1"/>
  <c r="G177" i="10" s="1"/>
  <c r="H177" i="10" s="1"/>
  <c r="I177" i="10" s="1"/>
  <c r="J177" i="10" s="1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J176" i="10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C176" i="10"/>
  <c r="D176" i="10" s="1"/>
  <c r="E176" i="10" s="1"/>
  <c r="F176" i="10" s="1"/>
  <c r="G176" i="10" s="1"/>
  <c r="H176" i="10" s="1"/>
  <c r="I176" i="10" s="1"/>
  <c r="C175" i="10"/>
  <c r="D175" i="10" s="1"/>
  <c r="E175" i="10" s="1"/>
  <c r="F175" i="10" s="1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D174" i="10"/>
  <c r="C174" i="10"/>
  <c r="AG172" i="10"/>
  <c r="B172" i="10"/>
  <c r="D171" i="10"/>
  <c r="E171" i="10" s="1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C171" i="10"/>
  <c r="C170" i="10"/>
  <c r="D170" i="10" s="1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C169" i="10"/>
  <c r="D169" i="10" s="1"/>
  <c r="E169" i="10" s="1"/>
  <c r="F169" i="10" s="1"/>
  <c r="G169" i="10" s="1"/>
  <c r="H169" i="10" s="1"/>
  <c r="I169" i="10" s="1"/>
  <c r="J169" i="10" s="1"/>
  <c r="K169" i="10" s="1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C168" i="10"/>
  <c r="D168" i="10" s="1"/>
  <c r="E168" i="10" s="1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E167" i="10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D167" i="10"/>
  <c r="C167" i="10"/>
  <c r="C166" i="10"/>
  <c r="D166" i="10" s="1"/>
  <c r="E166" i="10" s="1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I165" i="10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C165" i="10"/>
  <c r="D165" i="10" s="1"/>
  <c r="E165" i="10" s="1"/>
  <c r="F165" i="10" s="1"/>
  <c r="G165" i="10" s="1"/>
  <c r="H165" i="10" s="1"/>
  <c r="D164" i="10"/>
  <c r="E164" i="10" s="1"/>
  <c r="F164" i="10" s="1"/>
  <c r="G164" i="10" s="1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C164" i="10"/>
  <c r="D163" i="10"/>
  <c r="E163" i="10" s="1"/>
  <c r="F163" i="10" s="1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C163" i="10"/>
  <c r="F162" i="10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E162" i="10"/>
  <c r="C162" i="10"/>
  <c r="D162" i="10" s="1"/>
  <c r="D161" i="10"/>
  <c r="E161" i="10" s="1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C161" i="10"/>
  <c r="D160" i="10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C160" i="10"/>
  <c r="C159" i="10"/>
  <c r="D159" i="10" s="1"/>
  <c r="E159" i="10" s="1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E158" i="10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C158" i="10"/>
  <c r="D158" i="10" s="1"/>
  <c r="C157" i="10"/>
  <c r="D157" i="10" s="1"/>
  <c r="E157" i="10" s="1"/>
  <c r="F157" i="10" s="1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D156" i="10"/>
  <c r="E156" i="10" s="1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C156" i="10"/>
  <c r="C155" i="10"/>
  <c r="D155" i="10" s="1"/>
  <c r="E155" i="10" s="1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H154" i="10"/>
  <c r="I154" i="10" s="1"/>
  <c r="J154" i="10" s="1"/>
  <c r="K154" i="10" s="1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C154" i="10"/>
  <c r="D154" i="10" s="1"/>
  <c r="E154" i="10" s="1"/>
  <c r="F154" i="10" s="1"/>
  <c r="G154" i="10" s="1"/>
  <c r="C153" i="10"/>
  <c r="D153" i="10" s="1"/>
  <c r="E153" i="10" s="1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D152" i="10"/>
  <c r="E152" i="10" s="1"/>
  <c r="F152" i="10" s="1"/>
  <c r="G152" i="10" s="1"/>
  <c r="H152" i="10" s="1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C152" i="10"/>
  <c r="C151" i="10"/>
  <c r="D151" i="10" s="1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C150" i="10"/>
  <c r="D150" i="10" s="1"/>
  <c r="E150" i="10" s="1"/>
  <c r="F150" i="10" s="1"/>
  <c r="G150" i="10" s="1"/>
  <c r="H150" i="10" s="1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C149" i="10"/>
  <c r="D149" i="10" s="1"/>
  <c r="E149" i="10" s="1"/>
  <c r="F149" i="10" s="1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E148" i="10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D148" i="10"/>
  <c r="C148" i="10"/>
  <c r="C147" i="10"/>
  <c r="D147" i="10" s="1"/>
  <c r="E147" i="10" s="1"/>
  <c r="F147" i="10" s="1"/>
  <c r="G147" i="10" s="1"/>
  <c r="H147" i="10" s="1"/>
  <c r="I147" i="10" s="1"/>
  <c r="J147" i="10" s="1"/>
  <c r="K147" i="10" s="1"/>
  <c r="L147" i="10" s="1"/>
  <c r="M147" i="10" s="1"/>
  <c r="N147" i="10" s="1"/>
  <c r="O147" i="10" s="1"/>
  <c r="P147" i="10" s="1"/>
  <c r="Q147" i="10" s="1"/>
  <c r="R147" i="10" s="1"/>
  <c r="S147" i="10" s="1"/>
  <c r="T147" i="10" s="1"/>
  <c r="U147" i="10" s="1"/>
  <c r="V147" i="10" s="1"/>
  <c r="W147" i="10" s="1"/>
  <c r="X147" i="10" s="1"/>
  <c r="Y147" i="10" s="1"/>
  <c r="Z147" i="10" s="1"/>
  <c r="AA147" i="10" s="1"/>
  <c r="AB147" i="10" s="1"/>
  <c r="AC147" i="10" s="1"/>
  <c r="AD147" i="10" s="1"/>
  <c r="AE147" i="10" s="1"/>
  <c r="AF147" i="10" s="1"/>
  <c r="C146" i="10"/>
  <c r="D146" i="10" s="1"/>
  <c r="E146" i="10" s="1"/>
  <c r="F146" i="10" s="1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D145" i="10"/>
  <c r="E145" i="10" s="1"/>
  <c r="F145" i="10" s="1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C145" i="10"/>
  <c r="C144" i="10"/>
  <c r="D144" i="10" s="1"/>
  <c r="E144" i="10" s="1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C143" i="10"/>
  <c r="D143" i="10" s="1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I142" i="10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C142" i="10"/>
  <c r="D142" i="10" s="1"/>
  <c r="E142" i="10" s="1"/>
  <c r="F142" i="10" s="1"/>
  <c r="G142" i="10" s="1"/>
  <c r="H142" i="10" s="1"/>
  <c r="D141" i="10"/>
  <c r="E141" i="10" s="1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C141" i="10"/>
  <c r="C140" i="10"/>
  <c r="D140" i="10" s="1"/>
  <c r="E140" i="10" s="1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C139" i="10"/>
  <c r="D139" i="10" s="1"/>
  <c r="E139" i="10" s="1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C138" i="10"/>
  <c r="D138" i="10" s="1"/>
  <c r="E138" i="10" s="1"/>
  <c r="F138" i="10" s="1"/>
  <c r="G138" i="10" s="1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C137" i="10"/>
  <c r="D137" i="10" s="1"/>
  <c r="E137" i="10" s="1"/>
  <c r="F137" i="10" s="1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C136" i="10"/>
  <c r="D136" i="10" s="1"/>
  <c r="E136" i="10" s="1"/>
  <c r="F136" i="10" s="1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C135" i="10"/>
  <c r="D135" i="10" s="1"/>
  <c r="E135" i="10" s="1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L134" i="10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F134" i="10"/>
  <c r="G134" i="10" s="1"/>
  <c r="H134" i="10" s="1"/>
  <c r="I134" i="10" s="1"/>
  <c r="J134" i="10" s="1"/>
  <c r="K134" i="10" s="1"/>
  <c r="C134" i="10"/>
  <c r="D134" i="10" s="1"/>
  <c r="E134" i="10" s="1"/>
  <c r="C133" i="10"/>
  <c r="D133" i="10" s="1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C132" i="10"/>
  <c r="D132" i="10" s="1"/>
  <c r="E132" i="10" s="1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C131" i="10"/>
  <c r="D131" i="10" s="1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Y130" i="10"/>
  <c r="Z130" i="10" s="1"/>
  <c r="AA130" i="10" s="1"/>
  <c r="AB130" i="10" s="1"/>
  <c r="AC130" i="10" s="1"/>
  <c r="AD130" i="10" s="1"/>
  <c r="AE130" i="10" s="1"/>
  <c r="AF130" i="10" s="1"/>
  <c r="D130" i="10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C130" i="10"/>
  <c r="C129" i="10"/>
  <c r="D129" i="10" s="1"/>
  <c r="E129" i="10" s="1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E128" i="10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C128" i="10"/>
  <c r="D128" i="10" s="1"/>
  <c r="F127" i="10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C127" i="10"/>
  <c r="D127" i="10" s="1"/>
  <c r="E127" i="10" s="1"/>
  <c r="C126" i="10"/>
  <c r="D126" i="10" s="1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C125" i="10"/>
  <c r="D125" i="10" s="1"/>
  <c r="E125" i="10" s="1"/>
  <c r="F125" i="10" s="1"/>
  <c r="G125" i="10" s="1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C124" i="10"/>
  <c r="D124" i="10" s="1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D123" i="10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C123" i="10"/>
  <c r="D122" i="10"/>
  <c r="E122" i="10" s="1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C122" i="10"/>
  <c r="P121" i="10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C121" i="10"/>
  <c r="D121" i="10" s="1"/>
  <c r="E121" i="10" s="1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C120" i="10"/>
  <c r="D120" i="10" s="1"/>
  <c r="E120" i="10" s="1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C119" i="10"/>
  <c r="D119" i="10" s="1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E118" i="10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D118" i="10"/>
  <c r="C118" i="10"/>
  <c r="E117" i="10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C117" i="10"/>
  <c r="D117" i="10" s="1"/>
  <c r="C116" i="10"/>
  <c r="D116" i="10" s="1"/>
  <c r="E116" i="10" s="1"/>
  <c r="F116" i="10" s="1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D115" i="10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C115" i="10"/>
  <c r="C114" i="10"/>
  <c r="D114" i="10" s="1"/>
  <c r="E114" i="10" s="1"/>
  <c r="F114" i="10" s="1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E113" i="10"/>
  <c r="F113" i="10" s="1"/>
  <c r="G113" i="10" s="1"/>
  <c r="H113" i="10" s="1"/>
  <c r="I113" i="10" s="1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C113" i="10"/>
  <c r="D113" i="10" s="1"/>
  <c r="C112" i="10"/>
  <c r="D112" i="10" s="1"/>
  <c r="E112" i="10" s="1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D111" i="10"/>
  <c r="E111" i="10" s="1"/>
  <c r="F111" i="10" s="1"/>
  <c r="G111" i="10" s="1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C111" i="10"/>
  <c r="E110" i="10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D110" i="10"/>
  <c r="C110" i="10"/>
  <c r="C109" i="10"/>
  <c r="D109" i="10" s="1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H108" i="10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C108" i="10"/>
  <c r="D108" i="10" s="1"/>
  <c r="E108" i="10" s="1"/>
  <c r="F108" i="10" s="1"/>
  <c r="G108" i="10" s="1"/>
  <c r="C107" i="10"/>
  <c r="D107" i="10" s="1"/>
  <c r="E107" i="10" s="1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D106" i="10"/>
  <c r="E106" i="10" s="1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C106" i="10"/>
  <c r="E105" i="10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C105" i="10"/>
  <c r="D105" i="10" s="1"/>
  <c r="C104" i="10"/>
  <c r="D104" i="10" s="1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D103" i="10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C103" i="10"/>
  <c r="D102" i="10"/>
  <c r="E102" i="10" s="1"/>
  <c r="F102" i="10" s="1"/>
  <c r="G102" i="10" s="1"/>
  <c r="H102" i="10" s="1"/>
  <c r="I102" i="10" s="1"/>
  <c r="J102" i="10" s="1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V102" i="10" s="1"/>
  <c r="W102" i="10" s="1"/>
  <c r="X102" i="10" s="1"/>
  <c r="Y102" i="10" s="1"/>
  <c r="Z102" i="10" s="1"/>
  <c r="AA102" i="10" s="1"/>
  <c r="AB102" i="10" s="1"/>
  <c r="AC102" i="10" s="1"/>
  <c r="AD102" i="10" s="1"/>
  <c r="AE102" i="10" s="1"/>
  <c r="AF102" i="10" s="1"/>
  <c r="C102" i="10"/>
  <c r="C101" i="10"/>
  <c r="D101" i="10" s="1"/>
  <c r="E101" i="10" s="1"/>
  <c r="F101" i="10" s="1"/>
  <c r="G101" i="10" s="1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X101" i="10" s="1"/>
  <c r="Y101" i="10" s="1"/>
  <c r="Z101" i="10" s="1"/>
  <c r="AA101" i="10" s="1"/>
  <c r="AB101" i="10" s="1"/>
  <c r="AC101" i="10" s="1"/>
  <c r="AD101" i="10" s="1"/>
  <c r="AE101" i="10" s="1"/>
  <c r="AF101" i="10" s="1"/>
  <c r="K100" i="10"/>
  <c r="L100" i="10" s="1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X100" i="10" s="1"/>
  <c r="Y100" i="10" s="1"/>
  <c r="Z100" i="10" s="1"/>
  <c r="AA100" i="10" s="1"/>
  <c r="AB100" i="10" s="1"/>
  <c r="AC100" i="10" s="1"/>
  <c r="AD100" i="10" s="1"/>
  <c r="AE100" i="10" s="1"/>
  <c r="AF100" i="10" s="1"/>
  <c r="J100" i="10"/>
  <c r="D100" i="10"/>
  <c r="E100" i="10" s="1"/>
  <c r="F100" i="10" s="1"/>
  <c r="G100" i="10" s="1"/>
  <c r="H100" i="10" s="1"/>
  <c r="C100" i="10"/>
  <c r="C99" i="10"/>
  <c r="D99" i="10" s="1"/>
  <c r="E99" i="10" s="1"/>
  <c r="F99" i="10" s="1"/>
  <c r="G99" i="10" s="1"/>
  <c r="H99" i="10" s="1"/>
  <c r="I99" i="10" s="1"/>
  <c r="J99" i="10" s="1"/>
  <c r="K99" i="10" s="1"/>
  <c r="L99" i="10" s="1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99" i="10" s="1"/>
  <c r="Y99" i="10" s="1"/>
  <c r="Z99" i="10" s="1"/>
  <c r="AA99" i="10" s="1"/>
  <c r="AB99" i="10" s="1"/>
  <c r="AC99" i="10" s="1"/>
  <c r="AD99" i="10" s="1"/>
  <c r="AE99" i="10" s="1"/>
  <c r="AF99" i="10" s="1"/>
  <c r="C98" i="10"/>
  <c r="D98" i="10" s="1"/>
  <c r="E98" i="10" s="1"/>
  <c r="F98" i="10" s="1"/>
  <c r="G98" i="10" s="1"/>
  <c r="H98" i="10" s="1"/>
  <c r="I98" i="10" s="1"/>
  <c r="J98" i="10" s="1"/>
  <c r="K98" i="10" s="1"/>
  <c r="L98" i="10" s="1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X98" i="10" s="1"/>
  <c r="Y98" i="10" s="1"/>
  <c r="Z98" i="10" s="1"/>
  <c r="AA98" i="10" s="1"/>
  <c r="AB98" i="10" s="1"/>
  <c r="AC98" i="10" s="1"/>
  <c r="AD98" i="10" s="1"/>
  <c r="AE98" i="10" s="1"/>
  <c r="AF98" i="10" s="1"/>
  <c r="D97" i="10"/>
  <c r="E97" i="10" s="1"/>
  <c r="F97" i="10" s="1"/>
  <c r="G97" i="10" s="1"/>
  <c r="H97" i="10" s="1"/>
  <c r="I97" i="10" s="1"/>
  <c r="J97" i="10" s="1"/>
  <c r="K97" i="10" s="1"/>
  <c r="L97" i="10" s="1"/>
  <c r="M97" i="10" s="1"/>
  <c r="N97" i="10" s="1"/>
  <c r="O97" i="10" s="1"/>
  <c r="P97" i="10" s="1"/>
  <c r="Q97" i="10" s="1"/>
  <c r="R97" i="10" s="1"/>
  <c r="S97" i="10" s="1"/>
  <c r="T97" i="10" s="1"/>
  <c r="U97" i="10" s="1"/>
  <c r="V97" i="10" s="1"/>
  <c r="W97" i="10" s="1"/>
  <c r="X97" i="10" s="1"/>
  <c r="Y97" i="10" s="1"/>
  <c r="Z97" i="10" s="1"/>
  <c r="AA97" i="10" s="1"/>
  <c r="AB97" i="10" s="1"/>
  <c r="AC97" i="10" s="1"/>
  <c r="AD97" i="10" s="1"/>
  <c r="AE97" i="10" s="1"/>
  <c r="AF97" i="10" s="1"/>
  <c r="C97" i="10"/>
  <c r="D96" i="10"/>
  <c r="E96" i="10" s="1"/>
  <c r="F96" i="10" s="1"/>
  <c r="G96" i="10" s="1"/>
  <c r="H96" i="10" s="1"/>
  <c r="I96" i="10" s="1"/>
  <c r="J96" i="10" s="1"/>
  <c r="K96" i="10" s="1"/>
  <c r="L96" i="10" s="1"/>
  <c r="M96" i="10" s="1"/>
  <c r="N96" i="10" s="1"/>
  <c r="O96" i="10" s="1"/>
  <c r="P96" i="10" s="1"/>
  <c r="Q96" i="10" s="1"/>
  <c r="R96" i="10" s="1"/>
  <c r="S96" i="10" s="1"/>
  <c r="T96" i="10" s="1"/>
  <c r="U96" i="10" s="1"/>
  <c r="V96" i="10" s="1"/>
  <c r="W96" i="10" s="1"/>
  <c r="X96" i="10" s="1"/>
  <c r="Y96" i="10" s="1"/>
  <c r="Z96" i="10" s="1"/>
  <c r="AA96" i="10" s="1"/>
  <c r="AB96" i="10" s="1"/>
  <c r="AC96" i="10" s="1"/>
  <c r="AD96" i="10" s="1"/>
  <c r="AE96" i="10" s="1"/>
  <c r="AF96" i="10" s="1"/>
  <c r="C96" i="10"/>
  <c r="C95" i="10"/>
  <c r="C94" i="10"/>
  <c r="D94" i="10" s="1"/>
  <c r="E94" i="10" s="1"/>
  <c r="F94" i="10" s="1"/>
  <c r="G94" i="10" s="1"/>
  <c r="H94" i="10" s="1"/>
  <c r="I94" i="10" s="1"/>
  <c r="J94" i="10" s="1"/>
  <c r="K94" i="10" s="1"/>
  <c r="L94" i="10" s="1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X94" i="10" s="1"/>
  <c r="Y94" i="10" s="1"/>
  <c r="Z94" i="10" s="1"/>
  <c r="AA94" i="10" s="1"/>
  <c r="AB94" i="10" s="1"/>
  <c r="AC94" i="10" s="1"/>
  <c r="AD94" i="10" s="1"/>
  <c r="AE94" i="10" s="1"/>
  <c r="AF94" i="10" s="1"/>
  <c r="D93" i="10"/>
  <c r="E93" i="10" s="1"/>
  <c r="F93" i="10" s="1"/>
  <c r="G93" i="10" s="1"/>
  <c r="H93" i="10" s="1"/>
  <c r="I93" i="10" s="1"/>
  <c r="J93" i="10" s="1"/>
  <c r="K93" i="10" s="1"/>
  <c r="L93" i="10" s="1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X93" i="10" s="1"/>
  <c r="Y93" i="10" s="1"/>
  <c r="Z93" i="10" s="1"/>
  <c r="AA93" i="10" s="1"/>
  <c r="AB93" i="10" s="1"/>
  <c r="AC93" i="10" s="1"/>
  <c r="AD93" i="10" s="1"/>
  <c r="AE93" i="10" s="1"/>
  <c r="AF93" i="10" s="1"/>
  <c r="C93" i="10"/>
  <c r="C92" i="10"/>
  <c r="D92" i="10" s="1"/>
  <c r="E92" i="10" s="1"/>
  <c r="F92" i="10" s="1"/>
  <c r="G92" i="10" s="1"/>
  <c r="H92" i="10" s="1"/>
  <c r="I92" i="10" s="1"/>
  <c r="J92" i="10" s="1"/>
  <c r="K92" i="10" s="1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X92" i="10" s="1"/>
  <c r="Y92" i="10" s="1"/>
  <c r="Z92" i="10" s="1"/>
  <c r="AA92" i="10" s="1"/>
  <c r="AB92" i="10" s="1"/>
  <c r="AC92" i="10" s="1"/>
  <c r="AD92" i="10" s="1"/>
  <c r="AE92" i="10" s="1"/>
  <c r="AF92" i="10" s="1"/>
  <c r="C91" i="10"/>
  <c r="D91" i="10" s="1"/>
  <c r="E91" i="10" s="1"/>
  <c r="F91" i="10" s="1"/>
  <c r="G91" i="10" s="1"/>
  <c r="H91" i="10" s="1"/>
  <c r="I91" i="10" s="1"/>
  <c r="J91" i="10" s="1"/>
  <c r="K91" i="10" s="1"/>
  <c r="L91" i="10" s="1"/>
  <c r="M91" i="10" s="1"/>
  <c r="N91" i="10" s="1"/>
  <c r="O91" i="10" s="1"/>
  <c r="P91" i="10" s="1"/>
  <c r="Q91" i="10" s="1"/>
  <c r="R91" i="10" s="1"/>
  <c r="S91" i="10" s="1"/>
  <c r="T91" i="10" s="1"/>
  <c r="U91" i="10" s="1"/>
  <c r="V91" i="10" s="1"/>
  <c r="W91" i="10" s="1"/>
  <c r="X91" i="10" s="1"/>
  <c r="Y91" i="10" s="1"/>
  <c r="Z91" i="10" s="1"/>
  <c r="AA91" i="10" s="1"/>
  <c r="AB91" i="10" s="1"/>
  <c r="AC91" i="10" s="1"/>
  <c r="AD91" i="10" s="1"/>
  <c r="AE91" i="10" s="1"/>
  <c r="AF91" i="10" s="1"/>
  <c r="D90" i="10"/>
  <c r="C90" i="10"/>
  <c r="AH87" i="10"/>
  <c r="AI87" i="10" s="1"/>
  <c r="AH86" i="10"/>
  <c r="AI86" i="10" s="1"/>
  <c r="AH85" i="10"/>
  <c r="AI85" i="10" s="1"/>
  <c r="AH84" i="10"/>
  <c r="AI84" i="10" s="1"/>
  <c r="B83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I80" i="10"/>
  <c r="AH80" i="10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G72" i="10"/>
  <c r="AI71" i="10"/>
  <c r="AH71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F68" i="10"/>
  <c r="AE68" i="10"/>
  <c r="AD68" i="10"/>
  <c r="AC68" i="10"/>
  <c r="AB68" i="10"/>
  <c r="AB72" i="10" s="1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L72" i="10" s="1"/>
  <c r="K68" i="10"/>
  <c r="J68" i="10"/>
  <c r="I68" i="10"/>
  <c r="H68" i="10"/>
  <c r="G68" i="10"/>
  <c r="F68" i="10"/>
  <c r="E68" i="10"/>
  <c r="D68" i="10"/>
  <c r="C68" i="10"/>
  <c r="B68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K72" i="10" s="1"/>
  <c r="J67" i="10"/>
  <c r="I67" i="10"/>
  <c r="H67" i="10"/>
  <c r="G67" i="10"/>
  <c r="F67" i="10"/>
  <c r="E67" i="10"/>
  <c r="D67" i="10"/>
  <c r="C67" i="10"/>
  <c r="B67" i="10"/>
  <c r="AI65" i="10"/>
  <c r="AH65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I63" i="10"/>
  <c r="AH63" i="10"/>
  <c r="AI62" i="10"/>
  <c r="AH62" i="10"/>
  <c r="AI61" i="10"/>
  <c r="AH61" i="10"/>
  <c r="AG60" i="10"/>
  <c r="AF60" i="10"/>
  <c r="AF5" i="10" s="1"/>
  <c r="AE60" i="10"/>
  <c r="AE5" i="10" s="1"/>
  <c r="AD60" i="10"/>
  <c r="AD5" i="10" s="1"/>
  <c r="AC60" i="10"/>
  <c r="AC5" i="10" s="1"/>
  <c r="AB60" i="10"/>
  <c r="AB5" i="10" s="1"/>
  <c r="AA60" i="10"/>
  <c r="AA5" i="10" s="1"/>
  <c r="Z60" i="10"/>
  <c r="Z5" i="10" s="1"/>
  <c r="Y60" i="10"/>
  <c r="Y5" i="10" s="1"/>
  <c r="X60" i="10"/>
  <c r="W60" i="10"/>
  <c r="W5" i="10" s="1"/>
  <c r="V60" i="10"/>
  <c r="U60" i="10"/>
  <c r="U5" i="10" s="1"/>
  <c r="T60" i="10"/>
  <c r="T5" i="10" s="1"/>
  <c r="S60" i="10"/>
  <c r="S5" i="10" s="1"/>
  <c r="R5" i="10"/>
  <c r="Q60" i="10"/>
  <c r="P60" i="10"/>
  <c r="P5" i="10" s="1"/>
  <c r="O60" i="10"/>
  <c r="O5" i="10" s="1"/>
  <c r="N60" i="10"/>
  <c r="N5" i="10" s="1"/>
  <c r="M60" i="10"/>
  <c r="M5" i="10" s="1"/>
  <c r="L60" i="10"/>
  <c r="L5" i="10" s="1"/>
  <c r="K60" i="10"/>
  <c r="K5" i="10" s="1"/>
  <c r="J60" i="10"/>
  <c r="J5" i="10" s="1"/>
  <c r="I60" i="10"/>
  <c r="H60" i="10"/>
  <c r="H5" i="10" s="1"/>
  <c r="G5" i="10"/>
  <c r="F60" i="10"/>
  <c r="F5" i="10" s="1"/>
  <c r="E60" i="10"/>
  <c r="E5" i="10" s="1"/>
  <c r="D60" i="10"/>
  <c r="D5" i="10" s="1"/>
  <c r="C60" i="10"/>
  <c r="C5" i="10" s="1"/>
  <c r="B60" i="10"/>
  <c r="B5" i="10" s="1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I47" i="10"/>
  <c r="AH47" i="10"/>
  <c r="AI46" i="10"/>
  <c r="AH46" i="10"/>
  <c r="AI45" i="10"/>
  <c r="AH45" i="10"/>
  <c r="AG43" i="10"/>
  <c r="AG44" i="10" s="1"/>
  <c r="B43" i="10"/>
  <c r="B44" i="10" s="1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G31" i="10"/>
  <c r="AG2" i="10" s="1"/>
  <c r="AF31" i="10"/>
  <c r="AE31" i="10"/>
  <c r="AD31" i="10"/>
  <c r="AC31" i="10"/>
  <c r="AB31" i="10"/>
  <c r="AA31" i="10"/>
  <c r="Z31" i="10"/>
  <c r="Y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F31" i="10"/>
  <c r="E31" i="10"/>
  <c r="D31" i="10"/>
  <c r="C31" i="10"/>
  <c r="B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X5" i="10"/>
  <c r="V5" i="10"/>
  <c r="Q5" i="10"/>
  <c r="I5" i="10"/>
  <c r="AG4" i="10"/>
  <c r="K4" i="10"/>
  <c r="C4" i="10"/>
  <c r="D4" i="10" s="1"/>
  <c r="AA50" i="9"/>
  <c r="C180" i="10" l="1"/>
  <c r="C43" i="10" s="1"/>
  <c r="C44" i="10" s="1"/>
  <c r="C83" i="10"/>
  <c r="AH64" i="10"/>
  <c r="AF72" i="10"/>
  <c r="AC215" i="11"/>
  <c r="AD179" i="11"/>
  <c r="AB180" i="11"/>
  <c r="AB43" i="11" s="1"/>
  <c r="AB44" i="11" s="1"/>
  <c r="AB66" i="11" s="1"/>
  <c r="AC174" i="11"/>
  <c r="AS194" i="11"/>
  <c r="AA7" i="11"/>
  <c r="AE90" i="11"/>
  <c r="AB83" i="11"/>
  <c r="AC95" i="11"/>
  <c r="AB172" i="11"/>
  <c r="AE72" i="10"/>
  <c r="AD72" i="10"/>
  <c r="AC72" i="10"/>
  <c r="AA72" i="10"/>
  <c r="Y72" i="10"/>
  <c r="Z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J72" i="10"/>
  <c r="I72" i="10"/>
  <c r="H72" i="10"/>
  <c r="G72" i="10"/>
  <c r="F72" i="10"/>
  <c r="AI67" i="10"/>
  <c r="E72" i="10"/>
  <c r="AI69" i="10"/>
  <c r="AH69" i="10"/>
  <c r="AH70" i="10"/>
  <c r="D72" i="10"/>
  <c r="AH60" i="10"/>
  <c r="AI68" i="10"/>
  <c r="C72" i="10"/>
  <c r="AI81" i="10"/>
  <c r="AH48" i="10"/>
  <c r="C66" i="10"/>
  <c r="C7" i="10" s="1"/>
  <c r="AI31" i="10"/>
  <c r="AI60" i="10"/>
  <c r="AI48" i="10"/>
  <c r="B66" i="10"/>
  <c r="AG3" i="10"/>
  <c r="AG6" i="10" s="1"/>
  <c r="AG66" i="10"/>
  <c r="AI64" i="10"/>
  <c r="AI70" i="10"/>
  <c r="D191" i="10"/>
  <c r="S191" i="10"/>
  <c r="D172" i="10"/>
  <c r="E90" i="10"/>
  <c r="B72" i="10"/>
  <c r="AH67" i="10"/>
  <c r="AH31" i="10"/>
  <c r="AH68" i="10"/>
  <c r="AH81" i="10"/>
  <c r="D95" i="10"/>
  <c r="C172" i="10"/>
  <c r="C215" i="10"/>
  <c r="D179" i="10"/>
  <c r="D180" i="10"/>
  <c r="D43" i="10" s="1"/>
  <c r="D44" i="10" s="1"/>
  <c r="D66" i="10" s="1"/>
  <c r="E174" i="10"/>
  <c r="AD174" i="11" l="1"/>
  <c r="AC180" i="11"/>
  <c r="AC43" i="11" s="1"/>
  <c r="AC44" i="11" s="1"/>
  <c r="AC66" i="11" s="1"/>
  <c r="AT194" i="11"/>
  <c r="AB7" i="11"/>
  <c r="AC83" i="11"/>
  <c r="AD95" i="11"/>
  <c r="AC172" i="11"/>
  <c r="AD215" i="11"/>
  <c r="AE179" i="11"/>
  <c r="AF90" i="11"/>
  <c r="U194" i="10"/>
  <c r="F174" i="10"/>
  <c r="D215" i="10"/>
  <c r="E179" i="10"/>
  <c r="V194" i="10"/>
  <c r="D7" i="10"/>
  <c r="AI72" i="10"/>
  <c r="AH72" i="10"/>
  <c r="T194" i="10"/>
  <c r="B7" i="10"/>
  <c r="E95" i="10"/>
  <c r="D83" i="10"/>
  <c r="E172" i="10"/>
  <c r="F90" i="10"/>
  <c r="AD83" i="11" l="1"/>
  <c r="AE95" i="11"/>
  <c r="AD172" i="11"/>
  <c r="AU194" i="11"/>
  <c r="AC7" i="11"/>
  <c r="AE215" i="11"/>
  <c r="AF179" i="11"/>
  <c r="AF215" i="11" s="1"/>
  <c r="AE174" i="11"/>
  <c r="AD180" i="11"/>
  <c r="AD43" i="11" s="1"/>
  <c r="AD44" i="11" s="1"/>
  <c r="AD66" i="11" s="1"/>
  <c r="E83" i="10"/>
  <c r="F95" i="10"/>
  <c r="E215" i="10"/>
  <c r="F179" i="10"/>
  <c r="F180" i="10"/>
  <c r="F43" i="10" s="1"/>
  <c r="F44" i="10" s="1"/>
  <c r="F66" i="10" s="1"/>
  <c r="G174" i="10"/>
  <c r="F172" i="10"/>
  <c r="G90" i="10"/>
  <c r="E180" i="10"/>
  <c r="E43" i="10" s="1"/>
  <c r="AF95" i="11" l="1"/>
  <c r="AE83" i="11"/>
  <c r="AE172" i="11"/>
  <c r="AV194" i="11"/>
  <c r="AD7" i="11"/>
  <c r="AF174" i="11"/>
  <c r="AF180" i="11" s="1"/>
  <c r="AF43" i="11" s="1"/>
  <c r="AE180" i="11"/>
  <c r="AE43" i="11" s="1"/>
  <c r="AE44" i="11" s="1"/>
  <c r="AE66" i="11" s="1"/>
  <c r="E44" i="10"/>
  <c r="F215" i="10"/>
  <c r="G179" i="10"/>
  <c r="H90" i="10"/>
  <c r="G95" i="10"/>
  <c r="F83" i="10"/>
  <c r="X194" i="10"/>
  <c r="F7" i="10"/>
  <c r="G180" i="10"/>
  <c r="G43" i="10" s="1"/>
  <c r="H174" i="10"/>
  <c r="U50" i="9"/>
  <c r="U51" i="9"/>
  <c r="T50" i="9"/>
  <c r="S85" i="9"/>
  <c r="S50" i="9"/>
  <c r="S51" i="9"/>
  <c r="O85" i="9"/>
  <c r="G44" i="10" l="1"/>
  <c r="G66" i="10" s="1"/>
  <c r="AW194" i="11"/>
  <c r="AE7" i="11"/>
  <c r="AF44" i="11"/>
  <c r="AH43" i="11"/>
  <c r="AI43" i="11"/>
  <c r="AF83" i="11"/>
  <c r="AF172" i="11"/>
  <c r="H95" i="10"/>
  <c r="G83" i="10"/>
  <c r="I174" i="10"/>
  <c r="H172" i="10"/>
  <c r="I90" i="10"/>
  <c r="G172" i="10"/>
  <c r="G215" i="10"/>
  <c r="H179" i="10"/>
  <c r="E66" i="10"/>
  <c r="AI19" i="6"/>
  <c r="B83" i="9"/>
  <c r="B81" i="9"/>
  <c r="B64" i="9"/>
  <c r="B60" i="9"/>
  <c r="B48" i="9"/>
  <c r="B31" i="9"/>
  <c r="B70" i="9"/>
  <c r="B69" i="9"/>
  <c r="B68" i="9"/>
  <c r="B67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AF217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B215" i="9"/>
  <c r="S190" i="9"/>
  <c r="AG180" i="9"/>
  <c r="B180" i="9"/>
  <c r="B43" i="9" s="1"/>
  <c r="B44" i="9" s="1"/>
  <c r="C179" i="9"/>
  <c r="C215" i="9" s="1"/>
  <c r="C178" i="9"/>
  <c r="D178" i="9" s="1"/>
  <c r="E178" i="9" s="1"/>
  <c r="F178" i="9" s="1"/>
  <c r="G178" i="9" s="1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C177" i="9"/>
  <c r="D177" i="9" s="1"/>
  <c r="E177" i="9" s="1"/>
  <c r="F177" i="9" s="1"/>
  <c r="G177" i="9" s="1"/>
  <c r="H177" i="9" s="1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C176" i="9"/>
  <c r="D176" i="9" s="1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C175" i="9"/>
  <c r="D175" i="9" s="1"/>
  <c r="E175" i="9" s="1"/>
  <c r="F175" i="9" s="1"/>
  <c r="G175" i="9" s="1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C174" i="9"/>
  <c r="AG172" i="9"/>
  <c r="B172" i="9"/>
  <c r="C171" i="9"/>
  <c r="D171" i="9" s="1"/>
  <c r="E171" i="9" s="1"/>
  <c r="F171" i="9" s="1"/>
  <c r="G171" i="9" s="1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C170" i="9"/>
  <c r="D170" i="9" s="1"/>
  <c r="E170" i="9" s="1"/>
  <c r="F170" i="9" s="1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C169" i="9"/>
  <c r="D169" i="9" s="1"/>
  <c r="E169" i="9" s="1"/>
  <c r="F169" i="9" s="1"/>
  <c r="G169" i="9" s="1"/>
  <c r="H169" i="9" s="1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C168" i="9"/>
  <c r="D168" i="9" s="1"/>
  <c r="E168" i="9" s="1"/>
  <c r="F168" i="9" s="1"/>
  <c r="G168" i="9" s="1"/>
  <c r="H168" i="9" s="1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C167" i="9"/>
  <c r="D167" i="9" s="1"/>
  <c r="E167" i="9" s="1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C166" i="9"/>
  <c r="D166" i="9" s="1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D165" i="9"/>
  <c r="E165" i="9" s="1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C165" i="9"/>
  <c r="C164" i="9"/>
  <c r="D164" i="9" s="1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C163" i="9"/>
  <c r="D163" i="9" s="1"/>
  <c r="E163" i="9" s="1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J162" i="9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C162" i="9"/>
  <c r="D162" i="9" s="1"/>
  <c r="E162" i="9" s="1"/>
  <c r="F162" i="9" s="1"/>
  <c r="G162" i="9" s="1"/>
  <c r="H162" i="9" s="1"/>
  <c r="I162" i="9" s="1"/>
  <c r="C161" i="9"/>
  <c r="D161" i="9" s="1"/>
  <c r="E161" i="9" s="1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C160" i="9"/>
  <c r="D160" i="9" s="1"/>
  <c r="E160" i="9" s="1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C159" i="9"/>
  <c r="D159" i="9" s="1"/>
  <c r="E159" i="9" s="1"/>
  <c r="F159" i="9" s="1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D158" i="9"/>
  <c r="E158" i="9" s="1"/>
  <c r="F158" i="9" s="1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C158" i="9"/>
  <c r="C157" i="9"/>
  <c r="D157" i="9" s="1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C156" i="9"/>
  <c r="D156" i="9" s="1"/>
  <c r="E156" i="9" s="1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C155" i="9"/>
  <c r="D155" i="9" s="1"/>
  <c r="E155" i="9" s="1"/>
  <c r="F155" i="9" s="1"/>
  <c r="G155" i="9" s="1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C154" i="9"/>
  <c r="D154" i="9" s="1"/>
  <c r="E154" i="9" s="1"/>
  <c r="F154" i="9" s="1"/>
  <c r="G154" i="9" s="1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C153" i="9"/>
  <c r="D153" i="9" s="1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C152" i="9"/>
  <c r="D152" i="9" s="1"/>
  <c r="E152" i="9" s="1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C151" i="9"/>
  <c r="D151" i="9" s="1"/>
  <c r="E151" i="9" s="1"/>
  <c r="F151" i="9" s="1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C150" i="9"/>
  <c r="D150" i="9" s="1"/>
  <c r="E150" i="9" s="1"/>
  <c r="F150" i="9" s="1"/>
  <c r="G150" i="9" s="1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C149" i="9"/>
  <c r="D149" i="9" s="1"/>
  <c r="E149" i="9" s="1"/>
  <c r="F149" i="9" s="1"/>
  <c r="G149" i="9" s="1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C148" i="9"/>
  <c r="D148" i="9" s="1"/>
  <c r="E148" i="9" s="1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C147" i="9"/>
  <c r="D147" i="9" s="1"/>
  <c r="E147" i="9" s="1"/>
  <c r="F147" i="9" s="1"/>
  <c r="G147" i="9" s="1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E147" i="9" s="1"/>
  <c r="AF147" i="9" s="1"/>
  <c r="C146" i="9"/>
  <c r="D146" i="9" s="1"/>
  <c r="E146" i="9" s="1"/>
  <c r="F146" i="9" s="1"/>
  <c r="G146" i="9" s="1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C145" i="9"/>
  <c r="D145" i="9" s="1"/>
  <c r="E145" i="9" s="1"/>
  <c r="F145" i="9" s="1"/>
  <c r="G145" i="9" s="1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C144" i="9"/>
  <c r="D144" i="9" s="1"/>
  <c r="E144" i="9" s="1"/>
  <c r="F144" i="9" s="1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C143" i="9"/>
  <c r="C142" i="9"/>
  <c r="D142" i="9" s="1"/>
  <c r="E142" i="9" s="1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C141" i="9"/>
  <c r="D141" i="9" s="1"/>
  <c r="E141" i="9" s="1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C140" i="9"/>
  <c r="D140" i="9" s="1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C139" i="9"/>
  <c r="D139" i="9" s="1"/>
  <c r="E139" i="9" s="1"/>
  <c r="F139" i="9" s="1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C138" i="9"/>
  <c r="D138" i="9" s="1"/>
  <c r="E138" i="9" s="1"/>
  <c r="F138" i="9" s="1"/>
  <c r="G138" i="9" s="1"/>
  <c r="H138" i="9" s="1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C137" i="9"/>
  <c r="D137" i="9" s="1"/>
  <c r="E137" i="9" s="1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C136" i="9"/>
  <c r="D136" i="9" s="1"/>
  <c r="E136" i="9" s="1"/>
  <c r="F136" i="9" s="1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D135" i="9"/>
  <c r="E135" i="9" s="1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C135" i="9"/>
  <c r="C134" i="9"/>
  <c r="D134" i="9" s="1"/>
  <c r="E134" i="9" s="1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C133" i="9"/>
  <c r="D133" i="9" s="1"/>
  <c r="E133" i="9" s="1"/>
  <c r="F133" i="9" s="1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C132" i="9"/>
  <c r="D132" i="9" s="1"/>
  <c r="E132" i="9" s="1"/>
  <c r="F132" i="9" s="1"/>
  <c r="G132" i="9" s="1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C131" i="9"/>
  <c r="D131" i="9" s="1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C130" i="9"/>
  <c r="D130" i="9" s="1"/>
  <c r="E130" i="9" s="1"/>
  <c r="F130" i="9" s="1"/>
  <c r="G130" i="9" s="1"/>
  <c r="H130" i="9" s="1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C129" i="9"/>
  <c r="D129" i="9" s="1"/>
  <c r="E129" i="9" s="1"/>
  <c r="F129" i="9" s="1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C128" i="9"/>
  <c r="D128" i="9" s="1"/>
  <c r="E128" i="9" s="1"/>
  <c r="F128" i="9" s="1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C127" i="9"/>
  <c r="D127" i="9" s="1"/>
  <c r="E127" i="9" s="1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C126" i="9"/>
  <c r="D126" i="9" s="1"/>
  <c r="E126" i="9" s="1"/>
  <c r="F126" i="9" s="1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C125" i="9"/>
  <c r="D125" i="9" s="1"/>
  <c r="E125" i="9" s="1"/>
  <c r="F125" i="9" s="1"/>
  <c r="G125" i="9" s="1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C124" i="9"/>
  <c r="D124" i="9" s="1"/>
  <c r="E124" i="9" s="1"/>
  <c r="F124" i="9" s="1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C123" i="9"/>
  <c r="D123" i="9" s="1"/>
  <c r="E123" i="9" s="1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C122" i="9"/>
  <c r="D122" i="9" s="1"/>
  <c r="E122" i="9" s="1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C121" i="9"/>
  <c r="D121" i="9" s="1"/>
  <c r="E121" i="9" s="1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C120" i="9"/>
  <c r="D120" i="9" s="1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D119" i="9"/>
  <c r="E119" i="9" s="1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C119" i="9"/>
  <c r="C118" i="9"/>
  <c r="D118" i="9" s="1"/>
  <c r="E118" i="9" s="1"/>
  <c r="F118" i="9" s="1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C117" i="9"/>
  <c r="D117" i="9" s="1"/>
  <c r="E117" i="9" s="1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C116" i="9"/>
  <c r="D116" i="9" s="1"/>
  <c r="E116" i="9" s="1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C115" i="9"/>
  <c r="D115" i="9" s="1"/>
  <c r="E115" i="9" s="1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C114" i="9"/>
  <c r="D114" i="9" s="1"/>
  <c r="E114" i="9" s="1"/>
  <c r="F114" i="9" s="1"/>
  <c r="G114" i="9" s="1"/>
  <c r="H114" i="9" s="1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C113" i="9"/>
  <c r="D113" i="9" s="1"/>
  <c r="E113" i="9" s="1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C112" i="9"/>
  <c r="D112" i="9" s="1"/>
  <c r="E112" i="9" s="1"/>
  <c r="F112" i="9" s="1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C111" i="9"/>
  <c r="D111" i="9" s="1"/>
  <c r="E111" i="9" s="1"/>
  <c r="F111" i="9" s="1"/>
  <c r="G111" i="9" s="1"/>
  <c r="H111" i="9" s="1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C110" i="9"/>
  <c r="D110" i="9" s="1"/>
  <c r="E110" i="9" s="1"/>
  <c r="F110" i="9" s="1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C109" i="9"/>
  <c r="D109" i="9" s="1"/>
  <c r="E109" i="9" s="1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C108" i="9"/>
  <c r="D108" i="9" s="1"/>
  <c r="E108" i="9" s="1"/>
  <c r="F108" i="9" s="1"/>
  <c r="G108" i="9" s="1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C107" i="9"/>
  <c r="D107" i="9" s="1"/>
  <c r="E107" i="9" s="1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C106" i="9"/>
  <c r="D106" i="9" s="1"/>
  <c r="E106" i="9" s="1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C105" i="9"/>
  <c r="D105" i="9" s="1"/>
  <c r="E105" i="9" s="1"/>
  <c r="F105" i="9" s="1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C104" i="9"/>
  <c r="D104" i="9" s="1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C103" i="9"/>
  <c r="D103" i="9" s="1"/>
  <c r="E103" i="9" s="1"/>
  <c r="F103" i="9" s="1"/>
  <c r="G103" i="9" s="1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C102" i="9"/>
  <c r="D102" i="9" s="1"/>
  <c r="E102" i="9" s="1"/>
  <c r="F102" i="9" s="1"/>
  <c r="G102" i="9" s="1"/>
  <c r="H102" i="9" s="1"/>
  <c r="I102" i="9" s="1"/>
  <c r="J102" i="9" s="1"/>
  <c r="K102" i="9" s="1"/>
  <c r="L102" i="9" s="1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AE102" i="9" s="1"/>
  <c r="AF102" i="9" s="1"/>
  <c r="C101" i="9"/>
  <c r="D101" i="9" s="1"/>
  <c r="E101" i="9" s="1"/>
  <c r="F101" i="9" s="1"/>
  <c r="G101" i="9" s="1"/>
  <c r="H101" i="9" s="1"/>
  <c r="I101" i="9" s="1"/>
  <c r="J101" i="9" s="1"/>
  <c r="K101" i="9" s="1"/>
  <c r="L101" i="9" s="1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X101" i="9" s="1"/>
  <c r="Y101" i="9" s="1"/>
  <c r="Z101" i="9" s="1"/>
  <c r="AA101" i="9" s="1"/>
  <c r="AB101" i="9" s="1"/>
  <c r="AC101" i="9" s="1"/>
  <c r="AD101" i="9" s="1"/>
  <c r="AE101" i="9" s="1"/>
  <c r="AF101" i="9" s="1"/>
  <c r="J100" i="9"/>
  <c r="K100" i="9" s="1"/>
  <c r="L100" i="9" s="1"/>
  <c r="M100" i="9" s="1"/>
  <c r="N100" i="9" s="1"/>
  <c r="O100" i="9" s="1"/>
  <c r="P100" i="9" s="1"/>
  <c r="Q100" i="9" s="1"/>
  <c r="R100" i="9" s="1"/>
  <c r="S100" i="9" s="1"/>
  <c r="T100" i="9" s="1"/>
  <c r="U100" i="9" s="1"/>
  <c r="V100" i="9" s="1"/>
  <c r="W100" i="9" s="1"/>
  <c r="X100" i="9" s="1"/>
  <c r="Y100" i="9" s="1"/>
  <c r="Z100" i="9" s="1"/>
  <c r="AA100" i="9" s="1"/>
  <c r="AB100" i="9" s="1"/>
  <c r="AC100" i="9" s="1"/>
  <c r="AD100" i="9" s="1"/>
  <c r="AE100" i="9" s="1"/>
  <c r="AF100" i="9" s="1"/>
  <c r="C100" i="9"/>
  <c r="D100" i="9" s="1"/>
  <c r="E100" i="9" s="1"/>
  <c r="F100" i="9" s="1"/>
  <c r="G100" i="9" s="1"/>
  <c r="H100" i="9" s="1"/>
  <c r="C99" i="9"/>
  <c r="D99" i="9" s="1"/>
  <c r="E99" i="9" s="1"/>
  <c r="F99" i="9" s="1"/>
  <c r="G99" i="9" s="1"/>
  <c r="H99" i="9" s="1"/>
  <c r="I99" i="9" s="1"/>
  <c r="J99" i="9" s="1"/>
  <c r="K99" i="9" s="1"/>
  <c r="L99" i="9" s="1"/>
  <c r="M99" i="9" s="1"/>
  <c r="N99" i="9" s="1"/>
  <c r="O99" i="9" s="1"/>
  <c r="P99" i="9" s="1"/>
  <c r="Q99" i="9" s="1"/>
  <c r="R99" i="9" s="1"/>
  <c r="S99" i="9" s="1"/>
  <c r="T99" i="9" s="1"/>
  <c r="U99" i="9" s="1"/>
  <c r="V99" i="9" s="1"/>
  <c r="W99" i="9" s="1"/>
  <c r="X99" i="9" s="1"/>
  <c r="Y99" i="9" s="1"/>
  <c r="Z99" i="9" s="1"/>
  <c r="AA99" i="9" s="1"/>
  <c r="AB99" i="9" s="1"/>
  <c r="AC99" i="9" s="1"/>
  <c r="AD99" i="9" s="1"/>
  <c r="AE99" i="9" s="1"/>
  <c r="AF99" i="9" s="1"/>
  <c r="C98" i="9"/>
  <c r="D98" i="9" s="1"/>
  <c r="E98" i="9" s="1"/>
  <c r="F98" i="9" s="1"/>
  <c r="G98" i="9" s="1"/>
  <c r="H98" i="9" s="1"/>
  <c r="I98" i="9" s="1"/>
  <c r="J98" i="9" s="1"/>
  <c r="K98" i="9" s="1"/>
  <c r="L98" i="9" s="1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X98" i="9" s="1"/>
  <c r="Y98" i="9" s="1"/>
  <c r="Z98" i="9" s="1"/>
  <c r="AA98" i="9" s="1"/>
  <c r="AB98" i="9" s="1"/>
  <c r="AC98" i="9" s="1"/>
  <c r="AD98" i="9" s="1"/>
  <c r="AE98" i="9" s="1"/>
  <c r="AF98" i="9" s="1"/>
  <c r="C97" i="9"/>
  <c r="D97" i="9" s="1"/>
  <c r="E97" i="9" s="1"/>
  <c r="F97" i="9" s="1"/>
  <c r="G97" i="9" s="1"/>
  <c r="H97" i="9" s="1"/>
  <c r="I97" i="9" s="1"/>
  <c r="J97" i="9" s="1"/>
  <c r="K97" i="9" s="1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X97" i="9" s="1"/>
  <c r="Y97" i="9" s="1"/>
  <c r="Z97" i="9" s="1"/>
  <c r="AA97" i="9" s="1"/>
  <c r="AB97" i="9" s="1"/>
  <c r="AC97" i="9" s="1"/>
  <c r="AD97" i="9" s="1"/>
  <c r="AE97" i="9" s="1"/>
  <c r="AF97" i="9" s="1"/>
  <c r="D96" i="9"/>
  <c r="E96" i="9" s="1"/>
  <c r="F96" i="9" s="1"/>
  <c r="G96" i="9" s="1"/>
  <c r="H96" i="9" s="1"/>
  <c r="I96" i="9" s="1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C96" i="9"/>
  <c r="C95" i="9"/>
  <c r="D95" i="9" s="1"/>
  <c r="C94" i="9"/>
  <c r="D94" i="9" s="1"/>
  <c r="E94" i="9" s="1"/>
  <c r="F94" i="9" s="1"/>
  <c r="G94" i="9" s="1"/>
  <c r="H94" i="9" s="1"/>
  <c r="I94" i="9" s="1"/>
  <c r="J94" i="9" s="1"/>
  <c r="K94" i="9" s="1"/>
  <c r="L94" i="9" s="1"/>
  <c r="M94" i="9" s="1"/>
  <c r="N94" i="9" s="1"/>
  <c r="O94" i="9" s="1"/>
  <c r="P94" i="9" s="1"/>
  <c r="Q94" i="9" s="1"/>
  <c r="R94" i="9" s="1"/>
  <c r="S94" i="9" s="1"/>
  <c r="T94" i="9" s="1"/>
  <c r="U94" i="9" s="1"/>
  <c r="V94" i="9" s="1"/>
  <c r="W94" i="9" s="1"/>
  <c r="X94" i="9" s="1"/>
  <c r="Y94" i="9" s="1"/>
  <c r="Z94" i="9" s="1"/>
  <c r="AA94" i="9" s="1"/>
  <c r="AB94" i="9" s="1"/>
  <c r="AC94" i="9" s="1"/>
  <c r="AD94" i="9" s="1"/>
  <c r="AE94" i="9" s="1"/>
  <c r="AF94" i="9" s="1"/>
  <c r="C93" i="9"/>
  <c r="D93" i="9" s="1"/>
  <c r="E93" i="9" s="1"/>
  <c r="F93" i="9" s="1"/>
  <c r="G93" i="9" s="1"/>
  <c r="H93" i="9" s="1"/>
  <c r="I93" i="9" s="1"/>
  <c r="J93" i="9" s="1"/>
  <c r="K93" i="9" s="1"/>
  <c r="L93" i="9" s="1"/>
  <c r="M93" i="9" s="1"/>
  <c r="N93" i="9" s="1"/>
  <c r="O93" i="9" s="1"/>
  <c r="P93" i="9" s="1"/>
  <c r="Q93" i="9" s="1"/>
  <c r="R93" i="9" s="1"/>
  <c r="S93" i="9" s="1"/>
  <c r="T93" i="9" s="1"/>
  <c r="U93" i="9" s="1"/>
  <c r="V93" i="9" s="1"/>
  <c r="W93" i="9" s="1"/>
  <c r="X93" i="9" s="1"/>
  <c r="Y93" i="9" s="1"/>
  <c r="Z93" i="9" s="1"/>
  <c r="AA93" i="9" s="1"/>
  <c r="AB93" i="9" s="1"/>
  <c r="AC93" i="9" s="1"/>
  <c r="AD93" i="9" s="1"/>
  <c r="AE93" i="9" s="1"/>
  <c r="AF93" i="9" s="1"/>
  <c r="C92" i="9"/>
  <c r="D92" i="9" s="1"/>
  <c r="E92" i="9" s="1"/>
  <c r="F92" i="9" s="1"/>
  <c r="G92" i="9" s="1"/>
  <c r="H92" i="9" s="1"/>
  <c r="I92" i="9" s="1"/>
  <c r="J92" i="9" s="1"/>
  <c r="K92" i="9" s="1"/>
  <c r="L92" i="9" s="1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X92" i="9" s="1"/>
  <c r="Y92" i="9" s="1"/>
  <c r="Z92" i="9" s="1"/>
  <c r="AA92" i="9" s="1"/>
  <c r="AB92" i="9" s="1"/>
  <c r="AC92" i="9" s="1"/>
  <c r="AD92" i="9" s="1"/>
  <c r="AE92" i="9" s="1"/>
  <c r="AF92" i="9" s="1"/>
  <c r="C91" i="9"/>
  <c r="D91" i="9" s="1"/>
  <c r="E91" i="9" s="1"/>
  <c r="F91" i="9" s="1"/>
  <c r="G91" i="9" s="1"/>
  <c r="H91" i="9" s="1"/>
  <c r="I91" i="9" s="1"/>
  <c r="J91" i="9" s="1"/>
  <c r="K91" i="9" s="1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AE91" i="9" s="1"/>
  <c r="AF91" i="9" s="1"/>
  <c r="D90" i="9"/>
  <c r="E90" i="9" s="1"/>
  <c r="F90" i="9" s="1"/>
  <c r="C90" i="9"/>
  <c r="AH87" i="9"/>
  <c r="AI87" i="9" s="1"/>
  <c r="AH86" i="9"/>
  <c r="AI86" i="9" s="1"/>
  <c r="AH85" i="9"/>
  <c r="AI85" i="9" s="1"/>
  <c r="AH84" i="9"/>
  <c r="AI84" i="9" s="1"/>
  <c r="AF81" i="9"/>
  <c r="AD81" i="9"/>
  <c r="AC81" i="9"/>
  <c r="AA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F81" i="9"/>
  <c r="E81" i="9"/>
  <c r="D81" i="9"/>
  <c r="C81" i="9"/>
  <c r="AI80" i="9"/>
  <c r="AH80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G72" i="9"/>
  <c r="AI71" i="9"/>
  <c r="AH71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F68" i="9"/>
  <c r="AE68" i="9"/>
  <c r="AD68" i="9"/>
  <c r="AA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F68" i="9"/>
  <c r="E68" i="9"/>
  <c r="D68" i="9"/>
  <c r="C68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E72" i="9" s="1"/>
  <c r="D67" i="9"/>
  <c r="C67" i="9"/>
  <c r="AI65" i="9"/>
  <c r="AH65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AI63" i="9"/>
  <c r="AH63" i="9"/>
  <c r="AI62" i="9"/>
  <c r="AH62" i="9"/>
  <c r="AI61" i="9"/>
  <c r="AH61" i="9"/>
  <c r="AG60" i="9"/>
  <c r="AF60" i="9"/>
  <c r="AF5" i="9" s="1"/>
  <c r="AE60" i="9"/>
  <c r="AE5" i="9" s="1"/>
  <c r="AD60" i="9"/>
  <c r="AD5" i="9" s="1"/>
  <c r="AA60" i="9"/>
  <c r="AA5" i="9" s="1"/>
  <c r="Y60" i="9"/>
  <c r="Y5" i="9" s="1"/>
  <c r="X60" i="9"/>
  <c r="X5" i="9" s="1"/>
  <c r="W60" i="9"/>
  <c r="W5" i="9" s="1"/>
  <c r="V60" i="9"/>
  <c r="U60" i="9"/>
  <c r="U5" i="9" s="1"/>
  <c r="T60" i="9"/>
  <c r="T5" i="9" s="1"/>
  <c r="S60" i="9"/>
  <c r="S5" i="9" s="1"/>
  <c r="R60" i="9"/>
  <c r="Q60" i="9"/>
  <c r="Q5" i="9" s="1"/>
  <c r="P60" i="9"/>
  <c r="P5" i="9" s="1"/>
  <c r="O60" i="9"/>
  <c r="O5" i="9" s="1"/>
  <c r="N60" i="9"/>
  <c r="N5" i="9" s="1"/>
  <c r="M60" i="9"/>
  <c r="M5" i="9" s="1"/>
  <c r="L60" i="9"/>
  <c r="L5" i="9" s="1"/>
  <c r="K60" i="9"/>
  <c r="K5" i="9" s="1"/>
  <c r="J60" i="9"/>
  <c r="J5" i="9" s="1"/>
  <c r="I60" i="9"/>
  <c r="I5" i="9" s="1"/>
  <c r="H60" i="9"/>
  <c r="H5" i="9" s="1"/>
  <c r="G60" i="9"/>
  <c r="G5" i="9" s="1"/>
  <c r="F60" i="9"/>
  <c r="F5" i="9" s="1"/>
  <c r="E60" i="9"/>
  <c r="E5" i="9" s="1"/>
  <c r="D60" i="9"/>
  <c r="D5" i="9" s="1"/>
  <c r="C60" i="9"/>
  <c r="C5" i="9" s="1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E81" i="9"/>
  <c r="AC68" i="9"/>
  <c r="AB68" i="9"/>
  <c r="Z60" i="9"/>
  <c r="Z5" i="9" s="1"/>
  <c r="G68" i="9"/>
  <c r="AI49" i="9"/>
  <c r="AH49" i="9"/>
  <c r="AG48" i="9"/>
  <c r="AG4" i="9" s="1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I47" i="9"/>
  <c r="AH47" i="9"/>
  <c r="AI46" i="9"/>
  <c r="AH46" i="9"/>
  <c r="AI45" i="9"/>
  <c r="AH45" i="9"/>
  <c r="AA44" i="9"/>
  <c r="AG43" i="9"/>
  <c r="AG44" i="9" s="1"/>
  <c r="AG3" i="9" s="1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G31" i="9"/>
  <c r="AG2" i="9" s="1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V5" i="9"/>
  <c r="R5" i="9"/>
  <c r="B5" i="9"/>
  <c r="K4" i="9"/>
  <c r="C4" i="9"/>
  <c r="D4" i="9" s="1"/>
  <c r="AE31" i="6"/>
  <c r="AF31" i="6"/>
  <c r="AE50" i="6"/>
  <c r="AC50" i="6"/>
  <c r="AB50" i="6"/>
  <c r="Z50" i="6"/>
  <c r="N30" i="6"/>
  <c r="Y194" i="10" l="1"/>
  <c r="G7" i="10"/>
  <c r="AH64" i="9"/>
  <c r="F72" i="9"/>
  <c r="AH83" i="11"/>
  <c r="AI83" i="11"/>
  <c r="AF66" i="11"/>
  <c r="AH44" i="11"/>
  <c r="AI44" i="11"/>
  <c r="J90" i="10"/>
  <c r="J174" i="10"/>
  <c r="H215" i="10"/>
  <c r="I179" i="10"/>
  <c r="H180" i="10"/>
  <c r="H43" i="10" s="1"/>
  <c r="W194" i="10"/>
  <c r="E7" i="10"/>
  <c r="H83" i="10"/>
  <c r="I95" i="10"/>
  <c r="AF72" i="9"/>
  <c r="W72" i="9"/>
  <c r="U72" i="9"/>
  <c r="R72" i="9"/>
  <c r="O72" i="9"/>
  <c r="M72" i="9"/>
  <c r="J72" i="9"/>
  <c r="AI48" i="9"/>
  <c r="AG6" i="9"/>
  <c r="N72" i="9"/>
  <c r="V72" i="9"/>
  <c r="AE72" i="9"/>
  <c r="AG66" i="9"/>
  <c r="H72" i="9"/>
  <c r="P72" i="9"/>
  <c r="X72" i="9"/>
  <c r="C180" i="9"/>
  <c r="C43" i="9" s="1"/>
  <c r="C44" i="9" s="1"/>
  <c r="L72" i="9"/>
  <c r="T72" i="9"/>
  <c r="AI69" i="9"/>
  <c r="D174" i="9"/>
  <c r="E174" i="9" s="1"/>
  <c r="D179" i="9"/>
  <c r="D215" i="9" s="1"/>
  <c r="AH70" i="9"/>
  <c r="D72" i="9"/>
  <c r="B66" i="9"/>
  <c r="AH31" i="9"/>
  <c r="B72" i="9"/>
  <c r="AH48" i="9"/>
  <c r="AI67" i="9"/>
  <c r="C66" i="9"/>
  <c r="C7" i="9" s="1"/>
  <c r="AA66" i="9"/>
  <c r="AA7" i="9" s="1"/>
  <c r="I72" i="9"/>
  <c r="Q72" i="9"/>
  <c r="Y72" i="9"/>
  <c r="AB72" i="9"/>
  <c r="AH69" i="9"/>
  <c r="K72" i="9"/>
  <c r="S72" i="9"/>
  <c r="AA72" i="9"/>
  <c r="AD72" i="9"/>
  <c r="G72" i="9"/>
  <c r="AC72" i="9"/>
  <c r="AB60" i="9"/>
  <c r="AB5" i="9" s="1"/>
  <c r="AI31" i="9"/>
  <c r="AC60" i="9"/>
  <c r="G81" i="9"/>
  <c r="D83" i="9"/>
  <c r="E95" i="9"/>
  <c r="S191" i="9"/>
  <c r="D191" i="9"/>
  <c r="AH50" i="9"/>
  <c r="C72" i="9"/>
  <c r="G90" i="9"/>
  <c r="AI64" i="9"/>
  <c r="AI50" i="9"/>
  <c r="AH67" i="9"/>
  <c r="Z81" i="9"/>
  <c r="Z68" i="9"/>
  <c r="Z72" i="9" s="1"/>
  <c r="AI70" i="9"/>
  <c r="AB81" i="9"/>
  <c r="C83" i="9"/>
  <c r="C172" i="9"/>
  <c r="D172" i="9"/>
  <c r="AI14" i="6"/>
  <c r="AH14" i="6"/>
  <c r="AH13" i="6"/>
  <c r="AI13" i="6"/>
  <c r="AH15" i="6"/>
  <c r="AI15" i="6"/>
  <c r="E179" i="9" l="1"/>
  <c r="D180" i="9"/>
  <c r="D43" i="9" s="1"/>
  <c r="AX194" i="11"/>
  <c r="AF7" i="11"/>
  <c r="A7" i="11" s="1"/>
  <c r="AH66" i="11"/>
  <c r="AI66" i="11"/>
  <c r="H44" i="10"/>
  <c r="I215" i="10"/>
  <c r="J179" i="10"/>
  <c r="J95" i="10"/>
  <c r="I83" i="10"/>
  <c r="I180" i="10"/>
  <c r="I43" i="10" s="1"/>
  <c r="I44" i="10" s="1"/>
  <c r="I66" i="10" s="1"/>
  <c r="K174" i="10"/>
  <c r="K90" i="10"/>
  <c r="I172" i="10"/>
  <c r="AI60" i="9"/>
  <c r="U194" i="9"/>
  <c r="AH81" i="9"/>
  <c r="AS194" i="9"/>
  <c r="AI81" i="9"/>
  <c r="H90" i="9"/>
  <c r="AI68" i="9"/>
  <c r="E180" i="9"/>
  <c r="E43" i="9" s="1"/>
  <c r="E44" i="9" s="1"/>
  <c r="E66" i="9" s="1"/>
  <c r="F174" i="9"/>
  <c r="F95" i="9"/>
  <c r="E83" i="9"/>
  <c r="E215" i="9"/>
  <c r="F179" i="9"/>
  <c r="D44" i="9"/>
  <c r="D66" i="9" s="1"/>
  <c r="E172" i="9"/>
  <c r="AH68" i="9"/>
  <c r="AI72" i="9"/>
  <c r="AH72" i="9"/>
  <c r="AC5" i="9"/>
  <c r="T194" i="9"/>
  <c r="B7" i="9"/>
  <c r="AH60" i="9"/>
  <c r="K179" i="10" l="1"/>
  <c r="J215" i="10"/>
  <c r="J180" i="10"/>
  <c r="J43" i="10" s="1"/>
  <c r="K95" i="10"/>
  <c r="J83" i="10"/>
  <c r="L174" i="10"/>
  <c r="K180" i="10"/>
  <c r="K43" i="10" s="1"/>
  <c r="K44" i="10" s="1"/>
  <c r="K66" i="10" s="1"/>
  <c r="L90" i="10"/>
  <c r="J172" i="10"/>
  <c r="AA194" i="10"/>
  <c r="I7" i="10"/>
  <c r="H66" i="10"/>
  <c r="G174" i="9"/>
  <c r="F180" i="9"/>
  <c r="F43" i="9" s="1"/>
  <c r="F44" i="9" s="1"/>
  <c r="G95" i="9"/>
  <c r="F83" i="9"/>
  <c r="F172" i="9"/>
  <c r="W194" i="9"/>
  <c r="E7" i="9"/>
  <c r="V194" i="9"/>
  <c r="D7" i="9"/>
  <c r="I90" i="9"/>
  <c r="F215" i="9"/>
  <c r="G179" i="9"/>
  <c r="Z194" i="10" l="1"/>
  <c r="H7" i="10"/>
  <c r="K83" i="10"/>
  <c r="L95" i="10"/>
  <c r="M90" i="10"/>
  <c r="K215" i="10"/>
  <c r="L179" i="10"/>
  <c r="L180" i="10" s="1"/>
  <c r="L43" i="10" s="1"/>
  <c r="L44" i="10" s="1"/>
  <c r="L66" i="10" s="1"/>
  <c r="AC194" i="10"/>
  <c r="K7" i="10"/>
  <c r="M174" i="10"/>
  <c r="J44" i="10"/>
  <c r="K172" i="10"/>
  <c r="J90" i="9"/>
  <c r="H174" i="9"/>
  <c r="G180" i="9"/>
  <c r="G43" i="9" s="1"/>
  <c r="G83" i="9"/>
  <c r="H95" i="9"/>
  <c r="G172" i="9"/>
  <c r="F66" i="9"/>
  <c r="G215" i="9"/>
  <c r="H179" i="9"/>
  <c r="M95" i="10" l="1"/>
  <c r="L83" i="10"/>
  <c r="N174" i="10"/>
  <c r="AD194" i="10"/>
  <c r="L7" i="10"/>
  <c r="L215" i="10"/>
  <c r="M179" i="10"/>
  <c r="M172" i="10"/>
  <c r="N90" i="10"/>
  <c r="J66" i="10"/>
  <c r="L172" i="10"/>
  <c r="G44" i="9"/>
  <c r="I95" i="9"/>
  <c r="H83" i="9"/>
  <c r="H172" i="9"/>
  <c r="K90" i="9"/>
  <c r="H215" i="9"/>
  <c r="I179" i="9"/>
  <c r="X194" i="9"/>
  <c r="F7" i="9"/>
  <c r="I174" i="9"/>
  <c r="H180" i="9"/>
  <c r="H43" i="9" s="1"/>
  <c r="H44" i="9" s="1"/>
  <c r="H66" i="9" s="1"/>
  <c r="O174" i="10" l="1"/>
  <c r="M215" i="10"/>
  <c r="N179" i="10"/>
  <c r="O90" i="10"/>
  <c r="M180" i="10"/>
  <c r="M43" i="10" s="1"/>
  <c r="M44" i="10" s="1"/>
  <c r="M66" i="10" s="1"/>
  <c r="C189" i="10" s="1"/>
  <c r="AB194" i="10"/>
  <c r="J7" i="10"/>
  <c r="M83" i="10"/>
  <c r="N95" i="10"/>
  <c r="L90" i="9"/>
  <c r="J95" i="9"/>
  <c r="I83" i="9"/>
  <c r="I172" i="9"/>
  <c r="I180" i="9"/>
  <c r="I43" i="9" s="1"/>
  <c r="J174" i="9"/>
  <c r="Z194" i="9"/>
  <c r="H7" i="9"/>
  <c r="J179" i="9"/>
  <c r="I215" i="9"/>
  <c r="G66" i="9"/>
  <c r="O95" i="10" l="1"/>
  <c r="N83" i="10"/>
  <c r="AE194" i="10"/>
  <c r="M7" i="10"/>
  <c r="O172" i="10"/>
  <c r="P90" i="10"/>
  <c r="N172" i="10"/>
  <c r="O180" i="10"/>
  <c r="O43" i="10" s="1"/>
  <c r="O44" i="10" s="1"/>
  <c r="O66" i="10" s="1"/>
  <c r="P174" i="10"/>
  <c r="B189" i="10"/>
  <c r="K6" i="10" s="1"/>
  <c r="N215" i="10"/>
  <c r="O179" i="10"/>
  <c r="N180" i="10"/>
  <c r="N43" i="10" s="1"/>
  <c r="N44" i="10" s="1"/>
  <c r="N66" i="10" s="1"/>
  <c r="J180" i="9"/>
  <c r="J43" i="9" s="1"/>
  <c r="J44" i="9" s="1"/>
  <c r="J66" i="9" s="1"/>
  <c r="K174" i="9"/>
  <c r="M90" i="9"/>
  <c r="Y194" i="9"/>
  <c r="G7" i="9"/>
  <c r="K179" i="9"/>
  <c r="J215" i="9"/>
  <c r="I44" i="9"/>
  <c r="J83" i="9"/>
  <c r="K95" i="9"/>
  <c r="J172" i="9"/>
  <c r="AF194" i="10" l="1"/>
  <c r="N7" i="10"/>
  <c r="AG194" i="10"/>
  <c r="O7" i="10"/>
  <c r="O215" i="10"/>
  <c r="P179" i="10"/>
  <c r="Q90" i="10"/>
  <c r="Q174" i="10"/>
  <c r="O83" i="10"/>
  <c r="P95" i="10"/>
  <c r="P172" i="10" s="1"/>
  <c r="L95" i="9"/>
  <c r="K83" i="9"/>
  <c r="K172" i="9"/>
  <c r="I66" i="9"/>
  <c r="K215" i="9"/>
  <c r="L179" i="9"/>
  <c r="N90" i="9"/>
  <c r="K180" i="9"/>
  <c r="K43" i="9" s="1"/>
  <c r="L174" i="9"/>
  <c r="AB194" i="9"/>
  <c r="J7" i="9"/>
  <c r="P215" i="10" l="1"/>
  <c r="Q179" i="10"/>
  <c r="Q180" i="10" s="1"/>
  <c r="Q43" i="10" s="1"/>
  <c r="Q44" i="10" s="1"/>
  <c r="Q66" i="10" s="1"/>
  <c r="Q95" i="10"/>
  <c r="Q172" i="10" s="1"/>
  <c r="P83" i="10"/>
  <c r="R90" i="10"/>
  <c r="R174" i="10"/>
  <c r="P180" i="10"/>
  <c r="P43" i="10" s="1"/>
  <c r="P44" i="10" s="1"/>
  <c r="P66" i="10" s="1"/>
  <c r="L215" i="9"/>
  <c r="M179" i="9"/>
  <c r="L180" i="9"/>
  <c r="L43" i="9" s="1"/>
  <c r="L44" i="9" s="1"/>
  <c r="L66" i="9" s="1"/>
  <c r="M174" i="9"/>
  <c r="K44" i="9"/>
  <c r="O90" i="9"/>
  <c r="AA194" i="9"/>
  <c r="I7" i="9"/>
  <c r="L83" i="9"/>
  <c r="M95" i="9"/>
  <c r="L172" i="9"/>
  <c r="AI194" i="10" l="1"/>
  <c r="Q7" i="10"/>
  <c r="S90" i="10"/>
  <c r="S174" i="10"/>
  <c r="Q215" i="10"/>
  <c r="R179" i="10"/>
  <c r="R180" i="10" s="1"/>
  <c r="R43" i="10" s="1"/>
  <c r="R44" i="10" s="1"/>
  <c r="R66" i="10" s="1"/>
  <c r="R95" i="10"/>
  <c r="R172" i="10" s="1"/>
  <c r="Q83" i="10"/>
  <c r="AH194" i="10"/>
  <c r="P7" i="10"/>
  <c r="N95" i="9"/>
  <c r="M83" i="9"/>
  <c r="M172" i="9"/>
  <c r="K66" i="9"/>
  <c r="M180" i="9"/>
  <c r="M43" i="9" s="1"/>
  <c r="M44" i="9" s="1"/>
  <c r="M66" i="9" s="1"/>
  <c r="N174" i="9"/>
  <c r="P90" i="9"/>
  <c r="AD194" i="9"/>
  <c r="L7" i="9"/>
  <c r="M215" i="9"/>
  <c r="N179" i="9"/>
  <c r="AJ194" i="10" l="1"/>
  <c r="R7" i="10"/>
  <c r="T174" i="10"/>
  <c r="T90" i="10"/>
  <c r="S179" i="10"/>
  <c r="R215" i="10"/>
  <c r="S95" i="10"/>
  <c r="S172" i="10" s="1"/>
  <c r="R83" i="10"/>
  <c r="O174" i="9"/>
  <c r="N180" i="9"/>
  <c r="N43" i="9" s="1"/>
  <c r="N44" i="9" s="1"/>
  <c r="N66" i="9" s="1"/>
  <c r="N215" i="9"/>
  <c r="O179" i="9"/>
  <c r="AC194" i="9"/>
  <c r="K7" i="9"/>
  <c r="C189" i="9"/>
  <c r="B189" i="9"/>
  <c r="AE194" i="9"/>
  <c r="M7" i="9"/>
  <c r="Q90" i="9"/>
  <c r="N83" i="9"/>
  <c r="O95" i="9"/>
  <c r="N172" i="9"/>
  <c r="U90" i="10" l="1"/>
  <c r="S215" i="10"/>
  <c r="T179" i="10"/>
  <c r="T180" i="10"/>
  <c r="T43" i="10" s="1"/>
  <c r="T44" i="10" s="1"/>
  <c r="T66" i="10" s="1"/>
  <c r="U174" i="10"/>
  <c r="S180" i="10"/>
  <c r="S43" i="10" s="1"/>
  <c r="S44" i="10" s="1"/>
  <c r="S66" i="10" s="1"/>
  <c r="S83" i="10"/>
  <c r="T95" i="10"/>
  <c r="K6" i="9"/>
  <c r="O83" i="9"/>
  <c r="P95" i="9"/>
  <c r="O172" i="9"/>
  <c r="R90" i="9"/>
  <c r="O215" i="9"/>
  <c r="P179" i="9"/>
  <c r="AF194" i="9"/>
  <c r="N7" i="9"/>
  <c r="P174" i="9"/>
  <c r="O180" i="9"/>
  <c r="O43" i="9" s="1"/>
  <c r="O44" i="9" s="1"/>
  <c r="O66" i="9" s="1"/>
  <c r="AK194" i="10" l="1"/>
  <c r="S7" i="10"/>
  <c r="U180" i="10"/>
  <c r="U43" i="10" s="1"/>
  <c r="U44" i="10" s="1"/>
  <c r="U66" i="10" s="1"/>
  <c r="V174" i="10"/>
  <c r="U172" i="10"/>
  <c r="V90" i="10"/>
  <c r="AL194" i="10"/>
  <c r="T7" i="10"/>
  <c r="T215" i="10"/>
  <c r="U179" i="10"/>
  <c r="U95" i="10"/>
  <c r="T83" i="10"/>
  <c r="T172" i="10"/>
  <c r="AG194" i="9"/>
  <c r="O7" i="9"/>
  <c r="P215" i="9"/>
  <c r="Q179" i="9"/>
  <c r="S90" i="9"/>
  <c r="Q174" i="9"/>
  <c r="P180" i="9"/>
  <c r="P43" i="9" s="1"/>
  <c r="P44" i="9" s="1"/>
  <c r="P66" i="9" s="1"/>
  <c r="Q95" i="9"/>
  <c r="P83" i="9"/>
  <c r="P172" i="9"/>
  <c r="V95" i="10" l="1"/>
  <c r="U83" i="10"/>
  <c r="W174" i="10"/>
  <c r="U215" i="10"/>
  <c r="V179" i="10"/>
  <c r="V172" i="10"/>
  <c r="W90" i="10"/>
  <c r="AM194" i="10"/>
  <c r="U7" i="10"/>
  <c r="Q180" i="9"/>
  <c r="Q43" i="9" s="1"/>
  <c r="Q44" i="9" s="1"/>
  <c r="Q66" i="9" s="1"/>
  <c r="R174" i="9"/>
  <c r="T90" i="9"/>
  <c r="R179" i="9"/>
  <c r="Q215" i="9"/>
  <c r="AH194" i="9"/>
  <c r="P7" i="9"/>
  <c r="R95" i="9"/>
  <c r="Q83" i="9"/>
  <c r="Q172" i="9"/>
  <c r="X90" i="10" l="1"/>
  <c r="V215" i="10"/>
  <c r="W179" i="10"/>
  <c r="V180" i="10"/>
  <c r="V43" i="10" s="1"/>
  <c r="V44" i="10" s="1"/>
  <c r="V66" i="10" s="1"/>
  <c r="W180" i="10"/>
  <c r="W43" i="10" s="1"/>
  <c r="W44" i="10" s="1"/>
  <c r="W66" i="10" s="1"/>
  <c r="X174" i="10"/>
  <c r="W95" i="10"/>
  <c r="V83" i="10"/>
  <c r="R180" i="9"/>
  <c r="R43" i="9" s="1"/>
  <c r="R44" i="9" s="1"/>
  <c r="R66" i="9" s="1"/>
  <c r="S174" i="9"/>
  <c r="S179" i="9"/>
  <c r="R215" i="9"/>
  <c r="U90" i="9"/>
  <c r="R83" i="9"/>
  <c r="S95" i="9"/>
  <c r="R172" i="9"/>
  <c r="AI194" i="9"/>
  <c r="Q7" i="9"/>
  <c r="X95" i="10" l="1"/>
  <c r="W83" i="10"/>
  <c r="AN194" i="10"/>
  <c r="V7" i="10"/>
  <c r="AO194" i="10"/>
  <c r="W7" i="10"/>
  <c r="W215" i="10"/>
  <c r="X179" i="10"/>
  <c r="X172" i="10"/>
  <c r="Y90" i="10"/>
  <c r="Y174" i="10"/>
  <c r="W172" i="10"/>
  <c r="S215" i="9"/>
  <c r="T179" i="9"/>
  <c r="T95" i="9"/>
  <c r="S83" i="9"/>
  <c r="S172" i="9"/>
  <c r="V90" i="9"/>
  <c r="S180" i="9"/>
  <c r="S43" i="9" s="1"/>
  <c r="S44" i="9" s="1"/>
  <c r="S66" i="9" s="1"/>
  <c r="T174" i="9"/>
  <c r="AJ194" i="9"/>
  <c r="R7" i="9"/>
  <c r="X215" i="10" l="1"/>
  <c r="Y179" i="10"/>
  <c r="Y180" i="10"/>
  <c r="Y43" i="10" s="1"/>
  <c r="Y44" i="10" s="1"/>
  <c r="Y66" i="10" s="1"/>
  <c r="Z174" i="10"/>
  <c r="X180" i="10"/>
  <c r="X43" i="10" s="1"/>
  <c r="X44" i="10" s="1"/>
  <c r="X66" i="10" s="1"/>
  <c r="X7" i="10" s="1"/>
  <c r="Z90" i="10"/>
  <c r="Y95" i="10"/>
  <c r="X83" i="10"/>
  <c r="AK194" i="9"/>
  <c r="S7" i="9"/>
  <c r="W90" i="9"/>
  <c r="T83" i="9"/>
  <c r="U95" i="9"/>
  <c r="T172" i="9"/>
  <c r="T215" i="9"/>
  <c r="U179" i="9"/>
  <c r="T180" i="9"/>
  <c r="T43" i="9" s="1"/>
  <c r="T44" i="9" s="1"/>
  <c r="T66" i="9" s="1"/>
  <c r="U174" i="9"/>
  <c r="AA90" i="10" l="1"/>
  <c r="Z95" i="10"/>
  <c r="Y83" i="10"/>
  <c r="AQ194" i="10"/>
  <c r="Y7" i="10"/>
  <c r="AP194" i="10"/>
  <c r="Y215" i="10"/>
  <c r="Z179" i="10"/>
  <c r="Z180" i="10" s="1"/>
  <c r="Z44" i="10" s="1"/>
  <c r="Z66" i="10" s="1"/>
  <c r="Y172" i="10"/>
  <c r="AA174" i="10"/>
  <c r="V95" i="9"/>
  <c r="U83" i="9"/>
  <c r="U172" i="9"/>
  <c r="X90" i="9"/>
  <c r="U180" i="9"/>
  <c r="U43" i="9" s="1"/>
  <c r="U44" i="9" s="1"/>
  <c r="U66" i="9" s="1"/>
  <c r="V174" i="9"/>
  <c r="AL194" i="9"/>
  <c r="T7" i="9"/>
  <c r="U215" i="9"/>
  <c r="V179" i="9"/>
  <c r="AB174" i="10" l="1"/>
  <c r="AR194" i="10"/>
  <c r="Z7" i="10"/>
  <c r="AA95" i="10"/>
  <c r="Z83" i="10"/>
  <c r="AA179" i="10"/>
  <c r="Z215" i="10"/>
  <c r="AB90" i="10"/>
  <c r="Z172" i="10"/>
  <c r="W174" i="9"/>
  <c r="V180" i="9"/>
  <c r="V43" i="9" s="1"/>
  <c r="V44" i="9" s="1"/>
  <c r="V66" i="9" s="1"/>
  <c r="Y90" i="9"/>
  <c r="V215" i="9"/>
  <c r="W179" i="9"/>
  <c r="AM194" i="9"/>
  <c r="U7" i="9"/>
  <c r="V83" i="9"/>
  <c r="W95" i="9"/>
  <c r="V172" i="9"/>
  <c r="AA215" i="10" l="1"/>
  <c r="AB179" i="10"/>
  <c r="AA83" i="10"/>
  <c r="AB95" i="10"/>
  <c r="AB172" i="10"/>
  <c r="AC90" i="10"/>
  <c r="AA180" i="10"/>
  <c r="AA43" i="10" s="1"/>
  <c r="AA44" i="10" s="1"/>
  <c r="AA66" i="10" s="1"/>
  <c r="AA172" i="10"/>
  <c r="AC174" i="10"/>
  <c r="AN194" i="9"/>
  <c r="V7" i="9"/>
  <c r="W215" i="9"/>
  <c r="X179" i="9"/>
  <c r="Z90" i="9"/>
  <c r="W83" i="9"/>
  <c r="X95" i="9"/>
  <c r="W172" i="9"/>
  <c r="X174" i="9"/>
  <c r="W180" i="9"/>
  <c r="W43" i="9" s="1"/>
  <c r="W44" i="9" s="1"/>
  <c r="W66" i="9" s="1"/>
  <c r="AS194" i="10" l="1"/>
  <c r="AA7" i="10"/>
  <c r="AD90" i="10"/>
  <c r="AB83" i="10"/>
  <c r="AC95" i="10"/>
  <c r="AB215" i="10"/>
  <c r="AC179" i="10"/>
  <c r="AD174" i="10"/>
  <c r="AB180" i="10"/>
  <c r="AB43" i="10" s="1"/>
  <c r="AB44" i="10" s="1"/>
  <c r="AB66" i="10" s="1"/>
  <c r="Y95" i="9"/>
  <c r="X83" i="9"/>
  <c r="X172" i="9"/>
  <c r="AO194" i="9"/>
  <c r="W7" i="9"/>
  <c r="Y174" i="9"/>
  <c r="X180" i="9"/>
  <c r="X43" i="9" s="1"/>
  <c r="X44" i="9" s="1"/>
  <c r="X66" i="9" s="1"/>
  <c r="AA90" i="9"/>
  <c r="X215" i="9"/>
  <c r="Y179" i="9"/>
  <c r="AC215" i="10" l="1"/>
  <c r="AD179" i="10"/>
  <c r="AD95" i="10"/>
  <c r="AC83" i="10"/>
  <c r="AD172" i="10"/>
  <c r="AE90" i="10"/>
  <c r="AT194" i="10"/>
  <c r="AB7" i="10"/>
  <c r="AC172" i="10"/>
  <c r="AE174" i="10"/>
  <c r="AD180" i="10"/>
  <c r="AD43" i="10" s="1"/>
  <c r="AD44" i="10" s="1"/>
  <c r="AD66" i="10" s="1"/>
  <c r="AC180" i="10"/>
  <c r="AC43" i="10" s="1"/>
  <c r="AC44" i="10" s="1"/>
  <c r="AC66" i="10" s="1"/>
  <c r="AP194" i="9"/>
  <c r="X7" i="9"/>
  <c r="Z179" i="9"/>
  <c r="Y215" i="9"/>
  <c r="Y180" i="9"/>
  <c r="Y43" i="9" s="1"/>
  <c r="Y44" i="9" s="1"/>
  <c r="Y66" i="9" s="1"/>
  <c r="Z174" i="9"/>
  <c r="AB90" i="9"/>
  <c r="Y83" i="9"/>
  <c r="Z95" i="9"/>
  <c r="Y172" i="9"/>
  <c r="AF90" i="10" l="1"/>
  <c r="AU194" i="10"/>
  <c r="AC7" i="10"/>
  <c r="AE95" i="10"/>
  <c r="AD83" i="10"/>
  <c r="AV194" i="10"/>
  <c r="AD7" i="10"/>
  <c r="AF174" i="10"/>
  <c r="AD215" i="10"/>
  <c r="AE179" i="10"/>
  <c r="AC90" i="9"/>
  <c r="AQ194" i="9"/>
  <c r="Y7" i="9"/>
  <c r="AA179" i="9"/>
  <c r="Z215" i="9"/>
  <c r="Z83" i="9"/>
  <c r="AA95" i="9"/>
  <c r="Z172" i="9"/>
  <c r="Z180" i="9"/>
  <c r="Z43" i="9" s="1"/>
  <c r="Z44" i="9" s="1"/>
  <c r="Z66" i="9" s="1"/>
  <c r="AA174" i="9"/>
  <c r="AE83" i="10" l="1"/>
  <c r="AF95" i="10"/>
  <c r="AF83" i="10" s="1"/>
  <c r="AE215" i="10"/>
  <c r="AF179" i="10"/>
  <c r="AF215" i="10" s="1"/>
  <c r="AE180" i="10"/>
  <c r="AE43" i="10" s="1"/>
  <c r="AE44" i="10" s="1"/>
  <c r="AE66" i="10" s="1"/>
  <c r="AF172" i="10"/>
  <c r="AF180" i="10"/>
  <c r="AF43" i="10" s="1"/>
  <c r="AE172" i="10"/>
  <c r="AA215" i="9"/>
  <c r="AB179" i="9"/>
  <c r="AA180" i="9"/>
  <c r="AB174" i="9"/>
  <c r="AB95" i="9"/>
  <c r="AA83" i="9"/>
  <c r="AA172" i="9"/>
  <c r="AR194" i="9"/>
  <c r="Z7" i="9"/>
  <c r="AD90" i="9"/>
  <c r="AF44" i="10" l="1"/>
  <c r="AI43" i="10"/>
  <c r="AH43" i="10"/>
  <c r="AI83" i="10"/>
  <c r="AH83" i="10"/>
  <c r="AW194" i="10"/>
  <c r="AE7" i="10"/>
  <c r="AB83" i="9"/>
  <c r="AC95" i="9"/>
  <c r="AB172" i="9"/>
  <c r="AE90" i="9"/>
  <c r="AB180" i="9"/>
  <c r="AB43" i="9" s="1"/>
  <c r="AB44" i="9" s="1"/>
  <c r="AB66" i="9" s="1"/>
  <c r="AC174" i="9"/>
  <c r="AB215" i="9"/>
  <c r="AC179" i="9"/>
  <c r="AF66" i="10" l="1"/>
  <c r="AI44" i="10"/>
  <c r="AH44" i="10"/>
  <c r="AC180" i="9"/>
  <c r="AC43" i="9" s="1"/>
  <c r="AC44" i="9" s="1"/>
  <c r="AC66" i="9" s="1"/>
  <c r="AD174" i="9"/>
  <c r="AF90" i="9"/>
  <c r="AT194" i="9"/>
  <c r="AB7" i="9"/>
  <c r="AD95" i="9"/>
  <c r="AC83" i="9"/>
  <c r="AC172" i="9"/>
  <c r="AC215" i="9"/>
  <c r="AD179" i="9"/>
  <c r="AX194" i="10" l="1"/>
  <c r="AF7" i="10"/>
  <c r="A7" i="10" s="1"/>
  <c r="AI66" i="10"/>
  <c r="AH66" i="10"/>
  <c r="AE95" i="9"/>
  <c r="AD83" i="9"/>
  <c r="AD172" i="9"/>
  <c r="AD215" i="9"/>
  <c r="AE179" i="9"/>
  <c r="AE174" i="9"/>
  <c r="AD180" i="9"/>
  <c r="AD43" i="9" s="1"/>
  <c r="AD44" i="9" s="1"/>
  <c r="AD66" i="9" s="1"/>
  <c r="AU194" i="9"/>
  <c r="AC7" i="9"/>
  <c r="AV194" i="9" l="1"/>
  <c r="AD7" i="9"/>
  <c r="AF174" i="9"/>
  <c r="AE180" i="9"/>
  <c r="AE43" i="9" s="1"/>
  <c r="AE44" i="9" s="1"/>
  <c r="AE66" i="9" s="1"/>
  <c r="AE215" i="9"/>
  <c r="AF179" i="9"/>
  <c r="AF215" i="9" s="1"/>
  <c r="AE83" i="9"/>
  <c r="AF95" i="9"/>
  <c r="AE172" i="9"/>
  <c r="AF83" i="9" l="1"/>
  <c r="AF172" i="9"/>
  <c r="AF180" i="9"/>
  <c r="AF43" i="9" s="1"/>
  <c r="AW194" i="9"/>
  <c r="AE7" i="9"/>
  <c r="AF44" i="9" l="1"/>
  <c r="AI43" i="9"/>
  <c r="AH43" i="9"/>
  <c r="AH83" i="9"/>
  <c r="AI83" i="9"/>
  <c r="AF66" i="9" l="1"/>
  <c r="AH44" i="9"/>
  <c r="AI44" i="9"/>
  <c r="AX194" i="9" l="1"/>
  <c r="AF7" i="9"/>
  <c r="A7" i="9" s="1"/>
  <c r="AH66" i="9"/>
  <c r="AI66" i="9"/>
  <c r="L48" i="6" l="1"/>
  <c r="G50" i="6"/>
  <c r="B31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B219" i="6"/>
  <c r="A219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A218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A217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216" i="6"/>
  <c r="B215" i="6"/>
  <c r="S190" i="6"/>
  <c r="AG180" i="6"/>
  <c r="B180" i="6"/>
  <c r="C179" i="6"/>
  <c r="C215" i="6" s="1"/>
  <c r="C178" i="6"/>
  <c r="D178" i="6" s="1"/>
  <c r="E178" i="6" s="1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R178" i="6" s="1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C177" i="6"/>
  <c r="D177" i="6" s="1"/>
  <c r="E177" i="6" s="1"/>
  <c r="F177" i="6" s="1"/>
  <c r="G177" i="6" s="1"/>
  <c r="H177" i="6" s="1"/>
  <c r="I177" i="6" s="1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C176" i="6"/>
  <c r="D176" i="6" s="1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C175" i="6"/>
  <c r="D175" i="6" s="1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C174" i="6"/>
  <c r="AG172" i="6"/>
  <c r="B172" i="6"/>
  <c r="C171" i="6"/>
  <c r="D171" i="6" s="1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C170" i="6"/>
  <c r="D170" i="6" s="1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C169" i="6"/>
  <c r="D169" i="6" s="1"/>
  <c r="E169" i="6" s="1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D168" i="6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C168" i="6"/>
  <c r="C167" i="6"/>
  <c r="D167" i="6" s="1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C166" i="6"/>
  <c r="D166" i="6" s="1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C165" i="6"/>
  <c r="D165" i="6" s="1"/>
  <c r="E165" i="6" s="1"/>
  <c r="F165" i="6" s="1"/>
  <c r="G165" i="6" s="1"/>
  <c r="H165" i="6" s="1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C164" i="6"/>
  <c r="D164" i="6" s="1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C163" i="6"/>
  <c r="D163" i="6" s="1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C162" i="6"/>
  <c r="D162" i="6" s="1"/>
  <c r="E162" i="6" s="1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C161" i="6"/>
  <c r="D161" i="6" s="1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C160" i="6"/>
  <c r="D160" i="6" s="1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C159" i="6"/>
  <c r="D159" i="6" s="1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C158" i="6"/>
  <c r="D158" i="6" s="1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C157" i="6"/>
  <c r="D157" i="6" s="1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C156" i="6"/>
  <c r="D156" i="6" s="1"/>
  <c r="E156" i="6" s="1"/>
  <c r="F156" i="6" s="1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C155" i="6"/>
  <c r="D155" i="6" s="1"/>
  <c r="E155" i="6" s="1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C154" i="6"/>
  <c r="D154" i="6" s="1"/>
  <c r="E154" i="6" s="1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C153" i="6"/>
  <c r="D153" i="6" s="1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C152" i="6"/>
  <c r="D152" i="6" s="1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C151" i="6"/>
  <c r="D151" i="6" s="1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C150" i="6"/>
  <c r="D150" i="6" s="1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C149" i="6"/>
  <c r="D149" i="6" s="1"/>
  <c r="E149" i="6" s="1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C148" i="6"/>
  <c r="D148" i="6" s="1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C147" i="6"/>
  <c r="D147" i="6" s="1"/>
  <c r="E147" i="6" s="1"/>
  <c r="F147" i="6" s="1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C146" i="6"/>
  <c r="D146" i="6" s="1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C145" i="6"/>
  <c r="D145" i="6" s="1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C144" i="6"/>
  <c r="D144" i="6" s="1"/>
  <c r="E144" i="6" s="1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C143" i="6"/>
  <c r="D143" i="6" s="1"/>
  <c r="E143" i="6" s="1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C142" i="6"/>
  <c r="D142" i="6" s="1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C141" i="6"/>
  <c r="D141" i="6" s="1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C140" i="6"/>
  <c r="D140" i="6" s="1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C139" i="6"/>
  <c r="D139" i="6" s="1"/>
  <c r="E139" i="6" s="1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C138" i="6"/>
  <c r="D138" i="6" s="1"/>
  <c r="E138" i="6" s="1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C137" i="6"/>
  <c r="D137" i="6" s="1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C136" i="6"/>
  <c r="D136" i="6" s="1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C135" i="6"/>
  <c r="D135" i="6" s="1"/>
  <c r="E135" i="6" s="1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C134" i="6"/>
  <c r="D134" i="6" s="1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C133" i="6"/>
  <c r="D133" i="6" s="1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C132" i="6"/>
  <c r="D132" i="6" s="1"/>
  <c r="E132" i="6" s="1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C131" i="6"/>
  <c r="D131" i="6" s="1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C130" i="6"/>
  <c r="D130" i="6" s="1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C129" i="6"/>
  <c r="D129" i="6" s="1"/>
  <c r="E129" i="6" s="1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C128" i="6"/>
  <c r="D128" i="6" s="1"/>
  <c r="E128" i="6" s="1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C127" i="6"/>
  <c r="D127" i="6" s="1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C126" i="6"/>
  <c r="D126" i="6" s="1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C125" i="6"/>
  <c r="D125" i="6" s="1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C124" i="6"/>
  <c r="D124" i="6" s="1"/>
  <c r="E124" i="6" s="1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C123" i="6"/>
  <c r="D123" i="6" s="1"/>
  <c r="E123" i="6" s="1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C122" i="6"/>
  <c r="D122" i="6" s="1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C121" i="6"/>
  <c r="D121" i="6" s="1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C120" i="6"/>
  <c r="D120" i="6" s="1"/>
  <c r="E120" i="6" s="1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C119" i="6"/>
  <c r="D119" i="6" s="1"/>
  <c r="E119" i="6" s="1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C118" i="6"/>
  <c r="D118" i="6" s="1"/>
  <c r="E118" i="6" s="1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C117" i="6"/>
  <c r="D117" i="6" s="1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C116" i="6"/>
  <c r="D116" i="6" s="1"/>
  <c r="E116" i="6" s="1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C115" i="6"/>
  <c r="D115" i="6" s="1"/>
  <c r="E115" i="6" s="1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C114" i="6"/>
  <c r="D114" i="6" s="1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C113" i="6"/>
  <c r="D113" i="6" s="1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C112" i="6"/>
  <c r="D112" i="6" s="1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C111" i="6"/>
  <c r="D111" i="6" s="1"/>
  <c r="E111" i="6" s="1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C110" i="6"/>
  <c r="D110" i="6" s="1"/>
  <c r="E110" i="6" s="1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C109" i="6"/>
  <c r="D109" i="6" s="1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C108" i="6"/>
  <c r="D108" i="6" s="1"/>
  <c r="E108" i="6" s="1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C107" i="6"/>
  <c r="D107" i="6" s="1"/>
  <c r="E107" i="6" s="1"/>
  <c r="F107" i="6" s="1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C106" i="6"/>
  <c r="D106" i="6" s="1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C105" i="6"/>
  <c r="D105" i="6" s="1"/>
  <c r="E105" i="6" s="1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C104" i="6"/>
  <c r="D104" i="6" s="1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C103" i="6"/>
  <c r="D103" i="6" s="1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C102" i="6"/>
  <c r="D102" i="6" s="1"/>
  <c r="E102" i="6" s="1"/>
  <c r="F102" i="6" s="1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C101" i="6"/>
  <c r="D101" i="6" s="1"/>
  <c r="E101" i="6" s="1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J100" i="6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C100" i="6"/>
  <c r="D100" i="6" s="1"/>
  <c r="E100" i="6" s="1"/>
  <c r="F100" i="6" s="1"/>
  <c r="G100" i="6" s="1"/>
  <c r="H100" i="6" s="1"/>
  <c r="C99" i="6"/>
  <c r="D99" i="6" s="1"/>
  <c r="E99" i="6" s="1"/>
  <c r="F99" i="6" s="1"/>
  <c r="G99" i="6" s="1"/>
  <c r="H99" i="6" s="1"/>
  <c r="I99" i="6" s="1"/>
  <c r="J99" i="6" s="1"/>
  <c r="K99" i="6" s="1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C98" i="6"/>
  <c r="D98" i="6" s="1"/>
  <c r="E98" i="6" s="1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C97" i="6"/>
  <c r="D97" i="6" s="1"/>
  <c r="E97" i="6" s="1"/>
  <c r="F97" i="6" s="1"/>
  <c r="G97" i="6" s="1"/>
  <c r="H97" i="6" s="1"/>
  <c r="I97" i="6" s="1"/>
  <c r="J97" i="6" s="1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C96" i="6"/>
  <c r="D96" i="6" s="1"/>
  <c r="E96" i="6" s="1"/>
  <c r="F96" i="6" s="1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C95" i="6"/>
  <c r="D95" i="6" s="1"/>
  <c r="E95" i="6" s="1"/>
  <c r="C94" i="6"/>
  <c r="D94" i="6" s="1"/>
  <c r="E94" i="6" s="1"/>
  <c r="F94" i="6" s="1"/>
  <c r="G94" i="6" s="1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C93" i="6"/>
  <c r="D93" i="6" s="1"/>
  <c r="E93" i="6" s="1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C92" i="6"/>
  <c r="D92" i="6" s="1"/>
  <c r="E92" i="6" s="1"/>
  <c r="F92" i="6" s="1"/>
  <c r="G92" i="6" s="1"/>
  <c r="H92" i="6" s="1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C91" i="6"/>
  <c r="D91" i="6" s="1"/>
  <c r="E91" i="6" s="1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C90" i="6"/>
  <c r="D90" i="6" s="1"/>
  <c r="AH87" i="6"/>
  <c r="AI87" i="6" s="1"/>
  <c r="AH86" i="6"/>
  <c r="AI86" i="6" s="1"/>
  <c r="AH85" i="6"/>
  <c r="AI85" i="6" s="1"/>
  <c r="AH84" i="6"/>
  <c r="AI84" i="6" s="1"/>
  <c r="B83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I80" i="6"/>
  <c r="AH80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G72" i="6"/>
  <c r="AI71" i="6"/>
  <c r="AH71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I65" i="6"/>
  <c r="AH65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I63" i="6"/>
  <c r="AH63" i="6"/>
  <c r="AI62" i="6"/>
  <c r="AH62" i="6"/>
  <c r="AI61" i="6"/>
  <c r="AH61" i="6"/>
  <c r="AG60" i="6"/>
  <c r="AF60" i="6"/>
  <c r="AF5" i="6" s="1"/>
  <c r="AE60" i="6"/>
  <c r="AE5" i="6" s="1"/>
  <c r="AD60" i="6"/>
  <c r="AD5" i="6" s="1"/>
  <c r="AC60" i="6"/>
  <c r="AC5" i="6" s="1"/>
  <c r="AB60" i="6"/>
  <c r="AB5" i="6" s="1"/>
  <c r="AA60" i="6"/>
  <c r="AA5" i="6" s="1"/>
  <c r="Z60" i="6"/>
  <c r="Y60" i="6"/>
  <c r="X60" i="6"/>
  <c r="X5" i="6" s="1"/>
  <c r="W60" i="6"/>
  <c r="W5" i="6" s="1"/>
  <c r="V60" i="6"/>
  <c r="V5" i="6" s="1"/>
  <c r="U60" i="6"/>
  <c r="U5" i="6" s="1"/>
  <c r="T60" i="6"/>
  <c r="T5" i="6" s="1"/>
  <c r="S60" i="6"/>
  <c r="S5" i="6" s="1"/>
  <c r="R60" i="6"/>
  <c r="R5" i="6" s="1"/>
  <c r="Q60" i="6"/>
  <c r="Q5" i="6" s="1"/>
  <c r="P60" i="6"/>
  <c r="P5" i="6" s="1"/>
  <c r="O60" i="6"/>
  <c r="O5" i="6" s="1"/>
  <c r="N60" i="6"/>
  <c r="N5" i="6" s="1"/>
  <c r="M60" i="6"/>
  <c r="M5" i="6" s="1"/>
  <c r="L60" i="6"/>
  <c r="L5" i="6" s="1"/>
  <c r="K60" i="6"/>
  <c r="K5" i="6" s="1"/>
  <c r="J60" i="6"/>
  <c r="I60" i="6"/>
  <c r="I5" i="6" s="1"/>
  <c r="H60" i="6"/>
  <c r="H5" i="6" s="1"/>
  <c r="G60" i="6"/>
  <c r="G5" i="6" s="1"/>
  <c r="F60" i="6"/>
  <c r="F5" i="6" s="1"/>
  <c r="E60" i="6"/>
  <c r="E5" i="6" s="1"/>
  <c r="D60" i="6"/>
  <c r="D5" i="6" s="1"/>
  <c r="C60" i="6"/>
  <c r="C5" i="6" s="1"/>
  <c r="B60" i="6"/>
  <c r="AI59" i="6"/>
  <c r="AH59" i="6"/>
  <c r="AI58" i="6"/>
  <c r="AH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G48" i="6"/>
  <c r="AG4" i="6" s="1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K48" i="6"/>
  <c r="J48" i="6"/>
  <c r="I48" i="6"/>
  <c r="H48" i="6"/>
  <c r="G48" i="6"/>
  <c r="F48" i="6"/>
  <c r="E48" i="6"/>
  <c r="D48" i="6"/>
  <c r="C48" i="6"/>
  <c r="B48" i="6"/>
  <c r="AI47" i="6"/>
  <c r="AH47" i="6"/>
  <c r="AI46" i="6"/>
  <c r="AH46" i="6"/>
  <c r="AI45" i="6"/>
  <c r="AH45" i="6"/>
  <c r="AG43" i="6"/>
  <c r="AG44" i="6" s="1"/>
  <c r="AG3" i="6" s="1"/>
  <c r="B43" i="6"/>
  <c r="B44" i="6" s="1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G31" i="6"/>
  <c r="AG2" i="6" s="1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H19" i="6"/>
  <c r="AI18" i="6"/>
  <c r="AH18" i="6"/>
  <c r="AI17" i="6"/>
  <c r="AH17" i="6"/>
  <c r="AI16" i="6"/>
  <c r="AH16" i="6"/>
  <c r="AI12" i="6"/>
  <c r="AH12" i="6"/>
  <c r="AI11" i="6"/>
  <c r="AH11" i="6"/>
  <c r="Z5" i="6"/>
  <c r="Y5" i="6"/>
  <c r="J5" i="6"/>
  <c r="K4" i="6"/>
  <c r="C4" i="6"/>
  <c r="D4" i="6" s="1"/>
  <c r="X72" i="6" l="1"/>
  <c r="P72" i="6"/>
  <c r="U72" i="6"/>
  <c r="AC72" i="6"/>
  <c r="W72" i="6"/>
  <c r="AE72" i="6"/>
  <c r="O72" i="6"/>
  <c r="AF72" i="6"/>
  <c r="AI64" i="6"/>
  <c r="Q72" i="6"/>
  <c r="Y72" i="6"/>
  <c r="AG66" i="6"/>
  <c r="AG6" i="6"/>
  <c r="N72" i="6"/>
  <c r="AD72" i="6"/>
  <c r="J72" i="6"/>
  <c r="R72" i="6"/>
  <c r="Z72" i="6"/>
  <c r="T72" i="6"/>
  <c r="AB72" i="6"/>
  <c r="AH64" i="6"/>
  <c r="V72" i="6"/>
  <c r="D179" i="6"/>
  <c r="M72" i="6"/>
  <c r="L72" i="6"/>
  <c r="I72" i="6"/>
  <c r="AI67" i="6"/>
  <c r="H72" i="6"/>
  <c r="G72" i="6"/>
  <c r="F72" i="6"/>
  <c r="E72" i="6"/>
  <c r="AI69" i="6"/>
  <c r="D72" i="6"/>
  <c r="AI68" i="6"/>
  <c r="AH60" i="6"/>
  <c r="B5" i="6"/>
  <c r="AI60" i="6"/>
  <c r="B66" i="6"/>
  <c r="T194" i="6" s="1"/>
  <c r="AI48" i="6"/>
  <c r="AH70" i="6"/>
  <c r="B72" i="6"/>
  <c r="AH31" i="6"/>
  <c r="AI81" i="6"/>
  <c r="D83" i="6"/>
  <c r="AI31" i="6"/>
  <c r="AI70" i="6"/>
  <c r="E83" i="6"/>
  <c r="F95" i="6"/>
  <c r="AH69" i="6"/>
  <c r="AH48" i="6"/>
  <c r="C72" i="6"/>
  <c r="K72" i="6"/>
  <c r="S72" i="6"/>
  <c r="AA72" i="6"/>
  <c r="C172" i="6"/>
  <c r="D172" i="6"/>
  <c r="AH67" i="6"/>
  <c r="AH81" i="6"/>
  <c r="E90" i="6"/>
  <c r="AH68" i="6"/>
  <c r="S191" i="6"/>
  <c r="D191" i="6"/>
  <c r="C83" i="6"/>
  <c r="D174" i="6"/>
  <c r="C180" i="6"/>
  <c r="C43" i="6" s="1"/>
  <c r="D215" i="6" l="1"/>
  <c r="E179" i="6"/>
  <c r="B7" i="6"/>
  <c r="E174" i="6"/>
  <c r="D180" i="6"/>
  <c r="D43" i="6" s="1"/>
  <c r="D44" i="6" s="1"/>
  <c r="D66" i="6" s="1"/>
  <c r="G95" i="6"/>
  <c r="F83" i="6"/>
  <c r="AH72" i="6"/>
  <c r="AI72" i="6"/>
  <c r="E172" i="6"/>
  <c r="F90" i="6"/>
  <c r="C44" i="6"/>
  <c r="AC47" i="5"/>
  <c r="S84" i="5"/>
  <c r="E215" i="6" l="1"/>
  <c r="F179" i="6"/>
  <c r="C66" i="6"/>
  <c r="G83" i="6"/>
  <c r="H95" i="6"/>
  <c r="F172" i="6"/>
  <c r="G90" i="6"/>
  <c r="V194" i="6"/>
  <c r="D7" i="6"/>
  <c r="F174" i="6"/>
  <c r="E180" i="6"/>
  <c r="E43" i="6" s="1"/>
  <c r="G179" i="6" l="1"/>
  <c r="F215" i="6"/>
  <c r="E44" i="6"/>
  <c r="H83" i="6"/>
  <c r="I95" i="6"/>
  <c r="G174" i="6"/>
  <c r="F180" i="6"/>
  <c r="F43" i="6" s="1"/>
  <c r="F44" i="6" s="1"/>
  <c r="F66" i="6" s="1"/>
  <c r="G172" i="6"/>
  <c r="H90" i="6"/>
  <c r="U194" i="6"/>
  <c r="C7" i="6"/>
  <c r="H179" i="6" l="1"/>
  <c r="G215" i="6"/>
  <c r="H174" i="6"/>
  <c r="G180" i="6"/>
  <c r="G43" i="6" s="1"/>
  <c r="G44" i="6" s="1"/>
  <c r="G66" i="6" s="1"/>
  <c r="J95" i="6"/>
  <c r="I83" i="6"/>
  <c r="H172" i="6"/>
  <c r="I90" i="6"/>
  <c r="E66" i="6"/>
  <c r="X194" i="6"/>
  <c r="F7" i="6"/>
  <c r="I179" i="6" l="1"/>
  <c r="H215" i="6"/>
  <c r="W194" i="6"/>
  <c r="E7" i="6"/>
  <c r="Y194" i="6"/>
  <c r="G7" i="6"/>
  <c r="H180" i="6"/>
  <c r="H43" i="6" s="1"/>
  <c r="H44" i="6" s="1"/>
  <c r="I174" i="6"/>
  <c r="I172" i="6"/>
  <c r="J90" i="6"/>
  <c r="J83" i="6"/>
  <c r="K95" i="6"/>
  <c r="J179" i="6" l="1"/>
  <c r="I215" i="6"/>
  <c r="H66" i="6"/>
  <c r="L95" i="6"/>
  <c r="K83" i="6"/>
  <c r="J172" i="6"/>
  <c r="K90" i="6"/>
  <c r="I180" i="6"/>
  <c r="I43" i="6" s="1"/>
  <c r="I44" i="6" s="1"/>
  <c r="I66" i="6" s="1"/>
  <c r="J174" i="6"/>
  <c r="K179" i="6" l="1"/>
  <c r="J215" i="6"/>
  <c r="AA194" i="6"/>
  <c r="I7" i="6"/>
  <c r="Z194" i="6"/>
  <c r="H7" i="6"/>
  <c r="J180" i="6"/>
  <c r="J43" i="6" s="1"/>
  <c r="J44" i="6" s="1"/>
  <c r="K174" i="6"/>
  <c r="L83" i="6"/>
  <c r="M95" i="6"/>
  <c r="K172" i="6"/>
  <c r="L90" i="6"/>
  <c r="L179" i="6" l="1"/>
  <c r="K215" i="6"/>
  <c r="L172" i="6"/>
  <c r="M90" i="6"/>
  <c r="L174" i="6"/>
  <c r="K180" i="6"/>
  <c r="K43" i="6" s="1"/>
  <c r="K44" i="6" s="1"/>
  <c r="K66" i="6" s="1"/>
  <c r="N95" i="6"/>
  <c r="M83" i="6"/>
  <c r="J66" i="6"/>
  <c r="M179" i="6" l="1"/>
  <c r="L215" i="6"/>
  <c r="O95" i="6"/>
  <c r="N83" i="6"/>
  <c r="M172" i="6"/>
  <c r="N90" i="6"/>
  <c r="AC194" i="6"/>
  <c r="K7" i="6"/>
  <c r="M174" i="6"/>
  <c r="L180" i="6"/>
  <c r="L43" i="6" s="1"/>
  <c r="L44" i="6" s="1"/>
  <c r="L66" i="6" s="1"/>
  <c r="AB194" i="6"/>
  <c r="J7" i="6"/>
  <c r="M215" i="6" l="1"/>
  <c r="N179" i="6"/>
  <c r="AD194" i="6"/>
  <c r="L7" i="6"/>
  <c r="N174" i="6"/>
  <c r="M180" i="6"/>
  <c r="M43" i="6" s="1"/>
  <c r="M44" i="6" s="1"/>
  <c r="M66" i="6" s="1"/>
  <c r="C189" i="6" s="1"/>
  <c r="N172" i="6"/>
  <c r="O90" i="6"/>
  <c r="P95" i="6"/>
  <c r="O83" i="6"/>
  <c r="N215" i="6" l="1"/>
  <c r="O179" i="6"/>
  <c r="O172" i="6"/>
  <c r="P90" i="6"/>
  <c r="AE194" i="6"/>
  <c r="M7" i="6"/>
  <c r="O174" i="6"/>
  <c r="N180" i="6"/>
  <c r="N43" i="6" s="1"/>
  <c r="N44" i="6" s="1"/>
  <c r="N66" i="6" s="1"/>
  <c r="P83" i="6"/>
  <c r="Q95" i="6"/>
  <c r="B189" i="6"/>
  <c r="K6" i="6" s="1"/>
  <c r="P179" i="6" l="1"/>
  <c r="O215" i="6"/>
  <c r="R95" i="6"/>
  <c r="Q83" i="6"/>
  <c r="AF194" i="6"/>
  <c r="N7" i="6"/>
  <c r="P174" i="6"/>
  <c r="O180" i="6"/>
  <c r="O43" i="6" s="1"/>
  <c r="O44" i="6" s="1"/>
  <c r="O66" i="6" s="1"/>
  <c r="P172" i="6"/>
  <c r="Q90" i="6"/>
  <c r="Q179" i="6" l="1"/>
  <c r="P215" i="6"/>
  <c r="R83" i="6"/>
  <c r="S95" i="6"/>
  <c r="Q174" i="6"/>
  <c r="P180" i="6"/>
  <c r="P43" i="6" s="1"/>
  <c r="P44" i="6" s="1"/>
  <c r="P66" i="6" s="1"/>
  <c r="AG194" i="6"/>
  <c r="O7" i="6"/>
  <c r="Q172" i="6"/>
  <c r="R90" i="6"/>
  <c r="R179" i="6" l="1"/>
  <c r="Q215" i="6"/>
  <c r="AH194" i="6"/>
  <c r="P7" i="6"/>
  <c r="Q180" i="6"/>
  <c r="Q43" i="6" s="1"/>
  <c r="Q44" i="6" s="1"/>
  <c r="Q66" i="6" s="1"/>
  <c r="R174" i="6"/>
  <c r="R172" i="6"/>
  <c r="S90" i="6"/>
  <c r="T95" i="6"/>
  <c r="S83" i="6"/>
  <c r="S179" i="6" l="1"/>
  <c r="R215" i="6"/>
  <c r="S172" i="6"/>
  <c r="T90" i="6"/>
  <c r="R180" i="6"/>
  <c r="R43" i="6" s="1"/>
  <c r="R44" i="6" s="1"/>
  <c r="R66" i="6" s="1"/>
  <c r="S174" i="6"/>
  <c r="AI194" i="6"/>
  <c r="Q7" i="6"/>
  <c r="T83" i="6"/>
  <c r="U95" i="6"/>
  <c r="T179" i="6" l="1"/>
  <c r="S215" i="6"/>
  <c r="U83" i="6"/>
  <c r="V95" i="6"/>
  <c r="AJ194" i="6"/>
  <c r="R7" i="6"/>
  <c r="T172" i="6"/>
  <c r="U90" i="6"/>
  <c r="S180" i="6"/>
  <c r="S43" i="6" s="1"/>
  <c r="S44" i="6" s="1"/>
  <c r="S66" i="6" s="1"/>
  <c r="T174" i="6"/>
  <c r="U179" i="6" l="1"/>
  <c r="T215" i="6"/>
  <c r="U174" i="6"/>
  <c r="T180" i="6"/>
  <c r="T43" i="6" s="1"/>
  <c r="T44" i="6" s="1"/>
  <c r="T66" i="6" s="1"/>
  <c r="AK194" i="6"/>
  <c r="S7" i="6"/>
  <c r="U172" i="6"/>
  <c r="V90" i="6"/>
  <c r="W95" i="6"/>
  <c r="V83" i="6"/>
  <c r="U215" i="6" l="1"/>
  <c r="V179" i="6"/>
  <c r="V172" i="6"/>
  <c r="W90" i="6"/>
  <c r="AL194" i="6"/>
  <c r="T7" i="6"/>
  <c r="X95" i="6"/>
  <c r="W83" i="6"/>
  <c r="V174" i="6"/>
  <c r="U180" i="6"/>
  <c r="U43" i="6" s="1"/>
  <c r="U44" i="6" s="1"/>
  <c r="U66" i="6" s="1"/>
  <c r="W179" i="6" l="1"/>
  <c r="V215" i="6"/>
  <c r="Y95" i="6"/>
  <c r="X83" i="6"/>
  <c r="AM194" i="6"/>
  <c r="U7" i="6"/>
  <c r="W172" i="6"/>
  <c r="X90" i="6"/>
  <c r="W174" i="6"/>
  <c r="V180" i="6"/>
  <c r="V43" i="6" s="1"/>
  <c r="V44" i="6" s="1"/>
  <c r="V66" i="6" s="1"/>
  <c r="X179" i="6" l="1"/>
  <c r="W215" i="6"/>
  <c r="AN194" i="6"/>
  <c r="V7" i="6"/>
  <c r="X172" i="6"/>
  <c r="Y90" i="6"/>
  <c r="X174" i="6"/>
  <c r="W180" i="6"/>
  <c r="W43" i="6" s="1"/>
  <c r="W44" i="6" s="1"/>
  <c r="W66" i="6" s="1"/>
  <c r="Z95" i="6"/>
  <c r="Y83" i="6"/>
  <c r="Y179" i="6" l="1"/>
  <c r="X215" i="6"/>
  <c r="Y174" i="6"/>
  <c r="X180" i="6"/>
  <c r="X43" i="6" s="1"/>
  <c r="X44" i="6" s="1"/>
  <c r="X66" i="6" s="1"/>
  <c r="Y172" i="6"/>
  <c r="Z90" i="6"/>
  <c r="AO194" i="6"/>
  <c r="W7" i="6"/>
  <c r="Z83" i="6"/>
  <c r="AA95" i="6"/>
  <c r="Z179" i="6" l="1"/>
  <c r="Y215" i="6"/>
  <c r="AP194" i="6"/>
  <c r="X7" i="6"/>
  <c r="Z172" i="6"/>
  <c r="AA90" i="6"/>
  <c r="Y180" i="6"/>
  <c r="Y43" i="6" s="1"/>
  <c r="Y44" i="6" s="1"/>
  <c r="Y66" i="6" s="1"/>
  <c r="Z174" i="6"/>
  <c r="AB95" i="6"/>
  <c r="AA83" i="6"/>
  <c r="AA179" i="6" l="1"/>
  <c r="Z215" i="6"/>
  <c r="AC95" i="6"/>
  <c r="AB83" i="6"/>
  <c r="Z180" i="6"/>
  <c r="Z43" i="6" s="1"/>
  <c r="Z44" i="6" s="1"/>
  <c r="Z66" i="6" s="1"/>
  <c r="AA174" i="6"/>
  <c r="AQ194" i="6"/>
  <c r="Y7" i="6"/>
  <c r="AA172" i="6"/>
  <c r="AB90" i="6"/>
  <c r="AB179" i="6" l="1"/>
  <c r="AA215" i="6"/>
  <c r="AB172" i="6"/>
  <c r="AC90" i="6"/>
  <c r="AA180" i="6"/>
  <c r="AA44" i="6" s="1"/>
  <c r="AA66" i="6" s="1"/>
  <c r="AB174" i="6"/>
  <c r="AR194" i="6"/>
  <c r="Z7" i="6"/>
  <c r="AC83" i="6"/>
  <c r="AD95" i="6"/>
  <c r="AC179" i="6" l="1"/>
  <c r="AB215" i="6"/>
  <c r="AB180" i="6"/>
  <c r="AB43" i="6" s="1"/>
  <c r="AB44" i="6" s="1"/>
  <c r="AB66" i="6" s="1"/>
  <c r="AC174" i="6"/>
  <c r="AS194" i="6"/>
  <c r="AA7" i="6"/>
  <c r="AE95" i="6"/>
  <c r="AD83" i="6"/>
  <c r="AC172" i="6"/>
  <c r="AD90" i="6"/>
  <c r="AD179" i="6" l="1"/>
  <c r="AC215" i="6"/>
  <c r="AD172" i="6"/>
  <c r="AE90" i="6"/>
  <c r="AD174" i="6"/>
  <c r="AC180" i="6"/>
  <c r="AC43" i="6" s="1"/>
  <c r="AC44" i="6" s="1"/>
  <c r="AC66" i="6" s="1"/>
  <c r="AF95" i="6"/>
  <c r="AF83" i="6" s="1"/>
  <c r="AE83" i="6"/>
  <c r="AT194" i="6"/>
  <c r="AB7" i="6"/>
  <c r="AE179" i="6" l="1"/>
  <c r="AD215" i="6"/>
  <c r="AU194" i="6"/>
  <c r="AC7" i="6"/>
  <c r="AH83" i="6"/>
  <c r="AI83" i="6"/>
  <c r="AD180" i="6"/>
  <c r="AD43" i="6" s="1"/>
  <c r="AD44" i="6" s="1"/>
  <c r="AD66" i="6" s="1"/>
  <c r="AE174" i="6"/>
  <c r="AE172" i="6"/>
  <c r="AF90" i="6"/>
  <c r="AF172" i="6" s="1"/>
  <c r="AF179" i="6" l="1"/>
  <c r="AF215" i="6" s="1"/>
  <c r="AE215" i="6"/>
  <c r="AF174" i="6"/>
  <c r="AE180" i="6"/>
  <c r="AE43" i="6" s="1"/>
  <c r="AE44" i="6" s="1"/>
  <c r="AE66" i="6" s="1"/>
  <c r="AV194" i="6"/>
  <c r="AD7" i="6"/>
  <c r="AF180" i="6" l="1"/>
  <c r="AF43" i="6" s="1"/>
  <c r="AF44" i="6" s="1"/>
  <c r="AW194" i="6"/>
  <c r="AE7" i="6"/>
  <c r="AI43" i="6" l="1"/>
  <c r="AH43" i="6"/>
  <c r="AF66" i="6"/>
  <c r="AH44" i="6"/>
  <c r="AI44" i="6"/>
  <c r="AX194" i="6" l="1"/>
  <c r="AF7" i="6"/>
  <c r="A7" i="6" s="1"/>
  <c r="AI66" i="6"/>
  <c r="AH66" i="6"/>
  <c r="L84" i="5" l="1"/>
  <c r="AH87" i="5" l="1"/>
  <c r="AI87" i="5" s="1"/>
  <c r="C84" i="5"/>
  <c r="B84" i="5"/>
  <c r="B82" i="5"/>
  <c r="B80" i="5"/>
  <c r="B69" i="5"/>
  <c r="B68" i="5"/>
  <c r="B67" i="5"/>
  <c r="B66" i="5"/>
  <c r="B63" i="5"/>
  <c r="B59" i="5"/>
  <c r="B47" i="5"/>
  <c r="B30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B214" i="5"/>
  <c r="S189" i="5"/>
  <c r="AG179" i="5"/>
  <c r="B179" i="5"/>
  <c r="B42" i="5" s="1"/>
  <c r="B43" i="5" s="1"/>
  <c r="E178" i="5"/>
  <c r="F178" i="5" s="1"/>
  <c r="C178" i="5"/>
  <c r="D178" i="5" s="1"/>
  <c r="D214" i="5" s="1"/>
  <c r="C177" i="5"/>
  <c r="D177" i="5" s="1"/>
  <c r="E177" i="5" s="1"/>
  <c r="F177" i="5" s="1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C176" i="5"/>
  <c r="E175" i="5"/>
  <c r="F175" i="5" s="1"/>
  <c r="G175" i="5" s="1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C175" i="5"/>
  <c r="D175" i="5" s="1"/>
  <c r="C174" i="5"/>
  <c r="D174" i="5" s="1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C173" i="5"/>
  <c r="AG171" i="5"/>
  <c r="B171" i="5"/>
  <c r="D170" i="5"/>
  <c r="E170" i="5" s="1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C170" i="5"/>
  <c r="E169" i="5"/>
  <c r="F169" i="5" s="1"/>
  <c r="G169" i="5" s="1"/>
  <c r="H169" i="5" s="1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C169" i="5"/>
  <c r="D169" i="5" s="1"/>
  <c r="C168" i="5"/>
  <c r="D168" i="5" s="1"/>
  <c r="E168" i="5" s="1"/>
  <c r="F168" i="5" s="1"/>
  <c r="G168" i="5" s="1"/>
  <c r="H168" i="5" s="1"/>
  <c r="I168" i="5" s="1"/>
  <c r="J168" i="5" s="1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C167" i="5"/>
  <c r="D167" i="5" s="1"/>
  <c r="E167" i="5" s="1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C166" i="5"/>
  <c r="D166" i="5" s="1"/>
  <c r="E166" i="5" s="1"/>
  <c r="F166" i="5" s="1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C165" i="5"/>
  <c r="D165" i="5" s="1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E164" i="5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D164" i="5"/>
  <c r="C164" i="5"/>
  <c r="C163" i="5"/>
  <c r="D163" i="5" s="1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D162" i="5"/>
  <c r="E162" i="5" s="1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C162" i="5"/>
  <c r="E161" i="5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D161" i="5"/>
  <c r="C161" i="5"/>
  <c r="C160" i="5"/>
  <c r="D160" i="5" s="1"/>
  <c r="E160" i="5" s="1"/>
  <c r="F160" i="5" s="1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J159" i="5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C159" i="5"/>
  <c r="D159" i="5" s="1"/>
  <c r="E159" i="5" s="1"/>
  <c r="F159" i="5" s="1"/>
  <c r="G159" i="5" s="1"/>
  <c r="H159" i="5" s="1"/>
  <c r="I159" i="5" s="1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C158" i="5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C157" i="5"/>
  <c r="C156" i="5"/>
  <c r="D156" i="5" s="1"/>
  <c r="E156" i="5" s="1"/>
  <c r="F156" i="5" s="1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C155" i="5"/>
  <c r="D155" i="5" s="1"/>
  <c r="E155" i="5" s="1"/>
  <c r="F155" i="5" s="1"/>
  <c r="G155" i="5" s="1"/>
  <c r="H155" i="5" s="1"/>
  <c r="I155" i="5" s="1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C154" i="5"/>
  <c r="D154" i="5" s="1"/>
  <c r="E154" i="5" s="1"/>
  <c r="F154" i="5" s="1"/>
  <c r="G154" i="5" s="1"/>
  <c r="H154" i="5" s="1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D153" i="5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C153" i="5"/>
  <c r="C152" i="5"/>
  <c r="D152" i="5" s="1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C151" i="5"/>
  <c r="D151" i="5" s="1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K150" i="5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AE150" i="5" s="1"/>
  <c r="AF150" i="5" s="1"/>
  <c r="C150" i="5"/>
  <c r="D150" i="5" s="1"/>
  <c r="E150" i="5" s="1"/>
  <c r="F150" i="5" s="1"/>
  <c r="G150" i="5" s="1"/>
  <c r="H150" i="5" s="1"/>
  <c r="I150" i="5" s="1"/>
  <c r="J150" i="5" s="1"/>
  <c r="C149" i="5"/>
  <c r="D149" i="5" s="1"/>
  <c r="E149" i="5" s="1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C148" i="5"/>
  <c r="C147" i="5"/>
  <c r="D147" i="5" s="1"/>
  <c r="E147" i="5" s="1"/>
  <c r="F147" i="5" s="1"/>
  <c r="G147" i="5" s="1"/>
  <c r="H147" i="5" s="1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C146" i="5"/>
  <c r="D146" i="5" s="1"/>
  <c r="E146" i="5" s="1"/>
  <c r="F146" i="5" s="1"/>
  <c r="G146" i="5" s="1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C145" i="5"/>
  <c r="D145" i="5" s="1"/>
  <c r="E145" i="5" s="1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D144" i="5"/>
  <c r="E144" i="5" s="1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C144" i="5"/>
  <c r="C143" i="5"/>
  <c r="D143" i="5" s="1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C142" i="5"/>
  <c r="D142" i="5" s="1"/>
  <c r="E142" i="5" s="1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E141" i="5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C141" i="5"/>
  <c r="D141" i="5" s="1"/>
  <c r="D140" i="5"/>
  <c r="E140" i="5" s="1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C140" i="5"/>
  <c r="C139" i="5"/>
  <c r="D139" i="5" s="1"/>
  <c r="E139" i="5" s="1"/>
  <c r="F139" i="5" s="1"/>
  <c r="G139" i="5" s="1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C138" i="5"/>
  <c r="D138" i="5" s="1"/>
  <c r="E138" i="5" s="1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C137" i="5"/>
  <c r="D137" i="5" s="1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C136" i="5"/>
  <c r="D136" i="5" s="1"/>
  <c r="E136" i="5" s="1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C135" i="5"/>
  <c r="D135" i="5" s="1"/>
  <c r="E135" i="5" s="1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D134" i="5"/>
  <c r="E134" i="5" s="1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C134" i="5"/>
  <c r="K133" i="5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C133" i="5"/>
  <c r="D133" i="5" s="1"/>
  <c r="E133" i="5" s="1"/>
  <c r="F133" i="5" s="1"/>
  <c r="G133" i="5" s="1"/>
  <c r="H133" i="5" s="1"/>
  <c r="I133" i="5" s="1"/>
  <c r="J133" i="5" s="1"/>
  <c r="C132" i="5"/>
  <c r="D132" i="5" s="1"/>
  <c r="E132" i="5" s="1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D131" i="5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C131" i="5"/>
  <c r="D130" i="5"/>
  <c r="E130" i="5" s="1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C130" i="5"/>
  <c r="C129" i="5"/>
  <c r="D129" i="5" s="1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C128" i="5"/>
  <c r="D128" i="5" s="1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C127" i="5"/>
  <c r="D127" i="5" s="1"/>
  <c r="E127" i="5" s="1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C126" i="5"/>
  <c r="D126" i="5" s="1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E125" i="5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C125" i="5"/>
  <c r="D125" i="5" s="1"/>
  <c r="C124" i="5"/>
  <c r="D124" i="5" s="1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Q123" i="5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C123" i="5"/>
  <c r="D123" i="5" s="1"/>
  <c r="E123" i="5" s="1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C122" i="5"/>
  <c r="D122" i="5" s="1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C121" i="5"/>
  <c r="D121" i="5" s="1"/>
  <c r="E121" i="5" s="1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O120" i="5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C120" i="5"/>
  <c r="D120" i="5" s="1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C119" i="5"/>
  <c r="D119" i="5" s="1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C118" i="5"/>
  <c r="D118" i="5" s="1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C117" i="5"/>
  <c r="D117" i="5" s="1"/>
  <c r="E117" i="5" s="1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C116" i="5"/>
  <c r="D116" i="5" s="1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C115" i="5"/>
  <c r="D115" i="5" s="1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C114" i="5"/>
  <c r="D114" i="5" s="1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E113" i="5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C113" i="5"/>
  <c r="D113" i="5" s="1"/>
  <c r="C112" i="5"/>
  <c r="D112" i="5" s="1"/>
  <c r="E112" i="5" s="1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C111" i="5"/>
  <c r="D111" i="5" s="1"/>
  <c r="E111" i="5" s="1"/>
  <c r="F111" i="5" s="1"/>
  <c r="G111" i="5" s="1"/>
  <c r="H111" i="5" s="1"/>
  <c r="I111" i="5" s="1"/>
  <c r="J111" i="5" s="1"/>
  <c r="K111" i="5" s="1"/>
  <c r="L111" i="5" s="1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C110" i="5"/>
  <c r="D110" i="5" s="1"/>
  <c r="E110" i="5" s="1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C109" i="5"/>
  <c r="D109" i="5" s="1"/>
  <c r="E109" i="5" s="1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C108" i="5"/>
  <c r="D108" i="5" s="1"/>
  <c r="E108" i="5" s="1"/>
  <c r="F108" i="5" s="1"/>
  <c r="G108" i="5" s="1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C107" i="5"/>
  <c r="D107" i="5" s="1"/>
  <c r="E107" i="5" s="1"/>
  <c r="F107" i="5" s="1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E106" i="5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D106" i="5"/>
  <c r="C106" i="5"/>
  <c r="C105" i="5"/>
  <c r="D105" i="5" s="1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D104" i="5"/>
  <c r="E104" i="5" s="1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C104" i="5"/>
  <c r="F103" i="5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C103" i="5"/>
  <c r="D103" i="5" s="1"/>
  <c r="E103" i="5" s="1"/>
  <c r="H102" i="5"/>
  <c r="I102" i="5" s="1"/>
  <c r="J102" i="5" s="1"/>
  <c r="K102" i="5" s="1"/>
  <c r="L102" i="5" s="1"/>
  <c r="M102" i="5" s="1"/>
  <c r="N102" i="5" s="1"/>
  <c r="O102" i="5" s="1"/>
  <c r="P102" i="5" s="1"/>
  <c r="Q102" i="5" s="1"/>
  <c r="R102" i="5" s="1"/>
  <c r="S102" i="5" s="1"/>
  <c r="T102" i="5" s="1"/>
  <c r="U102" i="5" s="1"/>
  <c r="V102" i="5" s="1"/>
  <c r="W102" i="5" s="1"/>
  <c r="X102" i="5" s="1"/>
  <c r="Y102" i="5" s="1"/>
  <c r="Z102" i="5" s="1"/>
  <c r="AA102" i="5" s="1"/>
  <c r="AB102" i="5" s="1"/>
  <c r="AC102" i="5" s="1"/>
  <c r="AD102" i="5" s="1"/>
  <c r="AE102" i="5" s="1"/>
  <c r="AF102" i="5" s="1"/>
  <c r="D102" i="5"/>
  <c r="E102" i="5" s="1"/>
  <c r="F102" i="5" s="1"/>
  <c r="G102" i="5" s="1"/>
  <c r="C102" i="5"/>
  <c r="C101" i="5"/>
  <c r="D101" i="5" s="1"/>
  <c r="E101" i="5" s="1"/>
  <c r="F101" i="5" s="1"/>
  <c r="G101" i="5" s="1"/>
  <c r="H101" i="5" s="1"/>
  <c r="I101" i="5" s="1"/>
  <c r="J101" i="5" s="1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AE101" i="5" s="1"/>
  <c r="AF101" i="5" s="1"/>
  <c r="C100" i="5"/>
  <c r="D100" i="5" s="1"/>
  <c r="E100" i="5" s="1"/>
  <c r="F100" i="5" s="1"/>
  <c r="G100" i="5" s="1"/>
  <c r="H100" i="5" s="1"/>
  <c r="I100" i="5" s="1"/>
  <c r="J100" i="5" s="1"/>
  <c r="K100" i="5" s="1"/>
  <c r="L100" i="5" s="1"/>
  <c r="M100" i="5" s="1"/>
  <c r="N100" i="5" s="1"/>
  <c r="O100" i="5" s="1"/>
  <c r="P100" i="5" s="1"/>
  <c r="Q100" i="5" s="1"/>
  <c r="R100" i="5" s="1"/>
  <c r="S100" i="5" s="1"/>
  <c r="T100" i="5" s="1"/>
  <c r="U100" i="5" s="1"/>
  <c r="V100" i="5" s="1"/>
  <c r="W100" i="5" s="1"/>
  <c r="X100" i="5" s="1"/>
  <c r="Y100" i="5" s="1"/>
  <c r="Z100" i="5" s="1"/>
  <c r="AA100" i="5" s="1"/>
  <c r="AB100" i="5" s="1"/>
  <c r="AC100" i="5" s="1"/>
  <c r="AD100" i="5" s="1"/>
  <c r="AE100" i="5" s="1"/>
  <c r="AF100" i="5" s="1"/>
  <c r="K99" i="5"/>
  <c r="L99" i="5" s="1"/>
  <c r="M99" i="5" s="1"/>
  <c r="N99" i="5" s="1"/>
  <c r="O99" i="5" s="1"/>
  <c r="P99" i="5" s="1"/>
  <c r="Q99" i="5" s="1"/>
  <c r="R99" i="5" s="1"/>
  <c r="S99" i="5" s="1"/>
  <c r="T99" i="5" s="1"/>
  <c r="U99" i="5" s="1"/>
  <c r="V99" i="5" s="1"/>
  <c r="W99" i="5" s="1"/>
  <c r="X99" i="5" s="1"/>
  <c r="Y99" i="5" s="1"/>
  <c r="Z99" i="5" s="1"/>
  <c r="AA99" i="5" s="1"/>
  <c r="AB99" i="5" s="1"/>
  <c r="AC99" i="5" s="1"/>
  <c r="AD99" i="5" s="1"/>
  <c r="AE99" i="5" s="1"/>
  <c r="AF99" i="5" s="1"/>
  <c r="J99" i="5"/>
  <c r="E99" i="5"/>
  <c r="F99" i="5" s="1"/>
  <c r="G99" i="5" s="1"/>
  <c r="H99" i="5" s="1"/>
  <c r="C99" i="5"/>
  <c r="D99" i="5" s="1"/>
  <c r="C98" i="5"/>
  <c r="D98" i="5" s="1"/>
  <c r="E98" i="5" s="1"/>
  <c r="F98" i="5" s="1"/>
  <c r="G98" i="5" s="1"/>
  <c r="H98" i="5" s="1"/>
  <c r="I98" i="5" s="1"/>
  <c r="J98" i="5" s="1"/>
  <c r="K98" i="5" s="1"/>
  <c r="L98" i="5" s="1"/>
  <c r="M98" i="5" s="1"/>
  <c r="N98" i="5" s="1"/>
  <c r="O98" i="5" s="1"/>
  <c r="P98" i="5" s="1"/>
  <c r="Q98" i="5" s="1"/>
  <c r="R98" i="5" s="1"/>
  <c r="S98" i="5" s="1"/>
  <c r="T98" i="5" s="1"/>
  <c r="U98" i="5" s="1"/>
  <c r="V98" i="5" s="1"/>
  <c r="W98" i="5" s="1"/>
  <c r="X98" i="5" s="1"/>
  <c r="Y98" i="5" s="1"/>
  <c r="Z98" i="5" s="1"/>
  <c r="AA98" i="5" s="1"/>
  <c r="AB98" i="5" s="1"/>
  <c r="AC98" i="5" s="1"/>
  <c r="AD98" i="5" s="1"/>
  <c r="AE98" i="5" s="1"/>
  <c r="AF98" i="5" s="1"/>
  <c r="C97" i="5"/>
  <c r="D97" i="5" s="1"/>
  <c r="E97" i="5" s="1"/>
  <c r="F97" i="5" s="1"/>
  <c r="G97" i="5" s="1"/>
  <c r="H97" i="5" s="1"/>
  <c r="I97" i="5" s="1"/>
  <c r="J97" i="5" s="1"/>
  <c r="K97" i="5" s="1"/>
  <c r="L97" i="5" s="1"/>
  <c r="M97" i="5" s="1"/>
  <c r="N97" i="5" s="1"/>
  <c r="O97" i="5" s="1"/>
  <c r="P97" i="5" s="1"/>
  <c r="Q97" i="5" s="1"/>
  <c r="R97" i="5" s="1"/>
  <c r="S97" i="5" s="1"/>
  <c r="T97" i="5" s="1"/>
  <c r="U97" i="5" s="1"/>
  <c r="V97" i="5" s="1"/>
  <c r="W97" i="5" s="1"/>
  <c r="X97" i="5" s="1"/>
  <c r="Y97" i="5" s="1"/>
  <c r="Z97" i="5" s="1"/>
  <c r="AA97" i="5" s="1"/>
  <c r="AB97" i="5" s="1"/>
  <c r="AC97" i="5" s="1"/>
  <c r="AD97" i="5" s="1"/>
  <c r="AE97" i="5" s="1"/>
  <c r="AF97" i="5" s="1"/>
  <c r="C96" i="5"/>
  <c r="D96" i="5" s="1"/>
  <c r="E96" i="5" s="1"/>
  <c r="F96" i="5" s="1"/>
  <c r="G96" i="5" s="1"/>
  <c r="H96" i="5" s="1"/>
  <c r="I96" i="5" s="1"/>
  <c r="J96" i="5" s="1"/>
  <c r="K96" i="5" s="1"/>
  <c r="L96" i="5" s="1"/>
  <c r="M96" i="5" s="1"/>
  <c r="N96" i="5" s="1"/>
  <c r="O96" i="5" s="1"/>
  <c r="P96" i="5" s="1"/>
  <c r="Q96" i="5" s="1"/>
  <c r="R96" i="5" s="1"/>
  <c r="S96" i="5" s="1"/>
  <c r="T96" i="5" s="1"/>
  <c r="U96" i="5" s="1"/>
  <c r="V96" i="5" s="1"/>
  <c r="W96" i="5" s="1"/>
  <c r="X96" i="5" s="1"/>
  <c r="Y96" i="5" s="1"/>
  <c r="Z96" i="5" s="1"/>
  <c r="AA96" i="5" s="1"/>
  <c r="AB96" i="5" s="1"/>
  <c r="AC96" i="5" s="1"/>
  <c r="AD96" i="5" s="1"/>
  <c r="AE96" i="5" s="1"/>
  <c r="AF96" i="5" s="1"/>
  <c r="C95" i="5"/>
  <c r="D95" i="5" s="1"/>
  <c r="E95" i="5" s="1"/>
  <c r="F95" i="5" s="1"/>
  <c r="G95" i="5" s="1"/>
  <c r="H95" i="5" s="1"/>
  <c r="I95" i="5" s="1"/>
  <c r="J95" i="5" s="1"/>
  <c r="K95" i="5" s="1"/>
  <c r="L95" i="5" s="1"/>
  <c r="M95" i="5" s="1"/>
  <c r="N95" i="5" s="1"/>
  <c r="O95" i="5" s="1"/>
  <c r="P95" i="5" s="1"/>
  <c r="Q95" i="5" s="1"/>
  <c r="R95" i="5" s="1"/>
  <c r="S95" i="5" s="1"/>
  <c r="T95" i="5" s="1"/>
  <c r="U95" i="5" s="1"/>
  <c r="V95" i="5" s="1"/>
  <c r="W95" i="5" s="1"/>
  <c r="X95" i="5" s="1"/>
  <c r="Y95" i="5" s="1"/>
  <c r="Z95" i="5" s="1"/>
  <c r="AA95" i="5" s="1"/>
  <c r="AB95" i="5" s="1"/>
  <c r="AC95" i="5" s="1"/>
  <c r="AD95" i="5" s="1"/>
  <c r="AE95" i="5" s="1"/>
  <c r="AF95" i="5" s="1"/>
  <c r="C94" i="5"/>
  <c r="C82" i="5" s="1"/>
  <c r="G93" i="5"/>
  <c r="H93" i="5" s="1"/>
  <c r="I93" i="5" s="1"/>
  <c r="J93" i="5" s="1"/>
  <c r="K93" i="5" s="1"/>
  <c r="L93" i="5" s="1"/>
  <c r="M93" i="5" s="1"/>
  <c r="N93" i="5" s="1"/>
  <c r="O93" i="5" s="1"/>
  <c r="P93" i="5" s="1"/>
  <c r="Q93" i="5" s="1"/>
  <c r="R93" i="5" s="1"/>
  <c r="S93" i="5" s="1"/>
  <c r="T93" i="5" s="1"/>
  <c r="U93" i="5" s="1"/>
  <c r="V93" i="5" s="1"/>
  <c r="W93" i="5" s="1"/>
  <c r="X93" i="5" s="1"/>
  <c r="Y93" i="5" s="1"/>
  <c r="Z93" i="5" s="1"/>
  <c r="AA93" i="5" s="1"/>
  <c r="AB93" i="5" s="1"/>
  <c r="AC93" i="5" s="1"/>
  <c r="AD93" i="5" s="1"/>
  <c r="AE93" i="5" s="1"/>
  <c r="AF93" i="5" s="1"/>
  <c r="C93" i="5"/>
  <c r="D93" i="5" s="1"/>
  <c r="E93" i="5" s="1"/>
  <c r="F93" i="5" s="1"/>
  <c r="C92" i="5"/>
  <c r="D92" i="5" s="1"/>
  <c r="E92" i="5" s="1"/>
  <c r="F92" i="5" s="1"/>
  <c r="G92" i="5" s="1"/>
  <c r="H92" i="5" s="1"/>
  <c r="I92" i="5" s="1"/>
  <c r="J92" i="5" s="1"/>
  <c r="K92" i="5" s="1"/>
  <c r="L92" i="5" s="1"/>
  <c r="M92" i="5" s="1"/>
  <c r="N92" i="5" s="1"/>
  <c r="O92" i="5" s="1"/>
  <c r="P92" i="5" s="1"/>
  <c r="Q92" i="5" s="1"/>
  <c r="R92" i="5" s="1"/>
  <c r="S92" i="5" s="1"/>
  <c r="T92" i="5" s="1"/>
  <c r="U92" i="5" s="1"/>
  <c r="V92" i="5" s="1"/>
  <c r="W92" i="5" s="1"/>
  <c r="X92" i="5" s="1"/>
  <c r="Y92" i="5" s="1"/>
  <c r="Z92" i="5" s="1"/>
  <c r="AA92" i="5" s="1"/>
  <c r="AB92" i="5" s="1"/>
  <c r="AC92" i="5" s="1"/>
  <c r="AD92" i="5" s="1"/>
  <c r="AE92" i="5" s="1"/>
  <c r="AF92" i="5" s="1"/>
  <c r="C91" i="5"/>
  <c r="D91" i="5" s="1"/>
  <c r="E91" i="5" s="1"/>
  <c r="F91" i="5" s="1"/>
  <c r="G91" i="5" s="1"/>
  <c r="H91" i="5" s="1"/>
  <c r="I91" i="5" s="1"/>
  <c r="J91" i="5" s="1"/>
  <c r="K91" i="5" s="1"/>
  <c r="L91" i="5" s="1"/>
  <c r="M91" i="5" s="1"/>
  <c r="N91" i="5" s="1"/>
  <c r="O91" i="5" s="1"/>
  <c r="P91" i="5" s="1"/>
  <c r="Q91" i="5" s="1"/>
  <c r="R91" i="5" s="1"/>
  <c r="S91" i="5" s="1"/>
  <c r="T91" i="5" s="1"/>
  <c r="U91" i="5" s="1"/>
  <c r="V91" i="5" s="1"/>
  <c r="W91" i="5" s="1"/>
  <c r="X91" i="5" s="1"/>
  <c r="Y91" i="5" s="1"/>
  <c r="Z91" i="5" s="1"/>
  <c r="AA91" i="5" s="1"/>
  <c r="AB91" i="5" s="1"/>
  <c r="AC91" i="5" s="1"/>
  <c r="AD91" i="5" s="1"/>
  <c r="AE91" i="5" s="1"/>
  <c r="AF91" i="5" s="1"/>
  <c r="C90" i="5"/>
  <c r="D90" i="5" s="1"/>
  <c r="E90" i="5" s="1"/>
  <c r="F90" i="5" s="1"/>
  <c r="G90" i="5" s="1"/>
  <c r="H90" i="5" s="1"/>
  <c r="I90" i="5" s="1"/>
  <c r="J90" i="5" s="1"/>
  <c r="K90" i="5" s="1"/>
  <c r="L90" i="5" s="1"/>
  <c r="M90" i="5" s="1"/>
  <c r="N90" i="5" s="1"/>
  <c r="O90" i="5" s="1"/>
  <c r="P90" i="5" s="1"/>
  <c r="Q90" i="5" s="1"/>
  <c r="R90" i="5" s="1"/>
  <c r="S90" i="5" s="1"/>
  <c r="T90" i="5" s="1"/>
  <c r="U90" i="5" s="1"/>
  <c r="V90" i="5" s="1"/>
  <c r="W90" i="5" s="1"/>
  <c r="X90" i="5" s="1"/>
  <c r="Y90" i="5" s="1"/>
  <c r="Z90" i="5" s="1"/>
  <c r="AA90" i="5" s="1"/>
  <c r="AB90" i="5" s="1"/>
  <c r="AC90" i="5" s="1"/>
  <c r="AD90" i="5" s="1"/>
  <c r="AE90" i="5" s="1"/>
  <c r="AF90" i="5" s="1"/>
  <c r="C89" i="5"/>
  <c r="AH86" i="5"/>
  <c r="AI86" i="5" s="1"/>
  <c r="AH85" i="5"/>
  <c r="AI85" i="5" s="1"/>
  <c r="AH84" i="5"/>
  <c r="AI84" i="5" s="1"/>
  <c r="AH83" i="5"/>
  <c r="AI83" i="5" s="1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G71" i="5"/>
  <c r="AI70" i="5"/>
  <c r="AH70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I64" i="5"/>
  <c r="AH64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I63" i="5"/>
  <c r="AI62" i="5"/>
  <c r="AH62" i="5"/>
  <c r="AI61" i="5"/>
  <c r="AH61" i="5"/>
  <c r="AI60" i="5"/>
  <c r="AH60" i="5"/>
  <c r="AG59" i="5"/>
  <c r="AF59" i="5"/>
  <c r="AF5" i="5" s="1"/>
  <c r="AE59" i="5"/>
  <c r="AE5" i="5" s="1"/>
  <c r="AD59" i="5"/>
  <c r="AD5" i="5" s="1"/>
  <c r="AC59" i="5"/>
  <c r="AC5" i="5" s="1"/>
  <c r="AB59" i="5"/>
  <c r="AA59" i="5"/>
  <c r="Z59" i="5"/>
  <c r="Z5" i="5" s="1"/>
  <c r="Y59" i="5"/>
  <c r="Y5" i="5" s="1"/>
  <c r="X59" i="5"/>
  <c r="X5" i="5" s="1"/>
  <c r="W59" i="5"/>
  <c r="W5" i="5" s="1"/>
  <c r="V59" i="5"/>
  <c r="V5" i="5" s="1"/>
  <c r="U59" i="5"/>
  <c r="T59" i="5"/>
  <c r="S59" i="5"/>
  <c r="S5" i="5" s="1"/>
  <c r="R59" i="5"/>
  <c r="Q59" i="5"/>
  <c r="P59" i="5"/>
  <c r="P5" i="5" s="1"/>
  <c r="O59" i="5"/>
  <c r="O5" i="5" s="1"/>
  <c r="N59" i="5"/>
  <c r="N5" i="5" s="1"/>
  <c r="M59" i="5"/>
  <c r="M5" i="5" s="1"/>
  <c r="L59" i="5"/>
  <c r="K59" i="5"/>
  <c r="K5" i="5" s="1"/>
  <c r="J59" i="5"/>
  <c r="J5" i="5" s="1"/>
  <c r="I59" i="5"/>
  <c r="I5" i="5" s="1"/>
  <c r="H59" i="5"/>
  <c r="H5" i="5" s="1"/>
  <c r="G59" i="5"/>
  <c r="G5" i="5" s="1"/>
  <c r="F59" i="5"/>
  <c r="F5" i="5" s="1"/>
  <c r="E59" i="5"/>
  <c r="E5" i="5" s="1"/>
  <c r="D59" i="5"/>
  <c r="D5" i="5" s="1"/>
  <c r="C59" i="5"/>
  <c r="C5" i="5" s="1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G47" i="5"/>
  <c r="AF47" i="5"/>
  <c r="AE47" i="5"/>
  <c r="AD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I46" i="5"/>
  <c r="AH46" i="5"/>
  <c r="AI45" i="5"/>
  <c r="AH45" i="5"/>
  <c r="AI44" i="5"/>
  <c r="AH44" i="5"/>
  <c r="AG42" i="5"/>
  <c r="AG43" i="5" s="1"/>
  <c r="AG3" i="5" s="1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G30" i="5"/>
  <c r="AG2" i="5" s="1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B5" i="5"/>
  <c r="AA5" i="5"/>
  <c r="U5" i="5"/>
  <c r="T5" i="5"/>
  <c r="R5" i="5"/>
  <c r="Q5" i="5"/>
  <c r="L5" i="5"/>
  <c r="B5" i="5"/>
  <c r="AG4" i="5"/>
  <c r="K4" i="5"/>
  <c r="C4" i="5"/>
  <c r="D4" i="5" s="1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B214" i="4"/>
  <c r="S189" i="4"/>
  <c r="AG179" i="4"/>
  <c r="B179" i="4"/>
  <c r="C178" i="4"/>
  <c r="D178" i="4" s="1"/>
  <c r="C177" i="4"/>
  <c r="D177" i="4" s="1"/>
  <c r="E177" i="4" s="1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E176" i="4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C176" i="4"/>
  <c r="D176" i="4" s="1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C175" i="4"/>
  <c r="C174" i="4"/>
  <c r="D174" i="4" s="1"/>
  <c r="E174" i="4" s="1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C173" i="4"/>
  <c r="D173" i="4" s="1"/>
  <c r="AG171" i="4"/>
  <c r="B171" i="4"/>
  <c r="E170" i="4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C170" i="4"/>
  <c r="D170" i="4" s="1"/>
  <c r="C169" i="4"/>
  <c r="D169" i="4" s="1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C168" i="4"/>
  <c r="D168" i="4" s="1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C167" i="4"/>
  <c r="D167" i="4" s="1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E166" i="4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C166" i="4"/>
  <c r="D166" i="4" s="1"/>
  <c r="C165" i="4"/>
  <c r="D165" i="4" s="1"/>
  <c r="E165" i="4" s="1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F164" i="4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C164" i="4"/>
  <c r="D164" i="4" s="1"/>
  <c r="E164" i="4" s="1"/>
  <c r="D163" i="4"/>
  <c r="E163" i="4" s="1"/>
  <c r="F163" i="4" s="1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C163" i="4"/>
  <c r="C162" i="4"/>
  <c r="D162" i="4" s="1"/>
  <c r="E162" i="4" s="1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E161" i="4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C161" i="4"/>
  <c r="D161" i="4" s="1"/>
  <c r="C160" i="4"/>
  <c r="D160" i="4" s="1"/>
  <c r="E160" i="4" s="1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C159" i="4"/>
  <c r="D159" i="4" s="1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C158" i="4"/>
  <c r="D158" i="4" s="1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C157" i="4"/>
  <c r="D157" i="4" s="1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C156" i="4"/>
  <c r="D156" i="4" s="1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C155" i="4"/>
  <c r="D155" i="4" s="1"/>
  <c r="E155" i="4" s="1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C154" i="4"/>
  <c r="D154" i="4" s="1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C153" i="4"/>
  <c r="D153" i="4" s="1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D152" i="4"/>
  <c r="E152" i="4" s="1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C152" i="4"/>
  <c r="C151" i="4"/>
  <c r="D151" i="4" s="1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D150" i="4"/>
  <c r="E150" i="4" s="1"/>
  <c r="F150" i="4" s="1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C150" i="4"/>
  <c r="C149" i="4"/>
  <c r="D149" i="4" s="1"/>
  <c r="E149" i="4" s="1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C148" i="4"/>
  <c r="D148" i="4" s="1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C147" i="4"/>
  <c r="D147" i="4" s="1"/>
  <c r="E147" i="4" s="1"/>
  <c r="F147" i="4" s="1"/>
  <c r="G147" i="4" s="1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K146" i="4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C146" i="4"/>
  <c r="D146" i="4" s="1"/>
  <c r="E146" i="4" s="1"/>
  <c r="F146" i="4" s="1"/>
  <c r="G146" i="4" s="1"/>
  <c r="H146" i="4" s="1"/>
  <c r="I146" i="4" s="1"/>
  <c r="J146" i="4" s="1"/>
  <c r="E145" i="4"/>
  <c r="F145" i="4" s="1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C145" i="4"/>
  <c r="D145" i="4" s="1"/>
  <c r="C144" i="4"/>
  <c r="D144" i="4" s="1"/>
  <c r="E144" i="4" s="1"/>
  <c r="F144" i="4" s="1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E143" i="4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C143" i="4"/>
  <c r="D143" i="4" s="1"/>
  <c r="M142" i="4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I142" i="4"/>
  <c r="J142" i="4" s="1"/>
  <c r="K142" i="4" s="1"/>
  <c r="L142" i="4" s="1"/>
  <c r="C142" i="4"/>
  <c r="D142" i="4" s="1"/>
  <c r="E142" i="4" s="1"/>
  <c r="F142" i="4" s="1"/>
  <c r="G142" i="4" s="1"/>
  <c r="H142" i="4" s="1"/>
  <c r="C141" i="4"/>
  <c r="D141" i="4" s="1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D140" i="4"/>
  <c r="E140" i="4" s="1"/>
  <c r="F140" i="4" s="1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C140" i="4"/>
  <c r="C139" i="4"/>
  <c r="D139" i="4" s="1"/>
  <c r="E139" i="4" s="1"/>
  <c r="F139" i="4" s="1"/>
  <c r="G139" i="4" s="1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E138" i="4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C138" i="4"/>
  <c r="D138" i="4" s="1"/>
  <c r="F137" i="4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C137" i="4"/>
  <c r="D137" i="4" s="1"/>
  <c r="E137" i="4" s="1"/>
  <c r="C136" i="4"/>
  <c r="D136" i="4" s="1"/>
  <c r="E136" i="4" s="1"/>
  <c r="F136" i="4" s="1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C135" i="4"/>
  <c r="D135" i="4" s="1"/>
  <c r="E135" i="4" s="1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D134" i="4"/>
  <c r="E134" i="4" s="1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C134" i="4"/>
  <c r="C133" i="4"/>
  <c r="D133" i="4" s="1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G132" i="4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D132" i="4"/>
  <c r="E132" i="4" s="1"/>
  <c r="F132" i="4" s="1"/>
  <c r="C132" i="4"/>
  <c r="E131" i="4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C131" i="4"/>
  <c r="D131" i="4" s="1"/>
  <c r="E130" i="4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C130" i="4"/>
  <c r="D130" i="4" s="1"/>
  <c r="C129" i="4"/>
  <c r="D129" i="4" s="1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C128" i="4"/>
  <c r="D128" i="4" s="1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C127" i="4"/>
  <c r="D127" i="4" s="1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C126" i="4"/>
  <c r="D126" i="4" s="1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C125" i="4"/>
  <c r="D125" i="4" s="1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C124" i="4"/>
  <c r="D124" i="4" s="1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D123" i="4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C123" i="4"/>
  <c r="C122" i="4"/>
  <c r="D122" i="4" s="1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D121" i="4"/>
  <c r="E121" i="4" s="1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C121" i="4"/>
  <c r="C120" i="4"/>
  <c r="D120" i="4" s="1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C119" i="4"/>
  <c r="D119" i="4" s="1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C118" i="4"/>
  <c r="D118" i="4" s="1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C117" i="4"/>
  <c r="D117" i="4" s="1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C116" i="4"/>
  <c r="D116" i="4" s="1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C115" i="4"/>
  <c r="D115" i="4" s="1"/>
  <c r="E115" i="4" s="1"/>
  <c r="F115" i="4" s="1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C114" i="4"/>
  <c r="D114" i="4" s="1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D113" i="4"/>
  <c r="E113" i="4" s="1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C113" i="4"/>
  <c r="C112" i="4"/>
  <c r="D112" i="4" s="1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C111" i="4"/>
  <c r="D111" i="4" s="1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C110" i="4"/>
  <c r="D110" i="4" s="1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C109" i="4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C108" i="4"/>
  <c r="D108" i="4" s="1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F107" i="4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C107" i="4"/>
  <c r="D107" i="4" s="1"/>
  <c r="E107" i="4" s="1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C106" i="4"/>
  <c r="F105" i="4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C105" i="4"/>
  <c r="D105" i="4" s="1"/>
  <c r="E105" i="4" s="1"/>
  <c r="C104" i="4"/>
  <c r="D104" i="4" s="1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C103" i="4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C102" i="4"/>
  <c r="D102" i="4" s="1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H101" i="4"/>
  <c r="I101" i="4" s="1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D101" i="4"/>
  <c r="E101" i="4" s="1"/>
  <c r="F101" i="4" s="1"/>
  <c r="G101" i="4" s="1"/>
  <c r="C101" i="4"/>
  <c r="D100" i="4"/>
  <c r="E100" i="4" s="1"/>
  <c r="F100" i="4" s="1"/>
  <c r="G100" i="4" s="1"/>
  <c r="H100" i="4" s="1"/>
  <c r="I100" i="4" s="1"/>
  <c r="J100" i="4" s="1"/>
  <c r="K100" i="4" s="1"/>
  <c r="L100" i="4" s="1"/>
  <c r="M100" i="4" s="1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C100" i="4"/>
  <c r="K99" i="4"/>
  <c r="L99" i="4" s="1"/>
  <c r="M99" i="4" s="1"/>
  <c r="N99" i="4" s="1"/>
  <c r="O99" i="4" s="1"/>
  <c r="P99" i="4" s="1"/>
  <c r="Q99" i="4" s="1"/>
  <c r="R99" i="4" s="1"/>
  <c r="S99" i="4" s="1"/>
  <c r="T99" i="4" s="1"/>
  <c r="U99" i="4" s="1"/>
  <c r="V99" i="4" s="1"/>
  <c r="W99" i="4" s="1"/>
  <c r="X99" i="4" s="1"/>
  <c r="Y99" i="4" s="1"/>
  <c r="Z99" i="4" s="1"/>
  <c r="AA99" i="4" s="1"/>
  <c r="AB99" i="4" s="1"/>
  <c r="AC99" i="4" s="1"/>
  <c r="AD99" i="4" s="1"/>
  <c r="AE99" i="4" s="1"/>
  <c r="AF99" i="4" s="1"/>
  <c r="J99" i="4"/>
  <c r="D99" i="4"/>
  <c r="E99" i="4" s="1"/>
  <c r="F99" i="4" s="1"/>
  <c r="G99" i="4" s="1"/>
  <c r="H99" i="4" s="1"/>
  <c r="C99" i="4"/>
  <c r="C98" i="4"/>
  <c r="D98" i="4" s="1"/>
  <c r="E98" i="4" s="1"/>
  <c r="F98" i="4" s="1"/>
  <c r="G98" i="4" s="1"/>
  <c r="H98" i="4" s="1"/>
  <c r="I98" i="4" s="1"/>
  <c r="J98" i="4" s="1"/>
  <c r="K98" i="4" s="1"/>
  <c r="L98" i="4" s="1"/>
  <c r="M98" i="4" s="1"/>
  <c r="N98" i="4" s="1"/>
  <c r="O98" i="4" s="1"/>
  <c r="P98" i="4" s="1"/>
  <c r="Q98" i="4" s="1"/>
  <c r="R98" i="4" s="1"/>
  <c r="S98" i="4" s="1"/>
  <c r="T98" i="4" s="1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E97" i="4"/>
  <c r="F97" i="4" s="1"/>
  <c r="G97" i="4" s="1"/>
  <c r="H97" i="4" s="1"/>
  <c r="I97" i="4" s="1"/>
  <c r="J97" i="4" s="1"/>
  <c r="K97" i="4" s="1"/>
  <c r="L97" i="4" s="1"/>
  <c r="M97" i="4" s="1"/>
  <c r="N97" i="4" s="1"/>
  <c r="O97" i="4" s="1"/>
  <c r="P97" i="4" s="1"/>
  <c r="Q97" i="4" s="1"/>
  <c r="R97" i="4" s="1"/>
  <c r="S97" i="4" s="1"/>
  <c r="T97" i="4" s="1"/>
  <c r="U97" i="4" s="1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C97" i="4"/>
  <c r="D97" i="4" s="1"/>
  <c r="D96" i="4"/>
  <c r="E96" i="4" s="1"/>
  <c r="F96" i="4" s="1"/>
  <c r="G96" i="4" s="1"/>
  <c r="H96" i="4" s="1"/>
  <c r="I96" i="4" s="1"/>
  <c r="J96" i="4" s="1"/>
  <c r="K96" i="4" s="1"/>
  <c r="L96" i="4" s="1"/>
  <c r="M96" i="4" s="1"/>
  <c r="N96" i="4" s="1"/>
  <c r="O96" i="4" s="1"/>
  <c r="P96" i="4" s="1"/>
  <c r="Q96" i="4" s="1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C96" i="4"/>
  <c r="C95" i="4"/>
  <c r="D95" i="4" s="1"/>
  <c r="E95" i="4" s="1"/>
  <c r="F95" i="4" s="1"/>
  <c r="G95" i="4" s="1"/>
  <c r="H95" i="4" s="1"/>
  <c r="I95" i="4" s="1"/>
  <c r="J95" i="4" s="1"/>
  <c r="K95" i="4" s="1"/>
  <c r="L95" i="4" s="1"/>
  <c r="M95" i="4" s="1"/>
  <c r="N95" i="4" s="1"/>
  <c r="O95" i="4" s="1"/>
  <c r="P95" i="4" s="1"/>
  <c r="Q95" i="4" s="1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D94" i="4"/>
  <c r="C94" i="4"/>
  <c r="C93" i="4"/>
  <c r="D93" i="4" s="1"/>
  <c r="E93" i="4" s="1"/>
  <c r="F93" i="4" s="1"/>
  <c r="G93" i="4" s="1"/>
  <c r="H93" i="4" s="1"/>
  <c r="I93" i="4" s="1"/>
  <c r="J93" i="4" s="1"/>
  <c r="K93" i="4" s="1"/>
  <c r="L93" i="4" s="1"/>
  <c r="M93" i="4" s="1"/>
  <c r="N93" i="4" s="1"/>
  <c r="O93" i="4" s="1"/>
  <c r="P93" i="4" s="1"/>
  <c r="Q93" i="4" s="1"/>
  <c r="R93" i="4" s="1"/>
  <c r="S93" i="4" s="1"/>
  <c r="T93" i="4" s="1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D92" i="4"/>
  <c r="E92" i="4" s="1"/>
  <c r="F92" i="4" s="1"/>
  <c r="G92" i="4" s="1"/>
  <c r="H92" i="4" s="1"/>
  <c r="I92" i="4" s="1"/>
  <c r="J92" i="4" s="1"/>
  <c r="K92" i="4" s="1"/>
  <c r="L92" i="4" s="1"/>
  <c r="M92" i="4" s="1"/>
  <c r="N92" i="4" s="1"/>
  <c r="O92" i="4" s="1"/>
  <c r="P92" i="4" s="1"/>
  <c r="Q92" i="4" s="1"/>
  <c r="R92" i="4" s="1"/>
  <c r="S92" i="4" s="1"/>
  <c r="T92" i="4" s="1"/>
  <c r="U92" i="4" s="1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C92" i="4"/>
  <c r="F91" i="4"/>
  <c r="G91" i="4" s="1"/>
  <c r="H91" i="4" s="1"/>
  <c r="I91" i="4" s="1"/>
  <c r="J91" i="4" s="1"/>
  <c r="K91" i="4" s="1"/>
  <c r="L91" i="4" s="1"/>
  <c r="M91" i="4" s="1"/>
  <c r="N91" i="4" s="1"/>
  <c r="O91" i="4" s="1"/>
  <c r="P91" i="4" s="1"/>
  <c r="Q91" i="4" s="1"/>
  <c r="R91" i="4" s="1"/>
  <c r="S91" i="4" s="1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C91" i="4"/>
  <c r="D91" i="4" s="1"/>
  <c r="E91" i="4" s="1"/>
  <c r="C90" i="4"/>
  <c r="D90" i="4" s="1"/>
  <c r="E90" i="4" s="1"/>
  <c r="F90" i="4" s="1"/>
  <c r="G90" i="4" s="1"/>
  <c r="H90" i="4" s="1"/>
  <c r="I90" i="4" s="1"/>
  <c r="J90" i="4" s="1"/>
  <c r="K90" i="4" s="1"/>
  <c r="L90" i="4" s="1"/>
  <c r="M90" i="4" s="1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C89" i="4"/>
  <c r="AI86" i="4"/>
  <c r="AH86" i="4"/>
  <c r="AH85" i="4"/>
  <c r="AI85" i="4" s="1"/>
  <c r="AI84" i="4"/>
  <c r="AH84" i="4"/>
  <c r="AH83" i="4"/>
  <c r="AI83" i="4" s="1"/>
  <c r="B82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G71" i="4"/>
  <c r="F71" i="4"/>
  <c r="AI70" i="4"/>
  <c r="AH70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H69" i="4" s="1"/>
  <c r="B69" i="4"/>
  <c r="AF68" i="4"/>
  <c r="AE68" i="4"/>
  <c r="AD68" i="4"/>
  <c r="AC68" i="4"/>
  <c r="AB68" i="4"/>
  <c r="AB71" i="4" s="1"/>
  <c r="AA68" i="4"/>
  <c r="Z68" i="4"/>
  <c r="Y68" i="4"/>
  <c r="X68" i="4"/>
  <c r="W68" i="4"/>
  <c r="V68" i="4"/>
  <c r="V71" i="4" s="1"/>
  <c r="U68" i="4"/>
  <c r="T68" i="4"/>
  <c r="T71" i="4" s="1"/>
  <c r="S68" i="4"/>
  <c r="R68" i="4"/>
  <c r="Q68" i="4"/>
  <c r="P68" i="4"/>
  <c r="O68" i="4"/>
  <c r="N68" i="4"/>
  <c r="M68" i="4"/>
  <c r="L68" i="4"/>
  <c r="L71" i="4" s="1"/>
  <c r="K68" i="4"/>
  <c r="J68" i="4"/>
  <c r="I68" i="4"/>
  <c r="H68" i="4"/>
  <c r="G68" i="4"/>
  <c r="F68" i="4"/>
  <c r="E68" i="4"/>
  <c r="D68" i="4"/>
  <c r="D71" i="4" s="1"/>
  <c r="C68" i="4"/>
  <c r="B68" i="4"/>
  <c r="B71" i="4" s="1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F66" i="4"/>
  <c r="AF71" i="4" s="1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P71" i="4" s="1"/>
  <c r="O66" i="4"/>
  <c r="N66" i="4"/>
  <c r="M66" i="4"/>
  <c r="L66" i="4"/>
  <c r="K66" i="4"/>
  <c r="J66" i="4"/>
  <c r="I66" i="4"/>
  <c r="AI66" i="4" s="1"/>
  <c r="H66" i="4"/>
  <c r="G66" i="4"/>
  <c r="F66" i="4"/>
  <c r="E66" i="4"/>
  <c r="D66" i="4"/>
  <c r="C66" i="4"/>
  <c r="B66" i="4"/>
  <c r="AI64" i="4"/>
  <c r="AH64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I62" i="4"/>
  <c r="AH62" i="4"/>
  <c r="AI61" i="4"/>
  <c r="AH61" i="4"/>
  <c r="AI60" i="4"/>
  <c r="AH60" i="4"/>
  <c r="AG59" i="4"/>
  <c r="AF59" i="4"/>
  <c r="AF5" i="4" s="1"/>
  <c r="AE59" i="4"/>
  <c r="AD59" i="4"/>
  <c r="AD5" i="4" s="1"/>
  <c r="AC59" i="4"/>
  <c r="AB59" i="4"/>
  <c r="AB5" i="4" s="1"/>
  <c r="AA59" i="4"/>
  <c r="AA5" i="4" s="1"/>
  <c r="Z59" i="4"/>
  <c r="Y59" i="4"/>
  <c r="Y5" i="4" s="1"/>
  <c r="X59" i="4"/>
  <c r="W59" i="4"/>
  <c r="V59" i="4"/>
  <c r="U59" i="4"/>
  <c r="U5" i="4" s="1"/>
  <c r="T59" i="4"/>
  <c r="T5" i="4" s="1"/>
  <c r="S59" i="4"/>
  <c r="S5" i="4" s="1"/>
  <c r="R59" i="4"/>
  <c r="Q59" i="4"/>
  <c r="Q5" i="4" s="1"/>
  <c r="P59" i="4"/>
  <c r="P5" i="4" s="1"/>
  <c r="O59" i="4"/>
  <c r="N59" i="4"/>
  <c r="M59" i="4"/>
  <c r="L59" i="4"/>
  <c r="L5" i="4" s="1"/>
  <c r="K59" i="4"/>
  <c r="K5" i="4" s="1"/>
  <c r="J59" i="4"/>
  <c r="I59" i="4"/>
  <c r="I5" i="4" s="1"/>
  <c r="H59" i="4"/>
  <c r="H5" i="4" s="1"/>
  <c r="G59" i="4"/>
  <c r="F59" i="4"/>
  <c r="E59" i="4"/>
  <c r="E5" i="4" s="1"/>
  <c r="D59" i="4"/>
  <c r="D5" i="4" s="1"/>
  <c r="C59" i="4"/>
  <c r="B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G47" i="4"/>
  <c r="AG4" i="4" s="1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I46" i="4"/>
  <c r="AH46" i="4"/>
  <c r="AI45" i="4"/>
  <c r="AH45" i="4"/>
  <c r="AI44" i="4"/>
  <c r="AH44" i="4"/>
  <c r="AG42" i="4"/>
  <c r="AG43" i="4" s="1"/>
  <c r="AG3" i="4" s="1"/>
  <c r="B42" i="4"/>
  <c r="B43" i="4" s="1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G30" i="4"/>
  <c r="AG2" i="4" s="1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E5" i="4"/>
  <c r="AC5" i="4"/>
  <c r="Z5" i="4"/>
  <c r="W5" i="4"/>
  <c r="V5" i="4"/>
  <c r="R5" i="4"/>
  <c r="O5" i="4"/>
  <c r="N5" i="4"/>
  <c r="M5" i="4"/>
  <c r="J5" i="4"/>
  <c r="G5" i="4"/>
  <c r="F5" i="4"/>
  <c r="C5" i="4"/>
  <c r="K4" i="4"/>
  <c r="C4" i="4"/>
  <c r="D4" i="4" s="1"/>
  <c r="I71" i="4" l="1"/>
  <c r="AG6" i="4"/>
  <c r="AG6" i="5"/>
  <c r="Y71" i="4"/>
  <c r="AC71" i="4"/>
  <c r="C82" i="4"/>
  <c r="C214" i="5"/>
  <c r="U71" i="4"/>
  <c r="N71" i="4"/>
  <c r="AD71" i="4"/>
  <c r="AI30" i="4"/>
  <c r="E71" i="4"/>
  <c r="M71" i="4"/>
  <c r="H71" i="4"/>
  <c r="X71" i="4"/>
  <c r="E71" i="5"/>
  <c r="Z71" i="5"/>
  <c r="Q71" i="4"/>
  <c r="J71" i="4"/>
  <c r="R71" i="4"/>
  <c r="Z71" i="4"/>
  <c r="AI67" i="4"/>
  <c r="R71" i="5"/>
  <c r="AF71" i="5"/>
  <c r="AE71" i="5"/>
  <c r="AD71" i="5"/>
  <c r="AC71" i="5"/>
  <c r="AA71" i="5"/>
  <c r="AB71" i="5"/>
  <c r="W71" i="5"/>
  <c r="X71" i="5"/>
  <c r="Y71" i="5"/>
  <c r="V71" i="5"/>
  <c r="U71" i="5"/>
  <c r="T71" i="5"/>
  <c r="S71" i="5"/>
  <c r="Q71" i="5"/>
  <c r="P71" i="5"/>
  <c r="O71" i="5"/>
  <c r="N71" i="5"/>
  <c r="AI67" i="5"/>
  <c r="M71" i="5"/>
  <c r="L71" i="5"/>
  <c r="K71" i="5"/>
  <c r="J71" i="5"/>
  <c r="I71" i="5"/>
  <c r="G71" i="5"/>
  <c r="F71" i="5"/>
  <c r="AI30" i="5"/>
  <c r="D71" i="5"/>
  <c r="AI68" i="5"/>
  <c r="C71" i="5"/>
  <c r="AI69" i="5"/>
  <c r="AH30" i="5"/>
  <c r="B71" i="5"/>
  <c r="AH80" i="5"/>
  <c r="B65" i="5"/>
  <c r="AG65" i="5"/>
  <c r="AI59" i="5"/>
  <c r="H71" i="5"/>
  <c r="AH66" i="5"/>
  <c r="AI47" i="5"/>
  <c r="AI66" i="5"/>
  <c r="AI80" i="5"/>
  <c r="D190" i="5"/>
  <c r="S190" i="5"/>
  <c r="AH67" i="5"/>
  <c r="D94" i="5"/>
  <c r="AH68" i="5"/>
  <c r="AH47" i="5"/>
  <c r="AH59" i="5"/>
  <c r="AH63" i="5"/>
  <c r="AH69" i="5"/>
  <c r="C171" i="5"/>
  <c r="D89" i="5"/>
  <c r="F214" i="5"/>
  <c r="G178" i="5"/>
  <c r="C179" i="5"/>
  <c r="C42" i="5" s="1"/>
  <c r="C43" i="5" s="1"/>
  <c r="C65" i="5" s="1"/>
  <c r="D173" i="5"/>
  <c r="E214" i="5"/>
  <c r="AG65" i="4"/>
  <c r="AH30" i="4"/>
  <c r="AI59" i="4"/>
  <c r="AH59" i="4"/>
  <c r="G71" i="4"/>
  <c r="W71" i="4"/>
  <c r="AE71" i="4"/>
  <c r="AH80" i="4"/>
  <c r="B5" i="4"/>
  <c r="AI47" i="4"/>
  <c r="AH47" i="4"/>
  <c r="B65" i="4"/>
  <c r="AH67" i="4"/>
  <c r="AH66" i="4"/>
  <c r="AH68" i="4"/>
  <c r="C171" i="4"/>
  <c r="D89" i="4"/>
  <c r="X5" i="4"/>
  <c r="C71" i="4"/>
  <c r="K71" i="4"/>
  <c r="S71" i="4"/>
  <c r="AA71" i="4"/>
  <c r="AI68" i="4"/>
  <c r="D190" i="4"/>
  <c r="S190" i="4"/>
  <c r="AI69" i="4"/>
  <c r="AI63" i="4"/>
  <c r="AH63" i="4"/>
  <c r="AI80" i="4"/>
  <c r="D82" i="4"/>
  <c r="E94" i="4"/>
  <c r="O71" i="4"/>
  <c r="D179" i="4"/>
  <c r="D42" i="4" s="1"/>
  <c r="D43" i="4" s="1"/>
  <c r="D65" i="4" s="1"/>
  <c r="E173" i="4"/>
  <c r="C214" i="4"/>
  <c r="D214" i="4"/>
  <c r="E178" i="4"/>
  <c r="C179" i="4"/>
  <c r="C42" i="4" s="1"/>
  <c r="C43" i="4" s="1"/>
  <c r="C65" i="4" s="1"/>
  <c r="AI71" i="4" l="1"/>
  <c r="AI71" i="5"/>
  <c r="E173" i="5"/>
  <c r="D179" i="5"/>
  <c r="D42" i="5" s="1"/>
  <c r="D43" i="5" s="1"/>
  <c r="D65" i="5" s="1"/>
  <c r="U193" i="5"/>
  <c r="C7" i="5"/>
  <c r="T193" i="5"/>
  <c r="B7" i="5"/>
  <c r="H178" i="5"/>
  <c r="G214" i="5"/>
  <c r="D82" i="5"/>
  <c r="E94" i="5"/>
  <c r="D171" i="5"/>
  <c r="E89" i="5"/>
  <c r="AH71" i="5"/>
  <c r="V193" i="4"/>
  <c r="D7" i="4"/>
  <c r="F94" i="4"/>
  <c r="E82" i="4"/>
  <c r="U193" i="4"/>
  <c r="C7" i="4"/>
  <c r="E214" i="4"/>
  <c r="F178" i="4"/>
  <c r="F173" i="4"/>
  <c r="E179" i="4"/>
  <c r="E42" i="4" s="1"/>
  <c r="E43" i="4" s="1"/>
  <c r="E65" i="4" s="1"/>
  <c r="T193" i="4"/>
  <c r="B7" i="4"/>
  <c r="AH71" i="4"/>
  <c r="D171" i="4"/>
  <c r="E89" i="4"/>
  <c r="E82" i="5" l="1"/>
  <c r="F94" i="5"/>
  <c r="H214" i="5"/>
  <c r="I178" i="5"/>
  <c r="V193" i="5"/>
  <c r="D7" i="5"/>
  <c r="E171" i="5"/>
  <c r="F89" i="5"/>
  <c r="E179" i="5"/>
  <c r="E42" i="5" s="1"/>
  <c r="F173" i="5"/>
  <c r="W193" i="4"/>
  <c r="E7" i="4"/>
  <c r="E171" i="4"/>
  <c r="F89" i="4"/>
  <c r="G173" i="4"/>
  <c r="F179" i="4"/>
  <c r="F42" i="4" s="1"/>
  <c r="G94" i="4"/>
  <c r="F82" i="4"/>
  <c r="F214" i="4"/>
  <c r="G178" i="4"/>
  <c r="I214" i="5" l="1"/>
  <c r="J178" i="5"/>
  <c r="F179" i="5"/>
  <c r="F42" i="5" s="1"/>
  <c r="F43" i="5" s="1"/>
  <c r="F65" i="5" s="1"/>
  <c r="G173" i="5"/>
  <c r="E43" i="5"/>
  <c r="F171" i="5"/>
  <c r="G89" i="5"/>
  <c r="F82" i="5"/>
  <c r="G94" i="5"/>
  <c r="H178" i="4"/>
  <c r="G214" i="4"/>
  <c r="F43" i="4"/>
  <c r="G179" i="4"/>
  <c r="G42" i="4" s="1"/>
  <c r="G43" i="4" s="1"/>
  <c r="G65" i="4" s="1"/>
  <c r="H173" i="4"/>
  <c r="F171" i="4"/>
  <c r="G89" i="4"/>
  <c r="H94" i="4"/>
  <c r="G82" i="4"/>
  <c r="E65" i="5" l="1"/>
  <c r="G179" i="5"/>
  <c r="G42" i="5" s="1"/>
  <c r="H173" i="5"/>
  <c r="H94" i="5"/>
  <c r="G82" i="5"/>
  <c r="X193" i="5"/>
  <c r="F7" i="5"/>
  <c r="J214" i="5"/>
  <c r="K178" i="5"/>
  <c r="G171" i="5"/>
  <c r="H89" i="5"/>
  <c r="F65" i="4"/>
  <c r="H179" i="4"/>
  <c r="H42" i="4" s="1"/>
  <c r="H43" i="4" s="1"/>
  <c r="H65" i="4" s="1"/>
  <c r="I173" i="4"/>
  <c r="Y193" i="4"/>
  <c r="G7" i="4"/>
  <c r="H82" i="4"/>
  <c r="I94" i="4"/>
  <c r="G171" i="4"/>
  <c r="H89" i="4"/>
  <c r="I178" i="4"/>
  <c r="H214" i="4"/>
  <c r="I94" i="5" l="1"/>
  <c r="H82" i="5"/>
  <c r="H179" i="5"/>
  <c r="H42" i="5" s="1"/>
  <c r="H43" i="5" s="1"/>
  <c r="H65" i="5" s="1"/>
  <c r="I173" i="5"/>
  <c r="L178" i="5"/>
  <c r="K214" i="5"/>
  <c r="G43" i="5"/>
  <c r="H171" i="5"/>
  <c r="I89" i="5"/>
  <c r="W193" i="5"/>
  <c r="E7" i="5"/>
  <c r="I214" i="4"/>
  <c r="J178" i="4"/>
  <c r="H171" i="4"/>
  <c r="I89" i="4"/>
  <c r="I179" i="4"/>
  <c r="I42" i="4" s="1"/>
  <c r="J173" i="4"/>
  <c r="Z193" i="4"/>
  <c r="H7" i="4"/>
  <c r="I82" i="4"/>
  <c r="J94" i="4"/>
  <c r="X193" i="4"/>
  <c r="F7" i="4"/>
  <c r="L214" i="5" l="1"/>
  <c r="M178" i="5"/>
  <c r="I179" i="5"/>
  <c r="I42" i="5" s="1"/>
  <c r="I43" i="5" s="1"/>
  <c r="I65" i="5" s="1"/>
  <c r="J173" i="5"/>
  <c r="I171" i="5"/>
  <c r="J89" i="5"/>
  <c r="Z193" i="5"/>
  <c r="H7" i="5"/>
  <c r="J94" i="5"/>
  <c r="I82" i="5"/>
  <c r="G65" i="5"/>
  <c r="K173" i="4"/>
  <c r="J179" i="4"/>
  <c r="J42" i="4" s="1"/>
  <c r="J43" i="4" s="1"/>
  <c r="J65" i="4" s="1"/>
  <c r="I43" i="4"/>
  <c r="I171" i="4"/>
  <c r="J89" i="4"/>
  <c r="K94" i="4"/>
  <c r="J82" i="4"/>
  <c r="K178" i="4"/>
  <c r="J214" i="4"/>
  <c r="J171" i="5" l="1"/>
  <c r="K89" i="5"/>
  <c r="Y193" i="5"/>
  <c r="G7" i="5"/>
  <c r="J179" i="5"/>
  <c r="J42" i="5" s="1"/>
  <c r="J43" i="5" s="1"/>
  <c r="K173" i="5"/>
  <c r="J82" i="5"/>
  <c r="K94" i="5"/>
  <c r="AA193" i="5"/>
  <c r="I7" i="5"/>
  <c r="M214" i="5"/>
  <c r="N178" i="5"/>
  <c r="L94" i="4"/>
  <c r="K82" i="4"/>
  <c r="J171" i="4"/>
  <c r="K89" i="4"/>
  <c r="I65" i="4"/>
  <c r="AB193" i="4"/>
  <c r="J7" i="4"/>
  <c r="L178" i="4"/>
  <c r="K214" i="4"/>
  <c r="L173" i="4"/>
  <c r="K179" i="4"/>
  <c r="K42" i="4" s="1"/>
  <c r="K43" i="4" s="1"/>
  <c r="K65" i="4" s="1"/>
  <c r="N214" i="5" l="1"/>
  <c r="O178" i="5"/>
  <c r="K82" i="5"/>
  <c r="L94" i="5"/>
  <c r="K179" i="5"/>
  <c r="K42" i="5" s="1"/>
  <c r="K43" i="5" s="1"/>
  <c r="K65" i="5" s="1"/>
  <c r="L173" i="5"/>
  <c r="K171" i="5"/>
  <c r="L89" i="5"/>
  <c r="J65" i="5"/>
  <c r="AA193" i="4"/>
  <c r="I7" i="4"/>
  <c r="AC193" i="4"/>
  <c r="K7" i="4"/>
  <c r="K171" i="4"/>
  <c r="L89" i="4"/>
  <c r="L179" i="4"/>
  <c r="L42" i="4" s="1"/>
  <c r="L43" i="4" s="1"/>
  <c r="L65" i="4" s="1"/>
  <c r="M173" i="4"/>
  <c r="L214" i="4"/>
  <c r="M178" i="4"/>
  <c r="L82" i="4"/>
  <c r="M94" i="4"/>
  <c r="M173" i="5" l="1"/>
  <c r="L179" i="5"/>
  <c r="L42" i="5" s="1"/>
  <c r="L43" i="5" s="1"/>
  <c r="L65" i="5" s="1"/>
  <c r="L82" i="5"/>
  <c r="M94" i="5"/>
  <c r="AB193" i="5"/>
  <c r="J7" i="5"/>
  <c r="O214" i="5"/>
  <c r="P178" i="5"/>
  <c r="AC193" i="5"/>
  <c r="K7" i="5"/>
  <c r="L171" i="5"/>
  <c r="M89" i="5"/>
  <c r="AD193" i="4"/>
  <c r="L7" i="4"/>
  <c r="L171" i="4"/>
  <c r="M89" i="4"/>
  <c r="N94" i="4"/>
  <c r="M82" i="4"/>
  <c r="M214" i="4"/>
  <c r="N178" i="4"/>
  <c r="N173" i="4"/>
  <c r="M179" i="4"/>
  <c r="M42" i="4" s="1"/>
  <c r="M43" i="4" s="1"/>
  <c r="M65" i="4" s="1"/>
  <c r="B188" i="4" s="1"/>
  <c r="C188" i="4" l="1"/>
  <c r="K6" i="4" s="1"/>
  <c r="P214" i="5"/>
  <c r="Q178" i="5"/>
  <c r="M82" i="5"/>
  <c r="N94" i="5"/>
  <c r="M171" i="5"/>
  <c r="N89" i="5"/>
  <c r="AD193" i="5"/>
  <c r="L7" i="5"/>
  <c r="M179" i="5"/>
  <c r="M42" i="5" s="1"/>
  <c r="M43" i="5" s="1"/>
  <c r="M65" i="5" s="1"/>
  <c r="N173" i="5"/>
  <c r="N214" i="4"/>
  <c r="O178" i="4"/>
  <c r="O94" i="4"/>
  <c r="N82" i="4"/>
  <c r="AE193" i="4"/>
  <c r="M7" i="4"/>
  <c r="M171" i="4"/>
  <c r="N89" i="4"/>
  <c r="O173" i="4"/>
  <c r="N179" i="4"/>
  <c r="N42" i="4" s="1"/>
  <c r="N43" i="4" s="1"/>
  <c r="N65" i="4" s="1"/>
  <c r="N82" i="5" l="1"/>
  <c r="O94" i="5"/>
  <c r="AE193" i="5"/>
  <c r="M7" i="5"/>
  <c r="B188" i="5"/>
  <c r="C188" i="5"/>
  <c r="Q214" i="5"/>
  <c r="R178" i="5"/>
  <c r="N171" i="5"/>
  <c r="O89" i="5"/>
  <c r="O173" i="5"/>
  <c r="N179" i="5"/>
  <c r="N42" i="5" s="1"/>
  <c r="N43" i="5" s="1"/>
  <c r="N65" i="5" s="1"/>
  <c r="N171" i="4"/>
  <c r="O89" i="4"/>
  <c r="P94" i="4"/>
  <c r="O82" i="4"/>
  <c r="AF193" i="4"/>
  <c r="N7" i="4"/>
  <c r="P178" i="4"/>
  <c r="O214" i="4"/>
  <c r="O179" i="4"/>
  <c r="O42" i="4" s="1"/>
  <c r="O43" i="4" s="1"/>
  <c r="O65" i="4" s="1"/>
  <c r="P173" i="4"/>
  <c r="K6" i="5" l="1"/>
  <c r="P173" i="5"/>
  <c r="O179" i="5"/>
  <c r="O42" i="5" s="1"/>
  <c r="O43" i="5" s="1"/>
  <c r="O65" i="5" s="1"/>
  <c r="AF193" i="5"/>
  <c r="N7" i="5"/>
  <c r="O171" i="5"/>
  <c r="P89" i="5"/>
  <c r="P94" i="5"/>
  <c r="O82" i="5"/>
  <c r="S178" i="5"/>
  <c r="R214" i="5"/>
  <c r="AG193" i="4"/>
  <c r="O7" i="4"/>
  <c r="Q178" i="4"/>
  <c r="P214" i="4"/>
  <c r="Q94" i="4"/>
  <c r="P82" i="4"/>
  <c r="Q173" i="4"/>
  <c r="P179" i="4"/>
  <c r="P42" i="4" s="1"/>
  <c r="P43" i="4" s="1"/>
  <c r="P65" i="4" s="1"/>
  <c r="O171" i="4"/>
  <c r="P89" i="4"/>
  <c r="Q94" i="5" l="1"/>
  <c r="P82" i="5"/>
  <c r="AG193" i="5"/>
  <c r="O7" i="5"/>
  <c r="P171" i="5"/>
  <c r="Q89" i="5"/>
  <c r="T178" i="5"/>
  <c r="S214" i="5"/>
  <c r="P179" i="5"/>
  <c r="P42" i="5" s="1"/>
  <c r="P43" i="5" s="1"/>
  <c r="P65" i="5" s="1"/>
  <c r="Q173" i="5"/>
  <c r="AH193" i="4"/>
  <c r="P7" i="4"/>
  <c r="Q179" i="4"/>
  <c r="Q42" i="4" s="1"/>
  <c r="Q43" i="4" s="1"/>
  <c r="Q65" i="4" s="1"/>
  <c r="R173" i="4"/>
  <c r="R94" i="4"/>
  <c r="Q82" i="4"/>
  <c r="Q214" i="4"/>
  <c r="R178" i="4"/>
  <c r="P171" i="4"/>
  <c r="Q89" i="4"/>
  <c r="T214" i="5" l="1"/>
  <c r="U178" i="5"/>
  <c r="R173" i="5"/>
  <c r="Q179" i="5"/>
  <c r="Q42" i="5" s="1"/>
  <c r="Q43" i="5" s="1"/>
  <c r="Q65" i="5" s="1"/>
  <c r="Q171" i="5"/>
  <c r="R89" i="5"/>
  <c r="AH193" i="5"/>
  <c r="P7" i="5"/>
  <c r="R94" i="5"/>
  <c r="Q82" i="5"/>
  <c r="R214" i="4"/>
  <c r="S178" i="4"/>
  <c r="R82" i="4"/>
  <c r="S94" i="4"/>
  <c r="R179" i="4"/>
  <c r="R42" i="4" s="1"/>
  <c r="R43" i="4" s="1"/>
  <c r="R65" i="4" s="1"/>
  <c r="S173" i="4"/>
  <c r="AI193" i="4"/>
  <c r="Q7" i="4"/>
  <c r="Q171" i="4"/>
  <c r="R89" i="4"/>
  <c r="R171" i="5" l="1"/>
  <c r="S89" i="5"/>
  <c r="U214" i="5"/>
  <c r="V178" i="5"/>
  <c r="AI193" i="5"/>
  <c r="Q7" i="5"/>
  <c r="R179" i="5"/>
  <c r="R42" i="5" s="1"/>
  <c r="R43" i="5" s="1"/>
  <c r="R65" i="5" s="1"/>
  <c r="S173" i="5"/>
  <c r="S94" i="5"/>
  <c r="R82" i="5"/>
  <c r="T173" i="4"/>
  <c r="S179" i="4"/>
  <c r="S42" i="4" s="1"/>
  <c r="S43" i="4" s="1"/>
  <c r="S65" i="4" s="1"/>
  <c r="AJ193" i="4"/>
  <c r="R7" i="4"/>
  <c r="T94" i="4"/>
  <c r="S82" i="4"/>
  <c r="R171" i="4"/>
  <c r="S89" i="4"/>
  <c r="T178" i="4"/>
  <c r="S214" i="4"/>
  <c r="AJ193" i="5" l="1"/>
  <c r="R7" i="5"/>
  <c r="V214" i="5"/>
  <c r="W178" i="5"/>
  <c r="S171" i="5"/>
  <c r="T89" i="5"/>
  <c r="T173" i="5"/>
  <c r="S179" i="5"/>
  <c r="S42" i="5" s="1"/>
  <c r="S43" i="5" s="1"/>
  <c r="S65" i="5" s="1"/>
  <c r="S82" i="5"/>
  <c r="T94" i="5"/>
  <c r="S171" i="4"/>
  <c r="T89" i="4"/>
  <c r="T82" i="4"/>
  <c r="U94" i="4"/>
  <c r="AK193" i="4"/>
  <c r="S7" i="4"/>
  <c r="T214" i="4"/>
  <c r="U178" i="4"/>
  <c r="T179" i="4"/>
  <c r="T42" i="4" s="1"/>
  <c r="T43" i="4" s="1"/>
  <c r="T65" i="4" s="1"/>
  <c r="U173" i="4"/>
  <c r="U173" i="5" l="1"/>
  <c r="T179" i="5"/>
  <c r="T42" i="5" s="1"/>
  <c r="T43" i="5" s="1"/>
  <c r="T65" i="5" s="1"/>
  <c r="AK193" i="5"/>
  <c r="S7" i="5"/>
  <c r="T171" i="5"/>
  <c r="U89" i="5"/>
  <c r="T82" i="5"/>
  <c r="U94" i="5"/>
  <c r="W214" i="5"/>
  <c r="X178" i="5"/>
  <c r="AL193" i="4"/>
  <c r="T7" i="4"/>
  <c r="U214" i="4"/>
  <c r="V178" i="4"/>
  <c r="V94" i="4"/>
  <c r="U82" i="4"/>
  <c r="V173" i="4"/>
  <c r="U179" i="4"/>
  <c r="U42" i="4" s="1"/>
  <c r="U43" i="4" s="1"/>
  <c r="U65" i="4" s="1"/>
  <c r="T171" i="4"/>
  <c r="U89" i="4"/>
  <c r="U171" i="5" l="1"/>
  <c r="V89" i="5"/>
  <c r="AL193" i="5"/>
  <c r="T7" i="5"/>
  <c r="U82" i="5"/>
  <c r="V94" i="5"/>
  <c r="X214" i="5"/>
  <c r="Y178" i="5"/>
  <c r="U179" i="5"/>
  <c r="U42" i="5" s="1"/>
  <c r="U43" i="5" s="1"/>
  <c r="U65" i="5" s="1"/>
  <c r="V173" i="5"/>
  <c r="AM193" i="4"/>
  <c r="U7" i="4"/>
  <c r="W173" i="4"/>
  <c r="V179" i="4"/>
  <c r="V42" i="4" s="1"/>
  <c r="V43" i="4" s="1"/>
  <c r="V65" i="4" s="1"/>
  <c r="W94" i="4"/>
  <c r="V82" i="4"/>
  <c r="V214" i="4"/>
  <c r="W178" i="4"/>
  <c r="U171" i="4"/>
  <c r="V89" i="4"/>
  <c r="V82" i="5" l="1"/>
  <c r="W94" i="5"/>
  <c r="V179" i="5"/>
  <c r="V42" i="5" s="1"/>
  <c r="V43" i="5" s="1"/>
  <c r="V65" i="5" s="1"/>
  <c r="W173" i="5"/>
  <c r="V171" i="5"/>
  <c r="W89" i="5"/>
  <c r="Y214" i="5"/>
  <c r="Z178" i="5"/>
  <c r="AM193" i="5"/>
  <c r="U7" i="5"/>
  <c r="X178" i="4"/>
  <c r="W214" i="4"/>
  <c r="X94" i="4"/>
  <c r="W82" i="4"/>
  <c r="AN193" i="4"/>
  <c r="V7" i="4"/>
  <c r="W179" i="4"/>
  <c r="W42" i="4" s="1"/>
  <c r="W43" i="4" s="1"/>
  <c r="W65" i="4" s="1"/>
  <c r="X173" i="4"/>
  <c r="V171" i="4"/>
  <c r="W89" i="4"/>
  <c r="AA178" i="5" l="1"/>
  <c r="Z214" i="5"/>
  <c r="W171" i="5"/>
  <c r="X89" i="5"/>
  <c r="W179" i="5"/>
  <c r="W42" i="5" s="1"/>
  <c r="W43" i="5" s="1"/>
  <c r="W65" i="5" s="1"/>
  <c r="X173" i="5"/>
  <c r="AN193" i="5"/>
  <c r="V7" i="5"/>
  <c r="X94" i="5"/>
  <c r="W82" i="5"/>
  <c r="X179" i="4"/>
  <c r="X42" i="4" s="1"/>
  <c r="X43" i="4" s="1"/>
  <c r="X65" i="4" s="1"/>
  <c r="Y173" i="4"/>
  <c r="AO193" i="4"/>
  <c r="W7" i="4"/>
  <c r="Y94" i="4"/>
  <c r="X82" i="4"/>
  <c r="W171" i="4"/>
  <c r="X89" i="4"/>
  <c r="Y178" i="4"/>
  <c r="X214" i="4"/>
  <c r="X171" i="5" l="1"/>
  <c r="Y89" i="5"/>
  <c r="X179" i="5"/>
  <c r="X42" i="5" s="1"/>
  <c r="X43" i="5" s="1"/>
  <c r="X65" i="5" s="1"/>
  <c r="Y173" i="5"/>
  <c r="AO193" i="5"/>
  <c r="W7" i="5"/>
  <c r="Y94" i="5"/>
  <c r="X82" i="5"/>
  <c r="AB178" i="5"/>
  <c r="AA214" i="5"/>
  <c r="Y214" i="4"/>
  <c r="Z178" i="4"/>
  <c r="X171" i="4"/>
  <c r="Y89" i="4"/>
  <c r="Z94" i="4"/>
  <c r="Y82" i="4"/>
  <c r="Y179" i="4"/>
  <c r="Y42" i="4" s="1"/>
  <c r="Y43" i="4" s="1"/>
  <c r="Y65" i="4" s="1"/>
  <c r="Z173" i="4"/>
  <c r="AP193" i="4"/>
  <c r="X7" i="4"/>
  <c r="AP193" i="5" l="1"/>
  <c r="X7" i="5"/>
  <c r="Z94" i="5"/>
  <c r="Y82" i="5"/>
  <c r="Y171" i="5"/>
  <c r="Z89" i="5"/>
  <c r="Z173" i="5"/>
  <c r="Y179" i="5"/>
  <c r="Y42" i="5" s="1"/>
  <c r="Y43" i="5" s="1"/>
  <c r="Y65" i="5" s="1"/>
  <c r="AB214" i="5"/>
  <c r="AC178" i="5"/>
  <c r="Z179" i="4"/>
  <c r="Z42" i="4" s="1"/>
  <c r="Z43" i="4" s="1"/>
  <c r="Z65" i="4" s="1"/>
  <c r="AA173" i="4"/>
  <c r="AQ193" i="4"/>
  <c r="Y7" i="4"/>
  <c r="AA94" i="4"/>
  <c r="Z82" i="4"/>
  <c r="Y171" i="4"/>
  <c r="Z89" i="4"/>
  <c r="AA178" i="4"/>
  <c r="Z214" i="4"/>
  <c r="AQ193" i="5" l="1"/>
  <c r="Y7" i="5"/>
  <c r="Z171" i="5"/>
  <c r="AA89" i="5"/>
  <c r="Z179" i="5"/>
  <c r="Z42" i="5" s="1"/>
  <c r="Z43" i="5" s="1"/>
  <c r="Z65" i="5" s="1"/>
  <c r="AA173" i="5"/>
  <c r="AD178" i="5"/>
  <c r="AC214" i="5"/>
  <c r="AA94" i="5"/>
  <c r="Z82" i="5"/>
  <c r="AB178" i="4"/>
  <c r="AA214" i="4"/>
  <c r="Z171" i="4"/>
  <c r="AA89" i="4"/>
  <c r="AA82" i="4"/>
  <c r="AB94" i="4"/>
  <c r="AB173" i="4"/>
  <c r="AA179" i="4"/>
  <c r="AA42" i="4" s="1"/>
  <c r="AA43" i="4" s="1"/>
  <c r="AA65" i="4" s="1"/>
  <c r="AR193" i="4"/>
  <c r="Z7" i="4"/>
  <c r="AD214" i="5" l="1"/>
  <c r="AE178" i="5"/>
  <c r="AR193" i="5"/>
  <c r="Z7" i="5"/>
  <c r="AB173" i="5"/>
  <c r="AA179" i="5"/>
  <c r="AA42" i="5" s="1"/>
  <c r="AA43" i="5" s="1"/>
  <c r="AA65" i="5" s="1"/>
  <c r="AA171" i="5"/>
  <c r="AB89" i="5"/>
  <c r="AB94" i="5"/>
  <c r="AA82" i="5"/>
  <c r="AS193" i="4"/>
  <c r="AA7" i="4"/>
  <c r="AB179" i="4"/>
  <c r="AB42" i="4" s="1"/>
  <c r="AB43" i="4" s="1"/>
  <c r="AB65" i="4" s="1"/>
  <c r="AC173" i="4"/>
  <c r="AB82" i="4"/>
  <c r="AC94" i="4"/>
  <c r="AA171" i="4"/>
  <c r="AB89" i="4"/>
  <c r="AB214" i="4"/>
  <c r="AC178" i="4"/>
  <c r="AS193" i="5" l="1"/>
  <c r="AA7" i="5"/>
  <c r="AC173" i="5"/>
  <c r="AB179" i="5"/>
  <c r="AB42" i="5" s="1"/>
  <c r="AB43" i="5" s="1"/>
  <c r="AB65" i="5" s="1"/>
  <c r="AE214" i="5"/>
  <c r="AF178" i="5"/>
  <c r="AF214" i="5" s="1"/>
  <c r="AB171" i="5"/>
  <c r="AC89" i="5"/>
  <c r="AB82" i="5"/>
  <c r="AC94" i="5"/>
  <c r="AB171" i="4"/>
  <c r="AC89" i="4"/>
  <c r="AD94" i="4"/>
  <c r="AC82" i="4"/>
  <c r="AD173" i="4"/>
  <c r="AC179" i="4"/>
  <c r="AC42" i="4" s="1"/>
  <c r="AC43" i="4" s="1"/>
  <c r="AC65" i="4" s="1"/>
  <c r="AT193" i="4"/>
  <c r="AB7" i="4"/>
  <c r="AC214" i="4"/>
  <c r="AD178" i="4"/>
  <c r="AC171" i="5" l="1"/>
  <c r="AD89" i="5"/>
  <c r="AC179" i="5"/>
  <c r="AC42" i="5" s="1"/>
  <c r="AC43" i="5" s="1"/>
  <c r="AC65" i="5" s="1"/>
  <c r="AD173" i="5"/>
  <c r="AC82" i="5"/>
  <c r="AD94" i="5"/>
  <c r="AT193" i="5"/>
  <c r="AB7" i="5"/>
  <c r="AU193" i="4"/>
  <c r="AC7" i="4"/>
  <c r="AD179" i="4"/>
  <c r="AD42" i="4" s="1"/>
  <c r="AD43" i="4" s="1"/>
  <c r="AD65" i="4" s="1"/>
  <c r="AE173" i="4"/>
  <c r="AE94" i="4"/>
  <c r="AD82" i="4"/>
  <c r="AD214" i="4"/>
  <c r="AE178" i="4"/>
  <c r="AC171" i="4"/>
  <c r="AD89" i="4"/>
  <c r="AU193" i="5" l="1"/>
  <c r="AC7" i="5"/>
  <c r="AD171" i="5"/>
  <c r="AE89" i="5"/>
  <c r="AD82" i="5"/>
  <c r="AE94" i="5"/>
  <c r="AE173" i="5"/>
  <c r="AD179" i="5"/>
  <c r="AD42" i="5" s="1"/>
  <c r="AD43" i="5" s="1"/>
  <c r="AD65" i="5" s="1"/>
  <c r="AF178" i="4"/>
  <c r="AF214" i="4" s="1"/>
  <c r="AE214" i="4"/>
  <c r="AE82" i="4"/>
  <c r="AF94" i="4"/>
  <c r="AF82" i="4" s="1"/>
  <c r="AF173" i="4"/>
  <c r="AF179" i="4" s="1"/>
  <c r="AF42" i="4" s="1"/>
  <c r="AE179" i="4"/>
  <c r="AE42" i="4" s="1"/>
  <c r="AE43" i="4" s="1"/>
  <c r="AE65" i="4" s="1"/>
  <c r="AV193" i="4"/>
  <c r="AD7" i="4"/>
  <c r="AD171" i="4"/>
  <c r="AE89" i="4"/>
  <c r="AV193" i="5" l="1"/>
  <c r="AD7" i="5"/>
  <c r="AF173" i="5"/>
  <c r="AF179" i="5" s="1"/>
  <c r="AF42" i="5" s="1"/>
  <c r="AE179" i="5"/>
  <c r="AE42" i="5" s="1"/>
  <c r="AE43" i="5" s="1"/>
  <c r="AE65" i="5" s="1"/>
  <c r="AE171" i="5"/>
  <c r="AF89" i="5"/>
  <c r="AF94" i="5"/>
  <c r="AF82" i="5" s="1"/>
  <c r="AE82" i="5"/>
  <c r="AW193" i="4"/>
  <c r="AE7" i="4"/>
  <c r="AF43" i="4"/>
  <c r="AI42" i="4"/>
  <c r="AH42" i="4"/>
  <c r="AI82" i="4"/>
  <c r="AH82" i="4"/>
  <c r="AE171" i="4"/>
  <c r="AF89" i="4"/>
  <c r="AF171" i="4" s="1"/>
  <c r="AI82" i="5" l="1"/>
  <c r="AH82" i="5"/>
  <c r="AF171" i="5"/>
  <c r="AW193" i="5"/>
  <c r="AE7" i="5"/>
  <c r="AF43" i="5"/>
  <c r="AH42" i="5"/>
  <c r="AI42" i="5"/>
  <c r="AF65" i="4"/>
  <c r="AI43" i="4"/>
  <c r="AH43" i="4"/>
  <c r="AF65" i="5" l="1"/>
  <c r="AH43" i="5"/>
  <c r="AI43" i="5"/>
  <c r="AX193" i="4"/>
  <c r="AF7" i="4"/>
  <c r="A7" i="4" s="1"/>
  <c r="AI65" i="4"/>
  <c r="AH65" i="4"/>
  <c r="AX193" i="5" l="1"/>
  <c r="AF7" i="5"/>
  <c r="A7" i="5" s="1"/>
  <c r="AH65" i="5"/>
  <c r="AI65" i="5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D8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shown 0. Confirmed with ss reading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R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Tripped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<sst xmlns="http://schemas.openxmlformats.org/spreadsheetml/2006/main" count="7239" uniqueCount="262">
  <si>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</si>
  <si>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</si>
  <si>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</si>
  <si>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</si>
  <si>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</si>
  <si>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</si>
  <si>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</si>
  <si>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</si>
  <si>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</si>
  <si>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</si>
  <si>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</si>
  <si>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</si>
  <si>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</si>
  <si>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</si>
  <si>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</si>
  <si>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</si>
  <si>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</si>
  <si>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</si>
  <si>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Khimti Khola(60)</t>
  </si>
  <si>
    <t>Upper Marsyangdi "A"(50)</t>
  </si>
  <si>
    <t>Bhotekoshi Khola(45)</t>
  </si>
  <si>
    <t>Kabeli B-1(25)</t>
  </si>
  <si>
    <t>Upper Madi(25)</t>
  </si>
  <si>
    <t>Solu Khola(23.5)</t>
  </si>
  <si>
    <t>Chilime(22.1)</t>
  </si>
  <si>
    <t>Lower Hewa Khola(22.1)</t>
  </si>
  <si>
    <t>Bagmati(Mandu) KholaSmall(22)</t>
  </si>
  <si>
    <t>Sanima Mai Khola(22)</t>
  </si>
  <si>
    <r>
      <t xml:space="preserve">Hewa Khola A </t>
    </r>
    <r>
      <rPr>
        <b/>
        <i/>
        <sz val="10"/>
        <color rgb="FFFF0000"/>
        <rFont val="Times New Roman"/>
        <family val="1"/>
      </rPr>
      <t>Upper</t>
    </r>
    <r>
      <rPr>
        <sz val="10"/>
        <rFont val="Times New Roman"/>
        <family val="1"/>
      </rPr>
      <t>(14.9)</t>
    </r>
  </si>
  <si>
    <t>Thapa Khola(13.6)</t>
  </si>
  <si>
    <t>Sikless Khola(13)</t>
  </si>
  <si>
    <t>Jhimruk Khola(12)</t>
  </si>
  <si>
    <t>Upper Mai Khola(12)</t>
  </si>
  <si>
    <t>Namarjun(12)</t>
  </si>
  <si>
    <t>Lower Modi 1(10)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</si>
  <si>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</si>
  <si>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</si>
  <si>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</si>
  <si>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</si>
  <si>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</si>
  <si>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</si>
  <si>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</si>
  <si>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</si>
  <si>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</si>
  <si>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</si>
  <si>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</si>
  <si>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</si>
  <si>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</si>
  <si>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</si>
  <si>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</si>
  <si>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</si>
  <si>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</si>
  <si>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</si>
  <si>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</si>
  <si>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</si>
  <si>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TNKPR</t>
  </si>
  <si>
    <t>BHNTBRI</t>
  </si>
  <si>
    <t>MUJAFFARPUR</t>
  </si>
  <si>
    <t>RAMNAGAR</t>
  </si>
  <si>
    <t>RAXAUL 132</t>
  </si>
  <si>
    <t>NANPRA</t>
  </si>
  <si>
    <t>BISHANPUR</t>
  </si>
  <si>
    <t>JALESHWOR</t>
  </si>
  <si>
    <t>RAJBRJ</t>
  </si>
  <si>
    <t>Raxaul 33</t>
  </si>
  <si>
    <t>Others</t>
  </si>
  <si>
    <t>Total IMPORT</t>
  </si>
  <si>
    <t>MULTI F</t>
  </si>
  <si>
    <t>HTD DIE</t>
  </si>
  <si>
    <t>MRS DI</t>
  </si>
  <si>
    <t>Total DIESEL</t>
  </si>
  <si>
    <t>Total Load Shedded/Trip</t>
  </si>
  <si>
    <t>T0TAL</t>
  </si>
  <si>
    <t>RMNGR</t>
  </si>
  <si>
    <t>KATAIYA</t>
  </si>
  <si>
    <t>RAXAUL</t>
  </si>
  <si>
    <t>MUZAFFARPUR</t>
  </si>
  <si>
    <t>OTHER</t>
  </si>
  <si>
    <t>Total EXPORT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</si>
  <si>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</si>
  <si>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</si>
  <si>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</si>
  <si>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</si>
  <si>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</si>
  <si>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</si>
  <si>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</si>
  <si>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</si>
  <si>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TOTAL IMPORT</t>
  </si>
  <si>
    <t>Kathmandu Load</t>
  </si>
  <si>
    <t>MRS-SYU</t>
  </si>
  <si>
    <t>KL2-MATA</t>
  </si>
  <si>
    <t>KL1-SYU</t>
  </si>
  <si>
    <t>DHALKE-KHIMTI</t>
  </si>
  <si>
    <t>DHALKE-CHAPUR I</t>
  </si>
  <si>
    <t>Others IPP Detail</t>
  </si>
  <si>
    <t>Iwa Khola(9.9)</t>
  </si>
  <si>
    <t>Sipring Khola(9.66)</t>
  </si>
  <si>
    <t>Super Mai A(9.6)</t>
  </si>
  <si>
    <t>Andhi Khola(9.4)</t>
  </si>
  <si>
    <t>Rudi Khola A(8.8)</t>
  </si>
  <si>
    <t>Api(Naugadh gad Khola)(8.5)</t>
  </si>
  <si>
    <t>Ankhu Khola - 1(8.4)</t>
  </si>
  <si>
    <t>Mai Sana Cascade(8)</t>
  </si>
  <si>
    <t>Upper Naugad Gad(8)</t>
  </si>
  <si>
    <t>Super Mai(7.8)</t>
  </si>
  <si>
    <t>Jogmai(7.6)</t>
  </si>
  <si>
    <t>Indrawati - III(7.5)</t>
  </si>
  <si>
    <t>Upper Khorunga(7.5)</t>
  </si>
  <si>
    <t>Sanima Mai Cascade(7)</t>
  </si>
  <si>
    <t>Molung Khola(7)</t>
  </si>
  <si>
    <t>Upper Mardi(7)</t>
  </si>
  <si>
    <t>Rudi Khola B(6.6)</t>
  </si>
  <si>
    <t>Daraudi Khola A(6)</t>
  </si>
  <si>
    <t>Upper Mai C(5.1)</t>
  </si>
  <si>
    <t>Ghalemdi Khola(5)</t>
  </si>
  <si>
    <t>Mailung Khola(5)</t>
  </si>
  <si>
    <t>Pikhuwa Khola(5)</t>
  </si>
  <si>
    <t>Tadi Khola (Thaprek)(5)</t>
  </si>
  <si>
    <t>Upper Hugdi Khola(5)</t>
  </si>
  <si>
    <t>Phawa Khola(4.95)</t>
  </si>
  <si>
    <t>Siuri Khola(4.95)</t>
  </si>
  <si>
    <t>Mardi Khola(4.8)</t>
  </si>
  <si>
    <t>Padam Khola(4.8)</t>
  </si>
  <si>
    <t>Mai Khola Small(4.5)</t>
  </si>
  <si>
    <t>Hewa Khola(4.46)</t>
  </si>
  <si>
    <t>Bijayapur-1(4.41)</t>
  </si>
  <si>
    <t>Radhi Khola(4.4)</t>
  </si>
  <si>
    <t>Tungun-Thosne(4.36)</t>
  </si>
  <si>
    <t>Baramchi Khola(4.2)</t>
  </si>
  <si>
    <t>Khudi Khola(4)</t>
  </si>
  <si>
    <t>Puwa Khola -1(4)</t>
  </si>
  <si>
    <t>Sabha Khola(4)</t>
  </si>
  <si>
    <t>Sardi Khola(4)</t>
  </si>
  <si>
    <t>Dwari Khola(3.75)</t>
  </si>
  <si>
    <t>Charanawati Khola(3.52)</t>
  </si>
  <si>
    <t>Kapadi Gad(3.33)</t>
  </si>
  <si>
    <t>Bhairab Kunda(3)</t>
  </si>
  <si>
    <t>Chaku Khola(3)</t>
  </si>
  <si>
    <t>Midim Karapu(3)</t>
  </si>
  <si>
    <t>Piluwa Khola Small(3)</t>
  </si>
  <si>
    <t>Upper Puwa -1(3)</t>
  </si>
  <si>
    <t>Super Mai Cascade(3)</t>
  </si>
  <si>
    <t>Chake Khola(2.83)</t>
  </si>
  <si>
    <t>Daram Khola A(2.5)</t>
  </si>
  <si>
    <t>Sunkoshi Small(2.5)</t>
  </si>
  <si>
    <t>Ridi Khola(2.4)</t>
  </si>
  <si>
    <t>Jiri Khola Small(2.2)</t>
  </si>
  <si>
    <t>Chhandi(2)</t>
  </si>
  <si>
    <t>Jhyadi Khola(2)</t>
  </si>
  <si>
    <t>Khani Khola(2)</t>
  </si>
  <si>
    <t>Lower Chaku Khola(1.8)</t>
  </si>
  <si>
    <t>Middle Chaku(1.8)</t>
  </si>
  <si>
    <t>Thoppal Khola(1.65)</t>
  </si>
  <si>
    <t>Theule Khola(1.5)</t>
  </si>
  <si>
    <t>Kuthali(Suspa) Bukhari(1)</t>
  </si>
  <si>
    <t>Tallo Chote Khola(1)</t>
  </si>
  <si>
    <t>Jeuligad Small Hydropower Project(1)</t>
  </si>
  <si>
    <t>Miya Khola(1)</t>
  </si>
  <si>
    <t>Pati Khola Small(1)</t>
  </si>
  <si>
    <t>Pheme Khola(1)</t>
  </si>
  <si>
    <t>Chhote Khola(0.99)</t>
  </si>
  <si>
    <t>Upper Hadi Khola(0.99)</t>
  </si>
  <si>
    <t>Lower Piluwa Small(0.99)</t>
  </si>
  <si>
    <t>Seti-II(0.98)</t>
  </si>
  <si>
    <t>Bishnu Priya Solar Farm Project(0.96)</t>
  </si>
  <si>
    <t>Sisne Khola Small(0.75)</t>
  </si>
  <si>
    <t>Solar KUKL(0.68)</t>
  </si>
  <si>
    <t>Dhunge-Jiri(0.6)</t>
  </si>
  <si>
    <t>Jhankre Khola Small(0.6)</t>
  </si>
  <si>
    <t>Belkhu(0.52)</t>
  </si>
  <si>
    <t>Rairang Khola(0.5)</t>
  </si>
  <si>
    <t>Sali Nadi(0.25)</t>
  </si>
  <si>
    <t>Syange Khola(0.18)</t>
  </si>
  <si>
    <t>Midim Khola(0.1)</t>
  </si>
  <si>
    <t>Sobuwa Khola-2 MHP(0.09)</t>
  </si>
  <si>
    <t>Leguwa Khola(0.04)</t>
  </si>
  <si>
    <t>Syauri Bhumey(0.02)</t>
  </si>
  <si>
    <t>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</si>
  <si>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</si>
  <si>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</si>
  <si>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</si>
  <si>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</si>
  <si>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</si>
  <si>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</si>
  <si>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</si>
  <si>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</si>
  <si>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</si>
  <si>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</si>
  <si>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</si>
  <si>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</si>
  <si>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</si>
  <si>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</si>
  <si>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</si>
  <si>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</si>
  <si>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</si>
  <si>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</si>
  <si>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</si>
  <si>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</si>
  <si>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</si>
  <si>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</si>
  <si>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Date: 2078 Asar</t>
  </si>
  <si>
    <t>Mistri Khola(42)</t>
  </si>
  <si>
    <t>Substation</t>
  </si>
  <si>
    <t>Powerhouse</t>
  </si>
  <si>
    <t>NEA Modi</t>
  </si>
  <si>
    <t>Upper Mardi</t>
  </si>
  <si>
    <t>Mardi</t>
  </si>
  <si>
    <t>Sardi</t>
  </si>
  <si>
    <t>Pati</t>
  </si>
  <si>
    <t>Dharam Khola</t>
  </si>
  <si>
    <t>Bau khola</t>
  </si>
  <si>
    <t>132 kV</t>
  </si>
  <si>
    <t>33 kV</t>
  </si>
  <si>
    <t>Lower Modi</t>
  </si>
  <si>
    <t>NEA Tatopani</t>
  </si>
  <si>
    <t>Dana</t>
  </si>
  <si>
    <t>Mistri</t>
  </si>
  <si>
    <t>Thapa Khola</t>
  </si>
  <si>
    <t>Ghalemdi</t>
  </si>
  <si>
    <t>Voltage level</t>
  </si>
  <si>
    <t>Capacity MW</t>
  </si>
  <si>
    <t>sub total</t>
  </si>
  <si>
    <t>Wolf</t>
  </si>
  <si>
    <t>Bear</t>
  </si>
  <si>
    <t>Modi-Pokhara 132 kV Line</t>
  </si>
  <si>
    <t>320 A</t>
  </si>
  <si>
    <t>OC Setting</t>
  </si>
  <si>
    <t>Line</t>
  </si>
  <si>
    <t>Conductor</t>
  </si>
  <si>
    <t>MW</t>
  </si>
  <si>
    <t>S.N.</t>
  </si>
  <si>
    <t>Power House at Modi Corridor</t>
  </si>
  <si>
    <t>110% at Modi Energy, 300/1 CT</t>
  </si>
  <si>
    <t xml:space="preserve">L Modi- Modi Energy </t>
  </si>
  <si>
    <t>Modi Energy - Modi 132 kV line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</si>
  <si>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</si>
  <si>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</si>
  <si>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</si>
  <si>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</si>
  <si>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</si>
  <si>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</si>
  <si>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</si>
  <si>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</si>
  <si>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</si>
  <si>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</si>
  <si>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</si>
  <si>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</si>
  <si>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>D</t>
  </si>
  <si>
    <t>N/A</t>
  </si>
  <si>
    <t>Upper Tama Koshi(456)</t>
  </si>
  <si>
    <t>Singati Khola(25)</t>
  </si>
  <si>
    <t>Upper Chaku A(22.2)</t>
  </si>
  <si>
    <t>Mithila Solar PV Electric Project(10)</t>
  </si>
  <si>
    <t>NEA  SOLAR(25)</t>
  </si>
  <si>
    <t>Butwal Solar Project(8.5)</t>
  </si>
  <si>
    <t>Taksar Pikhuwa(8)</t>
  </si>
  <si>
    <t>Everest Sugar &amp; Chemical Inds. Ltd.(3)</t>
  </si>
  <si>
    <t>Upper Rawa(3)</t>
  </si>
  <si>
    <t>U</t>
  </si>
  <si>
    <t>B</t>
  </si>
  <si>
    <t>0.0.</t>
  </si>
  <si>
    <t>125..3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</si>
</sst>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u/>
      <sz val="10"/>
      <color rgb="FFFF0000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8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5" borderId="0" xfId="0" applyNumberFormat="1" applyFill="1"/>
    <xf numFmtId="165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1" xfId="0" applyFont="1" applyBorder="1" applyAlignment="1">
      <alignment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5" xfId="0" applyFont="1" applyBorder="1" applyAlignment="1">
      <alignment horizontal="right" vertical="center"/>
    </xf>
    <xf numFmtId="166" fontId="12" fillId="8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Fill="1" applyBorder="1" applyAlignment="1"/>
    <xf numFmtId="2" fontId="12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8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8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Border="1" applyAlignment="1">
      <alignment horizontal="right" vertical="center"/>
    </xf>
    <xf numFmtId="2" fontId="28" fillId="0" borderId="19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166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12" fillId="5" borderId="23" xfId="0" applyNumberFormat="1" applyFont="1" applyFill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2" fontId="25" fillId="0" borderId="24" xfId="0" applyNumberFormat="1" applyFont="1" applyBorder="1" applyAlignment="1">
      <alignment horizontal="center" vertical="center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right" vertical="center"/>
    </xf>
    <xf numFmtId="166" fontId="12" fillId="0" borderId="19" xfId="0" applyNumberFormat="1" applyFon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3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 vertical="center"/>
      <protection locked="0"/>
    </xf>
    <xf numFmtId="166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40" xfId="0" applyNumberFormat="1" applyFont="1" applyBorder="1" applyAlignment="1" applyProtection="1">
      <alignment horizontal="center"/>
      <protection locked="0"/>
    </xf>
    <xf numFmtId="2" fontId="12" fillId="0" borderId="41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7" xfId="0" applyFont="1" applyBorder="1" applyAlignment="1">
      <alignment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39" xfId="0" applyFont="1" applyBorder="1" applyAlignment="1">
      <alignment vertical="center"/>
    </xf>
    <xf numFmtId="166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/>
      <protection locked="0"/>
    </xf>
    <xf numFmtId="166" fontId="12" fillId="0" borderId="47" xfId="0" applyNumberFormat="1" applyFont="1" applyBorder="1" applyAlignment="1" applyProtection="1">
      <alignment horizontal="center"/>
      <protection locked="0"/>
    </xf>
    <xf numFmtId="2" fontId="0" fillId="0" borderId="19" xfId="0" applyNumberFormat="1" applyBorder="1" applyAlignment="1">
      <alignment horizontal="center"/>
    </xf>
    <xf numFmtId="0" fontId="16" fillId="0" borderId="48" xfId="0" applyFont="1" applyBorder="1" applyAlignment="1">
      <alignment vertical="center"/>
    </xf>
    <xf numFmtId="0" fontId="0" fillId="0" borderId="49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0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2" fontId="25" fillId="0" borderId="51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2" fontId="25" fillId="0" borderId="40" xfId="0" applyNumberFormat="1" applyFont="1" applyBorder="1" applyAlignment="1">
      <alignment horizontal="center" vertical="center"/>
    </xf>
    <xf numFmtId="2" fontId="25" fillId="0" borderId="52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12" fillId="0" borderId="54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2" fontId="29" fillId="0" borderId="52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6" xfId="0" applyNumberFormat="1" applyBorder="1" applyAlignment="1">
      <alignment horizontal="center"/>
    </xf>
    <xf numFmtId="2" fontId="30" fillId="0" borderId="2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2" fontId="30" fillId="0" borderId="26" xfId="0" applyNumberFormat="1" applyFont="1" applyBorder="1" applyAlignment="1">
      <alignment horizontal="center" vertical="center"/>
    </xf>
    <xf numFmtId="2" fontId="30" fillId="0" borderId="51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/>
    </xf>
    <xf numFmtId="2" fontId="30" fillId="0" borderId="6" xfId="0" applyNumberFormat="1" applyFont="1" applyBorder="1" applyAlignment="1">
      <alignment horizontal="center" vertical="center"/>
    </xf>
    <xf numFmtId="2" fontId="30" fillId="0" borderId="40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2" fontId="30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1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2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7" fontId="12" fillId="0" borderId="58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0" fontId="34" fillId="0" borderId="29" xfId="0" applyFont="1" applyBorder="1" applyAlignment="1">
      <alignment horizontal="righ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6" fontId="35" fillId="15" borderId="6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19" xfId="0" applyNumberFormat="1" applyFont="1" applyBorder="1" applyProtection="1">
      <protection locked="0"/>
    </xf>
    <xf numFmtId="165" fontId="15" fillId="4" borderId="0" xfId="0" applyNumberFormat="1" applyFont="1" applyFill="1" applyAlignment="1">
      <alignment horizontal="left" vertical="center"/>
    </xf>
    <xf numFmtId="0" fontId="37" fillId="0" borderId="29" xfId="0" applyFont="1" applyBorder="1" applyAlignment="1">
      <alignment horizontal="right" vertical="center"/>
    </xf>
    <xf numFmtId="165" fontId="15" fillId="4" borderId="0" xfId="0" applyNumberFormat="1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0" fillId="0" borderId="19" xfId="0" applyBorder="1"/>
    <xf numFmtId="0" fontId="2" fillId="0" borderId="19" xfId="0" applyFont="1" applyBorder="1" applyAlignment="1">
      <alignment horizontal="center"/>
    </xf>
    <xf numFmtId="0" fontId="0" fillId="0" borderId="52" xfId="0" applyBorder="1"/>
    <xf numFmtId="0" fontId="0" fillId="0" borderId="55" xfId="0" applyBorder="1"/>
    <xf numFmtId="0" fontId="2" fillId="0" borderId="32" xfId="0" applyFont="1" applyBorder="1"/>
    <xf numFmtId="0" fontId="0" fillId="0" borderId="32" xfId="0" applyBorder="1" applyAlignment="1">
      <alignment horizontal="left"/>
    </xf>
    <xf numFmtId="0" fontId="2" fillId="0" borderId="56" xfId="0" applyFont="1" applyBorder="1" applyAlignment="1">
      <alignment horizontal="left"/>
    </xf>
    <xf numFmtId="0" fontId="0" fillId="0" borderId="50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horizontal="left" vertical="center" wrapText="1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63" xfId="0" applyBorder="1" applyAlignment="1">
      <alignment horizontal="left" vertical="center" wrapText="1"/>
    </xf>
    <xf numFmtId="165" fontId="15" fillId="4" borderId="0" xfId="0" applyNumberFormat="1" applyFont="1" applyFill="1" applyAlignment="1">
      <alignment horizontal="left" vertical="center"/>
    </xf>
    <xf numFmtId="1" fontId="4" fillId="0" borderId="0" xfId="0" applyNumberFormat="1" applyFont="1" applyAlignment="1">
      <alignment vertical="center"/>
    </xf>
    <xf numFmtId="165" fontId="15" fillId="4" borderId="0" xfId="0" applyNumberFormat="1" applyFont="1" applyFill="1" applyAlignment="1">
      <alignment horizontal="left" vertical="center"/>
    </xf>
    <xf numFmtId="0" fontId="0" fillId="0" borderId="0" xfId="0" applyProtection="1">
      <protection locked="0"/>
    </xf>
    <xf numFmtId="1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4" fillId="0" borderId="0" xfId="0" applyNumberFormat="1" applyFont="1"/>
    <xf numFmtId="0" fontId="2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2" fillId="0" borderId="26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2" fontId="12" fillId="0" borderId="64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/>
    <xf numFmtId="2" fontId="12" fillId="0" borderId="0" xfId="0" applyNumberFormat="1" applyFont="1" applyAlignment="1">
      <alignment horizontal="center" vertical="center"/>
    </xf>
    <xf numFmtId="0" fontId="28" fillId="0" borderId="6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16" fillId="0" borderId="60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2" fillId="0" borderId="65" xfId="0" applyFont="1" applyBorder="1" applyAlignment="1">
      <alignment vertical="center"/>
    </xf>
    <xf numFmtId="166" fontId="16" fillId="0" borderId="55" xfId="0" applyNumberFormat="1" applyFont="1" applyBorder="1" applyAlignment="1">
      <alignment horizontal="center" vertical="center"/>
    </xf>
    <xf numFmtId="166" fontId="16" fillId="0" borderId="56" xfId="0" applyNumberFormat="1" applyFont="1" applyBorder="1" applyAlignment="1">
      <alignment horizontal="center" vertical="center"/>
    </xf>
    <xf numFmtId="166" fontId="12" fillId="0" borderId="64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top" wrapText="1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8" fontId="24" fillId="7" borderId="21" xfId="0" applyNumberFormat="1" applyFont="1" applyFill="1" applyBorder="1" applyAlignment="1">
      <alignment horizontal="center" vertical="center" wrapText="1"/>
    </xf>
    <xf numFmtId="168" fontId="24" fillId="7" borderId="24" xfId="0" applyNumberFormat="1" applyFont="1" applyFill="1" applyBorder="1" applyAlignment="1">
      <alignment horizontal="center" vertical="center" wrapText="1"/>
    </xf>
    <xf numFmtId="0" fontId="32" fillId="10" borderId="0" xfId="0" applyFont="1" applyFill="1" applyAlignment="1">
      <alignment horizontal="center"/>
    </xf>
    <xf numFmtId="167" fontId="12" fillId="0" borderId="20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0" borderId="19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6" fillId="0" borderId="59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6955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'1'!$T$193:$AX$193</c:f>
              <c:numCache>
                <c:formatCode>0</c:formatCode>
                <c:ptCount val="31"/>
                <c:pt idx="0">
                  <c:v>935.74</c:v>
                </c:pt>
                <c:pt idx="1">
                  <c:v>907.34</c:v>
                </c:pt>
                <c:pt idx="2">
                  <c:v>855.24</c:v>
                </c:pt>
                <c:pt idx="3">
                  <c:v>893.34</c:v>
                </c:pt>
                <c:pt idx="4">
                  <c:v>907.84</c:v>
                </c:pt>
                <c:pt idx="5">
                  <c:v>904.14</c:v>
                </c:pt>
                <c:pt idx="6">
                  <c:v>898.94</c:v>
                </c:pt>
                <c:pt idx="7">
                  <c:v>901.56000000000006</c:v>
                </c:pt>
                <c:pt idx="8">
                  <c:v>923.04</c:v>
                </c:pt>
                <c:pt idx="9">
                  <c:v>934.44</c:v>
                </c:pt>
                <c:pt idx="10">
                  <c:v>978.34</c:v>
                </c:pt>
                <c:pt idx="11">
                  <c:v>1001.87</c:v>
                </c:pt>
                <c:pt idx="12">
                  <c:v>939.44</c:v>
                </c:pt>
                <c:pt idx="13">
                  <c:v>937.93999999999994</c:v>
                </c:pt>
                <c:pt idx="14">
                  <c:v>932.31</c:v>
                </c:pt>
                <c:pt idx="15">
                  <c:v>855.13999999999987</c:v>
                </c:pt>
                <c:pt idx="16">
                  <c:v>935.93999999999994</c:v>
                </c:pt>
                <c:pt idx="17">
                  <c:v>919.74</c:v>
                </c:pt>
                <c:pt idx="18">
                  <c:v>902.34</c:v>
                </c:pt>
                <c:pt idx="19">
                  <c:v>911.83999999999992</c:v>
                </c:pt>
                <c:pt idx="20">
                  <c:v>904.04000000000008</c:v>
                </c:pt>
                <c:pt idx="21">
                  <c:v>992.54</c:v>
                </c:pt>
                <c:pt idx="22">
                  <c:v>1082.54</c:v>
                </c:pt>
                <c:pt idx="23">
                  <c:v>1146.54</c:v>
                </c:pt>
                <c:pt idx="24">
                  <c:v>1196.94</c:v>
                </c:pt>
                <c:pt idx="25">
                  <c:v>998.04</c:v>
                </c:pt>
                <c:pt idx="26">
                  <c:v>1019.3400000000001</c:v>
                </c:pt>
                <c:pt idx="27">
                  <c:v>992.93999999999983</c:v>
                </c:pt>
                <c:pt idx="28">
                  <c:v>896.88000000000011</c:v>
                </c:pt>
                <c:pt idx="29">
                  <c:v>899.54000000000008</c:v>
                </c:pt>
                <c:pt idx="30">
                  <c:v>904.72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38560"/>
        <c:axId val="334369536"/>
      </c:lineChart>
      <c:catAx>
        <c:axId val="33313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69536"/>
        <c:crosses val="autoZero"/>
        <c:auto val="1"/>
        <c:lblAlgn val="ctr"/>
        <c:lblOffset val="100"/>
        <c:noMultiLvlLbl val="0"/>
      </c:catAx>
      <c:valAx>
        <c:axId val="334369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'2'!$T$194:$AX$194</c:f>
              <c:numCache>
                <c:formatCode>0</c:formatCode>
                <c:ptCount val="31"/>
                <c:pt idx="0">
                  <c:v>918.43999999999994</c:v>
                </c:pt>
                <c:pt idx="1">
                  <c:v>864.74</c:v>
                </c:pt>
                <c:pt idx="2">
                  <c:v>866.83999999999992</c:v>
                </c:pt>
                <c:pt idx="3">
                  <c:v>854.13999999999987</c:v>
                </c:pt>
                <c:pt idx="4">
                  <c:v>867.56999999999994</c:v>
                </c:pt>
                <c:pt idx="5">
                  <c:v>849.12</c:v>
                </c:pt>
                <c:pt idx="6">
                  <c:v>882.32999999999993</c:v>
                </c:pt>
                <c:pt idx="7">
                  <c:v>899.54</c:v>
                </c:pt>
                <c:pt idx="8">
                  <c:v>924.91000000000008</c:v>
                </c:pt>
                <c:pt idx="9">
                  <c:v>975.6099999999999</c:v>
                </c:pt>
                <c:pt idx="10">
                  <c:v>989.66999999999985</c:v>
                </c:pt>
                <c:pt idx="11">
                  <c:v>939.34</c:v>
                </c:pt>
                <c:pt idx="12">
                  <c:v>1041.24</c:v>
                </c:pt>
                <c:pt idx="13">
                  <c:v>1025.6399999999999</c:v>
                </c:pt>
                <c:pt idx="14">
                  <c:v>1037.94</c:v>
                </c:pt>
                <c:pt idx="15">
                  <c:v>975.74</c:v>
                </c:pt>
                <c:pt idx="16">
                  <c:v>960.27</c:v>
                </c:pt>
                <c:pt idx="17">
                  <c:v>996.28</c:v>
                </c:pt>
                <c:pt idx="18">
                  <c:v>974.64</c:v>
                </c:pt>
                <c:pt idx="19">
                  <c:v>984.44</c:v>
                </c:pt>
                <c:pt idx="20">
                  <c:v>990.42000000000007</c:v>
                </c:pt>
                <c:pt idx="21">
                  <c:v>1002.1399999999999</c:v>
                </c:pt>
                <c:pt idx="22">
                  <c:v>1076.3399999999999</c:v>
                </c:pt>
                <c:pt idx="23">
                  <c:v>1072.7199999999998</c:v>
                </c:pt>
                <c:pt idx="24">
                  <c:v>1150.3399999999999</c:v>
                </c:pt>
                <c:pt idx="25">
                  <c:v>1187.6599999999999</c:v>
                </c:pt>
                <c:pt idx="26">
                  <c:v>1165.6399999999999</c:v>
                </c:pt>
                <c:pt idx="27">
                  <c:v>1142.3599999999999</c:v>
                </c:pt>
                <c:pt idx="28">
                  <c:v>1055.32</c:v>
                </c:pt>
                <c:pt idx="29">
                  <c:v>975.04</c:v>
                </c:pt>
                <c:pt idx="30">
                  <c:v>947.36999999999989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58816"/>
        <c:axId val="348272896"/>
      </c:lineChart>
      <c:catAx>
        <c:axId val="346258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72896"/>
        <c:crosses val="autoZero"/>
        <c:auto val="1"/>
        <c:lblAlgn val="ctr"/>
        <c:lblOffset val="100"/>
        <c:noMultiLvlLbl val="0"/>
      </c:catAx>
      <c:valAx>
        <c:axId val="348272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'3'!$T$194:$AX$194</c:f>
              <c:numCache>
                <c:formatCode>0</c:formatCode>
                <c:ptCount val="31"/>
                <c:pt idx="0">
                  <c:v>963.24</c:v>
                </c:pt>
                <c:pt idx="1">
                  <c:v>937.24</c:v>
                </c:pt>
                <c:pt idx="2">
                  <c:v>971.24</c:v>
                </c:pt>
                <c:pt idx="3">
                  <c:v>895.8599999999999</c:v>
                </c:pt>
                <c:pt idx="4">
                  <c:v>901.04</c:v>
                </c:pt>
                <c:pt idx="5">
                  <c:v>866.96999999999991</c:v>
                </c:pt>
                <c:pt idx="6">
                  <c:v>912.04</c:v>
                </c:pt>
                <c:pt idx="7">
                  <c:v>941.78</c:v>
                </c:pt>
                <c:pt idx="8">
                  <c:v>974.74</c:v>
                </c:pt>
                <c:pt idx="9">
                  <c:v>991.33999999999992</c:v>
                </c:pt>
                <c:pt idx="10">
                  <c:v>1007.7399999999999</c:v>
                </c:pt>
                <c:pt idx="11">
                  <c:v>1035.54</c:v>
                </c:pt>
                <c:pt idx="12">
                  <c:v>1052.6399999999999</c:v>
                </c:pt>
                <c:pt idx="13">
                  <c:v>1066.04</c:v>
                </c:pt>
                <c:pt idx="14">
                  <c:v>1032.54</c:v>
                </c:pt>
                <c:pt idx="15">
                  <c:v>1020.84</c:v>
                </c:pt>
                <c:pt idx="16">
                  <c:v>1056.1399999999999</c:v>
                </c:pt>
                <c:pt idx="17">
                  <c:v>1035.24</c:v>
                </c:pt>
                <c:pt idx="18">
                  <c:v>990.16</c:v>
                </c:pt>
                <c:pt idx="19">
                  <c:v>1012.4499999999999</c:v>
                </c:pt>
                <c:pt idx="20">
                  <c:v>996.54</c:v>
                </c:pt>
                <c:pt idx="21">
                  <c:v>989.06</c:v>
                </c:pt>
                <c:pt idx="22">
                  <c:v>1016.24</c:v>
                </c:pt>
                <c:pt idx="23">
                  <c:v>1042.44</c:v>
                </c:pt>
                <c:pt idx="24">
                  <c:v>1149.54</c:v>
                </c:pt>
                <c:pt idx="25">
                  <c:v>1147.7</c:v>
                </c:pt>
                <c:pt idx="26">
                  <c:v>1125.74</c:v>
                </c:pt>
                <c:pt idx="27">
                  <c:v>1084.1399999999999</c:v>
                </c:pt>
                <c:pt idx="28">
                  <c:v>1026.94</c:v>
                </c:pt>
                <c:pt idx="29">
                  <c:v>996.34</c:v>
                </c:pt>
                <c:pt idx="30">
                  <c:v>970.04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947904"/>
        <c:axId val="365950464"/>
      </c:lineChart>
      <c:catAx>
        <c:axId val="36594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50464"/>
        <c:crosses val="autoZero"/>
        <c:auto val="1"/>
        <c:lblAlgn val="ctr"/>
        <c:lblOffset val="100"/>
        <c:noMultiLvlLbl val="0"/>
      </c:catAx>
      <c:valAx>
        <c:axId val="365950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4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'4'!$T$194:$AX$194</c:f>
              <c:numCache>
                <c:formatCode>0</c:formatCode>
                <c:ptCount val="31"/>
                <c:pt idx="0">
                  <c:v>955.64</c:v>
                </c:pt>
                <c:pt idx="1">
                  <c:v>942.44</c:v>
                </c:pt>
                <c:pt idx="2">
                  <c:v>915.24</c:v>
                </c:pt>
                <c:pt idx="3">
                  <c:v>932.63999999999987</c:v>
                </c:pt>
                <c:pt idx="4">
                  <c:v>921.63999999999987</c:v>
                </c:pt>
                <c:pt idx="5">
                  <c:v>914.07799999999997</c:v>
                </c:pt>
                <c:pt idx="6">
                  <c:v>938.74</c:v>
                </c:pt>
                <c:pt idx="7">
                  <c:v>1012.83</c:v>
                </c:pt>
                <c:pt idx="8">
                  <c:v>1016.5</c:v>
                </c:pt>
                <c:pt idx="9">
                  <c:v>1007.04</c:v>
                </c:pt>
                <c:pt idx="10">
                  <c:v>1104.24</c:v>
                </c:pt>
                <c:pt idx="11">
                  <c:v>1073.44</c:v>
                </c:pt>
                <c:pt idx="12">
                  <c:v>1063.04</c:v>
                </c:pt>
                <c:pt idx="13">
                  <c:v>1065.6400000000001</c:v>
                </c:pt>
                <c:pt idx="14">
                  <c:v>1016.1400000000001</c:v>
                </c:pt>
                <c:pt idx="15">
                  <c:v>1020.1400000000001</c:v>
                </c:pt>
                <c:pt idx="16">
                  <c:v>1056.74</c:v>
                </c:pt>
                <c:pt idx="17">
                  <c:v>1034.6399999999999</c:v>
                </c:pt>
                <c:pt idx="18">
                  <c:v>976.92000000000007</c:v>
                </c:pt>
                <c:pt idx="19">
                  <c:v>940.1400000000001</c:v>
                </c:pt>
                <c:pt idx="20">
                  <c:v>934.06999999999994</c:v>
                </c:pt>
                <c:pt idx="21">
                  <c:v>923.04</c:v>
                </c:pt>
                <c:pt idx="22">
                  <c:v>932.11</c:v>
                </c:pt>
                <c:pt idx="23">
                  <c:v>992.48</c:v>
                </c:pt>
                <c:pt idx="24">
                  <c:v>1098.6100000000001</c:v>
                </c:pt>
                <c:pt idx="25">
                  <c:v>1133.6300000000001</c:v>
                </c:pt>
                <c:pt idx="26">
                  <c:v>1102.6000000000001</c:v>
                </c:pt>
                <c:pt idx="27">
                  <c:v>1099.5</c:v>
                </c:pt>
                <c:pt idx="28">
                  <c:v>1007.55</c:v>
                </c:pt>
                <c:pt idx="29">
                  <c:v>952.24</c:v>
                </c:pt>
                <c:pt idx="30">
                  <c:v>954.33999999999992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68544"/>
        <c:axId val="137070464"/>
      </c:lineChart>
      <c:catAx>
        <c:axId val="137068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0464"/>
        <c:crosses val="autoZero"/>
        <c:auto val="1"/>
        <c:lblAlgn val="ctr"/>
        <c:lblOffset val="100"/>
        <c:noMultiLvlLbl val="0"/>
      </c:catAx>
      <c:valAx>
        <c:axId val="137070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'5'!$T$194:$AX$194</c:f>
              <c:numCache>
                <c:formatCode>0</c:formatCode>
                <c:ptCount val="31"/>
                <c:pt idx="0">
                  <c:v>939.16000000000008</c:v>
                </c:pt>
                <c:pt idx="1">
                  <c:v>912.24</c:v>
                </c:pt>
                <c:pt idx="2">
                  <c:v>907.25</c:v>
                </c:pt>
                <c:pt idx="3">
                  <c:v>877.78000000000009</c:v>
                </c:pt>
                <c:pt idx="4">
                  <c:v>860.83999999999992</c:v>
                </c:pt>
                <c:pt idx="5">
                  <c:v>877.94</c:v>
                </c:pt>
                <c:pt idx="6">
                  <c:v>891.43999999999994</c:v>
                </c:pt>
                <c:pt idx="7">
                  <c:v>919.74</c:v>
                </c:pt>
                <c:pt idx="8">
                  <c:v>918.94</c:v>
                </c:pt>
                <c:pt idx="9">
                  <c:v>968.52</c:v>
                </c:pt>
                <c:pt idx="10">
                  <c:v>972.42</c:v>
                </c:pt>
                <c:pt idx="11">
                  <c:v>987.04</c:v>
                </c:pt>
                <c:pt idx="12">
                  <c:v>925.93999999999994</c:v>
                </c:pt>
                <c:pt idx="13">
                  <c:v>909.74</c:v>
                </c:pt>
                <c:pt idx="14">
                  <c:v>933.14</c:v>
                </c:pt>
                <c:pt idx="15">
                  <c:v>976.71</c:v>
                </c:pt>
                <c:pt idx="16">
                  <c:v>939.24000000000012</c:v>
                </c:pt>
                <c:pt idx="17">
                  <c:v>911.94</c:v>
                </c:pt>
                <c:pt idx="18">
                  <c:v>875.7</c:v>
                </c:pt>
                <c:pt idx="19">
                  <c:v>917.05000000000007</c:v>
                </c:pt>
                <c:pt idx="20">
                  <c:v>868.43999999999994</c:v>
                </c:pt>
                <c:pt idx="21">
                  <c:v>869.77</c:v>
                </c:pt>
                <c:pt idx="22">
                  <c:v>911.15</c:v>
                </c:pt>
                <c:pt idx="23">
                  <c:v>946.84</c:v>
                </c:pt>
                <c:pt idx="24">
                  <c:v>1099.1500000000001</c:v>
                </c:pt>
                <c:pt idx="25">
                  <c:v>1107.4000000000001</c:v>
                </c:pt>
                <c:pt idx="26">
                  <c:v>1106.3400000000001</c:v>
                </c:pt>
                <c:pt idx="27">
                  <c:v>1078.3400000000001</c:v>
                </c:pt>
                <c:pt idx="28">
                  <c:v>967.94</c:v>
                </c:pt>
                <c:pt idx="29">
                  <c:v>933.24</c:v>
                </c:pt>
                <c:pt idx="30">
                  <c:v>915.24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78816"/>
        <c:axId val="137380992"/>
      </c:lineChart>
      <c:catAx>
        <c:axId val="137378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0992"/>
        <c:crosses val="autoZero"/>
        <c:auto val="1"/>
        <c:lblAlgn val="ctr"/>
        <c:lblOffset val="100"/>
        <c:noMultiLvlLbl val="0"/>
      </c:catAx>
      <c:valAx>
        <c:axId val="13738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'6'!$T$194:$AX$194</c:f>
              <c:numCache>
                <c:formatCode>0</c:formatCode>
                <c:ptCount val="31"/>
                <c:pt idx="0">
                  <c:v>870.54</c:v>
                </c:pt>
                <c:pt idx="1">
                  <c:v>851.93999999999994</c:v>
                </c:pt>
                <c:pt idx="2">
                  <c:v>844.54</c:v>
                </c:pt>
                <c:pt idx="3">
                  <c:v>837.54</c:v>
                </c:pt>
                <c:pt idx="4">
                  <c:v>855.04</c:v>
                </c:pt>
                <c:pt idx="5">
                  <c:v>881.14</c:v>
                </c:pt>
                <c:pt idx="6">
                  <c:v>933.34</c:v>
                </c:pt>
                <c:pt idx="7">
                  <c:v>950.44</c:v>
                </c:pt>
                <c:pt idx="8">
                  <c:v>972.54</c:v>
                </c:pt>
                <c:pt idx="9">
                  <c:v>1008.44</c:v>
                </c:pt>
                <c:pt idx="10">
                  <c:v>1026.94</c:v>
                </c:pt>
                <c:pt idx="11">
                  <c:v>1037.44</c:v>
                </c:pt>
                <c:pt idx="12">
                  <c:v>1051.1400000000001</c:v>
                </c:pt>
                <c:pt idx="13">
                  <c:v>1027.94</c:v>
                </c:pt>
                <c:pt idx="14">
                  <c:v>977.64</c:v>
                </c:pt>
                <c:pt idx="15">
                  <c:v>949.04</c:v>
                </c:pt>
                <c:pt idx="16">
                  <c:v>979.26</c:v>
                </c:pt>
                <c:pt idx="17">
                  <c:v>980.74</c:v>
                </c:pt>
                <c:pt idx="18">
                  <c:v>1041.28</c:v>
                </c:pt>
                <c:pt idx="19">
                  <c:v>989.2399999999999</c:v>
                </c:pt>
                <c:pt idx="20">
                  <c:v>884.93999999999994</c:v>
                </c:pt>
                <c:pt idx="21">
                  <c:v>865.19</c:v>
                </c:pt>
                <c:pt idx="22">
                  <c:v>954.55</c:v>
                </c:pt>
                <c:pt idx="23">
                  <c:v>1021.14</c:v>
                </c:pt>
                <c:pt idx="24">
                  <c:v>1015.19</c:v>
                </c:pt>
                <c:pt idx="25">
                  <c:v>1149.5999999999999</c:v>
                </c:pt>
                <c:pt idx="26">
                  <c:v>1124.44</c:v>
                </c:pt>
                <c:pt idx="27">
                  <c:v>1097.06</c:v>
                </c:pt>
                <c:pt idx="28">
                  <c:v>1018.6400000000001</c:v>
                </c:pt>
                <c:pt idx="29">
                  <c:v>963.72</c:v>
                </c:pt>
                <c:pt idx="30">
                  <c:v>943.43999999999994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37504"/>
        <c:axId val="138047872"/>
      </c:lineChart>
      <c:catAx>
        <c:axId val="138037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7872"/>
        <c:crosses val="autoZero"/>
        <c:auto val="1"/>
        <c:lblAlgn val="ctr"/>
        <c:lblOffset val="100"/>
        <c:noMultiLvlLbl val="0"/>
      </c:catAx>
      <c:valAx>
        <c:axId val="13804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'7'!$T$194:$AX$194</c:f>
              <c:numCache>
                <c:formatCode>0</c:formatCode>
                <c:ptCount val="31"/>
                <c:pt idx="0">
                  <c:v>930.01</c:v>
                </c:pt>
                <c:pt idx="1">
                  <c:v>941.63999999999987</c:v>
                </c:pt>
                <c:pt idx="2">
                  <c:v>909.04</c:v>
                </c:pt>
                <c:pt idx="3">
                  <c:v>907.04</c:v>
                </c:pt>
                <c:pt idx="4">
                  <c:v>899.94</c:v>
                </c:pt>
                <c:pt idx="5">
                  <c:v>910.74</c:v>
                </c:pt>
                <c:pt idx="6">
                  <c:v>929.24</c:v>
                </c:pt>
                <c:pt idx="7">
                  <c:v>1003.23</c:v>
                </c:pt>
                <c:pt idx="8">
                  <c:v>1014.94</c:v>
                </c:pt>
                <c:pt idx="9">
                  <c:v>1054.55</c:v>
                </c:pt>
                <c:pt idx="10">
                  <c:v>1043.8399999999999</c:v>
                </c:pt>
                <c:pt idx="11">
                  <c:v>1097.8400000000001</c:v>
                </c:pt>
                <c:pt idx="12">
                  <c:v>1069.4399999999998</c:v>
                </c:pt>
                <c:pt idx="13">
                  <c:v>1060.24</c:v>
                </c:pt>
                <c:pt idx="14">
                  <c:v>1052.1399999999999</c:v>
                </c:pt>
                <c:pt idx="15">
                  <c:v>1066.2399999999998</c:v>
                </c:pt>
                <c:pt idx="16">
                  <c:v>1108.3400000000001</c:v>
                </c:pt>
                <c:pt idx="17">
                  <c:v>1114.6399999999999</c:v>
                </c:pt>
                <c:pt idx="18">
                  <c:v>1063.44</c:v>
                </c:pt>
                <c:pt idx="19">
                  <c:v>999.54</c:v>
                </c:pt>
                <c:pt idx="20">
                  <c:v>1002.14</c:v>
                </c:pt>
                <c:pt idx="21">
                  <c:v>991.84</c:v>
                </c:pt>
                <c:pt idx="22">
                  <c:v>993.90000000000009</c:v>
                </c:pt>
                <c:pt idx="23">
                  <c:v>1046.04</c:v>
                </c:pt>
                <c:pt idx="24">
                  <c:v>1193.5500000000002</c:v>
                </c:pt>
                <c:pt idx="25">
                  <c:v>1232.4100000000001</c:v>
                </c:pt>
                <c:pt idx="26">
                  <c:v>1250.54</c:v>
                </c:pt>
                <c:pt idx="27">
                  <c:v>1272.8400000000001</c:v>
                </c:pt>
                <c:pt idx="28">
                  <c:v>1139.3400000000001</c:v>
                </c:pt>
                <c:pt idx="29">
                  <c:v>1074.31</c:v>
                </c:pt>
                <c:pt idx="30">
                  <c:v>1081.23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59168"/>
        <c:axId val="138773632"/>
      </c:lineChart>
      <c:catAx>
        <c:axId val="138759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3632"/>
        <c:crosses val="autoZero"/>
        <c:auto val="1"/>
        <c:lblAlgn val="ctr"/>
        <c:lblOffset val="100"/>
        <c:noMultiLvlLbl val="0"/>
      </c:catAx>
      <c:valAx>
        <c:axId val="138773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'8'!$T$194:$AX$194</c:f>
              <c:numCache>
                <c:formatCode>0</c:formatCode>
                <c:ptCount val="31"/>
                <c:pt idx="0">
                  <c:v>1048.1500000000001</c:v>
                </c:pt>
                <c:pt idx="1">
                  <c:v>1015.3399999999999</c:v>
                </c:pt>
                <c:pt idx="2">
                  <c:v>996.81999999999994</c:v>
                </c:pt>
                <c:pt idx="3">
                  <c:v>1020.57</c:v>
                </c:pt>
                <c:pt idx="4">
                  <c:v>976.74</c:v>
                </c:pt>
                <c:pt idx="5">
                  <c:v>989.24</c:v>
                </c:pt>
                <c:pt idx="6">
                  <c:v>1009.24</c:v>
                </c:pt>
                <c:pt idx="7">
                  <c:v>1030.8800000000001</c:v>
                </c:pt>
                <c:pt idx="8">
                  <c:v>1030.42</c:v>
                </c:pt>
                <c:pt idx="9">
                  <c:v>1049.3399999999999</c:v>
                </c:pt>
                <c:pt idx="10">
                  <c:v>1114.1399999999999</c:v>
                </c:pt>
                <c:pt idx="11">
                  <c:v>1233.8400000000001</c:v>
                </c:pt>
                <c:pt idx="12">
                  <c:v>143.04</c:v>
                </c:pt>
                <c:pt idx="13">
                  <c:v>1147.94</c:v>
                </c:pt>
                <c:pt idx="14">
                  <c:v>1176.94</c:v>
                </c:pt>
                <c:pt idx="15">
                  <c:v>1243.24</c:v>
                </c:pt>
                <c:pt idx="16">
                  <c:v>1210.46</c:v>
                </c:pt>
                <c:pt idx="17">
                  <c:v>1221.2600000000002</c:v>
                </c:pt>
                <c:pt idx="18">
                  <c:v>1182.94</c:v>
                </c:pt>
                <c:pt idx="19">
                  <c:v>1163.8600000000001</c:v>
                </c:pt>
                <c:pt idx="20">
                  <c:v>1113.2600000000002</c:v>
                </c:pt>
                <c:pt idx="21">
                  <c:v>1099.5500000000002</c:v>
                </c:pt>
                <c:pt idx="22">
                  <c:v>1073.06</c:v>
                </c:pt>
                <c:pt idx="23">
                  <c:v>1098.8900000000001</c:v>
                </c:pt>
                <c:pt idx="24">
                  <c:v>1279.3400000000001</c:v>
                </c:pt>
                <c:pt idx="25">
                  <c:v>1242.99</c:v>
                </c:pt>
                <c:pt idx="26">
                  <c:v>1256.1400000000001</c:v>
                </c:pt>
                <c:pt idx="27">
                  <c:v>1244.44</c:v>
                </c:pt>
                <c:pt idx="28">
                  <c:v>1139.74</c:v>
                </c:pt>
                <c:pt idx="29">
                  <c:v>1080.74</c:v>
                </c:pt>
                <c:pt idx="30">
                  <c:v>1024.74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91040"/>
        <c:axId val="139879936"/>
      </c:lineChart>
      <c:catAx>
        <c:axId val="139591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9936"/>
        <c:crosses val="autoZero"/>
        <c:auto val="1"/>
        <c:lblAlgn val="ctr"/>
        <c:lblOffset val="100"/>
        <c:noMultiLvlLbl val="0"/>
      </c:catAx>
      <c:valAx>
        <c:axId val="13987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'9'!$T$194:$AX$194</c:f>
              <c:numCache>
                <c:formatCode>0</c:formatCode>
                <c:ptCount val="31"/>
                <c:pt idx="0">
                  <c:v>1041.8400000000001</c:v>
                </c:pt>
                <c:pt idx="1">
                  <c:v>988.74</c:v>
                </c:pt>
                <c:pt idx="2">
                  <c:v>987.94</c:v>
                </c:pt>
                <c:pt idx="3">
                  <c:v>968.64</c:v>
                </c:pt>
                <c:pt idx="4">
                  <c:v>980.83999999999992</c:v>
                </c:pt>
                <c:pt idx="5">
                  <c:v>964.83999999999992</c:v>
                </c:pt>
                <c:pt idx="6">
                  <c:v>997.04000000000008</c:v>
                </c:pt>
                <c:pt idx="7">
                  <c:v>1022.8389999999999</c:v>
                </c:pt>
                <c:pt idx="8">
                  <c:v>1062.1390000000001</c:v>
                </c:pt>
                <c:pt idx="9">
                  <c:v>1092.74</c:v>
                </c:pt>
                <c:pt idx="10">
                  <c:v>1131.6400000000001</c:v>
                </c:pt>
                <c:pt idx="11">
                  <c:v>1172.94</c:v>
                </c:pt>
                <c:pt idx="12">
                  <c:v>1199.24</c:v>
                </c:pt>
                <c:pt idx="13">
                  <c:v>1269.44</c:v>
                </c:pt>
                <c:pt idx="14">
                  <c:v>1144.54</c:v>
                </c:pt>
                <c:pt idx="15">
                  <c:v>1226.94</c:v>
                </c:pt>
                <c:pt idx="16">
                  <c:v>1223.2399999999998</c:v>
                </c:pt>
                <c:pt idx="17">
                  <c:v>1166.9499999999998</c:v>
                </c:pt>
                <c:pt idx="18">
                  <c:v>1135.54</c:v>
                </c:pt>
                <c:pt idx="19">
                  <c:v>1152.24</c:v>
                </c:pt>
                <c:pt idx="20">
                  <c:v>1113.24</c:v>
                </c:pt>
                <c:pt idx="21">
                  <c:v>1089.29</c:v>
                </c:pt>
                <c:pt idx="22">
                  <c:v>1082.04</c:v>
                </c:pt>
                <c:pt idx="23">
                  <c:v>1167.44</c:v>
                </c:pt>
                <c:pt idx="24">
                  <c:v>1272.54</c:v>
                </c:pt>
                <c:pt idx="25">
                  <c:v>1276.8400000000001</c:v>
                </c:pt>
                <c:pt idx="26">
                  <c:v>1281.4099999999999</c:v>
                </c:pt>
                <c:pt idx="27">
                  <c:v>1289.1800000000003</c:v>
                </c:pt>
                <c:pt idx="28">
                  <c:v>1192.6400000000001</c:v>
                </c:pt>
                <c:pt idx="29">
                  <c:v>1148.04</c:v>
                </c:pt>
                <c:pt idx="30">
                  <c:v>1148.3400000000001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49728"/>
        <c:axId val="140264192"/>
      </c:lineChart>
      <c:catAx>
        <c:axId val="140249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4192"/>
        <c:crosses val="autoZero"/>
        <c:auto val="1"/>
        <c:lblAlgn val="ctr"/>
        <c:lblOffset val="100"/>
        <c:noMultiLvlLbl val="0"/>
      </c:catAx>
      <c:valAx>
        <c:axId val="14026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'10'!$T$194:$AX$194</c:f>
              <c:numCache>
                <c:formatCode>0</c:formatCode>
                <c:ptCount val="31"/>
                <c:pt idx="0">
                  <c:v>1108.8699999999999</c:v>
                </c:pt>
                <c:pt idx="1">
                  <c:v>1106.2400000000002</c:v>
                </c:pt>
                <c:pt idx="2">
                  <c:v>1091.2400000000002</c:v>
                </c:pt>
                <c:pt idx="3">
                  <c:v>1069.5400000000002</c:v>
                </c:pt>
                <c:pt idx="4">
                  <c:v>1055.74</c:v>
                </c:pt>
                <c:pt idx="5">
                  <c:v>1069.3399999999999</c:v>
                </c:pt>
                <c:pt idx="6">
                  <c:v>1076.6400000000001</c:v>
                </c:pt>
                <c:pt idx="7">
                  <c:v>1096.6399999999999</c:v>
                </c:pt>
                <c:pt idx="8">
                  <c:v>1123.54</c:v>
                </c:pt>
                <c:pt idx="9">
                  <c:v>1148.19</c:v>
                </c:pt>
                <c:pt idx="10">
                  <c:v>1228.44</c:v>
                </c:pt>
                <c:pt idx="11">
                  <c:v>1240.4000000000001</c:v>
                </c:pt>
                <c:pt idx="12">
                  <c:v>1172.54</c:v>
                </c:pt>
                <c:pt idx="13">
                  <c:v>1176.3400000000001</c:v>
                </c:pt>
                <c:pt idx="14">
                  <c:v>1146.24</c:v>
                </c:pt>
                <c:pt idx="15">
                  <c:v>1217.54</c:v>
                </c:pt>
                <c:pt idx="16">
                  <c:v>1271.83</c:v>
                </c:pt>
                <c:pt idx="17">
                  <c:v>1254.1400000000001</c:v>
                </c:pt>
                <c:pt idx="18">
                  <c:v>1206.9299999999998</c:v>
                </c:pt>
                <c:pt idx="19">
                  <c:v>1133.97</c:v>
                </c:pt>
                <c:pt idx="20">
                  <c:v>1139.04</c:v>
                </c:pt>
                <c:pt idx="21">
                  <c:v>1107.8400000000001</c:v>
                </c:pt>
                <c:pt idx="22">
                  <c:v>1097.24</c:v>
                </c:pt>
                <c:pt idx="23">
                  <c:v>1184.19</c:v>
                </c:pt>
                <c:pt idx="24">
                  <c:v>1304.8200000000002</c:v>
                </c:pt>
                <c:pt idx="25">
                  <c:v>1348.29</c:v>
                </c:pt>
                <c:pt idx="26">
                  <c:v>1321.94</c:v>
                </c:pt>
                <c:pt idx="27">
                  <c:v>1292.3400000000001</c:v>
                </c:pt>
                <c:pt idx="28">
                  <c:v>1167.6399999999999</c:v>
                </c:pt>
                <c:pt idx="29">
                  <c:v>1153.3400000000001</c:v>
                </c:pt>
                <c:pt idx="30">
                  <c:v>1138.5400000000002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50784"/>
        <c:axId val="141697024"/>
      </c:lineChart>
      <c:catAx>
        <c:axId val="14135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7024"/>
        <c:crosses val="autoZero"/>
        <c:auto val="1"/>
        <c:lblAlgn val="ctr"/>
        <c:lblOffset val="100"/>
        <c:noMultiLvlLbl val="0"/>
      </c:catAx>
      <c:valAx>
        <c:axId val="141697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'11'!$T$194:$AX$194</c:f>
              <c:numCache>
                <c:formatCode>0</c:formatCode>
                <c:ptCount val="31"/>
                <c:pt idx="0">
                  <c:v>1121.24</c:v>
                </c:pt>
                <c:pt idx="1">
                  <c:v>1052.74</c:v>
                </c:pt>
                <c:pt idx="2">
                  <c:v>1041.0400000000002</c:v>
                </c:pt>
                <c:pt idx="3">
                  <c:v>1004.44</c:v>
                </c:pt>
                <c:pt idx="4">
                  <c:v>962.14</c:v>
                </c:pt>
                <c:pt idx="5">
                  <c:v>986.93999999999994</c:v>
                </c:pt>
                <c:pt idx="6">
                  <c:v>994.1400000000001</c:v>
                </c:pt>
                <c:pt idx="7">
                  <c:v>1011.4399999999999</c:v>
                </c:pt>
                <c:pt idx="8">
                  <c:v>1088.6400000000001</c:v>
                </c:pt>
                <c:pt idx="9">
                  <c:v>1081.3400000000001</c:v>
                </c:pt>
                <c:pt idx="10">
                  <c:v>1083.04</c:v>
                </c:pt>
                <c:pt idx="11">
                  <c:v>1143.04</c:v>
                </c:pt>
                <c:pt idx="12">
                  <c:v>1184.94</c:v>
                </c:pt>
                <c:pt idx="13">
                  <c:v>1183.3400000000001</c:v>
                </c:pt>
                <c:pt idx="14">
                  <c:v>1178.6399999999999</c:v>
                </c:pt>
                <c:pt idx="15">
                  <c:v>1193.8400000000001</c:v>
                </c:pt>
                <c:pt idx="16">
                  <c:v>822.04</c:v>
                </c:pt>
                <c:pt idx="17">
                  <c:v>1066.8400000000001</c:v>
                </c:pt>
                <c:pt idx="18">
                  <c:v>1064.73</c:v>
                </c:pt>
                <c:pt idx="19">
                  <c:v>1012.74</c:v>
                </c:pt>
                <c:pt idx="20">
                  <c:v>1041.74</c:v>
                </c:pt>
                <c:pt idx="21">
                  <c:v>1027.99</c:v>
                </c:pt>
                <c:pt idx="22">
                  <c:v>1058.97</c:v>
                </c:pt>
                <c:pt idx="23">
                  <c:v>1068.6399999999999</c:v>
                </c:pt>
                <c:pt idx="24">
                  <c:v>1134.24</c:v>
                </c:pt>
                <c:pt idx="25">
                  <c:v>1285.1399999999999</c:v>
                </c:pt>
                <c:pt idx="26">
                  <c:v>1214.1399999999999</c:v>
                </c:pt>
                <c:pt idx="27">
                  <c:v>1218.3400000000001</c:v>
                </c:pt>
                <c:pt idx="28">
                  <c:v>1103.7800000000002</c:v>
                </c:pt>
                <c:pt idx="29">
                  <c:v>1030.57</c:v>
                </c:pt>
                <c:pt idx="30">
                  <c:v>1028.4100000000001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3568"/>
        <c:axId val="142499840"/>
      </c:lineChart>
      <c:catAx>
        <c:axId val="142493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9840"/>
        <c:crosses val="autoZero"/>
        <c:auto val="1"/>
        <c:lblAlgn val="ctr"/>
        <c:lblOffset val="100"/>
        <c:noMultiLvlLbl val="0"/>
      </c:catAx>
      <c:valAx>
        <c:axId val="142499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'12'!$T$194:$AX$194</c:f>
              <c:numCache>
                <c:formatCode>0</c:formatCode>
                <c:ptCount val="31"/>
                <c:pt idx="0">
                  <c:v>1026.24</c:v>
                </c:pt>
                <c:pt idx="1">
                  <c:v>1017.9399999999999</c:v>
                </c:pt>
                <c:pt idx="2">
                  <c:v>960.84</c:v>
                </c:pt>
                <c:pt idx="3">
                  <c:v>970.7</c:v>
                </c:pt>
                <c:pt idx="4">
                  <c:v>948.12</c:v>
                </c:pt>
                <c:pt idx="5">
                  <c:v>937.56000000000006</c:v>
                </c:pt>
                <c:pt idx="6">
                  <c:v>922.94</c:v>
                </c:pt>
                <c:pt idx="7">
                  <c:v>937.54000000000008</c:v>
                </c:pt>
                <c:pt idx="8">
                  <c:v>989.64</c:v>
                </c:pt>
                <c:pt idx="9">
                  <c:v>953.44</c:v>
                </c:pt>
                <c:pt idx="10">
                  <c:v>961.34</c:v>
                </c:pt>
                <c:pt idx="11">
                  <c:v>946.14</c:v>
                </c:pt>
                <c:pt idx="12">
                  <c:v>930.04</c:v>
                </c:pt>
                <c:pt idx="13">
                  <c:v>920.34</c:v>
                </c:pt>
                <c:pt idx="14">
                  <c:v>909.33999999999992</c:v>
                </c:pt>
                <c:pt idx="15">
                  <c:v>905.54</c:v>
                </c:pt>
                <c:pt idx="16">
                  <c:v>942.6400000000001</c:v>
                </c:pt>
                <c:pt idx="17">
                  <c:v>942.54</c:v>
                </c:pt>
                <c:pt idx="18">
                  <c:v>948.24</c:v>
                </c:pt>
                <c:pt idx="19">
                  <c:v>947.84</c:v>
                </c:pt>
                <c:pt idx="20">
                  <c:v>945.54</c:v>
                </c:pt>
                <c:pt idx="21">
                  <c:v>952.04</c:v>
                </c:pt>
                <c:pt idx="22">
                  <c:v>988.54</c:v>
                </c:pt>
                <c:pt idx="23">
                  <c:v>1022.3399999999999</c:v>
                </c:pt>
                <c:pt idx="24">
                  <c:v>1165.54</c:v>
                </c:pt>
                <c:pt idx="25">
                  <c:v>1273.07</c:v>
                </c:pt>
                <c:pt idx="26">
                  <c:v>1194.82</c:v>
                </c:pt>
                <c:pt idx="27">
                  <c:v>1145.6399999999999</c:v>
                </c:pt>
                <c:pt idx="28">
                  <c:v>1108.04</c:v>
                </c:pt>
                <c:pt idx="29">
                  <c:v>1047.9399999999998</c:v>
                </c:pt>
                <c:pt idx="30">
                  <c:v>1013.4499999999999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98400"/>
        <c:axId val="143400320"/>
      </c:lineChart>
      <c:catAx>
        <c:axId val="143398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00320"/>
        <c:crosses val="autoZero"/>
        <c:auto val="1"/>
        <c:lblAlgn val="ctr"/>
        <c:lblOffset val="100"/>
        <c:noMultiLvlLbl val="0"/>
      </c:catAx>
      <c:valAx>
        <c:axId val="143400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9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E8C-4878-BF92-C6439691B4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E8C-4878-BF92-C6439691B4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E8C-4878-BF92-C6439691B4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E8C-4878-BF92-C6439691B4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E8C-4878-BF92-C6439691B4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E8C-4878-BF92-C6439691B4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'13'!$T$203:$AX$203</c:f>
              <c:numCache>
                <c:formatCode>0</c:formatCode>
                <c:ptCount val="31"/>
                <c:pt idx="0">
                  <c:v>1003.5699999999999</c:v>
                </c:pt>
                <c:pt idx="1">
                  <c:v>979.82</c:v>
                </c:pt>
                <c:pt idx="2">
                  <c:v>941.04</c:v>
                </c:pt>
                <c:pt idx="3">
                  <c:v>918.94</c:v>
                </c:pt>
                <c:pt idx="4">
                  <c:v>908.24</c:v>
                </c:pt>
                <c:pt idx="5">
                  <c:v>910.63999999999987</c:v>
                </c:pt>
                <c:pt idx="6">
                  <c:v>949.74</c:v>
                </c:pt>
                <c:pt idx="7">
                  <c:v>935.94</c:v>
                </c:pt>
                <c:pt idx="8">
                  <c:v>972.33999999999992</c:v>
                </c:pt>
                <c:pt idx="9">
                  <c:v>952.54</c:v>
                </c:pt>
                <c:pt idx="10">
                  <c:v>1037.8400000000001</c:v>
                </c:pt>
                <c:pt idx="11">
                  <c:v>1068.04</c:v>
                </c:pt>
                <c:pt idx="12">
                  <c:v>1099.94</c:v>
                </c:pt>
                <c:pt idx="13">
                  <c:v>1142.1199999999999</c:v>
                </c:pt>
                <c:pt idx="14">
                  <c:v>1151.3600000000001</c:v>
                </c:pt>
                <c:pt idx="15">
                  <c:v>1165.6400000000001</c:v>
                </c:pt>
                <c:pt idx="16">
                  <c:v>1186.44</c:v>
                </c:pt>
                <c:pt idx="17">
                  <c:v>1208.67</c:v>
                </c:pt>
                <c:pt idx="18">
                  <c:v>1171.6400000000001</c:v>
                </c:pt>
                <c:pt idx="19">
                  <c:v>1129.94</c:v>
                </c:pt>
                <c:pt idx="20">
                  <c:v>1102.43</c:v>
                </c:pt>
                <c:pt idx="21">
                  <c:v>1067.24</c:v>
                </c:pt>
                <c:pt idx="22">
                  <c:v>1111.9000000000001</c:v>
                </c:pt>
                <c:pt idx="23">
                  <c:v>1069.2399999999998</c:v>
                </c:pt>
                <c:pt idx="24">
                  <c:v>1206.1399999999999</c:v>
                </c:pt>
                <c:pt idx="25">
                  <c:v>1292.44</c:v>
                </c:pt>
                <c:pt idx="26">
                  <c:v>1257.54</c:v>
                </c:pt>
                <c:pt idx="27">
                  <c:v>1187.7400000000002</c:v>
                </c:pt>
                <c:pt idx="28">
                  <c:v>1169.8400000000001</c:v>
                </c:pt>
                <c:pt idx="29">
                  <c:v>1135.1400000000001</c:v>
                </c:pt>
                <c:pt idx="30">
                  <c:v>1132.1400000000001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F90-460A-9B6F-F4403CBE5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2736"/>
        <c:axId val="144214656"/>
      </c:lineChart>
      <c:catAx>
        <c:axId val="144212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656"/>
        <c:crosses val="autoZero"/>
        <c:auto val="1"/>
        <c:lblAlgn val="ctr"/>
        <c:lblOffset val="100"/>
        <c:noMultiLvlLbl val="0"/>
      </c:catAx>
      <c:valAx>
        <c:axId val="14421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C90-4B81-8302-2C098F5352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C90-4B81-8302-2C098F5352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C90-4B81-8302-2C098F5352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C90-4B81-8302-2C098F5352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C90-4B81-8302-2C098F53528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C90-4B81-8302-2C098F5352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'14'!$T$203:$AX$203</c:f>
              <c:numCache>
                <c:formatCode>0</c:formatCode>
                <c:ptCount val="31"/>
                <c:pt idx="0">
                  <c:v>1159.8400000000001</c:v>
                </c:pt>
                <c:pt idx="1">
                  <c:v>1135.8400000000001</c:v>
                </c:pt>
                <c:pt idx="2">
                  <c:v>1112.04</c:v>
                </c:pt>
                <c:pt idx="3">
                  <c:v>1076.1399999999999</c:v>
                </c:pt>
                <c:pt idx="4">
                  <c:v>1069.74</c:v>
                </c:pt>
                <c:pt idx="5">
                  <c:v>1065.74</c:v>
                </c:pt>
                <c:pt idx="6">
                  <c:v>1054.74</c:v>
                </c:pt>
                <c:pt idx="7">
                  <c:v>1070.44</c:v>
                </c:pt>
                <c:pt idx="8">
                  <c:v>1118.5400000000002</c:v>
                </c:pt>
                <c:pt idx="9">
                  <c:v>1120.2400000000002</c:v>
                </c:pt>
                <c:pt idx="10">
                  <c:v>1185.3400000000001</c:v>
                </c:pt>
                <c:pt idx="11">
                  <c:v>1191.1400000000001</c:v>
                </c:pt>
                <c:pt idx="12">
                  <c:v>1201.1400000000001</c:v>
                </c:pt>
                <c:pt idx="13">
                  <c:v>1173.44</c:v>
                </c:pt>
                <c:pt idx="14">
                  <c:v>1184.74</c:v>
                </c:pt>
                <c:pt idx="15">
                  <c:v>1189.8900000000001</c:v>
                </c:pt>
                <c:pt idx="16">
                  <c:v>1234.04</c:v>
                </c:pt>
                <c:pt idx="17">
                  <c:v>1257.1400000000001</c:v>
                </c:pt>
                <c:pt idx="18">
                  <c:v>1250.8400000000001</c:v>
                </c:pt>
                <c:pt idx="19">
                  <c:v>1161.04</c:v>
                </c:pt>
                <c:pt idx="20">
                  <c:v>1132.06</c:v>
                </c:pt>
                <c:pt idx="21">
                  <c:v>1115.54</c:v>
                </c:pt>
                <c:pt idx="22">
                  <c:v>1104.3600000000001</c:v>
                </c:pt>
                <c:pt idx="23">
                  <c:v>1194.19</c:v>
                </c:pt>
                <c:pt idx="24">
                  <c:v>1316.24</c:v>
                </c:pt>
                <c:pt idx="25">
                  <c:v>1352.14</c:v>
                </c:pt>
                <c:pt idx="26">
                  <c:v>1326.2199999999998</c:v>
                </c:pt>
                <c:pt idx="27">
                  <c:v>1324.44</c:v>
                </c:pt>
                <c:pt idx="28">
                  <c:v>1240.3400000000001</c:v>
                </c:pt>
                <c:pt idx="29">
                  <c:v>1181.74</c:v>
                </c:pt>
                <c:pt idx="30">
                  <c:v>1179.44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472-4FEC-8F83-7F13CB05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73760"/>
        <c:axId val="145584128"/>
      </c:lineChart>
      <c:catAx>
        <c:axId val="145573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4128"/>
        <c:crosses val="autoZero"/>
        <c:auto val="1"/>
        <c:lblAlgn val="ctr"/>
        <c:lblOffset val="100"/>
        <c:noMultiLvlLbl val="0"/>
      </c:catAx>
      <c:valAx>
        <c:axId val="145584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'15'!$T$203:$AX$203</c:f>
              <c:numCache>
                <c:formatCode>0</c:formatCode>
                <c:ptCount val="31"/>
                <c:pt idx="0">
                  <c:v>1152.3400000000001</c:v>
                </c:pt>
                <c:pt idx="1">
                  <c:v>1084.1400000000001</c:v>
                </c:pt>
                <c:pt idx="2">
                  <c:v>1056.44</c:v>
                </c:pt>
                <c:pt idx="3">
                  <c:v>1043.74</c:v>
                </c:pt>
                <c:pt idx="4">
                  <c:v>1032.22</c:v>
                </c:pt>
                <c:pt idx="5">
                  <c:v>1032.74</c:v>
                </c:pt>
                <c:pt idx="6">
                  <c:v>1036.44</c:v>
                </c:pt>
                <c:pt idx="7">
                  <c:v>1038.44</c:v>
                </c:pt>
                <c:pt idx="8">
                  <c:v>1075.6400000000001</c:v>
                </c:pt>
                <c:pt idx="9">
                  <c:v>1106.04</c:v>
                </c:pt>
                <c:pt idx="10">
                  <c:v>1144.3400000000001</c:v>
                </c:pt>
                <c:pt idx="11">
                  <c:v>1236.8100000000002</c:v>
                </c:pt>
                <c:pt idx="12">
                  <c:v>1135.6400000000001</c:v>
                </c:pt>
                <c:pt idx="13">
                  <c:v>1086.04</c:v>
                </c:pt>
                <c:pt idx="14">
                  <c:v>1167.1400000000001</c:v>
                </c:pt>
                <c:pt idx="15">
                  <c:v>1201.94</c:v>
                </c:pt>
                <c:pt idx="16">
                  <c:v>1203.8399999999999</c:v>
                </c:pt>
                <c:pt idx="17">
                  <c:v>1257.0400000000002</c:v>
                </c:pt>
                <c:pt idx="18">
                  <c:v>1242.8600000000001</c:v>
                </c:pt>
                <c:pt idx="19">
                  <c:v>1204.24</c:v>
                </c:pt>
                <c:pt idx="20">
                  <c:v>1170.04</c:v>
                </c:pt>
                <c:pt idx="21">
                  <c:v>1179.0700000000002</c:v>
                </c:pt>
                <c:pt idx="22">
                  <c:v>1170.1400000000001</c:v>
                </c:pt>
                <c:pt idx="23">
                  <c:v>1227.68</c:v>
                </c:pt>
                <c:pt idx="24">
                  <c:v>1313.24</c:v>
                </c:pt>
                <c:pt idx="25">
                  <c:v>1350.8400000000001</c:v>
                </c:pt>
                <c:pt idx="26">
                  <c:v>1345.3400000000001</c:v>
                </c:pt>
                <c:pt idx="27">
                  <c:v>1324.8400000000001</c:v>
                </c:pt>
                <c:pt idx="28">
                  <c:v>1235.3399999999999</c:v>
                </c:pt>
                <c:pt idx="29">
                  <c:v>1173.04</c:v>
                </c:pt>
                <c:pt idx="30">
                  <c:v>1128.94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600"/>
        <c:axId val="146779520"/>
      </c:lineChart>
      <c:catAx>
        <c:axId val="146777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9520"/>
        <c:crosses val="autoZero"/>
        <c:auto val="1"/>
        <c:lblAlgn val="ctr"/>
        <c:lblOffset val="100"/>
        <c:noMultiLvlLbl val="0"/>
      </c:catAx>
      <c:valAx>
        <c:axId val="146779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'16'!$T$203:$AX$203</c:f>
              <c:numCache>
                <c:formatCode>0</c:formatCode>
                <c:ptCount val="31"/>
                <c:pt idx="0">
                  <c:v>1091.74</c:v>
                </c:pt>
                <c:pt idx="1">
                  <c:v>1025.74</c:v>
                </c:pt>
                <c:pt idx="2">
                  <c:v>1018.6400000000001</c:v>
                </c:pt>
                <c:pt idx="3">
                  <c:v>944.94</c:v>
                </c:pt>
                <c:pt idx="4">
                  <c:v>908.1400000000001</c:v>
                </c:pt>
                <c:pt idx="5">
                  <c:v>904.1400000000001</c:v>
                </c:pt>
                <c:pt idx="6">
                  <c:v>919.44</c:v>
                </c:pt>
                <c:pt idx="7">
                  <c:v>953.1400000000001</c:v>
                </c:pt>
                <c:pt idx="8">
                  <c:v>962.34</c:v>
                </c:pt>
                <c:pt idx="9">
                  <c:v>1024.1400000000001</c:v>
                </c:pt>
                <c:pt idx="10">
                  <c:v>1037.94</c:v>
                </c:pt>
                <c:pt idx="11">
                  <c:v>1061.04</c:v>
                </c:pt>
                <c:pt idx="12">
                  <c:v>1075.94</c:v>
                </c:pt>
                <c:pt idx="13">
                  <c:v>1148.44</c:v>
                </c:pt>
                <c:pt idx="14">
                  <c:v>1116.2399999999998</c:v>
                </c:pt>
                <c:pt idx="15">
                  <c:v>1081.04</c:v>
                </c:pt>
                <c:pt idx="16">
                  <c:v>1132.2400000000002</c:v>
                </c:pt>
                <c:pt idx="17">
                  <c:v>1037.67</c:v>
                </c:pt>
                <c:pt idx="18">
                  <c:v>1031.1399999999999</c:v>
                </c:pt>
                <c:pt idx="19">
                  <c:v>1072.44</c:v>
                </c:pt>
                <c:pt idx="20">
                  <c:v>1045.8400000000001</c:v>
                </c:pt>
                <c:pt idx="21">
                  <c:v>1032.94</c:v>
                </c:pt>
                <c:pt idx="22">
                  <c:v>1056.24</c:v>
                </c:pt>
                <c:pt idx="23">
                  <c:v>1154.08</c:v>
                </c:pt>
                <c:pt idx="24">
                  <c:v>1229.94</c:v>
                </c:pt>
                <c:pt idx="25">
                  <c:v>1261.04</c:v>
                </c:pt>
                <c:pt idx="26">
                  <c:v>1247.8400000000001</c:v>
                </c:pt>
                <c:pt idx="27">
                  <c:v>1213.0400000000002</c:v>
                </c:pt>
                <c:pt idx="28">
                  <c:v>1149.04</c:v>
                </c:pt>
                <c:pt idx="29">
                  <c:v>1067.8300000000002</c:v>
                </c:pt>
                <c:pt idx="30">
                  <c:v>1020.2800000000001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97152"/>
        <c:axId val="172499328"/>
      </c:lineChart>
      <c:catAx>
        <c:axId val="172497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9328"/>
        <c:crosses val="autoZero"/>
        <c:auto val="1"/>
        <c:lblAlgn val="ctr"/>
        <c:lblOffset val="100"/>
        <c:noMultiLvlLbl val="0"/>
      </c:catAx>
      <c:valAx>
        <c:axId val="172499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'17'!$T$203:$AX$203</c:f>
              <c:numCache>
                <c:formatCode>0</c:formatCode>
                <c:ptCount val="31"/>
                <c:pt idx="0">
                  <c:v>986.18000000000018</c:v>
                </c:pt>
                <c:pt idx="1">
                  <c:v>949.2</c:v>
                </c:pt>
                <c:pt idx="2">
                  <c:v>911.1400000000001</c:v>
                </c:pt>
                <c:pt idx="3">
                  <c:v>888.43999999999994</c:v>
                </c:pt>
                <c:pt idx="4">
                  <c:v>861.95</c:v>
                </c:pt>
                <c:pt idx="5">
                  <c:v>864.04</c:v>
                </c:pt>
                <c:pt idx="6">
                  <c:v>890.63</c:v>
                </c:pt>
                <c:pt idx="7">
                  <c:v>923.43</c:v>
                </c:pt>
                <c:pt idx="8">
                  <c:v>961.4</c:v>
                </c:pt>
                <c:pt idx="9">
                  <c:v>1006.05</c:v>
                </c:pt>
                <c:pt idx="10">
                  <c:v>1036.6799999999998</c:v>
                </c:pt>
                <c:pt idx="11">
                  <c:v>1070.8399999999999</c:v>
                </c:pt>
                <c:pt idx="12">
                  <c:v>1081.24</c:v>
                </c:pt>
                <c:pt idx="13">
                  <c:v>1085.94</c:v>
                </c:pt>
                <c:pt idx="14">
                  <c:v>1065.94</c:v>
                </c:pt>
                <c:pt idx="15">
                  <c:v>1055.3400000000001</c:v>
                </c:pt>
                <c:pt idx="16">
                  <c:v>1073.3400000000001</c:v>
                </c:pt>
                <c:pt idx="17">
                  <c:v>1083.04</c:v>
                </c:pt>
                <c:pt idx="18">
                  <c:v>1105.54</c:v>
                </c:pt>
                <c:pt idx="19">
                  <c:v>1052.1399999999999</c:v>
                </c:pt>
                <c:pt idx="20">
                  <c:v>1022.0600000000001</c:v>
                </c:pt>
                <c:pt idx="21">
                  <c:v>988.94</c:v>
                </c:pt>
                <c:pt idx="22">
                  <c:v>1014.24</c:v>
                </c:pt>
                <c:pt idx="23">
                  <c:v>1030.94</c:v>
                </c:pt>
                <c:pt idx="24">
                  <c:v>1167.8399999999999</c:v>
                </c:pt>
                <c:pt idx="25">
                  <c:v>1173.04</c:v>
                </c:pt>
                <c:pt idx="26">
                  <c:v>1144.3399999999999</c:v>
                </c:pt>
                <c:pt idx="27">
                  <c:v>1115.94</c:v>
                </c:pt>
                <c:pt idx="28">
                  <c:v>1003.8400000000001</c:v>
                </c:pt>
                <c:pt idx="29">
                  <c:v>984.74</c:v>
                </c:pt>
                <c:pt idx="30">
                  <c:v>926.24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55136"/>
        <c:axId val="174557056"/>
      </c:lineChart>
      <c:catAx>
        <c:axId val="174555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7056"/>
        <c:crosses val="autoZero"/>
        <c:auto val="1"/>
        <c:lblAlgn val="ctr"/>
        <c:lblOffset val="100"/>
        <c:noMultiLvlLbl val="0"/>
      </c:catAx>
      <c:valAx>
        <c:axId val="174557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'18'!$T$203:$AX$203</c:f>
              <c:numCache>
                <c:formatCode>0</c:formatCode>
                <c:ptCount val="31"/>
                <c:pt idx="0">
                  <c:v>910.34</c:v>
                </c:pt>
                <c:pt idx="1">
                  <c:v>888.04</c:v>
                </c:pt>
                <c:pt idx="2">
                  <c:v>815.43999999999994</c:v>
                </c:pt>
                <c:pt idx="3">
                  <c:v>784.74</c:v>
                </c:pt>
                <c:pt idx="4">
                  <c:v>780.24</c:v>
                </c:pt>
                <c:pt idx="5">
                  <c:v>814.93999999999994</c:v>
                </c:pt>
                <c:pt idx="6">
                  <c:v>812.34000000000015</c:v>
                </c:pt>
                <c:pt idx="7">
                  <c:v>828.44</c:v>
                </c:pt>
                <c:pt idx="8">
                  <c:v>881.74</c:v>
                </c:pt>
                <c:pt idx="9">
                  <c:v>926.94</c:v>
                </c:pt>
                <c:pt idx="10">
                  <c:v>992.54</c:v>
                </c:pt>
                <c:pt idx="11">
                  <c:v>999.14</c:v>
                </c:pt>
                <c:pt idx="12">
                  <c:v>1001.64</c:v>
                </c:pt>
                <c:pt idx="13">
                  <c:v>1014.74</c:v>
                </c:pt>
                <c:pt idx="14">
                  <c:v>1001.8399999999999</c:v>
                </c:pt>
                <c:pt idx="15">
                  <c:v>1031.8399999999999</c:v>
                </c:pt>
                <c:pt idx="16">
                  <c:v>1045.04</c:v>
                </c:pt>
                <c:pt idx="17">
                  <c:v>1025.3399999999999</c:v>
                </c:pt>
                <c:pt idx="18">
                  <c:v>1021.64</c:v>
                </c:pt>
                <c:pt idx="19">
                  <c:v>1047.94</c:v>
                </c:pt>
                <c:pt idx="20">
                  <c:v>1059.0400000000002</c:v>
                </c:pt>
                <c:pt idx="21">
                  <c:v>1039.74</c:v>
                </c:pt>
                <c:pt idx="22">
                  <c:v>1055.24</c:v>
                </c:pt>
                <c:pt idx="23">
                  <c:v>1077.3400000000001</c:v>
                </c:pt>
                <c:pt idx="24">
                  <c:v>1188.8399999999999</c:v>
                </c:pt>
                <c:pt idx="25">
                  <c:v>1144.74</c:v>
                </c:pt>
                <c:pt idx="26">
                  <c:v>1150.24</c:v>
                </c:pt>
                <c:pt idx="27">
                  <c:v>1105.54</c:v>
                </c:pt>
                <c:pt idx="28">
                  <c:v>1088.94</c:v>
                </c:pt>
                <c:pt idx="29">
                  <c:v>957.6400000000001</c:v>
                </c:pt>
                <c:pt idx="30">
                  <c:v>922.83999999999992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547904"/>
        <c:axId val="217549824"/>
      </c:lineChart>
      <c:catAx>
        <c:axId val="21754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49824"/>
        <c:crosses val="autoZero"/>
        <c:auto val="1"/>
        <c:lblAlgn val="ctr"/>
        <c:lblOffset val="100"/>
        <c:noMultiLvlLbl val="0"/>
      </c:catAx>
      <c:valAx>
        <c:axId val="21754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4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'19'!$T$203:$AX$203</c:f>
              <c:numCache>
                <c:formatCode>0</c:formatCode>
                <c:ptCount val="31"/>
                <c:pt idx="0">
                  <c:v>845.14</c:v>
                </c:pt>
                <c:pt idx="1">
                  <c:v>830.44</c:v>
                </c:pt>
                <c:pt idx="2">
                  <c:v>760.74</c:v>
                </c:pt>
                <c:pt idx="3">
                  <c:v>733.54</c:v>
                </c:pt>
                <c:pt idx="4">
                  <c:v>726.33999999999992</c:v>
                </c:pt>
                <c:pt idx="5">
                  <c:v>719.94</c:v>
                </c:pt>
                <c:pt idx="6">
                  <c:v>782.14</c:v>
                </c:pt>
                <c:pt idx="7">
                  <c:v>823.64</c:v>
                </c:pt>
                <c:pt idx="8">
                  <c:v>845.24</c:v>
                </c:pt>
                <c:pt idx="9">
                  <c:v>847.34</c:v>
                </c:pt>
                <c:pt idx="10">
                  <c:v>857.04</c:v>
                </c:pt>
                <c:pt idx="11">
                  <c:v>842.94</c:v>
                </c:pt>
                <c:pt idx="12">
                  <c:v>846.14</c:v>
                </c:pt>
                <c:pt idx="13">
                  <c:v>862.24</c:v>
                </c:pt>
                <c:pt idx="14">
                  <c:v>855.04</c:v>
                </c:pt>
                <c:pt idx="15">
                  <c:v>876.24</c:v>
                </c:pt>
                <c:pt idx="16">
                  <c:v>982.74</c:v>
                </c:pt>
                <c:pt idx="17">
                  <c:v>958.64</c:v>
                </c:pt>
                <c:pt idx="18">
                  <c:v>919.84</c:v>
                </c:pt>
                <c:pt idx="19">
                  <c:v>977.74</c:v>
                </c:pt>
                <c:pt idx="20">
                  <c:v>960.94</c:v>
                </c:pt>
                <c:pt idx="21">
                  <c:v>940.83999999999992</c:v>
                </c:pt>
                <c:pt idx="22">
                  <c:v>947.74</c:v>
                </c:pt>
                <c:pt idx="23">
                  <c:v>970.54</c:v>
                </c:pt>
                <c:pt idx="24">
                  <c:v>1065.54</c:v>
                </c:pt>
                <c:pt idx="25">
                  <c:v>1203.44</c:v>
                </c:pt>
                <c:pt idx="26">
                  <c:v>1159.54</c:v>
                </c:pt>
                <c:pt idx="27">
                  <c:v>1146.44</c:v>
                </c:pt>
                <c:pt idx="28">
                  <c:v>1094.3399999999999</c:v>
                </c:pt>
                <c:pt idx="29">
                  <c:v>1001.14</c:v>
                </c:pt>
                <c:pt idx="30">
                  <c:v>1023.24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35200"/>
        <c:axId val="233237120"/>
      </c:lineChart>
      <c:catAx>
        <c:axId val="23323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37120"/>
        <c:crosses val="autoZero"/>
        <c:auto val="1"/>
        <c:lblAlgn val="ctr"/>
        <c:lblOffset val="100"/>
        <c:noMultiLvlLbl val="0"/>
      </c:catAx>
      <c:valAx>
        <c:axId val="233237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'20'!$T$203:$AX$203</c:f>
              <c:numCache>
                <c:formatCode>0</c:formatCode>
                <c:ptCount val="31"/>
                <c:pt idx="0">
                  <c:v>1024.54</c:v>
                </c:pt>
                <c:pt idx="1">
                  <c:v>1005.14</c:v>
                </c:pt>
                <c:pt idx="2">
                  <c:v>934.74</c:v>
                </c:pt>
                <c:pt idx="3">
                  <c:v>930.54</c:v>
                </c:pt>
                <c:pt idx="4">
                  <c:v>943.74</c:v>
                </c:pt>
                <c:pt idx="5">
                  <c:v>953.44</c:v>
                </c:pt>
                <c:pt idx="6">
                  <c:v>968.04</c:v>
                </c:pt>
                <c:pt idx="7">
                  <c:v>989.14</c:v>
                </c:pt>
                <c:pt idx="8">
                  <c:v>1043.74</c:v>
                </c:pt>
                <c:pt idx="9">
                  <c:v>1041.24</c:v>
                </c:pt>
                <c:pt idx="10">
                  <c:v>1086.4399999999998</c:v>
                </c:pt>
                <c:pt idx="11">
                  <c:v>1137.6399999999999</c:v>
                </c:pt>
                <c:pt idx="12">
                  <c:v>1191.6399999999999</c:v>
                </c:pt>
                <c:pt idx="13">
                  <c:v>1194.54</c:v>
                </c:pt>
                <c:pt idx="14">
                  <c:v>1235.3400000000001</c:v>
                </c:pt>
                <c:pt idx="15">
                  <c:v>1244.1399999999999</c:v>
                </c:pt>
                <c:pt idx="16">
                  <c:v>1216.6399999999999</c:v>
                </c:pt>
                <c:pt idx="17">
                  <c:v>1186.74</c:v>
                </c:pt>
                <c:pt idx="18">
                  <c:v>1214.24</c:v>
                </c:pt>
                <c:pt idx="19">
                  <c:v>1192.1399999999999</c:v>
                </c:pt>
                <c:pt idx="20">
                  <c:v>1140.1399999999999</c:v>
                </c:pt>
                <c:pt idx="21">
                  <c:v>1152.3399999999999</c:v>
                </c:pt>
                <c:pt idx="22">
                  <c:v>1153.6399999999999</c:v>
                </c:pt>
                <c:pt idx="23">
                  <c:v>1210.3400000000001</c:v>
                </c:pt>
                <c:pt idx="24">
                  <c:v>1297.6399999999999</c:v>
                </c:pt>
                <c:pt idx="25">
                  <c:v>1334.94</c:v>
                </c:pt>
                <c:pt idx="26">
                  <c:v>1320.8400000000001</c:v>
                </c:pt>
                <c:pt idx="27">
                  <c:v>1307.3400000000001</c:v>
                </c:pt>
                <c:pt idx="28">
                  <c:v>1222.94</c:v>
                </c:pt>
                <c:pt idx="29">
                  <c:v>1143.8400000000001</c:v>
                </c:pt>
                <c:pt idx="30">
                  <c:v>1110.54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807232"/>
        <c:axId val="233809408"/>
      </c:lineChart>
      <c:catAx>
        <c:axId val="233807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09408"/>
        <c:crosses val="autoZero"/>
        <c:auto val="1"/>
        <c:lblAlgn val="ctr"/>
        <c:lblOffset val="100"/>
        <c:noMultiLvlLbl val="0"/>
      </c:catAx>
      <c:valAx>
        <c:axId val="233809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0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'21'!$T$203:$AX$203</c:f>
              <c:numCache>
                <c:formatCode>0</c:formatCode>
                <c:ptCount val="31"/>
                <c:pt idx="0">
                  <c:v>1078.94</c:v>
                </c:pt>
                <c:pt idx="1">
                  <c:v>1056.7399999999998</c:v>
                </c:pt>
                <c:pt idx="2">
                  <c:v>1037.8399999999999</c:v>
                </c:pt>
                <c:pt idx="3">
                  <c:v>1004.7399999999999</c:v>
                </c:pt>
                <c:pt idx="4">
                  <c:v>1004.9399999999999</c:v>
                </c:pt>
                <c:pt idx="5">
                  <c:v>1004.8399999999999</c:v>
                </c:pt>
                <c:pt idx="6">
                  <c:v>1019.6399999999999</c:v>
                </c:pt>
                <c:pt idx="7">
                  <c:v>1003.1399999999999</c:v>
                </c:pt>
                <c:pt idx="8">
                  <c:v>1061.44</c:v>
                </c:pt>
                <c:pt idx="9">
                  <c:v>1109.74</c:v>
                </c:pt>
                <c:pt idx="10">
                  <c:v>1134.04</c:v>
                </c:pt>
                <c:pt idx="11">
                  <c:v>1166.44</c:v>
                </c:pt>
                <c:pt idx="12">
                  <c:v>1239.8400000000001</c:v>
                </c:pt>
                <c:pt idx="13">
                  <c:v>1251.74</c:v>
                </c:pt>
                <c:pt idx="14">
                  <c:v>1251.24</c:v>
                </c:pt>
                <c:pt idx="15">
                  <c:v>1234.6399999999999</c:v>
                </c:pt>
                <c:pt idx="16">
                  <c:v>1236.1399999999999</c:v>
                </c:pt>
                <c:pt idx="17">
                  <c:v>1293.24</c:v>
                </c:pt>
                <c:pt idx="18">
                  <c:v>1219.94</c:v>
                </c:pt>
                <c:pt idx="19">
                  <c:v>1167.1399999999999</c:v>
                </c:pt>
                <c:pt idx="20">
                  <c:v>1099.3400000000001</c:v>
                </c:pt>
                <c:pt idx="21">
                  <c:v>1080.1399999999999</c:v>
                </c:pt>
                <c:pt idx="22">
                  <c:v>1082.3399999999999</c:v>
                </c:pt>
                <c:pt idx="23">
                  <c:v>1111.24</c:v>
                </c:pt>
                <c:pt idx="24">
                  <c:v>1206.1399999999999</c:v>
                </c:pt>
                <c:pt idx="25">
                  <c:v>1325.34</c:v>
                </c:pt>
                <c:pt idx="26">
                  <c:v>1286.24</c:v>
                </c:pt>
                <c:pt idx="27">
                  <c:v>1336.84</c:v>
                </c:pt>
                <c:pt idx="28">
                  <c:v>1266.3399999999999</c:v>
                </c:pt>
                <c:pt idx="29">
                  <c:v>1198.8400000000001</c:v>
                </c:pt>
                <c:pt idx="30">
                  <c:v>203.54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97056"/>
        <c:axId val="234415616"/>
      </c:lineChart>
      <c:catAx>
        <c:axId val="234397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15616"/>
        <c:crosses val="autoZero"/>
        <c:auto val="1"/>
        <c:lblAlgn val="ctr"/>
        <c:lblOffset val="100"/>
        <c:noMultiLvlLbl val="0"/>
      </c:catAx>
      <c:valAx>
        <c:axId val="234415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9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'22'!$T$203:$AX$203</c:f>
              <c:numCache>
                <c:formatCode>0</c:formatCode>
                <c:ptCount val="31"/>
                <c:pt idx="0">
                  <c:v>1127.54</c:v>
                </c:pt>
                <c:pt idx="1">
                  <c:v>1116.44</c:v>
                </c:pt>
                <c:pt idx="2">
                  <c:v>1089.24</c:v>
                </c:pt>
                <c:pt idx="3">
                  <c:v>1072.6400000000001</c:v>
                </c:pt>
                <c:pt idx="4">
                  <c:v>1064.2399999999998</c:v>
                </c:pt>
                <c:pt idx="5">
                  <c:v>1022.8399999999999</c:v>
                </c:pt>
                <c:pt idx="6">
                  <c:v>1044.74</c:v>
                </c:pt>
                <c:pt idx="7">
                  <c:v>1060.04</c:v>
                </c:pt>
                <c:pt idx="8">
                  <c:v>1134.74</c:v>
                </c:pt>
                <c:pt idx="9">
                  <c:v>1133.9399999999998</c:v>
                </c:pt>
                <c:pt idx="10">
                  <c:v>1168.94</c:v>
                </c:pt>
                <c:pt idx="11">
                  <c:v>1193.1399999999999</c:v>
                </c:pt>
                <c:pt idx="12">
                  <c:v>1236.44</c:v>
                </c:pt>
                <c:pt idx="13">
                  <c:v>1254.8399999999999</c:v>
                </c:pt>
                <c:pt idx="14">
                  <c:v>1281.74</c:v>
                </c:pt>
                <c:pt idx="15">
                  <c:v>1272.7399999999998</c:v>
                </c:pt>
                <c:pt idx="16">
                  <c:v>1292.94</c:v>
                </c:pt>
                <c:pt idx="17">
                  <c:v>1286.74</c:v>
                </c:pt>
                <c:pt idx="18">
                  <c:v>1258.04</c:v>
                </c:pt>
                <c:pt idx="19">
                  <c:v>1210.6400000000001</c:v>
                </c:pt>
                <c:pt idx="20">
                  <c:v>1148.94</c:v>
                </c:pt>
                <c:pt idx="21">
                  <c:v>1142.1399999999999</c:v>
                </c:pt>
                <c:pt idx="22">
                  <c:v>1186.1400000000001</c:v>
                </c:pt>
                <c:pt idx="23">
                  <c:v>1246.8399999999999</c:v>
                </c:pt>
                <c:pt idx="24">
                  <c:v>1378.04</c:v>
                </c:pt>
                <c:pt idx="25">
                  <c:v>1359.84</c:v>
                </c:pt>
                <c:pt idx="26">
                  <c:v>1357.24</c:v>
                </c:pt>
                <c:pt idx="27">
                  <c:v>1317.04</c:v>
                </c:pt>
                <c:pt idx="28">
                  <c:v>1268.1399999999999</c:v>
                </c:pt>
                <c:pt idx="29">
                  <c:v>1213.44</c:v>
                </c:pt>
                <c:pt idx="30">
                  <c:v>1176.04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63616"/>
        <c:axId val="234865792"/>
      </c:lineChart>
      <c:catAx>
        <c:axId val="234863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65792"/>
        <c:crosses val="autoZero"/>
        <c:auto val="1"/>
        <c:lblAlgn val="ctr"/>
        <c:lblOffset val="100"/>
        <c:noMultiLvlLbl val="0"/>
      </c:catAx>
      <c:valAx>
        <c:axId val="23486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6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'23'!$T$203:$AX$203</c:f>
              <c:numCache>
                <c:formatCode>0</c:formatCode>
                <c:ptCount val="31"/>
                <c:pt idx="0">
                  <c:v>1268.1399999999999</c:v>
                </c:pt>
                <c:pt idx="1">
                  <c:v>1112.24</c:v>
                </c:pt>
                <c:pt idx="2">
                  <c:v>1081.3399999999999</c:v>
                </c:pt>
                <c:pt idx="3">
                  <c:v>994.24</c:v>
                </c:pt>
                <c:pt idx="4">
                  <c:v>979.74</c:v>
                </c:pt>
                <c:pt idx="5">
                  <c:v>1001.94</c:v>
                </c:pt>
                <c:pt idx="6">
                  <c:v>982.2399999999999</c:v>
                </c:pt>
                <c:pt idx="7">
                  <c:v>955.44</c:v>
                </c:pt>
                <c:pt idx="8">
                  <c:v>1013.8399999999999</c:v>
                </c:pt>
                <c:pt idx="9">
                  <c:v>1023.9399999999999</c:v>
                </c:pt>
                <c:pt idx="10">
                  <c:v>1088.1399999999999</c:v>
                </c:pt>
                <c:pt idx="11">
                  <c:v>1118.1399999999999</c:v>
                </c:pt>
                <c:pt idx="12">
                  <c:v>1153.2399999999998</c:v>
                </c:pt>
                <c:pt idx="13">
                  <c:v>1202.54</c:v>
                </c:pt>
                <c:pt idx="14">
                  <c:v>1205.04</c:v>
                </c:pt>
                <c:pt idx="15">
                  <c:v>1194.9399999999998</c:v>
                </c:pt>
                <c:pt idx="16">
                  <c:v>1226.7399999999998</c:v>
                </c:pt>
                <c:pt idx="17">
                  <c:v>1222.4899999999998</c:v>
                </c:pt>
                <c:pt idx="18">
                  <c:v>1250.04</c:v>
                </c:pt>
                <c:pt idx="19">
                  <c:v>1186.2399999999998</c:v>
                </c:pt>
                <c:pt idx="20">
                  <c:v>1154.94</c:v>
                </c:pt>
                <c:pt idx="21">
                  <c:v>1125.3400000000001</c:v>
                </c:pt>
                <c:pt idx="22">
                  <c:v>1132.54</c:v>
                </c:pt>
                <c:pt idx="23">
                  <c:v>1203.1399999999999</c:v>
                </c:pt>
                <c:pt idx="24">
                  <c:v>1359.2399999999998</c:v>
                </c:pt>
                <c:pt idx="25">
                  <c:v>1333.65</c:v>
                </c:pt>
                <c:pt idx="26">
                  <c:v>1300.8400000000001</c:v>
                </c:pt>
                <c:pt idx="27">
                  <c:v>1287.44</c:v>
                </c:pt>
                <c:pt idx="28">
                  <c:v>1275.74</c:v>
                </c:pt>
                <c:pt idx="29">
                  <c:v>1173.1399999999999</c:v>
                </c:pt>
                <c:pt idx="30">
                  <c:v>1153.3399999999999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09632"/>
        <c:axId val="237520000"/>
      </c:lineChart>
      <c:catAx>
        <c:axId val="237509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20000"/>
        <c:crosses val="autoZero"/>
        <c:auto val="1"/>
        <c:lblAlgn val="ctr"/>
        <c:lblOffset val="100"/>
        <c:noMultiLvlLbl val="0"/>
      </c:catAx>
      <c:valAx>
        <c:axId val="237520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0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'24'!$T$203:$AX$203</c:f>
              <c:numCache>
                <c:formatCode>0</c:formatCode>
                <c:ptCount val="31"/>
                <c:pt idx="0">
                  <c:v>1154.04</c:v>
                </c:pt>
                <c:pt idx="1">
                  <c:v>1107.7199999999998</c:v>
                </c:pt>
                <c:pt idx="2">
                  <c:v>1138.42</c:v>
                </c:pt>
                <c:pt idx="3">
                  <c:v>1092.44</c:v>
                </c:pt>
                <c:pt idx="4">
                  <c:v>1019.44</c:v>
                </c:pt>
                <c:pt idx="5">
                  <c:v>1001.9399999999999</c:v>
                </c:pt>
                <c:pt idx="6">
                  <c:v>983.43999999999994</c:v>
                </c:pt>
                <c:pt idx="7">
                  <c:v>1035.44</c:v>
                </c:pt>
                <c:pt idx="8">
                  <c:v>1054.94</c:v>
                </c:pt>
                <c:pt idx="9">
                  <c:v>1099.24</c:v>
                </c:pt>
                <c:pt idx="10">
                  <c:v>1079.74</c:v>
                </c:pt>
                <c:pt idx="11">
                  <c:v>1126.6399999999999</c:v>
                </c:pt>
                <c:pt idx="12">
                  <c:v>1140.8399999999999</c:v>
                </c:pt>
                <c:pt idx="13">
                  <c:v>1197.1399999999999</c:v>
                </c:pt>
                <c:pt idx="14">
                  <c:v>1215.3399999999999</c:v>
                </c:pt>
                <c:pt idx="15">
                  <c:v>1177.3399999999999</c:v>
                </c:pt>
                <c:pt idx="16">
                  <c:v>1205.6399999999999</c:v>
                </c:pt>
                <c:pt idx="17">
                  <c:v>1189.1399999999999</c:v>
                </c:pt>
                <c:pt idx="18">
                  <c:v>1169.44</c:v>
                </c:pt>
                <c:pt idx="19">
                  <c:v>1110.6399999999999</c:v>
                </c:pt>
                <c:pt idx="20">
                  <c:v>1092.74</c:v>
                </c:pt>
                <c:pt idx="21">
                  <c:v>1064.3499999999999</c:v>
                </c:pt>
                <c:pt idx="22">
                  <c:v>1112.6199999999999</c:v>
                </c:pt>
                <c:pt idx="23">
                  <c:v>1127.7399999999998</c:v>
                </c:pt>
                <c:pt idx="24">
                  <c:v>1275.5</c:v>
                </c:pt>
                <c:pt idx="25">
                  <c:v>1307.54</c:v>
                </c:pt>
                <c:pt idx="26">
                  <c:v>1282.54</c:v>
                </c:pt>
                <c:pt idx="27">
                  <c:v>1247.74</c:v>
                </c:pt>
                <c:pt idx="28">
                  <c:v>1177.44</c:v>
                </c:pt>
                <c:pt idx="29">
                  <c:v>1116.7399999999998</c:v>
                </c:pt>
                <c:pt idx="30">
                  <c:v>1090.44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041728"/>
        <c:axId val="238043904"/>
      </c:lineChart>
      <c:catAx>
        <c:axId val="238041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43904"/>
        <c:crosses val="autoZero"/>
        <c:auto val="1"/>
        <c:lblAlgn val="ctr"/>
        <c:lblOffset val="100"/>
        <c:noMultiLvlLbl val="0"/>
      </c:catAx>
      <c:valAx>
        <c:axId val="238043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4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'25'!$T$203:$AX$203</c:f>
              <c:numCache>
                <c:formatCode>0</c:formatCode>
                <c:ptCount val="31"/>
                <c:pt idx="0">
                  <c:v>1081.1400000000001</c:v>
                </c:pt>
                <c:pt idx="1">
                  <c:v>1069.8399999999999</c:v>
                </c:pt>
                <c:pt idx="2">
                  <c:v>1054.1400000000001</c:v>
                </c:pt>
                <c:pt idx="3">
                  <c:v>1042.1399999999999</c:v>
                </c:pt>
                <c:pt idx="4">
                  <c:v>1016.1399999999999</c:v>
                </c:pt>
                <c:pt idx="5">
                  <c:v>1007.4399999999999</c:v>
                </c:pt>
                <c:pt idx="6">
                  <c:v>1031.54</c:v>
                </c:pt>
                <c:pt idx="7">
                  <c:v>1062.44</c:v>
                </c:pt>
                <c:pt idx="8">
                  <c:v>1087.54</c:v>
                </c:pt>
                <c:pt idx="9">
                  <c:v>1151.54</c:v>
                </c:pt>
                <c:pt idx="10">
                  <c:v>1159.1399999999999</c:v>
                </c:pt>
                <c:pt idx="11">
                  <c:v>1208.44</c:v>
                </c:pt>
                <c:pt idx="12">
                  <c:v>1223.44</c:v>
                </c:pt>
                <c:pt idx="13">
                  <c:v>1259.1399999999999</c:v>
                </c:pt>
                <c:pt idx="14">
                  <c:v>1298.2399999999998</c:v>
                </c:pt>
                <c:pt idx="15">
                  <c:v>1303.54</c:v>
                </c:pt>
                <c:pt idx="16">
                  <c:v>1311.2399999999998</c:v>
                </c:pt>
                <c:pt idx="17">
                  <c:v>1297.6399999999999</c:v>
                </c:pt>
                <c:pt idx="18">
                  <c:v>1261.77</c:v>
                </c:pt>
                <c:pt idx="19">
                  <c:v>1223.54</c:v>
                </c:pt>
                <c:pt idx="20">
                  <c:v>1200.44</c:v>
                </c:pt>
                <c:pt idx="21">
                  <c:v>1129.78</c:v>
                </c:pt>
                <c:pt idx="22">
                  <c:v>1161.46</c:v>
                </c:pt>
                <c:pt idx="23">
                  <c:v>1184.54</c:v>
                </c:pt>
                <c:pt idx="24">
                  <c:v>1331.07</c:v>
                </c:pt>
                <c:pt idx="25">
                  <c:v>1371.1399999999999</c:v>
                </c:pt>
                <c:pt idx="26">
                  <c:v>1360.04</c:v>
                </c:pt>
                <c:pt idx="27">
                  <c:v>1355.6399999999999</c:v>
                </c:pt>
                <c:pt idx="28">
                  <c:v>1251.3400000000001</c:v>
                </c:pt>
                <c:pt idx="29">
                  <c:v>1180.44</c:v>
                </c:pt>
                <c:pt idx="30">
                  <c:v>1182.1399999999999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827776"/>
        <c:axId val="238842240"/>
      </c:lineChart>
      <c:catAx>
        <c:axId val="238827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42240"/>
        <c:crosses val="autoZero"/>
        <c:auto val="1"/>
        <c:lblAlgn val="ctr"/>
        <c:lblOffset val="100"/>
        <c:noMultiLvlLbl val="0"/>
      </c:catAx>
      <c:valAx>
        <c:axId val="23884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'26'!$T$203:$AX$203</c:f>
              <c:numCache>
                <c:formatCode>0</c:formatCode>
                <c:ptCount val="31"/>
                <c:pt idx="0">
                  <c:v>1173.1399999999999</c:v>
                </c:pt>
                <c:pt idx="1">
                  <c:v>1176.6400000000001</c:v>
                </c:pt>
                <c:pt idx="2">
                  <c:v>1170.74</c:v>
                </c:pt>
                <c:pt idx="3">
                  <c:v>1115.3400000000001</c:v>
                </c:pt>
                <c:pt idx="4">
                  <c:v>1094.54</c:v>
                </c:pt>
                <c:pt idx="5">
                  <c:v>1079.8399999999999</c:v>
                </c:pt>
                <c:pt idx="6">
                  <c:v>1075.3399999999999</c:v>
                </c:pt>
                <c:pt idx="7">
                  <c:v>1080.74</c:v>
                </c:pt>
                <c:pt idx="8">
                  <c:v>1086.44</c:v>
                </c:pt>
                <c:pt idx="9">
                  <c:v>1113.3399999999999</c:v>
                </c:pt>
                <c:pt idx="10">
                  <c:v>1159.52</c:v>
                </c:pt>
                <c:pt idx="11">
                  <c:v>1146.6400000000001</c:v>
                </c:pt>
                <c:pt idx="12">
                  <c:v>1161.1400000000001</c:v>
                </c:pt>
                <c:pt idx="13">
                  <c:v>1175.6400000000001</c:v>
                </c:pt>
                <c:pt idx="14">
                  <c:v>1161.1400000000001</c:v>
                </c:pt>
                <c:pt idx="15">
                  <c:v>1153.3400000000001</c:v>
                </c:pt>
                <c:pt idx="16">
                  <c:v>1110.2399999999998</c:v>
                </c:pt>
                <c:pt idx="17">
                  <c:v>1105.04</c:v>
                </c:pt>
                <c:pt idx="18">
                  <c:v>1070.94</c:v>
                </c:pt>
                <c:pt idx="19">
                  <c:v>1078.94</c:v>
                </c:pt>
                <c:pt idx="20">
                  <c:v>1079.2399999999998</c:v>
                </c:pt>
                <c:pt idx="21">
                  <c:v>1060.54</c:v>
                </c:pt>
                <c:pt idx="22">
                  <c:v>1108.94</c:v>
                </c:pt>
                <c:pt idx="23">
                  <c:v>1111.3400000000001</c:v>
                </c:pt>
                <c:pt idx="24">
                  <c:v>1201.3399999999999</c:v>
                </c:pt>
                <c:pt idx="25">
                  <c:v>1323.24</c:v>
                </c:pt>
                <c:pt idx="26">
                  <c:v>1336.44</c:v>
                </c:pt>
                <c:pt idx="27">
                  <c:v>1306.04</c:v>
                </c:pt>
                <c:pt idx="28">
                  <c:v>1220.74</c:v>
                </c:pt>
                <c:pt idx="29">
                  <c:v>1152.3400000000001</c:v>
                </c:pt>
                <c:pt idx="30">
                  <c:v>1113.1300000000001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442176"/>
        <c:axId val="239448448"/>
      </c:lineChart>
      <c:catAx>
        <c:axId val="239442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48448"/>
        <c:crosses val="autoZero"/>
        <c:auto val="1"/>
        <c:lblAlgn val="ctr"/>
        <c:lblOffset val="100"/>
        <c:noMultiLvlLbl val="0"/>
      </c:catAx>
      <c:valAx>
        <c:axId val="239448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4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'27'!$T$203:$AX$203</c:f>
              <c:numCache>
                <c:formatCode>0</c:formatCode>
                <c:ptCount val="31"/>
                <c:pt idx="0">
                  <c:v>1121.44</c:v>
                </c:pt>
                <c:pt idx="1">
                  <c:v>1102.24</c:v>
                </c:pt>
                <c:pt idx="2">
                  <c:v>1047.1299999999999</c:v>
                </c:pt>
                <c:pt idx="3">
                  <c:v>1029.8400000000001</c:v>
                </c:pt>
                <c:pt idx="4">
                  <c:v>1000.25</c:v>
                </c:pt>
                <c:pt idx="5">
                  <c:v>1019.84</c:v>
                </c:pt>
                <c:pt idx="6">
                  <c:v>1004.74</c:v>
                </c:pt>
                <c:pt idx="7">
                  <c:v>1050.04</c:v>
                </c:pt>
                <c:pt idx="8">
                  <c:v>1065.55</c:v>
                </c:pt>
                <c:pt idx="9">
                  <c:v>1085.08</c:v>
                </c:pt>
                <c:pt idx="10">
                  <c:v>1097.96</c:v>
                </c:pt>
                <c:pt idx="11">
                  <c:v>1085.94</c:v>
                </c:pt>
                <c:pt idx="12">
                  <c:v>1064.82</c:v>
                </c:pt>
                <c:pt idx="13">
                  <c:v>1149.3399999999999</c:v>
                </c:pt>
                <c:pt idx="14">
                  <c:v>1144.94</c:v>
                </c:pt>
                <c:pt idx="15">
                  <c:v>1181.74</c:v>
                </c:pt>
                <c:pt idx="16">
                  <c:v>1183.54</c:v>
                </c:pt>
                <c:pt idx="17">
                  <c:v>1209.8999999999999</c:v>
                </c:pt>
                <c:pt idx="18">
                  <c:v>1173.04</c:v>
                </c:pt>
                <c:pt idx="19">
                  <c:v>1162.1399999999999</c:v>
                </c:pt>
                <c:pt idx="20">
                  <c:v>1127.1400000000001</c:v>
                </c:pt>
                <c:pt idx="21">
                  <c:v>1117.24</c:v>
                </c:pt>
                <c:pt idx="22">
                  <c:v>1101.8399999999999</c:v>
                </c:pt>
                <c:pt idx="23">
                  <c:v>1144.9399999999998</c:v>
                </c:pt>
                <c:pt idx="24">
                  <c:v>1327.34</c:v>
                </c:pt>
                <c:pt idx="25">
                  <c:v>1345.94</c:v>
                </c:pt>
                <c:pt idx="26">
                  <c:v>1325.4899999999998</c:v>
                </c:pt>
                <c:pt idx="27">
                  <c:v>1320.1399999999999</c:v>
                </c:pt>
                <c:pt idx="28">
                  <c:v>1233.3399999999999</c:v>
                </c:pt>
                <c:pt idx="29">
                  <c:v>1169.48</c:v>
                </c:pt>
                <c:pt idx="30">
                  <c:v>1159.24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306432"/>
        <c:axId val="240312704"/>
      </c:lineChart>
      <c:catAx>
        <c:axId val="240306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12704"/>
        <c:crosses val="autoZero"/>
        <c:auto val="1"/>
        <c:lblAlgn val="ctr"/>
        <c:lblOffset val="100"/>
        <c:noMultiLvlLbl val="0"/>
      </c:catAx>
      <c:valAx>
        <c:axId val="240312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'28'!$T$203:$AX$203</c:f>
              <c:numCache>
                <c:formatCode>0</c:formatCode>
                <c:ptCount val="31"/>
                <c:pt idx="0">
                  <c:v>1153.8799999999999</c:v>
                </c:pt>
                <c:pt idx="1">
                  <c:v>1133.8400000000001</c:v>
                </c:pt>
                <c:pt idx="2">
                  <c:v>1147.53</c:v>
                </c:pt>
                <c:pt idx="3">
                  <c:v>1135.44</c:v>
                </c:pt>
                <c:pt idx="4">
                  <c:v>1091.4399999999998</c:v>
                </c:pt>
                <c:pt idx="5">
                  <c:v>1074.74</c:v>
                </c:pt>
                <c:pt idx="6">
                  <c:v>1072.04</c:v>
                </c:pt>
                <c:pt idx="7">
                  <c:v>1154.4399999999998</c:v>
                </c:pt>
                <c:pt idx="8">
                  <c:v>1139.4399999999998</c:v>
                </c:pt>
                <c:pt idx="9">
                  <c:v>1202.74</c:v>
                </c:pt>
                <c:pt idx="10">
                  <c:v>1240.3699999999999</c:v>
                </c:pt>
                <c:pt idx="11">
                  <c:v>1235</c:v>
                </c:pt>
                <c:pt idx="12">
                  <c:v>1259.82</c:v>
                </c:pt>
                <c:pt idx="13">
                  <c:v>1322.2</c:v>
                </c:pt>
                <c:pt idx="14">
                  <c:v>1311.5</c:v>
                </c:pt>
                <c:pt idx="15">
                  <c:v>1319.24</c:v>
                </c:pt>
                <c:pt idx="16">
                  <c:v>1326.1399999999999</c:v>
                </c:pt>
                <c:pt idx="17">
                  <c:v>1343.64</c:v>
                </c:pt>
                <c:pt idx="18">
                  <c:v>1308.3399999999999</c:v>
                </c:pt>
                <c:pt idx="19">
                  <c:v>1233.94</c:v>
                </c:pt>
                <c:pt idx="20">
                  <c:v>1231.54</c:v>
                </c:pt>
                <c:pt idx="21">
                  <c:v>1249.94</c:v>
                </c:pt>
                <c:pt idx="22">
                  <c:v>1194.6399999999999</c:v>
                </c:pt>
                <c:pt idx="23">
                  <c:v>1207.44</c:v>
                </c:pt>
                <c:pt idx="24">
                  <c:v>1355.24</c:v>
                </c:pt>
                <c:pt idx="25">
                  <c:v>1377.9399999999998</c:v>
                </c:pt>
                <c:pt idx="26">
                  <c:v>1368.7399999999998</c:v>
                </c:pt>
                <c:pt idx="27">
                  <c:v>1374.04</c:v>
                </c:pt>
                <c:pt idx="28">
                  <c:v>1281.04</c:v>
                </c:pt>
                <c:pt idx="29">
                  <c:v>1222.7399999999998</c:v>
                </c:pt>
                <c:pt idx="30">
                  <c:v>1144.7399999999998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516352"/>
        <c:axId val="244518272"/>
      </c:lineChart>
      <c:catAx>
        <c:axId val="244516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8272"/>
        <c:crosses val="autoZero"/>
        <c:auto val="1"/>
        <c:lblAlgn val="ctr"/>
        <c:lblOffset val="100"/>
        <c:noMultiLvlLbl val="0"/>
      </c:catAx>
      <c:valAx>
        <c:axId val="244518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'29'!$T$203:$AX$203</c:f>
              <c:numCache>
                <c:formatCode>0</c:formatCode>
                <c:ptCount val="31"/>
                <c:pt idx="0">
                  <c:v>1191.7399999999998</c:v>
                </c:pt>
                <c:pt idx="1">
                  <c:v>1153.7399999999998</c:v>
                </c:pt>
                <c:pt idx="2">
                  <c:v>1147.74</c:v>
                </c:pt>
                <c:pt idx="3">
                  <c:v>1130.94</c:v>
                </c:pt>
                <c:pt idx="4">
                  <c:v>1089.04</c:v>
                </c:pt>
                <c:pt idx="5">
                  <c:v>1130.1399999999999</c:v>
                </c:pt>
                <c:pt idx="6">
                  <c:v>1103.54</c:v>
                </c:pt>
                <c:pt idx="7">
                  <c:v>1129.44</c:v>
                </c:pt>
                <c:pt idx="8">
                  <c:v>1166.1399999999999</c:v>
                </c:pt>
                <c:pt idx="9">
                  <c:v>1167.24</c:v>
                </c:pt>
                <c:pt idx="10">
                  <c:v>1218.74</c:v>
                </c:pt>
                <c:pt idx="11">
                  <c:v>1290.1399999999999</c:v>
                </c:pt>
                <c:pt idx="12">
                  <c:v>1318.94</c:v>
                </c:pt>
                <c:pt idx="13">
                  <c:v>1322.7399999999998</c:v>
                </c:pt>
                <c:pt idx="14">
                  <c:v>1314.44</c:v>
                </c:pt>
                <c:pt idx="15">
                  <c:v>1337.34</c:v>
                </c:pt>
                <c:pt idx="16">
                  <c:v>1361.1599999999999</c:v>
                </c:pt>
                <c:pt idx="17">
                  <c:v>1360.3600000000001</c:v>
                </c:pt>
                <c:pt idx="18">
                  <c:v>1263.94</c:v>
                </c:pt>
                <c:pt idx="19">
                  <c:v>1266.3500000000001</c:v>
                </c:pt>
                <c:pt idx="20">
                  <c:v>1241.06</c:v>
                </c:pt>
                <c:pt idx="21">
                  <c:v>1179.1599999999999</c:v>
                </c:pt>
                <c:pt idx="22">
                  <c:v>1228.05</c:v>
                </c:pt>
                <c:pt idx="23">
                  <c:v>1304.44</c:v>
                </c:pt>
                <c:pt idx="24">
                  <c:v>1333.46</c:v>
                </c:pt>
                <c:pt idx="25">
                  <c:v>1404.7399999999998</c:v>
                </c:pt>
                <c:pt idx="26">
                  <c:v>1367.0500000000002</c:v>
                </c:pt>
                <c:pt idx="27">
                  <c:v>1345.84</c:v>
                </c:pt>
                <c:pt idx="28">
                  <c:v>1288.1399999999999</c:v>
                </c:pt>
                <c:pt idx="29">
                  <c:v>1214.74</c:v>
                </c:pt>
                <c:pt idx="30">
                  <c:v>1200.9399999999998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605120"/>
        <c:axId val="245607040"/>
      </c:lineChart>
      <c:catAx>
        <c:axId val="245605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07040"/>
        <c:crosses val="autoZero"/>
        <c:auto val="1"/>
        <c:lblAlgn val="ctr"/>
        <c:lblOffset val="100"/>
        <c:noMultiLvlLbl val="0"/>
      </c:catAx>
      <c:valAx>
        <c:axId val="24560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'30'!$T$203:$AX$203</c:f>
              <c:numCache>
                <c:formatCode>0</c:formatCode>
                <c:ptCount val="31"/>
                <c:pt idx="0">
                  <c:v>1181.04</c:v>
                </c:pt>
                <c:pt idx="1">
                  <c:v>1175.3399999999999</c:v>
                </c:pt>
                <c:pt idx="2">
                  <c:v>1144.74</c:v>
                </c:pt>
                <c:pt idx="3">
                  <c:v>1125.74</c:v>
                </c:pt>
                <c:pt idx="4">
                  <c:v>1102.24</c:v>
                </c:pt>
                <c:pt idx="5">
                  <c:v>1107.3399999999999</c:v>
                </c:pt>
                <c:pt idx="6">
                  <c:v>1078.3399999999999</c:v>
                </c:pt>
                <c:pt idx="7">
                  <c:v>1086.74</c:v>
                </c:pt>
                <c:pt idx="8">
                  <c:v>1136.04</c:v>
                </c:pt>
                <c:pt idx="9">
                  <c:v>1209.94</c:v>
                </c:pt>
                <c:pt idx="10">
                  <c:v>1238.44</c:v>
                </c:pt>
                <c:pt idx="11">
                  <c:v>1249.94</c:v>
                </c:pt>
                <c:pt idx="12">
                  <c:v>1271.44</c:v>
                </c:pt>
                <c:pt idx="13">
                  <c:v>1202.6399999999999</c:v>
                </c:pt>
                <c:pt idx="14">
                  <c:v>1312.04</c:v>
                </c:pt>
                <c:pt idx="15">
                  <c:v>1314.2399999999998</c:v>
                </c:pt>
                <c:pt idx="16">
                  <c:v>1356.74</c:v>
                </c:pt>
                <c:pt idx="17">
                  <c:v>1337.6100000000001</c:v>
                </c:pt>
                <c:pt idx="18">
                  <c:v>1293.24</c:v>
                </c:pt>
                <c:pt idx="19">
                  <c:v>1251.73</c:v>
                </c:pt>
                <c:pt idx="20">
                  <c:v>1245.45</c:v>
                </c:pt>
                <c:pt idx="21">
                  <c:v>1169.54</c:v>
                </c:pt>
                <c:pt idx="22">
                  <c:v>1208.75</c:v>
                </c:pt>
                <c:pt idx="23">
                  <c:v>1255.3899999999999</c:v>
                </c:pt>
                <c:pt idx="24">
                  <c:v>1337.49</c:v>
                </c:pt>
                <c:pt idx="25">
                  <c:v>1369.94</c:v>
                </c:pt>
                <c:pt idx="26">
                  <c:v>1333.6399999999999</c:v>
                </c:pt>
                <c:pt idx="27">
                  <c:v>1334.54</c:v>
                </c:pt>
                <c:pt idx="28">
                  <c:v>1286.74</c:v>
                </c:pt>
                <c:pt idx="29">
                  <c:v>1220.8400000000001</c:v>
                </c:pt>
                <c:pt idx="30">
                  <c:v>1188.54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395264"/>
        <c:axId val="246397184"/>
      </c:lineChart>
      <c:catAx>
        <c:axId val="246395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97184"/>
        <c:crosses val="autoZero"/>
        <c:auto val="1"/>
        <c:lblAlgn val="ctr"/>
        <c:lblOffset val="100"/>
        <c:noMultiLvlLbl val="0"/>
      </c:catAx>
      <c:valAx>
        <c:axId val="246397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9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'31'!$T$203:$AX$203</c:f>
              <c:numCache>
                <c:formatCode>0</c:formatCode>
                <c:ptCount val="31"/>
                <c:pt idx="0">
                  <c:v>1194.94</c:v>
                </c:pt>
                <c:pt idx="1">
                  <c:v>1189.94</c:v>
                </c:pt>
                <c:pt idx="2">
                  <c:v>1160.24</c:v>
                </c:pt>
                <c:pt idx="3">
                  <c:v>1145.24</c:v>
                </c:pt>
                <c:pt idx="4">
                  <c:v>1140.04</c:v>
                </c:pt>
                <c:pt idx="5">
                  <c:v>1092.7399999999998</c:v>
                </c:pt>
                <c:pt idx="6">
                  <c:v>1084.6399999999999</c:v>
                </c:pt>
                <c:pt idx="7">
                  <c:v>1076.54</c:v>
                </c:pt>
                <c:pt idx="8">
                  <c:v>1105.1399999999999</c:v>
                </c:pt>
                <c:pt idx="9">
                  <c:v>1105.74</c:v>
                </c:pt>
                <c:pt idx="10">
                  <c:v>1163.6390000000001</c:v>
                </c:pt>
                <c:pt idx="11">
                  <c:v>1138.3400000000001</c:v>
                </c:pt>
                <c:pt idx="12">
                  <c:v>1210.24</c:v>
                </c:pt>
                <c:pt idx="13">
                  <c:v>1251.25</c:v>
                </c:pt>
                <c:pt idx="14">
                  <c:v>1266.04</c:v>
                </c:pt>
                <c:pt idx="15">
                  <c:v>1259.77</c:v>
                </c:pt>
                <c:pt idx="16">
                  <c:v>1281.5</c:v>
                </c:pt>
                <c:pt idx="17">
                  <c:v>1209.44</c:v>
                </c:pt>
                <c:pt idx="18">
                  <c:v>1191.94</c:v>
                </c:pt>
                <c:pt idx="19">
                  <c:v>1087.2400000000002</c:v>
                </c:pt>
                <c:pt idx="20">
                  <c:v>1114.8400000000001</c:v>
                </c:pt>
                <c:pt idx="21">
                  <c:v>1116.44</c:v>
                </c:pt>
                <c:pt idx="22">
                  <c:v>1164.05</c:v>
                </c:pt>
                <c:pt idx="23">
                  <c:v>1190.6500000000001</c:v>
                </c:pt>
                <c:pt idx="24">
                  <c:v>1297.44</c:v>
                </c:pt>
                <c:pt idx="25">
                  <c:v>1386.74</c:v>
                </c:pt>
                <c:pt idx="26">
                  <c:v>1350.54</c:v>
                </c:pt>
                <c:pt idx="27">
                  <c:v>1350.8000000000002</c:v>
                </c:pt>
                <c:pt idx="28">
                  <c:v>1293.6399999999999</c:v>
                </c:pt>
                <c:pt idx="29">
                  <c:v>1221.8399999999999</c:v>
                </c:pt>
                <c:pt idx="30">
                  <c:v>1203.1400000000001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946432"/>
        <c:axId val="246964992"/>
      </c:lineChart>
      <c:catAx>
        <c:axId val="246946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64992"/>
        <c:crosses val="autoZero"/>
        <c:auto val="1"/>
        <c:lblAlgn val="ctr"/>
        <c:lblOffset val="100"/>
        <c:noMultiLvlLbl val="0"/>
      </c:catAx>
      <c:valAx>
        <c:axId val="246964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FE-4A55-8F2C-D9146FFA4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FE-4A55-8F2C-D9146FFA4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FE-4A55-8F2C-D9146FFA4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E-4A55-8F2C-D9146FFA4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8FE-4A55-8F2C-D9146FFA4F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sample_new!$A$201:$A$205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sample_new!$B$201:$B$205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8FE-4A55-8F2C-D9146FFA4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sample_new!$S$203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sample_new!$T$202:$AX$202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sample_new!$T$203:$AX$203</c:f>
              <c:numCache>
                <c:formatCode>0</c:formatCode>
                <c:ptCount val="31"/>
                <c:pt idx="0">
                  <c:v>203.54</c:v>
                </c:pt>
                <c:pt idx="1">
                  <c:v>203.54</c:v>
                </c:pt>
                <c:pt idx="2">
                  <c:v>203.54</c:v>
                </c:pt>
                <c:pt idx="3">
                  <c:v>203.54</c:v>
                </c:pt>
                <c:pt idx="4">
                  <c:v>203.54</c:v>
                </c:pt>
                <c:pt idx="5">
                  <c:v>203.54</c:v>
                </c:pt>
                <c:pt idx="6">
                  <c:v>203.54</c:v>
                </c:pt>
                <c:pt idx="7">
                  <c:v>203.54</c:v>
                </c:pt>
                <c:pt idx="8">
                  <c:v>203.54</c:v>
                </c:pt>
                <c:pt idx="9">
                  <c:v>203.54</c:v>
                </c:pt>
                <c:pt idx="10">
                  <c:v>203.54</c:v>
                </c:pt>
                <c:pt idx="11">
                  <c:v>203.54</c:v>
                </c:pt>
                <c:pt idx="12">
                  <c:v>203.54</c:v>
                </c:pt>
                <c:pt idx="13">
                  <c:v>203.54</c:v>
                </c:pt>
                <c:pt idx="14">
                  <c:v>203.54</c:v>
                </c:pt>
                <c:pt idx="15">
                  <c:v>203.54</c:v>
                </c:pt>
                <c:pt idx="16">
                  <c:v>203.54</c:v>
                </c:pt>
                <c:pt idx="17">
                  <c:v>203.54</c:v>
                </c:pt>
                <c:pt idx="18">
                  <c:v>203.54</c:v>
                </c:pt>
                <c:pt idx="19">
                  <c:v>203.54</c:v>
                </c:pt>
                <c:pt idx="20">
                  <c:v>203.54</c:v>
                </c:pt>
                <c:pt idx="21">
                  <c:v>203.54</c:v>
                </c:pt>
                <c:pt idx="22">
                  <c:v>203.54</c:v>
                </c:pt>
                <c:pt idx="23">
                  <c:v>203.54</c:v>
                </c:pt>
                <c:pt idx="24">
                  <c:v>203.54</c:v>
                </c:pt>
                <c:pt idx="25">
                  <c:v>203.54</c:v>
                </c:pt>
                <c:pt idx="26">
                  <c:v>203.54</c:v>
                </c:pt>
                <c:pt idx="27">
                  <c:v>203.54</c:v>
                </c:pt>
                <c:pt idx="28">
                  <c:v>203.54</c:v>
                </c:pt>
                <c:pt idx="29">
                  <c:v>203.54</c:v>
                </c:pt>
                <c:pt idx="30">
                  <c:v>203.54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47-43C5-8C59-B5EC64BC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832576"/>
        <c:axId val="251842944"/>
      </c:lineChart>
      <c:catAx>
        <c:axId val="251832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42944"/>
        <c:crosses val="autoZero"/>
        <c:auto val="1"/>
        <c:lblAlgn val="ctr"/>
        <c:lblOffset val="100"/>
        <c:noMultiLvlLbl val="0"/>
      </c:catAx>
      <c:valAx>
        <c:axId val="251842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3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ABC!$A$191:$A$195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ABC!$B$191:$B$195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ABC!$S$193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ABC!$T$192:$AX$192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ABC!$T$193:$AX$193</c:f>
              <c:numCache>
                <c:formatCode>0</c:formatCode>
                <c:ptCount val="31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153.54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  <c:pt idx="24">
                  <c:v>153.54</c:v>
                </c:pt>
                <c:pt idx="25">
                  <c:v>153.54</c:v>
                </c:pt>
                <c:pt idx="26">
                  <c:v>153.54</c:v>
                </c:pt>
                <c:pt idx="27">
                  <c:v>153.54</c:v>
                </c:pt>
                <c:pt idx="28">
                  <c:v>153.54</c:v>
                </c:pt>
                <c:pt idx="29">
                  <c:v>153.54</c:v>
                </c:pt>
                <c:pt idx="30">
                  <c:v>153.54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462592"/>
        <c:axId val="252464512"/>
      </c:lineChart>
      <c:catAx>
        <c:axId val="252462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64512"/>
        <c:crosses val="autoZero"/>
        <c:auto val="1"/>
        <c:lblAlgn val="ctr"/>
        <c:lblOffset val="100"/>
        <c:noMultiLvlLbl val="0"/>
      </c:catAx>
      <c:valAx>
        <c:axId val="252464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6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112F1E4-565F-403F-8843-B95ED3154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67D7E54-3A11-4CA8-BD1F-5D80C016A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65822E8C-341B-4ED4-87F1-9D1052F92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7F227F56-2FD1-4365-84E4-64708EE20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200</xdr:row>
      <xdr:rowOff>57156</xdr:rowOff>
    </xdr:from>
    <xdr:to>
      <xdr:col>15</xdr:col>
      <xdr:colOff>219074</xdr:colOff>
      <xdr:row>222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3FA2FF7-CA0B-494F-8D19-CEE612C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203</xdr:row>
      <xdr:rowOff>133356</xdr:rowOff>
    </xdr:from>
    <xdr:to>
      <xdr:col>32</xdr:col>
      <xdr:colOff>9524</xdr:colOff>
      <xdr:row>221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6D33E05B-5FBF-49CF-B85B-4B8859337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4" sqref="D4:I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</v>
      </c>
      <c r="D4" s="257">
        <f ca="1">IFERROR(DATE(2021,6,14)+C4,"")</f>
        <v>44362</v>
      </c>
      <c r="E4" s="257"/>
      <c r="F4" s="257"/>
      <c r="G4" s="257"/>
      <c r="H4" s="257"/>
      <c r="I4" s="257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B59</f>
        <v>154.4</v>
      </c>
      <c r="C5" s="32">
        <f t="shared" ref="C5:AF5" si="0">C59</f>
        <v>154.30000000000001</v>
      </c>
      <c r="D5" s="32">
        <f t="shared" si="0"/>
        <v>211</v>
      </c>
      <c r="E5" s="32">
        <f t="shared" si="0"/>
        <v>280</v>
      </c>
      <c r="F5" s="32">
        <f t="shared" si="0"/>
        <v>293</v>
      </c>
      <c r="G5" s="32">
        <f t="shared" si="0"/>
        <v>289</v>
      </c>
      <c r="H5" s="32">
        <f t="shared" si="0"/>
        <v>297.5</v>
      </c>
      <c r="I5" s="32">
        <f t="shared" si="0"/>
        <v>299.3</v>
      </c>
      <c r="J5" s="32">
        <f t="shared" si="0"/>
        <v>304.2</v>
      </c>
      <c r="K5" s="32">
        <f t="shared" si="0"/>
        <v>316.60000000000002</v>
      </c>
      <c r="L5" s="32">
        <f t="shared" si="0"/>
        <v>366.3</v>
      </c>
      <c r="M5" s="32">
        <f t="shared" si="0"/>
        <v>385.33000000000004</v>
      </c>
      <c r="N5" s="32">
        <f t="shared" si="0"/>
        <v>361.1</v>
      </c>
      <c r="O5" s="32">
        <f t="shared" si="0"/>
        <v>368.2</v>
      </c>
      <c r="P5" s="32">
        <f t="shared" si="0"/>
        <v>324.37</v>
      </c>
      <c r="Q5" s="32">
        <f t="shared" si="0"/>
        <v>273.5</v>
      </c>
      <c r="R5" s="32">
        <f t="shared" si="0"/>
        <v>296.3</v>
      </c>
      <c r="S5" s="32">
        <f t="shared" si="0"/>
        <v>220.3</v>
      </c>
      <c r="T5" s="32">
        <f t="shared" si="0"/>
        <v>239.6</v>
      </c>
      <c r="U5" s="32">
        <f t="shared" si="0"/>
        <v>205</v>
      </c>
      <c r="V5" s="32">
        <f t="shared" si="0"/>
        <v>219</v>
      </c>
      <c r="W5" s="32">
        <f t="shared" si="0"/>
        <v>375</v>
      </c>
      <c r="X5" s="32">
        <f t="shared" si="0"/>
        <v>465</v>
      </c>
      <c r="Y5" s="32">
        <f t="shared" si="0"/>
        <v>529</v>
      </c>
      <c r="Z5" s="32">
        <f t="shared" si="0"/>
        <v>580</v>
      </c>
      <c r="AA5" s="32">
        <f t="shared" si="0"/>
        <v>553</v>
      </c>
      <c r="AB5" s="32">
        <f t="shared" si="0"/>
        <v>553.6</v>
      </c>
      <c r="AC5" s="32">
        <f t="shared" si="0"/>
        <v>530.79999999999995</v>
      </c>
      <c r="AD5" s="32">
        <f t="shared" si="0"/>
        <v>443.74</v>
      </c>
      <c r="AE5" s="32">
        <f t="shared" si="0"/>
        <v>448.9</v>
      </c>
      <c r="AF5" s="32">
        <f t="shared" si="0"/>
        <v>410.38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1002MW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Load=855</v>
      </c>
      <c r="B7" s="36">
        <f t="shared" ref="B7:AF7" si="1">B65</f>
        <v>935.74</v>
      </c>
      <c r="C7" s="36">
        <f t="shared" si="1"/>
        <v>907.34</v>
      </c>
      <c r="D7" s="36">
        <f t="shared" si="1"/>
        <v>855.24</v>
      </c>
      <c r="E7" s="36">
        <f t="shared" si="1"/>
        <v>893.34</v>
      </c>
      <c r="F7" s="36">
        <f t="shared" si="1"/>
        <v>907.84</v>
      </c>
      <c r="G7" s="36">
        <f t="shared" si="1"/>
        <v>904.14</v>
      </c>
      <c r="H7" s="36">
        <f t="shared" si="1"/>
        <v>898.94</v>
      </c>
      <c r="I7" s="36">
        <f t="shared" si="1"/>
        <v>901.56000000000006</v>
      </c>
      <c r="J7" s="36">
        <f t="shared" si="1"/>
        <v>923.04</v>
      </c>
      <c r="K7" s="36">
        <f t="shared" si="1"/>
        <v>934.44</v>
      </c>
      <c r="L7" s="36">
        <f>L65</f>
        <v>978.34</v>
      </c>
      <c r="M7" s="36">
        <f t="shared" si="1"/>
        <v>1001.87</v>
      </c>
      <c r="N7" s="36">
        <f t="shared" si="1"/>
        <v>939.44</v>
      </c>
      <c r="O7" s="36">
        <f t="shared" si="1"/>
        <v>937.93999999999994</v>
      </c>
      <c r="P7" s="36">
        <f t="shared" si="1"/>
        <v>932.31</v>
      </c>
      <c r="Q7" s="36">
        <f t="shared" si="1"/>
        <v>855.13999999999987</v>
      </c>
      <c r="R7" s="36">
        <f t="shared" si="1"/>
        <v>935.93999999999994</v>
      </c>
      <c r="S7" s="36">
        <f t="shared" si="1"/>
        <v>919.74</v>
      </c>
      <c r="T7" s="36">
        <f t="shared" si="1"/>
        <v>902.34</v>
      </c>
      <c r="U7" s="36">
        <f t="shared" si="1"/>
        <v>911.83999999999992</v>
      </c>
      <c r="V7" s="36">
        <f t="shared" si="1"/>
        <v>904.04000000000008</v>
      </c>
      <c r="W7" s="36">
        <f t="shared" si="1"/>
        <v>992.54</v>
      </c>
      <c r="X7" s="36">
        <f t="shared" si="1"/>
        <v>1082.54</v>
      </c>
      <c r="Y7" s="36">
        <f t="shared" si="1"/>
        <v>1146.54</v>
      </c>
      <c r="Z7" s="36">
        <f t="shared" si="1"/>
        <v>1196.94</v>
      </c>
      <c r="AA7" s="36">
        <f t="shared" si="1"/>
        <v>998.04</v>
      </c>
      <c r="AB7" s="36">
        <f t="shared" si="1"/>
        <v>1019.3400000000001</v>
      </c>
      <c r="AC7" s="36">
        <f t="shared" si="1"/>
        <v>992.93999999999983</v>
      </c>
      <c r="AD7" s="36">
        <f t="shared" si="1"/>
        <v>896.88000000000011</v>
      </c>
      <c r="AE7" s="36">
        <f t="shared" si="1"/>
        <v>899.54000000000008</v>
      </c>
      <c r="AF7" s="36">
        <f t="shared" si="1"/>
        <v>904.72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39.9</v>
      </c>
      <c r="C11" s="48">
        <v>40.299999999999997</v>
      </c>
      <c r="D11" s="48">
        <v>40.299999999999997</v>
      </c>
      <c r="E11" s="48">
        <v>40.299999999999997</v>
      </c>
      <c r="F11" s="48">
        <v>41</v>
      </c>
      <c r="G11" s="48">
        <v>41</v>
      </c>
      <c r="H11" s="48">
        <v>41</v>
      </c>
      <c r="I11" s="48">
        <v>41</v>
      </c>
      <c r="J11" s="48">
        <v>41</v>
      </c>
      <c r="K11" s="48">
        <v>41.2</v>
      </c>
      <c r="L11" s="49">
        <v>45.2</v>
      </c>
      <c r="M11" s="49">
        <v>43.7</v>
      </c>
      <c r="N11" s="49">
        <v>42</v>
      </c>
      <c r="O11" s="49">
        <v>44</v>
      </c>
      <c r="P11" s="49">
        <v>44</v>
      </c>
      <c r="Q11" s="49">
        <v>43</v>
      </c>
      <c r="R11" s="50">
        <v>44</v>
      </c>
      <c r="S11" s="50">
        <v>44</v>
      </c>
      <c r="T11" s="50">
        <v>44</v>
      </c>
      <c r="U11" s="50">
        <v>43</v>
      </c>
      <c r="V11" s="50">
        <v>43</v>
      </c>
      <c r="W11" s="50">
        <v>45</v>
      </c>
      <c r="X11" s="50">
        <v>45</v>
      </c>
      <c r="Y11" s="50">
        <v>45</v>
      </c>
      <c r="Z11" s="50">
        <v>45</v>
      </c>
      <c r="AA11" s="50">
        <v>45</v>
      </c>
      <c r="AB11" s="48">
        <v>47</v>
      </c>
      <c r="AC11" s="48">
        <v>45</v>
      </c>
      <c r="AD11" s="48">
        <v>45</v>
      </c>
      <c r="AE11" s="48">
        <v>45</v>
      </c>
      <c r="AF11" s="48">
        <v>45</v>
      </c>
      <c r="AG11" s="51">
        <v>60</v>
      </c>
      <c r="AH11" s="52">
        <f>MAX(B11:AF11)</f>
        <v>47</v>
      </c>
      <c r="AI11" s="53">
        <f>MIN(B11:AF11)</f>
        <v>39.9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7" si="2">MAX(B12:AF12)</f>
        <v>0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45</v>
      </c>
      <c r="C13" s="56">
        <v>45</v>
      </c>
      <c r="D13" s="56">
        <v>45</v>
      </c>
      <c r="E13" s="56">
        <v>45</v>
      </c>
      <c r="F13" s="56">
        <v>45</v>
      </c>
      <c r="G13" s="56">
        <v>45</v>
      </c>
      <c r="H13" s="56">
        <v>45</v>
      </c>
      <c r="I13" s="56">
        <v>45</v>
      </c>
      <c r="J13" s="56">
        <v>45</v>
      </c>
      <c r="K13" s="56">
        <v>45</v>
      </c>
      <c r="L13" s="49">
        <v>45.8</v>
      </c>
      <c r="M13" s="49">
        <v>45.7</v>
      </c>
      <c r="N13" s="49">
        <v>45.7</v>
      </c>
      <c r="O13" s="49">
        <v>45.8</v>
      </c>
      <c r="P13" s="49">
        <v>44.9</v>
      </c>
      <c r="Q13" s="49">
        <v>45.8</v>
      </c>
      <c r="R13" s="49">
        <v>45.5</v>
      </c>
      <c r="S13" s="49">
        <v>45.6</v>
      </c>
      <c r="T13" s="49">
        <v>45.7</v>
      </c>
      <c r="U13" s="49">
        <v>45.2</v>
      </c>
      <c r="V13" s="49">
        <v>46.2</v>
      </c>
      <c r="W13" s="49">
        <v>45.7</v>
      </c>
      <c r="X13" s="49">
        <v>45.7</v>
      </c>
      <c r="Y13" s="49">
        <v>45.7</v>
      </c>
      <c r="Z13" s="49">
        <v>45.7</v>
      </c>
      <c r="AA13" s="49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45.6</v>
      </c>
      <c r="AG13" s="59">
        <v>45</v>
      </c>
      <c r="AH13" s="52">
        <f t="shared" si="2"/>
        <v>46.2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45" x14ac:dyDescent="0.35">
      <c r="A14" s="58" t="s">
        <v>21</v>
      </c>
      <c r="B14" s="56">
        <v>25</v>
      </c>
      <c r="C14" s="56">
        <v>25</v>
      </c>
      <c r="D14" s="56">
        <v>25</v>
      </c>
      <c r="E14" s="56">
        <v>25</v>
      </c>
      <c r="F14" s="56">
        <v>25</v>
      </c>
      <c r="G14" s="56">
        <v>25</v>
      </c>
      <c r="H14" s="56">
        <v>25</v>
      </c>
      <c r="I14" s="56">
        <v>25</v>
      </c>
      <c r="J14" s="56">
        <v>25</v>
      </c>
      <c r="K14" s="56">
        <v>25</v>
      </c>
      <c r="L14" s="49">
        <v>25</v>
      </c>
      <c r="M14" s="49">
        <v>25</v>
      </c>
      <c r="N14" s="49">
        <v>25</v>
      </c>
      <c r="O14" s="49">
        <v>25</v>
      </c>
      <c r="P14" s="49">
        <v>25</v>
      </c>
      <c r="Q14" s="49">
        <v>25</v>
      </c>
      <c r="R14" s="49">
        <v>25</v>
      </c>
      <c r="S14" s="49">
        <v>24</v>
      </c>
      <c r="T14" s="49">
        <v>24</v>
      </c>
      <c r="U14" s="49">
        <v>24</v>
      </c>
      <c r="V14" s="49">
        <v>25</v>
      </c>
      <c r="W14" s="49">
        <v>25</v>
      </c>
      <c r="X14" s="49">
        <v>25</v>
      </c>
      <c r="Y14" s="49">
        <v>25</v>
      </c>
      <c r="Z14" s="49">
        <v>25</v>
      </c>
      <c r="AA14" s="49">
        <v>25</v>
      </c>
      <c r="AB14" s="56">
        <v>25</v>
      </c>
      <c r="AC14" s="56">
        <v>25</v>
      </c>
      <c r="AD14" s="56">
        <v>25</v>
      </c>
      <c r="AE14" s="56">
        <v>25</v>
      </c>
      <c r="AF14" s="56">
        <v>25</v>
      </c>
      <c r="AG14" s="59">
        <v>25</v>
      </c>
      <c r="AH14" s="52">
        <f t="shared" si="2"/>
        <v>25</v>
      </c>
      <c r="AI14" s="53">
        <f t="shared" si="3"/>
        <v>24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22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2</v>
      </c>
      <c r="K15" s="56">
        <v>2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/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25</v>
      </c>
      <c r="AH15" s="52">
        <f t="shared" si="2"/>
        <v>2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23</v>
      </c>
      <c r="B16" s="49">
        <v>6.3</v>
      </c>
      <c r="C16" s="49">
        <v>6.3</v>
      </c>
      <c r="D16" s="49">
        <v>6.3</v>
      </c>
      <c r="E16" s="49">
        <v>6.3</v>
      </c>
      <c r="F16" s="49">
        <v>6.3</v>
      </c>
      <c r="G16" s="49">
        <v>6.3</v>
      </c>
      <c r="H16" s="49">
        <v>6.3</v>
      </c>
      <c r="I16" s="49">
        <v>6.3</v>
      </c>
      <c r="J16" s="56">
        <v>6.3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/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6.3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35">
      <c r="A17" s="58" t="s">
        <v>24</v>
      </c>
      <c r="B17" s="49">
        <v>22.1</v>
      </c>
      <c r="C17" s="49">
        <v>22.1</v>
      </c>
      <c r="D17" s="49">
        <v>22.1</v>
      </c>
      <c r="E17" s="49">
        <v>22.1</v>
      </c>
      <c r="F17" s="49">
        <v>22.1</v>
      </c>
      <c r="G17" s="49">
        <v>22.1</v>
      </c>
      <c r="H17" s="49">
        <v>22.1</v>
      </c>
      <c r="I17" s="49">
        <v>22.1</v>
      </c>
      <c r="J17" s="56">
        <v>22.2</v>
      </c>
      <c r="K17" s="56">
        <v>22</v>
      </c>
      <c r="L17" s="49">
        <v>22</v>
      </c>
      <c r="M17" s="49">
        <v>22</v>
      </c>
      <c r="N17" s="49">
        <v>22</v>
      </c>
      <c r="O17" s="49">
        <v>22</v>
      </c>
      <c r="P17" s="49">
        <v>22</v>
      </c>
      <c r="Q17" s="49">
        <v>22</v>
      </c>
      <c r="R17" s="49">
        <v>22</v>
      </c>
      <c r="S17" s="49">
        <v>22</v>
      </c>
      <c r="T17" s="49">
        <v>22</v>
      </c>
      <c r="U17" s="49">
        <v>25.2</v>
      </c>
      <c r="V17" s="49">
        <v>24.5</v>
      </c>
      <c r="W17" s="49">
        <v>25.1</v>
      </c>
      <c r="X17" s="49">
        <v>25.1</v>
      </c>
      <c r="Y17" s="49">
        <v>25.1</v>
      </c>
      <c r="Z17" s="49">
        <v>11.5</v>
      </c>
      <c r="AA17" s="49"/>
      <c r="AB17" s="49">
        <v>6.5</v>
      </c>
      <c r="AC17" s="49">
        <v>5</v>
      </c>
      <c r="AD17" s="49">
        <v>0</v>
      </c>
      <c r="AE17" s="49">
        <v>0</v>
      </c>
      <c r="AF17" s="49">
        <v>0</v>
      </c>
      <c r="AG17" s="59">
        <v>22.1</v>
      </c>
      <c r="AH17" s="52">
        <f t="shared" si="2"/>
        <v>25.2</v>
      </c>
      <c r="AI17" s="53">
        <f t="shared" si="3"/>
        <v>0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45" x14ac:dyDescent="0.35">
      <c r="A18" s="58" t="s">
        <v>25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56">
        <v>8</v>
      </c>
      <c r="K18" s="56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49">
        <v>8</v>
      </c>
      <c r="T18" s="49">
        <v>8</v>
      </c>
      <c r="U18" s="49">
        <v>8</v>
      </c>
      <c r="V18" s="49">
        <v>8</v>
      </c>
      <c r="W18" s="49">
        <v>8</v>
      </c>
      <c r="X18" s="49">
        <v>8</v>
      </c>
      <c r="Y18" s="49">
        <v>8</v>
      </c>
      <c r="Z18" s="49">
        <v>8</v>
      </c>
      <c r="AA18" s="49"/>
      <c r="AB18" s="49">
        <v>8</v>
      </c>
      <c r="AC18" s="49">
        <v>8</v>
      </c>
      <c r="AD18" s="49">
        <v>8</v>
      </c>
      <c r="AE18" s="49">
        <v>8</v>
      </c>
      <c r="AF18" s="49">
        <v>8</v>
      </c>
      <c r="AG18" s="59">
        <v>22.1</v>
      </c>
      <c r="AH18" s="52">
        <f t="shared" si="2"/>
        <v>8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26</v>
      </c>
      <c r="B19" s="49">
        <v>24</v>
      </c>
      <c r="C19" s="49">
        <v>24</v>
      </c>
      <c r="D19" s="49">
        <v>24</v>
      </c>
      <c r="E19" s="49">
        <v>24</v>
      </c>
      <c r="F19" s="49">
        <v>24</v>
      </c>
      <c r="G19" s="49">
        <v>24</v>
      </c>
      <c r="H19" s="49">
        <v>24</v>
      </c>
      <c r="I19" s="49">
        <v>24</v>
      </c>
      <c r="J19" s="56">
        <v>24</v>
      </c>
      <c r="K19" s="56">
        <v>24</v>
      </c>
      <c r="L19" s="49">
        <v>22.5</v>
      </c>
      <c r="M19" s="49">
        <v>26.3</v>
      </c>
      <c r="N19" s="49">
        <v>25.9</v>
      </c>
      <c r="O19" s="49">
        <v>25.9</v>
      </c>
      <c r="P19" s="49">
        <v>25.8</v>
      </c>
      <c r="Q19" s="49">
        <v>25.2</v>
      </c>
      <c r="R19" s="49">
        <v>26</v>
      </c>
      <c r="S19" s="49">
        <v>26.8</v>
      </c>
      <c r="T19" s="49">
        <v>26.8</v>
      </c>
      <c r="U19" s="49">
        <v>26.9</v>
      </c>
      <c r="V19" s="49">
        <v>27</v>
      </c>
      <c r="W19" s="49">
        <v>27</v>
      </c>
      <c r="X19" s="49">
        <v>27</v>
      </c>
      <c r="Y19" s="49">
        <v>27</v>
      </c>
      <c r="Z19" s="49">
        <v>27</v>
      </c>
      <c r="AA19" s="49"/>
      <c r="AB19" s="49">
        <v>26.8</v>
      </c>
      <c r="AC19" s="49">
        <v>26.8</v>
      </c>
      <c r="AD19" s="49">
        <v>26.7</v>
      </c>
      <c r="AE19" s="49">
        <v>26.7</v>
      </c>
      <c r="AF19" s="49">
        <v>26.6</v>
      </c>
      <c r="AG19" s="59">
        <v>22</v>
      </c>
      <c r="AH19" s="52">
        <f t="shared" si="2"/>
        <v>27</v>
      </c>
      <c r="AI19" s="53">
        <f t="shared" si="3"/>
        <v>22.5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27</v>
      </c>
      <c r="B20" s="49">
        <v>21</v>
      </c>
      <c r="C20" s="49">
        <v>21</v>
      </c>
      <c r="D20" s="49">
        <v>21</v>
      </c>
      <c r="E20" s="49">
        <v>21</v>
      </c>
      <c r="F20" s="49">
        <v>21</v>
      </c>
      <c r="G20" s="49">
        <v>21</v>
      </c>
      <c r="H20" s="49">
        <v>21</v>
      </c>
      <c r="I20" s="49">
        <v>21</v>
      </c>
      <c r="J20" s="56">
        <v>21</v>
      </c>
      <c r="K20" s="56">
        <v>21</v>
      </c>
      <c r="L20" s="49">
        <v>21</v>
      </c>
      <c r="M20" s="49">
        <v>21</v>
      </c>
      <c r="N20" s="49">
        <v>21</v>
      </c>
      <c r="O20" s="49">
        <v>21</v>
      </c>
      <c r="P20" s="49">
        <v>21</v>
      </c>
      <c r="Q20" s="49">
        <v>21</v>
      </c>
      <c r="R20" s="49">
        <v>21</v>
      </c>
      <c r="S20" s="49">
        <v>21</v>
      </c>
      <c r="T20" s="49">
        <v>21</v>
      </c>
      <c r="U20" s="49">
        <v>21</v>
      </c>
      <c r="V20" s="49">
        <v>21</v>
      </c>
      <c r="W20" s="49">
        <v>21</v>
      </c>
      <c r="X20" s="49">
        <v>21</v>
      </c>
      <c r="Y20" s="49">
        <v>21</v>
      </c>
      <c r="Z20" s="49">
        <v>21</v>
      </c>
      <c r="AA20" s="49"/>
      <c r="AB20" s="49">
        <v>21</v>
      </c>
      <c r="AC20" s="49">
        <v>21</v>
      </c>
      <c r="AD20" s="49">
        <v>21</v>
      </c>
      <c r="AE20" s="49">
        <v>21</v>
      </c>
      <c r="AF20" s="49">
        <v>21</v>
      </c>
      <c r="AG20" s="59">
        <v>22</v>
      </c>
      <c r="AH20" s="52">
        <f t="shared" si="2"/>
        <v>21</v>
      </c>
      <c r="AI20" s="53">
        <f t="shared" si="3"/>
        <v>21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28</v>
      </c>
      <c r="B21" s="49">
        <v>8</v>
      </c>
      <c r="C21" s="49">
        <v>8</v>
      </c>
      <c r="D21" s="49">
        <v>8</v>
      </c>
      <c r="E21" s="49">
        <v>8</v>
      </c>
      <c r="F21" s="49">
        <v>8</v>
      </c>
      <c r="G21" s="49">
        <v>8</v>
      </c>
      <c r="H21" s="49">
        <v>8</v>
      </c>
      <c r="I21" s="49">
        <v>8</v>
      </c>
      <c r="J21" s="56">
        <v>8</v>
      </c>
      <c r="K21" s="56">
        <v>8</v>
      </c>
      <c r="L21" s="49">
        <v>8</v>
      </c>
      <c r="M21" s="49">
        <v>8</v>
      </c>
      <c r="N21" s="49">
        <v>8</v>
      </c>
      <c r="O21" s="49">
        <v>8</v>
      </c>
      <c r="P21" s="49">
        <v>8</v>
      </c>
      <c r="Q21" s="49">
        <v>8</v>
      </c>
      <c r="R21" s="49">
        <v>8</v>
      </c>
      <c r="S21" s="49">
        <v>8</v>
      </c>
      <c r="T21" s="49">
        <v>8</v>
      </c>
      <c r="U21" s="49">
        <v>8</v>
      </c>
      <c r="V21" s="49">
        <v>8</v>
      </c>
      <c r="W21" s="49">
        <v>8</v>
      </c>
      <c r="X21" s="49">
        <v>8</v>
      </c>
      <c r="Y21" s="49">
        <v>8</v>
      </c>
      <c r="Z21" s="49">
        <v>8</v>
      </c>
      <c r="AA21" s="49"/>
      <c r="AB21" s="49">
        <v>8</v>
      </c>
      <c r="AC21" s="49">
        <v>8</v>
      </c>
      <c r="AD21" s="49">
        <v>8</v>
      </c>
      <c r="AE21" s="49">
        <v>8</v>
      </c>
      <c r="AF21" s="49">
        <v>8</v>
      </c>
      <c r="AG21" s="59">
        <v>14.9</v>
      </c>
      <c r="AH21" s="52">
        <f t="shared" si="2"/>
        <v>8</v>
      </c>
      <c r="AI21" s="53">
        <f t="shared" si="3"/>
        <v>8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29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/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13.6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30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56">
        <v>0</v>
      </c>
      <c r="L23" s="56">
        <v>0</v>
      </c>
      <c r="M23" s="56">
        <v>0</v>
      </c>
      <c r="N23" s="56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/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ht="14.45" x14ac:dyDescent="0.35">
      <c r="A24" s="58" t="s">
        <v>31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/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12</v>
      </c>
      <c r="AH24" s="52">
        <f t="shared" si="2"/>
        <v>12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32</v>
      </c>
      <c r="B25" s="49">
        <v>3.2</v>
      </c>
      <c r="C25" s="49">
        <v>3.2</v>
      </c>
      <c r="D25" s="49">
        <v>3.2</v>
      </c>
      <c r="E25" s="49">
        <v>3.2</v>
      </c>
      <c r="F25" s="49">
        <v>3.2</v>
      </c>
      <c r="G25" s="49">
        <v>3.2</v>
      </c>
      <c r="H25" s="49">
        <v>3.2</v>
      </c>
      <c r="I25" s="49">
        <v>3.2</v>
      </c>
      <c r="J25" s="49">
        <v>3.2</v>
      </c>
      <c r="K25" s="56">
        <v>3.2</v>
      </c>
      <c r="L25" s="56">
        <v>3.2</v>
      </c>
      <c r="M25" s="56">
        <v>3.2</v>
      </c>
      <c r="N25" s="56">
        <v>3.2</v>
      </c>
      <c r="O25" s="56">
        <v>3.2</v>
      </c>
      <c r="P25" s="56">
        <v>3.2</v>
      </c>
      <c r="Q25" s="56">
        <v>3.2</v>
      </c>
      <c r="R25" s="56">
        <v>3.2</v>
      </c>
      <c r="S25" s="49">
        <v>3.2</v>
      </c>
      <c r="T25" s="49">
        <v>3.2</v>
      </c>
      <c r="U25" s="49">
        <v>3.2</v>
      </c>
      <c r="V25" s="49">
        <v>3.2</v>
      </c>
      <c r="W25" s="49">
        <v>3.2</v>
      </c>
      <c r="X25" s="49">
        <v>3.2</v>
      </c>
      <c r="Y25" s="49">
        <v>3.2</v>
      </c>
      <c r="Z25" s="49">
        <v>3.2</v>
      </c>
      <c r="AA25" s="49"/>
      <c r="AB25" s="49">
        <v>3.2</v>
      </c>
      <c r="AC25" s="49">
        <v>3.2</v>
      </c>
      <c r="AD25" s="49">
        <v>3.2</v>
      </c>
      <c r="AE25" s="49">
        <v>3.2</v>
      </c>
      <c r="AF25" s="49">
        <v>3.2</v>
      </c>
      <c r="AG25" s="59">
        <v>12</v>
      </c>
      <c r="AH25" s="52">
        <f>MAX(B25:AF25)</f>
        <v>3.2</v>
      </c>
      <c r="AI25" s="53">
        <f>MIN(B25:AF25)</f>
        <v>3.2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33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0</v>
      </c>
      <c r="AA26" s="49"/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59">
        <v>12</v>
      </c>
      <c r="AH26" s="52">
        <f>MAX(B26:AF26)</f>
        <v>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4.45" x14ac:dyDescent="0.35">
      <c r="A27" s="58" t="s">
        <v>34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7.5</v>
      </c>
      <c r="K27" s="56">
        <v>7.5</v>
      </c>
      <c r="L27" s="49">
        <v>6</v>
      </c>
      <c r="M27" s="49">
        <v>6</v>
      </c>
      <c r="N27" s="49">
        <v>6</v>
      </c>
      <c r="O27" s="49">
        <v>6</v>
      </c>
      <c r="P27" s="49">
        <v>6</v>
      </c>
      <c r="Q27" s="49">
        <v>6</v>
      </c>
      <c r="R27" s="49">
        <v>6</v>
      </c>
      <c r="S27" s="49">
        <v>6</v>
      </c>
      <c r="T27" s="49">
        <v>6</v>
      </c>
      <c r="U27" s="49">
        <v>6</v>
      </c>
      <c r="V27" s="49">
        <v>6</v>
      </c>
      <c r="W27" s="49">
        <v>6</v>
      </c>
      <c r="X27" s="49">
        <v>6</v>
      </c>
      <c r="Y27" s="49">
        <v>6</v>
      </c>
      <c r="Z27" s="49">
        <v>6</v>
      </c>
      <c r="AA27" s="49"/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10</v>
      </c>
      <c r="AH27" s="52">
        <f t="shared" si="2"/>
        <v>7.5</v>
      </c>
      <c r="AI27" s="53">
        <f t="shared" si="3"/>
        <v>0</v>
      </c>
      <c r="AK27" s="54"/>
    </row>
    <row r="28" spans="1:88" ht="14.45" x14ac:dyDescent="0.35">
      <c r="A28" s="65" t="s">
        <v>35</v>
      </c>
      <c r="B28" s="56">
        <v>175</v>
      </c>
      <c r="C28" s="56">
        <v>175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175</v>
      </c>
      <c r="AI28" s="53">
        <f t="shared" si="3"/>
        <v>150</v>
      </c>
      <c r="AK28" s="54"/>
    </row>
    <row r="29" spans="1:88" thickBot="1" x14ac:dyDescent="0.4">
      <c r="A29" s="66" t="s">
        <v>36</v>
      </c>
      <c r="B29" s="56">
        <v>112.8</v>
      </c>
      <c r="C29" s="56">
        <v>112.5</v>
      </c>
      <c r="D29" s="56">
        <v>115.2</v>
      </c>
      <c r="E29" s="56">
        <v>115.1</v>
      </c>
      <c r="F29" s="56">
        <v>113.8</v>
      </c>
      <c r="G29" s="56">
        <v>114</v>
      </c>
      <c r="H29" s="56">
        <v>112.5</v>
      </c>
      <c r="I29" s="56">
        <v>114.9</v>
      </c>
      <c r="J29" s="56">
        <v>115.5</v>
      </c>
      <c r="K29" s="56">
        <v>116.5</v>
      </c>
      <c r="L29" s="67">
        <v>116.2</v>
      </c>
      <c r="M29" s="67">
        <v>117.9</v>
      </c>
      <c r="N29" s="67">
        <v>117</v>
      </c>
      <c r="O29" s="67">
        <v>112</v>
      </c>
      <c r="P29" s="67">
        <v>110</v>
      </c>
      <c r="Q29" s="67">
        <v>110</v>
      </c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>
        <v>140</v>
      </c>
      <c r="AD29" s="67">
        <v>138</v>
      </c>
      <c r="AE29" s="56"/>
      <c r="AF29" s="56"/>
      <c r="AG29" s="59">
        <v>240</v>
      </c>
      <c r="AH29" s="52">
        <f t="shared" si="2"/>
        <v>140</v>
      </c>
      <c r="AI29" s="53">
        <f t="shared" si="3"/>
        <v>110</v>
      </c>
      <c r="AK29" s="54"/>
    </row>
    <row r="30" spans="1:88" thickBot="1" x14ac:dyDescent="0.4">
      <c r="A30" s="68" t="s">
        <v>37</v>
      </c>
      <c r="B30" s="69">
        <f>SUM(B11:B28)</f>
        <v>389.5</v>
      </c>
      <c r="C30" s="69">
        <f t="shared" ref="C30:AF30" si="4">SUM(C11:C28)</f>
        <v>389.9</v>
      </c>
      <c r="D30" s="69">
        <f t="shared" si="4"/>
        <v>364.9</v>
      </c>
      <c r="E30" s="69">
        <f t="shared" si="4"/>
        <v>364.9</v>
      </c>
      <c r="F30" s="69">
        <f t="shared" si="4"/>
        <v>365.6</v>
      </c>
      <c r="G30" s="69">
        <f t="shared" si="4"/>
        <v>365.6</v>
      </c>
      <c r="H30" s="69">
        <f t="shared" si="4"/>
        <v>353.6</v>
      </c>
      <c r="I30" s="69">
        <f t="shared" si="4"/>
        <v>353.6</v>
      </c>
      <c r="J30" s="69">
        <f t="shared" si="4"/>
        <v>363.2</v>
      </c>
      <c r="K30" s="69">
        <f t="shared" si="4"/>
        <v>363.1</v>
      </c>
      <c r="L30" s="69">
        <f t="shared" si="4"/>
        <v>362.9</v>
      </c>
      <c r="M30" s="69">
        <f t="shared" si="4"/>
        <v>365.1</v>
      </c>
      <c r="N30" s="69">
        <f t="shared" si="4"/>
        <v>363</v>
      </c>
      <c r="O30" s="69">
        <f t="shared" si="4"/>
        <v>365.1</v>
      </c>
      <c r="P30" s="69">
        <f t="shared" si="4"/>
        <v>364.1</v>
      </c>
      <c r="Q30" s="69">
        <f t="shared" si="4"/>
        <v>363.4</v>
      </c>
      <c r="R30" s="69">
        <f t="shared" si="4"/>
        <v>364.9</v>
      </c>
      <c r="S30" s="69">
        <f t="shared" si="4"/>
        <v>364.8</v>
      </c>
      <c r="T30" s="69">
        <f t="shared" si="4"/>
        <v>364.9</v>
      </c>
      <c r="U30" s="69">
        <f t="shared" si="4"/>
        <v>366.7</v>
      </c>
      <c r="V30" s="69">
        <f>SUM(V11:V28)</f>
        <v>368.1</v>
      </c>
      <c r="W30" s="69">
        <f t="shared" si="4"/>
        <v>370.2</v>
      </c>
      <c r="X30" s="69">
        <f t="shared" si="4"/>
        <v>370.2</v>
      </c>
      <c r="Y30" s="69">
        <f t="shared" si="4"/>
        <v>370.2</v>
      </c>
      <c r="Z30" s="69">
        <f t="shared" si="4"/>
        <v>356.6</v>
      </c>
      <c r="AA30" s="69">
        <f t="shared" si="4"/>
        <v>220</v>
      </c>
      <c r="AB30" s="69">
        <f t="shared" si="4"/>
        <v>301.7</v>
      </c>
      <c r="AC30" s="69">
        <f t="shared" si="4"/>
        <v>298.2</v>
      </c>
      <c r="AD30" s="69">
        <f t="shared" si="4"/>
        <v>293.10000000000002</v>
      </c>
      <c r="AE30" s="69">
        <f t="shared" si="4"/>
        <v>293.10000000000002</v>
      </c>
      <c r="AF30" s="69">
        <f t="shared" si="4"/>
        <v>338.6</v>
      </c>
      <c r="AG30" s="59">
        <f>SUM(AG11:AG29)</f>
        <v>729.2</v>
      </c>
      <c r="AH30" s="52">
        <f t="shared" si="2"/>
        <v>389.9</v>
      </c>
      <c r="AI30" s="53">
        <f t="shared" si="3"/>
        <v>220</v>
      </c>
      <c r="AK30" s="54"/>
    </row>
    <row r="31" spans="1:88" ht="14.45" x14ac:dyDescent="0.35">
      <c r="A31" s="55" t="s">
        <v>38</v>
      </c>
      <c r="B31" s="48">
        <v>142.1</v>
      </c>
      <c r="C31" s="56">
        <v>120.4</v>
      </c>
      <c r="D31" s="56">
        <v>81.400000000000006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55.6</v>
      </c>
      <c r="S31" s="49">
        <v>130.80000000000001</v>
      </c>
      <c r="T31" s="49">
        <v>121.5</v>
      </c>
      <c r="U31" s="49">
        <v>91.9</v>
      </c>
      <c r="V31" s="49">
        <v>70.7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7">
        <v>144</v>
      </c>
      <c r="AH31" s="52">
        <f t="shared" si="2"/>
        <v>142.1</v>
      </c>
      <c r="AI31" s="53">
        <f t="shared" si="3"/>
        <v>0</v>
      </c>
      <c r="AK31" s="54"/>
    </row>
    <row r="32" spans="1:88" ht="14.45" x14ac:dyDescent="0.35">
      <c r="A32" s="58" t="s">
        <v>39</v>
      </c>
      <c r="B32" s="56">
        <v>69.5</v>
      </c>
      <c r="C32" s="56">
        <v>70.3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0</v>
      </c>
      <c r="AA32" s="70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9">
        <v>70</v>
      </c>
      <c r="AH32" s="52">
        <f t="shared" si="2"/>
        <v>70.3</v>
      </c>
      <c r="AI32" s="53">
        <f t="shared" si="3"/>
        <v>0</v>
      </c>
      <c r="AK32" s="54"/>
    </row>
    <row r="33" spans="1:41" ht="14.45" x14ac:dyDescent="0.35">
      <c r="A33" s="58" t="s">
        <v>40</v>
      </c>
      <c r="B33" s="56">
        <v>45.6</v>
      </c>
      <c r="C33" s="56">
        <v>44.7</v>
      </c>
      <c r="D33" s="56">
        <v>46</v>
      </c>
      <c r="E33" s="56">
        <v>45.2</v>
      </c>
      <c r="F33" s="56">
        <v>45.7</v>
      </c>
      <c r="G33" s="56">
        <v>46</v>
      </c>
      <c r="H33" s="56">
        <v>46.2</v>
      </c>
      <c r="I33" s="56">
        <v>46</v>
      </c>
      <c r="J33" s="56">
        <v>45.3</v>
      </c>
      <c r="K33" s="56">
        <v>44.4</v>
      </c>
      <c r="L33" s="70">
        <v>44.9</v>
      </c>
      <c r="M33" s="70">
        <v>45</v>
      </c>
      <c r="N33" s="70">
        <v>43.9</v>
      </c>
      <c r="O33" s="70">
        <v>44</v>
      </c>
      <c r="P33" s="70">
        <v>45.4</v>
      </c>
      <c r="Q33" s="70">
        <v>45</v>
      </c>
      <c r="R33" s="70">
        <v>44.8</v>
      </c>
      <c r="S33" s="70">
        <v>44.2</v>
      </c>
      <c r="T33" s="70">
        <v>45.8</v>
      </c>
      <c r="U33" s="70">
        <v>45.8</v>
      </c>
      <c r="V33" s="70">
        <v>43.4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56">
        <v>0</v>
      </c>
      <c r="AC33" s="56">
        <v>0</v>
      </c>
      <c r="AD33" s="56">
        <v>0</v>
      </c>
      <c r="AE33" s="56">
        <v>0</v>
      </c>
      <c r="AF33" s="56">
        <v>0</v>
      </c>
      <c r="AG33" s="59">
        <v>69</v>
      </c>
      <c r="AH33" s="52">
        <f t="shared" si="2"/>
        <v>46.2</v>
      </c>
      <c r="AI33" s="53">
        <f t="shared" si="3"/>
        <v>0</v>
      </c>
      <c r="AK33" s="54"/>
    </row>
    <row r="34" spans="1:41" ht="14.45" x14ac:dyDescent="0.35">
      <c r="A34" s="58" t="s">
        <v>41</v>
      </c>
      <c r="B34" s="56">
        <v>28.5</v>
      </c>
      <c r="C34" s="56">
        <v>28.5</v>
      </c>
      <c r="D34" s="56">
        <v>28.6</v>
      </c>
      <c r="E34" s="56">
        <v>28.5</v>
      </c>
      <c r="F34" s="56">
        <v>28.5</v>
      </c>
      <c r="G34" s="56">
        <v>28.5</v>
      </c>
      <c r="H34" s="56">
        <v>28.3</v>
      </c>
      <c r="I34" s="56">
        <v>28.52</v>
      </c>
      <c r="J34" s="56">
        <v>28.5</v>
      </c>
      <c r="K34" s="56">
        <v>28.5</v>
      </c>
      <c r="L34" s="70">
        <v>28.5</v>
      </c>
      <c r="M34" s="70">
        <v>28.5</v>
      </c>
      <c r="N34" s="70">
        <v>28.3</v>
      </c>
      <c r="O34" s="70">
        <v>28.2</v>
      </c>
      <c r="P34" s="70">
        <v>28.2</v>
      </c>
      <c r="Q34" s="70">
        <v>28.2</v>
      </c>
      <c r="R34" s="70">
        <v>28.2</v>
      </c>
      <c r="S34" s="70">
        <v>28.5</v>
      </c>
      <c r="T34" s="70">
        <v>28.5</v>
      </c>
      <c r="U34" s="70">
        <v>28.5</v>
      </c>
      <c r="V34" s="70">
        <v>28.5</v>
      </c>
      <c r="W34" s="70">
        <v>0</v>
      </c>
      <c r="X34" s="70">
        <v>0</v>
      </c>
      <c r="Y34" s="70">
        <v>0</v>
      </c>
      <c r="Z34" s="70">
        <v>0</v>
      </c>
      <c r="AA34" s="70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9">
        <v>60</v>
      </c>
      <c r="AH34" s="52">
        <f t="shared" si="2"/>
        <v>28.6</v>
      </c>
      <c r="AI34" s="53">
        <f t="shared" si="3"/>
        <v>0</v>
      </c>
      <c r="AK34" s="54"/>
    </row>
    <row r="35" spans="1:41" ht="14.45" x14ac:dyDescent="0.35">
      <c r="A35" s="58" t="s">
        <v>42</v>
      </c>
      <c r="B35" s="56">
        <v>29</v>
      </c>
      <c r="C35" s="56">
        <v>29</v>
      </c>
      <c r="D35" s="56">
        <v>29</v>
      </c>
      <c r="E35" s="56">
        <v>29</v>
      </c>
      <c r="F35" s="56">
        <v>29</v>
      </c>
      <c r="G35" s="56">
        <v>29</v>
      </c>
      <c r="H35" s="56">
        <v>29</v>
      </c>
      <c r="I35" s="56">
        <v>30</v>
      </c>
      <c r="J35" s="56">
        <v>30</v>
      </c>
      <c r="K35" s="56">
        <v>30</v>
      </c>
      <c r="L35" s="49">
        <v>28.8</v>
      </c>
      <c r="M35" s="49">
        <v>29</v>
      </c>
      <c r="N35" s="49">
        <v>29.1</v>
      </c>
      <c r="O35" s="49">
        <v>28.9</v>
      </c>
      <c r="P35" s="49">
        <v>30</v>
      </c>
      <c r="Q35" s="49">
        <v>28.9</v>
      </c>
      <c r="R35" s="49">
        <v>30</v>
      </c>
      <c r="S35" s="49">
        <v>30</v>
      </c>
      <c r="T35" s="49">
        <v>30</v>
      </c>
      <c r="U35" s="49">
        <v>30</v>
      </c>
      <c r="V35" s="70">
        <v>27.5</v>
      </c>
      <c r="W35" s="70">
        <v>0</v>
      </c>
      <c r="X35" s="70">
        <v>0</v>
      </c>
      <c r="Y35" s="70">
        <v>0</v>
      </c>
      <c r="Z35" s="70">
        <v>15</v>
      </c>
      <c r="AA35" s="56">
        <v>30</v>
      </c>
      <c r="AB35" s="56">
        <v>30</v>
      </c>
      <c r="AC35" s="56">
        <v>29.8</v>
      </c>
      <c r="AD35" s="56">
        <v>29.5</v>
      </c>
      <c r="AE35" s="56">
        <v>29.5</v>
      </c>
      <c r="AF35" s="56">
        <v>29.3</v>
      </c>
      <c r="AG35" s="59">
        <v>30</v>
      </c>
      <c r="AH35" s="52">
        <f t="shared" si="2"/>
        <v>30</v>
      </c>
      <c r="AI35" s="53">
        <f t="shared" si="3"/>
        <v>0</v>
      </c>
      <c r="AK35" s="54"/>
    </row>
    <row r="36" spans="1:41" ht="14.45" x14ac:dyDescent="0.35">
      <c r="A36" s="58" t="s">
        <v>43</v>
      </c>
      <c r="B36" s="56">
        <v>14.3</v>
      </c>
      <c r="C36" s="71">
        <v>14.3</v>
      </c>
      <c r="D36" s="71">
        <v>14.5</v>
      </c>
      <c r="E36" s="71">
        <v>14.5</v>
      </c>
      <c r="F36" s="71">
        <v>14.5</v>
      </c>
      <c r="G36" s="71">
        <v>14.5</v>
      </c>
      <c r="H36" s="71">
        <v>12.7</v>
      </c>
      <c r="I36" s="71">
        <v>12.6</v>
      </c>
      <c r="J36" s="71">
        <v>12.3</v>
      </c>
      <c r="K36" s="71">
        <v>12.3</v>
      </c>
      <c r="L36" s="49">
        <v>14.7</v>
      </c>
      <c r="M36" s="49">
        <v>15.3</v>
      </c>
      <c r="N36" s="49">
        <v>14.5</v>
      </c>
      <c r="O36" s="49">
        <v>14.5</v>
      </c>
      <c r="P36" s="49">
        <v>14</v>
      </c>
      <c r="Q36" s="49">
        <v>14.4</v>
      </c>
      <c r="R36" s="49">
        <v>14.7</v>
      </c>
      <c r="S36" s="49">
        <v>14.5</v>
      </c>
      <c r="T36" s="49">
        <v>12</v>
      </c>
      <c r="U36" s="49">
        <v>12</v>
      </c>
      <c r="V36" s="49">
        <v>14.4</v>
      </c>
      <c r="W36" s="49">
        <v>14.4</v>
      </c>
      <c r="X36" s="49">
        <v>14.4</v>
      </c>
      <c r="Y36" s="49">
        <v>14.4</v>
      </c>
      <c r="Z36" s="49">
        <v>14.4</v>
      </c>
      <c r="AA36" s="49">
        <v>14.4</v>
      </c>
      <c r="AB36" s="56">
        <v>11.8</v>
      </c>
      <c r="AC36" s="56">
        <v>11.7</v>
      </c>
      <c r="AD36" s="56">
        <v>9.8000000000000007</v>
      </c>
      <c r="AE36" s="56">
        <v>7.8</v>
      </c>
      <c r="AF36" s="56">
        <v>6</v>
      </c>
      <c r="AG36" s="59">
        <v>24</v>
      </c>
      <c r="AH36" s="52">
        <f t="shared" si="2"/>
        <v>15.3</v>
      </c>
      <c r="AI36" s="53">
        <f t="shared" si="3"/>
        <v>6</v>
      </c>
      <c r="AK36" s="54"/>
    </row>
    <row r="37" spans="1:41" ht="14.45" x14ac:dyDescent="0.35">
      <c r="A37" s="58" t="s">
        <v>44</v>
      </c>
      <c r="B37" s="56">
        <v>3.2</v>
      </c>
      <c r="C37" s="56">
        <v>3.2</v>
      </c>
      <c r="D37" s="56">
        <v>3.2</v>
      </c>
      <c r="E37" s="56">
        <v>3.2</v>
      </c>
      <c r="F37" s="56">
        <v>3.2</v>
      </c>
      <c r="G37" s="56">
        <v>3.2</v>
      </c>
      <c r="H37" s="56">
        <v>3.2</v>
      </c>
      <c r="I37" s="56">
        <v>3.2</v>
      </c>
      <c r="J37" s="56">
        <v>3.2</v>
      </c>
      <c r="K37" s="56">
        <v>3.2</v>
      </c>
      <c r="L37" s="49">
        <v>2.1</v>
      </c>
      <c r="M37" s="49">
        <v>2.1</v>
      </c>
      <c r="N37" s="49">
        <v>2.1</v>
      </c>
      <c r="O37" s="49">
        <v>2.1</v>
      </c>
      <c r="P37" s="49">
        <v>2.1</v>
      </c>
      <c r="Q37" s="49">
        <v>2.1</v>
      </c>
      <c r="R37" s="49">
        <v>2.1</v>
      </c>
      <c r="S37" s="49">
        <v>2.1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49">
        <v>2.1</v>
      </c>
      <c r="AA37" s="49">
        <v>2.1</v>
      </c>
      <c r="AB37" s="56">
        <v>2.1</v>
      </c>
      <c r="AC37" s="56">
        <v>2.1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3.2</v>
      </c>
      <c r="AI37" s="53">
        <f t="shared" si="3"/>
        <v>0</v>
      </c>
      <c r="AK37" s="54"/>
    </row>
    <row r="38" spans="1:41" ht="14.45" x14ac:dyDescent="0.3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ht="14.45" x14ac:dyDescent="0.35">
      <c r="A39" s="72" t="s">
        <v>46</v>
      </c>
      <c r="B39" s="56">
        <v>0</v>
      </c>
      <c r="C39" s="71">
        <v>0</v>
      </c>
      <c r="D39" s="71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8</v>
      </c>
      <c r="K39" s="71">
        <v>8</v>
      </c>
      <c r="L39" s="49">
        <v>2</v>
      </c>
      <c r="M39" s="49">
        <v>2</v>
      </c>
      <c r="N39" s="49">
        <v>2</v>
      </c>
      <c r="O39" s="49">
        <v>2</v>
      </c>
      <c r="P39" s="49">
        <v>2</v>
      </c>
      <c r="Q39" s="49">
        <v>2</v>
      </c>
      <c r="R39" s="49">
        <v>2</v>
      </c>
      <c r="S39" s="49">
        <v>2</v>
      </c>
      <c r="T39" s="49">
        <v>2</v>
      </c>
      <c r="U39" s="49">
        <v>2</v>
      </c>
      <c r="V39" s="49">
        <v>2</v>
      </c>
      <c r="W39" s="49">
        <v>2</v>
      </c>
      <c r="X39" s="49">
        <v>2</v>
      </c>
      <c r="Y39" s="49">
        <v>2</v>
      </c>
      <c r="Z39" s="49">
        <v>0</v>
      </c>
      <c r="AA39" s="49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9">
        <v>14</v>
      </c>
      <c r="AH39" s="52">
        <f t="shared" si="2"/>
        <v>8</v>
      </c>
      <c r="AI39" s="53">
        <f t="shared" si="3"/>
        <v>0</v>
      </c>
      <c r="AJ39" s="1"/>
      <c r="AK39" s="54"/>
      <c r="AL39"/>
      <c r="AM39"/>
      <c r="AN39"/>
      <c r="AO39"/>
    </row>
    <row r="40" spans="1:41" ht="14.45" x14ac:dyDescent="0.35">
      <c r="A40" s="58" t="s">
        <v>47</v>
      </c>
      <c r="B40" s="56">
        <v>8.9</v>
      </c>
      <c r="C40" s="56">
        <v>8.9</v>
      </c>
      <c r="D40" s="56">
        <v>8.9</v>
      </c>
      <c r="E40" s="56">
        <v>8.9</v>
      </c>
      <c r="F40" s="56">
        <v>8.9</v>
      </c>
      <c r="G40" s="56">
        <v>8.9</v>
      </c>
      <c r="H40" s="56">
        <v>8.9</v>
      </c>
      <c r="I40" s="56">
        <v>8.9</v>
      </c>
      <c r="J40" s="56">
        <v>8.9</v>
      </c>
      <c r="K40" s="56">
        <v>8.9</v>
      </c>
      <c r="L40" s="49">
        <v>9.1</v>
      </c>
      <c r="M40" s="49">
        <v>8.9</v>
      </c>
      <c r="N40" s="49">
        <v>9.1999999999999993</v>
      </c>
      <c r="O40" s="49">
        <v>7.5</v>
      </c>
      <c r="P40" s="49">
        <v>7.2</v>
      </c>
      <c r="Q40" s="49">
        <v>8.1999999999999993</v>
      </c>
      <c r="R40" s="49">
        <v>8.1999999999999993</v>
      </c>
      <c r="S40" s="49">
        <v>8.1999999999999993</v>
      </c>
      <c r="T40" s="49">
        <v>8.1999999999999993</v>
      </c>
      <c r="U40" s="49">
        <v>8.1999999999999993</v>
      </c>
      <c r="V40" s="49">
        <v>8.1999999999999993</v>
      </c>
      <c r="W40" s="49">
        <v>8.1999999999999993</v>
      </c>
      <c r="X40" s="49">
        <v>8.1999999999999993</v>
      </c>
      <c r="Y40" s="49">
        <v>8.1999999999999993</v>
      </c>
      <c r="Z40" s="49">
        <v>8.1999999999999993</v>
      </c>
      <c r="AA40" s="49">
        <v>8.1999999999999993</v>
      </c>
      <c r="AB40" s="56">
        <v>0</v>
      </c>
      <c r="AC40" s="56">
        <v>0</v>
      </c>
      <c r="AD40" s="56">
        <v>0</v>
      </c>
      <c r="AE40" s="56">
        <v>0</v>
      </c>
      <c r="AF40" s="56">
        <v>0</v>
      </c>
      <c r="AG40" s="59">
        <v>10.050000000000001</v>
      </c>
      <c r="AH40" s="52">
        <f t="shared" si="2"/>
        <v>9.1999999999999993</v>
      </c>
      <c r="AI40" s="53">
        <f t="shared" si="3"/>
        <v>0</v>
      </c>
      <c r="AK40" s="54"/>
    </row>
    <row r="41" spans="1:41" ht="14.45" x14ac:dyDescent="0.3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49">
        <v>5</v>
      </c>
      <c r="M41" s="49">
        <v>5</v>
      </c>
      <c r="N41" s="49">
        <v>5</v>
      </c>
      <c r="O41" s="49">
        <v>5</v>
      </c>
      <c r="P41" s="49">
        <v>5</v>
      </c>
      <c r="Q41" s="49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49">
        <v>5</v>
      </c>
      <c r="AB41" s="56">
        <v>5</v>
      </c>
      <c r="AC41" s="56">
        <v>5</v>
      </c>
      <c r="AD41" s="56">
        <v>5</v>
      </c>
      <c r="AE41" s="56">
        <v>5</v>
      </c>
      <c r="AF41" s="56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thickBot="1" x14ac:dyDescent="0.4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thickBot="1" x14ac:dyDescent="0.4">
      <c r="A43" s="68" t="s">
        <v>50</v>
      </c>
      <c r="B43" s="69">
        <f>SUM(B31:B42)</f>
        <v>359.64</v>
      </c>
      <c r="C43" s="69">
        <f t="shared" ref="C43:AF43" si="6">SUM(C31:C42)</f>
        <v>337.84</v>
      </c>
      <c r="D43" s="69">
        <f t="shared" si="6"/>
        <v>230.14</v>
      </c>
      <c r="E43" s="69">
        <f t="shared" si="6"/>
        <v>147.84</v>
      </c>
      <c r="F43" s="69">
        <f t="shared" si="6"/>
        <v>148.34</v>
      </c>
      <c r="G43" s="69">
        <f t="shared" si="6"/>
        <v>148.63999999999999</v>
      </c>
      <c r="H43" s="69">
        <f t="shared" si="6"/>
        <v>146.84</v>
      </c>
      <c r="I43" s="69">
        <f t="shared" si="6"/>
        <v>147.76</v>
      </c>
      <c r="J43" s="69">
        <f t="shared" si="6"/>
        <v>154.74</v>
      </c>
      <c r="K43" s="69">
        <f t="shared" si="6"/>
        <v>153.84</v>
      </c>
      <c r="L43" s="69">
        <f t="shared" si="6"/>
        <v>148.63999999999999</v>
      </c>
      <c r="M43" s="69">
        <f t="shared" si="6"/>
        <v>149.33999999999997</v>
      </c>
      <c r="N43" s="69">
        <f t="shared" si="6"/>
        <v>147.63999999999999</v>
      </c>
      <c r="O43" s="69">
        <f t="shared" si="6"/>
        <v>145.73999999999998</v>
      </c>
      <c r="P43" s="69">
        <f t="shared" si="6"/>
        <v>147.43999999999997</v>
      </c>
      <c r="Q43" s="69">
        <f t="shared" si="6"/>
        <v>147.33999999999997</v>
      </c>
      <c r="R43" s="69">
        <f t="shared" si="6"/>
        <v>204.13999999999996</v>
      </c>
      <c r="S43" s="69">
        <f t="shared" si="6"/>
        <v>278.84000000000003</v>
      </c>
      <c r="T43" s="69">
        <f t="shared" si="6"/>
        <v>268.64000000000004</v>
      </c>
      <c r="U43" s="69">
        <f t="shared" si="6"/>
        <v>239.03999999999996</v>
      </c>
      <c r="V43" s="69">
        <f t="shared" si="6"/>
        <v>215.33999999999997</v>
      </c>
      <c r="W43" s="69">
        <f t="shared" si="6"/>
        <v>45.24</v>
      </c>
      <c r="X43" s="69">
        <f t="shared" si="6"/>
        <v>45.24</v>
      </c>
      <c r="Y43" s="69">
        <f t="shared" si="6"/>
        <v>45.24</v>
      </c>
      <c r="Z43" s="69">
        <f t="shared" si="6"/>
        <v>58.24</v>
      </c>
      <c r="AA43" s="69">
        <f t="shared" si="6"/>
        <v>73.240000000000009</v>
      </c>
      <c r="AB43" s="69">
        <f t="shared" si="6"/>
        <v>62.44</v>
      </c>
      <c r="AC43" s="69">
        <f t="shared" si="6"/>
        <v>62.14</v>
      </c>
      <c r="AD43" s="69">
        <f t="shared" si="6"/>
        <v>57.839999999999996</v>
      </c>
      <c r="AE43" s="69">
        <f t="shared" si="6"/>
        <v>55.839999999999996</v>
      </c>
      <c r="AF43" s="69">
        <f t="shared" si="6"/>
        <v>53.839999999999996</v>
      </c>
      <c r="AG43" s="74">
        <f>SUM(AG31:AG42)</f>
        <v>464.91</v>
      </c>
      <c r="AH43" s="52">
        <f t="shared" si="2"/>
        <v>359.64</v>
      </c>
      <c r="AI43" s="53">
        <f t="shared" si="3"/>
        <v>45.24</v>
      </c>
      <c r="AK43" s="54"/>
    </row>
    <row r="44" spans="1:41" ht="14.45" x14ac:dyDescent="0.35">
      <c r="A44" s="55" t="s">
        <v>51</v>
      </c>
      <c r="B44" s="49">
        <v>19</v>
      </c>
      <c r="C44" s="56">
        <v>19</v>
      </c>
      <c r="D44" s="56">
        <v>29</v>
      </c>
      <c r="E44" s="56">
        <v>59.8</v>
      </c>
      <c r="F44" s="56">
        <v>60</v>
      </c>
      <c r="G44" s="56">
        <v>60</v>
      </c>
      <c r="H44" s="56">
        <v>60</v>
      </c>
      <c r="I44" s="56">
        <v>60</v>
      </c>
      <c r="J44" s="56">
        <v>60</v>
      </c>
      <c r="K44" s="56">
        <v>60</v>
      </c>
      <c r="L44" s="75">
        <v>59.7</v>
      </c>
      <c r="M44" s="75">
        <v>59.8</v>
      </c>
      <c r="N44" s="75">
        <v>39.1</v>
      </c>
      <c r="O44" s="75">
        <v>34.9</v>
      </c>
      <c r="P44" s="49">
        <v>43.8</v>
      </c>
      <c r="Q44" s="49">
        <v>0.8</v>
      </c>
      <c r="R44" s="49">
        <v>29.9</v>
      </c>
      <c r="S44" s="49">
        <v>33.799999999999997</v>
      </c>
      <c r="T44" s="49">
        <v>3.7</v>
      </c>
      <c r="U44" s="49">
        <v>59.3</v>
      </c>
      <c r="V44" s="49">
        <v>59.8</v>
      </c>
      <c r="W44" s="49">
        <v>60</v>
      </c>
      <c r="X44" s="49">
        <v>60</v>
      </c>
      <c r="Y44" s="49">
        <v>60</v>
      </c>
      <c r="Z44" s="49">
        <v>60</v>
      </c>
      <c r="AA44" s="49">
        <v>60</v>
      </c>
      <c r="AB44" s="49">
        <v>59.8</v>
      </c>
      <c r="AC44" s="49">
        <v>60</v>
      </c>
      <c r="AD44" s="49">
        <v>60.3</v>
      </c>
      <c r="AE44" s="49">
        <v>59.7</v>
      </c>
      <c r="AF44" s="49">
        <v>59.9</v>
      </c>
      <c r="AG44" s="57">
        <v>60</v>
      </c>
      <c r="AH44" s="52">
        <f t="shared" si="2"/>
        <v>60.3</v>
      </c>
      <c r="AI44" s="53">
        <f t="shared" si="3"/>
        <v>0.8</v>
      </c>
      <c r="AK44" s="54"/>
    </row>
    <row r="45" spans="1:41" ht="14.45" x14ac:dyDescent="0.35">
      <c r="A45" s="58" t="s">
        <v>52</v>
      </c>
      <c r="B45" s="70">
        <v>9.6999999999999993</v>
      </c>
      <c r="C45" s="56">
        <v>4.5999999999999996</v>
      </c>
      <c r="D45" s="56">
        <v>14.8</v>
      </c>
      <c r="E45" s="56">
        <v>29.9</v>
      </c>
      <c r="F45" s="56">
        <v>30</v>
      </c>
      <c r="G45" s="56">
        <v>30</v>
      </c>
      <c r="H45" s="56">
        <v>30</v>
      </c>
      <c r="I45" s="56">
        <v>30</v>
      </c>
      <c r="J45" s="56">
        <v>30</v>
      </c>
      <c r="K45" s="56">
        <v>30</v>
      </c>
      <c r="L45" s="75">
        <v>29.9</v>
      </c>
      <c r="M45" s="75">
        <v>31</v>
      </c>
      <c r="N45" s="75">
        <v>21.1</v>
      </c>
      <c r="O45" s="75">
        <v>17.600000000000001</v>
      </c>
      <c r="P45" s="70">
        <v>16.600000000000001</v>
      </c>
      <c r="Q45" s="70">
        <v>14.7</v>
      </c>
      <c r="R45" s="49">
        <v>15.2</v>
      </c>
      <c r="S45" s="49">
        <v>16.100000000000001</v>
      </c>
      <c r="T45" s="49">
        <v>18.7</v>
      </c>
      <c r="U45" s="70">
        <v>30.6</v>
      </c>
      <c r="V45" s="70">
        <v>30.6</v>
      </c>
      <c r="W45" s="70">
        <v>31</v>
      </c>
      <c r="X45" s="70">
        <v>31</v>
      </c>
      <c r="Y45" s="70">
        <v>31</v>
      </c>
      <c r="Z45" s="70">
        <v>31</v>
      </c>
      <c r="AA45" s="70">
        <v>30.6</v>
      </c>
      <c r="AB45" s="70">
        <v>30.6</v>
      </c>
      <c r="AC45" s="70">
        <v>30.6</v>
      </c>
      <c r="AD45" s="70">
        <v>30.7</v>
      </c>
      <c r="AE45" s="70">
        <v>30.8</v>
      </c>
      <c r="AF45" s="70">
        <v>30.8</v>
      </c>
      <c r="AG45" s="59">
        <v>32</v>
      </c>
      <c r="AH45" s="52">
        <f t="shared" si="2"/>
        <v>31</v>
      </c>
      <c r="AI45" s="53">
        <f t="shared" si="3"/>
        <v>4.5999999999999996</v>
      </c>
      <c r="AK45" s="54"/>
    </row>
    <row r="46" spans="1:41" thickBot="1" x14ac:dyDescent="0.4">
      <c r="A46" s="72" t="s">
        <v>53</v>
      </c>
      <c r="B46" s="77">
        <v>3.5</v>
      </c>
      <c r="C46" s="71">
        <v>1.7</v>
      </c>
      <c r="D46" s="71">
        <v>5.4</v>
      </c>
      <c r="E46" s="71">
        <v>10.9</v>
      </c>
      <c r="F46" s="71">
        <v>10.9</v>
      </c>
      <c r="G46" s="71">
        <v>10.9</v>
      </c>
      <c r="H46" s="71">
        <v>11</v>
      </c>
      <c r="I46" s="71">
        <v>10.9</v>
      </c>
      <c r="J46" s="71">
        <v>10.9</v>
      </c>
      <c r="K46" s="71">
        <v>10.9</v>
      </c>
      <c r="L46" s="76">
        <v>10.9</v>
      </c>
      <c r="M46" s="76">
        <v>11.3</v>
      </c>
      <c r="N46" s="76">
        <v>7.5</v>
      </c>
      <c r="O46" s="76">
        <v>6.4</v>
      </c>
      <c r="P46" s="77">
        <v>6</v>
      </c>
      <c r="Q46" s="77">
        <v>5.4</v>
      </c>
      <c r="R46" s="49">
        <v>5.5</v>
      </c>
      <c r="S46" s="49">
        <v>5.9</v>
      </c>
      <c r="T46" s="49">
        <v>6.8</v>
      </c>
      <c r="U46" s="77">
        <v>11.2</v>
      </c>
      <c r="V46" s="77">
        <v>11.2</v>
      </c>
      <c r="W46" s="77">
        <v>11.1</v>
      </c>
      <c r="X46" s="77">
        <v>11.1</v>
      </c>
      <c r="Y46" s="77">
        <v>11.1</v>
      </c>
      <c r="Z46" s="77">
        <v>11.1</v>
      </c>
      <c r="AA46" s="77">
        <v>11.2</v>
      </c>
      <c r="AB46" s="77">
        <v>11.2</v>
      </c>
      <c r="AC46" s="77">
        <v>11.2</v>
      </c>
      <c r="AD46" s="77">
        <v>11.2</v>
      </c>
      <c r="AE46" s="77">
        <v>11.2</v>
      </c>
      <c r="AF46" s="77">
        <v>11.2</v>
      </c>
      <c r="AG46" s="78">
        <v>14</v>
      </c>
      <c r="AH46" s="52">
        <f t="shared" si="2"/>
        <v>11.3</v>
      </c>
      <c r="AI46" s="53">
        <f t="shared" si="3"/>
        <v>1.7</v>
      </c>
      <c r="AK46" s="54"/>
    </row>
    <row r="47" spans="1:41" thickBot="1" x14ac:dyDescent="0.4">
      <c r="A47" s="68" t="s">
        <v>54</v>
      </c>
      <c r="B47" s="69">
        <f>SUM(B44:B46)</f>
        <v>32.200000000000003</v>
      </c>
      <c r="C47" s="69">
        <f t="shared" ref="C47:AF47" si="7">SUM(C44:C46)</f>
        <v>25.3</v>
      </c>
      <c r="D47" s="69">
        <f t="shared" si="7"/>
        <v>49.199999999999996</v>
      </c>
      <c r="E47" s="69">
        <f t="shared" si="7"/>
        <v>100.6</v>
      </c>
      <c r="F47" s="69">
        <f t="shared" si="7"/>
        <v>100.9</v>
      </c>
      <c r="G47" s="69">
        <f t="shared" si="7"/>
        <v>100.9</v>
      </c>
      <c r="H47" s="69">
        <f t="shared" si="7"/>
        <v>101</v>
      </c>
      <c r="I47" s="69">
        <f t="shared" si="7"/>
        <v>100.9</v>
      </c>
      <c r="J47" s="69">
        <f t="shared" si="7"/>
        <v>100.9</v>
      </c>
      <c r="K47" s="69">
        <f t="shared" si="7"/>
        <v>100.9</v>
      </c>
      <c r="L47" s="69">
        <f t="shared" si="7"/>
        <v>100.5</v>
      </c>
      <c r="M47" s="69">
        <f t="shared" si="7"/>
        <v>102.1</v>
      </c>
      <c r="N47" s="69">
        <f t="shared" si="7"/>
        <v>67.7</v>
      </c>
      <c r="O47" s="69">
        <f t="shared" si="7"/>
        <v>58.9</v>
      </c>
      <c r="P47" s="69">
        <f t="shared" si="7"/>
        <v>66.400000000000006</v>
      </c>
      <c r="Q47" s="69">
        <f t="shared" si="7"/>
        <v>20.9</v>
      </c>
      <c r="R47" s="69">
        <f t="shared" si="7"/>
        <v>50.599999999999994</v>
      </c>
      <c r="S47" s="69">
        <f t="shared" si="7"/>
        <v>55.8</v>
      </c>
      <c r="T47" s="69">
        <f t="shared" si="7"/>
        <v>29.2</v>
      </c>
      <c r="U47" s="69">
        <f t="shared" si="7"/>
        <v>101.10000000000001</v>
      </c>
      <c r="V47" s="69">
        <f t="shared" si="7"/>
        <v>101.60000000000001</v>
      </c>
      <c r="W47" s="69">
        <f t="shared" si="7"/>
        <v>102.1</v>
      </c>
      <c r="X47" s="69">
        <f t="shared" si="7"/>
        <v>102.1</v>
      </c>
      <c r="Y47" s="69">
        <f t="shared" si="7"/>
        <v>102.1</v>
      </c>
      <c r="Z47" s="69">
        <f t="shared" si="7"/>
        <v>102.1</v>
      </c>
      <c r="AA47" s="69">
        <f t="shared" si="7"/>
        <v>101.8</v>
      </c>
      <c r="AB47" s="69">
        <f t="shared" si="7"/>
        <v>101.60000000000001</v>
      </c>
      <c r="AC47" s="69">
        <f t="shared" si="7"/>
        <v>101.8</v>
      </c>
      <c r="AD47" s="69">
        <f t="shared" si="7"/>
        <v>102.2</v>
      </c>
      <c r="AE47" s="69">
        <f t="shared" si="7"/>
        <v>101.7</v>
      </c>
      <c r="AF47" s="69">
        <f t="shared" si="7"/>
        <v>101.9</v>
      </c>
      <c r="AG47" s="74">
        <f>SUM(AG44:AG46)</f>
        <v>106</v>
      </c>
      <c r="AH47" s="52">
        <f t="shared" si="2"/>
        <v>102.2</v>
      </c>
      <c r="AI47" s="53">
        <f t="shared" si="3"/>
        <v>20.9</v>
      </c>
      <c r="AK47" s="54"/>
    </row>
    <row r="48" spans="1:41" x14ac:dyDescent="0.25">
      <c r="A48" s="55" t="s">
        <v>55</v>
      </c>
      <c r="B48" s="49">
        <v>53.4</v>
      </c>
      <c r="C48" s="49">
        <v>49.3</v>
      </c>
      <c r="D48" s="49">
        <v>51</v>
      </c>
      <c r="E48" s="49">
        <v>60</v>
      </c>
      <c r="F48" s="49">
        <v>62</v>
      </c>
      <c r="G48" s="49">
        <v>56</v>
      </c>
      <c r="H48" s="49">
        <v>61</v>
      </c>
      <c r="I48" s="49">
        <v>62</v>
      </c>
      <c r="J48" s="49">
        <v>64.2</v>
      </c>
      <c r="K48" s="49">
        <v>66.400000000000006</v>
      </c>
      <c r="L48" s="49">
        <v>64.7</v>
      </c>
      <c r="M48" s="49">
        <v>71.430000000000007</v>
      </c>
      <c r="N48" s="49">
        <v>58.1</v>
      </c>
      <c r="O48" s="49">
        <v>61.8</v>
      </c>
      <c r="P48" s="49">
        <v>63.57</v>
      </c>
      <c r="Q48" s="49">
        <v>61.5</v>
      </c>
      <c r="R48" s="49">
        <v>65.3</v>
      </c>
      <c r="S48" s="49">
        <v>78.3</v>
      </c>
      <c r="T48" s="49">
        <v>49.6</v>
      </c>
      <c r="U48" s="49">
        <v>52</v>
      </c>
      <c r="V48" s="49">
        <v>57</v>
      </c>
      <c r="W48" s="49">
        <v>70</v>
      </c>
      <c r="X48" s="49">
        <v>70</v>
      </c>
      <c r="Y48" s="49">
        <v>70</v>
      </c>
      <c r="Z48" s="49">
        <v>70</v>
      </c>
      <c r="AA48" s="49">
        <v>70</v>
      </c>
      <c r="AB48" s="49">
        <v>63.1</v>
      </c>
      <c r="AC48" s="49">
        <v>63.6</v>
      </c>
      <c r="AD48" s="49">
        <v>51.24</v>
      </c>
      <c r="AE48" s="49">
        <v>58.5</v>
      </c>
      <c r="AF48" s="49">
        <v>60.68</v>
      </c>
      <c r="AG48" s="57"/>
      <c r="AH48" s="52">
        <f t="shared" si="2"/>
        <v>78.3</v>
      </c>
      <c r="AI48" s="53">
        <f t="shared" si="3"/>
        <v>49.3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65</v>
      </c>
      <c r="F49" s="70">
        <v>69</v>
      </c>
      <c r="G49" s="70">
        <v>58</v>
      </c>
      <c r="H49" s="70">
        <v>60.5</v>
      </c>
      <c r="I49" s="70">
        <v>59.3</v>
      </c>
      <c r="J49" s="70">
        <v>68</v>
      </c>
      <c r="K49" s="70">
        <v>73.2</v>
      </c>
      <c r="L49" s="49">
        <v>86.6</v>
      </c>
      <c r="M49" s="49">
        <v>102.3</v>
      </c>
      <c r="N49" s="49">
        <v>110</v>
      </c>
      <c r="O49" s="49">
        <v>105</v>
      </c>
      <c r="P49" s="49">
        <v>110</v>
      </c>
      <c r="Q49" s="49">
        <v>110</v>
      </c>
      <c r="R49" s="49">
        <v>70</v>
      </c>
      <c r="S49" s="49">
        <v>0</v>
      </c>
      <c r="T49" s="49">
        <v>0</v>
      </c>
      <c r="U49" s="79">
        <v>0</v>
      </c>
      <c r="V49" s="79">
        <v>50</v>
      </c>
      <c r="W49" s="79">
        <v>60</v>
      </c>
      <c r="X49" s="79">
        <v>65</v>
      </c>
      <c r="Y49" s="79">
        <v>100</v>
      </c>
      <c r="Z49" s="79">
        <v>125</v>
      </c>
      <c r="AA49" s="70">
        <v>98</v>
      </c>
      <c r="AB49" s="70">
        <v>101</v>
      </c>
      <c r="AC49" s="70">
        <v>96</v>
      </c>
      <c r="AD49" s="70">
        <v>94</v>
      </c>
      <c r="AE49" s="70">
        <v>94</v>
      </c>
      <c r="AF49" s="70">
        <v>103</v>
      </c>
      <c r="AG49" s="59"/>
      <c r="AH49" s="52">
        <f t="shared" si="2"/>
        <v>125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101</v>
      </c>
      <c r="C50" s="70">
        <v>105</v>
      </c>
      <c r="D50" s="70">
        <v>160</v>
      </c>
      <c r="E50" s="70">
        <v>140</v>
      </c>
      <c r="F50" s="70">
        <v>146</v>
      </c>
      <c r="G50" s="49">
        <v>160</v>
      </c>
      <c r="H50" s="49">
        <v>163</v>
      </c>
      <c r="I50" s="49">
        <v>166</v>
      </c>
      <c r="J50" s="49">
        <v>160</v>
      </c>
      <c r="K50" s="49">
        <v>165</v>
      </c>
      <c r="L50" s="70">
        <v>203</v>
      </c>
      <c r="M50" s="70">
        <v>146</v>
      </c>
      <c r="N50" s="70">
        <v>130</v>
      </c>
      <c r="O50" s="70">
        <v>140</v>
      </c>
      <c r="P50" s="70">
        <v>100</v>
      </c>
      <c r="Q50" s="70">
        <v>102</v>
      </c>
      <c r="R50" s="70">
        <v>161</v>
      </c>
      <c r="S50" s="70">
        <v>142</v>
      </c>
      <c r="T50" s="70">
        <v>190</v>
      </c>
      <c r="U50" s="80">
        <v>153</v>
      </c>
      <c r="V50" s="80">
        <v>112</v>
      </c>
      <c r="W50" s="80">
        <v>245</v>
      </c>
      <c r="X50" s="80">
        <v>260</v>
      </c>
      <c r="Y50" s="80">
        <v>275</v>
      </c>
      <c r="Z50" s="80">
        <v>280</v>
      </c>
      <c r="AA50" s="80">
        <v>280</v>
      </c>
      <c r="AB50" s="70">
        <v>284.5</v>
      </c>
      <c r="AC50" s="70">
        <v>261.2</v>
      </c>
      <c r="AD50" s="70">
        <v>228.5</v>
      </c>
      <c r="AE50" s="70">
        <v>226.9</v>
      </c>
      <c r="AF50" s="70">
        <v>157.5</v>
      </c>
      <c r="AG50" s="81"/>
      <c r="AH50" s="52">
        <f t="shared" si="2"/>
        <v>284.5</v>
      </c>
      <c r="AI50" s="53">
        <f t="shared" si="3"/>
        <v>100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15</v>
      </c>
      <c r="F51" s="82">
        <v>16</v>
      </c>
      <c r="G51" s="82">
        <v>15</v>
      </c>
      <c r="H51" s="82">
        <v>13</v>
      </c>
      <c r="I51" s="82">
        <v>12</v>
      </c>
      <c r="J51" s="82">
        <v>12</v>
      </c>
      <c r="K51" s="82">
        <v>12</v>
      </c>
      <c r="L51" s="70">
        <v>12</v>
      </c>
      <c r="M51" s="70">
        <v>12</v>
      </c>
      <c r="N51" s="70">
        <v>12</v>
      </c>
      <c r="O51" s="70">
        <v>10.4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20</v>
      </c>
      <c r="Y51" s="70">
        <v>20</v>
      </c>
      <c r="Z51" s="70">
        <v>40</v>
      </c>
      <c r="AA51" s="70">
        <v>40</v>
      </c>
      <c r="AB51" s="82">
        <v>40</v>
      </c>
      <c r="AC51" s="82">
        <v>40</v>
      </c>
      <c r="AD51" s="82">
        <v>0</v>
      </c>
      <c r="AE51" s="82">
        <v>0</v>
      </c>
      <c r="AF51" s="82">
        <v>15</v>
      </c>
      <c r="AG51" s="81"/>
      <c r="AH51" s="52">
        <f t="shared" si="2"/>
        <v>40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49">
        <v>0</v>
      </c>
      <c r="M52" s="49">
        <v>53.6</v>
      </c>
      <c r="N52" s="49">
        <v>51</v>
      </c>
      <c r="O52" s="49">
        <v>51</v>
      </c>
      <c r="P52" s="49">
        <v>50.8</v>
      </c>
      <c r="Q52" s="49">
        <v>0</v>
      </c>
      <c r="R52" s="49">
        <v>0</v>
      </c>
      <c r="S52" s="70">
        <v>0</v>
      </c>
      <c r="T52" s="49">
        <v>0</v>
      </c>
      <c r="U52" s="70">
        <v>0</v>
      </c>
      <c r="V52" s="49">
        <v>0</v>
      </c>
      <c r="W52" s="49">
        <v>0</v>
      </c>
      <c r="X52" s="49">
        <v>50</v>
      </c>
      <c r="Y52" s="49">
        <v>54</v>
      </c>
      <c r="Z52" s="49">
        <v>55</v>
      </c>
      <c r="AA52" s="49">
        <v>55</v>
      </c>
      <c r="AB52" s="49">
        <v>55</v>
      </c>
      <c r="AC52" s="49">
        <v>60</v>
      </c>
      <c r="AD52" s="49">
        <v>60</v>
      </c>
      <c r="AE52" s="49">
        <v>59.5</v>
      </c>
      <c r="AF52" s="49">
        <v>64.2</v>
      </c>
      <c r="AG52" s="81"/>
      <c r="AH52" s="52">
        <f t="shared" si="2"/>
        <v>64.2</v>
      </c>
      <c r="AI52" s="53">
        <f t="shared" si="3"/>
        <v>0</v>
      </c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49">
        <v>0</v>
      </c>
      <c r="M53" s="49">
        <v>0</v>
      </c>
      <c r="N53" s="49">
        <v>0</v>
      </c>
      <c r="O53" s="83">
        <v>0</v>
      </c>
      <c r="P53" s="83">
        <v>0</v>
      </c>
      <c r="Q53" s="83">
        <v>0</v>
      </c>
      <c r="R53" s="83">
        <v>0</v>
      </c>
      <c r="S53" s="70">
        <v>0</v>
      </c>
      <c r="T53" s="49">
        <v>0</v>
      </c>
      <c r="U53" s="70">
        <v>0</v>
      </c>
      <c r="V53" s="49">
        <v>0</v>
      </c>
      <c r="W53" s="49">
        <v>0</v>
      </c>
      <c r="X53" s="49">
        <v>0</v>
      </c>
      <c r="Y53" s="49">
        <v>10</v>
      </c>
      <c r="Z53" s="49">
        <v>10</v>
      </c>
      <c r="AA53" s="49">
        <v>10</v>
      </c>
      <c r="AB53" s="83">
        <v>10</v>
      </c>
      <c r="AC53" s="83">
        <v>10</v>
      </c>
      <c r="AD53" s="83">
        <v>10</v>
      </c>
      <c r="AE53" s="83">
        <v>10</v>
      </c>
      <c r="AF53" s="83">
        <v>10</v>
      </c>
      <c r="AG53" s="81"/>
      <c r="AH53" s="52">
        <f t="shared" si="2"/>
        <v>10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83">
        <v>0</v>
      </c>
      <c r="P54" s="83">
        <v>0</v>
      </c>
      <c r="Q54" s="83">
        <v>0</v>
      </c>
      <c r="R54" s="83">
        <v>0</v>
      </c>
      <c r="S54" s="70">
        <v>0</v>
      </c>
      <c r="T54" s="49">
        <v>0</v>
      </c>
      <c r="U54" s="70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70">
        <v>0</v>
      </c>
      <c r="D55" s="70">
        <v>0</v>
      </c>
      <c r="E55" s="82">
        <v>0</v>
      </c>
      <c r="F55" s="82">
        <v>0</v>
      </c>
      <c r="G55" s="82">
        <v>0</v>
      </c>
      <c r="H55" s="82"/>
      <c r="I55" s="82">
        <v>0</v>
      </c>
      <c r="J55" s="82">
        <v>0</v>
      </c>
      <c r="K55" s="82">
        <v>0</v>
      </c>
      <c r="L55" s="49">
        <v>0</v>
      </c>
      <c r="M55" s="49">
        <v>0</v>
      </c>
      <c r="N55" s="49">
        <v>0</v>
      </c>
      <c r="O55" s="83">
        <v>0</v>
      </c>
      <c r="P55" s="83">
        <v>0</v>
      </c>
      <c r="Q55" s="83">
        <v>0</v>
      </c>
      <c r="R55" s="82">
        <v>0</v>
      </c>
      <c r="S55" s="70">
        <v>0</v>
      </c>
      <c r="T55" s="49">
        <v>0</v>
      </c>
      <c r="U55" s="70">
        <v>0</v>
      </c>
      <c r="V55" s="49">
        <v>0</v>
      </c>
      <c r="W55" s="49">
        <v>0</v>
      </c>
      <c r="X55" s="49">
        <v>0</v>
      </c>
      <c r="Y55" s="49">
        <v>0</v>
      </c>
      <c r="Z55" s="49">
        <v>0</v>
      </c>
      <c r="AA55" s="49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70">
        <v>0</v>
      </c>
      <c r="D56" s="70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49">
        <v>0</v>
      </c>
      <c r="M56" s="49">
        <v>0</v>
      </c>
      <c r="N56" s="49">
        <v>0</v>
      </c>
      <c r="O56" s="83">
        <v>0</v>
      </c>
      <c r="P56" s="83">
        <v>0</v>
      </c>
      <c r="Q56" s="83">
        <v>0</v>
      </c>
      <c r="R56" s="82">
        <v>0</v>
      </c>
      <c r="S56" s="70">
        <v>0</v>
      </c>
      <c r="T56" s="49">
        <v>0</v>
      </c>
      <c r="U56" s="70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  <c r="AA56" s="49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49">
        <v>0</v>
      </c>
      <c r="M57" s="49">
        <v>0</v>
      </c>
      <c r="N57" s="49">
        <v>0</v>
      </c>
      <c r="O57" s="83">
        <v>0</v>
      </c>
      <c r="P57" s="83">
        <v>0</v>
      </c>
      <c r="Q57" s="83">
        <v>0</v>
      </c>
      <c r="R57" s="85">
        <v>0</v>
      </c>
      <c r="S57" s="70">
        <v>0</v>
      </c>
      <c r="T57" s="49">
        <v>0</v>
      </c>
      <c r="U57" s="70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A57" s="49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83">
        <v>0</v>
      </c>
      <c r="P58" s="83">
        <v>0</v>
      </c>
      <c r="Q58" s="83">
        <v>0</v>
      </c>
      <c r="R58" s="85">
        <v>0</v>
      </c>
      <c r="S58" s="70">
        <v>0</v>
      </c>
      <c r="T58" s="49">
        <v>0</v>
      </c>
      <c r="U58" s="70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154.4</v>
      </c>
      <c r="C59" s="69">
        <f t="shared" ref="C59:AF59" si="8">SUM(C48:C58)</f>
        <v>154.30000000000001</v>
      </c>
      <c r="D59" s="69">
        <f t="shared" si="8"/>
        <v>211</v>
      </c>
      <c r="E59" s="69">
        <f t="shared" si="8"/>
        <v>280</v>
      </c>
      <c r="F59" s="69">
        <f t="shared" si="8"/>
        <v>293</v>
      </c>
      <c r="G59" s="69">
        <f t="shared" si="8"/>
        <v>289</v>
      </c>
      <c r="H59" s="69">
        <f t="shared" si="8"/>
        <v>297.5</v>
      </c>
      <c r="I59" s="69">
        <f t="shared" si="8"/>
        <v>299.3</v>
      </c>
      <c r="J59" s="69">
        <f t="shared" si="8"/>
        <v>304.2</v>
      </c>
      <c r="K59" s="69">
        <f t="shared" si="8"/>
        <v>316.60000000000002</v>
      </c>
      <c r="L59" s="69">
        <f>SUM(L48:L58)</f>
        <v>366.3</v>
      </c>
      <c r="M59" s="69">
        <f t="shared" si="8"/>
        <v>385.33000000000004</v>
      </c>
      <c r="N59" s="69">
        <f t="shared" si="8"/>
        <v>361.1</v>
      </c>
      <c r="O59" s="69">
        <f t="shared" si="8"/>
        <v>368.2</v>
      </c>
      <c r="P59" s="69">
        <f t="shared" si="8"/>
        <v>324.37</v>
      </c>
      <c r="Q59" s="69">
        <f t="shared" si="8"/>
        <v>273.5</v>
      </c>
      <c r="R59" s="69">
        <f t="shared" si="8"/>
        <v>296.3</v>
      </c>
      <c r="S59" s="69">
        <f t="shared" si="8"/>
        <v>220.3</v>
      </c>
      <c r="T59" s="69">
        <f t="shared" si="8"/>
        <v>239.6</v>
      </c>
      <c r="U59" s="69">
        <f t="shared" si="8"/>
        <v>205</v>
      </c>
      <c r="V59" s="69">
        <f t="shared" si="8"/>
        <v>219</v>
      </c>
      <c r="W59" s="69">
        <f t="shared" si="8"/>
        <v>375</v>
      </c>
      <c r="X59" s="69">
        <f t="shared" si="8"/>
        <v>465</v>
      </c>
      <c r="Y59" s="69">
        <f t="shared" si="8"/>
        <v>529</v>
      </c>
      <c r="Z59" s="69">
        <f t="shared" si="8"/>
        <v>580</v>
      </c>
      <c r="AA59" s="69">
        <f t="shared" si="8"/>
        <v>553</v>
      </c>
      <c r="AB59" s="69">
        <f t="shared" si="8"/>
        <v>553.6</v>
      </c>
      <c r="AC59" s="69">
        <f t="shared" si="8"/>
        <v>530.79999999999995</v>
      </c>
      <c r="AD59" s="69">
        <f t="shared" si="8"/>
        <v>443.74</v>
      </c>
      <c r="AE59" s="69">
        <f t="shared" si="8"/>
        <v>448.9</v>
      </c>
      <c r="AF59" s="69">
        <f t="shared" si="8"/>
        <v>410.38</v>
      </c>
      <c r="AG59" s="74">
        <f>SUM(AG48:AG58)</f>
        <v>0</v>
      </c>
      <c r="AH59" s="52">
        <f t="shared" si="2"/>
        <v>580</v>
      </c>
      <c r="AI59" s="53">
        <f t="shared" si="3"/>
        <v>154.30000000000001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>
        <v>30</v>
      </c>
      <c r="Q64" s="89">
        <v>50</v>
      </c>
      <c r="R64" s="89">
        <v>20</v>
      </c>
      <c r="S64" s="89"/>
      <c r="T64" s="89"/>
      <c r="U64" s="89"/>
      <c r="V64" s="89"/>
      <c r="W64" s="89">
        <v>100</v>
      </c>
      <c r="X64" s="89">
        <v>100</v>
      </c>
      <c r="Y64" s="89">
        <v>100</v>
      </c>
      <c r="Z64" s="89">
        <v>100</v>
      </c>
      <c r="AA64" s="89">
        <v>50</v>
      </c>
      <c r="AB64" s="89"/>
      <c r="AC64" s="89"/>
      <c r="AD64" s="89"/>
      <c r="AE64" s="89"/>
      <c r="AF64" s="89"/>
      <c r="AG64" s="74"/>
      <c r="AH64" s="52">
        <f t="shared" si="2"/>
        <v>100</v>
      </c>
      <c r="AI64" s="53">
        <f t="shared" si="3"/>
        <v>20</v>
      </c>
    </row>
    <row r="65" spans="1:35" ht="15.75" thickBot="1" x14ac:dyDescent="0.3">
      <c r="A65" s="90" t="s">
        <v>72</v>
      </c>
      <c r="B65" s="91">
        <f>B63+B59+B47+B43+B30+B64</f>
        <v>935.74</v>
      </c>
      <c r="C65" s="91">
        <f t="shared" ref="C65:AF65" si="10">C63+C59+C47+C43+C30+C64</f>
        <v>907.34</v>
      </c>
      <c r="D65" s="91">
        <f t="shared" si="10"/>
        <v>855.24</v>
      </c>
      <c r="E65" s="91">
        <f t="shared" si="10"/>
        <v>893.34</v>
      </c>
      <c r="F65" s="91">
        <f t="shared" si="10"/>
        <v>907.84</v>
      </c>
      <c r="G65" s="91">
        <f t="shared" si="10"/>
        <v>904.14</v>
      </c>
      <c r="H65" s="91">
        <f t="shared" si="10"/>
        <v>898.94</v>
      </c>
      <c r="I65" s="91">
        <f t="shared" si="10"/>
        <v>901.56000000000006</v>
      </c>
      <c r="J65" s="91">
        <f t="shared" si="10"/>
        <v>923.04</v>
      </c>
      <c r="K65" s="91">
        <f t="shared" si="10"/>
        <v>934.44</v>
      </c>
      <c r="L65" s="91">
        <f t="shared" si="10"/>
        <v>978.34</v>
      </c>
      <c r="M65" s="91">
        <f t="shared" si="10"/>
        <v>1001.87</v>
      </c>
      <c r="N65" s="91">
        <f t="shared" si="10"/>
        <v>939.44</v>
      </c>
      <c r="O65" s="91">
        <f t="shared" si="10"/>
        <v>937.93999999999994</v>
      </c>
      <c r="P65" s="91">
        <f t="shared" si="10"/>
        <v>932.31</v>
      </c>
      <c r="Q65" s="91">
        <f t="shared" si="10"/>
        <v>855.13999999999987</v>
      </c>
      <c r="R65" s="91">
        <f t="shared" si="10"/>
        <v>935.93999999999994</v>
      </c>
      <c r="S65" s="91">
        <f t="shared" si="10"/>
        <v>919.74</v>
      </c>
      <c r="T65" s="91">
        <f t="shared" si="10"/>
        <v>902.34</v>
      </c>
      <c r="U65" s="91">
        <f t="shared" si="10"/>
        <v>911.83999999999992</v>
      </c>
      <c r="V65" s="91">
        <f t="shared" si="10"/>
        <v>904.04000000000008</v>
      </c>
      <c r="W65" s="91">
        <f t="shared" si="10"/>
        <v>992.54</v>
      </c>
      <c r="X65" s="91">
        <f t="shared" si="10"/>
        <v>1082.54</v>
      </c>
      <c r="Y65" s="91">
        <f t="shared" si="10"/>
        <v>1146.54</v>
      </c>
      <c r="Z65" s="91">
        <f t="shared" si="10"/>
        <v>1196.94</v>
      </c>
      <c r="AA65" s="91">
        <f t="shared" si="10"/>
        <v>998.04</v>
      </c>
      <c r="AB65" s="91">
        <f t="shared" si="10"/>
        <v>1019.3400000000001</v>
      </c>
      <c r="AC65" s="91">
        <f t="shared" si="10"/>
        <v>992.93999999999983</v>
      </c>
      <c r="AD65" s="91">
        <f t="shared" si="10"/>
        <v>896.88000000000011</v>
      </c>
      <c r="AE65" s="91">
        <f t="shared" si="10"/>
        <v>899.54000000000008</v>
      </c>
      <c r="AF65" s="91">
        <f t="shared" si="10"/>
        <v>904.72</v>
      </c>
      <c r="AG65" s="74">
        <f>AG63+AG59+AG47+AG43+AG30+AG64</f>
        <v>1355.5100000000002</v>
      </c>
      <c r="AH65" s="52">
        <f t="shared" si="2"/>
        <v>1196.94</v>
      </c>
      <c r="AI65" s="53">
        <f t="shared" si="3"/>
        <v>855.13999999999987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50.02</v>
      </c>
      <c r="C72" s="94">
        <v>49.99</v>
      </c>
      <c r="D72" s="94">
        <v>49.963000000000001</v>
      </c>
      <c r="E72" s="94">
        <v>49.970999999999997</v>
      </c>
      <c r="F72" s="94">
        <v>50.024999999999999</v>
      </c>
      <c r="G72" s="94">
        <v>50.018000000000001</v>
      </c>
      <c r="H72" s="94">
        <v>49.935000000000002</v>
      </c>
      <c r="I72" s="94">
        <v>49.954000000000001</v>
      </c>
      <c r="J72" s="94">
        <v>49.965000000000003</v>
      </c>
      <c r="K72" s="94">
        <v>49.999000000000002</v>
      </c>
      <c r="L72" s="94">
        <v>50.051000000000002</v>
      </c>
      <c r="M72" s="94">
        <v>50.064999999999998</v>
      </c>
      <c r="N72" s="94">
        <v>50.091999999999999</v>
      </c>
      <c r="O72" s="94">
        <v>50.036999999999999</v>
      </c>
      <c r="P72" s="94">
        <v>50.058999999999997</v>
      </c>
      <c r="Q72" s="95">
        <v>49.994999999999997</v>
      </c>
      <c r="R72" s="94">
        <v>50.088999999999999</v>
      </c>
      <c r="S72" s="94">
        <v>50.05</v>
      </c>
      <c r="T72" s="94">
        <v>50.05</v>
      </c>
      <c r="U72" s="94">
        <v>50.05</v>
      </c>
      <c r="V72" s="94">
        <v>50.01</v>
      </c>
      <c r="W72" s="94">
        <v>50.01</v>
      </c>
      <c r="X72" s="94">
        <v>50.01</v>
      </c>
      <c r="Y72" s="94">
        <v>50.01</v>
      </c>
      <c r="Z72" s="94">
        <v>50.01</v>
      </c>
      <c r="AA72" s="94">
        <v>49.976999999999997</v>
      </c>
      <c r="AB72" s="94">
        <v>49.976999999999997</v>
      </c>
      <c r="AC72" s="94">
        <v>50.030999999999999</v>
      </c>
      <c r="AD72" s="94">
        <v>50.08</v>
      </c>
      <c r="AE72" s="94">
        <v>50.045999999999999</v>
      </c>
      <c r="AF72" s="96">
        <v>50.018000000000001</v>
      </c>
      <c r="AG72" s="97"/>
      <c r="AH72" s="52">
        <f t="shared" si="2"/>
        <v>50.091999999999999</v>
      </c>
      <c r="AI72" s="53">
        <f t="shared" si="3"/>
        <v>49.935000000000002</v>
      </c>
    </row>
    <row r="73" spans="1:35" x14ac:dyDescent="0.25">
      <c r="A73" s="98" t="s">
        <v>80</v>
      </c>
      <c r="B73" s="100">
        <v>125</v>
      </c>
      <c r="C73" s="70">
        <v>125.8</v>
      </c>
      <c r="D73" s="70">
        <v>125.3</v>
      </c>
      <c r="E73" s="70">
        <v>126.1</v>
      </c>
      <c r="F73" s="70">
        <v>126.3</v>
      </c>
      <c r="G73" s="70">
        <v>127</v>
      </c>
      <c r="H73" s="70">
        <v>126.1</v>
      </c>
      <c r="I73" s="70">
        <v>125.8</v>
      </c>
      <c r="J73" s="70">
        <v>126.6</v>
      </c>
      <c r="K73" s="70">
        <v>127.7</v>
      </c>
      <c r="L73" s="70">
        <v>124.4</v>
      </c>
      <c r="M73" s="70">
        <v>127</v>
      </c>
      <c r="N73" s="70">
        <v>127.1</v>
      </c>
      <c r="O73" s="70">
        <v>125.8</v>
      </c>
      <c r="P73" s="70">
        <v>123.7</v>
      </c>
      <c r="Q73" s="99">
        <v>123.5</v>
      </c>
      <c r="R73" s="99">
        <v>127.3</v>
      </c>
      <c r="S73" s="99">
        <v>126.1</v>
      </c>
      <c r="T73" s="99">
        <v>125.6</v>
      </c>
      <c r="U73" s="99">
        <v>126.7</v>
      </c>
      <c r="V73" s="99">
        <v>127.3</v>
      </c>
      <c r="W73" s="99">
        <v>127.3</v>
      </c>
      <c r="X73" s="99">
        <v>127.3</v>
      </c>
      <c r="Y73" s="99">
        <v>127.3</v>
      </c>
      <c r="Z73" s="99">
        <v>127.3</v>
      </c>
      <c r="AA73" s="99">
        <v>127.3</v>
      </c>
      <c r="AB73" s="70">
        <v>123.8</v>
      </c>
      <c r="AC73" s="70">
        <v>124.4</v>
      </c>
      <c r="AD73" s="70">
        <v>124.7</v>
      </c>
      <c r="AE73" s="70">
        <v>124.1</v>
      </c>
      <c r="AF73" s="100">
        <v>125.6</v>
      </c>
      <c r="AG73" s="101"/>
      <c r="AH73" s="52">
        <f t="shared" si="2"/>
        <v>127.7</v>
      </c>
      <c r="AI73" s="53">
        <f t="shared" si="3"/>
        <v>123.5</v>
      </c>
    </row>
    <row r="74" spans="1:35" x14ac:dyDescent="0.25">
      <c r="A74" s="98" t="s">
        <v>81</v>
      </c>
      <c r="B74" s="100">
        <v>128.19999999999999</v>
      </c>
      <c r="C74" s="70">
        <v>128.5</v>
      </c>
      <c r="D74" s="70">
        <v>128.19999999999999</v>
      </c>
      <c r="E74" s="70">
        <v>128.69999999999999</v>
      </c>
      <c r="F74" s="70">
        <v>129</v>
      </c>
      <c r="G74" s="70">
        <v>128.69999999999999</v>
      </c>
      <c r="H74" s="70">
        <v>128.80000000000001</v>
      </c>
      <c r="I74" s="70">
        <v>128.19999999999999</v>
      </c>
      <c r="J74" s="70">
        <v>129.30000000000001</v>
      </c>
      <c r="K74" s="70">
        <v>129.9</v>
      </c>
      <c r="L74" s="70">
        <v>127.1</v>
      </c>
      <c r="M74" s="70">
        <v>129.5</v>
      </c>
      <c r="N74" s="70">
        <v>129.30000000000001</v>
      </c>
      <c r="O74" s="70">
        <v>128.5</v>
      </c>
      <c r="P74" s="70">
        <v>126.9</v>
      </c>
      <c r="Q74" s="99">
        <v>126.5</v>
      </c>
      <c r="R74" s="99">
        <v>129.80000000000001</v>
      </c>
      <c r="S74" s="99">
        <v>128.4</v>
      </c>
      <c r="T74" s="99">
        <v>128.4</v>
      </c>
      <c r="U74" s="99">
        <v>65.8</v>
      </c>
      <c r="V74" s="99">
        <v>65.5</v>
      </c>
      <c r="W74" s="99">
        <v>65.5</v>
      </c>
      <c r="X74" s="99">
        <v>65.5</v>
      </c>
      <c r="Y74" s="99">
        <v>65.5</v>
      </c>
      <c r="Z74" s="99">
        <v>65.5</v>
      </c>
      <c r="AA74" s="70">
        <v>126</v>
      </c>
      <c r="AB74" s="70">
        <v>126</v>
      </c>
      <c r="AC74" s="70">
        <v>126.5</v>
      </c>
      <c r="AD74" s="70">
        <v>127.6</v>
      </c>
      <c r="AE74" s="70">
        <v>126.8</v>
      </c>
      <c r="AF74" s="100">
        <v>128.6</v>
      </c>
      <c r="AG74" s="101"/>
      <c r="AH74" s="52">
        <f t="shared" si="2"/>
        <v>129.9</v>
      </c>
      <c r="AI74" s="53">
        <f t="shared" si="3"/>
        <v>65.5</v>
      </c>
    </row>
    <row r="75" spans="1:35" x14ac:dyDescent="0.25">
      <c r="A75" s="98" t="s">
        <v>82</v>
      </c>
      <c r="B75" s="100">
        <v>128.5</v>
      </c>
      <c r="C75" s="70">
        <v>129.19999999999999</v>
      </c>
      <c r="D75" s="70">
        <v>128.19999999999999</v>
      </c>
      <c r="E75" s="70">
        <v>131.69999999999999</v>
      </c>
      <c r="F75" s="70">
        <v>133.19999999999999</v>
      </c>
      <c r="G75" s="70">
        <v>133</v>
      </c>
      <c r="H75" s="70">
        <v>130.4</v>
      </c>
      <c r="I75" s="70">
        <v>129.9</v>
      </c>
      <c r="J75" s="70">
        <v>130.5</v>
      </c>
      <c r="K75" s="70">
        <v>129.6</v>
      </c>
      <c r="L75" s="70">
        <v>130</v>
      </c>
      <c r="M75" s="70">
        <v>128.69999999999999</v>
      </c>
      <c r="N75" s="70"/>
      <c r="O75" s="70"/>
      <c r="P75" s="70"/>
      <c r="Q75" s="70"/>
      <c r="R75" s="70"/>
      <c r="S75" s="70"/>
      <c r="T75" s="99"/>
      <c r="U75" s="99"/>
      <c r="V75" s="99"/>
      <c r="W75" s="99"/>
      <c r="X75" s="99"/>
      <c r="Y75" s="99"/>
      <c r="Z75" s="99"/>
      <c r="AA75" s="70"/>
      <c r="AB75" s="70"/>
      <c r="AC75" s="70"/>
      <c r="AD75" s="70"/>
      <c r="AE75" s="70"/>
      <c r="AF75" s="100"/>
      <c r="AG75" s="101"/>
      <c r="AH75" s="52">
        <f t="shared" si="2"/>
        <v>133.19999999999999</v>
      </c>
      <c r="AI75" s="53">
        <f t="shared" si="3"/>
        <v>128.19999999999999</v>
      </c>
    </row>
    <row r="76" spans="1:35" x14ac:dyDescent="0.25">
      <c r="A76" s="102" t="s">
        <v>83</v>
      </c>
      <c r="B76" s="100">
        <v>133.6</v>
      </c>
      <c r="C76" s="70">
        <v>134</v>
      </c>
      <c r="D76" s="70">
        <v>131.5</v>
      </c>
      <c r="E76" s="70">
        <v>134.4</v>
      </c>
      <c r="F76" s="70">
        <v>135.5</v>
      </c>
      <c r="G76" s="70">
        <v>133.80000000000001</v>
      </c>
      <c r="H76" s="70">
        <v>131.5</v>
      </c>
      <c r="I76" s="70">
        <v>131</v>
      </c>
      <c r="J76" s="70">
        <v>131.19999999999999</v>
      </c>
      <c r="K76" s="70">
        <v>129.6</v>
      </c>
      <c r="L76" s="70">
        <v>130.6</v>
      </c>
      <c r="M76" s="70">
        <v>129</v>
      </c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70"/>
      <c r="AB76" s="70"/>
      <c r="AC76" s="70"/>
      <c r="AD76" s="70"/>
      <c r="AE76" s="70"/>
      <c r="AF76" s="100"/>
      <c r="AG76" s="101"/>
      <c r="AH76" s="52">
        <f t="shared" si="2"/>
        <v>135.5</v>
      </c>
      <c r="AI76" s="53">
        <f t="shared" si="3"/>
        <v>129</v>
      </c>
    </row>
    <row r="77" spans="1:35" x14ac:dyDescent="0.25">
      <c r="A77" s="102" t="s">
        <v>84</v>
      </c>
      <c r="B77" s="104">
        <v>136</v>
      </c>
      <c r="C77" s="103">
        <v>135.80000000000001</v>
      </c>
      <c r="D77" s="103">
        <v>132.9</v>
      </c>
      <c r="E77" s="103">
        <v>126.6</v>
      </c>
      <c r="F77" s="103">
        <v>127.9</v>
      </c>
      <c r="G77" s="103">
        <v>130.1</v>
      </c>
      <c r="H77" s="103">
        <v>128.5</v>
      </c>
      <c r="I77" s="103">
        <v>128.4</v>
      </c>
      <c r="J77" s="103">
        <v>131.19999999999999</v>
      </c>
      <c r="K77" s="103">
        <v>134.4</v>
      </c>
      <c r="L77" s="103">
        <v>126.8</v>
      </c>
      <c r="M77" s="103">
        <v>130.69999999999999</v>
      </c>
      <c r="N77" s="103">
        <v>129.19999999999999</v>
      </c>
      <c r="O77" s="103">
        <v>130.19999999999999</v>
      </c>
      <c r="P77" s="103">
        <v>125.9</v>
      </c>
      <c r="Q77" s="103">
        <v>133.1</v>
      </c>
      <c r="R77" s="103">
        <v>134.9</v>
      </c>
      <c r="S77" s="103">
        <v>130.30000000000001</v>
      </c>
      <c r="T77" s="99">
        <v>134.5</v>
      </c>
      <c r="U77" s="99">
        <v>135.69999999999999</v>
      </c>
      <c r="V77" s="99">
        <v>135.9</v>
      </c>
      <c r="W77" s="99">
        <v>135.9</v>
      </c>
      <c r="X77" s="99">
        <v>135.9</v>
      </c>
      <c r="Y77" s="99">
        <v>135.9</v>
      </c>
      <c r="Z77" s="99">
        <v>135.9</v>
      </c>
      <c r="AA77" s="103"/>
      <c r="AB77" s="103">
        <v>127.3</v>
      </c>
      <c r="AC77" s="103">
        <v>126.5</v>
      </c>
      <c r="AD77" s="103">
        <v>129.80000000000001</v>
      </c>
      <c r="AE77" s="103">
        <v>126.2</v>
      </c>
      <c r="AF77" s="104">
        <v>131.9</v>
      </c>
      <c r="AG77" s="105"/>
      <c r="AH77" s="52">
        <f t="shared" si="2"/>
        <v>136</v>
      </c>
      <c r="AI77" s="53">
        <f t="shared" si="3"/>
        <v>125.9</v>
      </c>
    </row>
    <row r="78" spans="1:35" x14ac:dyDescent="0.25">
      <c r="A78" s="98" t="s">
        <v>85</v>
      </c>
      <c r="B78" s="100">
        <v>134.4</v>
      </c>
      <c r="C78" s="70">
        <v>130.9</v>
      </c>
      <c r="D78" s="70">
        <v>129.80000000000001</v>
      </c>
      <c r="E78" s="70">
        <v>129.30000000000001</v>
      </c>
      <c r="F78" s="70">
        <v>128.80000000000001</v>
      </c>
      <c r="G78" s="70">
        <v>129.69999999999999</v>
      </c>
      <c r="H78" s="70">
        <v>129.1</v>
      </c>
      <c r="I78" s="70">
        <v>128.80000000000001</v>
      </c>
      <c r="J78" s="70">
        <v>127.1</v>
      </c>
      <c r="K78" s="70">
        <v>125.7</v>
      </c>
      <c r="L78" s="70">
        <v>126.4</v>
      </c>
      <c r="M78" s="70">
        <v>127</v>
      </c>
      <c r="N78" s="70">
        <v>131.30000000000001</v>
      </c>
      <c r="O78" s="70">
        <v>129.19999999999999</v>
      </c>
      <c r="P78" s="70">
        <v>127.2</v>
      </c>
      <c r="Q78" s="70">
        <v>129</v>
      </c>
      <c r="R78" s="70">
        <v>128.80000000000001</v>
      </c>
      <c r="S78" s="70">
        <v>133</v>
      </c>
      <c r="T78" s="99">
        <v>130.9</v>
      </c>
      <c r="U78" s="99">
        <v>131.6</v>
      </c>
      <c r="V78" s="99">
        <v>129.9</v>
      </c>
      <c r="W78" s="99">
        <v>129.9</v>
      </c>
      <c r="X78" s="99">
        <v>129.9</v>
      </c>
      <c r="Y78" s="99">
        <v>129.9</v>
      </c>
      <c r="Z78" s="99">
        <v>129.9</v>
      </c>
      <c r="AA78" s="70"/>
      <c r="AB78" s="70">
        <v>131.1</v>
      </c>
      <c r="AC78" s="70">
        <v>130.69999999999999</v>
      </c>
      <c r="AD78" s="70">
        <v>134.1</v>
      </c>
      <c r="AE78" s="70">
        <v>130.9</v>
      </c>
      <c r="AF78" s="100">
        <v>129.69999999999999</v>
      </c>
      <c r="AG78" s="101"/>
      <c r="AH78" s="52">
        <f>MAX(B78:AF78)</f>
        <v>134.4</v>
      </c>
      <c r="AI78" s="53">
        <f>MIN(B78:AF78)</f>
        <v>125.7</v>
      </c>
    </row>
    <row r="79" spans="1:35" ht="15.75" thickBot="1" x14ac:dyDescent="0.3">
      <c r="A79" s="98" t="s">
        <v>86</v>
      </c>
      <c r="B79" s="107">
        <v>65.3</v>
      </c>
      <c r="C79" s="106">
        <v>65.5</v>
      </c>
      <c r="D79" s="106">
        <v>65.400000000000006</v>
      </c>
      <c r="E79" s="106">
        <v>65.599999999999994</v>
      </c>
      <c r="F79" s="106">
        <v>65.900000000000006</v>
      </c>
      <c r="G79" s="106">
        <v>65.998999999999995</v>
      </c>
      <c r="H79" s="106">
        <v>65.7</v>
      </c>
      <c r="I79" s="106">
        <v>65.599999999999994</v>
      </c>
      <c r="J79" s="106">
        <v>66</v>
      </c>
      <c r="K79" s="106">
        <v>66.2</v>
      </c>
      <c r="L79" s="106">
        <v>65</v>
      </c>
      <c r="M79" s="106">
        <v>65.900000000000006</v>
      </c>
      <c r="N79" s="106">
        <v>66</v>
      </c>
      <c r="O79" s="106">
        <v>65.5</v>
      </c>
      <c r="P79" s="106">
        <v>65</v>
      </c>
      <c r="Q79" s="106">
        <v>64.3</v>
      </c>
      <c r="R79" s="106">
        <v>66.3</v>
      </c>
      <c r="S79" s="106">
        <v>65.5</v>
      </c>
      <c r="T79" s="106">
        <v>65.400000000000006</v>
      </c>
      <c r="U79" s="106">
        <v>65.7</v>
      </c>
      <c r="V79" s="106">
        <v>65.8</v>
      </c>
      <c r="W79" s="106">
        <v>65.8</v>
      </c>
      <c r="X79" s="106">
        <v>65.8</v>
      </c>
      <c r="Y79" s="106">
        <v>65.8</v>
      </c>
      <c r="Z79" s="106">
        <v>65.8</v>
      </c>
      <c r="AA79" s="106"/>
      <c r="AB79" s="106">
        <v>64.8</v>
      </c>
      <c r="AC79" s="106">
        <v>64.900000000000006</v>
      </c>
      <c r="AD79" s="106">
        <v>65.5</v>
      </c>
      <c r="AE79" s="106">
        <v>65.3</v>
      </c>
      <c r="AF79" s="107">
        <v>66</v>
      </c>
      <c r="AG79" s="108"/>
      <c r="AH79" s="52">
        <f>MAX(B79:AF79)</f>
        <v>66.3</v>
      </c>
      <c r="AI79" s="53">
        <f>MIN(B79:AF79)</f>
        <v>64.3</v>
      </c>
    </row>
    <row r="80" spans="1:35" x14ac:dyDescent="0.25">
      <c r="A80" s="109" t="s">
        <v>87</v>
      </c>
      <c r="B80" s="110">
        <f>SUMIF(B48:B57,"&gt;0")</f>
        <v>154.4</v>
      </c>
      <c r="C80" s="110">
        <f t="shared" ref="C80:AF80" si="19">SUMIF(C48:C57,"&gt;0")</f>
        <v>154.30000000000001</v>
      </c>
      <c r="D80" s="110">
        <f t="shared" si="19"/>
        <v>211</v>
      </c>
      <c r="E80" s="110">
        <f t="shared" si="19"/>
        <v>280</v>
      </c>
      <c r="F80" s="110">
        <f t="shared" si="19"/>
        <v>293</v>
      </c>
      <c r="G80" s="110">
        <f t="shared" si="19"/>
        <v>289</v>
      </c>
      <c r="H80" s="110">
        <f t="shared" si="19"/>
        <v>297.5</v>
      </c>
      <c r="I80" s="110">
        <f t="shared" si="19"/>
        <v>299.3</v>
      </c>
      <c r="J80" s="110">
        <f t="shared" si="19"/>
        <v>304.2</v>
      </c>
      <c r="K80" s="110">
        <f t="shared" si="19"/>
        <v>316.60000000000002</v>
      </c>
      <c r="L80" s="110">
        <f>SUMIF(L48:L58,"&gt;0")</f>
        <v>366.3</v>
      </c>
      <c r="M80" s="110">
        <f t="shared" si="19"/>
        <v>385.33000000000004</v>
      </c>
      <c r="N80" s="110">
        <f t="shared" si="19"/>
        <v>361.1</v>
      </c>
      <c r="O80" s="110">
        <f t="shared" si="19"/>
        <v>368.2</v>
      </c>
      <c r="P80" s="110">
        <f t="shared" si="19"/>
        <v>324.37</v>
      </c>
      <c r="Q80" s="110">
        <f t="shared" si="19"/>
        <v>273.5</v>
      </c>
      <c r="R80" s="110">
        <f t="shared" si="19"/>
        <v>296.3</v>
      </c>
      <c r="S80" s="110">
        <f t="shared" si="19"/>
        <v>220.3</v>
      </c>
      <c r="T80" s="110">
        <f t="shared" si="19"/>
        <v>239.6</v>
      </c>
      <c r="U80" s="110">
        <f t="shared" si="19"/>
        <v>205</v>
      </c>
      <c r="V80" s="110">
        <f t="shared" si="19"/>
        <v>219</v>
      </c>
      <c r="W80" s="110">
        <f t="shared" si="19"/>
        <v>375</v>
      </c>
      <c r="X80" s="110">
        <f t="shared" si="19"/>
        <v>465</v>
      </c>
      <c r="Y80" s="110">
        <f t="shared" si="19"/>
        <v>529</v>
      </c>
      <c r="Z80" s="110">
        <f t="shared" si="19"/>
        <v>580</v>
      </c>
      <c r="AA80" s="110">
        <f t="shared" si="19"/>
        <v>553</v>
      </c>
      <c r="AB80" s="110">
        <f t="shared" si="19"/>
        <v>553.6</v>
      </c>
      <c r="AC80" s="110">
        <f t="shared" si="19"/>
        <v>530.79999999999995</v>
      </c>
      <c r="AD80" s="110">
        <f t="shared" si="19"/>
        <v>443.74</v>
      </c>
      <c r="AE80" s="110">
        <f t="shared" si="19"/>
        <v>448.9</v>
      </c>
      <c r="AF80" s="110">
        <f t="shared" si="19"/>
        <v>410.38</v>
      </c>
      <c r="AG80" s="111"/>
      <c r="AH80" s="52">
        <f>MAX(B80:AF80)</f>
        <v>580</v>
      </c>
      <c r="AI80" s="53">
        <f>MIN(B80:AF80)</f>
        <v>154.30000000000001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112.42</v>
      </c>
      <c r="C82" s="115">
        <f t="shared" ref="C82:AF82" si="20">C11+C13+C17+C34+C36+C38+C40+C94+C108+C110+C121+C127+C130+C139+C143+C144+C147+C154+C159+C162+C163+C164+C172+C177+C83+C84+C85+C86+C99</f>
        <v>118.51999999999997</v>
      </c>
      <c r="D82" s="115">
        <f t="shared" si="20"/>
        <v>88.82</v>
      </c>
      <c r="E82" s="115">
        <f t="shared" si="20"/>
        <v>57.919999999999987</v>
      </c>
      <c r="F82" s="115">
        <f t="shared" si="20"/>
        <v>85.61999999999999</v>
      </c>
      <c r="G82" s="115">
        <f t="shared" si="20"/>
        <v>110.62</v>
      </c>
      <c r="H82" s="115">
        <f t="shared" si="20"/>
        <v>117.51999999999998</v>
      </c>
      <c r="I82" s="115">
        <f t="shared" si="20"/>
        <v>112.54</v>
      </c>
      <c r="J82" s="115">
        <f t="shared" si="20"/>
        <v>154.41999999999999</v>
      </c>
      <c r="K82" s="115">
        <f t="shared" si="20"/>
        <v>166.92</v>
      </c>
      <c r="L82" s="115">
        <f t="shared" si="20"/>
        <v>223.11999999999995</v>
      </c>
      <c r="M82" s="115">
        <f t="shared" si="20"/>
        <v>228.01999999999998</v>
      </c>
      <c r="N82" s="115">
        <f t="shared" si="20"/>
        <v>255.01999999999998</v>
      </c>
      <c r="O82" s="115">
        <f t="shared" si="20"/>
        <v>238.72</v>
      </c>
      <c r="P82" s="115">
        <f t="shared" si="20"/>
        <v>238.51999999999998</v>
      </c>
      <c r="Q82" s="115">
        <f t="shared" si="20"/>
        <v>234.22</v>
      </c>
      <c r="R82" s="115">
        <f t="shared" si="20"/>
        <v>197.41999999999996</v>
      </c>
      <c r="S82" s="115">
        <f t="shared" si="20"/>
        <v>242.21999999999997</v>
      </c>
      <c r="T82" s="115">
        <f t="shared" si="20"/>
        <v>437.31999999999994</v>
      </c>
      <c r="U82" s="115">
        <f t="shared" si="20"/>
        <v>447.02</v>
      </c>
      <c r="V82" s="115">
        <f t="shared" si="20"/>
        <v>446.71999999999991</v>
      </c>
      <c r="W82" s="115">
        <f t="shared" si="20"/>
        <v>420.31999999999994</v>
      </c>
      <c r="X82" s="115">
        <f t="shared" si="20"/>
        <v>425.31999999999994</v>
      </c>
      <c r="Y82" s="115">
        <f t="shared" si="20"/>
        <v>445.31999999999994</v>
      </c>
      <c r="Z82" s="115">
        <f t="shared" si="20"/>
        <v>440.71999999999997</v>
      </c>
      <c r="AA82" s="115">
        <f t="shared" si="20"/>
        <v>106.02000000000001</v>
      </c>
      <c r="AB82" s="115">
        <f t="shared" si="20"/>
        <v>194.32</v>
      </c>
      <c r="AC82" s="115">
        <f t="shared" si="20"/>
        <v>182.22</v>
      </c>
      <c r="AD82" s="115">
        <f t="shared" si="20"/>
        <v>164.82</v>
      </c>
      <c r="AE82" s="115">
        <f t="shared" si="20"/>
        <v>153.62</v>
      </c>
      <c r="AF82" s="115">
        <f t="shared" si="20"/>
        <v>164.42</v>
      </c>
      <c r="AG82" s="116"/>
      <c r="AH82" s="52">
        <f>MAX(B82:AF82)</f>
        <v>447.02</v>
      </c>
      <c r="AI82" s="53">
        <f>MIN(B82:AF82)</f>
        <v>57.919999999999987</v>
      </c>
    </row>
    <row r="83" spans="1:37" x14ac:dyDescent="0.25">
      <c r="A83" s="117" t="s">
        <v>89</v>
      </c>
      <c r="B83" s="119">
        <v>47.8</v>
      </c>
      <c r="C83" s="118">
        <v>39.1</v>
      </c>
      <c r="D83" s="118">
        <v>-3.3</v>
      </c>
      <c r="E83" s="118">
        <v>-40.1</v>
      </c>
      <c r="F83" s="118">
        <v>-37.5</v>
      </c>
      <c r="G83" s="118">
        <v>-43.7</v>
      </c>
      <c r="H83" s="118">
        <v>-36.1</v>
      </c>
      <c r="I83" s="118">
        <v>-35.6</v>
      </c>
      <c r="J83" s="118">
        <v>-25.1</v>
      </c>
      <c r="K83" s="118">
        <v>1.6</v>
      </c>
      <c r="L83" s="118">
        <v>-25</v>
      </c>
      <c r="M83" s="118">
        <v>-16.8</v>
      </c>
      <c r="N83" s="118">
        <v>-17.5</v>
      </c>
      <c r="O83" s="118">
        <v>-11.7</v>
      </c>
      <c r="P83" s="118">
        <v>0</v>
      </c>
      <c r="Q83" s="118">
        <v>30.4</v>
      </c>
      <c r="R83" s="118">
        <v>-5</v>
      </c>
      <c r="S83" s="118">
        <v>20.5</v>
      </c>
      <c r="T83" s="118">
        <v>80</v>
      </c>
      <c r="U83" s="118">
        <v>88</v>
      </c>
      <c r="V83" s="118">
        <v>85</v>
      </c>
      <c r="W83" s="118">
        <v>85</v>
      </c>
      <c r="X83" s="118">
        <v>90</v>
      </c>
      <c r="Y83" s="118">
        <v>95</v>
      </c>
      <c r="Z83" s="118">
        <v>99</v>
      </c>
      <c r="AA83" s="50"/>
      <c r="AB83" s="50">
        <v>-71.900000000000006</v>
      </c>
      <c r="AC83" s="50">
        <v>-74.099999999999994</v>
      </c>
      <c r="AD83" s="50">
        <v>-29.4</v>
      </c>
      <c r="AE83" s="50">
        <v>-38.6</v>
      </c>
      <c r="AF83" s="119">
        <v>-43.6</v>
      </c>
      <c r="AG83" s="120">
        <v>75</v>
      </c>
      <c r="AH83" s="52">
        <f>IF(ABS(MAX(B83:AF83))&gt;ABS(MIN(B83:AF83)),MAX(B83:AF83),MIN(B83:AF83))</f>
        <v>99</v>
      </c>
      <c r="AI83" s="121">
        <f>INDEX($B$9:$AF$9,1,MATCH(AH83,B83:AF83,0))</f>
        <v>0.8125</v>
      </c>
    </row>
    <row r="84" spans="1:37" x14ac:dyDescent="0.25">
      <c r="A84" s="122" t="s">
        <v>90</v>
      </c>
      <c r="B84" s="123">
        <f>-19.3-24.4</f>
        <v>-43.7</v>
      </c>
      <c r="C84" s="83">
        <f>-17.4-20.8</f>
        <v>-38.200000000000003</v>
      </c>
      <c r="D84" s="83">
        <v>-30.2</v>
      </c>
      <c r="E84" s="83">
        <v>-33.700000000000003</v>
      </c>
      <c r="F84" s="83">
        <v>-33.200000000000003</v>
      </c>
      <c r="G84" s="83">
        <v>-33.5</v>
      </c>
      <c r="H84" s="83">
        <v>-34.200000000000003</v>
      </c>
      <c r="I84" s="83">
        <v>-33.6</v>
      </c>
      <c r="J84" s="83">
        <v>-11.2</v>
      </c>
      <c r="K84" s="83">
        <v>-28.9</v>
      </c>
      <c r="L84" s="83">
        <f>13+19</f>
        <v>32</v>
      </c>
      <c r="M84" s="83">
        <v>29</v>
      </c>
      <c r="N84" s="83">
        <v>42</v>
      </c>
      <c r="O84" s="83">
        <v>24.7</v>
      </c>
      <c r="P84" s="83">
        <v>11</v>
      </c>
      <c r="Q84" s="83">
        <v>-2.2000000000000002</v>
      </c>
      <c r="R84" s="83">
        <v>-15</v>
      </c>
      <c r="S84" s="83">
        <f>3.6-0.7</f>
        <v>2.9000000000000004</v>
      </c>
      <c r="T84" s="83">
        <v>100</v>
      </c>
      <c r="U84" s="83">
        <v>100</v>
      </c>
      <c r="V84" s="83">
        <v>100</v>
      </c>
      <c r="W84" s="83">
        <v>100</v>
      </c>
      <c r="X84" s="83">
        <v>100</v>
      </c>
      <c r="Y84" s="83">
        <v>115</v>
      </c>
      <c r="Z84" s="83">
        <v>120</v>
      </c>
      <c r="AA84" s="70"/>
      <c r="AB84" s="70">
        <v>107.6</v>
      </c>
      <c r="AC84" s="70">
        <v>102.7</v>
      </c>
      <c r="AD84" s="70">
        <v>57</v>
      </c>
      <c r="AE84" s="70">
        <v>58</v>
      </c>
      <c r="AF84" s="123">
        <v>32.9</v>
      </c>
      <c r="AG84" s="120">
        <v>240</v>
      </c>
      <c r="AH84" s="52">
        <f>IF(ABS(MAX(B84:AF84))&gt;ABS(MIN(B84:AF84)),MAX(B84:AF84),MIN(B84:AF84))</f>
        <v>120</v>
      </c>
      <c r="AI84" s="121">
        <f>INDEX($B$9:$AF$9,1,MATCH(AH84,B84:AF84,0))</f>
        <v>0.8125</v>
      </c>
    </row>
    <row r="85" spans="1:37" x14ac:dyDescent="0.25">
      <c r="A85" s="122" t="s">
        <v>91</v>
      </c>
      <c r="B85" s="123">
        <v>5.9</v>
      </c>
      <c r="C85" s="83">
        <v>10.7</v>
      </c>
      <c r="D85" s="83">
        <v>23</v>
      </c>
      <c r="E85" s="83">
        <v>21</v>
      </c>
      <c r="F85" s="83">
        <v>32.6</v>
      </c>
      <c r="G85" s="83">
        <v>40.4</v>
      </c>
      <c r="H85" s="83">
        <v>39.799999999999997</v>
      </c>
      <c r="I85" s="83">
        <v>37.4</v>
      </c>
      <c r="J85" s="83">
        <v>38.200000000000003</v>
      </c>
      <c r="K85" s="83">
        <v>36.9</v>
      </c>
      <c r="L85" s="83">
        <v>41.3</v>
      </c>
      <c r="M85" s="83">
        <v>40.200000000000003</v>
      </c>
      <c r="N85" s="83">
        <v>30.4</v>
      </c>
      <c r="O85" s="83">
        <v>25.3</v>
      </c>
      <c r="P85" s="83">
        <v>28.8</v>
      </c>
      <c r="Q85" s="83">
        <v>6</v>
      </c>
      <c r="R85" s="83">
        <v>16.399999999999999</v>
      </c>
      <c r="S85" s="83">
        <v>17.600000000000001</v>
      </c>
      <c r="T85" s="83">
        <v>58.5</v>
      </c>
      <c r="U85" s="83">
        <v>58.5</v>
      </c>
      <c r="V85" s="83">
        <v>58.5</v>
      </c>
      <c r="W85" s="83">
        <v>58.5</v>
      </c>
      <c r="X85" s="83">
        <v>58.5</v>
      </c>
      <c r="Y85" s="83">
        <v>58.5</v>
      </c>
      <c r="Z85" s="83">
        <v>58.5</v>
      </c>
      <c r="AA85" s="70"/>
      <c r="AB85" s="70">
        <v>54.9</v>
      </c>
      <c r="AC85" s="70">
        <v>53.5</v>
      </c>
      <c r="AD85" s="70">
        <v>44</v>
      </c>
      <c r="AE85" s="70">
        <v>43</v>
      </c>
      <c r="AF85" s="123">
        <v>40.1</v>
      </c>
      <c r="AG85" s="120">
        <v>60</v>
      </c>
      <c r="AH85" s="52">
        <f>IF(ABS(MAX(B85:AF85))&gt;ABS(MIN(B85:AF85)),MAX(B85:AF85),MIN(B85:AF85))</f>
        <v>58.5</v>
      </c>
      <c r="AI85" s="121">
        <f>INDEX($B$9:$AF$9,1,MATCH(AH85,B85:AF85,0))</f>
        <v>0.66666666666666696</v>
      </c>
    </row>
    <row r="86" spans="1:37" x14ac:dyDescent="0.25">
      <c r="A86" s="124" t="s">
        <v>92</v>
      </c>
      <c r="B86" s="126">
        <v>-97.3</v>
      </c>
      <c r="C86" s="85">
        <v>-93.2</v>
      </c>
      <c r="D86" s="85">
        <v>-101.1</v>
      </c>
      <c r="E86" s="85">
        <v>-89.6</v>
      </c>
      <c r="F86" s="85">
        <v>-77.3</v>
      </c>
      <c r="G86" s="85">
        <v>-53.6</v>
      </c>
      <c r="H86" s="85">
        <v>-51</v>
      </c>
      <c r="I86" s="85">
        <v>-52.2</v>
      </c>
      <c r="J86" s="85">
        <v>-43.8</v>
      </c>
      <c r="K86" s="85">
        <v>-39</v>
      </c>
      <c r="L86" s="85">
        <v>-28.9</v>
      </c>
      <c r="M86" s="85">
        <v>-26.9</v>
      </c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-101.1</v>
      </c>
      <c r="AI86" s="121">
        <f>INDEX($B$9:$AF$9,1,MATCH(AH86,B86:AF86,0))</f>
        <v>0.125</v>
      </c>
    </row>
    <row r="87" spans="1:37" ht="15.75" thickBot="1" x14ac:dyDescent="0.3">
      <c r="A87" s="124" t="s">
        <v>93</v>
      </c>
      <c r="B87" s="126">
        <v>24.7</v>
      </c>
      <c r="C87" s="85">
        <v>37.799999999999997</v>
      </c>
      <c r="D87" s="85">
        <v>70</v>
      </c>
      <c r="E87" s="85">
        <v>93.3</v>
      </c>
      <c r="F87" s="85">
        <v>89</v>
      </c>
      <c r="G87" s="85">
        <v>82</v>
      </c>
      <c r="H87" s="85">
        <v>93.7</v>
      </c>
      <c r="I87" s="85">
        <v>100</v>
      </c>
      <c r="J87" s="85">
        <v>90.9</v>
      </c>
      <c r="K87" s="85">
        <v>60.3</v>
      </c>
      <c r="L87" s="85">
        <v>97.3</v>
      </c>
      <c r="M87" s="85">
        <v>73</v>
      </c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>
        <f>IF(ABS(MAX(B87:AF87))&gt;ABS(MIN(B87:AF87)),MAX(B87:AF87),MIN(B87:AF87))</f>
        <v>100</v>
      </c>
      <c r="AI87" s="121">
        <f>INDEX($B$9:$AF$9,1,MATCH(AH87,B87:AF87,0))</f>
        <v>0.27083333333333331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1001.87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252" t="s">
        <v>190</v>
      </c>
      <c r="B190" s="252"/>
      <c r="C190" s="46"/>
      <c r="D190" s="165" t="str">
        <f ca="1">"Pie Chart of Daily Peak Demand(Inclusive of Export) of Nepal ("&amp;A4&amp;" "&amp;C4&amp;")"</f>
        <v>Pie Chart of Daily Peak Demand(Inclusive of Export) of Nepal (Date: 2078 Asar 1)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Asar 1)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935.74</v>
      </c>
      <c r="U193" s="173">
        <f t="shared" si="37"/>
        <v>907.34</v>
      </c>
      <c r="V193" s="173">
        <f t="shared" si="37"/>
        <v>855.24</v>
      </c>
      <c r="W193" s="173">
        <f t="shared" si="37"/>
        <v>893.34</v>
      </c>
      <c r="X193" s="173">
        <f t="shared" si="37"/>
        <v>907.84</v>
      </c>
      <c r="Y193" s="173">
        <f t="shared" si="37"/>
        <v>904.14</v>
      </c>
      <c r="Z193" s="173">
        <f t="shared" si="37"/>
        <v>898.94</v>
      </c>
      <c r="AA193" s="173">
        <f t="shared" si="37"/>
        <v>901.56000000000006</v>
      </c>
      <c r="AB193" s="173">
        <f t="shared" si="37"/>
        <v>923.04</v>
      </c>
      <c r="AC193" s="173">
        <f t="shared" si="37"/>
        <v>934.44</v>
      </c>
      <c r="AD193" s="173">
        <f t="shared" si="37"/>
        <v>978.34</v>
      </c>
      <c r="AE193" s="173">
        <f t="shared" si="37"/>
        <v>1001.87</v>
      </c>
      <c r="AF193" s="173">
        <f t="shared" si="37"/>
        <v>939.44</v>
      </c>
      <c r="AG193" s="173">
        <f t="shared" si="37"/>
        <v>937.93999999999994</v>
      </c>
      <c r="AH193" s="173">
        <f t="shared" si="37"/>
        <v>932.31</v>
      </c>
      <c r="AI193" s="173">
        <f t="shared" si="37"/>
        <v>855.13999999999987</v>
      </c>
      <c r="AJ193" s="173">
        <f t="shared" si="37"/>
        <v>935.93999999999994</v>
      </c>
      <c r="AK193" s="173">
        <f t="shared" si="37"/>
        <v>919.74</v>
      </c>
      <c r="AL193" s="173">
        <f t="shared" si="37"/>
        <v>902.34</v>
      </c>
      <c r="AM193" s="173">
        <f t="shared" si="37"/>
        <v>911.83999999999992</v>
      </c>
      <c r="AN193" s="173">
        <f t="shared" si="37"/>
        <v>904.04000000000008</v>
      </c>
      <c r="AO193" s="173">
        <f t="shared" si="37"/>
        <v>992.54</v>
      </c>
      <c r="AP193" s="173">
        <f t="shared" si="37"/>
        <v>1082.54</v>
      </c>
      <c r="AQ193" s="173">
        <f t="shared" si="37"/>
        <v>1146.54</v>
      </c>
      <c r="AR193" s="173">
        <f t="shared" si="37"/>
        <v>1196.94</v>
      </c>
      <c r="AS193" s="173">
        <f t="shared" si="37"/>
        <v>998.04</v>
      </c>
      <c r="AT193" s="173">
        <f t="shared" si="37"/>
        <v>1019.3400000000001</v>
      </c>
      <c r="AU193" s="173">
        <f t="shared" si="37"/>
        <v>992.93999999999983</v>
      </c>
      <c r="AV193" s="173">
        <f t="shared" si="37"/>
        <v>896.88000000000011</v>
      </c>
      <c r="AW193" s="173">
        <f t="shared" si="37"/>
        <v>899.54000000000008</v>
      </c>
      <c r="AX193" s="173">
        <f t="shared" si="37"/>
        <v>904.72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954" priority="175">
      <formula>S$9&gt;=20/24</formula>
    </cfRule>
    <cfRule type="expression" dxfId="6953" priority="176">
      <formula>AND(S$9&gt;=14/24,S$9&lt;20/24)</formula>
    </cfRule>
    <cfRule type="expression" dxfId="6952" priority="177">
      <formula>AND(S$9&gt;=8/24,S$9&lt;14/24)</formula>
    </cfRule>
    <cfRule type="expression" dxfId="6951" priority="178">
      <formula>S$9&lt;8/24</formula>
    </cfRule>
  </conditionalFormatting>
  <conditionalFormatting sqref="B8:AF10 AA70:AF70 C70:Q70 L32:Z33 L31:Q31 C47:AF47 C71:AF71 C48:K52 C72:Q72 C173:AF179 M36 N35:Q36 L29:Q29 M37:Q39 L34:Q34 L49:T50 V35:W35 S34:W34 C59:AF69 L51:Q58 U14:V14 R11:Z11 X32:Z35 C73:Z79 W15:Z15 U12:Z12 AA11:AA12 AA32:AA34 L44:AF46 AB48:AF48 AB50:AF50 AA72:AF79 AB51:AC51 AE51:AF51 AA49:AF49">
    <cfRule type="expression" dxfId="6950" priority="171">
      <formula>B$9&gt;=20/24</formula>
    </cfRule>
    <cfRule type="expression" dxfId="6949" priority="172">
      <formula>AND(B$9&gt;=14/24,B$9&lt;20/24)</formula>
    </cfRule>
    <cfRule type="expression" dxfId="6948" priority="173">
      <formula>AND(B$9&gt;=8/24,B$9&lt;14/24)</formula>
    </cfRule>
    <cfRule type="expression" dxfId="6947" priority="174">
      <formula>B$9&lt;8/24</formula>
    </cfRule>
  </conditionalFormatting>
  <conditionalFormatting sqref="B171:AF171">
    <cfRule type="expression" dxfId="6946" priority="167">
      <formula>B$9&gt;=20/24</formula>
    </cfRule>
    <cfRule type="expression" dxfId="6945" priority="168">
      <formula>AND(B$9&gt;=14/24,B$9&lt;20/24)</formula>
    </cfRule>
    <cfRule type="expression" dxfId="6944" priority="169">
      <formula>AND(B$9&gt;=8/24,B$9&lt;14/24)</formula>
    </cfRule>
    <cfRule type="expression" dxfId="6943" priority="170">
      <formula>B$9&lt;8/24</formula>
    </cfRule>
  </conditionalFormatting>
  <conditionalFormatting sqref="AL4:AL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6942" priority="162">
      <formula>L$9&gt;=20/24</formula>
    </cfRule>
    <cfRule type="expression" dxfId="6941" priority="163">
      <formula>AND(L$9&gt;=14/24,L$9&lt;20/24)</formula>
    </cfRule>
    <cfRule type="expression" dxfId="6940" priority="164">
      <formula>AND(L$9&gt;=8/24,L$9&lt;14/24)</formula>
    </cfRule>
    <cfRule type="expression" dxfId="6939" priority="165">
      <formula>L$9&lt;8/24</formula>
    </cfRule>
  </conditionalFormatting>
  <conditionalFormatting sqref="L35:M35">
    <cfRule type="expression" dxfId="6938" priority="158">
      <formula>L$9&gt;=20/24</formula>
    </cfRule>
    <cfRule type="expression" dxfId="6937" priority="159">
      <formula>AND(L$9&gt;=14/24,L$9&lt;20/24)</formula>
    </cfRule>
    <cfRule type="expression" dxfId="6936" priority="160">
      <formula>AND(L$9&gt;=8/24,L$9&lt;14/24)</formula>
    </cfRule>
    <cfRule type="expression" dxfId="6935" priority="161">
      <formula>L$9&lt;8/24</formula>
    </cfRule>
  </conditionalFormatting>
  <conditionalFormatting sqref="U13:AA13">
    <cfRule type="expression" dxfId="6934" priority="154">
      <formula>U$9&gt;=20/24</formula>
    </cfRule>
    <cfRule type="expression" dxfId="6933" priority="155">
      <formula>AND(U$9&gt;=14/24,U$9&lt;20/24)</formula>
    </cfRule>
    <cfRule type="expression" dxfId="6932" priority="156">
      <formula>AND(U$9&gt;=8/24,U$9&lt;14/24)</formula>
    </cfRule>
    <cfRule type="expression" dxfId="6931" priority="157">
      <formula>U$9&lt;8/24</formula>
    </cfRule>
  </conditionalFormatting>
  <conditionalFormatting sqref="R31:AA31">
    <cfRule type="expression" dxfId="6930" priority="150">
      <formula>R$9&gt;=20/24</formula>
    </cfRule>
    <cfRule type="expression" dxfId="6929" priority="151">
      <formula>AND(R$9&gt;=14/24,R$9&lt;20/24)</formula>
    </cfRule>
    <cfRule type="expression" dxfId="6928" priority="152">
      <formula>AND(R$9&gt;=8/24,R$9&lt;14/24)</formula>
    </cfRule>
    <cfRule type="expression" dxfId="6927" priority="153">
      <formula>R$9&lt;8/24</formula>
    </cfRule>
  </conditionalFormatting>
  <conditionalFormatting sqref="R48:AA48">
    <cfRule type="expression" dxfId="6926" priority="146">
      <formula>R$9&gt;=20/24</formula>
    </cfRule>
    <cfRule type="expression" dxfId="6925" priority="147">
      <formula>AND(R$9&gt;=14/24,R$9&lt;20/24)</formula>
    </cfRule>
    <cfRule type="expression" dxfId="6924" priority="148">
      <formula>AND(R$9&gt;=8/24,R$9&lt;14/24)</formula>
    </cfRule>
    <cfRule type="expression" dxfId="6923" priority="149">
      <formula>R$9&lt;8/24</formula>
    </cfRule>
  </conditionalFormatting>
  <conditionalFormatting sqref="R70:Z70">
    <cfRule type="expression" dxfId="6922" priority="142">
      <formula>R$9&gt;=20/24</formula>
    </cfRule>
    <cfRule type="expression" dxfId="6921" priority="143">
      <formula>AND(R$9&gt;=14/24,R$9&lt;20/24)</formula>
    </cfRule>
    <cfRule type="expression" dxfId="6920" priority="144">
      <formula>AND(R$9&gt;=8/24,R$9&lt;14/24)</formula>
    </cfRule>
    <cfRule type="expression" dxfId="6919" priority="145">
      <formula>R$9&lt;8/24</formula>
    </cfRule>
  </conditionalFormatting>
  <conditionalFormatting sqref="R72:Z72">
    <cfRule type="expression" dxfId="6918" priority="138">
      <formula>R$9&gt;=20/24</formula>
    </cfRule>
    <cfRule type="expression" dxfId="6917" priority="139">
      <formula>AND(R$9&gt;=14/24,R$9&lt;20/24)</formula>
    </cfRule>
    <cfRule type="expression" dxfId="6916" priority="140">
      <formula>AND(R$9&gt;=8/24,R$9&lt;14/24)</formula>
    </cfRule>
    <cfRule type="expression" dxfId="6915" priority="141">
      <formula>R$9&lt;8/24</formula>
    </cfRule>
  </conditionalFormatting>
  <conditionalFormatting sqref="L11:Q27 R22:R27 S22:T26">
    <cfRule type="expression" dxfId="6914" priority="134">
      <formula>L$9&gt;=20/24</formula>
    </cfRule>
    <cfRule type="expression" dxfId="6913" priority="135">
      <formula>AND(L$9&gt;=14/24,L$9&lt;20/24)</formula>
    </cfRule>
    <cfRule type="expression" dxfId="6912" priority="136">
      <formula>AND(L$9&gt;=8/24,L$9&lt;14/24)</formula>
    </cfRule>
    <cfRule type="expression" dxfId="6911" priority="137">
      <formula>L$9&lt;8/24</formula>
    </cfRule>
  </conditionalFormatting>
  <conditionalFormatting sqref="L40:Q40">
    <cfRule type="expression" dxfId="6910" priority="130">
      <formula>L$9&gt;=20/24</formula>
    </cfRule>
    <cfRule type="expression" dxfId="6909" priority="131">
      <formula>AND(L$9&gt;=14/24,L$9&lt;20/24)</formula>
    </cfRule>
    <cfRule type="expression" dxfId="6908" priority="132">
      <formula>AND(L$9&gt;=8/24,L$9&lt;14/24)</formula>
    </cfRule>
    <cfRule type="expression" dxfId="6907" priority="133">
      <formula>L$9&lt;8/24</formula>
    </cfRule>
  </conditionalFormatting>
  <conditionalFormatting sqref="L41:Q41">
    <cfRule type="expression" dxfId="6906" priority="126">
      <formula>L$9&gt;=20/24</formula>
    </cfRule>
    <cfRule type="expression" dxfId="6905" priority="127">
      <formula>AND(L$9&gt;=14/24,L$9&lt;20/24)</formula>
    </cfRule>
    <cfRule type="expression" dxfId="6904" priority="128">
      <formula>AND(L$9&gt;=8/24,L$9&lt;14/24)</formula>
    </cfRule>
    <cfRule type="expression" dxfId="6903" priority="129">
      <formula>L$9&lt;8/24</formula>
    </cfRule>
  </conditionalFormatting>
  <conditionalFormatting sqref="L36:L39">
    <cfRule type="expression" dxfId="6902" priority="122">
      <formula>L$9&gt;=20/24</formula>
    </cfRule>
    <cfRule type="expression" dxfId="6901" priority="123">
      <formula>AND(L$9&gt;=14/24,L$9&lt;20/24)</formula>
    </cfRule>
    <cfRule type="expression" dxfId="6900" priority="124">
      <formula>AND(L$9&gt;=8/24,L$9&lt;14/24)</formula>
    </cfRule>
    <cfRule type="expression" dxfId="6899" priority="125">
      <formula>L$9&lt;8/24</formula>
    </cfRule>
  </conditionalFormatting>
  <conditionalFormatting sqref="R29:AD29">
    <cfRule type="expression" dxfId="6898" priority="118">
      <formula>R$9&gt;=20/24</formula>
    </cfRule>
    <cfRule type="expression" dxfId="6897" priority="119">
      <formula>AND(R$9&gt;=14/24,R$9&lt;20/24)</formula>
    </cfRule>
    <cfRule type="expression" dxfId="6896" priority="120">
      <formula>AND(R$9&gt;=8/24,R$9&lt;14/24)</formula>
    </cfRule>
    <cfRule type="expression" dxfId="6895" priority="121">
      <formula>R$9&lt;8/24</formula>
    </cfRule>
  </conditionalFormatting>
  <conditionalFormatting sqref="R12:T21 S22:T27 U15:V15 U16:AF27">
    <cfRule type="expression" dxfId="6894" priority="114">
      <formula>R$9&gt;=20/24</formula>
    </cfRule>
    <cfRule type="expression" dxfId="6893" priority="115">
      <formula>AND(R$9&gt;=14/24,R$9&lt;20/24)</formula>
    </cfRule>
    <cfRule type="expression" dxfId="6892" priority="116">
      <formula>AND(R$9&gt;=8/24,R$9&lt;14/24)</formula>
    </cfRule>
    <cfRule type="expression" dxfId="6891" priority="117">
      <formula>R$9&lt;8/24</formula>
    </cfRule>
  </conditionalFormatting>
  <conditionalFormatting sqref="R34:R39 S35:U39 V36:AA39">
    <cfRule type="expression" dxfId="6890" priority="110">
      <formula>R$9&gt;=20/24</formula>
    </cfRule>
    <cfRule type="expression" dxfId="6889" priority="111">
      <formula>AND(R$9&gt;=14/24,R$9&lt;20/24)</formula>
    </cfRule>
    <cfRule type="expression" dxfId="6888" priority="112">
      <formula>AND(R$9&gt;=8/24,R$9&lt;14/24)</formula>
    </cfRule>
    <cfRule type="expression" dxfId="6887" priority="113">
      <formula>R$9&lt;8/24</formula>
    </cfRule>
  </conditionalFormatting>
  <conditionalFormatting sqref="R40:AA40">
    <cfRule type="expression" dxfId="6886" priority="106">
      <formula>R$9&gt;=20/24</formula>
    </cfRule>
    <cfRule type="expression" dxfId="6885" priority="107">
      <formula>AND(R$9&gt;=14/24,R$9&lt;20/24)</formula>
    </cfRule>
    <cfRule type="expression" dxfId="6884" priority="108">
      <formula>AND(R$9&gt;=8/24,R$9&lt;14/24)</formula>
    </cfRule>
    <cfRule type="expression" dxfId="6883" priority="109">
      <formula>R$9&lt;8/24</formula>
    </cfRule>
  </conditionalFormatting>
  <conditionalFormatting sqref="R41:AA41">
    <cfRule type="expression" dxfId="6882" priority="102">
      <formula>R$9&gt;=20/24</formula>
    </cfRule>
    <cfRule type="expression" dxfId="6881" priority="103">
      <formula>AND(R$9&gt;=14/24,R$9&lt;20/24)</formula>
    </cfRule>
    <cfRule type="expression" dxfId="6880" priority="104">
      <formula>AND(R$9&gt;=8/24,R$9&lt;14/24)</formula>
    </cfRule>
    <cfRule type="expression" dxfId="6879" priority="105">
      <formula>R$9&lt;8/24</formula>
    </cfRule>
  </conditionalFormatting>
  <conditionalFormatting sqref="AA55:AB58 AB52:AC53 R51:AA58 AB54 AE52:AF58">
    <cfRule type="expression" dxfId="6878" priority="98">
      <formula>R$9&gt;=20/24</formula>
    </cfRule>
    <cfRule type="expression" dxfId="6877" priority="99">
      <formula>AND(R$9&gt;=14/24,R$9&lt;20/24)</formula>
    </cfRule>
    <cfRule type="expression" dxfId="6876" priority="100">
      <formula>AND(R$9&gt;=8/24,R$9&lt;14/24)</formula>
    </cfRule>
    <cfRule type="expression" dxfId="6875" priority="101">
      <formula>R$9&lt;8/24</formula>
    </cfRule>
  </conditionalFormatting>
  <conditionalFormatting sqref="AA83:AF86">
    <cfRule type="expression" dxfId="6874" priority="94">
      <formula>AA$9&gt;=20/24</formula>
    </cfRule>
    <cfRule type="expression" dxfId="6873" priority="95">
      <formula>AND(AA$9&gt;=14/24,AA$9&lt;20/24)</formula>
    </cfRule>
    <cfRule type="expression" dxfId="6872" priority="96">
      <formula>AND(AA$9&gt;=8/24,AA$9&lt;14/24)</formula>
    </cfRule>
    <cfRule type="expression" dxfId="6871" priority="97">
      <formula>AA$9&lt;8/24</formula>
    </cfRule>
  </conditionalFormatting>
  <conditionalFormatting sqref="C53:K58">
    <cfRule type="expression" dxfId="6870" priority="90">
      <formula>C$9&gt;=20/24</formula>
    </cfRule>
    <cfRule type="expression" dxfId="6869" priority="91">
      <formula>AND(C$9&gt;=14/24,C$9&lt;20/24)</formula>
    </cfRule>
    <cfRule type="expression" dxfId="6868" priority="92">
      <formula>AND(C$9&gt;=8/24,C$9&lt;14/24)</formula>
    </cfRule>
    <cfRule type="expression" dxfId="6867" priority="93">
      <formula>C$9&lt;8/24</formula>
    </cfRule>
  </conditionalFormatting>
  <conditionalFormatting sqref="C83:K86">
    <cfRule type="expression" dxfId="6866" priority="86">
      <formula>C$9&gt;=20/24</formula>
    </cfRule>
    <cfRule type="expression" dxfId="6865" priority="87">
      <formula>AND(C$9&gt;=14/24,C$9&lt;20/24)</formula>
    </cfRule>
    <cfRule type="expression" dxfId="6864" priority="88">
      <formula>AND(C$9&gt;=8/24,C$9&lt;14/24)</formula>
    </cfRule>
    <cfRule type="expression" dxfId="6863" priority="89">
      <formula>C$9&lt;8/24</formula>
    </cfRule>
  </conditionalFormatting>
  <conditionalFormatting sqref="L83:Q86">
    <cfRule type="expression" dxfId="6862" priority="82">
      <formula>L$9&gt;=20/24</formula>
    </cfRule>
    <cfRule type="expression" dxfId="6861" priority="83">
      <formula>AND(L$9&gt;=14/24,L$9&lt;20/24)</formula>
    </cfRule>
    <cfRule type="expression" dxfId="6860" priority="84">
      <formula>AND(L$9&gt;=8/24,L$9&lt;14/24)</formula>
    </cfRule>
    <cfRule type="expression" dxfId="6859" priority="85">
      <formula>L$9&lt;8/24</formula>
    </cfRule>
  </conditionalFormatting>
  <conditionalFormatting sqref="R83:Z86">
    <cfRule type="expression" dxfId="6858" priority="78">
      <formula>R$9&gt;=20/24</formula>
    </cfRule>
    <cfRule type="expression" dxfId="6857" priority="79">
      <formula>AND(R$9&gt;=14/24,R$9&lt;20/24)</formula>
    </cfRule>
    <cfRule type="expression" dxfId="6856" priority="80">
      <formula>AND(R$9&gt;=8/24,R$9&lt;14/24)</formula>
    </cfRule>
    <cfRule type="expression" dxfId="6855" priority="81">
      <formula>R$9&lt;8/24</formula>
    </cfRule>
  </conditionalFormatting>
  <conditionalFormatting sqref="AG42 K22:Q23 K25:Q27 L24:Q24 R22:W27 J14:V15 J16:Y21 W21:Y27 Z16:Z27 AB11:AF14 J11:AA13 C28:AF47 AA15:AF27">
    <cfRule type="expression" dxfId="6854" priority="77">
      <formula>C11&gt;$AG11</formula>
    </cfRule>
  </conditionalFormatting>
  <conditionalFormatting sqref="T192:AX192">
    <cfRule type="expression" dxfId="6853" priority="73">
      <formula>T$9&gt;=20/24</formula>
    </cfRule>
    <cfRule type="expression" dxfId="6852" priority="74">
      <formula>AND(T$9&gt;=14/24,T$9&lt;20/24)</formula>
    </cfRule>
    <cfRule type="expression" dxfId="6851" priority="75">
      <formula>AND(T$9&gt;=8/24,T$9&lt;14/24)</formula>
    </cfRule>
    <cfRule type="expression" dxfId="6850" priority="76">
      <formula>T$9&lt;8/24</formula>
    </cfRule>
  </conditionalFormatting>
  <conditionalFormatting sqref="A11:A86 A88:A180">
    <cfRule type="expression" dxfId="6849" priority="72">
      <formula>$AH11=0</formula>
    </cfRule>
  </conditionalFormatting>
  <conditionalFormatting sqref="AA87:AF87">
    <cfRule type="expression" dxfId="6848" priority="68">
      <formula>AA$9&gt;=20/24</formula>
    </cfRule>
    <cfRule type="expression" dxfId="6847" priority="69">
      <formula>AND(AA$9&gt;=14/24,AA$9&lt;20/24)</formula>
    </cfRule>
    <cfRule type="expression" dxfId="6846" priority="70">
      <formula>AND(AA$9&gt;=8/24,AA$9&lt;14/24)</formula>
    </cfRule>
    <cfRule type="expression" dxfId="6845" priority="71">
      <formula>AA$9&lt;8/24</formula>
    </cfRule>
  </conditionalFormatting>
  <conditionalFormatting sqref="C87:K87">
    <cfRule type="expression" dxfId="6844" priority="64">
      <formula>C$9&gt;=20/24</formula>
    </cfRule>
    <cfRule type="expression" dxfId="6843" priority="65">
      <formula>AND(C$9&gt;=14/24,C$9&lt;20/24)</formula>
    </cfRule>
    <cfRule type="expression" dxfId="6842" priority="66">
      <formula>AND(C$9&gt;=8/24,C$9&lt;14/24)</formula>
    </cfRule>
    <cfRule type="expression" dxfId="6841" priority="67">
      <formula>C$9&lt;8/24</formula>
    </cfRule>
  </conditionalFormatting>
  <conditionalFormatting sqref="L87:Q87">
    <cfRule type="expression" dxfId="6840" priority="60">
      <formula>L$9&gt;=20/24</formula>
    </cfRule>
    <cfRule type="expression" dxfId="6839" priority="61">
      <formula>AND(L$9&gt;=14/24,L$9&lt;20/24)</formula>
    </cfRule>
    <cfRule type="expression" dxfId="6838" priority="62">
      <formula>AND(L$9&gt;=8/24,L$9&lt;14/24)</formula>
    </cfRule>
    <cfRule type="expression" dxfId="6837" priority="63">
      <formula>L$9&lt;8/24</formula>
    </cfRule>
  </conditionalFormatting>
  <conditionalFormatting sqref="R87:Z87">
    <cfRule type="expression" dxfId="6836" priority="56">
      <formula>R$9&gt;=20/24</formula>
    </cfRule>
    <cfRule type="expression" dxfId="6835" priority="57">
      <formula>AND(R$9&gt;=14/24,R$9&lt;20/24)</formula>
    </cfRule>
    <cfRule type="expression" dxfId="6834" priority="58">
      <formula>AND(R$9&gt;=8/24,R$9&lt;14/24)</formula>
    </cfRule>
    <cfRule type="expression" dxfId="6833" priority="59">
      <formula>R$9&lt;8/24</formula>
    </cfRule>
  </conditionalFormatting>
  <conditionalFormatting sqref="A87">
    <cfRule type="expression" dxfId="6832" priority="55">
      <formula>$AH87=0</formula>
    </cfRule>
  </conditionalFormatting>
  <conditionalFormatting sqref="C28:AF28">
    <cfRule type="expression" dxfId="6831" priority="51">
      <formula>C$9&gt;=20/24</formula>
    </cfRule>
    <cfRule type="expression" dxfId="6830" priority="52">
      <formula>AND(C$9&gt;=14/24,C$9&lt;20/24)</formula>
    </cfRule>
    <cfRule type="expression" dxfId="6829" priority="53">
      <formula>AND(C$9&gt;=8/24,C$9&lt;14/24)</formula>
    </cfRule>
    <cfRule type="expression" dxfId="6828" priority="54">
      <formula>C$9&lt;8/24</formula>
    </cfRule>
  </conditionalFormatting>
  <conditionalFormatting sqref="R28:AA28">
    <cfRule type="expression" dxfId="6827" priority="47">
      <formula>R$9&gt;=20/24</formula>
    </cfRule>
    <cfRule type="expression" dxfId="6826" priority="48">
      <formula>AND(R$9&gt;=14/24,R$9&lt;20/24)</formula>
    </cfRule>
    <cfRule type="expression" dxfId="6825" priority="49">
      <formula>AND(R$9&gt;=8/24,R$9&lt;14/24)</formula>
    </cfRule>
    <cfRule type="expression" dxfId="6824" priority="50">
      <formula>R$9&lt;8/24</formula>
    </cfRule>
  </conditionalFormatting>
  <conditionalFormatting sqref="B59:B79 B44:B51">
    <cfRule type="expression" dxfId="6823" priority="43">
      <formula>B$9&gt;=20/24</formula>
    </cfRule>
    <cfRule type="expression" dxfId="6822" priority="44">
      <formula>AND(B$9&gt;=14/24,B$9&lt;20/24)</formula>
    </cfRule>
    <cfRule type="expression" dxfId="6821" priority="45">
      <formula>AND(B$9&gt;=8/24,B$9&lt;14/24)</formula>
    </cfRule>
    <cfRule type="expression" dxfId="6820" priority="46">
      <formula>B$9&lt;8/24</formula>
    </cfRule>
  </conditionalFormatting>
  <conditionalFormatting sqref="B16:I23 J22:J23 B25:J27 B24:K24">
    <cfRule type="expression" dxfId="6819" priority="39">
      <formula>B$9&gt;=20/24</formula>
    </cfRule>
    <cfRule type="expression" dxfId="6818" priority="40">
      <formula>AND(B$9&gt;=14/24,B$9&lt;20/24)</formula>
    </cfRule>
    <cfRule type="expression" dxfId="6817" priority="41">
      <formula>AND(B$9&gt;=8/24,B$9&lt;14/24)</formula>
    </cfRule>
    <cfRule type="expression" dxfId="6816" priority="42">
      <formula>B$9&lt;8/24</formula>
    </cfRule>
  </conditionalFormatting>
  <conditionalFormatting sqref="B52:B58">
    <cfRule type="expression" dxfId="6815" priority="35">
      <formula>B$9&gt;=20/24</formula>
    </cfRule>
    <cfRule type="expression" dxfId="6814" priority="36">
      <formula>AND(B$9&gt;=14/24,B$9&lt;20/24)</formula>
    </cfRule>
    <cfRule type="expression" dxfId="6813" priority="37">
      <formula>AND(B$9&gt;=8/24,B$9&lt;14/24)</formula>
    </cfRule>
    <cfRule type="expression" dxfId="6812" priority="38">
      <formula>B$9&lt;8/24</formula>
    </cfRule>
  </conditionalFormatting>
  <conditionalFormatting sqref="B83:B86">
    <cfRule type="expression" dxfId="6811" priority="31">
      <formula>B$9&gt;=20/24</formula>
    </cfRule>
    <cfRule type="expression" dxfId="6810" priority="32">
      <formula>AND(B$9&gt;=14/24,B$9&lt;20/24)</formula>
    </cfRule>
    <cfRule type="expression" dxfId="6809" priority="33">
      <formula>AND(B$9&gt;=8/24,B$9&lt;14/24)</formula>
    </cfRule>
    <cfRule type="expression" dxfId="6808" priority="34">
      <formula>B$9&lt;8/24</formula>
    </cfRule>
  </conditionalFormatting>
  <conditionalFormatting sqref="B11:B47 C11:I23 J22:J23 C25:J27 C24:K24">
    <cfRule type="expression" dxfId="6807" priority="30">
      <formula>B11&gt;$AG11</formula>
    </cfRule>
  </conditionalFormatting>
  <conditionalFormatting sqref="B87">
    <cfRule type="expression" dxfId="6806" priority="26">
      <formula>B$9&gt;=20/24</formula>
    </cfRule>
    <cfRule type="expression" dxfId="6805" priority="27">
      <formula>AND(B$9&gt;=14/24,B$9&lt;20/24)</formula>
    </cfRule>
    <cfRule type="expression" dxfId="6804" priority="28">
      <formula>AND(B$9&gt;=8/24,B$9&lt;14/24)</formula>
    </cfRule>
    <cfRule type="expression" dxfId="6803" priority="29">
      <formula>B$9&lt;8/24</formula>
    </cfRule>
  </conditionalFormatting>
  <conditionalFormatting sqref="B28">
    <cfRule type="expression" dxfId="6802" priority="22">
      <formula>B$9&gt;=20/24</formula>
    </cfRule>
    <cfRule type="expression" dxfId="6801" priority="23">
      <formula>AND(B$9&gt;=14/24,B$9&lt;20/24)</formula>
    </cfRule>
    <cfRule type="expression" dxfId="6800" priority="24">
      <formula>AND(B$9&gt;=8/24,B$9&lt;14/24)</formula>
    </cfRule>
    <cfRule type="expression" dxfId="6799" priority="25">
      <formula>B$9&lt;8/24</formula>
    </cfRule>
  </conditionalFormatting>
  <conditionalFormatting sqref="W15:Z15">
    <cfRule type="expression" dxfId="6798" priority="191">
      <formula>W15&gt;$AG14</formula>
    </cfRule>
  </conditionalFormatting>
  <conditionalFormatting sqref="W14:AA14">
    <cfRule type="expression" dxfId="6797" priority="18">
      <formula>W$9&gt;=20/24</formula>
    </cfRule>
    <cfRule type="expression" dxfId="6796" priority="19">
      <formula>AND(W$9&gt;=14/24,W$9&lt;20/24)</formula>
    </cfRule>
    <cfRule type="expression" dxfId="6795" priority="20">
      <formula>AND(W$9&gt;=8/24,W$9&lt;14/24)</formula>
    </cfRule>
    <cfRule type="expression" dxfId="6794" priority="21">
      <formula>W$9&lt;8/24</formula>
    </cfRule>
  </conditionalFormatting>
  <conditionalFormatting sqref="W14:AA14">
    <cfRule type="expression" dxfId="6793" priority="17">
      <formula>W14&gt;$AG14</formula>
    </cfRule>
  </conditionalFormatting>
  <conditionalFormatting sqref="AC54:AC58">
    <cfRule type="expression" dxfId="6792" priority="13">
      <formula>AC$9&gt;=20/24</formula>
    </cfRule>
    <cfRule type="expression" dxfId="6791" priority="14">
      <formula>AND(AC$9&gt;=14/24,AC$9&lt;20/24)</formula>
    </cfRule>
    <cfRule type="expression" dxfId="6790" priority="15">
      <formula>AND(AC$9&gt;=8/24,AC$9&lt;14/24)</formula>
    </cfRule>
    <cfRule type="expression" dxfId="6789" priority="16">
      <formula>AC$9&lt;8/24</formula>
    </cfRule>
  </conditionalFormatting>
  <conditionalFormatting sqref="AD51">
    <cfRule type="expression" dxfId="6788" priority="9">
      <formula>AD$9&gt;=20/24</formula>
    </cfRule>
    <cfRule type="expression" dxfId="6787" priority="10">
      <formula>AND(AD$9&gt;=14/24,AD$9&lt;20/24)</formula>
    </cfRule>
    <cfRule type="expression" dxfId="6786" priority="11">
      <formula>AND(AD$9&gt;=8/24,AD$9&lt;14/24)</formula>
    </cfRule>
    <cfRule type="expression" dxfId="6785" priority="12">
      <formula>AD$9&lt;8/24</formula>
    </cfRule>
  </conditionalFormatting>
  <conditionalFormatting sqref="AD52:AD53">
    <cfRule type="expression" dxfId="6784" priority="5">
      <formula>AD$9&gt;=20/24</formula>
    </cfRule>
    <cfRule type="expression" dxfId="6783" priority="6">
      <formula>AND(AD$9&gt;=14/24,AD$9&lt;20/24)</formula>
    </cfRule>
    <cfRule type="expression" dxfId="6782" priority="7">
      <formula>AND(AD$9&gt;=8/24,AD$9&lt;14/24)</formula>
    </cfRule>
    <cfRule type="expression" dxfId="6781" priority="8">
      <formula>AD$9&lt;8/24</formula>
    </cfRule>
  </conditionalFormatting>
  <conditionalFormatting sqref="AD54:AD58">
    <cfRule type="expression" dxfId="6780" priority="1">
      <formula>AD$9&gt;=20/24</formula>
    </cfRule>
    <cfRule type="expression" dxfId="6779" priority="2">
      <formula>AND(AD$9&gt;=14/24,AD$9&lt;20/24)</formula>
    </cfRule>
    <cfRule type="expression" dxfId="6778" priority="3">
      <formula>AND(AD$9&gt;=8/24,AD$9&lt;14/24)</formula>
    </cfRule>
    <cfRule type="expression" dxfId="6777" priority="4">
      <formula>AD$9&lt;8/24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D4" sqref="D4:I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2</v>
      </c>
      <c r="D4" s="257">
        <f ca="1">IFERROR(DATE(2021,6,14)+C4,"")</f>
        <v>44363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363.7</v>
      </c>
      <c r="C5" s="32">
        <f t="shared" ref="C5:AF5" si="0">C60</f>
        <v>346.79999999999995</v>
      </c>
      <c r="D5" s="32">
        <f t="shared" si="0"/>
        <v>349.1</v>
      </c>
      <c r="E5" s="32">
        <f t="shared" si="0"/>
        <v>336.4</v>
      </c>
      <c r="F5" s="32">
        <f t="shared" si="0"/>
        <v>375.43</v>
      </c>
      <c r="G5" s="32">
        <f t="shared" si="0"/>
        <v>335.48</v>
      </c>
      <c r="H5" s="32">
        <f t="shared" si="0"/>
        <v>369.69</v>
      </c>
      <c r="I5" s="32">
        <f t="shared" si="0"/>
        <v>381.4</v>
      </c>
      <c r="J5" s="32">
        <f t="shared" si="0"/>
        <v>392.37</v>
      </c>
      <c r="K5" s="32">
        <f t="shared" si="0"/>
        <v>399.77000000000004</v>
      </c>
      <c r="L5" s="32">
        <f t="shared" si="0"/>
        <v>374.53</v>
      </c>
      <c r="M5" s="32">
        <f t="shared" si="0"/>
        <v>417.2</v>
      </c>
      <c r="N5" s="32">
        <f t="shared" si="0"/>
        <v>442.4</v>
      </c>
      <c r="O5" s="32">
        <f t="shared" si="0"/>
        <v>421.4</v>
      </c>
      <c r="P5" s="32">
        <f t="shared" si="0"/>
        <v>423</v>
      </c>
      <c r="Q5" s="32">
        <f t="shared" si="0"/>
        <v>380.29999999999995</v>
      </c>
      <c r="R5" s="32">
        <f t="shared" si="0"/>
        <v>370.53</v>
      </c>
      <c r="S5" s="32">
        <f t="shared" si="0"/>
        <v>401.03999999999996</v>
      </c>
      <c r="T5" s="32">
        <f t="shared" si="0"/>
        <v>379.3</v>
      </c>
      <c r="U5" s="32">
        <f t="shared" si="0"/>
        <v>383.6</v>
      </c>
      <c r="V5" s="32">
        <f t="shared" si="0"/>
        <v>353.28</v>
      </c>
      <c r="W5" s="32">
        <f t="shared" si="0"/>
        <v>327.79999999999995</v>
      </c>
      <c r="X5" s="32">
        <f t="shared" si="0"/>
        <v>388.3</v>
      </c>
      <c r="Y5" s="32">
        <f t="shared" si="0"/>
        <v>390.68</v>
      </c>
      <c r="Z5" s="32">
        <f t="shared" si="0"/>
        <v>464.9</v>
      </c>
      <c r="AA5" s="32">
        <f t="shared" si="0"/>
        <v>478.86</v>
      </c>
      <c r="AB5" s="32">
        <f t="shared" si="0"/>
        <v>468</v>
      </c>
      <c r="AC5" s="32">
        <f t="shared" si="0"/>
        <v>410.52000000000004</v>
      </c>
      <c r="AD5" s="32">
        <f t="shared" si="0"/>
        <v>328.58</v>
      </c>
      <c r="AE5" s="32">
        <f t="shared" si="0"/>
        <v>309.7</v>
      </c>
      <c r="AF5" s="32">
        <f t="shared" si="0"/>
        <v>281.13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990MW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Load=849</v>
      </c>
      <c r="B7" s="36">
        <f t="shared" ref="B7:AF7" si="1">B66</f>
        <v>918.43999999999994</v>
      </c>
      <c r="C7" s="36">
        <f t="shared" si="1"/>
        <v>864.74</v>
      </c>
      <c r="D7" s="36">
        <f t="shared" si="1"/>
        <v>866.83999999999992</v>
      </c>
      <c r="E7" s="36">
        <f t="shared" si="1"/>
        <v>854.13999999999987</v>
      </c>
      <c r="F7" s="36">
        <f t="shared" si="1"/>
        <v>867.56999999999994</v>
      </c>
      <c r="G7" s="36">
        <f t="shared" si="1"/>
        <v>849.12</v>
      </c>
      <c r="H7" s="36">
        <f t="shared" si="1"/>
        <v>882.32999999999993</v>
      </c>
      <c r="I7" s="36">
        <f t="shared" si="1"/>
        <v>899.54</v>
      </c>
      <c r="J7" s="36">
        <f t="shared" si="1"/>
        <v>924.91000000000008</v>
      </c>
      <c r="K7" s="36">
        <f t="shared" si="1"/>
        <v>975.6099999999999</v>
      </c>
      <c r="L7" s="36">
        <f>L66</f>
        <v>989.66999999999985</v>
      </c>
      <c r="M7" s="36">
        <f t="shared" si="1"/>
        <v>939.34</v>
      </c>
      <c r="N7" s="36">
        <f t="shared" si="1"/>
        <v>1041.24</v>
      </c>
      <c r="O7" s="36">
        <f t="shared" si="1"/>
        <v>1025.6399999999999</v>
      </c>
      <c r="P7" s="36">
        <f t="shared" si="1"/>
        <v>1037.94</v>
      </c>
      <c r="Q7" s="36">
        <f t="shared" si="1"/>
        <v>975.74</v>
      </c>
      <c r="R7" s="36">
        <f t="shared" si="1"/>
        <v>960.27</v>
      </c>
      <c r="S7" s="36">
        <f t="shared" si="1"/>
        <v>996.28</v>
      </c>
      <c r="T7" s="36">
        <f t="shared" si="1"/>
        <v>974.64</v>
      </c>
      <c r="U7" s="36">
        <f t="shared" si="1"/>
        <v>984.44</v>
      </c>
      <c r="V7" s="36">
        <f t="shared" si="1"/>
        <v>990.42000000000007</v>
      </c>
      <c r="W7" s="36">
        <f t="shared" si="1"/>
        <v>1002.1399999999999</v>
      </c>
      <c r="X7" s="36">
        <f t="shared" si="1"/>
        <v>1076.3399999999999</v>
      </c>
      <c r="Y7" s="36">
        <f t="shared" si="1"/>
        <v>1072.7199999999998</v>
      </c>
      <c r="Z7" s="36">
        <f t="shared" si="1"/>
        <v>1150.3399999999999</v>
      </c>
      <c r="AA7" s="36">
        <f t="shared" si="1"/>
        <v>1187.6599999999999</v>
      </c>
      <c r="AB7" s="36">
        <f t="shared" si="1"/>
        <v>1165.6399999999999</v>
      </c>
      <c r="AC7" s="36">
        <f t="shared" si="1"/>
        <v>1142.3599999999999</v>
      </c>
      <c r="AD7" s="36">
        <f t="shared" si="1"/>
        <v>1055.32</v>
      </c>
      <c r="AE7" s="36">
        <f t="shared" si="1"/>
        <v>975.04</v>
      </c>
      <c r="AF7" s="36">
        <f t="shared" si="1"/>
        <v>947.36999999999989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60</v>
      </c>
      <c r="C11" s="48">
        <v>60</v>
      </c>
      <c r="D11" s="48">
        <v>60</v>
      </c>
      <c r="E11" s="48">
        <v>60</v>
      </c>
      <c r="F11" s="48">
        <v>60</v>
      </c>
      <c r="G11" s="48">
        <v>60</v>
      </c>
      <c r="H11" s="48">
        <v>60</v>
      </c>
      <c r="I11" s="48">
        <v>60</v>
      </c>
      <c r="J11" s="48">
        <v>60</v>
      </c>
      <c r="K11" s="48">
        <v>60</v>
      </c>
      <c r="L11" s="49">
        <v>60</v>
      </c>
      <c r="M11" s="49">
        <v>60</v>
      </c>
      <c r="N11" s="49">
        <v>60</v>
      </c>
      <c r="O11" s="49">
        <v>60</v>
      </c>
      <c r="P11" s="49">
        <v>60</v>
      </c>
      <c r="Q11" s="49">
        <v>60</v>
      </c>
      <c r="R11" s="50">
        <v>60</v>
      </c>
      <c r="S11" s="50">
        <v>60</v>
      </c>
      <c r="T11" s="50">
        <v>60</v>
      </c>
      <c r="U11" s="50">
        <v>60</v>
      </c>
      <c r="V11" s="50">
        <v>60</v>
      </c>
      <c r="W11" s="50">
        <v>60</v>
      </c>
      <c r="X11" s="50">
        <v>60</v>
      </c>
      <c r="Y11" s="50">
        <v>54</v>
      </c>
      <c r="Z11" s="50">
        <v>54</v>
      </c>
      <c r="AA11" s="50">
        <v>54</v>
      </c>
      <c r="AB11" s="48">
        <v>54</v>
      </c>
      <c r="AC11" s="48">
        <v>54</v>
      </c>
      <c r="AD11" s="48">
        <v>54</v>
      </c>
      <c r="AE11" s="48">
        <v>54</v>
      </c>
      <c r="AF11" s="48">
        <v>54</v>
      </c>
      <c r="AG11" s="51">
        <v>60</v>
      </c>
      <c r="AH11" s="52">
        <f>MAX(B11:AF11)</f>
        <v>60</v>
      </c>
      <c r="AI11" s="53">
        <f>MIN(B11:AF11)</f>
        <v>54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46</v>
      </c>
      <c r="C13" s="56">
        <v>45.6</v>
      </c>
      <c r="D13" s="56">
        <v>45.6</v>
      </c>
      <c r="E13" s="56">
        <v>45.6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45.3</v>
      </c>
      <c r="L13" s="49">
        <v>45</v>
      </c>
      <c r="M13" s="49">
        <v>45</v>
      </c>
      <c r="N13" s="49">
        <v>45</v>
      </c>
      <c r="O13" s="49">
        <v>45</v>
      </c>
      <c r="P13" s="49">
        <v>45</v>
      </c>
      <c r="Q13" s="49">
        <v>45</v>
      </c>
      <c r="R13" s="49">
        <v>45.9</v>
      </c>
      <c r="S13" s="49">
        <v>45.9</v>
      </c>
      <c r="T13" s="49">
        <v>45.7</v>
      </c>
      <c r="U13" s="49">
        <v>46.1</v>
      </c>
      <c r="V13" s="49">
        <v>46.8</v>
      </c>
      <c r="W13" s="49">
        <v>45.8</v>
      </c>
      <c r="X13" s="49">
        <v>45.4</v>
      </c>
      <c r="Y13" s="49">
        <v>45.6</v>
      </c>
      <c r="Z13" s="49">
        <v>45.2</v>
      </c>
      <c r="AA13" s="49">
        <v>45.7</v>
      </c>
      <c r="AB13" s="56">
        <v>45.7</v>
      </c>
      <c r="AC13" s="56">
        <v>45.7</v>
      </c>
      <c r="AD13" s="56">
        <v>45.7</v>
      </c>
      <c r="AE13" s="56">
        <v>0</v>
      </c>
      <c r="AF13" s="56">
        <v>0</v>
      </c>
      <c r="AG13" s="59">
        <v>45</v>
      </c>
      <c r="AH13" s="52">
        <f t="shared" si="2"/>
        <v>46.8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36</v>
      </c>
      <c r="C14" s="56"/>
      <c r="D14" s="56"/>
      <c r="E14" s="56"/>
      <c r="F14" s="56"/>
      <c r="G14" s="56"/>
      <c r="H14" s="56"/>
      <c r="I14" s="56"/>
      <c r="J14" s="56"/>
      <c r="K14" s="56"/>
      <c r="L14" s="49">
        <v>30</v>
      </c>
      <c r="M14" s="49">
        <v>25</v>
      </c>
      <c r="N14" s="49">
        <v>14</v>
      </c>
      <c r="O14" s="49">
        <v>14</v>
      </c>
      <c r="P14" s="49">
        <v>14</v>
      </c>
      <c r="Q14" s="49">
        <v>14</v>
      </c>
      <c r="R14" s="49">
        <v>14</v>
      </c>
      <c r="S14" s="49">
        <v>14</v>
      </c>
      <c r="T14" s="49">
        <v>14</v>
      </c>
      <c r="U14" s="49">
        <v>14</v>
      </c>
      <c r="V14" s="49">
        <v>16</v>
      </c>
      <c r="W14" s="49">
        <v>14</v>
      </c>
      <c r="X14" s="49">
        <v>12</v>
      </c>
      <c r="Y14" s="49">
        <v>12</v>
      </c>
      <c r="Z14" s="49">
        <v>12</v>
      </c>
      <c r="AA14" s="49">
        <v>12</v>
      </c>
      <c r="AB14" s="56">
        <v>12</v>
      </c>
      <c r="AC14" s="56">
        <v>12</v>
      </c>
      <c r="AD14" s="56">
        <v>12</v>
      </c>
      <c r="AE14" s="56">
        <v>11</v>
      </c>
      <c r="AF14" s="56">
        <v>11</v>
      </c>
      <c r="AG14" s="59">
        <v>45</v>
      </c>
      <c r="AH14" s="52">
        <f t="shared" ref="AH14" si="4">MAX(B14:AF14)</f>
        <v>36</v>
      </c>
      <c r="AI14" s="53">
        <f t="shared" ref="AI14" si="5">MIN(B14:AF14)</f>
        <v>11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49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13.4</v>
      </c>
      <c r="K18" s="56">
        <v>13.4</v>
      </c>
      <c r="L18" s="49">
        <v>20.6</v>
      </c>
      <c r="M18" s="49">
        <v>20.6</v>
      </c>
      <c r="N18" s="49">
        <v>20.8</v>
      </c>
      <c r="O18" s="49">
        <v>20.8</v>
      </c>
      <c r="P18" s="49">
        <v>20.8</v>
      </c>
      <c r="Q18" s="49">
        <v>20.8</v>
      </c>
      <c r="R18" s="49">
        <v>20.8</v>
      </c>
      <c r="S18" s="49">
        <v>20.8</v>
      </c>
      <c r="T18" s="49">
        <v>20.9</v>
      </c>
      <c r="U18" s="49">
        <v>23.2</v>
      </c>
      <c r="V18" s="49">
        <v>23.3</v>
      </c>
      <c r="W18" s="49">
        <v>23.2</v>
      </c>
      <c r="X18" s="49">
        <v>23.1</v>
      </c>
      <c r="Y18" s="49">
        <v>23</v>
      </c>
      <c r="Z18" s="49">
        <v>23.1</v>
      </c>
      <c r="AA18" s="49">
        <v>22.1</v>
      </c>
      <c r="AB18" s="49">
        <v>23</v>
      </c>
      <c r="AC18" s="49">
        <v>22.9</v>
      </c>
      <c r="AD18" s="49">
        <v>22.9</v>
      </c>
      <c r="AE18" s="49">
        <v>22.9</v>
      </c>
      <c r="AF18" s="49">
        <v>22.9</v>
      </c>
      <c r="AG18" s="59">
        <v>22.1</v>
      </c>
      <c r="AH18" s="52">
        <f t="shared" si="2"/>
        <v>23.3</v>
      </c>
      <c r="AI18" s="53">
        <f t="shared" si="3"/>
        <v>0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56">
        <v>14.5</v>
      </c>
      <c r="C19" s="56">
        <v>14.5</v>
      </c>
      <c r="D19" s="56">
        <v>14.5</v>
      </c>
      <c r="E19" s="56">
        <v>14.5</v>
      </c>
      <c r="F19" s="56">
        <v>14.5</v>
      </c>
      <c r="G19" s="56">
        <v>14.5</v>
      </c>
      <c r="H19" s="56">
        <v>14.5</v>
      </c>
      <c r="I19" s="56">
        <v>14.5</v>
      </c>
      <c r="J19" s="56">
        <v>14.5</v>
      </c>
      <c r="K19" s="56">
        <v>14.5</v>
      </c>
      <c r="L19" s="49">
        <v>14.5</v>
      </c>
      <c r="M19" s="49">
        <v>14.5</v>
      </c>
      <c r="N19" s="49">
        <v>14.6</v>
      </c>
      <c r="O19" s="49">
        <v>14.6</v>
      </c>
      <c r="P19" s="49">
        <v>14.6</v>
      </c>
      <c r="Q19" s="49">
        <v>14.6</v>
      </c>
      <c r="R19" s="49">
        <v>14.6</v>
      </c>
      <c r="S19" s="49">
        <v>14.6</v>
      </c>
      <c r="T19" s="49">
        <v>14.6</v>
      </c>
      <c r="U19" s="49">
        <v>14.6</v>
      </c>
      <c r="V19" s="49">
        <v>9</v>
      </c>
      <c r="W19" s="49">
        <v>9</v>
      </c>
      <c r="X19" s="49">
        <v>9</v>
      </c>
      <c r="Y19" s="49">
        <v>9</v>
      </c>
      <c r="Z19" s="49">
        <v>9</v>
      </c>
      <c r="AA19" s="49">
        <v>8.9</v>
      </c>
      <c r="AB19" s="49">
        <v>9</v>
      </c>
      <c r="AC19" s="49">
        <v>9</v>
      </c>
      <c r="AD19" s="49">
        <v>9</v>
      </c>
      <c r="AE19" s="49">
        <v>9</v>
      </c>
      <c r="AF19" s="49">
        <v>9</v>
      </c>
      <c r="AG19" s="59">
        <v>22.1</v>
      </c>
      <c r="AH19" s="52">
        <f t="shared" si="2"/>
        <v>14.6</v>
      </c>
      <c r="AI19" s="53">
        <f>MIN(B19:AF19)</f>
        <v>8.9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26.5</v>
      </c>
      <c r="C20" s="56">
        <v>26.4</v>
      </c>
      <c r="D20" s="56">
        <v>26.4</v>
      </c>
      <c r="E20" s="56">
        <v>26.4</v>
      </c>
      <c r="F20" s="56">
        <v>26.4</v>
      </c>
      <c r="G20" s="56">
        <v>23.5</v>
      </c>
      <c r="H20" s="56">
        <v>23.5</v>
      </c>
      <c r="I20" s="56">
        <v>23.5</v>
      </c>
      <c r="J20" s="56">
        <v>26.6</v>
      </c>
      <c r="K20" s="56">
        <v>26.7</v>
      </c>
      <c r="L20" s="49">
        <v>26.7</v>
      </c>
      <c r="M20" s="49">
        <v>0</v>
      </c>
      <c r="N20" s="49">
        <v>26.7</v>
      </c>
      <c r="O20" s="49">
        <v>26.7</v>
      </c>
      <c r="P20" s="49">
        <v>26.7</v>
      </c>
      <c r="Q20" s="49">
        <v>27</v>
      </c>
      <c r="R20" s="49">
        <v>27.3</v>
      </c>
      <c r="S20" s="49">
        <v>25.1</v>
      </c>
      <c r="T20" s="49">
        <v>27.5</v>
      </c>
      <c r="U20" s="49">
        <v>26.5</v>
      </c>
      <c r="V20" s="49">
        <v>27.1</v>
      </c>
      <c r="W20" s="49">
        <v>25.7</v>
      </c>
      <c r="X20" s="49">
        <v>25.6</v>
      </c>
      <c r="Y20" s="49">
        <v>25.6</v>
      </c>
      <c r="Z20" s="49">
        <v>26.8</v>
      </c>
      <c r="AA20" s="49">
        <v>26.6</v>
      </c>
      <c r="AB20" s="49">
        <v>26.5</v>
      </c>
      <c r="AC20" s="49">
        <v>26.5</v>
      </c>
      <c r="AD20" s="49">
        <v>25</v>
      </c>
      <c r="AE20" s="49">
        <v>21.8</v>
      </c>
      <c r="AF20" s="49">
        <v>21.8</v>
      </c>
      <c r="AG20" s="59">
        <v>22</v>
      </c>
      <c r="AH20" s="52">
        <f t="shared" si="2"/>
        <v>27.5</v>
      </c>
      <c r="AI20" s="53">
        <f t="shared" si="3"/>
        <v>0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56">
        <v>21</v>
      </c>
      <c r="H21" s="56">
        <v>21</v>
      </c>
      <c r="I21" s="56">
        <v>21</v>
      </c>
      <c r="J21" s="56">
        <v>21</v>
      </c>
      <c r="K21" s="56">
        <v>21</v>
      </c>
      <c r="L21" s="56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8</v>
      </c>
      <c r="C22" s="49">
        <v>8</v>
      </c>
      <c r="D22" s="49">
        <v>8</v>
      </c>
      <c r="E22" s="49">
        <v>8</v>
      </c>
      <c r="F22" s="49">
        <v>8</v>
      </c>
      <c r="G22" s="56">
        <v>7</v>
      </c>
      <c r="H22" s="56">
        <v>7</v>
      </c>
      <c r="I22" s="56">
        <v>7</v>
      </c>
      <c r="J22" s="56">
        <v>7</v>
      </c>
      <c r="K22" s="56">
        <v>7</v>
      </c>
      <c r="L22" s="56">
        <v>7</v>
      </c>
      <c r="M22" s="49">
        <v>7</v>
      </c>
      <c r="N22" s="49">
        <v>7</v>
      </c>
      <c r="O22" s="49">
        <v>7</v>
      </c>
      <c r="P22" s="49">
        <v>7</v>
      </c>
      <c r="Q22" s="49">
        <v>7</v>
      </c>
      <c r="R22" s="49">
        <v>7</v>
      </c>
      <c r="S22" s="49">
        <v>7</v>
      </c>
      <c r="T22" s="49">
        <v>7</v>
      </c>
      <c r="U22" s="49">
        <v>7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8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12</v>
      </c>
      <c r="AH25" s="52">
        <f t="shared" si="2"/>
        <v>0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9.6</v>
      </c>
      <c r="C26" s="56">
        <v>9.6</v>
      </c>
      <c r="D26" s="56">
        <v>9.6</v>
      </c>
      <c r="E26" s="56">
        <v>9.6</v>
      </c>
      <c r="F26" s="56">
        <v>9.6</v>
      </c>
      <c r="G26" s="56">
        <v>9.6</v>
      </c>
      <c r="H26" s="56">
        <v>9.6</v>
      </c>
      <c r="I26" s="56">
        <v>9.6</v>
      </c>
      <c r="J26" s="56">
        <v>9.6</v>
      </c>
      <c r="K26" s="56">
        <v>9.6</v>
      </c>
      <c r="L26" s="56">
        <v>9.6</v>
      </c>
      <c r="M26" s="56">
        <v>9.6</v>
      </c>
      <c r="N26" s="56">
        <v>9.6</v>
      </c>
      <c r="O26" s="56">
        <v>9.6</v>
      </c>
      <c r="P26" s="56">
        <v>9.6</v>
      </c>
      <c r="Q26" s="49">
        <v>5.4</v>
      </c>
      <c r="R26" s="49">
        <v>5.4</v>
      </c>
      <c r="S26" s="49">
        <v>5.4</v>
      </c>
      <c r="T26" s="49">
        <v>5.4</v>
      </c>
      <c r="U26" s="49">
        <v>5.4</v>
      </c>
      <c r="V26" s="49">
        <v>5.4</v>
      </c>
      <c r="W26" s="49">
        <v>5.4</v>
      </c>
      <c r="X26" s="49">
        <v>5.4</v>
      </c>
      <c r="Y26" s="49">
        <v>5.4</v>
      </c>
      <c r="Z26" s="49">
        <v>5.4</v>
      </c>
      <c r="AA26" s="49">
        <v>5.4</v>
      </c>
      <c r="AB26" s="49">
        <v>5.4</v>
      </c>
      <c r="AC26" s="49">
        <v>5.4</v>
      </c>
      <c r="AD26" s="49">
        <v>5.4</v>
      </c>
      <c r="AE26" s="49">
        <v>5.4</v>
      </c>
      <c r="AF26" s="49">
        <v>5.4</v>
      </c>
      <c r="AG26" s="59">
        <v>12</v>
      </c>
      <c r="AH26" s="52">
        <f>MAX(B26:AF26)</f>
        <v>9.6</v>
      </c>
      <c r="AI26" s="53">
        <f>MIN(B26:AF26)</f>
        <v>5.4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thickBot="1" x14ac:dyDescent="0.4">
      <c r="A28" s="58" t="s">
        <v>34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10</v>
      </c>
      <c r="AH28" s="52">
        <f t="shared" si="2"/>
        <v>0</v>
      </c>
      <c r="AI28" s="53">
        <f t="shared" si="3"/>
        <v>0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0">
        <v>160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160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67"/>
      <c r="M30" s="67"/>
      <c r="N30" s="67">
        <f>85+45</f>
        <v>130</v>
      </c>
      <c r="O30" s="67"/>
      <c r="P30" s="67"/>
      <c r="Q30" s="67">
        <v>132</v>
      </c>
      <c r="R30" s="67">
        <v>139</v>
      </c>
      <c r="S30" s="67">
        <v>138</v>
      </c>
      <c r="T30" s="67">
        <v>138</v>
      </c>
      <c r="U30" s="67">
        <v>138</v>
      </c>
      <c r="V30" s="67">
        <v>138</v>
      </c>
      <c r="W30" s="67">
        <v>120</v>
      </c>
      <c r="X30" s="67">
        <v>120</v>
      </c>
      <c r="Y30" s="67">
        <v>120</v>
      </c>
      <c r="Z30" s="67">
        <v>120</v>
      </c>
      <c r="AA30" s="67">
        <v>115</v>
      </c>
      <c r="AB30" s="67">
        <v>110</v>
      </c>
      <c r="AC30" s="67">
        <v>110</v>
      </c>
      <c r="AD30" s="67">
        <v>110</v>
      </c>
      <c r="AE30" s="56">
        <v>110</v>
      </c>
      <c r="AF30" s="56">
        <v>110</v>
      </c>
      <c r="AG30" s="59">
        <v>240</v>
      </c>
      <c r="AH30" s="52">
        <f t="shared" si="2"/>
        <v>139</v>
      </c>
      <c r="AI30" s="53">
        <f t="shared" si="3"/>
        <v>110</v>
      </c>
      <c r="AK30" s="54"/>
    </row>
    <row r="31" spans="1:88" thickBot="1" x14ac:dyDescent="0.4">
      <c r="A31" s="68" t="s">
        <v>37</v>
      </c>
      <c r="B31" s="69">
        <f t="shared" ref="B31:AD31" si="6">SUM(B11:B29)</f>
        <v>402.79999999999995</v>
      </c>
      <c r="C31" s="69">
        <f t="shared" si="6"/>
        <v>366.29999999999995</v>
      </c>
      <c r="D31" s="69">
        <f t="shared" si="6"/>
        <v>366.29999999999995</v>
      </c>
      <c r="E31" s="69">
        <f t="shared" si="6"/>
        <v>366.29999999999995</v>
      </c>
      <c r="F31" s="69">
        <f t="shared" si="6"/>
        <v>320.7</v>
      </c>
      <c r="G31" s="69">
        <f t="shared" si="6"/>
        <v>316.79999999999995</v>
      </c>
      <c r="H31" s="69">
        <f t="shared" si="6"/>
        <v>316.79999999999995</v>
      </c>
      <c r="I31" s="69">
        <f t="shared" si="6"/>
        <v>316.79999999999995</v>
      </c>
      <c r="J31" s="69">
        <f t="shared" si="6"/>
        <v>333.3</v>
      </c>
      <c r="K31" s="69">
        <f t="shared" si="6"/>
        <v>378.7</v>
      </c>
      <c r="L31" s="69">
        <f t="shared" si="6"/>
        <v>415.59999999999997</v>
      </c>
      <c r="M31" s="69">
        <f t="shared" si="6"/>
        <v>383.9</v>
      </c>
      <c r="N31" s="69">
        <f t="shared" si="6"/>
        <v>399.9</v>
      </c>
      <c r="O31" s="69">
        <f t="shared" si="6"/>
        <v>399.9</v>
      </c>
      <c r="P31" s="69">
        <f t="shared" si="6"/>
        <v>399.9</v>
      </c>
      <c r="Q31" s="69">
        <f t="shared" si="6"/>
        <v>396</v>
      </c>
      <c r="R31" s="69">
        <f t="shared" si="6"/>
        <v>397.20000000000005</v>
      </c>
      <c r="S31" s="69">
        <f t="shared" si="6"/>
        <v>395</v>
      </c>
      <c r="T31" s="69">
        <f t="shared" si="6"/>
        <v>397.29999999999995</v>
      </c>
      <c r="U31" s="69">
        <f t="shared" si="6"/>
        <v>399</v>
      </c>
      <c r="V31" s="69">
        <f t="shared" si="6"/>
        <v>389.8</v>
      </c>
      <c r="W31" s="69">
        <f t="shared" si="6"/>
        <v>385.29999999999995</v>
      </c>
      <c r="X31" s="69">
        <f t="shared" si="6"/>
        <v>382.7</v>
      </c>
      <c r="Y31" s="69">
        <f t="shared" si="6"/>
        <v>376.79999999999995</v>
      </c>
      <c r="Z31" s="69">
        <f t="shared" si="6"/>
        <v>377.7</v>
      </c>
      <c r="AA31" s="69">
        <f>SUM(AA11:AA29)</f>
        <v>394.4</v>
      </c>
      <c r="AB31" s="69">
        <f t="shared" si="6"/>
        <v>385.29999999999995</v>
      </c>
      <c r="AC31" s="69">
        <f t="shared" si="6"/>
        <v>385.2</v>
      </c>
      <c r="AD31" s="69">
        <f t="shared" si="6"/>
        <v>383.7</v>
      </c>
      <c r="AE31" s="69">
        <f>SUM(AE11:AE29)</f>
        <v>333.8</v>
      </c>
      <c r="AF31" s="69">
        <f>SUM(AF11:AF29)</f>
        <v>333.8</v>
      </c>
      <c r="AG31" s="59">
        <f>SUM(AG11:AG30)</f>
        <v>774.2</v>
      </c>
      <c r="AH31" s="52">
        <f t="shared" si="2"/>
        <v>415.59999999999997</v>
      </c>
      <c r="AI31" s="53">
        <f t="shared" si="3"/>
        <v>316.79999999999995</v>
      </c>
      <c r="AK31" s="54"/>
    </row>
    <row r="32" spans="1:88" ht="14.45" x14ac:dyDescent="0.35">
      <c r="A32" s="55" t="s">
        <v>38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46.2</v>
      </c>
      <c r="W32" s="49">
        <v>88.1</v>
      </c>
      <c r="X32" s="49">
        <v>89.6</v>
      </c>
      <c r="Y32" s="49">
        <v>89.3</v>
      </c>
      <c r="Z32" s="49">
        <v>89.3</v>
      </c>
      <c r="AA32" s="49">
        <v>89.3</v>
      </c>
      <c r="AB32" s="48">
        <v>89</v>
      </c>
      <c r="AC32" s="48">
        <v>123.6</v>
      </c>
      <c r="AD32" s="48">
        <v>127.4</v>
      </c>
      <c r="AE32" s="48">
        <v>116.1</v>
      </c>
      <c r="AF32" s="48">
        <v>116.4</v>
      </c>
      <c r="AG32" s="57">
        <v>144</v>
      </c>
      <c r="AH32" s="52">
        <f t="shared" si="2"/>
        <v>127.4</v>
      </c>
      <c r="AI32" s="53">
        <f t="shared" si="3"/>
        <v>0</v>
      </c>
      <c r="AK32" s="54"/>
    </row>
    <row r="33" spans="1:41" ht="14.45" x14ac:dyDescent="0.35">
      <c r="A33" s="58" t="s">
        <v>39</v>
      </c>
      <c r="B33" s="56">
        <v>0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56">
        <v>0</v>
      </c>
      <c r="AC33" s="56">
        <v>0</v>
      </c>
      <c r="AD33" s="56">
        <v>0</v>
      </c>
      <c r="AE33" s="56">
        <v>0</v>
      </c>
      <c r="AF33" s="56">
        <v>0</v>
      </c>
      <c r="AG33" s="59">
        <v>70</v>
      </c>
      <c r="AH33" s="52">
        <f t="shared" si="2"/>
        <v>0</v>
      </c>
      <c r="AI33" s="53">
        <f t="shared" si="3"/>
        <v>0</v>
      </c>
      <c r="AK33" s="54"/>
    </row>
    <row r="34" spans="1:41" ht="14.45" x14ac:dyDescent="0.35">
      <c r="A34" s="58" t="s">
        <v>40</v>
      </c>
      <c r="B34" s="56">
        <v>0</v>
      </c>
      <c r="C34" s="56">
        <v>0</v>
      </c>
      <c r="D34" s="56">
        <v>0</v>
      </c>
      <c r="E34" s="56">
        <v>0</v>
      </c>
      <c r="F34" s="56">
        <v>0</v>
      </c>
      <c r="G34" s="56">
        <v>45.4</v>
      </c>
      <c r="H34" s="56">
        <v>44.8</v>
      </c>
      <c r="I34" s="56">
        <v>44.8</v>
      </c>
      <c r="J34" s="56">
        <v>45.5</v>
      </c>
      <c r="K34" s="56">
        <v>45</v>
      </c>
      <c r="L34" s="70">
        <v>45</v>
      </c>
      <c r="M34" s="70">
        <v>40.799999999999997</v>
      </c>
      <c r="N34" s="70">
        <v>44.7</v>
      </c>
      <c r="O34" s="70">
        <v>44.7</v>
      </c>
      <c r="P34" s="70">
        <v>44.7</v>
      </c>
      <c r="Q34" s="70">
        <v>45.6</v>
      </c>
      <c r="R34" s="70">
        <v>45</v>
      </c>
      <c r="S34" s="70">
        <v>45</v>
      </c>
      <c r="T34" s="70">
        <v>44.2</v>
      </c>
      <c r="U34" s="70">
        <v>45.5</v>
      </c>
      <c r="V34" s="70">
        <v>44.8</v>
      </c>
      <c r="W34" s="70">
        <v>44.5</v>
      </c>
      <c r="X34" s="70">
        <v>45.2</v>
      </c>
      <c r="Y34" s="70">
        <v>45.3</v>
      </c>
      <c r="Z34" s="70">
        <v>45.7</v>
      </c>
      <c r="AA34" s="70">
        <v>45.8</v>
      </c>
      <c r="AB34" s="56">
        <v>45.3</v>
      </c>
      <c r="AC34" s="56">
        <v>45.3</v>
      </c>
      <c r="AD34" s="56">
        <v>44.7</v>
      </c>
      <c r="AE34" s="56">
        <v>44.7</v>
      </c>
      <c r="AF34" s="56">
        <v>44.1</v>
      </c>
      <c r="AG34" s="59">
        <v>69</v>
      </c>
      <c r="AH34" s="52">
        <f t="shared" si="2"/>
        <v>45.8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0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  <c r="Z35" s="70">
        <v>0</v>
      </c>
      <c r="AA35" s="70">
        <v>0</v>
      </c>
      <c r="AB35" s="56">
        <v>0</v>
      </c>
      <c r="AC35" s="56">
        <v>0</v>
      </c>
      <c r="AD35" s="56">
        <v>0</v>
      </c>
      <c r="AE35" s="56">
        <v>0</v>
      </c>
      <c r="AF35" s="56">
        <v>0</v>
      </c>
      <c r="AG35" s="59">
        <v>60</v>
      </c>
      <c r="AH35" s="52">
        <f t="shared" si="2"/>
        <v>0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29.3</v>
      </c>
      <c r="C36" s="56">
        <v>29.5</v>
      </c>
      <c r="D36" s="56">
        <v>29.4</v>
      </c>
      <c r="E36" s="56">
        <v>29.4</v>
      </c>
      <c r="F36" s="56">
        <v>29.4</v>
      </c>
      <c r="G36" s="56">
        <v>29.4</v>
      </c>
      <c r="H36" s="56">
        <v>29.3</v>
      </c>
      <c r="I36" s="56">
        <v>29.3</v>
      </c>
      <c r="J36" s="56">
        <v>29.4</v>
      </c>
      <c r="K36" s="56">
        <v>29.3</v>
      </c>
      <c r="L36" s="49">
        <v>29.5</v>
      </c>
      <c r="M36" s="49">
        <v>30</v>
      </c>
      <c r="N36" s="49">
        <v>30</v>
      </c>
      <c r="O36" s="49">
        <v>30</v>
      </c>
      <c r="P36" s="49">
        <v>30</v>
      </c>
      <c r="Q36" s="49">
        <v>15</v>
      </c>
      <c r="R36" s="49">
        <v>7.2</v>
      </c>
      <c r="S36" s="49">
        <v>15</v>
      </c>
      <c r="T36" s="49">
        <v>15</v>
      </c>
      <c r="U36" s="49">
        <v>15</v>
      </c>
      <c r="V36" s="70">
        <v>15</v>
      </c>
      <c r="W36" s="70">
        <v>15</v>
      </c>
      <c r="X36" s="70">
        <v>30</v>
      </c>
      <c r="Y36" s="70">
        <v>30</v>
      </c>
      <c r="Z36" s="70">
        <v>30</v>
      </c>
      <c r="AA36" s="70">
        <v>30</v>
      </c>
      <c r="AB36" s="56">
        <v>30</v>
      </c>
      <c r="AC36" s="56">
        <v>30</v>
      </c>
      <c r="AD36" s="56">
        <v>30</v>
      </c>
      <c r="AE36" s="56">
        <v>30</v>
      </c>
      <c r="AF36" s="56">
        <v>30</v>
      </c>
      <c r="AG36" s="59">
        <v>30</v>
      </c>
      <c r="AH36" s="52">
        <f t="shared" si="2"/>
        <v>30</v>
      </c>
      <c r="AI36" s="53">
        <f t="shared" si="3"/>
        <v>7.2</v>
      </c>
      <c r="AK36" s="54"/>
    </row>
    <row r="37" spans="1:41" ht="14.45" x14ac:dyDescent="0.35">
      <c r="A37" s="58" t="s">
        <v>43</v>
      </c>
      <c r="B37" s="71">
        <v>6</v>
      </c>
      <c r="C37" s="71">
        <v>6</v>
      </c>
      <c r="D37" s="71">
        <v>5.9</v>
      </c>
      <c r="E37" s="71">
        <v>5.9</v>
      </c>
      <c r="F37" s="71">
        <v>5.9</v>
      </c>
      <c r="G37" s="71">
        <v>5.9</v>
      </c>
      <c r="H37" s="71">
        <v>5.9</v>
      </c>
      <c r="I37" s="71">
        <v>4.7</v>
      </c>
      <c r="J37" s="71">
        <v>1.9</v>
      </c>
      <c r="K37" s="71">
        <v>0</v>
      </c>
      <c r="L37" s="49">
        <v>0</v>
      </c>
      <c r="M37" s="49">
        <v>0</v>
      </c>
      <c r="N37" s="49">
        <v>0</v>
      </c>
      <c r="O37" s="49">
        <v>5</v>
      </c>
      <c r="P37" s="49">
        <v>15.7</v>
      </c>
      <c r="Q37" s="49">
        <v>13.7</v>
      </c>
      <c r="R37" s="49">
        <v>13.9</v>
      </c>
      <c r="S37" s="49">
        <v>13.4</v>
      </c>
      <c r="T37" s="49">
        <v>12</v>
      </c>
      <c r="U37" s="49">
        <v>14.8</v>
      </c>
      <c r="V37" s="49">
        <v>14.7</v>
      </c>
      <c r="W37" s="49">
        <v>14.6</v>
      </c>
      <c r="X37" s="49">
        <v>14.5</v>
      </c>
      <c r="Y37" s="49">
        <v>13.6</v>
      </c>
      <c r="Z37" s="49">
        <v>13.6</v>
      </c>
      <c r="AA37" s="49">
        <v>13.6</v>
      </c>
      <c r="AB37" s="56">
        <v>12.7</v>
      </c>
      <c r="AC37" s="56">
        <v>12.6</v>
      </c>
      <c r="AD37" s="56">
        <v>5.8</v>
      </c>
      <c r="AE37" s="56">
        <v>5.8</v>
      </c>
      <c r="AF37" s="56">
        <v>7.8</v>
      </c>
      <c r="AG37" s="59">
        <v>24</v>
      </c>
      <c r="AH37" s="52">
        <f t="shared" si="2"/>
        <v>15.7</v>
      </c>
      <c r="AI37" s="53">
        <f t="shared" si="3"/>
        <v>0</v>
      </c>
      <c r="AK37" s="54"/>
    </row>
    <row r="38" spans="1:41" ht="14.45" x14ac:dyDescent="0.35">
      <c r="A38" s="58" t="s">
        <v>44</v>
      </c>
      <c r="B38" s="56">
        <v>0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49">
        <v>1.7</v>
      </c>
      <c r="M38" s="49">
        <v>1.7</v>
      </c>
      <c r="N38" s="49">
        <v>1.7</v>
      </c>
      <c r="O38" s="49">
        <v>1.7</v>
      </c>
      <c r="P38" s="49">
        <v>1.7</v>
      </c>
      <c r="Q38" s="49">
        <v>1.7</v>
      </c>
      <c r="R38" s="49">
        <v>2</v>
      </c>
      <c r="S38" s="49">
        <v>2</v>
      </c>
      <c r="T38" s="49">
        <v>2</v>
      </c>
      <c r="U38" s="49">
        <v>2</v>
      </c>
      <c r="V38" s="49">
        <v>2</v>
      </c>
      <c r="W38" s="49">
        <v>2</v>
      </c>
      <c r="X38" s="49">
        <v>2</v>
      </c>
      <c r="Y38" s="49">
        <v>2</v>
      </c>
      <c r="Z38" s="49">
        <v>2</v>
      </c>
      <c r="AA38" s="49">
        <v>1.7</v>
      </c>
      <c r="AB38" s="56">
        <v>1.7</v>
      </c>
      <c r="AC38" s="56">
        <v>1.7</v>
      </c>
      <c r="AD38" s="56">
        <v>1.7</v>
      </c>
      <c r="AE38" s="56">
        <v>1.7</v>
      </c>
      <c r="AF38" s="56">
        <v>1.7</v>
      </c>
      <c r="AG38" s="59">
        <v>15</v>
      </c>
      <c r="AH38" s="52">
        <f t="shared" si="2"/>
        <v>2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6</v>
      </c>
      <c r="C39" s="56">
        <v>6</v>
      </c>
      <c r="D39" s="56">
        <v>6</v>
      </c>
      <c r="E39" s="56">
        <v>6</v>
      </c>
      <c r="F39" s="56">
        <v>6</v>
      </c>
      <c r="G39" s="56">
        <v>6</v>
      </c>
      <c r="H39" s="56">
        <v>6</v>
      </c>
      <c r="I39" s="56">
        <v>6</v>
      </c>
      <c r="J39" s="56">
        <v>6</v>
      </c>
      <c r="K39" s="56">
        <v>6</v>
      </c>
      <c r="L39" s="49">
        <v>6</v>
      </c>
      <c r="M39" s="49">
        <v>6</v>
      </c>
      <c r="N39" s="49">
        <v>6</v>
      </c>
      <c r="O39" s="49">
        <v>6</v>
      </c>
      <c r="P39" s="49">
        <v>6</v>
      </c>
      <c r="Q39" s="49">
        <v>6</v>
      </c>
      <c r="R39" s="49">
        <v>6</v>
      </c>
      <c r="S39" s="49">
        <v>6</v>
      </c>
      <c r="T39" s="49">
        <v>6</v>
      </c>
      <c r="U39" s="49">
        <v>6</v>
      </c>
      <c r="V39" s="49">
        <v>6</v>
      </c>
      <c r="W39" s="49">
        <v>6</v>
      </c>
      <c r="X39" s="49">
        <v>6</v>
      </c>
      <c r="Y39" s="49">
        <v>6</v>
      </c>
      <c r="Z39" s="49">
        <v>6</v>
      </c>
      <c r="AA39" s="49">
        <v>13</v>
      </c>
      <c r="AB39" s="56">
        <v>13</v>
      </c>
      <c r="AC39" s="56">
        <v>13</v>
      </c>
      <c r="AD39" s="56">
        <v>13</v>
      </c>
      <c r="AE39" s="56">
        <v>13</v>
      </c>
      <c r="AF39" s="56">
        <v>13</v>
      </c>
      <c r="AG39" s="59">
        <v>14.1</v>
      </c>
      <c r="AH39" s="52">
        <f t="shared" si="2"/>
        <v>13</v>
      </c>
      <c r="AI39" s="53">
        <f t="shared" si="3"/>
        <v>6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0</v>
      </c>
      <c r="C40" s="71">
        <v>0</v>
      </c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  <c r="W40" s="49">
        <v>0</v>
      </c>
      <c r="X40" s="49">
        <v>0</v>
      </c>
      <c r="Y40" s="49">
        <v>0</v>
      </c>
      <c r="Z40" s="49">
        <v>2</v>
      </c>
      <c r="AA40" s="49">
        <v>2</v>
      </c>
      <c r="AB40" s="56">
        <v>2</v>
      </c>
      <c r="AC40" s="56">
        <v>2</v>
      </c>
      <c r="AD40" s="56">
        <v>2</v>
      </c>
      <c r="AE40" s="56">
        <v>2</v>
      </c>
      <c r="AF40" s="56">
        <v>2</v>
      </c>
      <c r="AG40" s="59">
        <v>14</v>
      </c>
      <c r="AH40" s="52">
        <f t="shared" si="2"/>
        <v>2</v>
      </c>
      <c r="AI40" s="53">
        <f t="shared" si="3"/>
        <v>0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6.7</v>
      </c>
      <c r="J41" s="56">
        <v>6.7</v>
      </c>
      <c r="K41" s="56">
        <v>6.7</v>
      </c>
      <c r="L41" s="49">
        <v>7.4</v>
      </c>
      <c r="M41" s="49">
        <v>7.4</v>
      </c>
      <c r="N41" s="49">
        <v>7.4</v>
      </c>
      <c r="O41" s="49">
        <v>7.4</v>
      </c>
      <c r="P41" s="49">
        <v>7.4</v>
      </c>
      <c r="Q41" s="49">
        <v>7.4</v>
      </c>
      <c r="R41" s="49">
        <v>9.1</v>
      </c>
      <c r="S41" s="49">
        <v>9.1</v>
      </c>
      <c r="T41" s="49">
        <v>9.1</v>
      </c>
      <c r="U41" s="49">
        <v>9</v>
      </c>
      <c r="V41" s="49">
        <v>9</v>
      </c>
      <c r="W41" s="49">
        <v>9.1</v>
      </c>
      <c r="X41" s="49">
        <v>8.9</v>
      </c>
      <c r="Y41" s="49">
        <v>9</v>
      </c>
      <c r="Z41" s="49">
        <v>9</v>
      </c>
      <c r="AA41" s="49">
        <v>8.9</v>
      </c>
      <c r="AB41" s="56">
        <v>8.6999999999999993</v>
      </c>
      <c r="AC41" s="56">
        <v>8.6</v>
      </c>
      <c r="AD41" s="56">
        <v>8.6</v>
      </c>
      <c r="AE41" s="56">
        <v>8.4</v>
      </c>
      <c r="AF41" s="56">
        <v>7.6</v>
      </c>
      <c r="AG41" s="59">
        <v>10.050000000000001</v>
      </c>
      <c r="AH41" s="52">
        <f t="shared" si="2"/>
        <v>9.1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5</v>
      </c>
      <c r="C42" s="56">
        <v>5</v>
      </c>
      <c r="D42" s="56">
        <v>5</v>
      </c>
      <c r="E42" s="56">
        <v>5</v>
      </c>
      <c r="F42" s="56">
        <v>5</v>
      </c>
      <c r="G42" s="56">
        <v>5</v>
      </c>
      <c r="H42" s="56">
        <v>5</v>
      </c>
      <c r="I42" s="56">
        <v>5</v>
      </c>
      <c r="J42" s="56">
        <v>5</v>
      </c>
      <c r="K42" s="56">
        <v>5</v>
      </c>
      <c r="L42" s="49">
        <v>5</v>
      </c>
      <c r="M42" s="49">
        <v>5</v>
      </c>
      <c r="N42" s="49">
        <v>5</v>
      </c>
      <c r="O42" s="49">
        <v>5</v>
      </c>
      <c r="P42" s="49">
        <v>5</v>
      </c>
      <c r="Q42" s="49">
        <v>5.2</v>
      </c>
      <c r="R42" s="49">
        <v>5</v>
      </c>
      <c r="S42" s="49">
        <v>5</v>
      </c>
      <c r="T42" s="49">
        <v>5</v>
      </c>
      <c r="U42" s="49">
        <v>5</v>
      </c>
      <c r="V42" s="49">
        <v>5</v>
      </c>
      <c r="W42" s="49">
        <v>5</v>
      </c>
      <c r="X42" s="49">
        <v>5</v>
      </c>
      <c r="Y42" s="49">
        <v>5</v>
      </c>
      <c r="Z42" s="49">
        <v>5</v>
      </c>
      <c r="AA42" s="49">
        <v>5</v>
      </c>
      <c r="AB42" s="56">
        <v>5</v>
      </c>
      <c r="AC42" s="56">
        <v>5</v>
      </c>
      <c r="AD42" s="56">
        <v>5</v>
      </c>
      <c r="AE42" s="56">
        <v>5</v>
      </c>
      <c r="AF42" s="56">
        <v>5</v>
      </c>
      <c r="AG42" s="59">
        <v>6.2</v>
      </c>
      <c r="AH42" s="52">
        <f t="shared" si="2"/>
        <v>5.2</v>
      </c>
      <c r="AI42" s="53">
        <f t="shared" si="3"/>
        <v>5</v>
      </c>
      <c r="AK42" s="54"/>
    </row>
    <row r="43" spans="1:41" thickBot="1" x14ac:dyDescent="0.4">
      <c r="A43" s="65" t="s">
        <v>49</v>
      </c>
      <c r="B43" s="73">
        <f>B180</f>
        <v>3.54</v>
      </c>
      <c r="C43" s="73">
        <f t="shared" ref="C43:AF43" si="7">C180</f>
        <v>3.54</v>
      </c>
      <c r="D43" s="73">
        <f t="shared" si="7"/>
        <v>3.54</v>
      </c>
      <c r="E43" s="73">
        <f t="shared" si="7"/>
        <v>3.54</v>
      </c>
      <c r="F43" s="73">
        <f t="shared" si="7"/>
        <v>3.54</v>
      </c>
      <c r="G43" s="73">
        <f t="shared" si="7"/>
        <v>3.54</v>
      </c>
      <c r="H43" s="73">
        <f t="shared" si="7"/>
        <v>3.54</v>
      </c>
      <c r="I43" s="73">
        <f t="shared" si="7"/>
        <v>3.54</v>
      </c>
      <c r="J43" s="73">
        <f t="shared" si="7"/>
        <v>3.54</v>
      </c>
      <c r="K43" s="73">
        <f t="shared" si="7"/>
        <v>3.54</v>
      </c>
      <c r="L43" s="73">
        <f t="shared" si="7"/>
        <v>3.54</v>
      </c>
      <c r="M43" s="73">
        <f t="shared" si="7"/>
        <v>3.54</v>
      </c>
      <c r="N43" s="73">
        <f t="shared" si="7"/>
        <v>3.54</v>
      </c>
      <c r="O43" s="73">
        <f t="shared" si="7"/>
        <v>3.54</v>
      </c>
      <c r="P43" s="73">
        <f t="shared" si="7"/>
        <v>3.54</v>
      </c>
      <c r="Q43" s="73">
        <f t="shared" si="7"/>
        <v>3.54</v>
      </c>
      <c r="R43" s="73">
        <f t="shared" si="7"/>
        <v>3.54</v>
      </c>
      <c r="S43" s="73">
        <f t="shared" si="7"/>
        <v>3.54</v>
      </c>
      <c r="T43" s="73">
        <f t="shared" si="7"/>
        <v>3.54</v>
      </c>
      <c r="U43" s="73">
        <f t="shared" si="7"/>
        <v>3.54</v>
      </c>
      <c r="V43" s="73">
        <f t="shared" si="7"/>
        <v>3.54</v>
      </c>
      <c r="W43" s="73">
        <f t="shared" si="7"/>
        <v>3.54</v>
      </c>
      <c r="X43" s="73">
        <f t="shared" si="7"/>
        <v>3.54</v>
      </c>
      <c r="Y43" s="73">
        <f t="shared" si="7"/>
        <v>3.54</v>
      </c>
      <c r="Z43" s="73">
        <f t="shared" si="7"/>
        <v>3.54</v>
      </c>
      <c r="AA43" s="73">
        <v>3.5</v>
      </c>
      <c r="AB43" s="73">
        <f t="shared" si="7"/>
        <v>3.54</v>
      </c>
      <c r="AC43" s="73">
        <f t="shared" si="7"/>
        <v>3.54</v>
      </c>
      <c r="AD43" s="73">
        <f t="shared" si="7"/>
        <v>3.54</v>
      </c>
      <c r="AE43" s="73">
        <f t="shared" si="7"/>
        <v>3.54</v>
      </c>
      <c r="AF43" s="73">
        <f t="shared" si="7"/>
        <v>3.54</v>
      </c>
      <c r="AG43" s="73">
        <f>AG180</f>
        <v>8.56</v>
      </c>
      <c r="AH43" s="52">
        <f t="shared" si="2"/>
        <v>3.54</v>
      </c>
      <c r="AI43" s="53">
        <f t="shared" si="3"/>
        <v>3.5</v>
      </c>
      <c r="AK43" s="54"/>
    </row>
    <row r="44" spans="1:41" thickBot="1" x14ac:dyDescent="0.4">
      <c r="A44" s="68" t="s">
        <v>50</v>
      </c>
      <c r="B44" s="69">
        <f t="shared" ref="B44:AF44" si="8">SUM(B32:B43)</f>
        <v>49.839999999999996</v>
      </c>
      <c r="C44" s="69">
        <f t="shared" si="8"/>
        <v>50.04</v>
      </c>
      <c r="D44" s="69">
        <f t="shared" si="8"/>
        <v>49.839999999999996</v>
      </c>
      <c r="E44" s="69">
        <f t="shared" si="8"/>
        <v>49.839999999999996</v>
      </c>
      <c r="F44" s="69">
        <f t="shared" si="8"/>
        <v>49.839999999999996</v>
      </c>
      <c r="G44" s="69">
        <f t="shared" si="8"/>
        <v>95.240000000000009</v>
      </c>
      <c r="H44" s="69">
        <f t="shared" si="8"/>
        <v>94.54</v>
      </c>
      <c r="I44" s="69">
        <f t="shared" si="8"/>
        <v>100.04</v>
      </c>
      <c r="J44" s="69">
        <f t="shared" si="8"/>
        <v>98.04000000000002</v>
      </c>
      <c r="K44" s="69">
        <f t="shared" si="8"/>
        <v>95.54</v>
      </c>
      <c r="L44" s="69">
        <f t="shared" si="8"/>
        <v>98.140000000000015</v>
      </c>
      <c r="M44" s="69">
        <f t="shared" si="8"/>
        <v>94.440000000000012</v>
      </c>
      <c r="N44" s="69">
        <f t="shared" si="8"/>
        <v>98.340000000000018</v>
      </c>
      <c r="O44" s="69">
        <f t="shared" si="8"/>
        <v>103.34000000000002</v>
      </c>
      <c r="P44" s="69">
        <f t="shared" si="8"/>
        <v>114.04000000000002</v>
      </c>
      <c r="Q44" s="69">
        <f t="shared" si="8"/>
        <v>98.140000000000015</v>
      </c>
      <c r="R44" s="69">
        <f t="shared" si="8"/>
        <v>91.740000000000009</v>
      </c>
      <c r="S44" s="69">
        <f t="shared" si="8"/>
        <v>99.04</v>
      </c>
      <c r="T44" s="69">
        <f t="shared" si="8"/>
        <v>96.84</v>
      </c>
      <c r="U44" s="69">
        <f t="shared" si="8"/>
        <v>100.84</v>
      </c>
      <c r="V44" s="69">
        <f t="shared" si="8"/>
        <v>146.23999999999998</v>
      </c>
      <c r="W44" s="69">
        <f t="shared" si="8"/>
        <v>187.83999999999997</v>
      </c>
      <c r="X44" s="69">
        <f t="shared" si="8"/>
        <v>204.74</v>
      </c>
      <c r="Y44" s="69">
        <f t="shared" si="8"/>
        <v>203.73999999999998</v>
      </c>
      <c r="Z44" s="69">
        <f t="shared" si="8"/>
        <v>206.14</v>
      </c>
      <c r="AA44" s="69">
        <f t="shared" si="8"/>
        <v>212.79999999999998</v>
      </c>
      <c r="AB44" s="69">
        <f t="shared" si="8"/>
        <v>210.93999999999997</v>
      </c>
      <c r="AC44" s="69">
        <f t="shared" si="8"/>
        <v>245.33999999999995</v>
      </c>
      <c r="AD44" s="69">
        <f t="shared" si="8"/>
        <v>241.74</v>
      </c>
      <c r="AE44" s="69">
        <f t="shared" si="8"/>
        <v>230.24</v>
      </c>
      <c r="AF44" s="69">
        <f t="shared" si="8"/>
        <v>231.14</v>
      </c>
      <c r="AG44" s="74">
        <f>SUM(AG32:AG43)</f>
        <v>464.91</v>
      </c>
      <c r="AH44" s="52">
        <f t="shared" si="2"/>
        <v>245.33999999999995</v>
      </c>
      <c r="AI44" s="53">
        <f t="shared" si="3"/>
        <v>49.839999999999996</v>
      </c>
      <c r="AK44" s="54"/>
    </row>
    <row r="45" spans="1:41" ht="14.45" x14ac:dyDescent="0.35">
      <c r="A45" s="55" t="s">
        <v>51</v>
      </c>
      <c r="B45" s="56">
        <v>60.1</v>
      </c>
      <c r="C45" s="56">
        <v>59.7</v>
      </c>
      <c r="D45" s="56">
        <v>59.7</v>
      </c>
      <c r="E45" s="56">
        <v>59.7</v>
      </c>
      <c r="F45" s="56">
        <v>59.7</v>
      </c>
      <c r="G45" s="56">
        <v>59.7</v>
      </c>
      <c r="H45" s="56">
        <v>59.7</v>
      </c>
      <c r="I45" s="56">
        <v>59.7</v>
      </c>
      <c r="J45" s="56">
        <v>59.9</v>
      </c>
      <c r="K45" s="56">
        <v>60</v>
      </c>
      <c r="L45" s="75">
        <v>59.8</v>
      </c>
      <c r="M45" s="75">
        <v>30.1</v>
      </c>
      <c r="N45" s="75">
        <v>59.3</v>
      </c>
      <c r="O45" s="75">
        <v>60</v>
      </c>
      <c r="P45" s="49">
        <v>60</v>
      </c>
      <c r="Q45" s="49">
        <v>60</v>
      </c>
      <c r="R45" s="49">
        <v>59.2</v>
      </c>
      <c r="S45" s="49">
        <v>59.6</v>
      </c>
      <c r="T45" s="49">
        <v>59.6</v>
      </c>
      <c r="U45" s="49">
        <v>59.4</v>
      </c>
      <c r="V45" s="49">
        <v>59.5</v>
      </c>
      <c r="W45" s="49">
        <v>59.6</v>
      </c>
      <c r="X45" s="49">
        <v>59</v>
      </c>
      <c r="Y45" s="49">
        <v>59.6</v>
      </c>
      <c r="Z45" s="49">
        <v>59.7</v>
      </c>
      <c r="AA45" s="49">
        <v>59.8</v>
      </c>
      <c r="AB45" s="49">
        <v>59.4</v>
      </c>
      <c r="AC45" s="49">
        <v>59.3</v>
      </c>
      <c r="AD45" s="49">
        <v>59.3</v>
      </c>
      <c r="AE45" s="49">
        <v>59.3</v>
      </c>
      <c r="AF45" s="49">
        <v>59.3</v>
      </c>
      <c r="AG45" s="57">
        <v>60</v>
      </c>
      <c r="AH45" s="52">
        <f t="shared" si="2"/>
        <v>60.1</v>
      </c>
      <c r="AI45" s="53">
        <f t="shared" si="3"/>
        <v>30.1</v>
      </c>
      <c r="AK45" s="54"/>
    </row>
    <row r="46" spans="1:41" ht="14.45" x14ac:dyDescent="0.35">
      <c r="A46" s="58" t="s">
        <v>52</v>
      </c>
      <c r="B46" s="56">
        <v>30.8</v>
      </c>
      <c r="C46" s="56">
        <v>30.7</v>
      </c>
      <c r="D46" s="56">
        <v>30.7</v>
      </c>
      <c r="E46" s="56">
        <v>30.7</v>
      </c>
      <c r="F46" s="56">
        <v>30.7</v>
      </c>
      <c r="G46" s="56">
        <v>30.7</v>
      </c>
      <c r="H46" s="56">
        <v>30.5</v>
      </c>
      <c r="I46" s="56">
        <v>30.5</v>
      </c>
      <c r="J46" s="56">
        <v>30.3</v>
      </c>
      <c r="K46" s="56">
        <v>30.5</v>
      </c>
      <c r="L46" s="75">
        <v>30.5</v>
      </c>
      <c r="M46" s="75">
        <v>10.1</v>
      </c>
      <c r="N46" s="75">
        <v>30.3</v>
      </c>
      <c r="O46" s="75">
        <v>30</v>
      </c>
      <c r="P46" s="70">
        <v>30</v>
      </c>
      <c r="Q46" s="70">
        <v>30.3</v>
      </c>
      <c r="R46" s="49">
        <v>30.5</v>
      </c>
      <c r="S46" s="49">
        <v>30.5</v>
      </c>
      <c r="T46" s="49">
        <v>30.5</v>
      </c>
      <c r="U46" s="70">
        <v>30.5</v>
      </c>
      <c r="V46" s="70">
        <v>30.5</v>
      </c>
      <c r="W46" s="70">
        <v>30.5</v>
      </c>
      <c r="X46" s="70">
        <v>30.5</v>
      </c>
      <c r="Y46" s="70">
        <v>30.7</v>
      </c>
      <c r="Z46" s="70">
        <v>30.7</v>
      </c>
      <c r="AA46" s="70">
        <v>30.6</v>
      </c>
      <c r="AB46" s="70">
        <v>30.8</v>
      </c>
      <c r="AC46" s="70">
        <v>30.8</v>
      </c>
      <c r="AD46" s="70">
        <v>30.8</v>
      </c>
      <c r="AE46" s="70">
        <v>30.8</v>
      </c>
      <c r="AF46" s="70">
        <v>30.8</v>
      </c>
      <c r="AG46" s="59">
        <v>32</v>
      </c>
      <c r="AH46" s="52">
        <f t="shared" si="2"/>
        <v>30.8</v>
      </c>
      <c r="AI46" s="53">
        <f t="shared" si="3"/>
        <v>10.1</v>
      </c>
      <c r="AK46" s="54"/>
    </row>
    <row r="47" spans="1:41" thickBot="1" x14ac:dyDescent="0.4">
      <c r="A47" s="72" t="s">
        <v>53</v>
      </c>
      <c r="B47" s="71">
        <v>11.2</v>
      </c>
      <c r="C47" s="71">
        <v>11.2</v>
      </c>
      <c r="D47" s="71">
        <v>11.2</v>
      </c>
      <c r="E47" s="71">
        <v>11.2</v>
      </c>
      <c r="F47" s="71">
        <v>11.2</v>
      </c>
      <c r="G47" s="71">
        <v>11.2</v>
      </c>
      <c r="H47" s="71">
        <v>11.1</v>
      </c>
      <c r="I47" s="71">
        <v>11.1</v>
      </c>
      <c r="J47" s="71">
        <v>11</v>
      </c>
      <c r="K47" s="71">
        <v>11.1</v>
      </c>
      <c r="L47" s="76">
        <v>11.1</v>
      </c>
      <c r="M47" s="76">
        <v>3.6</v>
      </c>
      <c r="N47" s="76">
        <v>11</v>
      </c>
      <c r="O47" s="76">
        <v>11</v>
      </c>
      <c r="P47" s="77">
        <v>11</v>
      </c>
      <c r="Q47" s="77">
        <v>11</v>
      </c>
      <c r="R47" s="49">
        <v>11.1</v>
      </c>
      <c r="S47" s="49">
        <v>11.1</v>
      </c>
      <c r="T47" s="49">
        <v>11.1</v>
      </c>
      <c r="U47" s="77">
        <v>11.1</v>
      </c>
      <c r="V47" s="77">
        <v>11.1</v>
      </c>
      <c r="W47" s="77">
        <v>11.1</v>
      </c>
      <c r="X47" s="77">
        <v>11.1</v>
      </c>
      <c r="Y47" s="77">
        <v>11.2</v>
      </c>
      <c r="Z47" s="77">
        <v>11.2</v>
      </c>
      <c r="AA47" s="77">
        <v>11.2</v>
      </c>
      <c r="AB47" s="77">
        <v>11.2</v>
      </c>
      <c r="AC47" s="77">
        <v>11.2</v>
      </c>
      <c r="AD47" s="77">
        <v>11.2</v>
      </c>
      <c r="AE47" s="77">
        <v>11.2</v>
      </c>
      <c r="AF47" s="77">
        <v>11.2</v>
      </c>
      <c r="AG47" s="78">
        <v>14</v>
      </c>
      <c r="AH47" s="52">
        <f t="shared" si="2"/>
        <v>11.2</v>
      </c>
      <c r="AI47" s="53">
        <f t="shared" si="3"/>
        <v>3.6</v>
      </c>
      <c r="AK47" s="54"/>
    </row>
    <row r="48" spans="1:41" thickBot="1" x14ac:dyDescent="0.4">
      <c r="A48" s="68" t="s">
        <v>54</v>
      </c>
      <c r="B48" s="69">
        <f>SUM(B45:B47)</f>
        <v>102.10000000000001</v>
      </c>
      <c r="C48" s="69">
        <f t="shared" ref="C48:AF48" si="9">SUM(C45:C47)</f>
        <v>101.60000000000001</v>
      </c>
      <c r="D48" s="69">
        <f t="shared" si="9"/>
        <v>101.60000000000001</v>
      </c>
      <c r="E48" s="69">
        <f t="shared" si="9"/>
        <v>101.60000000000001</v>
      </c>
      <c r="F48" s="69">
        <f t="shared" si="9"/>
        <v>101.60000000000001</v>
      </c>
      <c r="G48" s="69">
        <f t="shared" si="9"/>
        <v>101.60000000000001</v>
      </c>
      <c r="H48" s="69">
        <f t="shared" si="9"/>
        <v>101.3</v>
      </c>
      <c r="I48" s="69">
        <f t="shared" si="9"/>
        <v>101.3</v>
      </c>
      <c r="J48" s="69">
        <f t="shared" si="9"/>
        <v>101.2</v>
      </c>
      <c r="K48" s="69">
        <f t="shared" si="9"/>
        <v>101.6</v>
      </c>
      <c r="L48" s="69">
        <f t="shared" si="9"/>
        <v>101.39999999999999</v>
      </c>
      <c r="M48" s="69">
        <f t="shared" si="9"/>
        <v>43.800000000000004</v>
      </c>
      <c r="N48" s="69">
        <f t="shared" si="9"/>
        <v>100.6</v>
      </c>
      <c r="O48" s="69">
        <f t="shared" si="9"/>
        <v>101</v>
      </c>
      <c r="P48" s="69">
        <f t="shared" si="9"/>
        <v>101</v>
      </c>
      <c r="Q48" s="69">
        <f t="shared" si="9"/>
        <v>101.3</v>
      </c>
      <c r="R48" s="69">
        <f t="shared" si="9"/>
        <v>100.8</v>
      </c>
      <c r="S48" s="69">
        <f t="shared" si="9"/>
        <v>101.19999999999999</v>
      </c>
      <c r="T48" s="69">
        <f t="shared" si="9"/>
        <v>101.19999999999999</v>
      </c>
      <c r="U48" s="69">
        <f t="shared" si="9"/>
        <v>101</v>
      </c>
      <c r="V48" s="69">
        <f t="shared" si="9"/>
        <v>101.1</v>
      </c>
      <c r="W48" s="69">
        <f t="shared" si="9"/>
        <v>101.19999999999999</v>
      </c>
      <c r="X48" s="69">
        <f t="shared" si="9"/>
        <v>100.6</v>
      </c>
      <c r="Y48" s="69">
        <f t="shared" si="9"/>
        <v>101.5</v>
      </c>
      <c r="Z48" s="69">
        <f t="shared" si="9"/>
        <v>101.60000000000001</v>
      </c>
      <c r="AA48" s="69">
        <f t="shared" si="9"/>
        <v>101.60000000000001</v>
      </c>
      <c r="AB48" s="69">
        <f t="shared" si="9"/>
        <v>101.4</v>
      </c>
      <c r="AC48" s="69">
        <f t="shared" si="9"/>
        <v>101.3</v>
      </c>
      <c r="AD48" s="69">
        <f t="shared" si="9"/>
        <v>101.3</v>
      </c>
      <c r="AE48" s="69">
        <f t="shared" si="9"/>
        <v>101.3</v>
      </c>
      <c r="AF48" s="69">
        <f t="shared" si="9"/>
        <v>101.3</v>
      </c>
      <c r="AG48" s="74">
        <f>SUM(AG45:AG47)</f>
        <v>106</v>
      </c>
      <c r="AH48" s="52">
        <f t="shared" si="2"/>
        <v>102.10000000000001</v>
      </c>
      <c r="AI48" s="53">
        <f t="shared" si="3"/>
        <v>43.800000000000004</v>
      </c>
      <c r="AK48" s="54"/>
    </row>
    <row r="49" spans="1:37" ht="14.45" x14ac:dyDescent="0.35">
      <c r="A49" s="55" t="s">
        <v>55</v>
      </c>
      <c r="B49" s="49">
        <v>56.9</v>
      </c>
      <c r="C49" s="49">
        <v>57.4</v>
      </c>
      <c r="D49" s="49">
        <v>56.8</v>
      </c>
      <c r="E49" s="49">
        <v>54.5</v>
      </c>
      <c r="F49" s="49">
        <v>33.729999999999997</v>
      </c>
      <c r="G49" s="49">
        <v>44.48</v>
      </c>
      <c r="H49" s="49">
        <v>39.89</v>
      </c>
      <c r="I49" s="49">
        <v>43.9</v>
      </c>
      <c r="J49" s="49">
        <v>42.57</v>
      </c>
      <c r="K49" s="49">
        <v>44.17</v>
      </c>
      <c r="L49" s="49">
        <v>43.23</v>
      </c>
      <c r="M49" s="49">
        <v>59</v>
      </c>
      <c r="N49" s="49">
        <v>59</v>
      </c>
      <c r="O49" s="49">
        <v>65</v>
      </c>
      <c r="P49" s="49">
        <v>68</v>
      </c>
      <c r="Q49" s="49">
        <v>70</v>
      </c>
      <c r="R49" s="49">
        <v>18.63</v>
      </c>
      <c r="S49" s="49">
        <v>43.94</v>
      </c>
      <c r="T49" s="49">
        <v>52</v>
      </c>
      <c r="U49" s="49">
        <v>47.8</v>
      </c>
      <c r="V49" s="49">
        <v>43.28</v>
      </c>
      <c r="W49" s="49">
        <v>42.2</v>
      </c>
      <c r="X49" s="49">
        <v>30</v>
      </c>
      <c r="Y49" s="49">
        <v>44.98</v>
      </c>
      <c r="Z49" s="49">
        <v>51.2</v>
      </c>
      <c r="AA49" s="49">
        <v>63.86</v>
      </c>
      <c r="AB49" s="49">
        <v>63</v>
      </c>
      <c r="AC49" s="49">
        <v>67.72</v>
      </c>
      <c r="AD49" s="49">
        <v>54.28</v>
      </c>
      <c r="AE49" s="49">
        <v>43</v>
      </c>
      <c r="AF49" s="49">
        <v>44.73</v>
      </c>
      <c r="AG49" s="57"/>
      <c r="AH49" s="52">
        <f t="shared" si="2"/>
        <v>70</v>
      </c>
      <c r="AI49" s="53">
        <f t="shared" si="3"/>
        <v>18.63</v>
      </c>
      <c r="AK49" s="54"/>
    </row>
    <row r="50" spans="1:37" ht="14.45" x14ac:dyDescent="0.35">
      <c r="A50" s="58" t="s">
        <v>56</v>
      </c>
      <c r="B50" s="70">
        <v>103</v>
      </c>
      <c r="C50" s="70">
        <v>103</v>
      </c>
      <c r="D50" s="70">
        <v>103</v>
      </c>
      <c r="E50" s="70">
        <v>103</v>
      </c>
      <c r="F50" s="70">
        <v>103</v>
      </c>
      <c r="G50" s="70">
        <f>45+42</f>
        <v>87</v>
      </c>
      <c r="H50" s="70">
        <v>87</v>
      </c>
      <c r="I50" s="70">
        <v>87</v>
      </c>
      <c r="J50" s="70">
        <v>87</v>
      </c>
      <c r="K50" s="70">
        <v>87</v>
      </c>
      <c r="L50" s="49">
        <v>92</v>
      </c>
      <c r="M50" s="49">
        <v>125</v>
      </c>
      <c r="N50" s="49">
        <v>139</v>
      </c>
      <c r="O50" s="49">
        <v>140</v>
      </c>
      <c r="P50" s="49">
        <v>150</v>
      </c>
      <c r="Q50" s="49">
        <v>100</v>
      </c>
      <c r="R50" s="49">
        <v>104</v>
      </c>
      <c r="S50" s="49">
        <v>104</v>
      </c>
      <c r="T50" s="49">
        <v>104</v>
      </c>
      <c r="U50" s="79">
        <v>102</v>
      </c>
      <c r="V50" s="79">
        <v>102</v>
      </c>
      <c r="W50" s="79">
        <v>110</v>
      </c>
      <c r="X50" s="79">
        <v>110</v>
      </c>
      <c r="Y50" s="79">
        <v>67</v>
      </c>
      <c r="Z50" s="79">
        <f>46+27</f>
        <v>73</v>
      </c>
      <c r="AA50" s="79">
        <v>77</v>
      </c>
      <c r="AB50" s="70">
        <f>24+49</f>
        <v>73</v>
      </c>
      <c r="AC50" s="70">
        <f>20+45</f>
        <v>65</v>
      </c>
      <c r="AD50" s="70">
        <v>50</v>
      </c>
      <c r="AE50" s="70">
        <f>10+31</f>
        <v>41</v>
      </c>
      <c r="AF50" s="70">
        <v>75</v>
      </c>
      <c r="AG50" s="59"/>
      <c r="AH50" s="52">
        <f t="shared" si="2"/>
        <v>150</v>
      </c>
      <c r="AI50" s="53">
        <f t="shared" si="3"/>
        <v>41</v>
      </c>
      <c r="AK50" s="54"/>
    </row>
    <row r="51" spans="1:37" ht="14.45" x14ac:dyDescent="0.35">
      <c r="A51" s="58" t="s">
        <v>57</v>
      </c>
      <c r="B51" s="70">
        <v>124</v>
      </c>
      <c r="C51" s="70">
        <v>109</v>
      </c>
      <c r="D51" s="70">
        <v>106</v>
      </c>
      <c r="E51" s="70">
        <v>100</v>
      </c>
      <c r="F51" s="70">
        <v>160</v>
      </c>
      <c r="G51" s="49">
        <v>130</v>
      </c>
      <c r="H51" s="49">
        <v>168.6</v>
      </c>
      <c r="I51" s="49">
        <v>177</v>
      </c>
      <c r="J51" s="49">
        <v>190.7</v>
      </c>
      <c r="K51" s="49">
        <v>200</v>
      </c>
      <c r="L51" s="70">
        <v>146.9</v>
      </c>
      <c r="M51" s="70">
        <v>130</v>
      </c>
      <c r="N51" s="70">
        <v>140</v>
      </c>
      <c r="O51" s="70">
        <v>100</v>
      </c>
      <c r="P51" s="70">
        <v>80</v>
      </c>
      <c r="Q51" s="70">
        <v>96</v>
      </c>
      <c r="R51" s="70">
        <v>99</v>
      </c>
      <c r="S51" s="70">
        <v>100</v>
      </c>
      <c r="T51" s="70">
        <v>114</v>
      </c>
      <c r="U51" s="80">
        <v>122</v>
      </c>
      <c r="V51" s="80">
        <v>90</v>
      </c>
      <c r="W51" s="80">
        <v>50</v>
      </c>
      <c r="X51" s="80">
        <v>130</v>
      </c>
      <c r="Y51" s="80">
        <v>162</v>
      </c>
      <c r="Z51" s="80">
        <v>222</v>
      </c>
      <c r="AA51" s="80">
        <v>216</v>
      </c>
      <c r="AB51" s="70">
        <v>210</v>
      </c>
      <c r="AC51" s="70">
        <v>150</v>
      </c>
      <c r="AD51" s="70">
        <v>93</v>
      </c>
      <c r="AE51" s="70">
        <v>131</v>
      </c>
      <c r="AF51" s="70">
        <v>65</v>
      </c>
      <c r="AG51" s="81"/>
      <c r="AH51" s="52">
        <f t="shared" si="2"/>
        <v>222</v>
      </c>
      <c r="AI51" s="53">
        <f t="shared" si="3"/>
        <v>50</v>
      </c>
      <c r="AK51" s="54"/>
    </row>
    <row r="52" spans="1:37" ht="14.45" x14ac:dyDescent="0.35">
      <c r="A52" s="58" t="s">
        <v>58</v>
      </c>
      <c r="B52" s="82">
        <v>7</v>
      </c>
      <c r="C52" s="82">
        <v>7</v>
      </c>
      <c r="D52" s="82">
        <v>7</v>
      </c>
      <c r="E52" s="82">
        <v>7</v>
      </c>
      <c r="F52" s="82">
        <v>7</v>
      </c>
      <c r="G52" s="82">
        <v>7</v>
      </c>
      <c r="H52" s="82">
        <v>7</v>
      </c>
      <c r="I52" s="82">
        <v>8</v>
      </c>
      <c r="J52" s="82">
        <v>8</v>
      </c>
      <c r="K52" s="82">
        <v>8</v>
      </c>
      <c r="L52" s="70">
        <v>23</v>
      </c>
      <c r="M52" s="70">
        <v>27</v>
      </c>
      <c r="N52" s="70">
        <v>34.4</v>
      </c>
      <c r="O52" s="70">
        <v>34.4</v>
      </c>
      <c r="P52" s="70">
        <v>41</v>
      </c>
      <c r="Q52" s="70">
        <v>28.4</v>
      </c>
      <c r="R52" s="70">
        <v>71.2</v>
      </c>
      <c r="S52" s="70">
        <v>58.7</v>
      </c>
      <c r="T52" s="70">
        <v>36</v>
      </c>
      <c r="U52" s="70">
        <v>35.6</v>
      </c>
      <c r="V52" s="70">
        <v>38</v>
      </c>
      <c r="W52" s="70">
        <v>45</v>
      </c>
      <c r="X52" s="70">
        <v>45</v>
      </c>
      <c r="Y52" s="70">
        <v>45</v>
      </c>
      <c r="Z52" s="70">
        <v>45</v>
      </c>
      <c r="AA52" s="70">
        <v>45</v>
      </c>
      <c r="AB52" s="82">
        <v>45</v>
      </c>
      <c r="AC52" s="82">
        <v>50</v>
      </c>
      <c r="AD52" s="82">
        <v>50</v>
      </c>
      <c r="AE52" s="82">
        <v>10</v>
      </c>
      <c r="AF52" s="82">
        <v>15</v>
      </c>
      <c r="AG52" s="81"/>
      <c r="AH52" s="52">
        <f t="shared" si="2"/>
        <v>71.2</v>
      </c>
      <c r="AI52" s="53">
        <f t="shared" si="3"/>
        <v>7</v>
      </c>
      <c r="AK52" s="54"/>
    </row>
    <row r="53" spans="1:37" ht="14.45" x14ac:dyDescent="0.35">
      <c r="A53" s="58" t="s">
        <v>59</v>
      </c>
      <c r="B53" s="82">
        <v>65.8</v>
      </c>
      <c r="C53" s="82">
        <v>63.4</v>
      </c>
      <c r="D53" s="82">
        <v>69.3</v>
      </c>
      <c r="E53" s="82">
        <v>64.900000000000006</v>
      </c>
      <c r="F53" s="82">
        <v>64.7</v>
      </c>
      <c r="G53" s="82">
        <v>60</v>
      </c>
      <c r="H53" s="82">
        <v>60.2</v>
      </c>
      <c r="I53" s="82">
        <v>58.5</v>
      </c>
      <c r="J53" s="82">
        <v>57.1</v>
      </c>
      <c r="K53" s="82">
        <v>53.6</v>
      </c>
      <c r="L53" s="49">
        <v>62.4</v>
      </c>
      <c r="M53" s="49">
        <v>69.2</v>
      </c>
      <c r="N53" s="49">
        <v>63</v>
      </c>
      <c r="O53" s="49">
        <v>75</v>
      </c>
      <c r="P53" s="49">
        <v>77</v>
      </c>
      <c r="Q53" s="49">
        <v>79.900000000000006</v>
      </c>
      <c r="R53" s="49">
        <v>71.7</v>
      </c>
      <c r="S53" s="49">
        <v>82.4</v>
      </c>
      <c r="T53" s="49">
        <v>66.3</v>
      </c>
      <c r="U53" s="49">
        <v>69.2</v>
      </c>
      <c r="V53" s="49">
        <v>73</v>
      </c>
      <c r="W53" s="49">
        <v>73.599999999999994</v>
      </c>
      <c r="X53" s="49">
        <v>73.3</v>
      </c>
      <c r="Y53" s="49">
        <v>71.7</v>
      </c>
      <c r="Z53" s="49">
        <v>73.7</v>
      </c>
      <c r="AA53" s="49">
        <v>77</v>
      </c>
      <c r="AB53" s="49">
        <v>77</v>
      </c>
      <c r="AC53" s="49">
        <v>77.8</v>
      </c>
      <c r="AD53" s="49">
        <v>81.3</v>
      </c>
      <c r="AE53" s="49">
        <v>84.7</v>
      </c>
      <c r="AF53" s="49">
        <v>81.400000000000006</v>
      </c>
      <c r="AG53" s="81"/>
      <c r="AH53" s="52">
        <f t="shared" si="2"/>
        <v>84.7</v>
      </c>
      <c r="AI53" s="53">
        <f t="shared" si="3"/>
        <v>53.6</v>
      </c>
      <c r="AK53" s="54"/>
    </row>
    <row r="54" spans="1:37" ht="15.6" x14ac:dyDescent="0.35">
      <c r="A54" s="58" t="s">
        <v>60</v>
      </c>
      <c r="B54" s="70">
        <v>7</v>
      </c>
      <c r="C54" s="70">
        <v>7</v>
      </c>
      <c r="D54" s="70">
        <v>7</v>
      </c>
      <c r="E54" s="70">
        <v>7</v>
      </c>
      <c r="F54" s="70">
        <v>7</v>
      </c>
      <c r="G54" s="70">
        <v>7</v>
      </c>
      <c r="H54" s="70">
        <v>7</v>
      </c>
      <c r="I54" s="70">
        <v>7</v>
      </c>
      <c r="J54" s="70">
        <v>7</v>
      </c>
      <c r="K54" s="70">
        <v>7</v>
      </c>
      <c r="L54" s="70">
        <v>7</v>
      </c>
      <c r="M54" s="83">
        <v>7</v>
      </c>
      <c r="N54" s="83">
        <v>7</v>
      </c>
      <c r="O54" s="83">
        <v>7</v>
      </c>
      <c r="P54" s="83">
        <v>7</v>
      </c>
      <c r="Q54" s="83">
        <v>6</v>
      </c>
      <c r="R54" s="83">
        <v>6</v>
      </c>
      <c r="S54" s="83">
        <v>12</v>
      </c>
      <c r="T54" s="83">
        <v>7</v>
      </c>
      <c r="U54" s="83">
        <v>7</v>
      </c>
      <c r="V54" s="83">
        <v>7</v>
      </c>
      <c r="W54" s="83">
        <v>7</v>
      </c>
      <c r="X54" s="83">
        <v>0</v>
      </c>
      <c r="Y54" s="83">
        <v>0</v>
      </c>
      <c r="Z54" s="83">
        <v>0</v>
      </c>
      <c r="AA54" s="83">
        <v>0</v>
      </c>
      <c r="AB54" s="180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12</v>
      </c>
      <c r="AI54" s="53">
        <f t="shared" si="3"/>
        <v>0</v>
      </c>
      <c r="AK54" s="54"/>
    </row>
    <row r="55" spans="1:37" ht="15.6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180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5.6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180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5.6" x14ac:dyDescent="0.3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180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ht="15.6" x14ac:dyDescent="0.3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180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95" thickBot="1" x14ac:dyDescent="0.4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180">
        <v>0</v>
      </c>
      <c r="AC59" s="85">
        <v>0</v>
      </c>
      <c r="AD59" s="85">
        <v>0</v>
      </c>
      <c r="AE59" s="85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>SUM(B49:B59)</f>
        <v>363.7</v>
      </c>
      <c r="C60" s="69">
        <f t="shared" ref="C60:AF60" si="10">SUM(C49:C59)</f>
        <v>346.79999999999995</v>
      </c>
      <c r="D60" s="69">
        <f t="shared" si="10"/>
        <v>349.1</v>
      </c>
      <c r="E60" s="69">
        <f t="shared" si="10"/>
        <v>336.4</v>
      </c>
      <c r="F60" s="69">
        <f t="shared" si="10"/>
        <v>375.43</v>
      </c>
      <c r="G60" s="69">
        <f t="shared" si="10"/>
        <v>335.48</v>
      </c>
      <c r="H60" s="69">
        <f t="shared" si="10"/>
        <v>369.69</v>
      </c>
      <c r="I60" s="69">
        <f t="shared" si="10"/>
        <v>381.4</v>
      </c>
      <c r="J60" s="69">
        <f t="shared" si="10"/>
        <v>392.37</v>
      </c>
      <c r="K60" s="69">
        <f t="shared" si="10"/>
        <v>399.77000000000004</v>
      </c>
      <c r="L60" s="69">
        <f t="shared" si="10"/>
        <v>374.53</v>
      </c>
      <c r="M60" s="69">
        <f t="shared" si="10"/>
        <v>417.2</v>
      </c>
      <c r="N60" s="69">
        <f t="shared" si="10"/>
        <v>442.4</v>
      </c>
      <c r="O60" s="69">
        <f t="shared" si="10"/>
        <v>421.4</v>
      </c>
      <c r="P60" s="69">
        <f t="shared" si="10"/>
        <v>423</v>
      </c>
      <c r="Q60" s="69">
        <f t="shared" si="10"/>
        <v>380.29999999999995</v>
      </c>
      <c r="R60" s="69">
        <f t="shared" si="10"/>
        <v>370.53</v>
      </c>
      <c r="S60" s="69">
        <f t="shared" si="10"/>
        <v>401.03999999999996</v>
      </c>
      <c r="T60" s="69">
        <f t="shared" si="10"/>
        <v>379.3</v>
      </c>
      <c r="U60" s="69">
        <f t="shared" si="10"/>
        <v>383.6</v>
      </c>
      <c r="V60" s="69">
        <f t="shared" si="10"/>
        <v>353.28</v>
      </c>
      <c r="W60" s="69">
        <f t="shared" si="10"/>
        <v>327.79999999999995</v>
      </c>
      <c r="X60" s="69">
        <f t="shared" si="10"/>
        <v>388.3</v>
      </c>
      <c r="Y60" s="69">
        <f t="shared" si="10"/>
        <v>390.68</v>
      </c>
      <c r="Z60" s="69">
        <f t="shared" si="10"/>
        <v>464.9</v>
      </c>
      <c r="AA60" s="69">
        <f t="shared" si="10"/>
        <v>478.86</v>
      </c>
      <c r="AB60" s="69">
        <f t="shared" si="10"/>
        <v>468</v>
      </c>
      <c r="AC60" s="69">
        <f t="shared" si="10"/>
        <v>410.52000000000004</v>
      </c>
      <c r="AD60" s="69">
        <f t="shared" si="10"/>
        <v>328.58</v>
      </c>
      <c r="AE60" s="69">
        <f t="shared" si="10"/>
        <v>309.7</v>
      </c>
      <c r="AF60" s="69">
        <f t="shared" si="10"/>
        <v>281.13</v>
      </c>
      <c r="AG60" s="74">
        <f>SUM(AG49:AG59)</f>
        <v>0</v>
      </c>
      <c r="AH60" s="52">
        <f t="shared" si="2"/>
        <v>478.86</v>
      </c>
      <c r="AI60" s="53">
        <f t="shared" si="3"/>
        <v>281.13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>SUM(B61:B63)</f>
        <v>0</v>
      </c>
      <c r="C64" s="69">
        <f t="shared" ref="C64:AF64" si="11">SUM(C61:C63)</f>
        <v>0</v>
      </c>
      <c r="D64" s="69">
        <f t="shared" si="11"/>
        <v>0</v>
      </c>
      <c r="E64" s="69">
        <f t="shared" si="11"/>
        <v>0</v>
      </c>
      <c r="F64" s="69">
        <f t="shared" si="11"/>
        <v>0</v>
      </c>
      <c r="G64" s="69">
        <f t="shared" si="11"/>
        <v>0</v>
      </c>
      <c r="H64" s="69">
        <f t="shared" si="11"/>
        <v>0</v>
      </c>
      <c r="I64" s="69">
        <f t="shared" si="11"/>
        <v>0</v>
      </c>
      <c r="J64" s="69">
        <f t="shared" si="11"/>
        <v>0</v>
      </c>
      <c r="K64" s="69">
        <f t="shared" si="11"/>
        <v>0</v>
      </c>
      <c r="L64" s="69">
        <f t="shared" si="11"/>
        <v>0</v>
      </c>
      <c r="M64" s="69">
        <f t="shared" si="11"/>
        <v>0</v>
      </c>
      <c r="N64" s="69">
        <f t="shared" si="11"/>
        <v>0</v>
      </c>
      <c r="O64" s="69">
        <f t="shared" si="11"/>
        <v>0</v>
      </c>
      <c r="P64" s="69">
        <f t="shared" si="11"/>
        <v>0</v>
      </c>
      <c r="Q64" s="69">
        <f t="shared" si="11"/>
        <v>0</v>
      </c>
      <c r="R64" s="69">
        <f t="shared" si="11"/>
        <v>0</v>
      </c>
      <c r="S64" s="69">
        <f t="shared" si="11"/>
        <v>0</v>
      </c>
      <c r="T64" s="69">
        <f t="shared" si="11"/>
        <v>0</v>
      </c>
      <c r="U64" s="69">
        <f t="shared" si="11"/>
        <v>0</v>
      </c>
      <c r="V64" s="69">
        <f t="shared" si="11"/>
        <v>0</v>
      </c>
      <c r="W64" s="69">
        <f t="shared" si="11"/>
        <v>0</v>
      </c>
      <c r="X64" s="69">
        <f t="shared" si="11"/>
        <v>0</v>
      </c>
      <c r="Y64" s="69">
        <f t="shared" si="11"/>
        <v>0</v>
      </c>
      <c r="Z64" s="69">
        <f t="shared" si="11"/>
        <v>0</v>
      </c>
      <c r="AA64" s="69">
        <f t="shared" si="11"/>
        <v>0</v>
      </c>
      <c r="AB64" s="69">
        <f t="shared" si="11"/>
        <v>0</v>
      </c>
      <c r="AC64" s="69">
        <f t="shared" si="11"/>
        <v>0</v>
      </c>
      <c r="AD64" s="69">
        <f t="shared" si="11"/>
        <v>0</v>
      </c>
      <c r="AE64" s="69">
        <f t="shared" si="11"/>
        <v>0</v>
      </c>
      <c r="AF64" s="69">
        <f t="shared" si="11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>
        <v>20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20</v>
      </c>
      <c r="AI65" s="53">
        <f t="shared" si="3"/>
        <v>20</v>
      </c>
    </row>
    <row r="66" spans="1:35" ht="15.75" thickBot="1" x14ac:dyDescent="0.3">
      <c r="A66" s="90" t="s">
        <v>72</v>
      </c>
      <c r="B66" s="91">
        <f>B64+B60+B48+B44+B31+B65</f>
        <v>918.43999999999994</v>
      </c>
      <c r="C66" s="91">
        <f t="shared" ref="C66:AF66" si="12">C64+C60+C48+C44+C31+C65</f>
        <v>864.74</v>
      </c>
      <c r="D66" s="91">
        <f t="shared" si="12"/>
        <v>866.83999999999992</v>
      </c>
      <c r="E66" s="91">
        <f t="shared" si="12"/>
        <v>854.13999999999987</v>
      </c>
      <c r="F66" s="91">
        <f t="shared" si="12"/>
        <v>867.56999999999994</v>
      </c>
      <c r="G66" s="91">
        <f t="shared" si="12"/>
        <v>849.12</v>
      </c>
      <c r="H66" s="91">
        <f t="shared" si="12"/>
        <v>882.32999999999993</v>
      </c>
      <c r="I66" s="91">
        <f t="shared" si="12"/>
        <v>899.54</v>
      </c>
      <c r="J66" s="91">
        <f t="shared" si="12"/>
        <v>924.91000000000008</v>
      </c>
      <c r="K66" s="91">
        <f t="shared" si="12"/>
        <v>975.6099999999999</v>
      </c>
      <c r="L66" s="91">
        <f t="shared" si="12"/>
        <v>989.66999999999985</v>
      </c>
      <c r="M66" s="91">
        <f t="shared" si="12"/>
        <v>939.34</v>
      </c>
      <c r="N66" s="91">
        <f t="shared" si="12"/>
        <v>1041.24</v>
      </c>
      <c r="O66" s="91">
        <f t="shared" si="12"/>
        <v>1025.6399999999999</v>
      </c>
      <c r="P66" s="91">
        <f t="shared" si="12"/>
        <v>1037.94</v>
      </c>
      <c r="Q66" s="91">
        <f t="shared" si="12"/>
        <v>975.74</v>
      </c>
      <c r="R66" s="91">
        <f t="shared" si="12"/>
        <v>960.27</v>
      </c>
      <c r="S66" s="91">
        <f t="shared" si="12"/>
        <v>996.28</v>
      </c>
      <c r="T66" s="91">
        <f t="shared" si="12"/>
        <v>974.64</v>
      </c>
      <c r="U66" s="91">
        <f t="shared" si="12"/>
        <v>984.44</v>
      </c>
      <c r="V66" s="91">
        <f t="shared" si="12"/>
        <v>990.42000000000007</v>
      </c>
      <c r="W66" s="91">
        <f t="shared" si="12"/>
        <v>1002.1399999999999</v>
      </c>
      <c r="X66" s="91">
        <f t="shared" si="12"/>
        <v>1076.3399999999999</v>
      </c>
      <c r="Y66" s="91">
        <f t="shared" si="12"/>
        <v>1072.7199999999998</v>
      </c>
      <c r="Z66" s="91">
        <f t="shared" si="12"/>
        <v>1150.3399999999999</v>
      </c>
      <c r="AA66" s="91">
        <f t="shared" si="12"/>
        <v>1187.6599999999999</v>
      </c>
      <c r="AB66" s="91">
        <f t="shared" si="12"/>
        <v>1165.6399999999999</v>
      </c>
      <c r="AC66" s="91">
        <f t="shared" si="12"/>
        <v>1142.3599999999999</v>
      </c>
      <c r="AD66" s="91">
        <f t="shared" si="12"/>
        <v>1055.32</v>
      </c>
      <c r="AE66" s="91">
        <f t="shared" si="12"/>
        <v>975.04</v>
      </c>
      <c r="AF66" s="91">
        <f t="shared" si="12"/>
        <v>947.36999999999989</v>
      </c>
      <c r="AG66" s="74">
        <f>AG64+AG60+AG48+AG44+AG31+AG65</f>
        <v>1400.5100000000002</v>
      </c>
      <c r="AH66" s="52">
        <f t="shared" si="2"/>
        <v>1187.6599999999999</v>
      </c>
      <c r="AI66" s="53">
        <f t="shared" si="3"/>
        <v>849.12</v>
      </c>
    </row>
    <row r="67" spans="1:35" x14ac:dyDescent="0.25">
      <c r="A67" s="55" t="s">
        <v>73</v>
      </c>
      <c r="B67" s="82">
        <f t="shared" ref="B67:Q67" si="13">IF(B52&lt;0,B52*-1,0)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IF(R52&lt;0,R52*-1,0)</f>
        <v>0</v>
      </c>
      <c r="S67" s="82">
        <f t="shared" ref="S67:AF67" si="14">IF(S52&lt;0,S52*-1,0)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5">IF(B50&lt;0,B50*-1,0)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IF(R50&lt;0,R50*-1,0)</f>
        <v>0</v>
      </c>
      <c r="S68" s="82">
        <f t="shared" ref="S68:AF68" si="16">IF(S50&lt;0,S50*-1,0)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7">IF(B53&lt;0,B53*-1,0)</f>
        <v>0</v>
      </c>
      <c r="C69" s="82">
        <f t="shared" si="17"/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>IF(R53&lt;0,R53*-1,0)</f>
        <v>0</v>
      </c>
      <c r="S69" s="82">
        <f t="shared" ref="S69:AF69" si="18">IF(S53&lt;0,S53*-1,0)</f>
        <v>0</v>
      </c>
      <c r="T69" s="82">
        <f t="shared" si="18"/>
        <v>0</v>
      </c>
      <c r="U69" s="82">
        <f t="shared" si="18"/>
        <v>0</v>
      </c>
      <c r="V69" s="82">
        <f t="shared" si="18"/>
        <v>0</v>
      </c>
      <c r="W69" s="82">
        <f t="shared" si="18"/>
        <v>0</v>
      </c>
      <c r="X69" s="82">
        <f t="shared" si="18"/>
        <v>0</v>
      </c>
      <c r="Y69" s="82">
        <f t="shared" si="18"/>
        <v>0</v>
      </c>
      <c r="Z69" s="82">
        <f t="shared" si="18"/>
        <v>0</v>
      </c>
      <c r="AA69" s="82">
        <f t="shared" si="18"/>
        <v>0</v>
      </c>
      <c r="AB69" s="82">
        <f t="shared" si="18"/>
        <v>0</v>
      </c>
      <c r="AC69" s="82">
        <f t="shared" si="18"/>
        <v>0</v>
      </c>
      <c r="AD69" s="82">
        <f t="shared" si="18"/>
        <v>0</v>
      </c>
      <c r="AE69" s="82">
        <f t="shared" si="18"/>
        <v>0</v>
      </c>
      <c r="AF69" s="82">
        <f t="shared" si="18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9">IF(C51&lt;0,C51*-1,0)</f>
        <v>0</v>
      </c>
      <c r="D70" s="82">
        <f t="shared" si="19"/>
        <v>0</v>
      </c>
      <c r="E70" s="82">
        <f t="shared" si="19"/>
        <v>0</v>
      </c>
      <c r="F70" s="82">
        <f t="shared" si="19"/>
        <v>0</v>
      </c>
      <c r="G70" s="82">
        <f t="shared" si="19"/>
        <v>0</v>
      </c>
      <c r="H70" s="82">
        <f t="shared" si="19"/>
        <v>0</v>
      </c>
      <c r="I70" s="82">
        <f t="shared" si="19"/>
        <v>0</v>
      </c>
      <c r="J70" s="82">
        <f t="shared" si="19"/>
        <v>0</v>
      </c>
      <c r="K70" s="82">
        <f t="shared" si="19"/>
        <v>0</v>
      </c>
      <c r="L70" s="82">
        <f t="shared" si="19"/>
        <v>0</v>
      </c>
      <c r="M70" s="82">
        <f t="shared" si="19"/>
        <v>0</v>
      </c>
      <c r="N70" s="82">
        <f t="shared" si="19"/>
        <v>0</v>
      </c>
      <c r="O70" s="82">
        <f t="shared" si="19"/>
        <v>0</v>
      </c>
      <c r="P70" s="82">
        <f t="shared" si="19"/>
        <v>0</v>
      </c>
      <c r="Q70" s="82">
        <f t="shared" si="19"/>
        <v>0</v>
      </c>
      <c r="R70" s="82">
        <f t="shared" si="19"/>
        <v>0</v>
      </c>
      <c r="S70" s="82">
        <f t="shared" si="19"/>
        <v>0</v>
      </c>
      <c r="T70" s="82">
        <f t="shared" si="19"/>
        <v>0</v>
      </c>
      <c r="U70" s="82">
        <f t="shared" si="19"/>
        <v>0</v>
      </c>
      <c r="V70" s="82">
        <f t="shared" si="19"/>
        <v>0</v>
      </c>
      <c r="W70" s="82">
        <f t="shared" si="19"/>
        <v>0</v>
      </c>
      <c r="X70" s="82">
        <f t="shared" si="19"/>
        <v>0</v>
      </c>
      <c r="Y70" s="82">
        <f t="shared" si="19"/>
        <v>0</v>
      </c>
      <c r="Z70" s="82">
        <f t="shared" si="19"/>
        <v>0</v>
      </c>
      <c r="AA70" s="82">
        <f t="shared" si="19"/>
        <v>0</v>
      </c>
      <c r="AB70" s="82">
        <f t="shared" si="19"/>
        <v>0</v>
      </c>
      <c r="AC70" s="82">
        <f t="shared" si="19"/>
        <v>0</v>
      </c>
      <c r="AD70" s="82">
        <f t="shared" si="19"/>
        <v>0</v>
      </c>
      <c r="AE70" s="82">
        <f t="shared" si="19"/>
        <v>0</v>
      </c>
      <c r="AF70" s="82">
        <f t="shared" si="19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20">SUM(C67:C71)</f>
        <v>0</v>
      </c>
      <c r="D72" s="69">
        <f t="shared" si="20"/>
        <v>0</v>
      </c>
      <c r="E72" s="69">
        <f t="shared" si="20"/>
        <v>0</v>
      </c>
      <c r="F72" s="69">
        <f t="shared" si="20"/>
        <v>0</v>
      </c>
      <c r="G72" s="69">
        <f t="shared" si="20"/>
        <v>0</v>
      </c>
      <c r="H72" s="69">
        <f t="shared" si="20"/>
        <v>0</v>
      </c>
      <c r="I72" s="69">
        <f t="shared" si="20"/>
        <v>0</v>
      </c>
      <c r="J72" s="69">
        <f t="shared" si="20"/>
        <v>0</v>
      </c>
      <c r="K72" s="69">
        <f t="shared" si="20"/>
        <v>0</v>
      </c>
      <c r="L72" s="69">
        <f t="shared" si="20"/>
        <v>0</v>
      </c>
      <c r="M72" s="69">
        <f t="shared" si="20"/>
        <v>0</v>
      </c>
      <c r="N72" s="69">
        <f t="shared" si="20"/>
        <v>0</v>
      </c>
      <c r="O72" s="69">
        <f t="shared" si="20"/>
        <v>0</v>
      </c>
      <c r="P72" s="69">
        <f t="shared" si="20"/>
        <v>0</v>
      </c>
      <c r="Q72" s="69">
        <f t="shared" si="20"/>
        <v>0</v>
      </c>
      <c r="R72" s="69">
        <f t="shared" si="20"/>
        <v>0</v>
      </c>
      <c r="S72" s="69">
        <f t="shared" si="20"/>
        <v>0</v>
      </c>
      <c r="T72" s="69">
        <f t="shared" si="20"/>
        <v>0</v>
      </c>
      <c r="U72" s="69">
        <f t="shared" si="20"/>
        <v>0</v>
      </c>
      <c r="V72" s="69">
        <f t="shared" si="20"/>
        <v>0</v>
      </c>
      <c r="W72" s="69">
        <f t="shared" si="20"/>
        <v>0</v>
      </c>
      <c r="X72" s="69">
        <f t="shared" si="20"/>
        <v>0</v>
      </c>
      <c r="Y72" s="69">
        <f t="shared" si="20"/>
        <v>0</v>
      </c>
      <c r="Z72" s="69">
        <f t="shared" si="20"/>
        <v>0</v>
      </c>
      <c r="AA72" s="69">
        <f t="shared" si="20"/>
        <v>0</v>
      </c>
      <c r="AB72" s="69">
        <f t="shared" si="20"/>
        <v>0</v>
      </c>
      <c r="AC72" s="69">
        <f t="shared" si="20"/>
        <v>0</v>
      </c>
      <c r="AD72" s="69">
        <f t="shared" si="20"/>
        <v>0</v>
      </c>
      <c r="AE72" s="69">
        <f t="shared" si="20"/>
        <v>0</v>
      </c>
      <c r="AF72" s="69">
        <f t="shared" si="20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50.036999999999999</v>
      </c>
      <c r="C73" s="94">
        <v>49.994999999999997</v>
      </c>
      <c r="D73" s="94">
        <v>49.973999999999997</v>
      </c>
      <c r="E73" s="94">
        <v>50.02</v>
      </c>
      <c r="F73" s="94">
        <v>50.006999999999998</v>
      </c>
      <c r="G73" s="94">
        <v>50.006999999999998</v>
      </c>
      <c r="H73" s="94">
        <v>50.014000000000003</v>
      </c>
      <c r="I73" s="94">
        <v>50.033000000000001</v>
      </c>
      <c r="J73" s="94">
        <v>50.024000000000001</v>
      </c>
      <c r="K73" s="94">
        <v>49.956000000000003</v>
      </c>
      <c r="L73" s="94">
        <v>50.042999999999999</v>
      </c>
      <c r="M73" s="94">
        <v>49.930999999999997</v>
      </c>
      <c r="N73" s="94">
        <v>50.17</v>
      </c>
      <c r="O73" s="94">
        <v>49.98</v>
      </c>
      <c r="P73" s="94">
        <v>49.96</v>
      </c>
      <c r="Q73" s="95">
        <v>49.912999999999997</v>
      </c>
      <c r="R73" s="94">
        <v>50.027999999999999</v>
      </c>
      <c r="S73" s="94">
        <v>50.015999999999998</v>
      </c>
      <c r="T73" s="94">
        <v>50.018999999999998</v>
      </c>
      <c r="U73" s="94">
        <v>49.966000000000001</v>
      </c>
      <c r="V73" s="94">
        <v>49.920999999999999</v>
      </c>
      <c r="W73" s="94">
        <v>49</v>
      </c>
      <c r="X73" s="94">
        <v>50.082999999999998</v>
      </c>
      <c r="Y73" s="94">
        <v>50.005000000000003</v>
      </c>
      <c r="Z73" s="94">
        <v>49.987000000000002</v>
      </c>
      <c r="AA73" s="94">
        <v>49.98</v>
      </c>
      <c r="AB73" s="94">
        <v>49.98</v>
      </c>
      <c r="AC73" s="94">
        <v>50.07</v>
      </c>
      <c r="AD73" s="94">
        <v>49.988</v>
      </c>
      <c r="AE73" s="94">
        <v>49.905999999999999</v>
      </c>
      <c r="AF73" s="96">
        <v>50.030999999999999</v>
      </c>
      <c r="AG73" s="97"/>
      <c r="AH73" s="52">
        <f t="shared" si="2"/>
        <v>50.17</v>
      </c>
      <c r="AI73" s="53">
        <f t="shared" si="3"/>
        <v>49</v>
      </c>
    </row>
    <row r="74" spans="1:35" x14ac:dyDescent="0.25">
      <c r="A74" s="98" t="s">
        <v>80</v>
      </c>
      <c r="B74" s="70">
        <v>127.7</v>
      </c>
      <c r="C74" s="70">
        <v>128.4</v>
      </c>
      <c r="D74" s="70">
        <v>128.69999999999999</v>
      </c>
      <c r="E74" s="70">
        <v>129.69999999999999</v>
      </c>
      <c r="F74" s="70">
        <v>127.6</v>
      </c>
      <c r="G74" s="70">
        <v>127.6</v>
      </c>
      <c r="H74" s="70">
        <v>129.19999999999999</v>
      </c>
      <c r="I74" s="70">
        <v>128.5</v>
      </c>
      <c r="J74" s="70">
        <v>127.2</v>
      </c>
      <c r="K74" s="70">
        <v>124.1</v>
      </c>
      <c r="L74" s="70">
        <v>127</v>
      </c>
      <c r="M74" s="70">
        <v>125.8</v>
      </c>
      <c r="N74" s="70">
        <v>124.8</v>
      </c>
      <c r="O74" s="70">
        <v>125.5</v>
      </c>
      <c r="P74" s="70">
        <v>125</v>
      </c>
      <c r="Q74" s="99">
        <v>125.3</v>
      </c>
      <c r="R74" s="99">
        <v>125</v>
      </c>
      <c r="S74" s="99">
        <v>124.6</v>
      </c>
      <c r="T74" s="99">
        <v>125.1</v>
      </c>
      <c r="U74" s="99">
        <v>124.6</v>
      </c>
      <c r="V74" s="99">
        <v>127.6</v>
      </c>
      <c r="W74" s="99">
        <v>128</v>
      </c>
      <c r="X74" s="99">
        <v>128</v>
      </c>
      <c r="Y74" s="99">
        <v>127.8</v>
      </c>
      <c r="Z74" s="99">
        <v>127.4</v>
      </c>
      <c r="AA74" s="99">
        <v>127.1</v>
      </c>
      <c r="AB74" s="70">
        <v>127.3</v>
      </c>
      <c r="AC74" s="70">
        <v>128.19999999999999</v>
      </c>
      <c r="AD74" s="70">
        <v>128.30000000000001</v>
      </c>
      <c r="AE74" s="70">
        <v>128.69999999999999</v>
      </c>
      <c r="AF74" s="100">
        <v>129.4</v>
      </c>
      <c r="AG74" s="101"/>
      <c r="AH74" s="52">
        <f t="shared" si="2"/>
        <v>129.69999999999999</v>
      </c>
      <c r="AI74" s="53">
        <f t="shared" si="3"/>
        <v>124.1</v>
      </c>
    </row>
    <row r="75" spans="1:35" x14ac:dyDescent="0.25">
      <c r="A75" s="98" t="s">
        <v>81</v>
      </c>
      <c r="B75" s="70">
        <v>130.19999999999999</v>
      </c>
      <c r="C75" s="70">
        <v>131</v>
      </c>
      <c r="D75" s="70">
        <v>130.9</v>
      </c>
      <c r="E75" s="70">
        <v>131.6</v>
      </c>
      <c r="F75" s="70">
        <v>129.9</v>
      </c>
      <c r="G75" s="70">
        <v>129.9</v>
      </c>
      <c r="H75" s="70">
        <v>131.30000000000001</v>
      </c>
      <c r="I75" s="70">
        <v>129.80000000000001</v>
      </c>
      <c r="J75" s="70">
        <v>128.69999999999999</v>
      </c>
      <c r="K75" s="70">
        <v>125.9</v>
      </c>
      <c r="L75" s="70">
        <v>128.9</v>
      </c>
      <c r="M75" s="70">
        <v>126.3</v>
      </c>
      <c r="N75" s="70">
        <v>127.1</v>
      </c>
      <c r="O75" s="70">
        <v>128</v>
      </c>
      <c r="P75" s="70">
        <v>128</v>
      </c>
      <c r="Q75" s="99">
        <v>128.19999999999999</v>
      </c>
      <c r="R75" s="99">
        <v>127.7</v>
      </c>
      <c r="S75" s="99">
        <v>127.4</v>
      </c>
      <c r="T75" s="99">
        <v>127.5</v>
      </c>
      <c r="U75" s="99">
        <v>127.3</v>
      </c>
      <c r="V75" s="99">
        <v>130</v>
      </c>
      <c r="W75" s="99">
        <v>130.69999999999999</v>
      </c>
      <c r="X75" s="99">
        <v>130.30000000000001</v>
      </c>
      <c r="Y75" s="99">
        <v>130.1</v>
      </c>
      <c r="Z75" s="99">
        <v>129.19999999999999</v>
      </c>
      <c r="AA75" s="99">
        <v>130.30000000000001</v>
      </c>
      <c r="AB75" s="70">
        <v>130.69999999999999</v>
      </c>
      <c r="AC75" s="70">
        <v>131.1</v>
      </c>
      <c r="AD75" s="70">
        <v>131.4</v>
      </c>
      <c r="AE75" s="70">
        <v>131.4</v>
      </c>
      <c r="AF75" s="100">
        <v>132.19999999999999</v>
      </c>
      <c r="AG75" s="101"/>
      <c r="AH75" s="52">
        <f t="shared" si="2"/>
        <v>132.19999999999999</v>
      </c>
      <c r="AI75" s="53">
        <f t="shared" si="3"/>
        <v>125.9</v>
      </c>
    </row>
    <row r="76" spans="1:35" x14ac:dyDescent="0.25">
      <c r="A76" s="98" t="s">
        <v>82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99"/>
      <c r="AB76" s="70"/>
      <c r="AC76" s="70"/>
      <c r="AD76" s="70"/>
      <c r="AE76" s="70"/>
      <c r="AF76" s="100"/>
      <c r="AG76" s="101"/>
      <c r="AH76" s="52">
        <f t="shared" si="2"/>
        <v>0</v>
      </c>
      <c r="AI76" s="53">
        <f t="shared" si="3"/>
        <v>0</v>
      </c>
    </row>
    <row r="77" spans="1:35" x14ac:dyDescent="0.25">
      <c r="A77" s="102" t="s">
        <v>83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99"/>
      <c r="U77" s="99"/>
      <c r="V77" s="99"/>
      <c r="W77" s="99"/>
      <c r="X77" s="99"/>
      <c r="Y77" s="99"/>
      <c r="Z77" s="99"/>
      <c r="AA77" s="99"/>
      <c r="AB77" s="70"/>
      <c r="AC77" s="70"/>
      <c r="AD77" s="70"/>
      <c r="AE77" s="70"/>
      <c r="AF77" s="100"/>
      <c r="AG77" s="101"/>
      <c r="AH77" s="52">
        <f t="shared" si="2"/>
        <v>0</v>
      </c>
      <c r="AI77" s="53">
        <f t="shared" si="3"/>
        <v>0</v>
      </c>
    </row>
    <row r="78" spans="1:35" x14ac:dyDescent="0.25">
      <c r="A78" s="102" t="s">
        <v>84</v>
      </c>
      <c r="B78" s="103">
        <v>132.19999999999999</v>
      </c>
      <c r="C78" s="103">
        <v>135.6</v>
      </c>
      <c r="D78" s="103">
        <v>134.1</v>
      </c>
      <c r="E78" s="103">
        <v>133.30000000000001</v>
      </c>
      <c r="F78" s="103">
        <v>132.1</v>
      </c>
      <c r="G78" s="103">
        <v>132.1</v>
      </c>
      <c r="H78" s="103">
        <v>135.19999999999999</v>
      </c>
      <c r="I78" s="103">
        <v>132.80000000000001</v>
      </c>
      <c r="J78" s="103">
        <v>130.9</v>
      </c>
      <c r="K78" s="103">
        <v>126.7</v>
      </c>
      <c r="L78" s="103">
        <v>130.4</v>
      </c>
      <c r="M78" s="103">
        <v>126.1</v>
      </c>
      <c r="N78" s="103">
        <v>127.1</v>
      </c>
      <c r="O78" s="103">
        <v>127</v>
      </c>
      <c r="P78" s="103">
        <v>128.30000000000001</v>
      </c>
      <c r="Q78" s="103">
        <v>128.4</v>
      </c>
      <c r="R78" s="103">
        <v>128.69999999999999</v>
      </c>
      <c r="S78" s="103">
        <v>127.9</v>
      </c>
      <c r="T78" s="99">
        <v>128.1</v>
      </c>
      <c r="U78" s="99">
        <v>124.9</v>
      </c>
      <c r="V78" s="99">
        <v>134.1</v>
      </c>
      <c r="W78" s="99">
        <v>133.9</v>
      </c>
      <c r="X78" s="99">
        <v>132.80000000000001</v>
      </c>
      <c r="Y78" s="99">
        <v>134.30000000000001</v>
      </c>
      <c r="Z78" s="99">
        <v>131.9</v>
      </c>
      <c r="AA78" s="99">
        <v>134.19999999999999</v>
      </c>
      <c r="AB78" s="103">
        <v>132.69999999999999</v>
      </c>
      <c r="AC78" s="103">
        <v>135.4</v>
      </c>
      <c r="AD78" s="103">
        <v>133.19999999999999</v>
      </c>
      <c r="AE78" s="103">
        <v>133.1</v>
      </c>
      <c r="AF78" s="104">
        <v>133.9</v>
      </c>
      <c r="AG78" s="105"/>
      <c r="AH78" s="52">
        <f t="shared" si="2"/>
        <v>135.6</v>
      </c>
      <c r="AI78" s="53">
        <f t="shared" si="3"/>
        <v>124.9</v>
      </c>
    </row>
    <row r="79" spans="1:35" x14ac:dyDescent="0.25">
      <c r="A79" s="98" t="s">
        <v>85</v>
      </c>
      <c r="B79" s="70">
        <v>131.4</v>
      </c>
      <c r="C79" s="70">
        <v>130.1</v>
      </c>
      <c r="D79" s="70">
        <v>129.19999999999999</v>
      </c>
      <c r="E79" s="70">
        <v>133.1</v>
      </c>
      <c r="F79" s="70">
        <v>138</v>
      </c>
      <c r="G79" s="70">
        <v>138</v>
      </c>
      <c r="H79" s="70">
        <v>135.19999999999999</v>
      </c>
      <c r="I79" s="70">
        <v>136</v>
      </c>
      <c r="J79" s="70">
        <v>135.1</v>
      </c>
      <c r="K79" s="70">
        <v>133.30000000000001</v>
      </c>
      <c r="L79" s="70">
        <v>133.9</v>
      </c>
      <c r="M79" s="70">
        <v>123.6</v>
      </c>
      <c r="N79" s="70">
        <v>129.19999999999999</v>
      </c>
      <c r="O79" s="70">
        <v>127</v>
      </c>
      <c r="P79" s="70">
        <v>129</v>
      </c>
      <c r="Q79" s="70">
        <v>130.1</v>
      </c>
      <c r="R79" s="70">
        <v>132</v>
      </c>
      <c r="S79" s="70">
        <v>129.1</v>
      </c>
      <c r="T79" s="99">
        <v>126.4</v>
      </c>
      <c r="U79" s="99">
        <v>130.9</v>
      </c>
      <c r="V79" s="99">
        <v>131.5</v>
      </c>
      <c r="W79" s="99">
        <v>132.19999999999999</v>
      </c>
      <c r="X79" s="99">
        <v>127.9</v>
      </c>
      <c r="Y79" s="99">
        <v>129.19999999999999</v>
      </c>
      <c r="Z79" s="99">
        <v>127.3</v>
      </c>
      <c r="AA79" s="99">
        <v>130.30000000000001</v>
      </c>
      <c r="AB79" s="70">
        <v>132.9</v>
      </c>
      <c r="AC79" s="70">
        <v>131.69999999999999</v>
      </c>
      <c r="AD79" s="70">
        <v>133.30000000000001</v>
      </c>
      <c r="AE79" s="70">
        <v>132.9</v>
      </c>
      <c r="AF79" s="100">
        <v>134.9</v>
      </c>
      <c r="AG79" s="101"/>
      <c r="AH79" s="52">
        <f>MAX(B79:AF79)</f>
        <v>138</v>
      </c>
      <c r="AI79" s="53">
        <f>MIN(B79:AF79)</f>
        <v>123.6</v>
      </c>
    </row>
    <row r="80" spans="1:35" ht="15.75" thickBot="1" x14ac:dyDescent="0.3">
      <c r="A80" s="98" t="s">
        <v>86</v>
      </c>
      <c r="B80" s="106">
        <v>66.7</v>
      </c>
      <c r="C80" s="106">
        <v>66.900000000000006</v>
      </c>
      <c r="D80" s="106">
        <v>67</v>
      </c>
      <c r="E80" s="106">
        <v>67.099999999999994</v>
      </c>
      <c r="F80" s="106">
        <v>66.2</v>
      </c>
      <c r="G80" s="106">
        <v>66.2</v>
      </c>
      <c r="H80" s="106">
        <v>66.8</v>
      </c>
      <c r="I80" s="106">
        <v>66</v>
      </c>
      <c r="J80" s="106">
        <v>65.3</v>
      </c>
      <c r="K80" s="106">
        <v>64.3</v>
      </c>
      <c r="L80" s="106">
        <v>65.599999999999994</v>
      </c>
      <c r="M80" s="106">
        <v>65</v>
      </c>
      <c r="N80" s="106">
        <v>64.8</v>
      </c>
      <c r="O80" s="106">
        <v>65.3</v>
      </c>
      <c r="P80" s="106">
        <v>65</v>
      </c>
      <c r="Q80" s="106">
        <v>65.2</v>
      </c>
      <c r="R80" s="106">
        <v>65.2</v>
      </c>
      <c r="S80" s="106">
        <v>64.900000000000006</v>
      </c>
      <c r="T80" s="106">
        <v>64.900000000000006</v>
      </c>
      <c r="U80" s="106">
        <v>65.2</v>
      </c>
      <c r="V80" s="106">
        <v>66.099999999999994</v>
      </c>
      <c r="W80" s="106">
        <v>66.3</v>
      </c>
      <c r="X80" s="106">
        <v>66.099999999999994</v>
      </c>
      <c r="Y80" s="106">
        <v>66.099999999999994</v>
      </c>
      <c r="Z80" s="106">
        <v>65.599999999999994</v>
      </c>
      <c r="AA80" s="106">
        <v>66.099999999999994</v>
      </c>
      <c r="AB80" s="106">
        <v>66.3</v>
      </c>
      <c r="AC80" s="106">
        <v>66.8</v>
      </c>
      <c r="AD80" s="106">
        <v>66.900000000000006</v>
      </c>
      <c r="AE80" s="106">
        <v>66.8</v>
      </c>
      <c r="AF80" s="107">
        <v>67</v>
      </c>
      <c r="AG80" s="108"/>
      <c r="AH80" s="52">
        <f>MAX(B80:AF80)</f>
        <v>67.099999999999994</v>
      </c>
      <c r="AI80" s="53">
        <f>MIN(B80:AF80)</f>
        <v>64.3</v>
      </c>
    </row>
    <row r="81" spans="1:37" x14ac:dyDescent="0.25">
      <c r="A81" s="109" t="s">
        <v>87</v>
      </c>
      <c r="B81" s="110">
        <f t="shared" ref="B81:AF81" si="21">SUMIF(B49:B58,"&gt;0")</f>
        <v>363.7</v>
      </c>
      <c r="C81" s="110">
        <f t="shared" si="21"/>
        <v>346.79999999999995</v>
      </c>
      <c r="D81" s="110">
        <f t="shared" si="21"/>
        <v>349.1</v>
      </c>
      <c r="E81" s="110">
        <f t="shared" si="21"/>
        <v>336.4</v>
      </c>
      <c r="F81" s="110">
        <f t="shared" si="21"/>
        <v>375.43</v>
      </c>
      <c r="G81" s="110">
        <f t="shared" si="21"/>
        <v>335.48</v>
      </c>
      <c r="H81" s="110">
        <f t="shared" si="21"/>
        <v>369.69</v>
      </c>
      <c r="I81" s="110">
        <f t="shared" si="21"/>
        <v>381.4</v>
      </c>
      <c r="J81" s="110">
        <f t="shared" si="21"/>
        <v>392.37</v>
      </c>
      <c r="K81" s="110">
        <f t="shared" si="21"/>
        <v>399.77000000000004</v>
      </c>
      <c r="L81" s="110">
        <f t="shared" si="21"/>
        <v>374.53</v>
      </c>
      <c r="M81" s="110">
        <f t="shared" si="21"/>
        <v>417.2</v>
      </c>
      <c r="N81" s="110">
        <f t="shared" si="21"/>
        <v>442.4</v>
      </c>
      <c r="O81" s="110">
        <f t="shared" si="21"/>
        <v>421.4</v>
      </c>
      <c r="P81" s="110">
        <f t="shared" si="21"/>
        <v>423</v>
      </c>
      <c r="Q81" s="110">
        <f t="shared" si="21"/>
        <v>380.29999999999995</v>
      </c>
      <c r="R81" s="110">
        <f t="shared" si="21"/>
        <v>370.53</v>
      </c>
      <c r="S81" s="110">
        <f t="shared" si="21"/>
        <v>401.03999999999996</v>
      </c>
      <c r="T81" s="110">
        <f t="shared" si="21"/>
        <v>379.3</v>
      </c>
      <c r="U81" s="110">
        <f t="shared" si="21"/>
        <v>383.6</v>
      </c>
      <c r="V81" s="110">
        <f t="shared" si="21"/>
        <v>353.28</v>
      </c>
      <c r="W81" s="110">
        <f t="shared" si="21"/>
        <v>327.79999999999995</v>
      </c>
      <c r="X81" s="110">
        <f t="shared" si="21"/>
        <v>388.3</v>
      </c>
      <c r="Y81" s="110">
        <f t="shared" si="21"/>
        <v>390.68</v>
      </c>
      <c r="Z81" s="110">
        <f t="shared" si="21"/>
        <v>464.9</v>
      </c>
      <c r="AA81" s="110">
        <f t="shared" si="21"/>
        <v>478.86</v>
      </c>
      <c r="AB81" s="110">
        <f t="shared" si="21"/>
        <v>468</v>
      </c>
      <c r="AC81" s="110">
        <f t="shared" si="21"/>
        <v>410.52000000000004</v>
      </c>
      <c r="AD81" s="110">
        <f t="shared" si="21"/>
        <v>328.58</v>
      </c>
      <c r="AE81" s="110">
        <f t="shared" si="21"/>
        <v>309.7</v>
      </c>
      <c r="AF81" s="110">
        <f t="shared" si="21"/>
        <v>281.13</v>
      </c>
      <c r="AG81" s="111"/>
      <c r="AH81" s="52">
        <f>MAX(B81:AF81)</f>
        <v>478.86</v>
      </c>
      <c r="AI81" s="53">
        <f>MIN(B81:AF81)</f>
        <v>281.13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2">B11+B13+B18+B35+B37+B39+B41+B95+B109+B111+B122+B128+B131+B140+B144+B145+B148+B155+B160+B163+B164+B165+B173+B178+B84+B85+B86+B87+B100</f>
        <v>203.51999999999998</v>
      </c>
      <c r="C83" s="115">
        <f t="shared" si="22"/>
        <v>200.11999999999995</v>
      </c>
      <c r="D83" s="115">
        <f t="shared" si="22"/>
        <v>198.32</v>
      </c>
      <c r="E83" s="115">
        <f t="shared" si="22"/>
        <v>200.11999999999998</v>
      </c>
      <c r="F83" s="115">
        <f t="shared" si="22"/>
        <v>160.62</v>
      </c>
      <c r="G83" s="115">
        <f t="shared" si="22"/>
        <v>170.22</v>
      </c>
      <c r="H83" s="115">
        <f t="shared" si="22"/>
        <v>185.12</v>
      </c>
      <c r="I83" s="115">
        <f t="shared" si="22"/>
        <v>196.52</v>
      </c>
      <c r="J83" s="115">
        <f t="shared" si="22"/>
        <v>202.52</v>
      </c>
      <c r="K83" s="115">
        <f t="shared" si="22"/>
        <v>251.32</v>
      </c>
      <c r="L83" s="115">
        <f t="shared" si="22"/>
        <v>262.21999999999997</v>
      </c>
      <c r="M83" s="115">
        <f t="shared" si="22"/>
        <v>233.61999999999998</v>
      </c>
      <c r="N83" s="115">
        <f t="shared" si="22"/>
        <v>231.51999999999998</v>
      </c>
      <c r="O83" s="115">
        <f t="shared" si="22"/>
        <v>248.62</v>
      </c>
      <c r="P83" s="115">
        <f t="shared" si="22"/>
        <v>246.32</v>
      </c>
      <c r="Q83" s="115">
        <f t="shared" si="22"/>
        <v>225.72</v>
      </c>
      <c r="R83" s="115">
        <f t="shared" si="22"/>
        <v>255.92</v>
      </c>
      <c r="S83" s="115">
        <f t="shared" si="22"/>
        <v>257.41999999999996</v>
      </c>
      <c r="T83" s="115">
        <f t="shared" si="22"/>
        <v>253.72</v>
      </c>
      <c r="U83" s="115">
        <f t="shared" si="22"/>
        <v>243.22</v>
      </c>
      <c r="V83" s="115">
        <f t="shared" si="22"/>
        <v>256.21999999999997</v>
      </c>
      <c r="W83" s="115">
        <f t="shared" si="22"/>
        <v>258.41999999999996</v>
      </c>
      <c r="X83" s="115">
        <f t="shared" si="22"/>
        <v>262.62</v>
      </c>
      <c r="Y83" s="115">
        <f t="shared" si="22"/>
        <v>266.51999999999992</v>
      </c>
      <c r="Z83" s="115">
        <f t="shared" si="22"/>
        <v>270.41999999999996</v>
      </c>
      <c r="AA83" s="115">
        <f>AA11+AA13+AA19+AA35+AA37+AA39+AA41+AA95+AA109+AA111+AA122+AA128+AA131+AA140+AA144+AA145+AA148+AA155+AA160+AA163+AA164+AA165+AA173+AA178+AA84+AA85+AA86+AA87+AA100</f>
        <v>118.21999999999998</v>
      </c>
      <c r="AB83" s="115">
        <f t="shared" si="22"/>
        <v>232.61999999999998</v>
      </c>
      <c r="AC83" s="115">
        <f t="shared" si="22"/>
        <v>249.31999999999996</v>
      </c>
      <c r="AD83" s="115">
        <f t="shared" si="22"/>
        <v>231.72</v>
      </c>
      <c r="AE83" s="115">
        <f t="shared" si="22"/>
        <v>173.42</v>
      </c>
      <c r="AF83" s="115">
        <f t="shared" si="22"/>
        <v>168.92000000000002</v>
      </c>
      <c r="AG83" s="116"/>
      <c r="AH83" s="52">
        <f>MAX(B83:AF83)</f>
        <v>270.41999999999996</v>
      </c>
      <c r="AI83" s="53">
        <f>MIN(B83:AF83)</f>
        <v>118.21999999999998</v>
      </c>
    </row>
    <row r="84" spans="1:37" x14ac:dyDescent="0.25">
      <c r="A84" s="117" t="s">
        <v>89</v>
      </c>
      <c r="B84" s="118">
        <v>-41.2</v>
      </c>
      <c r="C84" s="118">
        <v>-35.200000000000003</v>
      </c>
      <c r="D84" s="118">
        <v>-38.5</v>
      </c>
      <c r="E84" s="118">
        <v>-35.5</v>
      </c>
      <c r="F84" s="118">
        <v>-39.700000000000003</v>
      </c>
      <c r="G84" s="118">
        <v>-18.600000000000001</v>
      </c>
      <c r="H84" s="118">
        <v>-19.3</v>
      </c>
      <c r="I84" s="118">
        <v>-24.1</v>
      </c>
      <c r="J84" s="118">
        <v>-26.3</v>
      </c>
      <c r="K84" s="118">
        <v>-35.5</v>
      </c>
      <c r="L84" s="118">
        <v>-22.1</v>
      </c>
      <c r="M84" s="118">
        <v>-13.8</v>
      </c>
      <c r="N84" s="118">
        <v>-19.899999999999999</v>
      </c>
      <c r="O84" s="118">
        <v>-17</v>
      </c>
      <c r="P84" s="118">
        <v>-15</v>
      </c>
      <c r="Q84" s="118">
        <v>-16.399999999999999</v>
      </c>
      <c r="R84" s="118">
        <v>-22</v>
      </c>
      <c r="S84" s="118">
        <v>-25.9</v>
      </c>
      <c r="T84" s="118">
        <v>-25.6</v>
      </c>
      <c r="U84" s="118">
        <v>-35.299999999999997</v>
      </c>
      <c r="V84" s="118">
        <v>-19.7</v>
      </c>
      <c r="W84" s="118">
        <v>-4.2</v>
      </c>
      <c r="X84" s="118">
        <v>-6.2</v>
      </c>
      <c r="Y84" s="118">
        <v>0</v>
      </c>
      <c r="Z84" s="118">
        <v>-4.3</v>
      </c>
      <c r="AA84" s="118">
        <v>-69.8</v>
      </c>
      <c r="AB84" s="50">
        <v>-9</v>
      </c>
      <c r="AC84" s="50">
        <v>6.4</v>
      </c>
      <c r="AD84" s="50">
        <v>18.5</v>
      </c>
      <c r="AE84" s="50">
        <v>1.2</v>
      </c>
      <c r="AF84" s="119">
        <v>1.3</v>
      </c>
      <c r="AG84" s="120">
        <v>75</v>
      </c>
      <c r="AH84" s="52">
        <f>IF(ABS(MAX(B84:AF84))&gt;ABS(MIN(B84:AF84)),MAX(B84:AF84),MIN(B84:AF84))</f>
        <v>-69.8</v>
      </c>
      <c r="AI84" s="121">
        <f>INDEX($B$9:$AF$9,1,MATCH(AH84,B84:AF84,0))</f>
        <v>0.83333333333333337</v>
      </c>
    </row>
    <row r="85" spans="1:37" x14ac:dyDescent="0.25">
      <c r="A85" s="122" t="s">
        <v>90</v>
      </c>
      <c r="B85" s="83">
        <v>55</v>
      </c>
      <c r="C85" s="83">
        <v>49</v>
      </c>
      <c r="D85" s="83">
        <v>49</v>
      </c>
      <c r="E85" s="83">
        <v>48</v>
      </c>
      <c r="F85" s="83">
        <v>56</v>
      </c>
      <c r="G85" s="83">
        <v>45</v>
      </c>
      <c r="H85" s="83">
        <v>52</v>
      </c>
      <c r="I85" s="83">
        <v>65</v>
      </c>
      <c r="J85" s="83">
        <v>64.8</v>
      </c>
      <c r="K85" s="83">
        <v>79</v>
      </c>
      <c r="L85" s="83">
        <v>69.5</v>
      </c>
      <c r="M85" s="83">
        <v>26</v>
      </c>
      <c r="N85" s="83">
        <v>35.200000000000003</v>
      </c>
      <c r="O85" s="83">
        <v>52</v>
      </c>
      <c r="P85" s="83">
        <v>48</v>
      </c>
      <c r="Q85" s="83">
        <v>22</v>
      </c>
      <c r="R85" s="83">
        <v>55</v>
      </c>
      <c r="S85" s="83">
        <v>59</v>
      </c>
      <c r="T85" s="83">
        <v>56</v>
      </c>
      <c r="U85" s="83">
        <v>48</v>
      </c>
      <c r="V85" s="83">
        <v>46</v>
      </c>
      <c r="W85" s="83">
        <v>35</v>
      </c>
      <c r="X85" s="83">
        <v>41</v>
      </c>
      <c r="Y85" s="83">
        <v>43</v>
      </c>
      <c r="Z85" s="83">
        <v>53.5</v>
      </c>
      <c r="AA85" s="83">
        <v>-5</v>
      </c>
      <c r="AB85" s="70">
        <v>13.6</v>
      </c>
      <c r="AC85" s="70">
        <v>21</v>
      </c>
      <c r="AD85" s="70">
        <v>3</v>
      </c>
      <c r="AE85" s="70">
        <v>8</v>
      </c>
      <c r="AF85" s="123">
        <v>4</v>
      </c>
      <c r="AG85" s="120">
        <v>240</v>
      </c>
      <c r="AH85" s="52">
        <f>IF(ABS(MAX(B85:AF85))&gt;ABS(MIN(B85:AF85)),MAX(B85:AF85),MIN(B85:AF85))</f>
        <v>79</v>
      </c>
      <c r="AI85" s="121">
        <f>INDEX($B$9:$AF$9,1,MATCH(AH85,B85:AF85,0))</f>
        <v>0.3125</v>
      </c>
    </row>
    <row r="86" spans="1:37" x14ac:dyDescent="0.25">
      <c r="A86" s="122" t="s">
        <v>91</v>
      </c>
      <c r="B86" s="83">
        <v>40.700000000000003</v>
      </c>
      <c r="C86" s="83">
        <v>37.700000000000003</v>
      </c>
      <c r="D86" s="83">
        <v>39.299999999999997</v>
      </c>
      <c r="E86" s="83">
        <v>39.1</v>
      </c>
      <c r="F86" s="83">
        <v>41.4</v>
      </c>
      <c r="G86" s="83">
        <v>40.9</v>
      </c>
      <c r="H86" s="83">
        <v>49.5</v>
      </c>
      <c r="I86" s="83">
        <v>49.8</v>
      </c>
      <c r="J86" s="83">
        <v>47.6</v>
      </c>
      <c r="K86" s="83">
        <v>48</v>
      </c>
      <c r="L86" s="83">
        <v>47.4</v>
      </c>
      <c r="M86" s="83">
        <v>54</v>
      </c>
      <c r="N86" s="83">
        <v>48.6</v>
      </c>
      <c r="O86" s="83">
        <v>41</v>
      </c>
      <c r="P86" s="83">
        <v>30</v>
      </c>
      <c r="Q86" s="83">
        <v>38.799999999999997</v>
      </c>
      <c r="R86" s="83">
        <v>38.799999999999997</v>
      </c>
      <c r="S86" s="83">
        <v>40.700000000000003</v>
      </c>
      <c r="T86" s="83">
        <v>41.2</v>
      </c>
      <c r="U86" s="83">
        <v>43</v>
      </c>
      <c r="V86" s="83">
        <v>41.7</v>
      </c>
      <c r="W86" s="83">
        <v>40.5</v>
      </c>
      <c r="X86" s="83">
        <v>41.5</v>
      </c>
      <c r="Y86" s="83">
        <v>43.9</v>
      </c>
      <c r="Z86" s="83">
        <v>41.9</v>
      </c>
      <c r="AA86" s="83">
        <v>20.5</v>
      </c>
      <c r="AB86" s="70">
        <v>42.5</v>
      </c>
      <c r="AC86" s="70">
        <v>36.700000000000003</v>
      </c>
      <c r="AD86" s="70">
        <v>31.8</v>
      </c>
      <c r="AE86" s="70">
        <v>31.7</v>
      </c>
      <c r="AF86" s="123">
        <v>29.9</v>
      </c>
      <c r="AG86" s="120">
        <v>60</v>
      </c>
      <c r="AH86" s="52">
        <f>IF(ABS(MAX(B86:AF86))&gt;ABS(MIN(B86:AF86)),MAX(B86:AF86),MIN(B86:AF86))</f>
        <v>54</v>
      </c>
      <c r="AI86" s="121">
        <f>INDEX($B$9:$AF$9,1,MATCH(AH86,B86:AF86,0))</f>
        <v>0.375</v>
      </c>
    </row>
    <row r="87" spans="1:37" ht="15.75" x14ac:dyDescent="0.25">
      <c r="A87" s="124" t="s">
        <v>92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81"/>
      <c r="AB87" s="125"/>
      <c r="AC87" s="125"/>
      <c r="AD87" s="125"/>
      <c r="AE87" s="125"/>
      <c r="AF87" s="126"/>
      <c r="AG87" s="127">
        <v>120</v>
      </c>
      <c r="AH87" s="52">
        <f>IF(ABS(MAX(B87:AF87))&gt;ABS(MIN(B87:AF87)),MAX(B87:AF87),MIN(B87:AF87))</f>
        <v>0</v>
      </c>
      <c r="AI87" s="121" t="e">
        <f>INDEX($B$9:$AF$9,1,MATCH(AH87,B87:AF87,0))</f>
        <v>#N/A</v>
      </c>
    </row>
    <row r="88" spans="1:37" ht="15.75" thickBot="1" x14ac:dyDescent="0.3">
      <c r="A88" s="124" t="s">
        <v>93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125"/>
      <c r="AB88" s="125"/>
      <c r="AC88" s="125"/>
      <c r="AD88" s="125"/>
      <c r="AE88" s="125"/>
      <c r="AF88" s="126"/>
      <c r="AG88" s="127"/>
      <c r="AH88" s="52"/>
      <c r="AI88" s="121"/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3">B90</f>
        <v>9.9</v>
      </c>
      <c r="D90" s="133">
        <f t="shared" si="23"/>
        <v>9.9</v>
      </c>
      <c r="E90" s="133">
        <f t="shared" si="23"/>
        <v>9.9</v>
      </c>
      <c r="F90" s="133">
        <f t="shared" si="23"/>
        <v>9.9</v>
      </c>
      <c r="G90" s="133">
        <f t="shared" si="23"/>
        <v>9.9</v>
      </c>
      <c r="H90" s="133">
        <f t="shared" si="23"/>
        <v>9.9</v>
      </c>
      <c r="I90" s="133">
        <f t="shared" si="23"/>
        <v>9.9</v>
      </c>
      <c r="J90" s="133">
        <f t="shared" si="23"/>
        <v>9.9</v>
      </c>
      <c r="K90" s="133">
        <f t="shared" si="23"/>
        <v>9.9</v>
      </c>
      <c r="L90" s="133">
        <f t="shared" si="23"/>
        <v>9.9</v>
      </c>
      <c r="M90" s="133">
        <f t="shared" si="23"/>
        <v>9.9</v>
      </c>
      <c r="N90" s="133">
        <f t="shared" si="23"/>
        <v>9.9</v>
      </c>
      <c r="O90" s="133">
        <f t="shared" si="23"/>
        <v>9.9</v>
      </c>
      <c r="P90" s="133">
        <f t="shared" si="23"/>
        <v>9.9</v>
      </c>
      <c r="Q90" s="133">
        <f t="shared" si="23"/>
        <v>9.9</v>
      </c>
      <c r="R90" s="133">
        <f t="shared" si="23"/>
        <v>9.9</v>
      </c>
      <c r="S90" s="133">
        <f t="shared" ref="S90:AF105" si="24">R90</f>
        <v>9.9</v>
      </c>
      <c r="T90" s="133">
        <f t="shared" si="24"/>
        <v>9.9</v>
      </c>
      <c r="U90" s="133">
        <f t="shared" si="24"/>
        <v>9.9</v>
      </c>
      <c r="V90" s="133">
        <f t="shared" si="24"/>
        <v>9.9</v>
      </c>
      <c r="W90" s="133">
        <f t="shared" si="24"/>
        <v>9.9</v>
      </c>
      <c r="X90" s="133">
        <f t="shared" si="24"/>
        <v>9.9</v>
      </c>
      <c r="Y90" s="133">
        <f t="shared" si="24"/>
        <v>9.9</v>
      </c>
      <c r="Z90" s="133">
        <f t="shared" si="24"/>
        <v>9.9</v>
      </c>
      <c r="AA90" s="133">
        <f t="shared" si="24"/>
        <v>9.9</v>
      </c>
      <c r="AB90" s="133">
        <f t="shared" si="24"/>
        <v>9.9</v>
      </c>
      <c r="AC90" s="133">
        <f t="shared" si="24"/>
        <v>9.9</v>
      </c>
      <c r="AD90" s="133">
        <f t="shared" si="24"/>
        <v>9.9</v>
      </c>
      <c r="AE90" s="133">
        <f t="shared" si="24"/>
        <v>9.9</v>
      </c>
      <c r="AF90" s="133">
        <f t="shared" si="24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3"/>
        <v>9.6</v>
      </c>
      <c r="D91" s="136">
        <f t="shared" si="23"/>
        <v>9.6</v>
      </c>
      <c r="E91" s="136">
        <f t="shared" si="23"/>
        <v>9.6</v>
      </c>
      <c r="F91" s="136">
        <f t="shared" si="23"/>
        <v>9.6</v>
      </c>
      <c r="G91" s="136">
        <f t="shared" si="23"/>
        <v>9.6</v>
      </c>
      <c r="H91" s="136">
        <f t="shared" si="23"/>
        <v>9.6</v>
      </c>
      <c r="I91" s="136">
        <f t="shared" si="23"/>
        <v>9.6</v>
      </c>
      <c r="J91" s="136">
        <f t="shared" si="23"/>
        <v>9.6</v>
      </c>
      <c r="K91" s="136">
        <f t="shared" si="23"/>
        <v>9.6</v>
      </c>
      <c r="L91" s="136">
        <f t="shared" si="23"/>
        <v>9.6</v>
      </c>
      <c r="M91" s="136">
        <f t="shared" si="23"/>
        <v>9.6</v>
      </c>
      <c r="N91" s="136">
        <f t="shared" si="23"/>
        <v>9.6</v>
      </c>
      <c r="O91" s="136">
        <f t="shared" si="23"/>
        <v>9.6</v>
      </c>
      <c r="P91" s="136">
        <f t="shared" si="23"/>
        <v>9.6</v>
      </c>
      <c r="Q91" s="136">
        <f t="shared" si="23"/>
        <v>9.6</v>
      </c>
      <c r="R91" s="136">
        <f t="shared" si="23"/>
        <v>9.6</v>
      </c>
      <c r="S91" s="136">
        <f t="shared" si="24"/>
        <v>9.6</v>
      </c>
      <c r="T91" s="136">
        <f t="shared" si="24"/>
        <v>9.6</v>
      </c>
      <c r="U91" s="136">
        <f t="shared" si="24"/>
        <v>9.6</v>
      </c>
      <c r="V91" s="136">
        <f t="shared" si="24"/>
        <v>9.6</v>
      </c>
      <c r="W91" s="136">
        <f t="shared" si="24"/>
        <v>9.6</v>
      </c>
      <c r="X91" s="136">
        <f t="shared" si="24"/>
        <v>9.6</v>
      </c>
      <c r="Y91" s="136">
        <f t="shared" si="24"/>
        <v>9.6</v>
      </c>
      <c r="Z91" s="136">
        <f t="shared" si="24"/>
        <v>9.6</v>
      </c>
      <c r="AA91" s="136">
        <f t="shared" si="24"/>
        <v>9.6</v>
      </c>
      <c r="AB91" s="136">
        <f t="shared" si="24"/>
        <v>9.6</v>
      </c>
      <c r="AC91" s="136">
        <f t="shared" si="24"/>
        <v>9.6</v>
      </c>
      <c r="AD91" s="136">
        <f t="shared" si="24"/>
        <v>9.6</v>
      </c>
      <c r="AE91" s="136">
        <f t="shared" si="24"/>
        <v>9.6</v>
      </c>
      <c r="AF91" s="136">
        <f t="shared" si="24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3"/>
        <v>9.98</v>
      </c>
      <c r="D92" s="136">
        <f t="shared" si="23"/>
        <v>9.98</v>
      </c>
      <c r="E92" s="136">
        <f t="shared" si="23"/>
        <v>9.98</v>
      </c>
      <c r="F92" s="136">
        <f t="shared" si="23"/>
        <v>9.98</v>
      </c>
      <c r="G92" s="136">
        <f t="shared" si="23"/>
        <v>9.98</v>
      </c>
      <c r="H92" s="136">
        <f t="shared" si="23"/>
        <v>9.98</v>
      </c>
      <c r="I92" s="136">
        <f t="shared" si="23"/>
        <v>9.98</v>
      </c>
      <c r="J92" s="136">
        <f t="shared" si="23"/>
        <v>9.98</v>
      </c>
      <c r="K92" s="136">
        <f t="shared" si="23"/>
        <v>9.98</v>
      </c>
      <c r="L92" s="136">
        <f t="shared" si="23"/>
        <v>9.98</v>
      </c>
      <c r="M92" s="136">
        <f t="shared" si="23"/>
        <v>9.98</v>
      </c>
      <c r="N92" s="136">
        <f t="shared" si="23"/>
        <v>9.98</v>
      </c>
      <c r="O92" s="136">
        <f t="shared" si="23"/>
        <v>9.98</v>
      </c>
      <c r="P92" s="136">
        <f t="shared" si="23"/>
        <v>9.98</v>
      </c>
      <c r="Q92" s="136">
        <f t="shared" si="23"/>
        <v>9.98</v>
      </c>
      <c r="R92" s="136">
        <f t="shared" si="23"/>
        <v>9.98</v>
      </c>
      <c r="S92" s="136">
        <f t="shared" si="24"/>
        <v>9.98</v>
      </c>
      <c r="T92" s="136">
        <f t="shared" si="24"/>
        <v>9.98</v>
      </c>
      <c r="U92" s="136">
        <f t="shared" si="24"/>
        <v>9.98</v>
      </c>
      <c r="V92" s="136">
        <f t="shared" si="24"/>
        <v>9.98</v>
      </c>
      <c r="W92" s="136">
        <f t="shared" si="24"/>
        <v>9.98</v>
      </c>
      <c r="X92" s="136">
        <f t="shared" si="24"/>
        <v>9.98</v>
      </c>
      <c r="Y92" s="136">
        <f t="shared" si="24"/>
        <v>9.98</v>
      </c>
      <c r="Z92" s="136">
        <f t="shared" si="24"/>
        <v>9.98</v>
      </c>
      <c r="AA92" s="136">
        <f t="shared" si="24"/>
        <v>9.98</v>
      </c>
      <c r="AB92" s="136">
        <f t="shared" si="24"/>
        <v>9.98</v>
      </c>
      <c r="AC92" s="136">
        <f t="shared" si="24"/>
        <v>9.98</v>
      </c>
      <c r="AD92" s="136">
        <f t="shared" si="24"/>
        <v>9.98</v>
      </c>
      <c r="AE92" s="136">
        <f t="shared" si="24"/>
        <v>9.98</v>
      </c>
      <c r="AF92" s="136">
        <f t="shared" si="24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3"/>
        <v>9.1</v>
      </c>
      <c r="D93" s="136">
        <f t="shared" si="23"/>
        <v>9.1</v>
      </c>
      <c r="E93" s="136">
        <f t="shared" si="23"/>
        <v>9.1</v>
      </c>
      <c r="F93" s="136">
        <f t="shared" si="23"/>
        <v>9.1</v>
      </c>
      <c r="G93" s="136">
        <f t="shared" si="23"/>
        <v>9.1</v>
      </c>
      <c r="H93" s="136">
        <f t="shared" si="23"/>
        <v>9.1</v>
      </c>
      <c r="I93" s="136">
        <f t="shared" si="23"/>
        <v>9.1</v>
      </c>
      <c r="J93" s="136">
        <f t="shared" si="23"/>
        <v>9.1</v>
      </c>
      <c r="K93" s="136">
        <f t="shared" si="23"/>
        <v>9.1</v>
      </c>
      <c r="L93" s="136">
        <f t="shared" si="23"/>
        <v>9.1</v>
      </c>
      <c r="M93" s="136">
        <f t="shared" si="23"/>
        <v>9.1</v>
      </c>
      <c r="N93" s="136">
        <f t="shared" si="23"/>
        <v>9.1</v>
      </c>
      <c r="O93" s="136">
        <f t="shared" si="23"/>
        <v>9.1</v>
      </c>
      <c r="P93" s="136">
        <f t="shared" si="23"/>
        <v>9.1</v>
      </c>
      <c r="Q93" s="136">
        <f t="shared" si="23"/>
        <v>9.1</v>
      </c>
      <c r="R93" s="136">
        <f t="shared" si="23"/>
        <v>9.1</v>
      </c>
      <c r="S93" s="136">
        <f t="shared" si="24"/>
        <v>9.1</v>
      </c>
      <c r="T93" s="136">
        <f t="shared" si="24"/>
        <v>9.1</v>
      </c>
      <c r="U93" s="136">
        <f t="shared" si="24"/>
        <v>9.1</v>
      </c>
      <c r="V93" s="136">
        <f t="shared" si="24"/>
        <v>9.1</v>
      </c>
      <c r="W93" s="136">
        <f t="shared" si="24"/>
        <v>9.1</v>
      </c>
      <c r="X93" s="136">
        <f t="shared" si="24"/>
        <v>9.1</v>
      </c>
      <c r="Y93" s="136">
        <f t="shared" si="24"/>
        <v>9.1</v>
      </c>
      <c r="Z93" s="136">
        <f t="shared" si="24"/>
        <v>9.1</v>
      </c>
      <c r="AA93" s="136">
        <f t="shared" si="24"/>
        <v>9.1</v>
      </c>
      <c r="AB93" s="136">
        <f t="shared" si="24"/>
        <v>9.1</v>
      </c>
      <c r="AC93" s="136">
        <f t="shared" si="24"/>
        <v>9.1</v>
      </c>
      <c r="AD93" s="136">
        <f t="shared" si="24"/>
        <v>9.1</v>
      </c>
      <c r="AE93" s="136">
        <f t="shared" si="24"/>
        <v>9.1</v>
      </c>
      <c r="AF93" s="136">
        <f t="shared" si="24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3"/>
        <v>9.18</v>
      </c>
      <c r="D94" s="136">
        <f t="shared" si="23"/>
        <v>9.18</v>
      </c>
      <c r="E94" s="136">
        <f t="shared" si="23"/>
        <v>9.18</v>
      </c>
      <c r="F94" s="136">
        <f t="shared" si="23"/>
        <v>9.18</v>
      </c>
      <c r="G94" s="136">
        <f t="shared" si="23"/>
        <v>9.18</v>
      </c>
      <c r="H94" s="136">
        <f t="shared" si="23"/>
        <v>9.18</v>
      </c>
      <c r="I94" s="136">
        <f t="shared" si="23"/>
        <v>9.18</v>
      </c>
      <c r="J94" s="136">
        <f t="shared" si="23"/>
        <v>9.18</v>
      </c>
      <c r="K94" s="136">
        <f t="shared" si="23"/>
        <v>9.18</v>
      </c>
      <c r="L94" s="136">
        <f t="shared" si="23"/>
        <v>9.18</v>
      </c>
      <c r="M94" s="136">
        <f t="shared" si="23"/>
        <v>9.18</v>
      </c>
      <c r="N94" s="136">
        <f t="shared" si="23"/>
        <v>9.18</v>
      </c>
      <c r="O94" s="136">
        <f t="shared" si="23"/>
        <v>9.18</v>
      </c>
      <c r="P94" s="136">
        <f t="shared" si="23"/>
        <v>9.18</v>
      </c>
      <c r="Q94" s="136">
        <f t="shared" si="23"/>
        <v>9.18</v>
      </c>
      <c r="R94" s="136">
        <f t="shared" si="23"/>
        <v>9.18</v>
      </c>
      <c r="S94" s="136">
        <f t="shared" si="24"/>
        <v>9.18</v>
      </c>
      <c r="T94" s="136">
        <f t="shared" si="24"/>
        <v>9.18</v>
      </c>
      <c r="U94" s="136">
        <f t="shared" si="24"/>
        <v>9.18</v>
      </c>
      <c r="V94" s="136">
        <f t="shared" si="24"/>
        <v>9.18</v>
      </c>
      <c r="W94" s="136">
        <f t="shared" si="24"/>
        <v>9.18</v>
      </c>
      <c r="X94" s="136">
        <f t="shared" si="24"/>
        <v>9.18</v>
      </c>
      <c r="Y94" s="136">
        <f t="shared" si="24"/>
        <v>9.18</v>
      </c>
      <c r="Z94" s="136">
        <f t="shared" si="24"/>
        <v>9.18</v>
      </c>
      <c r="AA94" s="136">
        <f t="shared" si="24"/>
        <v>9.18</v>
      </c>
      <c r="AB94" s="136">
        <f t="shared" si="24"/>
        <v>9.18</v>
      </c>
      <c r="AC94" s="136">
        <f t="shared" si="24"/>
        <v>9.18</v>
      </c>
      <c r="AD94" s="136">
        <f t="shared" si="24"/>
        <v>9.18</v>
      </c>
      <c r="AE94" s="136">
        <f t="shared" si="24"/>
        <v>9.18</v>
      </c>
      <c r="AF94" s="136">
        <f t="shared" si="24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3"/>
        <v>7</v>
      </c>
      <c r="D95" s="136">
        <f t="shared" si="23"/>
        <v>7</v>
      </c>
      <c r="E95" s="136">
        <f t="shared" si="23"/>
        <v>7</v>
      </c>
      <c r="F95" s="136">
        <f t="shared" si="23"/>
        <v>7</v>
      </c>
      <c r="G95" s="136">
        <f t="shared" si="23"/>
        <v>7</v>
      </c>
      <c r="H95" s="136">
        <f t="shared" si="23"/>
        <v>7</v>
      </c>
      <c r="I95" s="136">
        <f t="shared" si="23"/>
        <v>7</v>
      </c>
      <c r="J95" s="136">
        <f t="shared" si="23"/>
        <v>7</v>
      </c>
      <c r="K95" s="136">
        <f t="shared" si="23"/>
        <v>7</v>
      </c>
      <c r="L95" s="136">
        <f t="shared" si="23"/>
        <v>7</v>
      </c>
      <c r="M95" s="136">
        <f t="shared" si="23"/>
        <v>7</v>
      </c>
      <c r="N95" s="136">
        <f t="shared" si="23"/>
        <v>7</v>
      </c>
      <c r="O95" s="136">
        <f t="shared" si="23"/>
        <v>7</v>
      </c>
      <c r="P95" s="136">
        <f t="shared" si="23"/>
        <v>7</v>
      </c>
      <c r="Q95" s="136">
        <f t="shared" si="23"/>
        <v>7</v>
      </c>
      <c r="R95" s="136">
        <f t="shared" si="23"/>
        <v>7</v>
      </c>
      <c r="S95" s="136">
        <f t="shared" si="24"/>
        <v>7</v>
      </c>
      <c r="T95" s="136">
        <f t="shared" si="24"/>
        <v>7</v>
      </c>
      <c r="U95" s="136">
        <f t="shared" si="24"/>
        <v>7</v>
      </c>
      <c r="V95" s="136">
        <f t="shared" si="24"/>
        <v>7</v>
      </c>
      <c r="W95" s="136">
        <f t="shared" si="24"/>
        <v>7</v>
      </c>
      <c r="X95" s="136">
        <f t="shared" si="24"/>
        <v>7</v>
      </c>
      <c r="Y95" s="136">
        <f t="shared" si="24"/>
        <v>7</v>
      </c>
      <c r="Z95" s="136">
        <f t="shared" si="24"/>
        <v>7</v>
      </c>
      <c r="AA95" s="136">
        <f t="shared" si="24"/>
        <v>7</v>
      </c>
      <c r="AB95" s="136">
        <f t="shared" si="24"/>
        <v>7</v>
      </c>
      <c r="AC95" s="136">
        <f t="shared" si="24"/>
        <v>7</v>
      </c>
      <c r="AD95" s="136">
        <f t="shared" si="24"/>
        <v>7</v>
      </c>
      <c r="AE95" s="136">
        <f t="shared" si="24"/>
        <v>7</v>
      </c>
      <c r="AF95" s="136">
        <f t="shared" si="24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3"/>
        <v>2.25</v>
      </c>
      <c r="D96" s="136">
        <f t="shared" si="23"/>
        <v>2.25</v>
      </c>
      <c r="E96" s="136">
        <f t="shared" si="23"/>
        <v>2.25</v>
      </c>
      <c r="F96" s="136">
        <f t="shared" si="23"/>
        <v>2.25</v>
      </c>
      <c r="G96" s="136">
        <f t="shared" si="23"/>
        <v>2.25</v>
      </c>
      <c r="H96" s="136">
        <f t="shared" si="23"/>
        <v>2.25</v>
      </c>
      <c r="I96" s="136">
        <f t="shared" si="23"/>
        <v>2.25</v>
      </c>
      <c r="J96" s="136">
        <f t="shared" si="23"/>
        <v>2.25</v>
      </c>
      <c r="K96" s="136">
        <f t="shared" si="23"/>
        <v>2.25</v>
      </c>
      <c r="L96" s="136">
        <f t="shared" si="23"/>
        <v>2.25</v>
      </c>
      <c r="M96" s="136">
        <f t="shared" si="23"/>
        <v>2.25</v>
      </c>
      <c r="N96" s="136">
        <f t="shared" si="23"/>
        <v>2.25</v>
      </c>
      <c r="O96" s="136">
        <f t="shared" si="23"/>
        <v>2.25</v>
      </c>
      <c r="P96" s="136">
        <f t="shared" si="23"/>
        <v>2.25</v>
      </c>
      <c r="Q96" s="136">
        <f t="shared" si="23"/>
        <v>2.25</v>
      </c>
      <c r="R96" s="136">
        <f t="shared" si="23"/>
        <v>2.25</v>
      </c>
      <c r="S96" s="136">
        <f t="shared" si="24"/>
        <v>2.25</v>
      </c>
      <c r="T96" s="136">
        <f t="shared" si="24"/>
        <v>2.25</v>
      </c>
      <c r="U96" s="136">
        <f t="shared" si="24"/>
        <v>2.25</v>
      </c>
      <c r="V96" s="136">
        <f t="shared" si="24"/>
        <v>2.25</v>
      </c>
      <c r="W96" s="136">
        <f t="shared" si="24"/>
        <v>2.25</v>
      </c>
      <c r="X96" s="136">
        <f t="shared" si="24"/>
        <v>2.25</v>
      </c>
      <c r="Y96" s="136">
        <f t="shared" si="24"/>
        <v>2.25</v>
      </c>
      <c r="Z96" s="136">
        <f t="shared" si="24"/>
        <v>2.25</v>
      </c>
      <c r="AA96" s="136">
        <f t="shared" si="24"/>
        <v>2.25</v>
      </c>
      <c r="AB96" s="136">
        <f t="shared" si="24"/>
        <v>2.25</v>
      </c>
      <c r="AC96" s="136">
        <f t="shared" si="24"/>
        <v>2.25</v>
      </c>
      <c r="AD96" s="136">
        <f t="shared" si="24"/>
        <v>2.25</v>
      </c>
      <c r="AE96" s="136">
        <f t="shared" si="24"/>
        <v>2.25</v>
      </c>
      <c r="AF96" s="136">
        <f t="shared" si="24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3"/>
        <v>1.64</v>
      </c>
      <c r="D97" s="136">
        <f t="shared" si="23"/>
        <v>1.64</v>
      </c>
      <c r="E97" s="136">
        <f t="shared" si="23"/>
        <v>1.64</v>
      </c>
      <c r="F97" s="136">
        <f t="shared" si="23"/>
        <v>1.64</v>
      </c>
      <c r="G97" s="136">
        <f t="shared" si="23"/>
        <v>1.64</v>
      </c>
      <c r="H97" s="136">
        <f t="shared" si="23"/>
        <v>1.64</v>
      </c>
      <c r="I97" s="136">
        <f t="shared" si="23"/>
        <v>1.64</v>
      </c>
      <c r="J97" s="136">
        <f t="shared" si="23"/>
        <v>1.64</v>
      </c>
      <c r="K97" s="136">
        <f t="shared" si="23"/>
        <v>1.64</v>
      </c>
      <c r="L97" s="136">
        <f t="shared" si="23"/>
        <v>1.64</v>
      </c>
      <c r="M97" s="136">
        <f t="shared" si="23"/>
        <v>1.64</v>
      </c>
      <c r="N97" s="136">
        <f t="shared" si="23"/>
        <v>1.64</v>
      </c>
      <c r="O97" s="136">
        <f t="shared" si="23"/>
        <v>1.64</v>
      </c>
      <c r="P97" s="136">
        <f t="shared" si="23"/>
        <v>1.64</v>
      </c>
      <c r="Q97" s="136">
        <f t="shared" si="23"/>
        <v>1.64</v>
      </c>
      <c r="R97" s="136">
        <f t="shared" si="23"/>
        <v>1.64</v>
      </c>
      <c r="S97" s="136">
        <f t="shared" si="24"/>
        <v>1.64</v>
      </c>
      <c r="T97" s="136">
        <f t="shared" si="24"/>
        <v>1.64</v>
      </c>
      <c r="U97" s="136">
        <f t="shared" si="24"/>
        <v>1.64</v>
      </c>
      <c r="V97" s="136">
        <f t="shared" si="24"/>
        <v>1.64</v>
      </c>
      <c r="W97" s="136">
        <f t="shared" si="24"/>
        <v>1.64</v>
      </c>
      <c r="X97" s="136">
        <f t="shared" si="24"/>
        <v>1.64</v>
      </c>
      <c r="Y97" s="136">
        <f t="shared" si="24"/>
        <v>1.64</v>
      </c>
      <c r="Z97" s="136">
        <f t="shared" si="24"/>
        <v>1.64</v>
      </c>
      <c r="AA97" s="136">
        <f t="shared" si="24"/>
        <v>1.64</v>
      </c>
      <c r="AB97" s="136">
        <f t="shared" si="24"/>
        <v>1.64</v>
      </c>
      <c r="AC97" s="136">
        <f t="shared" si="24"/>
        <v>1.64</v>
      </c>
      <c r="AD97" s="136">
        <f t="shared" si="24"/>
        <v>1.64</v>
      </c>
      <c r="AE97" s="136">
        <f t="shared" si="24"/>
        <v>1.64</v>
      </c>
      <c r="AF97" s="136">
        <f t="shared" si="24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3"/>
        <v>1.62</v>
      </c>
      <c r="D98" s="136">
        <f t="shared" si="23"/>
        <v>1.62</v>
      </c>
      <c r="E98" s="136">
        <f t="shared" si="23"/>
        <v>1.62</v>
      </c>
      <c r="F98" s="136">
        <f t="shared" si="23"/>
        <v>1.62</v>
      </c>
      <c r="G98" s="136">
        <f t="shared" si="23"/>
        <v>1.62</v>
      </c>
      <c r="H98" s="136">
        <f t="shared" si="23"/>
        <v>1.62</v>
      </c>
      <c r="I98" s="136">
        <f t="shared" si="23"/>
        <v>1.62</v>
      </c>
      <c r="J98" s="136">
        <f t="shared" si="23"/>
        <v>1.62</v>
      </c>
      <c r="K98" s="136">
        <f t="shared" si="23"/>
        <v>1.62</v>
      </c>
      <c r="L98" s="136">
        <f t="shared" si="23"/>
        <v>1.62</v>
      </c>
      <c r="M98" s="136">
        <f t="shared" si="23"/>
        <v>1.62</v>
      </c>
      <c r="N98" s="136">
        <f t="shared" si="23"/>
        <v>1.62</v>
      </c>
      <c r="O98" s="136">
        <f t="shared" si="23"/>
        <v>1.62</v>
      </c>
      <c r="P98" s="136">
        <f t="shared" si="23"/>
        <v>1.62</v>
      </c>
      <c r="Q98" s="136">
        <f t="shared" si="23"/>
        <v>1.62</v>
      </c>
      <c r="R98" s="136">
        <f t="shared" si="23"/>
        <v>1.62</v>
      </c>
      <c r="S98" s="136">
        <f t="shared" si="24"/>
        <v>1.62</v>
      </c>
      <c r="T98" s="136">
        <f t="shared" si="24"/>
        <v>1.62</v>
      </c>
      <c r="U98" s="136">
        <f t="shared" si="24"/>
        <v>1.62</v>
      </c>
      <c r="V98" s="136">
        <f t="shared" si="24"/>
        <v>1.62</v>
      </c>
      <c r="W98" s="136">
        <f t="shared" si="24"/>
        <v>1.62</v>
      </c>
      <c r="X98" s="136">
        <f t="shared" si="24"/>
        <v>1.62</v>
      </c>
      <c r="Y98" s="136">
        <f t="shared" si="24"/>
        <v>1.62</v>
      </c>
      <c r="Z98" s="136">
        <f t="shared" si="24"/>
        <v>1.62</v>
      </c>
      <c r="AA98" s="136">
        <f t="shared" si="24"/>
        <v>1.62</v>
      </c>
      <c r="AB98" s="136">
        <f t="shared" si="24"/>
        <v>1.62</v>
      </c>
      <c r="AC98" s="136">
        <f t="shared" si="24"/>
        <v>1.62</v>
      </c>
      <c r="AD98" s="136">
        <f t="shared" si="24"/>
        <v>1.62</v>
      </c>
      <c r="AE98" s="136">
        <f t="shared" si="24"/>
        <v>1.62</v>
      </c>
      <c r="AF98" s="136">
        <f t="shared" si="24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3"/>
        <v>8.36</v>
      </c>
      <c r="D99" s="136">
        <f t="shared" si="23"/>
        <v>8.36</v>
      </c>
      <c r="E99" s="136">
        <f t="shared" si="23"/>
        <v>8.36</v>
      </c>
      <c r="F99" s="136">
        <f t="shared" si="23"/>
        <v>8.36</v>
      </c>
      <c r="G99" s="136">
        <f t="shared" si="23"/>
        <v>8.36</v>
      </c>
      <c r="H99" s="136">
        <f t="shared" si="23"/>
        <v>8.36</v>
      </c>
      <c r="I99" s="136">
        <f t="shared" si="23"/>
        <v>8.36</v>
      </c>
      <c r="J99" s="136">
        <f t="shared" si="23"/>
        <v>8.36</v>
      </c>
      <c r="K99" s="136">
        <f t="shared" si="23"/>
        <v>8.36</v>
      </c>
      <c r="L99" s="136">
        <f t="shared" si="23"/>
        <v>8.36</v>
      </c>
      <c r="M99" s="136">
        <f t="shared" si="23"/>
        <v>8.36</v>
      </c>
      <c r="N99" s="136">
        <f t="shared" si="23"/>
        <v>8.36</v>
      </c>
      <c r="O99" s="136">
        <f t="shared" si="23"/>
        <v>8.36</v>
      </c>
      <c r="P99" s="136">
        <f t="shared" si="23"/>
        <v>8.36</v>
      </c>
      <c r="Q99" s="136">
        <f t="shared" si="23"/>
        <v>8.36</v>
      </c>
      <c r="R99" s="136">
        <f t="shared" si="23"/>
        <v>8.36</v>
      </c>
      <c r="S99" s="136">
        <f t="shared" si="24"/>
        <v>8.36</v>
      </c>
      <c r="T99" s="136">
        <f t="shared" si="24"/>
        <v>8.36</v>
      </c>
      <c r="U99" s="136">
        <f t="shared" si="24"/>
        <v>8.36</v>
      </c>
      <c r="V99" s="136">
        <f t="shared" si="24"/>
        <v>8.36</v>
      </c>
      <c r="W99" s="136">
        <f t="shared" si="24"/>
        <v>8.36</v>
      </c>
      <c r="X99" s="136">
        <f t="shared" si="24"/>
        <v>8.36</v>
      </c>
      <c r="Y99" s="136">
        <f t="shared" si="24"/>
        <v>8.36</v>
      </c>
      <c r="Z99" s="136">
        <f t="shared" si="24"/>
        <v>8.36</v>
      </c>
      <c r="AA99" s="136">
        <f t="shared" si="24"/>
        <v>8.36</v>
      </c>
      <c r="AB99" s="136">
        <f t="shared" si="24"/>
        <v>8.36</v>
      </c>
      <c r="AC99" s="136">
        <f t="shared" si="24"/>
        <v>8.36</v>
      </c>
      <c r="AD99" s="136">
        <f t="shared" si="24"/>
        <v>8.36</v>
      </c>
      <c r="AE99" s="136">
        <f t="shared" si="24"/>
        <v>8.36</v>
      </c>
      <c r="AF99" s="136">
        <f t="shared" si="24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3"/>
        <v>8</v>
      </c>
      <c r="D100" s="136">
        <f t="shared" si="23"/>
        <v>8</v>
      </c>
      <c r="E100" s="136">
        <f t="shared" si="23"/>
        <v>8</v>
      </c>
      <c r="F100" s="136">
        <f t="shared" si="23"/>
        <v>8</v>
      </c>
      <c r="G100" s="136">
        <f t="shared" si="23"/>
        <v>8</v>
      </c>
      <c r="H100" s="136">
        <f t="shared" si="23"/>
        <v>8</v>
      </c>
      <c r="I100" s="136">
        <v>5.4</v>
      </c>
      <c r="J100" s="136">
        <f t="shared" si="23"/>
        <v>5.4</v>
      </c>
      <c r="K100" s="136">
        <f t="shared" si="23"/>
        <v>5.4</v>
      </c>
      <c r="L100" s="136">
        <f t="shared" si="23"/>
        <v>5.4</v>
      </c>
      <c r="M100" s="136">
        <f t="shared" si="23"/>
        <v>5.4</v>
      </c>
      <c r="N100" s="136">
        <f t="shared" si="23"/>
        <v>5.4</v>
      </c>
      <c r="O100" s="136">
        <f t="shared" si="23"/>
        <v>5.4</v>
      </c>
      <c r="P100" s="136">
        <f t="shared" si="23"/>
        <v>5.4</v>
      </c>
      <c r="Q100" s="136">
        <f t="shared" si="23"/>
        <v>5.4</v>
      </c>
      <c r="R100" s="136">
        <f t="shared" si="23"/>
        <v>5.4</v>
      </c>
      <c r="S100" s="136">
        <f t="shared" si="24"/>
        <v>5.4</v>
      </c>
      <c r="T100" s="136">
        <f t="shared" si="24"/>
        <v>5.4</v>
      </c>
      <c r="U100" s="136">
        <f t="shared" si="24"/>
        <v>5.4</v>
      </c>
      <c r="V100" s="136">
        <f t="shared" si="24"/>
        <v>5.4</v>
      </c>
      <c r="W100" s="136">
        <f t="shared" si="24"/>
        <v>5.4</v>
      </c>
      <c r="X100" s="136">
        <f t="shared" si="24"/>
        <v>5.4</v>
      </c>
      <c r="Y100" s="136">
        <f t="shared" si="24"/>
        <v>5.4</v>
      </c>
      <c r="Z100" s="136">
        <f t="shared" si="24"/>
        <v>5.4</v>
      </c>
      <c r="AA100" s="136">
        <f t="shared" si="24"/>
        <v>5.4</v>
      </c>
      <c r="AB100" s="136">
        <f t="shared" si="24"/>
        <v>5.4</v>
      </c>
      <c r="AC100" s="136">
        <f t="shared" si="24"/>
        <v>5.4</v>
      </c>
      <c r="AD100" s="136">
        <f t="shared" si="24"/>
        <v>5.4</v>
      </c>
      <c r="AE100" s="136">
        <f t="shared" si="24"/>
        <v>5.4</v>
      </c>
      <c r="AF100" s="136">
        <f t="shared" si="24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3"/>
        <v>6.57</v>
      </c>
      <c r="D101" s="136">
        <f t="shared" si="23"/>
        <v>6.57</v>
      </c>
      <c r="E101" s="136">
        <f t="shared" si="23"/>
        <v>6.57</v>
      </c>
      <c r="F101" s="136">
        <f t="shared" si="23"/>
        <v>6.57</v>
      </c>
      <c r="G101" s="136">
        <f t="shared" si="23"/>
        <v>6.57</v>
      </c>
      <c r="H101" s="136">
        <f t="shared" si="23"/>
        <v>6.57</v>
      </c>
      <c r="I101" s="136">
        <f t="shared" si="23"/>
        <v>6.57</v>
      </c>
      <c r="J101" s="136">
        <f t="shared" si="23"/>
        <v>6.57</v>
      </c>
      <c r="K101" s="136">
        <f t="shared" si="23"/>
        <v>6.57</v>
      </c>
      <c r="L101" s="136">
        <f t="shared" si="23"/>
        <v>6.57</v>
      </c>
      <c r="M101" s="136">
        <f t="shared" si="23"/>
        <v>6.57</v>
      </c>
      <c r="N101" s="136">
        <f t="shared" si="23"/>
        <v>6.57</v>
      </c>
      <c r="O101" s="136">
        <f t="shared" si="23"/>
        <v>6.57</v>
      </c>
      <c r="P101" s="136">
        <f t="shared" si="23"/>
        <v>6.57</v>
      </c>
      <c r="Q101" s="136">
        <f t="shared" si="23"/>
        <v>6.57</v>
      </c>
      <c r="R101" s="136">
        <f t="shared" si="23"/>
        <v>6.57</v>
      </c>
      <c r="S101" s="136">
        <f t="shared" si="24"/>
        <v>6.57</v>
      </c>
      <c r="T101" s="136">
        <f t="shared" si="24"/>
        <v>6.57</v>
      </c>
      <c r="U101" s="136">
        <f t="shared" si="24"/>
        <v>6.57</v>
      </c>
      <c r="V101" s="136">
        <f t="shared" si="24"/>
        <v>6.57</v>
      </c>
      <c r="W101" s="136">
        <f t="shared" si="24"/>
        <v>6.57</v>
      </c>
      <c r="X101" s="136">
        <f t="shared" si="24"/>
        <v>6.57</v>
      </c>
      <c r="Y101" s="136">
        <f t="shared" si="24"/>
        <v>6.57</v>
      </c>
      <c r="Z101" s="136">
        <f t="shared" si="24"/>
        <v>6.57</v>
      </c>
      <c r="AA101" s="136">
        <f t="shared" si="24"/>
        <v>6.57</v>
      </c>
      <c r="AB101" s="136">
        <f t="shared" si="24"/>
        <v>6.57</v>
      </c>
      <c r="AC101" s="136">
        <f t="shared" si="24"/>
        <v>6.57</v>
      </c>
      <c r="AD101" s="136">
        <f t="shared" si="24"/>
        <v>6.57</v>
      </c>
      <c r="AE101" s="136">
        <f t="shared" si="24"/>
        <v>6.57</v>
      </c>
      <c r="AF101" s="136">
        <f t="shared" si="24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3"/>
        <v>3.43</v>
      </c>
      <c r="D102" s="136">
        <f t="shared" si="23"/>
        <v>3.43</v>
      </c>
      <c r="E102" s="136">
        <f t="shared" si="23"/>
        <v>3.43</v>
      </c>
      <c r="F102" s="136">
        <f t="shared" si="23"/>
        <v>3.43</v>
      </c>
      <c r="G102" s="136">
        <f t="shared" si="23"/>
        <v>3.43</v>
      </c>
      <c r="H102" s="136">
        <f t="shared" si="23"/>
        <v>3.43</v>
      </c>
      <c r="I102" s="136">
        <f t="shared" si="23"/>
        <v>3.43</v>
      </c>
      <c r="J102" s="136">
        <f t="shared" si="23"/>
        <v>3.43</v>
      </c>
      <c r="K102" s="136">
        <f t="shared" si="23"/>
        <v>3.43</v>
      </c>
      <c r="L102" s="136">
        <f t="shared" si="23"/>
        <v>3.43</v>
      </c>
      <c r="M102" s="136">
        <f t="shared" si="23"/>
        <v>3.43</v>
      </c>
      <c r="N102" s="136">
        <f t="shared" si="23"/>
        <v>3.43</v>
      </c>
      <c r="O102" s="136">
        <f t="shared" si="23"/>
        <v>3.43</v>
      </c>
      <c r="P102" s="136">
        <f t="shared" si="23"/>
        <v>3.43</v>
      </c>
      <c r="Q102" s="136">
        <f t="shared" si="23"/>
        <v>3.43</v>
      </c>
      <c r="R102" s="136">
        <f t="shared" si="23"/>
        <v>3.43</v>
      </c>
      <c r="S102" s="136">
        <f t="shared" si="24"/>
        <v>3.43</v>
      </c>
      <c r="T102" s="136">
        <f t="shared" si="24"/>
        <v>3.43</v>
      </c>
      <c r="U102" s="136">
        <f t="shared" si="24"/>
        <v>3.43</v>
      </c>
      <c r="V102" s="136">
        <f t="shared" si="24"/>
        <v>3.43</v>
      </c>
      <c r="W102" s="136">
        <f t="shared" si="24"/>
        <v>3.43</v>
      </c>
      <c r="X102" s="136">
        <f t="shared" si="24"/>
        <v>3.43</v>
      </c>
      <c r="Y102" s="136">
        <f t="shared" si="24"/>
        <v>3.43</v>
      </c>
      <c r="Z102" s="136">
        <f t="shared" si="24"/>
        <v>3.43</v>
      </c>
      <c r="AA102" s="136">
        <f t="shared" si="24"/>
        <v>3.43</v>
      </c>
      <c r="AB102" s="136">
        <f t="shared" si="24"/>
        <v>3.43</v>
      </c>
      <c r="AC102" s="136">
        <f t="shared" si="24"/>
        <v>3.43</v>
      </c>
      <c r="AD102" s="136">
        <f t="shared" si="24"/>
        <v>3.43</v>
      </c>
      <c r="AE102" s="136">
        <f t="shared" si="24"/>
        <v>3.43</v>
      </c>
      <c r="AF102" s="136">
        <f t="shared" si="24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3"/>
        <v>8</v>
      </c>
      <c r="D103" s="136">
        <f t="shared" si="23"/>
        <v>8</v>
      </c>
      <c r="E103" s="136">
        <f t="shared" si="23"/>
        <v>8</v>
      </c>
      <c r="F103" s="136">
        <f t="shared" si="23"/>
        <v>8</v>
      </c>
      <c r="G103" s="136">
        <f t="shared" si="23"/>
        <v>8</v>
      </c>
      <c r="H103" s="136">
        <f t="shared" si="23"/>
        <v>8</v>
      </c>
      <c r="I103" s="136">
        <f t="shared" si="23"/>
        <v>8</v>
      </c>
      <c r="J103" s="136">
        <f t="shared" si="23"/>
        <v>8</v>
      </c>
      <c r="K103" s="136">
        <f t="shared" si="23"/>
        <v>8</v>
      </c>
      <c r="L103" s="136">
        <f t="shared" si="23"/>
        <v>8</v>
      </c>
      <c r="M103" s="136">
        <f t="shared" si="23"/>
        <v>8</v>
      </c>
      <c r="N103" s="136">
        <f t="shared" si="23"/>
        <v>8</v>
      </c>
      <c r="O103" s="136">
        <f t="shared" si="23"/>
        <v>8</v>
      </c>
      <c r="P103" s="136">
        <f t="shared" si="23"/>
        <v>8</v>
      </c>
      <c r="Q103" s="136">
        <f t="shared" si="23"/>
        <v>8</v>
      </c>
      <c r="R103" s="136">
        <f t="shared" si="23"/>
        <v>8</v>
      </c>
      <c r="S103" s="136">
        <f t="shared" si="24"/>
        <v>8</v>
      </c>
      <c r="T103" s="136">
        <f t="shared" si="24"/>
        <v>8</v>
      </c>
      <c r="U103" s="136">
        <f t="shared" si="24"/>
        <v>8</v>
      </c>
      <c r="V103" s="136">
        <f t="shared" si="24"/>
        <v>8</v>
      </c>
      <c r="W103" s="136">
        <f t="shared" si="24"/>
        <v>8</v>
      </c>
      <c r="X103" s="136">
        <f t="shared" si="24"/>
        <v>8</v>
      </c>
      <c r="Y103" s="136">
        <f t="shared" si="24"/>
        <v>8</v>
      </c>
      <c r="Z103" s="136">
        <f t="shared" si="24"/>
        <v>8</v>
      </c>
      <c r="AA103" s="136">
        <f t="shared" si="24"/>
        <v>8</v>
      </c>
      <c r="AB103" s="136">
        <f t="shared" si="24"/>
        <v>8</v>
      </c>
      <c r="AC103" s="136">
        <f t="shared" si="24"/>
        <v>8</v>
      </c>
      <c r="AD103" s="136">
        <f t="shared" si="24"/>
        <v>8</v>
      </c>
      <c r="AE103" s="136">
        <f t="shared" si="24"/>
        <v>8</v>
      </c>
      <c r="AF103" s="136">
        <f t="shared" si="24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3"/>
        <v>2.96</v>
      </c>
      <c r="D104" s="136">
        <f t="shared" si="23"/>
        <v>2.96</v>
      </c>
      <c r="E104" s="136">
        <f t="shared" si="23"/>
        <v>2.96</v>
      </c>
      <c r="F104" s="136">
        <f t="shared" si="23"/>
        <v>2.96</v>
      </c>
      <c r="G104" s="136">
        <f t="shared" si="23"/>
        <v>2.96</v>
      </c>
      <c r="H104" s="136">
        <f t="shared" si="23"/>
        <v>2.96</v>
      </c>
      <c r="I104" s="136">
        <f t="shared" si="23"/>
        <v>2.96</v>
      </c>
      <c r="J104" s="136">
        <f t="shared" si="23"/>
        <v>2.96</v>
      </c>
      <c r="K104" s="136">
        <f t="shared" si="23"/>
        <v>2.96</v>
      </c>
      <c r="L104" s="136">
        <f t="shared" si="23"/>
        <v>2.96</v>
      </c>
      <c r="M104" s="136">
        <f t="shared" si="23"/>
        <v>2.96</v>
      </c>
      <c r="N104" s="136">
        <f t="shared" si="23"/>
        <v>2.96</v>
      </c>
      <c r="O104" s="136">
        <f t="shared" si="23"/>
        <v>2.96</v>
      </c>
      <c r="P104" s="136">
        <f t="shared" si="23"/>
        <v>2.96</v>
      </c>
      <c r="Q104" s="136">
        <f t="shared" si="23"/>
        <v>2.96</v>
      </c>
      <c r="R104" s="136">
        <f t="shared" si="23"/>
        <v>2.96</v>
      </c>
      <c r="S104" s="136">
        <f t="shared" si="24"/>
        <v>2.96</v>
      </c>
      <c r="T104" s="136">
        <f t="shared" si="24"/>
        <v>2.96</v>
      </c>
      <c r="U104" s="136">
        <f t="shared" si="24"/>
        <v>2.96</v>
      </c>
      <c r="V104" s="136">
        <f t="shared" si="24"/>
        <v>2.96</v>
      </c>
      <c r="W104" s="136">
        <f t="shared" si="24"/>
        <v>2.96</v>
      </c>
      <c r="X104" s="136">
        <f t="shared" si="24"/>
        <v>2.96</v>
      </c>
      <c r="Y104" s="136">
        <f t="shared" si="24"/>
        <v>2.96</v>
      </c>
      <c r="Z104" s="136">
        <f t="shared" si="24"/>
        <v>2.96</v>
      </c>
      <c r="AA104" s="136">
        <f t="shared" si="24"/>
        <v>2.96</v>
      </c>
      <c r="AB104" s="136">
        <f t="shared" si="24"/>
        <v>2.96</v>
      </c>
      <c r="AC104" s="136">
        <f t="shared" si="24"/>
        <v>2.96</v>
      </c>
      <c r="AD104" s="136">
        <f t="shared" si="24"/>
        <v>2.96</v>
      </c>
      <c r="AE104" s="136">
        <f t="shared" si="24"/>
        <v>2.96</v>
      </c>
      <c r="AF104" s="136">
        <f t="shared" si="24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3"/>
        <v>7</v>
      </c>
      <c r="E105" s="136">
        <f t="shared" si="23"/>
        <v>7</v>
      </c>
      <c r="F105" s="136">
        <f t="shared" si="23"/>
        <v>7</v>
      </c>
      <c r="G105" s="136">
        <f t="shared" si="23"/>
        <v>7</v>
      </c>
      <c r="H105" s="136">
        <f t="shared" si="23"/>
        <v>7</v>
      </c>
      <c r="I105" s="136">
        <f t="shared" si="23"/>
        <v>7</v>
      </c>
      <c r="J105" s="136">
        <f t="shared" si="23"/>
        <v>7</v>
      </c>
      <c r="K105" s="136">
        <f t="shared" si="23"/>
        <v>7</v>
      </c>
      <c r="L105" s="136">
        <f t="shared" si="23"/>
        <v>7</v>
      </c>
      <c r="M105" s="136">
        <f t="shared" si="23"/>
        <v>7</v>
      </c>
      <c r="N105" s="136">
        <f t="shared" si="23"/>
        <v>7</v>
      </c>
      <c r="O105" s="136">
        <f t="shared" si="23"/>
        <v>7</v>
      </c>
      <c r="P105" s="136">
        <f t="shared" si="23"/>
        <v>7</v>
      </c>
      <c r="Q105" s="136">
        <f t="shared" si="23"/>
        <v>7</v>
      </c>
      <c r="R105" s="136">
        <f t="shared" si="23"/>
        <v>7</v>
      </c>
      <c r="S105" s="136">
        <f t="shared" si="24"/>
        <v>7</v>
      </c>
      <c r="T105" s="136">
        <f t="shared" si="24"/>
        <v>7</v>
      </c>
      <c r="U105" s="136">
        <f t="shared" si="24"/>
        <v>7</v>
      </c>
      <c r="V105" s="136">
        <f t="shared" si="24"/>
        <v>7</v>
      </c>
      <c r="W105" s="136">
        <f t="shared" si="24"/>
        <v>7</v>
      </c>
      <c r="X105" s="136">
        <f t="shared" si="24"/>
        <v>7</v>
      </c>
      <c r="Y105" s="136">
        <f t="shared" si="24"/>
        <v>7</v>
      </c>
      <c r="Z105" s="136">
        <f t="shared" si="24"/>
        <v>7</v>
      </c>
      <c r="AA105" s="136">
        <f t="shared" si="24"/>
        <v>7</v>
      </c>
      <c r="AB105" s="136">
        <f t="shared" si="24"/>
        <v>7</v>
      </c>
      <c r="AC105" s="136">
        <f t="shared" si="24"/>
        <v>7</v>
      </c>
      <c r="AD105" s="136">
        <f t="shared" si="24"/>
        <v>7</v>
      </c>
      <c r="AE105" s="136">
        <f t="shared" si="24"/>
        <v>7</v>
      </c>
      <c r="AF105" s="136">
        <f t="shared" si="24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5">B106</f>
        <v>3.47</v>
      </c>
      <c r="D106" s="136">
        <f t="shared" si="25"/>
        <v>3.47</v>
      </c>
      <c r="E106" s="136">
        <f t="shared" si="25"/>
        <v>3.47</v>
      </c>
      <c r="F106" s="136">
        <f t="shared" si="25"/>
        <v>3.47</v>
      </c>
      <c r="G106" s="136">
        <f t="shared" si="25"/>
        <v>3.47</v>
      </c>
      <c r="H106" s="136">
        <f t="shared" si="25"/>
        <v>3.47</v>
      </c>
      <c r="I106" s="136">
        <f t="shared" si="25"/>
        <v>3.47</v>
      </c>
      <c r="J106" s="136">
        <f t="shared" si="25"/>
        <v>3.47</v>
      </c>
      <c r="K106" s="136">
        <f t="shared" si="25"/>
        <v>3.47</v>
      </c>
      <c r="L106" s="136">
        <f t="shared" si="25"/>
        <v>3.47</v>
      </c>
      <c r="M106" s="136">
        <f t="shared" si="25"/>
        <v>3.47</v>
      </c>
      <c r="N106" s="136">
        <f t="shared" si="25"/>
        <v>3.47</v>
      </c>
      <c r="O106" s="136">
        <f t="shared" si="25"/>
        <v>3.47</v>
      </c>
      <c r="P106" s="136">
        <f t="shared" si="25"/>
        <v>3.47</v>
      </c>
      <c r="Q106" s="136">
        <f t="shared" si="25"/>
        <v>3.47</v>
      </c>
      <c r="R106" s="136">
        <f t="shared" si="25"/>
        <v>3.47</v>
      </c>
      <c r="S106" s="136">
        <f t="shared" ref="S106:AF124" si="26">R106</f>
        <v>3.47</v>
      </c>
      <c r="T106" s="136">
        <f t="shared" si="26"/>
        <v>3.47</v>
      </c>
      <c r="U106" s="136">
        <f t="shared" si="26"/>
        <v>3.47</v>
      </c>
      <c r="V106" s="136">
        <f t="shared" si="26"/>
        <v>3.47</v>
      </c>
      <c r="W106" s="136">
        <f t="shared" si="26"/>
        <v>3.47</v>
      </c>
      <c r="X106" s="136">
        <f t="shared" si="26"/>
        <v>3.47</v>
      </c>
      <c r="Y106" s="136">
        <f t="shared" si="26"/>
        <v>3.47</v>
      </c>
      <c r="Z106" s="136">
        <f t="shared" si="26"/>
        <v>3.47</v>
      </c>
      <c r="AA106" s="136">
        <f t="shared" si="26"/>
        <v>3.47</v>
      </c>
      <c r="AB106" s="136">
        <f t="shared" si="26"/>
        <v>3.47</v>
      </c>
      <c r="AC106" s="136">
        <f t="shared" si="26"/>
        <v>3.47</v>
      </c>
      <c r="AD106" s="136">
        <f t="shared" si="26"/>
        <v>3.47</v>
      </c>
      <c r="AE106" s="136">
        <f t="shared" si="26"/>
        <v>3.47</v>
      </c>
      <c r="AF106" s="136">
        <f t="shared" si="26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5"/>
        <v>2.1</v>
      </c>
      <c r="D107" s="136">
        <f t="shared" si="25"/>
        <v>2.1</v>
      </c>
      <c r="E107" s="136">
        <f t="shared" si="25"/>
        <v>2.1</v>
      </c>
      <c r="F107" s="136">
        <f t="shared" si="25"/>
        <v>2.1</v>
      </c>
      <c r="G107" s="136">
        <f t="shared" si="25"/>
        <v>2.1</v>
      </c>
      <c r="H107" s="136">
        <f t="shared" si="25"/>
        <v>2.1</v>
      </c>
      <c r="I107" s="136">
        <f t="shared" si="25"/>
        <v>2.1</v>
      </c>
      <c r="J107" s="136">
        <f t="shared" si="25"/>
        <v>2.1</v>
      </c>
      <c r="K107" s="136">
        <f t="shared" si="25"/>
        <v>2.1</v>
      </c>
      <c r="L107" s="136">
        <f t="shared" si="25"/>
        <v>2.1</v>
      </c>
      <c r="M107" s="136">
        <f t="shared" si="25"/>
        <v>2.1</v>
      </c>
      <c r="N107" s="136">
        <f t="shared" si="25"/>
        <v>2.1</v>
      </c>
      <c r="O107" s="136">
        <f t="shared" si="25"/>
        <v>2.1</v>
      </c>
      <c r="P107" s="136">
        <f t="shared" si="25"/>
        <v>2.1</v>
      </c>
      <c r="Q107" s="136">
        <f t="shared" si="25"/>
        <v>2.1</v>
      </c>
      <c r="R107" s="136">
        <f t="shared" si="25"/>
        <v>2.1</v>
      </c>
      <c r="S107" s="136">
        <f t="shared" si="26"/>
        <v>2.1</v>
      </c>
      <c r="T107" s="136">
        <f t="shared" si="26"/>
        <v>2.1</v>
      </c>
      <c r="U107" s="136">
        <f t="shared" si="26"/>
        <v>2.1</v>
      </c>
      <c r="V107" s="136">
        <f t="shared" si="26"/>
        <v>2.1</v>
      </c>
      <c r="W107" s="136">
        <f t="shared" si="26"/>
        <v>2.1</v>
      </c>
      <c r="X107" s="136">
        <f t="shared" si="26"/>
        <v>2.1</v>
      </c>
      <c r="Y107" s="136">
        <f t="shared" si="26"/>
        <v>2.1</v>
      </c>
      <c r="Z107" s="136">
        <f t="shared" si="26"/>
        <v>2.1</v>
      </c>
      <c r="AA107" s="136">
        <f t="shared" si="26"/>
        <v>2.1</v>
      </c>
      <c r="AB107" s="136">
        <f t="shared" si="26"/>
        <v>2.1</v>
      </c>
      <c r="AC107" s="136">
        <f t="shared" si="26"/>
        <v>2.1</v>
      </c>
      <c r="AD107" s="136">
        <f t="shared" si="26"/>
        <v>2.1</v>
      </c>
      <c r="AE107" s="136">
        <f t="shared" si="26"/>
        <v>2.1</v>
      </c>
      <c r="AF107" s="136">
        <f t="shared" si="26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5"/>
        <v>9.3000000000000007</v>
      </c>
      <c r="D108" s="136">
        <f t="shared" si="25"/>
        <v>9.3000000000000007</v>
      </c>
      <c r="E108" s="136">
        <f t="shared" si="25"/>
        <v>9.3000000000000007</v>
      </c>
      <c r="F108" s="136">
        <f t="shared" si="25"/>
        <v>9.3000000000000007</v>
      </c>
      <c r="G108" s="136">
        <f t="shared" si="25"/>
        <v>9.3000000000000007</v>
      </c>
      <c r="H108" s="136">
        <f t="shared" si="25"/>
        <v>9.3000000000000007</v>
      </c>
      <c r="I108" s="136">
        <f t="shared" si="25"/>
        <v>9.3000000000000007</v>
      </c>
      <c r="J108" s="136">
        <f t="shared" si="25"/>
        <v>9.3000000000000007</v>
      </c>
      <c r="K108" s="136">
        <f t="shared" si="25"/>
        <v>9.3000000000000007</v>
      </c>
      <c r="L108" s="136">
        <f t="shared" si="25"/>
        <v>9.3000000000000007</v>
      </c>
      <c r="M108" s="136">
        <f t="shared" si="25"/>
        <v>9.3000000000000007</v>
      </c>
      <c r="N108" s="136">
        <f t="shared" si="25"/>
        <v>9.3000000000000007</v>
      </c>
      <c r="O108" s="136">
        <f t="shared" si="25"/>
        <v>9.3000000000000007</v>
      </c>
      <c r="P108" s="136">
        <f t="shared" si="25"/>
        <v>9.3000000000000007</v>
      </c>
      <c r="Q108" s="136">
        <f t="shared" si="25"/>
        <v>9.3000000000000007</v>
      </c>
      <c r="R108" s="136">
        <f t="shared" si="25"/>
        <v>9.3000000000000007</v>
      </c>
      <c r="S108" s="136">
        <f t="shared" si="26"/>
        <v>9.3000000000000007</v>
      </c>
      <c r="T108" s="136">
        <f t="shared" si="26"/>
        <v>9.3000000000000007</v>
      </c>
      <c r="U108" s="136">
        <f t="shared" si="26"/>
        <v>9.3000000000000007</v>
      </c>
      <c r="V108" s="136">
        <f t="shared" si="26"/>
        <v>9.3000000000000007</v>
      </c>
      <c r="W108" s="136">
        <f t="shared" si="26"/>
        <v>9.3000000000000007</v>
      </c>
      <c r="X108" s="136">
        <f t="shared" si="26"/>
        <v>9.3000000000000007</v>
      </c>
      <c r="Y108" s="136">
        <f t="shared" si="26"/>
        <v>9.3000000000000007</v>
      </c>
      <c r="Z108" s="136">
        <f t="shared" si="26"/>
        <v>9.3000000000000007</v>
      </c>
      <c r="AA108" s="136">
        <f t="shared" si="26"/>
        <v>9.3000000000000007</v>
      </c>
      <c r="AB108" s="136">
        <f t="shared" si="26"/>
        <v>9.3000000000000007</v>
      </c>
      <c r="AC108" s="136">
        <f t="shared" si="26"/>
        <v>9.3000000000000007</v>
      </c>
      <c r="AD108" s="136">
        <f t="shared" si="26"/>
        <v>9.3000000000000007</v>
      </c>
      <c r="AE108" s="136">
        <f t="shared" si="26"/>
        <v>9.3000000000000007</v>
      </c>
      <c r="AF108" s="136">
        <f t="shared" si="26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5"/>
        <v>0</v>
      </c>
      <c r="D109" s="136">
        <f t="shared" si="25"/>
        <v>0</v>
      </c>
      <c r="E109" s="136">
        <f t="shared" si="25"/>
        <v>0</v>
      </c>
      <c r="F109" s="136">
        <f t="shared" si="25"/>
        <v>0</v>
      </c>
      <c r="G109" s="136">
        <f t="shared" si="25"/>
        <v>0</v>
      </c>
      <c r="H109" s="136">
        <f t="shared" si="25"/>
        <v>0</v>
      </c>
      <c r="I109" s="136">
        <f t="shared" si="25"/>
        <v>0</v>
      </c>
      <c r="J109" s="136">
        <f t="shared" si="25"/>
        <v>0</v>
      </c>
      <c r="K109" s="136">
        <f t="shared" si="25"/>
        <v>0</v>
      </c>
      <c r="L109" s="136">
        <f t="shared" si="25"/>
        <v>0</v>
      </c>
      <c r="M109" s="136">
        <f t="shared" si="25"/>
        <v>0</v>
      </c>
      <c r="N109" s="136">
        <f t="shared" si="25"/>
        <v>0</v>
      </c>
      <c r="O109" s="136">
        <f t="shared" si="25"/>
        <v>0</v>
      </c>
      <c r="P109" s="136">
        <f t="shared" si="25"/>
        <v>0</v>
      </c>
      <c r="Q109" s="136">
        <f t="shared" si="25"/>
        <v>0</v>
      </c>
      <c r="R109" s="136">
        <f t="shared" si="25"/>
        <v>0</v>
      </c>
      <c r="S109" s="136">
        <f t="shared" si="26"/>
        <v>0</v>
      </c>
      <c r="T109" s="136">
        <f t="shared" si="26"/>
        <v>0</v>
      </c>
      <c r="U109" s="136">
        <f t="shared" si="26"/>
        <v>0</v>
      </c>
      <c r="V109" s="136">
        <f t="shared" si="26"/>
        <v>0</v>
      </c>
      <c r="W109" s="136">
        <f t="shared" si="26"/>
        <v>0</v>
      </c>
      <c r="X109" s="136">
        <f t="shared" si="26"/>
        <v>0</v>
      </c>
      <c r="Y109" s="136">
        <f t="shared" si="26"/>
        <v>0</v>
      </c>
      <c r="Z109" s="136">
        <f t="shared" si="26"/>
        <v>0</v>
      </c>
      <c r="AA109" s="136">
        <f t="shared" si="26"/>
        <v>0</v>
      </c>
      <c r="AB109" s="136">
        <f t="shared" si="26"/>
        <v>0</v>
      </c>
      <c r="AC109" s="136">
        <f t="shared" si="26"/>
        <v>0</v>
      </c>
      <c r="AD109" s="136">
        <f t="shared" si="26"/>
        <v>0</v>
      </c>
      <c r="AE109" s="136">
        <f t="shared" si="26"/>
        <v>0</v>
      </c>
      <c r="AF109" s="136">
        <f t="shared" si="26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5"/>
        <v>0</v>
      </c>
      <c r="D110" s="136">
        <f t="shared" si="25"/>
        <v>0</v>
      </c>
      <c r="E110" s="136">
        <f t="shared" si="25"/>
        <v>0</v>
      </c>
      <c r="F110" s="136">
        <f t="shared" si="25"/>
        <v>0</v>
      </c>
      <c r="G110" s="136">
        <f t="shared" si="25"/>
        <v>0</v>
      </c>
      <c r="H110" s="136">
        <f t="shared" si="25"/>
        <v>0</v>
      </c>
      <c r="I110" s="136">
        <f t="shared" si="25"/>
        <v>0</v>
      </c>
      <c r="J110" s="136">
        <f t="shared" si="25"/>
        <v>0</v>
      </c>
      <c r="K110" s="136">
        <f t="shared" si="25"/>
        <v>0</v>
      </c>
      <c r="L110" s="136">
        <f t="shared" si="25"/>
        <v>0</v>
      </c>
      <c r="M110" s="136">
        <f t="shared" si="25"/>
        <v>0</v>
      </c>
      <c r="N110" s="136">
        <f t="shared" si="25"/>
        <v>0</v>
      </c>
      <c r="O110" s="136">
        <f t="shared" si="25"/>
        <v>0</v>
      </c>
      <c r="P110" s="136">
        <f t="shared" si="25"/>
        <v>0</v>
      </c>
      <c r="Q110" s="136">
        <f t="shared" si="25"/>
        <v>0</v>
      </c>
      <c r="R110" s="136">
        <f t="shared" si="25"/>
        <v>0</v>
      </c>
      <c r="S110" s="136">
        <f t="shared" si="26"/>
        <v>0</v>
      </c>
      <c r="T110" s="136">
        <f t="shared" si="26"/>
        <v>0</v>
      </c>
      <c r="U110" s="136">
        <f t="shared" si="26"/>
        <v>0</v>
      </c>
      <c r="V110" s="136">
        <f t="shared" si="26"/>
        <v>0</v>
      </c>
      <c r="W110" s="136">
        <f t="shared" si="26"/>
        <v>0</v>
      </c>
      <c r="X110" s="136">
        <f t="shared" si="26"/>
        <v>0</v>
      </c>
      <c r="Y110" s="136">
        <f t="shared" si="26"/>
        <v>0</v>
      </c>
      <c r="Z110" s="136">
        <f t="shared" si="26"/>
        <v>0</v>
      </c>
      <c r="AA110" s="136">
        <f t="shared" si="26"/>
        <v>0</v>
      </c>
      <c r="AB110" s="136">
        <f t="shared" si="26"/>
        <v>0</v>
      </c>
      <c r="AC110" s="136">
        <f t="shared" si="26"/>
        <v>0</v>
      </c>
      <c r="AD110" s="136">
        <f t="shared" si="26"/>
        <v>0</v>
      </c>
      <c r="AE110" s="136">
        <f t="shared" si="26"/>
        <v>0</v>
      </c>
      <c r="AF110" s="136">
        <f t="shared" si="26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5"/>
        <v>5</v>
      </c>
      <c r="D111" s="136">
        <f t="shared" si="25"/>
        <v>5</v>
      </c>
      <c r="E111" s="136">
        <f t="shared" si="25"/>
        <v>5</v>
      </c>
      <c r="F111" s="136">
        <f t="shared" si="25"/>
        <v>5</v>
      </c>
      <c r="G111" s="136">
        <f t="shared" si="25"/>
        <v>5</v>
      </c>
      <c r="H111" s="136">
        <f t="shared" si="25"/>
        <v>5</v>
      </c>
      <c r="I111" s="136">
        <f t="shared" si="25"/>
        <v>5</v>
      </c>
      <c r="J111" s="136">
        <f t="shared" si="25"/>
        <v>5</v>
      </c>
      <c r="K111" s="136">
        <f t="shared" si="25"/>
        <v>5</v>
      </c>
      <c r="L111" s="136">
        <f t="shared" si="25"/>
        <v>5</v>
      </c>
      <c r="M111" s="136">
        <f t="shared" si="25"/>
        <v>5</v>
      </c>
      <c r="N111" s="136">
        <f t="shared" si="25"/>
        <v>5</v>
      </c>
      <c r="O111" s="136">
        <f t="shared" si="25"/>
        <v>5</v>
      </c>
      <c r="P111" s="136">
        <f t="shared" si="25"/>
        <v>5</v>
      </c>
      <c r="Q111" s="136">
        <f t="shared" si="25"/>
        <v>5</v>
      </c>
      <c r="R111" s="136">
        <f t="shared" si="25"/>
        <v>5</v>
      </c>
      <c r="S111" s="136">
        <f t="shared" si="26"/>
        <v>5</v>
      </c>
      <c r="T111" s="136">
        <f t="shared" si="26"/>
        <v>5</v>
      </c>
      <c r="U111" s="136">
        <f t="shared" si="26"/>
        <v>5</v>
      </c>
      <c r="V111" s="136">
        <f t="shared" si="26"/>
        <v>5</v>
      </c>
      <c r="W111" s="136">
        <f t="shared" si="26"/>
        <v>5</v>
      </c>
      <c r="X111" s="136">
        <f t="shared" si="26"/>
        <v>5</v>
      </c>
      <c r="Y111" s="136">
        <f t="shared" si="26"/>
        <v>5</v>
      </c>
      <c r="Z111" s="136">
        <f t="shared" si="26"/>
        <v>5</v>
      </c>
      <c r="AA111" s="136">
        <f t="shared" si="26"/>
        <v>5</v>
      </c>
      <c r="AB111" s="136">
        <f t="shared" si="26"/>
        <v>5</v>
      </c>
      <c r="AC111" s="136">
        <f t="shared" si="26"/>
        <v>5</v>
      </c>
      <c r="AD111" s="136">
        <f t="shared" si="26"/>
        <v>5</v>
      </c>
      <c r="AE111" s="136">
        <f t="shared" si="26"/>
        <v>5</v>
      </c>
      <c r="AF111" s="136">
        <f t="shared" si="26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5"/>
        <v>1</v>
      </c>
      <c r="D112" s="136">
        <f t="shared" si="25"/>
        <v>1</v>
      </c>
      <c r="E112" s="136">
        <f t="shared" si="25"/>
        <v>1</v>
      </c>
      <c r="F112" s="136">
        <f t="shared" si="25"/>
        <v>1</v>
      </c>
      <c r="G112" s="136">
        <f t="shared" si="25"/>
        <v>1</v>
      </c>
      <c r="H112" s="136">
        <f t="shared" si="25"/>
        <v>1</v>
      </c>
      <c r="I112" s="136">
        <f t="shared" si="25"/>
        <v>1</v>
      </c>
      <c r="J112" s="136">
        <f t="shared" si="25"/>
        <v>1</v>
      </c>
      <c r="K112" s="136">
        <f t="shared" si="25"/>
        <v>1</v>
      </c>
      <c r="L112" s="136">
        <f t="shared" si="25"/>
        <v>1</v>
      </c>
      <c r="M112" s="136">
        <f t="shared" si="25"/>
        <v>1</v>
      </c>
      <c r="N112" s="136">
        <f t="shared" si="25"/>
        <v>1</v>
      </c>
      <c r="O112" s="136">
        <f t="shared" si="25"/>
        <v>1</v>
      </c>
      <c r="P112" s="136">
        <f t="shared" si="25"/>
        <v>1</v>
      </c>
      <c r="Q112" s="136">
        <f t="shared" si="25"/>
        <v>1</v>
      </c>
      <c r="R112" s="136">
        <f t="shared" si="25"/>
        <v>1</v>
      </c>
      <c r="S112" s="136">
        <f t="shared" si="26"/>
        <v>1</v>
      </c>
      <c r="T112" s="136">
        <f t="shared" si="26"/>
        <v>1</v>
      </c>
      <c r="U112" s="136">
        <f t="shared" si="26"/>
        <v>1</v>
      </c>
      <c r="V112" s="136">
        <f t="shared" si="26"/>
        <v>1</v>
      </c>
      <c r="W112" s="136">
        <f t="shared" si="26"/>
        <v>1</v>
      </c>
      <c r="X112" s="136">
        <f t="shared" si="26"/>
        <v>1</v>
      </c>
      <c r="Y112" s="136">
        <f t="shared" si="26"/>
        <v>1</v>
      </c>
      <c r="Z112" s="136">
        <f t="shared" si="26"/>
        <v>1</v>
      </c>
      <c r="AA112" s="136">
        <f t="shared" si="26"/>
        <v>1</v>
      </c>
      <c r="AB112" s="136">
        <f t="shared" si="26"/>
        <v>1</v>
      </c>
      <c r="AC112" s="136">
        <f t="shared" si="26"/>
        <v>1</v>
      </c>
      <c r="AD112" s="136">
        <f t="shared" si="26"/>
        <v>1</v>
      </c>
      <c r="AE112" s="136">
        <f t="shared" si="26"/>
        <v>1</v>
      </c>
      <c r="AF112" s="136">
        <f t="shared" si="26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5"/>
        <v>1.58</v>
      </c>
      <c r="D113" s="136">
        <f t="shared" si="25"/>
        <v>1.58</v>
      </c>
      <c r="E113" s="136">
        <f t="shared" si="25"/>
        <v>1.58</v>
      </c>
      <c r="F113" s="136">
        <f t="shared" si="25"/>
        <v>1.58</v>
      </c>
      <c r="G113" s="136">
        <f t="shared" si="25"/>
        <v>1.58</v>
      </c>
      <c r="H113" s="136">
        <f t="shared" si="25"/>
        <v>1.58</v>
      </c>
      <c r="I113" s="136">
        <f t="shared" si="25"/>
        <v>1.58</v>
      </c>
      <c r="J113" s="136">
        <f t="shared" si="25"/>
        <v>1.58</v>
      </c>
      <c r="K113" s="136">
        <f t="shared" si="25"/>
        <v>1.58</v>
      </c>
      <c r="L113" s="136">
        <f t="shared" si="25"/>
        <v>1.58</v>
      </c>
      <c r="M113" s="136">
        <f t="shared" si="25"/>
        <v>1.58</v>
      </c>
      <c r="N113" s="136">
        <f t="shared" si="25"/>
        <v>1.58</v>
      </c>
      <c r="O113" s="136">
        <f t="shared" si="25"/>
        <v>1.58</v>
      </c>
      <c r="P113" s="136">
        <f t="shared" si="25"/>
        <v>1.58</v>
      </c>
      <c r="Q113" s="136">
        <f t="shared" si="25"/>
        <v>1.58</v>
      </c>
      <c r="R113" s="136">
        <f t="shared" si="25"/>
        <v>1.58</v>
      </c>
      <c r="S113" s="136">
        <f t="shared" si="26"/>
        <v>1.58</v>
      </c>
      <c r="T113" s="136">
        <f t="shared" si="26"/>
        <v>1.58</v>
      </c>
      <c r="U113" s="136">
        <f t="shared" si="26"/>
        <v>1.58</v>
      </c>
      <c r="V113" s="136">
        <f t="shared" si="26"/>
        <v>1.58</v>
      </c>
      <c r="W113" s="136">
        <f t="shared" si="26"/>
        <v>1.58</v>
      </c>
      <c r="X113" s="136">
        <f t="shared" si="26"/>
        <v>1.58</v>
      </c>
      <c r="Y113" s="136">
        <f t="shared" si="26"/>
        <v>1.58</v>
      </c>
      <c r="Z113" s="136">
        <f t="shared" si="26"/>
        <v>1.58</v>
      </c>
      <c r="AA113" s="136">
        <f t="shared" si="26"/>
        <v>1.58</v>
      </c>
      <c r="AB113" s="136">
        <f t="shared" si="26"/>
        <v>1.58</v>
      </c>
      <c r="AC113" s="136">
        <f t="shared" si="26"/>
        <v>1.58</v>
      </c>
      <c r="AD113" s="136">
        <f t="shared" si="26"/>
        <v>1.58</v>
      </c>
      <c r="AE113" s="136">
        <f t="shared" si="26"/>
        <v>1.58</v>
      </c>
      <c r="AF113" s="136">
        <f t="shared" si="26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5"/>
        <v>1.46</v>
      </c>
      <c r="D114" s="136">
        <f t="shared" si="25"/>
        <v>1.46</v>
      </c>
      <c r="E114" s="136">
        <f t="shared" si="25"/>
        <v>1.46</v>
      </c>
      <c r="F114" s="136">
        <f t="shared" si="25"/>
        <v>1.46</v>
      </c>
      <c r="G114" s="136">
        <f t="shared" si="25"/>
        <v>1.46</v>
      </c>
      <c r="H114" s="136">
        <f t="shared" si="25"/>
        <v>1.46</v>
      </c>
      <c r="I114" s="136">
        <f t="shared" si="25"/>
        <v>1.46</v>
      </c>
      <c r="J114" s="136">
        <f t="shared" si="25"/>
        <v>1.46</v>
      </c>
      <c r="K114" s="136">
        <f t="shared" si="25"/>
        <v>1.46</v>
      </c>
      <c r="L114" s="136">
        <f t="shared" si="25"/>
        <v>1.46</v>
      </c>
      <c r="M114" s="136">
        <f t="shared" si="25"/>
        <v>1.46</v>
      </c>
      <c r="N114" s="136">
        <f t="shared" si="25"/>
        <v>1.46</v>
      </c>
      <c r="O114" s="136">
        <f t="shared" si="25"/>
        <v>1.46</v>
      </c>
      <c r="P114" s="136">
        <f t="shared" si="25"/>
        <v>1.46</v>
      </c>
      <c r="Q114" s="136">
        <f t="shared" si="25"/>
        <v>1.46</v>
      </c>
      <c r="R114" s="136">
        <f t="shared" si="25"/>
        <v>1.46</v>
      </c>
      <c r="S114" s="136">
        <f t="shared" si="26"/>
        <v>1.46</v>
      </c>
      <c r="T114" s="136">
        <f t="shared" si="26"/>
        <v>1.46</v>
      </c>
      <c r="U114" s="136">
        <f t="shared" si="26"/>
        <v>1.46</v>
      </c>
      <c r="V114" s="136">
        <f t="shared" si="26"/>
        <v>1.46</v>
      </c>
      <c r="W114" s="136">
        <f t="shared" si="26"/>
        <v>1.46</v>
      </c>
      <c r="X114" s="136">
        <f t="shared" si="26"/>
        <v>1.46</v>
      </c>
      <c r="Y114" s="136">
        <f t="shared" si="26"/>
        <v>1.46</v>
      </c>
      <c r="Z114" s="136">
        <f t="shared" si="26"/>
        <v>1.46</v>
      </c>
      <c r="AA114" s="136">
        <f t="shared" si="26"/>
        <v>1.46</v>
      </c>
      <c r="AB114" s="136">
        <f t="shared" si="26"/>
        <v>1.46</v>
      </c>
      <c r="AC114" s="136">
        <f t="shared" si="26"/>
        <v>1.46</v>
      </c>
      <c r="AD114" s="136">
        <f t="shared" si="26"/>
        <v>1.46</v>
      </c>
      <c r="AE114" s="136">
        <f t="shared" si="26"/>
        <v>1.46</v>
      </c>
      <c r="AF114" s="136">
        <f t="shared" si="26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5"/>
        <v>1.48</v>
      </c>
      <c r="D115" s="136">
        <f t="shared" si="25"/>
        <v>1.48</v>
      </c>
      <c r="E115" s="136">
        <f t="shared" si="25"/>
        <v>1.48</v>
      </c>
      <c r="F115" s="136">
        <f t="shared" si="25"/>
        <v>1.48</v>
      </c>
      <c r="G115" s="136">
        <f t="shared" si="25"/>
        <v>1.48</v>
      </c>
      <c r="H115" s="136">
        <f t="shared" si="25"/>
        <v>1.48</v>
      </c>
      <c r="I115" s="136">
        <f t="shared" si="25"/>
        <v>1.48</v>
      </c>
      <c r="J115" s="136">
        <f t="shared" si="25"/>
        <v>1.48</v>
      </c>
      <c r="K115" s="136">
        <f t="shared" si="25"/>
        <v>1.48</v>
      </c>
      <c r="L115" s="136">
        <f t="shared" si="25"/>
        <v>1.48</v>
      </c>
      <c r="M115" s="136">
        <f t="shared" si="25"/>
        <v>1.48</v>
      </c>
      <c r="N115" s="136">
        <f t="shared" si="25"/>
        <v>1.48</v>
      </c>
      <c r="O115" s="136">
        <f t="shared" si="25"/>
        <v>1.48</v>
      </c>
      <c r="P115" s="136">
        <f t="shared" si="25"/>
        <v>1.48</v>
      </c>
      <c r="Q115" s="136">
        <f t="shared" si="25"/>
        <v>1.48</v>
      </c>
      <c r="R115" s="136">
        <f t="shared" si="25"/>
        <v>1.48</v>
      </c>
      <c r="S115" s="136">
        <f t="shared" si="26"/>
        <v>1.48</v>
      </c>
      <c r="T115" s="136">
        <f t="shared" si="26"/>
        <v>1.48</v>
      </c>
      <c r="U115" s="136">
        <f t="shared" si="26"/>
        <v>1.48</v>
      </c>
      <c r="V115" s="136">
        <f t="shared" si="26"/>
        <v>1.48</v>
      </c>
      <c r="W115" s="136">
        <f t="shared" si="26"/>
        <v>1.48</v>
      </c>
      <c r="X115" s="136">
        <f t="shared" si="26"/>
        <v>1.48</v>
      </c>
      <c r="Y115" s="136">
        <f t="shared" si="26"/>
        <v>1.48</v>
      </c>
      <c r="Z115" s="136">
        <f t="shared" si="26"/>
        <v>1.48</v>
      </c>
      <c r="AA115" s="136">
        <f t="shared" si="26"/>
        <v>1.48</v>
      </c>
      <c r="AB115" s="136">
        <f t="shared" si="26"/>
        <v>1.48</v>
      </c>
      <c r="AC115" s="136">
        <f t="shared" si="26"/>
        <v>1.48</v>
      </c>
      <c r="AD115" s="136">
        <f t="shared" si="26"/>
        <v>1.48</v>
      </c>
      <c r="AE115" s="136">
        <f t="shared" si="26"/>
        <v>1.48</v>
      </c>
      <c r="AF115" s="136">
        <f t="shared" si="26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5"/>
        <v>2.2000000000000002</v>
      </c>
      <c r="D116" s="136">
        <f t="shared" si="25"/>
        <v>2.2000000000000002</v>
      </c>
      <c r="E116" s="136">
        <f t="shared" si="25"/>
        <v>2.2000000000000002</v>
      </c>
      <c r="F116" s="136">
        <f t="shared" si="25"/>
        <v>2.2000000000000002</v>
      </c>
      <c r="G116" s="136">
        <f t="shared" si="25"/>
        <v>2.2000000000000002</v>
      </c>
      <c r="H116" s="136">
        <f t="shared" si="25"/>
        <v>2.2000000000000002</v>
      </c>
      <c r="I116" s="136">
        <f t="shared" si="25"/>
        <v>2.2000000000000002</v>
      </c>
      <c r="J116" s="136">
        <f t="shared" si="25"/>
        <v>2.2000000000000002</v>
      </c>
      <c r="K116" s="136">
        <f t="shared" si="25"/>
        <v>2.2000000000000002</v>
      </c>
      <c r="L116" s="136">
        <f t="shared" si="25"/>
        <v>2.2000000000000002</v>
      </c>
      <c r="M116" s="136">
        <f t="shared" si="25"/>
        <v>2.2000000000000002</v>
      </c>
      <c r="N116" s="136">
        <f t="shared" si="25"/>
        <v>2.2000000000000002</v>
      </c>
      <c r="O116" s="136">
        <f t="shared" si="25"/>
        <v>2.2000000000000002</v>
      </c>
      <c r="P116" s="136">
        <f t="shared" si="25"/>
        <v>2.2000000000000002</v>
      </c>
      <c r="Q116" s="136">
        <f t="shared" si="25"/>
        <v>2.2000000000000002</v>
      </c>
      <c r="R116" s="136">
        <f t="shared" si="25"/>
        <v>2.2000000000000002</v>
      </c>
      <c r="S116" s="136">
        <f t="shared" si="26"/>
        <v>2.2000000000000002</v>
      </c>
      <c r="T116" s="136">
        <f t="shared" si="26"/>
        <v>2.2000000000000002</v>
      </c>
      <c r="U116" s="136">
        <f t="shared" si="26"/>
        <v>2.2000000000000002</v>
      </c>
      <c r="V116" s="136">
        <f t="shared" si="26"/>
        <v>2.2000000000000002</v>
      </c>
      <c r="W116" s="136">
        <f t="shared" si="26"/>
        <v>2.2000000000000002</v>
      </c>
      <c r="X116" s="136">
        <f t="shared" si="26"/>
        <v>2.2000000000000002</v>
      </c>
      <c r="Y116" s="136">
        <f t="shared" si="26"/>
        <v>2.2000000000000002</v>
      </c>
      <c r="Z116" s="136">
        <f t="shared" si="26"/>
        <v>2.2000000000000002</v>
      </c>
      <c r="AA116" s="136">
        <f t="shared" si="26"/>
        <v>2.2000000000000002</v>
      </c>
      <c r="AB116" s="136">
        <f t="shared" si="26"/>
        <v>2.2000000000000002</v>
      </c>
      <c r="AC116" s="136">
        <f t="shared" si="26"/>
        <v>2.2000000000000002</v>
      </c>
      <c r="AD116" s="136">
        <f t="shared" si="26"/>
        <v>2.2000000000000002</v>
      </c>
      <c r="AE116" s="136">
        <f t="shared" si="26"/>
        <v>2.2000000000000002</v>
      </c>
      <c r="AF116" s="136">
        <f t="shared" si="26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5"/>
        <v>2</v>
      </c>
      <c r="D117" s="136">
        <f t="shared" si="25"/>
        <v>2</v>
      </c>
      <c r="E117" s="136">
        <f t="shared" si="25"/>
        <v>2</v>
      </c>
      <c r="F117" s="136">
        <f t="shared" si="25"/>
        <v>2</v>
      </c>
      <c r="G117" s="136">
        <f t="shared" si="25"/>
        <v>2</v>
      </c>
      <c r="H117" s="136">
        <f t="shared" si="25"/>
        <v>2</v>
      </c>
      <c r="I117" s="136">
        <f t="shared" si="25"/>
        <v>2</v>
      </c>
      <c r="J117" s="136">
        <f t="shared" si="25"/>
        <v>2</v>
      </c>
      <c r="K117" s="136">
        <f t="shared" si="25"/>
        <v>2</v>
      </c>
      <c r="L117" s="136">
        <f t="shared" si="25"/>
        <v>2</v>
      </c>
      <c r="M117" s="136">
        <f t="shared" si="25"/>
        <v>2</v>
      </c>
      <c r="N117" s="136">
        <f t="shared" si="25"/>
        <v>2</v>
      </c>
      <c r="O117" s="136">
        <f t="shared" si="25"/>
        <v>2</v>
      </c>
      <c r="P117" s="136">
        <f t="shared" si="25"/>
        <v>2</v>
      </c>
      <c r="Q117" s="136">
        <f t="shared" si="25"/>
        <v>2</v>
      </c>
      <c r="R117" s="136">
        <f t="shared" si="25"/>
        <v>2</v>
      </c>
      <c r="S117" s="136">
        <f t="shared" si="26"/>
        <v>2</v>
      </c>
      <c r="T117" s="136">
        <f t="shared" si="26"/>
        <v>2</v>
      </c>
      <c r="U117" s="136">
        <f t="shared" si="26"/>
        <v>2</v>
      </c>
      <c r="V117" s="136">
        <f t="shared" si="26"/>
        <v>2</v>
      </c>
      <c r="W117" s="136">
        <f t="shared" si="26"/>
        <v>2</v>
      </c>
      <c r="X117" s="136">
        <f t="shared" si="26"/>
        <v>2</v>
      </c>
      <c r="Y117" s="136">
        <f t="shared" si="26"/>
        <v>2</v>
      </c>
      <c r="Z117" s="136">
        <f t="shared" si="26"/>
        <v>2</v>
      </c>
      <c r="AA117" s="136">
        <f t="shared" si="26"/>
        <v>2</v>
      </c>
      <c r="AB117" s="136">
        <f t="shared" si="26"/>
        <v>2</v>
      </c>
      <c r="AC117" s="136">
        <f t="shared" si="26"/>
        <v>2</v>
      </c>
      <c r="AD117" s="136">
        <f t="shared" si="26"/>
        <v>2</v>
      </c>
      <c r="AE117" s="136">
        <f t="shared" si="26"/>
        <v>2</v>
      </c>
      <c r="AF117" s="136">
        <f t="shared" si="26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5"/>
        <v>1.25</v>
      </c>
      <c r="D118" s="136">
        <f t="shared" si="25"/>
        <v>1.25</v>
      </c>
      <c r="E118" s="136">
        <f t="shared" si="25"/>
        <v>1.25</v>
      </c>
      <c r="F118" s="136">
        <f t="shared" si="25"/>
        <v>1.25</v>
      </c>
      <c r="G118" s="136">
        <f t="shared" si="25"/>
        <v>1.25</v>
      </c>
      <c r="H118" s="136">
        <f t="shared" si="25"/>
        <v>1.25</v>
      </c>
      <c r="I118" s="136">
        <f t="shared" si="25"/>
        <v>1.25</v>
      </c>
      <c r="J118" s="136">
        <f t="shared" si="25"/>
        <v>1.25</v>
      </c>
      <c r="K118" s="136">
        <f t="shared" si="25"/>
        <v>1.25</v>
      </c>
      <c r="L118" s="136">
        <f t="shared" si="25"/>
        <v>1.25</v>
      </c>
      <c r="M118" s="136">
        <f t="shared" si="25"/>
        <v>1.25</v>
      </c>
      <c r="N118" s="136">
        <f t="shared" si="25"/>
        <v>1.25</v>
      </c>
      <c r="O118" s="136">
        <f t="shared" si="25"/>
        <v>1.25</v>
      </c>
      <c r="P118" s="136">
        <f t="shared" si="25"/>
        <v>1.25</v>
      </c>
      <c r="Q118" s="136">
        <f t="shared" si="25"/>
        <v>1.25</v>
      </c>
      <c r="R118" s="136">
        <f t="shared" si="25"/>
        <v>1.25</v>
      </c>
      <c r="S118" s="136">
        <f t="shared" si="26"/>
        <v>1.25</v>
      </c>
      <c r="T118" s="136">
        <f t="shared" si="26"/>
        <v>1.25</v>
      </c>
      <c r="U118" s="136">
        <f t="shared" si="26"/>
        <v>1.25</v>
      </c>
      <c r="V118" s="136">
        <f t="shared" si="26"/>
        <v>1.25</v>
      </c>
      <c r="W118" s="136">
        <f t="shared" si="26"/>
        <v>1.25</v>
      </c>
      <c r="X118" s="136">
        <f t="shared" si="26"/>
        <v>1.25</v>
      </c>
      <c r="Y118" s="136">
        <f t="shared" si="26"/>
        <v>1.25</v>
      </c>
      <c r="Z118" s="136">
        <f t="shared" si="26"/>
        <v>1.25</v>
      </c>
      <c r="AA118" s="136">
        <f t="shared" si="26"/>
        <v>1.25</v>
      </c>
      <c r="AB118" s="136">
        <f t="shared" si="26"/>
        <v>1.25</v>
      </c>
      <c r="AC118" s="136">
        <f t="shared" si="26"/>
        <v>1.25</v>
      </c>
      <c r="AD118" s="136">
        <f t="shared" si="26"/>
        <v>1.25</v>
      </c>
      <c r="AE118" s="136">
        <f t="shared" si="26"/>
        <v>1.25</v>
      </c>
      <c r="AF118" s="136">
        <f t="shared" si="26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5"/>
        <v>1.1499999999999999</v>
      </c>
      <c r="D119" s="136">
        <f t="shared" si="25"/>
        <v>1.1499999999999999</v>
      </c>
      <c r="E119" s="136">
        <f t="shared" si="25"/>
        <v>1.1499999999999999</v>
      </c>
      <c r="F119" s="136">
        <f t="shared" si="25"/>
        <v>1.1499999999999999</v>
      </c>
      <c r="G119" s="136">
        <f t="shared" si="25"/>
        <v>1.1499999999999999</v>
      </c>
      <c r="H119" s="136">
        <f t="shared" si="25"/>
        <v>1.1499999999999999</v>
      </c>
      <c r="I119" s="136">
        <f t="shared" si="25"/>
        <v>1.1499999999999999</v>
      </c>
      <c r="J119" s="136">
        <f t="shared" si="25"/>
        <v>1.1499999999999999</v>
      </c>
      <c r="K119" s="136">
        <f t="shared" si="25"/>
        <v>1.1499999999999999</v>
      </c>
      <c r="L119" s="136">
        <f t="shared" si="25"/>
        <v>1.1499999999999999</v>
      </c>
      <c r="M119" s="136">
        <f t="shared" si="25"/>
        <v>1.1499999999999999</v>
      </c>
      <c r="N119" s="136">
        <f t="shared" si="25"/>
        <v>1.1499999999999999</v>
      </c>
      <c r="O119" s="136">
        <f t="shared" si="25"/>
        <v>1.1499999999999999</v>
      </c>
      <c r="P119" s="136">
        <f t="shared" si="25"/>
        <v>1.1499999999999999</v>
      </c>
      <c r="Q119" s="136">
        <f t="shared" si="25"/>
        <v>1.1499999999999999</v>
      </c>
      <c r="R119" s="136">
        <f t="shared" si="25"/>
        <v>1.1499999999999999</v>
      </c>
      <c r="S119" s="136">
        <f t="shared" si="26"/>
        <v>1.1499999999999999</v>
      </c>
      <c r="T119" s="136">
        <f t="shared" si="26"/>
        <v>1.1499999999999999</v>
      </c>
      <c r="U119" s="136">
        <f t="shared" si="26"/>
        <v>1.1499999999999999</v>
      </c>
      <c r="V119" s="136">
        <f t="shared" si="26"/>
        <v>1.1499999999999999</v>
      </c>
      <c r="W119" s="136">
        <f t="shared" si="26"/>
        <v>1.1499999999999999</v>
      </c>
      <c r="X119" s="136">
        <f t="shared" si="26"/>
        <v>1.1499999999999999</v>
      </c>
      <c r="Y119" s="136">
        <f t="shared" si="26"/>
        <v>1.1499999999999999</v>
      </c>
      <c r="Z119" s="136">
        <f t="shared" si="26"/>
        <v>1.1499999999999999</v>
      </c>
      <c r="AA119" s="136">
        <f t="shared" si="26"/>
        <v>1.1499999999999999</v>
      </c>
      <c r="AB119" s="136">
        <f t="shared" si="26"/>
        <v>1.1499999999999999</v>
      </c>
      <c r="AC119" s="136">
        <f t="shared" si="26"/>
        <v>1.1499999999999999</v>
      </c>
      <c r="AD119" s="136">
        <f t="shared" si="26"/>
        <v>1.1499999999999999</v>
      </c>
      <c r="AE119" s="136">
        <f t="shared" si="26"/>
        <v>1.1499999999999999</v>
      </c>
      <c r="AF119" s="136">
        <f t="shared" si="26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5"/>
        <v>2.133</v>
      </c>
      <c r="D120" s="136">
        <f t="shared" si="25"/>
        <v>2.133</v>
      </c>
      <c r="E120" s="136">
        <f t="shared" si="25"/>
        <v>2.133</v>
      </c>
      <c r="F120" s="136">
        <f t="shared" si="25"/>
        <v>2.133</v>
      </c>
      <c r="G120" s="136">
        <f t="shared" si="25"/>
        <v>2.133</v>
      </c>
      <c r="H120" s="136">
        <f t="shared" si="25"/>
        <v>2.133</v>
      </c>
      <c r="I120" s="136">
        <f t="shared" si="25"/>
        <v>2.133</v>
      </c>
      <c r="J120" s="136">
        <f t="shared" si="25"/>
        <v>2.133</v>
      </c>
      <c r="K120" s="136">
        <f t="shared" si="25"/>
        <v>2.133</v>
      </c>
      <c r="L120" s="136">
        <f t="shared" si="25"/>
        <v>2.133</v>
      </c>
      <c r="M120" s="136">
        <f t="shared" si="25"/>
        <v>2.133</v>
      </c>
      <c r="N120" s="136">
        <f t="shared" si="25"/>
        <v>2.133</v>
      </c>
      <c r="O120" s="136">
        <f t="shared" si="25"/>
        <v>2.133</v>
      </c>
      <c r="P120" s="136">
        <f t="shared" si="25"/>
        <v>2.133</v>
      </c>
      <c r="Q120" s="136">
        <f t="shared" si="25"/>
        <v>2.133</v>
      </c>
      <c r="R120" s="136">
        <f t="shared" si="25"/>
        <v>2.133</v>
      </c>
      <c r="S120" s="136">
        <f t="shared" si="26"/>
        <v>2.133</v>
      </c>
      <c r="T120" s="136">
        <f t="shared" si="26"/>
        <v>2.133</v>
      </c>
      <c r="U120" s="136">
        <f t="shared" si="26"/>
        <v>2.133</v>
      </c>
      <c r="V120" s="136">
        <f t="shared" si="26"/>
        <v>2.133</v>
      </c>
      <c r="W120" s="136">
        <f t="shared" si="26"/>
        <v>2.133</v>
      </c>
      <c r="X120" s="136">
        <f t="shared" si="26"/>
        <v>2.133</v>
      </c>
      <c r="Y120" s="136">
        <f t="shared" si="26"/>
        <v>2.133</v>
      </c>
      <c r="Z120" s="136">
        <f t="shared" si="26"/>
        <v>2.133</v>
      </c>
      <c r="AA120" s="136">
        <f t="shared" si="26"/>
        <v>2.133</v>
      </c>
      <c r="AB120" s="136">
        <f t="shared" si="26"/>
        <v>2.133</v>
      </c>
      <c r="AC120" s="136">
        <f t="shared" si="26"/>
        <v>2.133</v>
      </c>
      <c r="AD120" s="136">
        <f t="shared" si="26"/>
        <v>2.133</v>
      </c>
      <c r="AE120" s="136">
        <f t="shared" si="26"/>
        <v>2.133</v>
      </c>
      <c r="AF120" s="136">
        <f t="shared" si="26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5"/>
        <v>2.09</v>
      </c>
      <c r="D121" s="136">
        <f t="shared" si="25"/>
        <v>2.09</v>
      </c>
      <c r="E121" s="136">
        <f t="shared" si="25"/>
        <v>2.09</v>
      </c>
      <c r="F121" s="136">
        <f t="shared" si="25"/>
        <v>2.09</v>
      </c>
      <c r="G121" s="136">
        <f t="shared" si="25"/>
        <v>2.09</v>
      </c>
      <c r="H121" s="136">
        <f t="shared" si="25"/>
        <v>2.09</v>
      </c>
      <c r="I121" s="136">
        <f t="shared" si="25"/>
        <v>2.09</v>
      </c>
      <c r="J121" s="136">
        <f t="shared" si="25"/>
        <v>2.09</v>
      </c>
      <c r="K121" s="136">
        <f t="shared" si="25"/>
        <v>2.09</v>
      </c>
      <c r="L121" s="136">
        <f t="shared" si="25"/>
        <v>2.09</v>
      </c>
      <c r="M121" s="136">
        <f t="shared" si="25"/>
        <v>2.09</v>
      </c>
      <c r="N121" s="136">
        <f t="shared" si="25"/>
        <v>2.09</v>
      </c>
      <c r="O121" s="136">
        <f t="shared" si="25"/>
        <v>2.09</v>
      </c>
      <c r="P121" s="136">
        <f t="shared" si="25"/>
        <v>2.09</v>
      </c>
      <c r="Q121" s="136">
        <f t="shared" si="25"/>
        <v>2.09</v>
      </c>
      <c r="R121" s="136">
        <f t="shared" ref="R121:W171" si="27">Q121</f>
        <v>2.09</v>
      </c>
      <c r="S121" s="136">
        <f t="shared" si="26"/>
        <v>2.09</v>
      </c>
      <c r="T121" s="136">
        <f t="shared" si="26"/>
        <v>2.09</v>
      </c>
      <c r="U121" s="136">
        <f t="shared" si="26"/>
        <v>2.09</v>
      </c>
      <c r="V121" s="136">
        <f t="shared" si="26"/>
        <v>2.09</v>
      </c>
      <c r="W121" s="136">
        <f t="shared" si="26"/>
        <v>2.09</v>
      </c>
      <c r="X121" s="136">
        <f t="shared" si="26"/>
        <v>2.09</v>
      </c>
      <c r="Y121" s="136">
        <f t="shared" si="26"/>
        <v>2.09</v>
      </c>
      <c r="Z121" s="136">
        <f t="shared" si="26"/>
        <v>2.09</v>
      </c>
      <c r="AA121" s="136">
        <f t="shared" si="26"/>
        <v>2.09</v>
      </c>
      <c r="AB121" s="136">
        <f t="shared" si="26"/>
        <v>2.09</v>
      </c>
      <c r="AC121" s="136">
        <f t="shared" si="26"/>
        <v>2.09</v>
      </c>
      <c r="AD121" s="136">
        <f t="shared" si="26"/>
        <v>2.09</v>
      </c>
      <c r="AE121" s="136">
        <f t="shared" si="26"/>
        <v>2.09</v>
      </c>
      <c r="AF121" s="136">
        <f t="shared" si="26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8">B122</f>
        <v>1.1399999999999999</v>
      </c>
      <c r="D122" s="136">
        <f t="shared" si="28"/>
        <v>1.1399999999999999</v>
      </c>
      <c r="E122" s="136">
        <f t="shared" si="28"/>
        <v>1.1399999999999999</v>
      </c>
      <c r="F122" s="136">
        <f t="shared" si="28"/>
        <v>1.1399999999999999</v>
      </c>
      <c r="G122" s="136">
        <f t="shared" si="28"/>
        <v>1.1399999999999999</v>
      </c>
      <c r="H122" s="136">
        <f t="shared" si="28"/>
        <v>1.1399999999999999</v>
      </c>
      <c r="I122" s="136">
        <f t="shared" si="28"/>
        <v>1.1399999999999999</v>
      </c>
      <c r="J122" s="136">
        <f t="shared" si="28"/>
        <v>1.1399999999999999</v>
      </c>
      <c r="K122" s="136">
        <f t="shared" si="28"/>
        <v>1.1399999999999999</v>
      </c>
      <c r="L122" s="136">
        <f t="shared" si="28"/>
        <v>1.1399999999999999</v>
      </c>
      <c r="M122" s="136">
        <f t="shared" si="28"/>
        <v>1.1399999999999999</v>
      </c>
      <c r="N122" s="136">
        <f t="shared" si="28"/>
        <v>1.1399999999999999</v>
      </c>
      <c r="O122" s="136">
        <f t="shared" si="28"/>
        <v>1.1399999999999999</v>
      </c>
      <c r="P122" s="136">
        <f t="shared" si="28"/>
        <v>1.1399999999999999</v>
      </c>
      <c r="Q122" s="136">
        <f t="shared" si="28"/>
        <v>1.1399999999999999</v>
      </c>
      <c r="R122" s="136">
        <f t="shared" si="27"/>
        <v>1.1399999999999999</v>
      </c>
      <c r="S122" s="136">
        <f t="shared" si="26"/>
        <v>1.1399999999999999</v>
      </c>
      <c r="T122" s="136">
        <f t="shared" si="26"/>
        <v>1.1399999999999999</v>
      </c>
      <c r="U122" s="136">
        <f t="shared" si="26"/>
        <v>1.1399999999999999</v>
      </c>
      <c r="V122" s="136">
        <f t="shared" si="26"/>
        <v>1.1399999999999999</v>
      </c>
      <c r="W122" s="136">
        <f t="shared" si="26"/>
        <v>1.1399999999999999</v>
      </c>
      <c r="X122" s="136">
        <f t="shared" si="26"/>
        <v>1.1399999999999999</v>
      </c>
      <c r="Y122" s="136">
        <f t="shared" si="26"/>
        <v>1.1399999999999999</v>
      </c>
      <c r="Z122" s="136">
        <f t="shared" si="26"/>
        <v>1.1399999999999999</v>
      </c>
      <c r="AA122" s="136">
        <f t="shared" si="26"/>
        <v>1.1399999999999999</v>
      </c>
      <c r="AB122" s="136">
        <f t="shared" si="26"/>
        <v>1.1399999999999999</v>
      </c>
      <c r="AC122" s="136">
        <f t="shared" si="26"/>
        <v>1.1399999999999999</v>
      </c>
      <c r="AD122" s="136">
        <f t="shared" si="26"/>
        <v>1.1399999999999999</v>
      </c>
      <c r="AE122" s="136">
        <f t="shared" si="26"/>
        <v>1.1399999999999999</v>
      </c>
      <c r="AF122" s="136">
        <f t="shared" si="26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8"/>
        <v>0.82</v>
      </c>
      <c r="D123" s="136">
        <f t="shared" si="28"/>
        <v>0.82</v>
      </c>
      <c r="E123" s="136">
        <f t="shared" si="28"/>
        <v>0.82</v>
      </c>
      <c r="F123" s="136">
        <f t="shared" si="28"/>
        <v>0.82</v>
      </c>
      <c r="G123" s="136">
        <f t="shared" si="28"/>
        <v>0.82</v>
      </c>
      <c r="H123" s="136">
        <f t="shared" si="28"/>
        <v>0.82</v>
      </c>
      <c r="I123" s="136">
        <f t="shared" si="28"/>
        <v>0.82</v>
      </c>
      <c r="J123" s="136">
        <f t="shared" si="28"/>
        <v>0.82</v>
      </c>
      <c r="K123" s="136">
        <f t="shared" si="28"/>
        <v>0.82</v>
      </c>
      <c r="L123" s="136">
        <f t="shared" si="28"/>
        <v>0.82</v>
      </c>
      <c r="M123" s="136">
        <f t="shared" si="28"/>
        <v>0.82</v>
      </c>
      <c r="N123" s="136">
        <f t="shared" si="28"/>
        <v>0.82</v>
      </c>
      <c r="O123" s="136">
        <f t="shared" si="28"/>
        <v>0.82</v>
      </c>
      <c r="P123" s="136">
        <f t="shared" si="28"/>
        <v>0.82</v>
      </c>
      <c r="Q123" s="136">
        <f t="shared" si="28"/>
        <v>0.82</v>
      </c>
      <c r="R123" s="136">
        <f t="shared" si="27"/>
        <v>0.82</v>
      </c>
      <c r="S123" s="136">
        <f t="shared" si="26"/>
        <v>0.82</v>
      </c>
      <c r="T123" s="136">
        <f t="shared" si="26"/>
        <v>0.82</v>
      </c>
      <c r="U123" s="136">
        <f t="shared" si="26"/>
        <v>0.82</v>
      </c>
      <c r="V123" s="136">
        <f t="shared" si="26"/>
        <v>0.82</v>
      </c>
      <c r="W123" s="136">
        <f t="shared" si="26"/>
        <v>0.82</v>
      </c>
      <c r="X123" s="136">
        <f t="shared" si="26"/>
        <v>0.82</v>
      </c>
      <c r="Y123" s="136">
        <f t="shared" si="26"/>
        <v>0.82</v>
      </c>
      <c r="Z123" s="136">
        <f t="shared" si="26"/>
        <v>0.82</v>
      </c>
      <c r="AA123" s="136">
        <f t="shared" si="26"/>
        <v>0.82</v>
      </c>
      <c r="AB123" s="136">
        <f t="shared" si="26"/>
        <v>0.82</v>
      </c>
      <c r="AC123" s="136">
        <f t="shared" si="26"/>
        <v>0.82</v>
      </c>
      <c r="AD123" s="136">
        <f t="shared" si="26"/>
        <v>0.82</v>
      </c>
      <c r="AE123" s="136">
        <f t="shared" si="26"/>
        <v>0.82</v>
      </c>
      <c r="AF123" s="136">
        <f t="shared" si="26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8"/>
        <v>2</v>
      </c>
      <c r="D124" s="136">
        <f t="shared" si="28"/>
        <v>2</v>
      </c>
      <c r="E124" s="136">
        <f t="shared" si="28"/>
        <v>2</v>
      </c>
      <c r="F124" s="136">
        <f t="shared" si="28"/>
        <v>2</v>
      </c>
      <c r="G124" s="136">
        <f t="shared" si="28"/>
        <v>2</v>
      </c>
      <c r="H124" s="136">
        <f t="shared" si="28"/>
        <v>2</v>
      </c>
      <c r="I124" s="136">
        <f t="shared" si="28"/>
        <v>2</v>
      </c>
      <c r="J124" s="136">
        <f t="shared" si="28"/>
        <v>2</v>
      </c>
      <c r="K124" s="136">
        <f t="shared" si="28"/>
        <v>2</v>
      </c>
      <c r="L124" s="136">
        <f t="shared" si="28"/>
        <v>2</v>
      </c>
      <c r="M124" s="136">
        <f t="shared" si="28"/>
        <v>2</v>
      </c>
      <c r="N124" s="136">
        <f t="shared" si="28"/>
        <v>2</v>
      </c>
      <c r="O124" s="136">
        <f t="shared" si="28"/>
        <v>2</v>
      </c>
      <c r="P124" s="136">
        <f t="shared" si="28"/>
        <v>2</v>
      </c>
      <c r="Q124" s="136">
        <f t="shared" si="28"/>
        <v>2</v>
      </c>
      <c r="R124" s="136">
        <f t="shared" si="27"/>
        <v>2</v>
      </c>
      <c r="S124" s="136">
        <f t="shared" si="26"/>
        <v>2</v>
      </c>
      <c r="T124" s="136">
        <f t="shared" si="26"/>
        <v>2</v>
      </c>
      <c r="U124" s="136">
        <f t="shared" si="26"/>
        <v>2</v>
      </c>
      <c r="V124" s="136">
        <f t="shared" ref="V124:AF147" si="29">U124</f>
        <v>2</v>
      </c>
      <c r="W124" s="136">
        <f t="shared" si="29"/>
        <v>2</v>
      </c>
      <c r="X124" s="136">
        <f t="shared" si="29"/>
        <v>2</v>
      </c>
      <c r="Y124" s="136">
        <f t="shared" si="29"/>
        <v>2</v>
      </c>
      <c r="Z124" s="136">
        <f t="shared" si="29"/>
        <v>2</v>
      </c>
      <c r="AA124" s="136">
        <f t="shared" si="29"/>
        <v>2</v>
      </c>
      <c r="AB124" s="136">
        <f t="shared" si="29"/>
        <v>2</v>
      </c>
      <c r="AC124" s="136">
        <f t="shared" si="29"/>
        <v>2</v>
      </c>
      <c r="AD124" s="136">
        <f t="shared" si="29"/>
        <v>2</v>
      </c>
      <c r="AE124" s="136">
        <f t="shared" si="29"/>
        <v>2</v>
      </c>
      <c r="AF124" s="136">
        <f t="shared" si="29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8"/>
        <v>5.61</v>
      </c>
      <c r="D125" s="136">
        <f t="shared" si="28"/>
        <v>5.61</v>
      </c>
      <c r="E125" s="136">
        <f t="shared" si="28"/>
        <v>5.61</v>
      </c>
      <c r="F125" s="136">
        <f t="shared" si="28"/>
        <v>5.61</v>
      </c>
      <c r="G125" s="136">
        <f t="shared" si="28"/>
        <v>5.61</v>
      </c>
      <c r="H125" s="136">
        <f t="shared" si="28"/>
        <v>5.61</v>
      </c>
      <c r="I125" s="136">
        <f t="shared" si="28"/>
        <v>5.61</v>
      </c>
      <c r="J125" s="136">
        <f t="shared" si="28"/>
        <v>5.61</v>
      </c>
      <c r="K125" s="136">
        <f t="shared" si="28"/>
        <v>5.61</v>
      </c>
      <c r="L125" s="136">
        <f t="shared" si="28"/>
        <v>5.61</v>
      </c>
      <c r="M125" s="136">
        <f t="shared" si="28"/>
        <v>5.61</v>
      </c>
      <c r="N125" s="136">
        <f t="shared" si="28"/>
        <v>5.61</v>
      </c>
      <c r="O125" s="136">
        <f t="shared" si="28"/>
        <v>5.61</v>
      </c>
      <c r="P125" s="136">
        <f t="shared" si="28"/>
        <v>5.61</v>
      </c>
      <c r="Q125" s="136">
        <f t="shared" si="28"/>
        <v>5.61</v>
      </c>
      <c r="R125" s="136">
        <f t="shared" si="27"/>
        <v>5.61</v>
      </c>
      <c r="S125" s="136">
        <f t="shared" si="27"/>
        <v>5.61</v>
      </c>
      <c r="T125" s="136">
        <f t="shared" si="27"/>
        <v>5.61</v>
      </c>
      <c r="U125" s="136">
        <f t="shared" si="27"/>
        <v>5.61</v>
      </c>
      <c r="V125" s="136">
        <f t="shared" si="29"/>
        <v>5.61</v>
      </c>
      <c r="W125" s="136">
        <f t="shared" si="29"/>
        <v>5.61</v>
      </c>
      <c r="X125" s="136">
        <f t="shared" si="29"/>
        <v>5.61</v>
      </c>
      <c r="Y125" s="136">
        <f t="shared" si="29"/>
        <v>5.61</v>
      </c>
      <c r="Z125" s="136">
        <f t="shared" si="29"/>
        <v>5.61</v>
      </c>
      <c r="AA125" s="136">
        <f t="shared" si="29"/>
        <v>5.61</v>
      </c>
      <c r="AB125" s="136">
        <f t="shared" si="29"/>
        <v>5.61</v>
      </c>
      <c r="AC125" s="136">
        <f t="shared" si="29"/>
        <v>5.61</v>
      </c>
      <c r="AD125" s="136">
        <f t="shared" si="29"/>
        <v>5.61</v>
      </c>
      <c r="AE125" s="136">
        <f t="shared" si="29"/>
        <v>5.61</v>
      </c>
      <c r="AF125" s="136">
        <f t="shared" si="29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8"/>
        <v>1.25</v>
      </c>
      <c r="D126" s="136">
        <f t="shared" si="28"/>
        <v>1.25</v>
      </c>
      <c r="E126" s="136">
        <f t="shared" si="28"/>
        <v>1.25</v>
      </c>
      <c r="F126" s="136">
        <f t="shared" si="28"/>
        <v>1.25</v>
      </c>
      <c r="G126" s="136">
        <f t="shared" si="28"/>
        <v>1.25</v>
      </c>
      <c r="H126" s="136">
        <f t="shared" si="28"/>
        <v>1.25</v>
      </c>
      <c r="I126" s="136">
        <f t="shared" si="28"/>
        <v>1.25</v>
      </c>
      <c r="J126" s="136">
        <f t="shared" si="28"/>
        <v>1.25</v>
      </c>
      <c r="K126" s="136">
        <f t="shared" si="28"/>
        <v>1.25</v>
      </c>
      <c r="L126" s="136">
        <f t="shared" si="28"/>
        <v>1.25</v>
      </c>
      <c r="M126" s="136">
        <f t="shared" si="28"/>
        <v>1.25</v>
      </c>
      <c r="N126" s="136">
        <f t="shared" si="28"/>
        <v>1.25</v>
      </c>
      <c r="O126" s="136">
        <f t="shared" si="28"/>
        <v>1.25</v>
      </c>
      <c r="P126" s="136">
        <f t="shared" si="28"/>
        <v>1.25</v>
      </c>
      <c r="Q126" s="136">
        <f t="shared" si="28"/>
        <v>1.25</v>
      </c>
      <c r="R126" s="136">
        <f t="shared" si="27"/>
        <v>1.25</v>
      </c>
      <c r="S126" s="136">
        <f t="shared" si="27"/>
        <v>1.25</v>
      </c>
      <c r="T126" s="136">
        <f t="shared" si="27"/>
        <v>1.25</v>
      </c>
      <c r="U126" s="136">
        <f t="shared" si="27"/>
        <v>1.25</v>
      </c>
      <c r="V126" s="136">
        <f t="shared" si="29"/>
        <v>1.25</v>
      </c>
      <c r="W126" s="136">
        <f t="shared" si="29"/>
        <v>1.25</v>
      </c>
      <c r="X126" s="136">
        <f t="shared" si="29"/>
        <v>1.25</v>
      </c>
      <c r="Y126" s="136">
        <f t="shared" si="29"/>
        <v>1.25</v>
      </c>
      <c r="Z126" s="136">
        <f t="shared" si="29"/>
        <v>1.25</v>
      </c>
      <c r="AA126" s="136">
        <f t="shared" si="29"/>
        <v>1.25</v>
      </c>
      <c r="AB126" s="136">
        <f t="shared" si="29"/>
        <v>1.25</v>
      </c>
      <c r="AC126" s="136">
        <f t="shared" si="29"/>
        <v>1.25</v>
      </c>
      <c r="AD126" s="136">
        <f t="shared" si="29"/>
        <v>1.25</v>
      </c>
      <c r="AE126" s="136">
        <f t="shared" si="29"/>
        <v>1.25</v>
      </c>
      <c r="AF126" s="136">
        <f t="shared" si="29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8"/>
        <v>1.25</v>
      </c>
      <c r="D127" s="136">
        <f t="shared" si="28"/>
        <v>1.25</v>
      </c>
      <c r="E127" s="136">
        <f t="shared" si="28"/>
        <v>1.25</v>
      </c>
      <c r="F127" s="136">
        <f t="shared" si="28"/>
        <v>1.25</v>
      </c>
      <c r="G127" s="136">
        <f t="shared" si="28"/>
        <v>1.25</v>
      </c>
      <c r="H127" s="136">
        <f t="shared" si="28"/>
        <v>1.25</v>
      </c>
      <c r="I127" s="136">
        <f t="shared" si="28"/>
        <v>1.25</v>
      </c>
      <c r="J127" s="136">
        <f t="shared" si="28"/>
        <v>1.25</v>
      </c>
      <c r="K127" s="136">
        <f t="shared" si="28"/>
        <v>1.25</v>
      </c>
      <c r="L127" s="136">
        <f t="shared" si="28"/>
        <v>1.25</v>
      </c>
      <c r="M127" s="136">
        <f t="shared" si="28"/>
        <v>1.25</v>
      </c>
      <c r="N127" s="136">
        <f t="shared" si="28"/>
        <v>1.25</v>
      </c>
      <c r="O127" s="136">
        <f t="shared" si="28"/>
        <v>1.25</v>
      </c>
      <c r="P127" s="136">
        <f t="shared" si="28"/>
        <v>1.25</v>
      </c>
      <c r="Q127" s="136">
        <f t="shared" si="28"/>
        <v>1.25</v>
      </c>
      <c r="R127" s="136">
        <f t="shared" si="27"/>
        <v>1.25</v>
      </c>
      <c r="S127" s="136">
        <f t="shared" si="27"/>
        <v>1.25</v>
      </c>
      <c r="T127" s="136">
        <f t="shared" si="27"/>
        <v>1.25</v>
      </c>
      <c r="U127" s="136">
        <f t="shared" si="27"/>
        <v>1.25</v>
      </c>
      <c r="V127" s="136">
        <f t="shared" si="29"/>
        <v>1.25</v>
      </c>
      <c r="W127" s="136">
        <f t="shared" si="29"/>
        <v>1.25</v>
      </c>
      <c r="X127" s="136">
        <f t="shared" si="29"/>
        <v>1.25</v>
      </c>
      <c r="Y127" s="136">
        <f t="shared" si="29"/>
        <v>1.25</v>
      </c>
      <c r="Z127" s="136">
        <f t="shared" si="29"/>
        <v>1.25</v>
      </c>
      <c r="AA127" s="136">
        <f t="shared" si="29"/>
        <v>1.25</v>
      </c>
      <c r="AB127" s="136">
        <f t="shared" si="29"/>
        <v>1.25</v>
      </c>
      <c r="AC127" s="136">
        <f t="shared" si="29"/>
        <v>1.25</v>
      </c>
      <c r="AD127" s="136">
        <f t="shared" si="29"/>
        <v>1.25</v>
      </c>
      <c r="AE127" s="136">
        <f t="shared" si="29"/>
        <v>1.25</v>
      </c>
      <c r="AF127" s="136">
        <f t="shared" si="29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8"/>
        <v>1.46</v>
      </c>
      <c r="D128" s="136">
        <f t="shared" si="28"/>
        <v>1.46</v>
      </c>
      <c r="E128" s="136">
        <f t="shared" si="28"/>
        <v>1.46</v>
      </c>
      <c r="F128" s="136">
        <f t="shared" si="28"/>
        <v>1.46</v>
      </c>
      <c r="G128" s="136">
        <f t="shared" si="28"/>
        <v>1.46</v>
      </c>
      <c r="H128" s="136">
        <f t="shared" si="28"/>
        <v>1.46</v>
      </c>
      <c r="I128" s="136">
        <f t="shared" si="28"/>
        <v>1.46</v>
      </c>
      <c r="J128" s="136">
        <f t="shared" si="28"/>
        <v>1.46</v>
      </c>
      <c r="K128" s="136">
        <f t="shared" si="28"/>
        <v>1.46</v>
      </c>
      <c r="L128" s="136">
        <f t="shared" si="28"/>
        <v>1.46</v>
      </c>
      <c r="M128" s="136">
        <f t="shared" si="28"/>
        <v>1.46</v>
      </c>
      <c r="N128" s="136">
        <f t="shared" si="28"/>
        <v>1.46</v>
      </c>
      <c r="O128" s="136">
        <f t="shared" si="28"/>
        <v>1.46</v>
      </c>
      <c r="P128" s="136">
        <f t="shared" si="28"/>
        <v>1.46</v>
      </c>
      <c r="Q128" s="136">
        <f t="shared" si="28"/>
        <v>1.46</v>
      </c>
      <c r="R128" s="136">
        <f t="shared" si="27"/>
        <v>1.46</v>
      </c>
      <c r="S128" s="136">
        <f t="shared" si="27"/>
        <v>1.46</v>
      </c>
      <c r="T128" s="136">
        <f t="shared" si="27"/>
        <v>1.46</v>
      </c>
      <c r="U128" s="136">
        <f t="shared" si="27"/>
        <v>1.46</v>
      </c>
      <c r="V128" s="136">
        <f t="shared" si="29"/>
        <v>1.46</v>
      </c>
      <c r="W128" s="136">
        <f t="shared" si="29"/>
        <v>1.46</v>
      </c>
      <c r="X128" s="136">
        <f t="shared" si="29"/>
        <v>1.46</v>
      </c>
      <c r="Y128" s="136">
        <f t="shared" si="29"/>
        <v>1.46</v>
      </c>
      <c r="Z128" s="136">
        <f t="shared" si="29"/>
        <v>1.46</v>
      </c>
      <c r="AA128" s="136">
        <f t="shared" si="29"/>
        <v>1.46</v>
      </c>
      <c r="AB128" s="136">
        <f t="shared" si="29"/>
        <v>1.46</v>
      </c>
      <c r="AC128" s="136">
        <f t="shared" si="29"/>
        <v>1.46</v>
      </c>
      <c r="AD128" s="136">
        <f t="shared" si="29"/>
        <v>1.46</v>
      </c>
      <c r="AE128" s="136">
        <f t="shared" si="29"/>
        <v>1.46</v>
      </c>
      <c r="AF128" s="136">
        <f t="shared" si="29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8"/>
        <v>3</v>
      </c>
      <c r="D129" s="136">
        <f t="shared" si="28"/>
        <v>3</v>
      </c>
      <c r="E129" s="136">
        <f t="shared" si="28"/>
        <v>3</v>
      </c>
      <c r="F129" s="136">
        <f t="shared" si="28"/>
        <v>3</v>
      </c>
      <c r="G129" s="136">
        <f t="shared" si="28"/>
        <v>3</v>
      </c>
      <c r="H129" s="136">
        <f t="shared" si="28"/>
        <v>3</v>
      </c>
      <c r="I129" s="136">
        <f t="shared" si="28"/>
        <v>3</v>
      </c>
      <c r="J129" s="136">
        <f t="shared" si="28"/>
        <v>3</v>
      </c>
      <c r="K129" s="136">
        <f t="shared" si="28"/>
        <v>3</v>
      </c>
      <c r="L129" s="136">
        <f t="shared" si="28"/>
        <v>3</v>
      </c>
      <c r="M129" s="136">
        <f t="shared" si="28"/>
        <v>3</v>
      </c>
      <c r="N129" s="136">
        <f t="shared" si="28"/>
        <v>3</v>
      </c>
      <c r="O129" s="136">
        <f t="shared" si="28"/>
        <v>3</v>
      </c>
      <c r="P129" s="136">
        <f t="shared" si="28"/>
        <v>3</v>
      </c>
      <c r="Q129" s="136">
        <f t="shared" si="28"/>
        <v>3</v>
      </c>
      <c r="R129" s="136">
        <f t="shared" si="27"/>
        <v>3</v>
      </c>
      <c r="S129" s="136">
        <f t="shared" si="27"/>
        <v>3</v>
      </c>
      <c r="T129" s="136">
        <f t="shared" si="27"/>
        <v>3</v>
      </c>
      <c r="U129" s="136">
        <f t="shared" si="27"/>
        <v>3</v>
      </c>
      <c r="V129" s="136">
        <f t="shared" si="29"/>
        <v>3</v>
      </c>
      <c r="W129" s="136">
        <f t="shared" si="29"/>
        <v>3</v>
      </c>
      <c r="X129" s="136">
        <f t="shared" si="29"/>
        <v>3</v>
      </c>
      <c r="Y129" s="136">
        <f t="shared" si="29"/>
        <v>3</v>
      </c>
      <c r="Z129" s="136">
        <f t="shared" si="29"/>
        <v>3</v>
      </c>
      <c r="AA129" s="136">
        <f t="shared" si="29"/>
        <v>3</v>
      </c>
      <c r="AB129" s="136">
        <f t="shared" si="29"/>
        <v>3</v>
      </c>
      <c r="AC129" s="136">
        <f t="shared" si="29"/>
        <v>3</v>
      </c>
      <c r="AD129" s="136">
        <f t="shared" si="29"/>
        <v>3</v>
      </c>
      <c r="AE129" s="136">
        <f t="shared" si="29"/>
        <v>3</v>
      </c>
      <c r="AF129" s="136">
        <f t="shared" si="29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8"/>
        <v>3.3</v>
      </c>
      <c r="D130" s="136">
        <f t="shared" si="28"/>
        <v>3.3</v>
      </c>
      <c r="E130" s="136">
        <f t="shared" si="28"/>
        <v>3.3</v>
      </c>
      <c r="F130" s="136">
        <f t="shared" si="28"/>
        <v>3.3</v>
      </c>
      <c r="G130" s="136">
        <f t="shared" si="28"/>
        <v>3.3</v>
      </c>
      <c r="H130" s="136">
        <f t="shared" si="28"/>
        <v>3.3</v>
      </c>
      <c r="I130" s="136">
        <f t="shared" si="28"/>
        <v>3.3</v>
      </c>
      <c r="J130" s="136">
        <f t="shared" si="28"/>
        <v>3.3</v>
      </c>
      <c r="K130" s="136">
        <f t="shared" si="28"/>
        <v>3.3</v>
      </c>
      <c r="L130" s="136">
        <f t="shared" si="28"/>
        <v>3.3</v>
      </c>
      <c r="M130" s="136">
        <f t="shared" si="28"/>
        <v>3.3</v>
      </c>
      <c r="N130" s="136">
        <f t="shared" si="28"/>
        <v>3.3</v>
      </c>
      <c r="O130" s="136">
        <f t="shared" si="28"/>
        <v>3.3</v>
      </c>
      <c r="P130" s="136">
        <f t="shared" si="28"/>
        <v>3.3</v>
      </c>
      <c r="Q130" s="136">
        <f t="shared" si="28"/>
        <v>3.3</v>
      </c>
      <c r="R130" s="136">
        <f t="shared" si="27"/>
        <v>3.3</v>
      </c>
      <c r="S130" s="136">
        <f t="shared" si="27"/>
        <v>3.3</v>
      </c>
      <c r="T130" s="136">
        <f t="shared" si="27"/>
        <v>3.3</v>
      </c>
      <c r="U130" s="136">
        <f t="shared" si="27"/>
        <v>3.3</v>
      </c>
      <c r="V130" s="136">
        <f t="shared" si="29"/>
        <v>3.3</v>
      </c>
      <c r="W130" s="136">
        <f t="shared" si="29"/>
        <v>3.3</v>
      </c>
      <c r="X130" s="136">
        <f t="shared" si="29"/>
        <v>3.3</v>
      </c>
      <c r="Y130" s="136">
        <f t="shared" si="29"/>
        <v>3.3</v>
      </c>
      <c r="Z130" s="136">
        <f t="shared" si="29"/>
        <v>3.3</v>
      </c>
      <c r="AA130" s="136">
        <f t="shared" si="29"/>
        <v>3.3</v>
      </c>
      <c r="AB130" s="136">
        <f t="shared" si="29"/>
        <v>3.3</v>
      </c>
      <c r="AC130" s="136">
        <f t="shared" si="29"/>
        <v>3.3</v>
      </c>
      <c r="AD130" s="136">
        <f t="shared" si="29"/>
        <v>3.3</v>
      </c>
      <c r="AE130" s="136">
        <f t="shared" si="29"/>
        <v>3.3</v>
      </c>
      <c r="AF130" s="136">
        <f t="shared" si="29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8"/>
        <v>1.76</v>
      </c>
      <c r="D131" s="136">
        <f t="shared" si="28"/>
        <v>1.76</v>
      </c>
      <c r="E131" s="136">
        <f t="shared" si="28"/>
        <v>1.76</v>
      </c>
      <c r="F131" s="136">
        <f t="shared" si="28"/>
        <v>1.76</v>
      </c>
      <c r="G131" s="136">
        <f t="shared" si="28"/>
        <v>1.76</v>
      </c>
      <c r="H131" s="136">
        <f t="shared" si="28"/>
        <v>1.76</v>
      </c>
      <c r="I131" s="136">
        <f t="shared" si="28"/>
        <v>1.76</v>
      </c>
      <c r="J131" s="136">
        <f t="shared" si="28"/>
        <v>1.76</v>
      </c>
      <c r="K131" s="136">
        <f t="shared" si="28"/>
        <v>1.76</v>
      </c>
      <c r="L131" s="136">
        <f t="shared" si="28"/>
        <v>1.76</v>
      </c>
      <c r="M131" s="136">
        <f t="shared" si="28"/>
        <v>1.76</v>
      </c>
      <c r="N131" s="136">
        <f t="shared" si="28"/>
        <v>1.76</v>
      </c>
      <c r="O131" s="136">
        <f t="shared" si="28"/>
        <v>1.76</v>
      </c>
      <c r="P131" s="136">
        <f t="shared" si="28"/>
        <v>1.76</v>
      </c>
      <c r="Q131" s="136">
        <f t="shared" si="28"/>
        <v>1.76</v>
      </c>
      <c r="R131" s="136">
        <f t="shared" si="27"/>
        <v>1.76</v>
      </c>
      <c r="S131" s="136">
        <f t="shared" si="27"/>
        <v>1.76</v>
      </c>
      <c r="T131" s="136">
        <f t="shared" si="27"/>
        <v>1.76</v>
      </c>
      <c r="U131" s="136">
        <f t="shared" si="27"/>
        <v>1.76</v>
      </c>
      <c r="V131" s="136">
        <f t="shared" si="29"/>
        <v>1.76</v>
      </c>
      <c r="W131" s="136">
        <f t="shared" si="29"/>
        <v>1.76</v>
      </c>
      <c r="X131" s="136">
        <f t="shared" si="29"/>
        <v>1.76</v>
      </c>
      <c r="Y131" s="136">
        <f t="shared" si="29"/>
        <v>1.76</v>
      </c>
      <c r="Z131" s="136">
        <f t="shared" si="29"/>
        <v>1.76</v>
      </c>
      <c r="AA131" s="136">
        <f t="shared" si="29"/>
        <v>1.76</v>
      </c>
      <c r="AB131" s="136">
        <f t="shared" si="29"/>
        <v>1.76</v>
      </c>
      <c r="AC131" s="136">
        <f t="shared" si="29"/>
        <v>1.76</v>
      </c>
      <c r="AD131" s="136">
        <f t="shared" si="29"/>
        <v>1.76</v>
      </c>
      <c r="AE131" s="136">
        <f t="shared" si="29"/>
        <v>1.76</v>
      </c>
      <c r="AF131" s="136">
        <f t="shared" si="29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8"/>
        <v>0</v>
      </c>
      <c r="D132" s="136">
        <f t="shared" si="28"/>
        <v>0</v>
      </c>
      <c r="E132" s="136">
        <f t="shared" si="28"/>
        <v>0</v>
      </c>
      <c r="F132" s="136">
        <f t="shared" si="28"/>
        <v>0</v>
      </c>
      <c r="G132" s="136">
        <f t="shared" si="28"/>
        <v>0</v>
      </c>
      <c r="H132" s="136">
        <f t="shared" si="28"/>
        <v>0</v>
      </c>
      <c r="I132" s="136">
        <f t="shared" si="28"/>
        <v>0</v>
      </c>
      <c r="J132" s="136">
        <f t="shared" si="28"/>
        <v>0</v>
      </c>
      <c r="K132" s="136">
        <f t="shared" si="28"/>
        <v>0</v>
      </c>
      <c r="L132" s="136">
        <f t="shared" si="28"/>
        <v>0</v>
      </c>
      <c r="M132" s="136">
        <f t="shared" si="28"/>
        <v>0</v>
      </c>
      <c r="N132" s="136">
        <f t="shared" si="28"/>
        <v>0</v>
      </c>
      <c r="O132" s="136">
        <f t="shared" si="28"/>
        <v>0</v>
      </c>
      <c r="P132" s="136">
        <f t="shared" si="28"/>
        <v>0</v>
      </c>
      <c r="Q132" s="136">
        <f t="shared" si="28"/>
        <v>0</v>
      </c>
      <c r="R132" s="136">
        <f t="shared" si="27"/>
        <v>0</v>
      </c>
      <c r="S132" s="136">
        <f t="shared" si="27"/>
        <v>0</v>
      </c>
      <c r="T132" s="136">
        <f t="shared" si="27"/>
        <v>0</v>
      </c>
      <c r="U132" s="136">
        <f t="shared" si="27"/>
        <v>0</v>
      </c>
      <c r="V132" s="136">
        <f t="shared" si="29"/>
        <v>0</v>
      </c>
      <c r="W132" s="136">
        <f t="shared" si="29"/>
        <v>0</v>
      </c>
      <c r="X132" s="136">
        <f t="shared" si="29"/>
        <v>0</v>
      </c>
      <c r="Y132" s="136">
        <f t="shared" si="29"/>
        <v>0</v>
      </c>
      <c r="Z132" s="136">
        <f t="shared" si="29"/>
        <v>0</v>
      </c>
      <c r="AA132" s="136">
        <f t="shared" si="29"/>
        <v>0</v>
      </c>
      <c r="AB132" s="136">
        <f t="shared" si="29"/>
        <v>0</v>
      </c>
      <c r="AC132" s="136">
        <f t="shared" si="29"/>
        <v>0</v>
      </c>
      <c r="AD132" s="136">
        <f t="shared" si="29"/>
        <v>0</v>
      </c>
      <c r="AE132" s="136">
        <f t="shared" si="29"/>
        <v>0</v>
      </c>
      <c r="AF132" s="136">
        <f t="shared" si="29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8"/>
        <v>0.1</v>
      </c>
      <c r="D133" s="136">
        <f t="shared" si="28"/>
        <v>0.1</v>
      </c>
      <c r="E133" s="136">
        <f t="shared" si="28"/>
        <v>0.1</v>
      </c>
      <c r="F133" s="136">
        <f t="shared" si="28"/>
        <v>0.1</v>
      </c>
      <c r="G133" s="136">
        <f t="shared" si="28"/>
        <v>0.1</v>
      </c>
      <c r="H133" s="136">
        <f t="shared" si="28"/>
        <v>0.1</v>
      </c>
      <c r="I133" s="136">
        <f t="shared" si="28"/>
        <v>0.1</v>
      </c>
      <c r="J133" s="136">
        <f t="shared" si="28"/>
        <v>0.1</v>
      </c>
      <c r="K133" s="136">
        <f t="shared" si="28"/>
        <v>0.1</v>
      </c>
      <c r="L133" s="136">
        <f t="shared" si="28"/>
        <v>0.1</v>
      </c>
      <c r="M133" s="136">
        <f t="shared" si="28"/>
        <v>0.1</v>
      </c>
      <c r="N133" s="136">
        <f t="shared" si="28"/>
        <v>0.1</v>
      </c>
      <c r="O133" s="136">
        <f t="shared" si="28"/>
        <v>0.1</v>
      </c>
      <c r="P133" s="136">
        <f t="shared" si="28"/>
        <v>0.1</v>
      </c>
      <c r="Q133" s="136">
        <f t="shared" si="28"/>
        <v>0.1</v>
      </c>
      <c r="R133" s="136">
        <f t="shared" si="27"/>
        <v>0.1</v>
      </c>
      <c r="S133" s="136">
        <f t="shared" si="27"/>
        <v>0.1</v>
      </c>
      <c r="T133" s="136">
        <f t="shared" si="27"/>
        <v>0.1</v>
      </c>
      <c r="U133" s="136">
        <f t="shared" si="27"/>
        <v>0.1</v>
      </c>
      <c r="V133" s="136">
        <f t="shared" si="29"/>
        <v>0.1</v>
      </c>
      <c r="W133" s="136">
        <f t="shared" si="29"/>
        <v>0.1</v>
      </c>
      <c r="X133" s="136">
        <f t="shared" si="29"/>
        <v>0.1</v>
      </c>
      <c r="Y133" s="136">
        <f t="shared" si="29"/>
        <v>0.1</v>
      </c>
      <c r="Z133" s="136">
        <f t="shared" si="29"/>
        <v>0.1</v>
      </c>
      <c r="AA133" s="136">
        <f t="shared" si="29"/>
        <v>0.1</v>
      </c>
      <c r="AB133" s="136">
        <f t="shared" si="29"/>
        <v>0.1</v>
      </c>
      <c r="AC133" s="136">
        <f t="shared" si="29"/>
        <v>0.1</v>
      </c>
      <c r="AD133" s="136">
        <f t="shared" si="29"/>
        <v>0.1</v>
      </c>
      <c r="AE133" s="136">
        <f t="shared" si="29"/>
        <v>0.1</v>
      </c>
      <c r="AF133" s="136">
        <f t="shared" si="29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8"/>
        <v>2.0499999999999998</v>
      </c>
      <c r="D134" s="136">
        <f t="shared" si="28"/>
        <v>2.0499999999999998</v>
      </c>
      <c r="E134" s="136">
        <f t="shared" si="28"/>
        <v>2.0499999999999998</v>
      </c>
      <c r="F134" s="136">
        <f t="shared" si="28"/>
        <v>2.0499999999999998</v>
      </c>
      <c r="G134" s="136">
        <f t="shared" si="28"/>
        <v>2.0499999999999998</v>
      </c>
      <c r="H134" s="136">
        <f t="shared" si="28"/>
        <v>2.0499999999999998</v>
      </c>
      <c r="I134" s="136">
        <f t="shared" si="28"/>
        <v>2.0499999999999998</v>
      </c>
      <c r="J134" s="136">
        <f t="shared" si="28"/>
        <v>2.0499999999999998</v>
      </c>
      <c r="K134" s="136">
        <f t="shared" si="28"/>
        <v>2.0499999999999998</v>
      </c>
      <c r="L134" s="136">
        <f t="shared" si="28"/>
        <v>2.0499999999999998</v>
      </c>
      <c r="M134" s="136">
        <f t="shared" si="28"/>
        <v>2.0499999999999998</v>
      </c>
      <c r="N134" s="136">
        <f t="shared" si="28"/>
        <v>2.0499999999999998</v>
      </c>
      <c r="O134" s="136">
        <f t="shared" si="28"/>
        <v>2.0499999999999998</v>
      </c>
      <c r="P134" s="136">
        <f t="shared" si="28"/>
        <v>2.0499999999999998</v>
      </c>
      <c r="Q134" s="136">
        <f t="shared" si="28"/>
        <v>2.0499999999999998</v>
      </c>
      <c r="R134" s="136">
        <f t="shared" si="27"/>
        <v>2.0499999999999998</v>
      </c>
      <c r="S134" s="136">
        <f t="shared" si="27"/>
        <v>2.0499999999999998</v>
      </c>
      <c r="T134" s="136">
        <f t="shared" si="27"/>
        <v>2.0499999999999998</v>
      </c>
      <c r="U134" s="136">
        <f t="shared" si="27"/>
        <v>2.0499999999999998</v>
      </c>
      <c r="V134" s="136">
        <f t="shared" si="29"/>
        <v>2.0499999999999998</v>
      </c>
      <c r="W134" s="136">
        <f t="shared" si="29"/>
        <v>2.0499999999999998</v>
      </c>
      <c r="X134" s="136">
        <f t="shared" si="29"/>
        <v>2.0499999999999998</v>
      </c>
      <c r="Y134" s="136">
        <f t="shared" si="29"/>
        <v>2.0499999999999998</v>
      </c>
      <c r="Z134" s="136">
        <f t="shared" si="29"/>
        <v>2.0499999999999998</v>
      </c>
      <c r="AA134" s="136">
        <f t="shared" si="29"/>
        <v>2.0499999999999998</v>
      </c>
      <c r="AB134" s="136">
        <f t="shared" si="29"/>
        <v>2.0499999999999998</v>
      </c>
      <c r="AC134" s="136">
        <f t="shared" si="29"/>
        <v>2.0499999999999998</v>
      </c>
      <c r="AD134" s="136">
        <f t="shared" si="29"/>
        <v>2.0499999999999998</v>
      </c>
      <c r="AE134" s="136">
        <f t="shared" si="29"/>
        <v>2.0499999999999998</v>
      </c>
      <c r="AF134" s="136">
        <f t="shared" si="29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8"/>
        <v>2.15</v>
      </c>
      <c r="D135" s="136">
        <f t="shared" si="28"/>
        <v>2.15</v>
      </c>
      <c r="E135" s="136">
        <f t="shared" si="28"/>
        <v>2.15</v>
      </c>
      <c r="F135" s="136">
        <f t="shared" si="28"/>
        <v>2.15</v>
      </c>
      <c r="G135" s="136">
        <f t="shared" si="28"/>
        <v>2.15</v>
      </c>
      <c r="H135" s="136">
        <f t="shared" si="28"/>
        <v>2.15</v>
      </c>
      <c r="I135" s="136">
        <f t="shared" si="28"/>
        <v>2.15</v>
      </c>
      <c r="J135" s="136">
        <f t="shared" si="28"/>
        <v>2.15</v>
      </c>
      <c r="K135" s="136">
        <f t="shared" si="28"/>
        <v>2.15</v>
      </c>
      <c r="L135" s="136">
        <f t="shared" si="28"/>
        <v>2.15</v>
      </c>
      <c r="M135" s="136">
        <f t="shared" si="28"/>
        <v>2.15</v>
      </c>
      <c r="N135" s="136">
        <f t="shared" si="28"/>
        <v>2.15</v>
      </c>
      <c r="O135" s="136">
        <f t="shared" si="28"/>
        <v>2.15</v>
      </c>
      <c r="P135" s="136">
        <f t="shared" si="28"/>
        <v>2.15</v>
      </c>
      <c r="Q135" s="136">
        <f t="shared" si="28"/>
        <v>2.15</v>
      </c>
      <c r="R135" s="136">
        <f t="shared" si="27"/>
        <v>2.15</v>
      </c>
      <c r="S135" s="136">
        <f t="shared" si="27"/>
        <v>2.15</v>
      </c>
      <c r="T135" s="136">
        <f t="shared" si="27"/>
        <v>2.15</v>
      </c>
      <c r="U135" s="136">
        <f t="shared" si="27"/>
        <v>2.15</v>
      </c>
      <c r="V135" s="136">
        <f t="shared" si="29"/>
        <v>2.15</v>
      </c>
      <c r="W135" s="136">
        <f t="shared" si="29"/>
        <v>2.15</v>
      </c>
      <c r="X135" s="136">
        <f t="shared" si="29"/>
        <v>2.15</v>
      </c>
      <c r="Y135" s="136">
        <f t="shared" si="29"/>
        <v>2.15</v>
      </c>
      <c r="Z135" s="136">
        <f t="shared" si="29"/>
        <v>2.15</v>
      </c>
      <c r="AA135" s="136">
        <f t="shared" si="29"/>
        <v>2.15</v>
      </c>
      <c r="AB135" s="136">
        <f t="shared" si="29"/>
        <v>2.15</v>
      </c>
      <c r="AC135" s="136">
        <f t="shared" si="29"/>
        <v>2.15</v>
      </c>
      <c r="AD135" s="136">
        <f t="shared" si="29"/>
        <v>2.15</v>
      </c>
      <c r="AE135" s="136">
        <f t="shared" si="29"/>
        <v>2.15</v>
      </c>
      <c r="AF135" s="136">
        <f t="shared" si="29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8"/>
        <v>2.7</v>
      </c>
      <c r="D136" s="136">
        <f t="shared" si="28"/>
        <v>2.7</v>
      </c>
      <c r="E136" s="136">
        <f t="shared" si="28"/>
        <v>2.7</v>
      </c>
      <c r="F136" s="136">
        <f t="shared" si="28"/>
        <v>2.7</v>
      </c>
      <c r="G136" s="136">
        <f t="shared" si="28"/>
        <v>2.7</v>
      </c>
      <c r="H136" s="136">
        <f t="shared" si="28"/>
        <v>2.7</v>
      </c>
      <c r="I136" s="136">
        <f t="shared" si="28"/>
        <v>2.7</v>
      </c>
      <c r="J136" s="136">
        <f t="shared" si="28"/>
        <v>2.7</v>
      </c>
      <c r="K136" s="136">
        <f t="shared" si="28"/>
        <v>2.7</v>
      </c>
      <c r="L136" s="136">
        <f t="shared" si="28"/>
        <v>2.7</v>
      </c>
      <c r="M136" s="136">
        <f t="shared" si="28"/>
        <v>2.7</v>
      </c>
      <c r="N136" s="136">
        <f t="shared" si="28"/>
        <v>2.7</v>
      </c>
      <c r="O136" s="136">
        <f t="shared" si="28"/>
        <v>2.7</v>
      </c>
      <c r="P136" s="136">
        <f t="shared" si="28"/>
        <v>2.7</v>
      </c>
      <c r="Q136" s="136">
        <f t="shared" si="28"/>
        <v>2.7</v>
      </c>
      <c r="R136" s="136">
        <f t="shared" si="27"/>
        <v>2.7</v>
      </c>
      <c r="S136" s="136">
        <f t="shared" si="27"/>
        <v>2.7</v>
      </c>
      <c r="T136" s="136">
        <f t="shared" si="27"/>
        <v>2.7</v>
      </c>
      <c r="U136" s="136">
        <f t="shared" si="27"/>
        <v>2.7</v>
      </c>
      <c r="V136" s="136">
        <f t="shared" si="29"/>
        <v>2.7</v>
      </c>
      <c r="W136" s="136">
        <f t="shared" si="29"/>
        <v>2.7</v>
      </c>
      <c r="X136" s="136">
        <f t="shared" si="29"/>
        <v>2.7</v>
      </c>
      <c r="Y136" s="136">
        <f t="shared" si="29"/>
        <v>2.7</v>
      </c>
      <c r="Z136" s="136">
        <f t="shared" si="29"/>
        <v>2.7</v>
      </c>
      <c r="AA136" s="136">
        <f t="shared" si="29"/>
        <v>2.7</v>
      </c>
      <c r="AB136" s="136">
        <f t="shared" si="29"/>
        <v>2.7</v>
      </c>
      <c r="AC136" s="136">
        <f t="shared" si="29"/>
        <v>2.7</v>
      </c>
      <c r="AD136" s="136">
        <f t="shared" si="29"/>
        <v>2.7</v>
      </c>
      <c r="AE136" s="136">
        <f t="shared" si="29"/>
        <v>2.7</v>
      </c>
      <c r="AF136" s="136">
        <f t="shared" si="29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8"/>
        <v>0.9</v>
      </c>
      <c r="D137" s="136">
        <f t="shared" si="28"/>
        <v>0.9</v>
      </c>
      <c r="E137" s="136">
        <f t="shared" si="28"/>
        <v>0.9</v>
      </c>
      <c r="F137" s="136">
        <f t="shared" si="28"/>
        <v>0.9</v>
      </c>
      <c r="G137" s="136">
        <f t="shared" si="28"/>
        <v>0.9</v>
      </c>
      <c r="H137" s="136">
        <f t="shared" si="28"/>
        <v>0.9</v>
      </c>
      <c r="I137" s="136">
        <f t="shared" si="28"/>
        <v>0.9</v>
      </c>
      <c r="J137" s="136">
        <f t="shared" si="28"/>
        <v>0.9</v>
      </c>
      <c r="K137" s="136">
        <f t="shared" si="28"/>
        <v>0.9</v>
      </c>
      <c r="L137" s="136">
        <f t="shared" si="28"/>
        <v>0.9</v>
      </c>
      <c r="M137" s="136">
        <f t="shared" si="28"/>
        <v>0.9</v>
      </c>
      <c r="N137" s="136">
        <f t="shared" si="28"/>
        <v>0.9</v>
      </c>
      <c r="O137" s="136">
        <f t="shared" si="28"/>
        <v>0.9</v>
      </c>
      <c r="P137" s="136">
        <f t="shared" si="28"/>
        <v>0.9</v>
      </c>
      <c r="Q137" s="136">
        <f t="shared" si="28"/>
        <v>0.9</v>
      </c>
      <c r="R137" s="136">
        <f t="shared" si="27"/>
        <v>0.9</v>
      </c>
      <c r="S137" s="136">
        <f t="shared" si="27"/>
        <v>0.9</v>
      </c>
      <c r="T137" s="136">
        <f t="shared" si="27"/>
        <v>0.9</v>
      </c>
      <c r="U137" s="136">
        <f t="shared" si="27"/>
        <v>0.9</v>
      </c>
      <c r="V137" s="136">
        <f t="shared" si="29"/>
        <v>0.9</v>
      </c>
      <c r="W137" s="136">
        <f t="shared" si="29"/>
        <v>0.9</v>
      </c>
      <c r="X137" s="136">
        <f t="shared" si="29"/>
        <v>0.9</v>
      </c>
      <c r="Y137" s="136">
        <f t="shared" si="29"/>
        <v>0.9</v>
      </c>
      <c r="Z137" s="136">
        <f t="shared" si="29"/>
        <v>0.9</v>
      </c>
      <c r="AA137" s="136">
        <f t="shared" si="29"/>
        <v>0.9</v>
      </c>
      <c r="AB137" s="136">
        <f t="shared" si="29"/>
        <v>0.9</v>
      </c>
      <c r="AC137" s="136">
        <f t="shared" si="29"/>
        <v>0.9</v>
      </c>
      <c r="AD137" s="136">
        <f t="shared" si="29"/>
        <v>0.9</v>
      </c>
      <c r="AE137" s="136">
        <f t="shared" si="29"/>
        <v>0.9</v>
      </c>
      <c r="AF137" s="136">
        <f t="shared" si="29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8"/>
        <v>1.08</v>
      </c>
      <c r="D138" s="136">
        <f t="shared" si="28"/>
        <v>1.08</v>
      </c>
      <c r="E138" s="136">
        <f t="shared" si="28"/>
        <v>1.08</v>
      </c>
      <c r="F138" s="136">
        <f t="shared" si="28"/>
        <v>1.08</v>
      </c>
      <c r="G138" s="136">
        <f t="shared" si="28"/>
        <v>1.08</v>
      </c>
      <c r="H138" s="136">
        <f t="shared" si="28"/>
        <v>1.08</v>
      </c>
      <c r="I138" s="136">
        <f t="shared" si="28"/>
        <v>1.08</v>
      </c>
      <c r="J138" s="136">
        <f t="shared" si="28"/>
        <v>1.08</v>
      </c>
      <c r="K138" s="136">
        <f t="shared" si="28"/>
        <v>1.08</v>
      </c>
      <c r="L138" s="136">
        <f t="shared" si="28"/>
        <v>1.08</v>
      </c>
      <c r="M138" s="136">
        <f t="shared" si="28"/>
        <v>1.08</v>
      </c>
      <c r="N138" s="136">
        <f t="shared" si="28"/>
        <v>1.08</v>
      </c>
      <c r="O138" s="136">
        <f t="shared" si="28"/>
        <v>1.08</v>
      </c>
      <c r="P138" s="136">
        <f t="shared" si="28"/>
        <v>1.08</v>
      </c>
      <c r="Q138" s="136">
        <f t="shared" si="28"/>
        <v>1.08</v>
      </c>
      <c r="R138" s="136">
        <f t="shared" si="27"/>
        <v>1.08</v>
      </c>
      <c r="S138" s="136">
        <f t="shared" si="27"/>
        <v>1.08</v>
      </c>
      <c r="T138" s="136">
        <f t="shared" si="27"/>
        <v>1.08</v>
      </c>
      <c r="U138" s="136">
        <f t="shared" si="27"/>
        <v>1.08</v>
      </c>
      <c r="V138" s="136">
        <f t="shared" si="29"/>
        <v>1.08</v>
      </c>
      <c r="W138" s="136">
        <f t="shared" si="29"/>
        <v>1.08</v>
      </c>
      <c r="X138" s="136">
        <f t="shared" si="29"/>
        <v>1.08</v>
      </c>
      <c r="Y138" s="136">
        <f t="shared" si="29"/>
        <v>1.08</v>
      </c>
      <c r="Z138" s="136">
        <f t="shared" si="29"/>
        <v>1.08</v>
      </c>
      <c r="AA138" s="136">
        <f t="shared" si="29"/>
        <v>1.08</v>
      </c>
      <c r="AB138" s="136">
        <f t="shared" si="29"/>
        <v>1.08</v>
      </c>
      <c r="AC138" s="136">
        <f t="shared" si="29"/>
        <v>1.08</v>
      </c>
      <c r="AD138" s="136">
        <f t="shared" si="29"/>
        <v>1.08</v>
      </c>
      <c r="AE138" s="136">
        <f t="shared" si="29"/>
        <v>1.08</v>
      </c>
      <c r="AF138" s="136">
        <f t="shared" si="29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30">B139</f>
        <v>2.37</v>
      </c>
      <c r="D139" s="136">
        <f t="shared" si="30"/>
        <v>2.37</v>
      </c>
      <c r="E139" s="136">
        <f t="shared" si="30"/>
        <v>2.37</v>
      </c>
      <c r="F139" s="136">
        <f t="shared" si="30"/>
        <v>2.37</v>
      </c>
      <c r="G139" s="136">
        <f t="shared" si="30"/>
        <v>2.37</v>
      </c>
      <c r="H139" s="136">
        <f t="shared" si="30"/>
        <v>2.37</v>
      </c>
      <c r="I139" s="136">
        <f t="shared" si="30"/>
        <v>2.37</v>
      </c>
      <c r="J139" s="136">
        <f t="shared" si="30"/>
        <v>2.37</v>
      </c>
      <c r="K139" s="136">
        <f t="shared" si="30"/>
        <v>2.37</v>
      </c>
      <c r="L139" s="136">
        <f t="shared" si="30"/>
        <v>2.37</v>
      </c>
      <c r="M139" s="136">
        <f t="shared" si="30"/>
        <v>2.37</v>
      </c>
      <c r="N139" s="136">
        <f t="shared" si="30"/>
        <v>2.37</v>
      </c>
      <c r="O139" s="136">
        <f t="shared" si="30"/>
        <v>2.37</v>
      </c>
      <c r="P139" s="136">
        <f t="shared" si="30"/>
        <v>2.37</v>
      </c>
      <c r="Q139" s="136">
        <f t="shared" si="30"/>
        <v>2.37</v>
      </c>
      <c r="R139" s="136">
        <f t="shared" si="27"/>
        <v>2.37</v>
      </c>
      <c r="S139" s="136">
        <f t="shared" si="27"/>
        <v>2.37</v>
      </c>
      <c r="T139" s="136">
        <f t="shared" si="27"/>
        <v>2.37</v>
      </c>
      <c r="U139" s="136">
        <f t="shared" si="27"/>
        <v>2.37</v>
      </c>
      <c r="V139" s="136">
        <f t="shared" si="29"/>
        <v>2.37</v>
      </c>
      <c r="W139" s="136">
        <f t="shared" si="29"/>
        <v>2.37</v>
      </c>
      <c r="X139" s="136">
        <f t="shared" si="29"/>
        <v>2.37</v>
      </c>
      <c r="Y139" s="136">
        <f t="shared" si="29"/>
        <v>2.37</v>
      </c>
      <c r="Z139" s="136">
        <f t="shared" si="29"/>
        <v>2.37</v>
      </c>
      <c r="AA139" s="136">
        <f t="shared" si="29"/>
        <v>2.37</v>
      </c>
      <c r="AB139" s="136">
        <f t="shared" si="29"/>
        <v>2.37</v>
      </c>
      <c r="AC139" s="136">
        <f t="shared" si="29"/>
        <v>2.37</v>
      </c>
      <c r="AD139" s="136">
        <f t="shared" si="29"/>
        <v>2.37</v>
      </c>
      <c r="AE139" s="136">
        <f t="shared" si="29"/>
        <v>2.37</v>
      </c>
      <c r="AF139" s="136">
        <f t="shared" si="29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30"/>
        <v>1.81</v>
      </c>
      <c r="D140" s="136">
        <f t="shared" si="30"/>
        <v>1.81</v>
      </c>
      <c r="E140" s="136">
        <f t="shared" si="30"/>
        <v>1.81</v>
      </c>
      <c r="F140" s="136">
        <f t="shared" si="30"/>
        <v>1.81</v>
      </c>
      <c r="G140" s="136">
        <f t="shared" si="30"/>
        <v>1.81</v>
      </c>
      <c r="H140" s="136">
        <f t="shared" si="30"/>
        <v>1.81</v>
      </c>
      <c r="I140" s="136">
        <f t="shared" si="30"/>
        <v>1.81</v>
      </c>
      <c r="J140" s="136">
        <f t="shared" si="30"/>
        <v>1.81</v>
      </c>
      <c r="K140" s="136">
        <f t="shared" si="30"/>
        <v>1.81</v>
      </c>
      <c r="L140" s="136">
        <f t="shared" si="30"/>
        <v>1.81</v>
      </c>
      <c r="M140" s="136">
        <f t="shared" si="30"/>
        <v>1.81</v>
      </c>
      <c r="N140" s="136">
        <f t="shared" si="30"/>
        <v>1.81</v>
      </c>
      <c r="O140" s="136">
        <f t="shared" si="30"/>
        <v>1.81</v>
      </c>
      <c r="P140" s="136">
        <f t="shared" si="30"/>
        <v>1.81</v>
      </c>
      <c r="Q140" s="136">
        <f t="shared" si="30"/>
        <v>1.81</v>
      </c>
      <c r="R140" s="136">
        <f t="shared" si="27"/>
        <v>1.81</v>
      </c>
      <c r="S140" s="136">
        <f t="shared" si="27"/>
        <v>1.81</v>
      </c>
      <c r="T140" s="136">
        <f t="shared" si="27"/>
        <v>1.81</v>
      </c>
      <c r="U140" s="136">
        <f t="shared" si="27"/>
        <v>1.81</v>
      </c>
      <c r="V140" s="136">
        <f t="shared" si="29"/>
        <v>1.81</v>
      </c>
      <c r="W140" s="136">
        <f t="shared" si="29"/>
        <v>1.81</v>
      </c>
      <c r="X140" s="136">
        <f t="shared" si="29"/>
        <v>1.81</v>
      </c>
      <c r="Y140" s="136">
        <f t="shared" si="29"/>
        <v>1.81</v>
      </c>
      <c r="Z140" s="136">
        <f t="shared" si="29"/>
        <v>1.81</v>
      </c>
      <c r="AA140" s="136">
        <f t="shared" si="29"/>
        <v>1.81</v>
      </c>
      <c r="AB140" s="136">
        <f t="shared" si="29"/>
        <v>1.81</v>
      </c>
      <c r="AC140" s="136">
        <f t="shared" si="29"/>
        <v>1.81</v>
      </c>
      <c r="AD140" s="136">
        <f t="shared" si="29"/>
        <v>1.81</v>
      </c>
      <c r="AE140" s="136">
        <f t="shared" si="29"/>
        <v>1.81</v>
      </c>
      <c r="AF140" s="136">
        <f t="shared" si="29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30"/>
        <v>1.0900000000000001</v>
      </c>
      <c r="D141" s="136">
        <f t="shared" si="30"/>
        <v>1.0900000000000001</v>
      </c>
      <c r="E141" s="136">
        <f t="shared" si="30"/>
        <v>1.0900000000000001</v>
      </c>
      <c r="F141" s="136">
        <f t="shared" si="30"/>
        <v>1.0900000000000001</v>
      </c>
      <c r="G141" s="136">
        <f t="shared" si="30"/>
        <v>1.0900000000000001</v>
      </c>
      <c r="H141" s="136">
        <f t="shared" si="30"/>
        <v>1.0900000000000001</v>
      </c>
      <c r="I141" s="136">
        <f t="shared" si="30"/>
        <v>1.0900000000000001</v>
      </c>
      <c r="J141" s="136">
        <f t="shared" si="30"/>
        <v>1.0900000000000001</v>
      </c>
      <c r="K141" s="136">
        <f t="shared" si="30"/>
        <v>1.0900000000000001</v>
      </c>
      <c r="L141" s="136">
        <f t="shared" si="30"/>
        <v>1.0900000000000001</v>
      </c>
      <c r="M141" s="136">
        <f t="shared" si="30"/>
        <v>1.0900000000000001</v>
      </c>
      <c r="N141" s="136">
        <f t="shared" si="30"/>
        <v>1.0900000000000001</v>
      </c>
      <c r="O141" s="136">
        <f t="shared" si="30"/>
        <v>1.0900000000000001</v>
      </c>
      <c r="P141" s="136">
        <f t="shared" si="30"/>
        <v>1.0900000000000001</v>
      </c>
      <c r="Q141" s="136">
        <f t="shared" si="30"/>
        <v>1.0900000000000001</v>
      </c>
      <c r="R141" s="136">
        <f t="shared" si="27"/>
        <v>1.0900000000000001</v>
      </c>
      <c r="S141" s="136">
        <f t="shared" si="27"/>
        <v>1.0900000000000001</v>
      </c>
      <c r="T141" s="136">
        <f t="shared" si="27"/>
        <v>1.0900000000000001</v>
      </c>
      <c r="U141" s="136">
        <f t="shared" si="27"/>
        <v>1.0900000000000001</v>
      </c>
      <c r="V141" s="136">
        <f t="shared" si="29"/>
        <v>1.0900000000000001</v>
      </c>
      <c r="W141" s="136">
        <f t="shared" si="29"/>
        <v>1.0900000000000001</v>
      </c>
      <c r="X141" s="136">
        <f t="shared" si="29"/>
        <v>1.0900000000000001</v>
      </c>
      <c r="Y141" s="136">
        <f t="shared" si="29"/>
        <v>1.0900000000000001</v>
      </c>
      <c r="Z141" s="136">
        <f t="shared" si="29"/>
        <v>1.0900000000000001</v>
      </c>
      <c r="AA141" s="136">
        <f t="shared" si="29"/>
        <v>1.0900000000000001</v>
      </c>
      <c r="AB141" s="136">
        <f t="shared" si="29"/>
        <v>1.0900000000000001</v>
      </c>
      <c r="AC141" s="136">
        <f t="shared" si="29"/>
        <v>1.0900000000000001</v>
      </c>
      <c r="AD141" s="136">
        <f t="shared" si="29"/>
        <v>1.0900000000000001</v>
      </c>
      <c r="AE141" s="136">
        <f t="shared" si="29"/>
        <v>1.0900000000000001</v>
      </c>
      <c r="AF141" s="136">
        <f t="shared" si="29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30"/>
        <v>1.58</v>
      </c>
      <c r="D142" s="136">
        <f t="shared" si="30"/>
        <v>1.58</v>
      </c>
      <c r="E142" s="136">
        <f t="shared" si="30"/>
        <v>1.58</v>
      </c>
      <c r="F142" s="136">
        <f t="shared" si="30"/>
        <v>1.58</v>
      </c>
      <c r="G142" s="136">
        <f t="shared" si="30"/>
        <v>1.58</v>
      </c>
      <c r="H142" s="136">
        <f t="shared" si="30"/>
        <v>1.58</v>
      </c>
      <c r="I142" s="136">
        <f t="shared" si="30"/>
        <v>1.58</v>
      </c>
      <c r="J142" s="136">
        <f t="shared" si="30"/>
        <v>1.58</v>
      </c>
      <c r="K142" s="136">
        <f t="shared" si="30"/>
        <v>1.58</v>
      </c>
      <c r="L142" s="136">
        <f t="shared" si="30"/>
        <v>1.58</v>
      </c>
      <c r="M142" s="136">
        <f t="shared" si="30"/>
        <v>1.58</v>
      </c>
      <c r="N142" s="136">
        <f t="shared" si="30"/>
        <v>1.58</v>
      </c>
      <c r="O142" s="136">
        <f t="shared" si="30"/>
        <v>1.58</v>
      </c>
      <c r="P142" s="136">
        <f t="shared" si="30"/>
        <v>1.58</v>
      </c>
      <c r="Q142" s="136">
        <f t="shared" si="30"/>
        <v>1.58</v>
      </c>
      <c r="R142" s="136">
        <f t="shared" si="27"/>
        <v>1.58</v>
      </c>
      <c r="S142" s="136">
        <f t="shared" si="27"/>
        <v>1.58</v>
      </c>
      <c r="T142" s="136">
        <f t="shared" si="27"/>
        <v>1.58</v>
      </c>
      <c r="U142" s="136">
        <f t="shared" si="27"/>
        <v>1.58</v>
      </c>
      <c r="V142" s="136">
        <f t="shared" si="29"/>
        <v>1.58</v>
      </c>
      <c r="W142" s="136">
        <f t="shared" si="29"/>
        <v>1.58</v>
      </c>
      <c r="X142" s="136">
        <f t="shared" si="29"/>
        <v>1.58</v>
      </c>
      <c r="Y142" s="136">
        <f t="shared" si="29"/>
        <v>1.58</v>
      </c>
      <c r="Z142" s="136">
        <f t="shared" si="29"/>
        <v>1.58</v>
      </c>
      <c r="AA142" s="136">
        <f t="shared" si="29"/>
        <v>1.58</v>
      </c>
      <c r="AB142" s="136">
        <f t="shared" si="29"/>
        <v>1.58</v>
      </c>
      <c r="AC142" s="136">
        <f t="shared" si="29"/>
        <v>1.58</v>
      </c>
      <c r="AD142" s="136">
        <f t="shared" si="29"/>
        <v>1.58</v>
      </c>
      <c r="AE142" s="136">
        <f t="shared" si="29"/>
        <v>1.58</v>
      </c>
      <c r="AF142" s="136">
        <f t="shared" si="29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30"/>
        <v>2</v>
      </c>
      <c r="D143" s="136">
        <f t="shared" si="30"/>
        <v>2</v>
      </c>
      <c r="E143" s="136">
        <f t="shared" si="30"/>
        <v>2</v>
      </c>
      <c r="F143" s="136">
        <f t="shared" si="30"/>
        <v>2</v>
      </c>
      <c r="G143" s="136">
        <f t="shared" si="30"/>
        <v>2</v>
      </c>
      <c r="H143" s="136">
        <f t="shared" si="30"/>
        <v>2</v>
      </c>
      <c r="I143" s="136">
        <f t="shared" si="30"/>
        <v>2</v>
      </c>
      <c r="J143" s="136">
        <f t="shared" si="30"/>
        <v>2</v>
      </c>
      <c r="K143" s="136">
        <f t="shared" si="30"/>
        <v>2</v>
      </c>
      <c r="L143" s="136">
        <f t="shared" si="30"/>
        <v>2</v>
      </c>
      <c r="M143" s="136">
        <f t="shared" si="30"/>
        <v>2</v>
      </c>
      <c r="N143" s="136">
        <f t="shared" si="30"/>
        <v>2</v>
      </c>
      <c r="O143" s="136">
        <f t="shared" si="30"/>
        <v>2</v>
      </c>
      <c r="P143" s="136">
        <f t="shared" si="30"/>
        <v>2</v>
      </c>
      <c r="Q143" s="136">
        <f t="shared" si="30"/>
        <v>2</v>
      </c>
      <c r="R143" s="136">
        <f t="shared" si="27"/>
        <v>2</v>
      </c>
      <c r="S143" s="136">
        <f t="shared" si="27"/>
        <v>2</v>
      </c>
      <c r="T143" s="136">
        <f t="shared" si="27"/>
        <v>2</v>
      </c>
      <c r="U143" s="136">
        <f t="shared" si="27"/>
        <v>2</v>
      </c>
      <c r="V143" s="136">
        <f t="shared" si="29"/>
        <v>2</v>
      </c>
      <c r="W143" s="136">
        <f t="shared" si="29"/>
        <v>2</v>
      </c>
      <c r="X143" s="136">
        <f t="shared" si="29"/>
        <v>2</v>
      </c>
      <c r="Y143" s="136">
        <f t="shared" si="29"/>
        <v>2</v>
      </c>
      <c r="Z143" s="136">
        <f t="shared" si="29"/>
        <v>2</v>
      </c>
      <c r="AA143" s="136">
        <f t="shared" si="29"/>
        <v>2</v>
      </c>
      <c r="AB143" s="136">
        <f t="shared" si="29"/>
        <v>2</v>
      </c>
      <c r="AC143" s="136">
        <f t="shared" si="29"/>
        <v>2</v>
      </c>
      <c r="AD143" s="136">
        <f t="shared" si="29"/>
        <v>2</v>
      </c>
      <c r="AE143" s="136">
        <f t="shared" si="29"/>
        <v>2</v>
      </c>
      <c r="AF143" s="136">
        <f t="shared" si="29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30"/>
        <v>0.47</v>
      </c>
      <c r="D144" s="136">
        <f t="shared" si="30"/>
        <v>0.47</v>
      </c>
      <c r="E144" s="136">
        <f t="shared" si="30"/>
        <v>0.47</v>
      </c>
      <c r="F144" s="136">
        <f t="shared" si="30"/>
        <v>0.47</v>
      </c>
      <c r="G144" s="136">
        <f t="shared" si="30"/>
        <v>0.47</v>
      </c>
      <c r="H144" s="136">
        <f t="shared" si="30"/>
        <v>0.47</v>
      </c>
      <c r="I144" s="136">
        <f t="shared" si="30"/>
        <v>0.47</v>
      </c>
      <c r="J144" s="136">
        <f t="shared" si="30"/>
        <v>0.47</v>
      </c>
      <c r="K144" s="136">
        <f t="shared" si="30"/>
        <v>0.47</v>
      </c>
      <c r="L144" s="136">
        <f t="shared" si="30"/>
        <v>0.47</v>
      </c>
      <c r="M144" s="136">
        <f t="shared" si="30"/>
        <v>0.47</v>
      </c>
      <c r="N144" s="136">
        <f t="shared" si="30"/>
        <v>0.47</v>
      </c>
      <c r="O144" s="136">
        <f t="shared" si="30"/>
        <v>0.47</v>
      </c>
      <c r="P144" s="136">
        <f t="shared" si="30"/>
        <v>0.47</v>
      </c>
      <c r="Q144" s="136">
        <f t="shared" si="30"/>
        <v>0.47</v>
      </c>
      <c r="R144" s="136">
        <f t="shared" si="27"/>
        <v>0.47</v>
      </c>
      <c r="S144" s="136">
        <f t="shared" si="27"/>
        <v>0.47</v>
      </c>
      <c r="T144" s="136">
        <f t="shared" si="27"/>
        <v>0.47</v>
      </c>
      <c r="U144" s="136">
        <f t="shared" si="27"/>
        <v>0.47</v>
      </c>
      <c r="V144" s="136">
        <f t="shared" si="29"/>
        <v>0.47</v>
      </c>
      <c r="W144" s="136">
        <f t="shared" si="29"/>
        <v>0.47</v>
      </c>
      <c r="X144" s="136">
        <f t="shared" si="29"/>
        <v>0.47</v>
      </c>
      <c r="Y144" s="136">
        <f t="shared" si="29"/>
        <v>0.47</v>
      </c>
      <c r="Z144" s="136">
        <f t="shared" si="29"/>
        <v>0.47</v>
      </c>
      <c r="AA144" s="136">
        <f t="shared" si="29"/>
        <v>0.47</v>
      </c>
      <c r="AB144" s="136">
        <f t="shared" si="29"/>
        <v>0.47</v>
      </c>
      <c r="AC144" s="136">
        <f t="shared" si="29"/>
        <v>0.47</v>
      </c>
      <c r="AD144" s="136">
        <f t="shared" si="29"/>
        <v>0.47</v>
      </c>
      <c r="AE144" s="136">
        <f t="shared" si="29"/>
        <v>0.47</v>
      </c>
      <c r="AF144" s="136">
        <f t="shared" si="29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30"/>
        <v>0</v>
      </c>
      <c r="D145" s="136">
        <f t="shared" si="30"/>
        <v>0</v>
      </c>
      <c r="E145" s="136">
        <f t="shared" si="30"/>
        <v>0</v>
      </c>
      <c r="F145" s="136">
        <f t="shared" si="30"/>
        <v>0</v>
      </c>
      <c r="G145" s="136">
        <f t="shared" si="30"/>
        <v>0</v>
      </c>
      <c r="H145" s="136">
        <f t="shared" si="30"/>
        <v>0</v>
      </c>
      <c r="I145" s="136">
        <f t="shared" si="30"/>
        <v>0</v>
      </c>
      <c r="J145" s="136">
        <f t="shared" si="30"/>
        <v>0</v>
      </c>
      <c r="K145" s="136">
        <f t="shared" si="30"/>
        <v>0</v>
      </c>
      <c r="L145" s="136">
        <f t="shared" si="30"/>
        <v>0</v>
      </c>
      <c r="M145" s="136">
        <f t="shared" si="30"/>
        <v>0</v>
      </c>
      <c r="N145" s="136">
        <f t="shared" si="30"/>
        <v>0</v>
      </c>
      <c r="O145" s="136">
        <f t="shared" si="30"/>
        <v>0</v>
      </c>
      <c r="P145" s="136">
        <f t="shared" si="30"/>
        <v>0</v>
      </c>
      <c r="Q145" s="136">
        <f t="shared" si="30"/>
        <v>0</v>
      </c>
      <c r="R145" s="136">
        <f t="shared" si="27"/>
        <v>0</v>
      </c>
      <c r="S145" s="136">
        <f t="shared" si="27"/>
        <v>0</v>
      </c>
      <c r="T145" s="136">
        <f t="shared" si="27"/>
        <v>0</v>
      </c>
      <c r="U145" s="136">
        <f t="shared" si="27"/>
        <v>0</v>
      </c>
      <c r="V145" s="136">
        <f t="shared" si="29"/>
        <v>0</v>
      </c>
      <c r="W145" s="136">
        <f t="shared" si="29"/>
        <v>0</v>
      </c>
      <c r="X145" s="136">
        <f t="shared" si="29"/>
        <v>0</v>
      </c>
      <c r="Y145" s="136">
        <f t="shared" si="29"/>
        <v>0</v>
      </c>
      <c r="Z145" s="136">
        <f t="shared" si="29"/>
        <v>0</v>
      </c>
      <c r="AA145" s="136">
        <f t="shared" si="29"/>
        <v>0</v>
      </c>
      <c r="AB145" s="136">
        <f t="shared" si="29"/>
        <v>0</v>
      </c>
      <c r="AC145" s="136">
        <f t="shared" si="29"/>
        <v>0</v>
      </c>
      <c r="AD145" s="136">
        <f t="shared" si="29"/>
        <v>0</v>
      </c>
      <c r="AE145" s="136">
        <f t="shared" si="29"/>
        <v>0</v>
      </c>
      <c r="AF145" s="136">
        <f t="shared" si="29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30"/>
        <v>0</v>
      </c>
      <c r="D146" s="136">
        <f t="shared" si="30"/>
        <v>0</v>
      </c>
      <c r="E146" s="136">
        <f t="shared" si="30"/>
        <v>0</v>
      </c>
      <c r="F146" s="136">
        <f t="shared" si="30"/>
        <v>0</v>
      </c>
      <c r="G146" s="136">
        <f t="shared" si="30"/>
        <v>0</v>
      </c>
      <c r="H146" s="136">
        <f t="shared" si="30"/>
        <v>0</v>
      </c>
      <c r="I146" s="136">
        <f t="shared" si="30"/>
        <v>0</v>
      </c>
      <c r="J146" s="136">
        <f t="shared" si="30"/>
        <v>0</v>
      </c>
      <c r="K146" s="136">
        <f t="shared" si="30"/>
        <v>0</v>
      </c>
      <c r="L146" s="136">
        <f t="shared" si="30"/>
        <v>0</v>
      </c>
      <c r="M146" s="136">
        <f t="shared" si="30"/>
        <v>0</v>
      </c>
      <c r="N146" s="136">
        <f t="shared" si="30"/>
        <v>0</v>
      </c>
      <c r="O146" s="136">
        <f t="shared" si="30"/>
        <v>0</v>
      </c>
      <c r="P146" s="136">
        <f t="shared" si="30"/>
        <v>0</v>
      </c>
      <c r="Q146" s="136">
        <f t="shared" si="30"/>
        <v>0</v>
      </c>
      <c r="R146" s="136">
        <f t="shared" si="27"/>
        <v>0</v>
      </c>
      <c r="S146" s="136">
        <f t="shared" si="27"/>
        <v>0</v>
      </c>
      <c r="T146" s="136">
        <f t="shared" si="27"/>
        <v>0</v>
      </c>
      <c r="U146" s="136">
        <f t="shared" si="27"/>
        <v>0</v>
      </c>
      <c r="V146" s="136">
        <f t="shared" si="29"/>
        <v>0</v>
      </c>
      <c r="W146" s="136">
        <f t="shared" si="29"/>
        <v>0</v>
      </c>
      <c r="X146" s="136">
        <f t="shared" si="29"/>
        <v>0</v>
      </c>
      <c r="Y146" s="136">
        <f t="shared" si="29"/>
        <v>0</v>
      </c>
      <c r="Z146" s="136">
        <f t="shared" si="29"/>
        <v>0</v>
      </c>
      <c r="AA146" s="136">
        <f t="shared" si="29"/>
        <v>0</v>
      </c>
      <c r="AB146" s="136">
        <f t="shared" si="29"/>
        <v>0</v>
      </c>
      <c r="AC146" s="136">
        <f t="shared" si="29"/>
        <v>0</v>
      </c>
      <c r="AD146" s="136">
        <f t="shared" si="29"/>
        <v>0</v>
      </c>
      <c r="AE146" s="136">
        <f t="shared" si="29"/>
        <v>0</v>
      </c>
      <c r="AF146" s="136">
        <f t="shared" si="29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30"/>
        <v>0.8</v>
      </c>
      <c r="D147" s="136">
        <f t="shared" si="30"/>
        <v>0.8</v>
      </c>
      <c r="E147" s="136">
        <f t="shared" si="30"/>
        <v>0.8</v>
      </c>
      <c r="F147" s="136">
        <f t="shared" si="30"/>
        <v>0.8</v>
      </c>
      <c r="G147" s="136">
        <f t="shared" si="30"/>
        <v>0.8</v>
      </c>
      <c r="H147" s="136">
        <f t="shared" si="30"/>
        <v>0.8</v>
      </c>
      <c r="I147" s="136">
        <f t="shared" si="30"/>
        <v>0.8</v>
      </c>
      <c r="J147" s="136">
        <f t="shared" si="30"/>
        <v>0.8</v>
      </c>
      <c r="K147" s="136">
        <f t="shared" si="30"/>
        <v>0.8</v>
      </c>
      <c r="L147" s="136">
        <f t="shared" si="30"/>
        <v>0.8</v>
      </c>
      <c r="M147" s="136">
        <f t="shared" si="30"/>
        <v>0.8</v>
      </c>
      <c r="N147" s="136">
        <f t="shared" si="30"/>
        <v>0.8</v>
      </c>
      <c r="O147" s="136">
        <f t="shared" si="30"/>
        <v>0.8</v>
      </c>
      <c r="P147" s="136">
        <f t="shared" si="30"/>
        <v>0.8</v>
      </c>
      <c r="Q147" s="136">
        <f t="shared" si="30"/>
        <v>0.8</v>
      </c>
      <c r="R147" s="136">
        <f t="shared" si="27"/>
        <v>0.8</v>
      </c>
      <c r="S147" s="136">
        <f t="shared" si="27"/>
        <v>0.8</v>
      </c>
      <c r="T147" s="136">
        <f t="shared" si="27"/>
        <v>0.8</v>
      </c>
      <c r="U147" s="136">
        <f t="shared" si="27"/>
        <v>0.8</v>
      </c>
      <c r="V147" s="136">
        <f t="shared" si="29"/>
        <v>0.8</v>
      </c>
      <c r="W147" s="136">
        <f t="shared" si="29"/>
        <v>0.8</v>
      </c>
      <c r="X147" s="136">
        <f t="shared" ref="X147:AF171" si="31">W147</f>
        <v>0.8</v>
      </c>
      <c r="Y147" s="136">
        <f t="shared" si="31"/>
        <v>0.8</v>
      </c>
      <c r="Z147" s="136">
        <f t="shared" si="31"/>
        <v>0.8</v>
      </c>
      <c r="AA147" s="136">
        <f t="shared" si="31"/>
        <v>0.8</v>
      </c>
      <c r="AB147" s="136">
        <f t="shared" si="31"/>
        <v>0.8</v>
      </c>
      <c r="AC147" s="136">
        <f t="shared" si="31"/>
        <v>0.8</v>
      </c>
      <c r="AD147" s="136">
        <f t="shared" si="31"/>
        <v>0.8</v>
      </c>
      <c r="AE147" s="136">
        <f t="shared" si="31"/>
        <v>0.8</v>
      </c>
      <c r="AF147" s="136">
        <f t="shared" si="31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30"/>
        <v>1.5</v>
      </c>
      <c r="D148" s="136">
        <f t="shared" si="30"/>
        <v>1.5</v>
      </c>
      <c r="E148" s="136">
        <f t="shared" si="30"/>
        <v>1.5</v>
      </c>
      <c r="F148" s="136">
        <f t="shared" si="30"/>
        <v>1.5</v>
      </c>
      <c r="G148" s="136">
        <f t="shared" si="30"/>
        <v>1.5</v>
      </c>
      <c r="H148" s="136">
        <f t="shared" si="30"/>
        <v>1.5</v>
      </c>
      <c r="I148" s="136">
        <f t="shared" si="30"/>
        <v>1.5</v>
      </c>
      <c r="J148" s="136">
        <f t="shared" si="30"/>
        <v>1.5</v>
      </c>
      <c r="K148" s="136">
        <f t="shared" si="30"/>
        <v>1.5</v>
      </c>
      <c r="L148" s="136">
        <f t="shared" si="30"/>
        <v>1.5</v>
      </c>
      <c r="M148" s="136">
        <f t="shared" si="30"/>
        <v>1.5</v>
      </c>
      <c r="N148" s="136">
        <f t="shared" si="30"/>
        <v>1.5</v>
      </c>
      <c r="O148" s="136">
        <f t="shared" si="30"/>
        <v>1.5</v>
      </c>
      <c r="P148" s="136">
        <f t="shared" si="30"/>
        <v>1.5</v>
      </c>
      <c r="Q148" s="136">
        <f t="shared" si="30"/>
        <v>1.5</v>
      </c>
      <c r="R148" s="136">
        <f t="shared" si="27"/>
        <v>1.5</v>
      </c>
      <c r="S148" s="136">
        <f t="shared" si="27"/>
        <v>1.5</v>
      </c>
      <c r="T148" s="136">
        <f t="shared" si="27"/>
        <v>1.5</v>
      </c>
      <c r="U148" s="136">
        <f t="shared" si="27"/>
        <v>1.5</v>
      </c>
      <c r="V148" s="136">
        <f t="shared" si="27"/>
        <v>1.5</v>
      </c>
      <c r="W148" s="136">
        <f t="shared" si="27"/>
        <v>1.5</v>
      </c>
      <c r="X148" s="136">
        <f t="shared" si="31"/>
        <v>1.5</v>
      </c>
      <c r="Y148" s="136">
        <f t="shared" si="31"/>
        <v>1.5</v>
      </c>
      <c r="Z148" s="136">
        <f t="shared" si="31"/>
        <v>1.5</v>
      </c>
      <c r="AA148" s="136">
        <f t="shared" si="31"/>
        <v>1.5</v>
      </c>
      <c r="AB148" s="136">
        <f t="shared" si="31"/>
        <v>1.5</v>
      </c>
      <c r="AC148" s="136">
        <f t="shared" si="31"/>
        <v>1.5</v>
      </c>
      <c r="AD148" s="136">
        <f t="shared" si="31"/>
        <v>1.5</v>
      </c>
      <c r="AE148" s="136">
        <f t="shared" si="31"/>
        <v>1.5</v>
      </c>
      <c r="AF148" s="136">
        <f t="shared" si="31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30"/>
        <v>1</v>
      </c>
      <c r="D149" s="136">
        <f t="shared" si="30"/>
        <v>1</v>
      </c>
      <c r="E149" s="136">
        <f t="shared" si="30"/>
        <v>1</v>
      </c>
      <c r="F149" s="136">
        <f t="shared" si="30"/>
        <v>1</v>
      </c>
      <c r="G149" s="136">
        <f t="shared" si="30"/>
        <v>1</v>
      </c>
      <c r="H149" s="136">
        <f t="shared" si="30"/>
        <v>1</v>
      </c>
      <c r="I149" s="136">
        <f t="shared" si="30"/>
        <v>1</v>
      </c>
      <c r="J149" s="136">
        <f t="shared" si="30"/>
        <v>1</v>
      </c>
      <c r="K149" s="136">
        <f t="shared" si="30"/>
        <v>1</v>
      </c>
      <c r="L149" s="136">
        <f t="shared" si="30"/>
        <v>1</v>
      </c>
      <c r="M149" s="136">
        <f t="shared" si="30"/>
        <v>1</v>
      </c>
      <c r="N149" s="136">
        <f t="shared" si="30"/>
        <v>1</v>
      </c>
      <c r="O149" s="136">
        <f t="shared" si="30"/>
        <v>1</v>
      </c>
      <c r="P149" s="136">
        <f t="shared" si="30"/>
        <v>1</v>
      </c>
      <c r="Q149" s="136">
        <f t="shared" si="30"/>
        <v>1</v>
      </c>
      <c r="R149" s="136">
        <f t="shared" si="27"/>
        <v>1</v>
      </c>
      <c r="S149" s="136">
        <f t="shared" si="27"/>
        <v>1</v>
      </c>
      <c r="T149" s="136">
        <f t="shared" si="27"/>
        <v>1</v>
      </c>
      <c r="U149" s="136">
        <f t="shared" si="27"/>
        <v>1</v>
      </c>
      <c r="V149" s="136">
        <f t="shared" si="27"/>
        <v>1</v>
      </c>
      <c r="W149" s="136">
        <f t="shared" si="27"/>
        <v>1</v>
      </c>
      <c r="X149" s="136">
        <f t="shared" si="31"/>
        <v>1</v>
      </c>
      <c r="Y149" s="136">
        <f t="shared" si="31"/>
        <v>1</v>
      </c>
      <c r="Z149" s="136">
        <f t="shared" si="31"/>
        <v>1</v>
      </c>
      <c r="AA149" s="136">
        <f t="shared" si="31"/>
        <v>1</v>
      </c>
      <c r="AB149" s="136">
        <f t="shared" si="31"/>
        <v>1</v>
      </c>
      <c r="AC149" s="136">
        <f t="shared" si="31"/>
        <v>1</v>
      </c>
      <c r="AD149" s="136">
        <f t="shared" si="31"/>
        <v>1</v>
      </c>
      <c r="AE149" s="136">
        <f t="shared" si="31"/>
        <v>1</v>
      </c>
      <c r="AF149" s="136">
        <f t="shared" si="31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30"/>
        <v>1</v>
      </c>
      <c r="D150" s="136">
        <f t="shared" si="30"/>
        <v>1</v>
      </c>
      <c r="E150" s="136">
        <f t="shared" si="30"/>
        <v>1</v>
      </c>
      <c r="F150" s="136">
        <f t="shared" si="30"/>
        <v>1</v>
      </c>
      <c r="G150" s="136">
        <f t="shared" si="30"/>
        <v>1</v>
      </c>
      <c r="H150" s="136">
        <f t="shared" si="30"/>
        <v>1</v>
      </c>
      <c r="I150" s="136">
        <f t="shared" si="30"/>
        <v>1</v>
      </c>
      <c r="J150" s="136">
        <f t="shared" si="30"/>
        <v>1</v>
      </c>
      <c r="K150" s="136">
        <f t="shared" si="30"/>
        <v>1</v>
      </c>
      <c r="L150" s="136">
        <f t="shared" si="30"/>
        <v>1</v>
      </c>
      <c r="M150" s="136">
        <f t="shared" si="30"/>
        <v>1</v>
      </c>
      <c r="N150" s="136">
        <f t="shared" si="30"/>
        <v>1</v>
      </c>
      <c r="O150" s="136">
        <f t="shared" si="30"/>
        <v>1</v>
      </c>
      <c r="P150" s="136">
        <f t="shared" si="30"/>
        <v>1</v>
      </c>
      <c r="Q150" s="136">
        <f t="shared" si="30"/>
        <v>1</v>
      </c>
      <c r="R150" s="136">
        <f t="shared" si="27"/>
        <v>1</v>
      </c>
      <c r="S150" s="136">
        <f t="shared" si="27"/>
        <v>1</v>
      </c>
      <c r="T150" s="136">
        <f t="shared" si="27"/>
        <v>1</v>
      </c>
      <c r="U150" s="136">
        <f t="shared" si="27"/>
        <v>1</v>
      </c>
      <c r="V150" s="136">
        <f t="shared" si="27"/>
        <v>1</v>
      </c>
      <c r="W150" s="136">
        <f t="shared" si="27"/>
        <v>1</v>
      </c>
      <c r="X150" s="136">
        <f t="shared" si="31"/>
        <v>1</v>
      </c>
      <c r="Y150" s="136">
        <f t="shared" si="31"/>
        <v>1</v>
      </c>
      <c r="Z150" s="136">
        <f t="shared" si="31"/>
        <v>1</v>
      </c>
      <c r="AA150" s="136">
        <f t="shared" si="31"/>
        <v>1</v>
      </c>
      <c r="AB150" s="136">
        <f t="shared" si="31"/>
        <v>1</v>
      </c>
      <c r="AC150" s="136">
        <f t="shared" si="31"/>
        <v>1</v>
      </c>
      <c r="AD150" s="136">
        <f t="shared" si="31"/>
        <v>1</v>
      </c>
      <c r="AE150" s="136">
        <f t="shared" si="31"/>
        <v>1</v>
      </c>
      <c r="AF150" s="136">
        <f t="shared" si="31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30"/>
        <v>0.42</v>
      </c>
      <c r="D151" s="136">
        <f t="shared" si="30"/>
        <v>0.42</v>
      </c>
      <c r="E151" s="136">
        <f t="shared" si="30"/>
        <v>0.42</v>
      </c>
      <c r="F151" s="136">
        <f t="shared" si="30"/>
        <v>0.42</v>
      </c>
      <c r="G151" s="136">
        <f t="shared" si="30"/>
        <v>0.42</v>
      </c>
      <c r="H151" s="136">
        <f t="shared" si="30"/>
        <v>0.42</v>
      </c>
      <c r="I151" s="136">
        <f t="shared" si="30"/>
        <v>0.42</v>
      </c>
      <c r="J151" s="136">
        <f t="shared" si="30"/>
        <v>0.42</v>
      </c>
      <c r="K151" s="136">
        <f t="shared" si="30"/>
        <v>0.42</v>
      </c>
      <c r="L151" s="136">
        <f t="shared" si="30"/>
        <v>0.42</v>
      </c>
      <c r="M151" s="136">
        <f t="shared" si="30"/>
        <v>0.42</v>
      </c>
      <c r="N151" s="136">
        <f t="shared" si="30"/>
        <v>0.42</v>
      </c>
      <c r="O151" s="136">
        <f t="shared" si="30"/>
        <v>0.42</v>
      </c>
      <c r="P151" s="136">
        <f t="shared" si="30"/>
        <v>0.42</v>
      </c>
      <c r="Q151" s="136">
        <f t="shared" si="30"/>
        <v>0.42</v>
      </c>
      <c r="R151" s="136">
        <f t="shared" si="27"/>
        <v>0.42</v>
      </c>
      <c r="S151" s="136">
        <f t="shared" si="27"/>
        <v>0.42</v>
      </c>
      <c r="T151" s="136">
        <f t="shared" si="27"/>
        <v>0.42</v>
      </c>
      <c r="U151" s="136">
        <f t="shared" si="27"/>
        <v>0.42</v>
      </c>
      <c r="V151" s="136">
        <f t="shared" si="27"/>
        <v>0.42</v>
      </c>
      <c r="W151" s="136">
        <f t="shared" si="27"/>
        <v>0.42</v>
      </c>
      <c r="X151" s="136">
        <f t="shared" si="31"/>
        <v>0.42</v>
      </c>
      <c r="Y151" s="136">
        <f t="shared" si="31"/>
        <v>0.42</v>
      </c>
      <c r="Z151" s="136">
        <f t="shared" si="31"/>
        <v>0.42</v>
      </c>
      <c r="AA151" s="136">
        <f t="shared" si="31"/>
        <v>0.42</v>
      </c>
      <c r="AB151" s="136">
        <f t="shared" si="31"/>
        <v>0.42</v>
      </c>
      <c r="AC151" s="136">
        <f t="shared" si="31"/>
        <v>0.42</v>
      </c>
      <c r="AD151" s="136">
        <f t="shared" si="31"/>
        <v>0.42</v>
      </c>
      <c r="AE151" s="136">
        <f t="shared" si="31"/>
        <v>0.42</v>
      </c>
      <c r="AF151" s="136">
        <f t="shared" si="31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30"/>
        <v>0.46</v>
      </c>
      <c r="D152" s="136">
        <f t="shared" si="30"/>
        <v>0.46</v>
      </c>
      <c r="E152" s="136">
        <f t="shared" si="30"/>
        <v>0.46</v>
      </c>
      <c r="F152" s="136">
        <f t="shared" si="30"/>
        <v>0.46</v>
      </c>
      <c r="G152" s="136">
        <f t="shared" si="30"/>
        <v>0.46</v>
      </c>
      <c r="H152" s="136">
        <f t="shared" si="30"/>
        <v>0.46</v>
      </c>
      <c r="I152" s="136">
        <f t="shared" si="30"/>
        <v>0.46</v>
      </c>
      <c r="J152" s="136">
        <f t="shared" si="30"/>
        <v>0.46</v>
      </c>
      <c r="K152" s="136">
        <f t="shared" si="30"/>
        <v>0.46</v>
      </c>
      <c r="L152" s="136">
        <f t="shared" si="30"/>
        <v>0.46</v>
      </c>
      <c r="M152" s="136">
        <f t="shared" si="30"/>
        <v>0.46</v>
      </c>
      <c r="N152" s="136">
        <f t="shared" si="30"/>
        <v>0.46</v>
      </c>
      <c r="O152" s="136">
        <f t="shared" si="30"/>
        <v>0.46</v>
      </c>
      <c r="P152" s="136">
        <f t="shared" si="30"/>
        <v>0.46</v>
      </c>
      <c r="Q152" s="136">
        <f t="shared" si="30"/>
        <v>0.46</v>
      </c>
      <c r="R152" s="136">
        <f t="shared" si="27"/>
        <v>0.46</v>
      </c>
      <c r="S152" s="136">
        <f t="shared" si="27"/>
        <v>0.46</v>
      </c>
      <c r="T152" s="136">
        <f t="shared" si="27"/>
        <v>0.46</v>
      </c>
      <c r="U152" s="136">
        <f t="shared" si="27"/>
        <v>0.46</v>
      </c>
      <c r="V152" s="136">
        <f t="shared" si="27"/>
        <v>0.46</v>
      </c>
      <c r="W152" s="136">
        <f t="shared" si="27"/>
        <v>0.46</v>
      </c>
      <c r="X152" s="136">
        <f t="shared" si="31"/>
        <v>0.46</v>
      </c>
      <c r="Y152" s="136">
        <f t="shared" si="31"/>
        <v>0.46</v>
      </c>
      <c r="Z152" s="136">
        <f t="shared" si="31"/>
        <v>0.46</v>
      </c>
      <c r="AA152" s="136">
        <f t="shared" si="31"/>
        <v>0.46</v>
      </c>
      <c r="AB152" s="136">
        <f t="shared" si="31"/>
        <v>0.46</v>
      </c>
      <c r="AC152" s="136">
        <f t="shared" si="31"/>
        <v>0.46</v>
      </c>
      <c r="AD152" s="136">
        <f t="shared" si="31"/>
        <v>0.46</v>
      </c>
      <c r="AE152" s="136">
        <f t="shared" si="31"/>
        <v>0.46</v>
      </c>
      <c r="AF152" s="136">
        <f t="shared" si="31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30"/>
        <v>0.85</v>
      </c>
      <c r="D153" s="136">
        <f t="shared" si="30"/>
        <v>0.85</v>
      </c>
      <c r="E153" s="136">
        <f t="shared" si="30"/>
        <v>0.85</v>
      </c>
      <c r="F153" s="136">
        <f t="shared" si="30"/>
        <v>0.85</v>
      </c>
      <c r="G153" s="136">
        <f t="shared" si="30"/>
        <v>0.85</v>
      </c>
      <c r="H153" s="136">
        <f t="shared" si="30"/>
        <v>0.85</v>
      </c>
      <c r="I153" s="136">
        <f t="shared" si="30"/>
        <v>0.85</v>
      </c>
      <c r="J153" s="136">
        <f t="shared" si="30"/>
        <v>0.85</v>
      </c>
      <c r="K153" s="136">
        <f t="shared" si="30"/>
        <v>0.85</v>
      </c>
      <c r="L153" s="136">
        <f t="shared" si="30"/>
        <v>0.85</v>
      </c>
      <c r="M153" s="136">
        <f t="shared" si="30"/>
        <v>0.85</v>
      </c>
      <c r="N153" s="136">
        <f t="shared" si="30"/>
        <v>0.85</v>
      </c>
      <c r="O153" s="136">
        <f t="shared" si="30"/>
        <v>0.85</v>
      </c>
      <c r="P153" s="136">
        <f t="shared" si="30"/>
        <v>0.85</v>
      </c>
      <c r="Q153" s="136">
        <f t="shared" si="30"/>
        <v>0.85</v>
      </c>
      <c r="R153" s="136">
        <f t="shared" si="27"/>
        <v>0.85</v>
      </c>
      <c r="S153" s="136">
        <f t="shared" si="27"/>
        <v>0.85</v>
      </c>
      <c r="T153" s="136">
        <f t="shared" si="27"/>
        <v>0.85</v>
      </c>
      <c r="U153" s="136">
        <f t="shared" si="27"/>
        <v>0.85</v>
      </c>
      <c r="V153" s="136">
        <f t="shared" si="27"/>
        <v>0.85</v>
      </c>
      <c r="W153" s="136">
        <f t="shared" si="27"/>
        <v>0.85</v>
      </c>
      <c r="X153" s="136">
        <f t="shared" si="31"/>
        <v>0.85</v>
      </c>
      <c r="Y153" s="136">
        <f t="shared" si="31"/>
        <v>0.85</v>
      </c>
      <c r="Z153" s="136">
        <f t="shared" si="31"/>
        <v>0.85</v>
      </c>
      <c r="AA153" s="136">
        <f t="shared" si="31"/>
        <v>0.85</v>
      </c>
      <c r="AB153" s="136">
        <f t="shared" si="31"/>
        <v>0.85</v>
      </c>
      <c r="AC153" s="136">
        <f t="shared" si="31"/>
        <v>0.85</v>
      </c>
      <c r="AD153" s="136">
        <f t="shared" si="31"/>
        <v>0.85</v>
      </c>
      <c r="AE153" s="136">
        <f t="shared" si="31"/>
        <v>0.85</v>
      </c>
      <c r="AF153" s="136">
        <f t="shared" si="31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30"/>
        <v>0.9</v>
      </c>
      <c r="D154" s="136">
        <f t="shared" si="30"/>
        <v>0.9</v>
      </c>
      <c r="E154" s="136">
        <f t="shared" si="30"/>
        <v>0.9</v>
      </c>
      <c r="F154" s="136">
        <f t="shared" si="30"/>
        <v>0.9</v>
      </c>
      <c r="G154" s="136">
        <f t="shared" si="30"/>
        <v>0.9</v>
      </c>
      <c r="H154" s="136">
        <f t="shared" si="30"/>
        <v>0.9</v>
      </c>
      <c r="I154" s="136">
        <f t="shared" si="30"/>
        <v>0.9</v>
      </c>
      <c r="J154" s="136">
        <f t="shared" si="30"/>
        <v>0.9</v>
      </c>
      <c r="K154" s="136">
        <f t="shared" si="30"/>
        <v>0.9</v>
      </c>
      <c r="L154" s="136">
        <f t="shared" si="30"/>
        <v>0.9</v>
      </c>
      <c r="M154" s="136">
        <f t="shared" si="30"/>
        <v>0.9</v>
      </c>
      <c r="N154" s="136">
        <f t="shared" si="30"/>
        <v>0.9</v>
      </c>
      <c r="O154" s="136">
        <f t="shared" si="30"/>
        <v>0.9</v>
      </c>
      <c r="P154" s="136">
        <f t="shared" si="30"/>
        <v>0.9</v>
      </c>
      <c r="Q154" s="136">
        <f t="shared" si="30"/>
        <v>0.9</v>
      </c>
      <c r="R154" s="136">
        <f t="shared" si="27"/>
        <v>0.9</v>
      </c>
      <c r="S154" s="136">
        <f t="shared" si="27"/>
        <v>0.9</v>
      </c>
      <c r="T154" s="136">
        <f t="shared" si="27"/>
        <v>0.9</v>
      </c>
      <c r="U154" s="136">
        <f t="shared" si="27"/>
        <v>0.9</v>
      </c>
      <c r="V154" s="136">
        <f t="shared" si="27"/>
        <v>0.9</v>
      </c>
      <c r="W154" s="136">
        <f t="shared" si="27"/>
        <v>0.9</v>
      </c>
      <c r="X154" s="136">
        <f t="shared" si="31"/>
        <v>0.9</v>
      </c>
      <c r="Y154" s="136">
        <f t="shared" si="31"/>
        <v>0.9</v>
      </c>
      <c r="Z154" s="136">
        <f t="shared" si="31"/>
        <v>0.9</v>
      </c>
      <c r="AA154" s="136">
        <f t="shared" si="31"/>
        <v>0.9</v>
      </c>
      <c r="AB154" s="136">
        <f t="shared" si="31"/>
        <v>0.9</v>
      </c>
      <c r="AC154" s="136">
        <f t="shared" si="31"/>
        <v>0.9</v>
      </c>
      <c r="AD154" s="136">
        <f t="shared" si="31"/>
        <v>0.9</v>
      </c>
      <c r="AE154" s="136">
        <f t="shared" si="31"/>
        <v>0.9</v>
      </c>
      <c r="AF154" s="136">
        <f t="shared" si="31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30"/>
        <v>0.44</v>
      </c>
      <c r="D155" s="136">
        <f t="shared" si="30"/>
        <v>0.44</v>
      </c>
      <c r="E155" s="136">
        <f t="shared" si="30"/>
        <v>0.44</v>
      </c>
      <c r="F155" s="136">
        <f t="shared" si="30"/>
        <v>0.44</v>
      </c>
      <c r="G155" s="136">
        <f t="shared" si="30"/>
        <v>0.44</v>
      </c>
      <c r="H155" s="136">
        <f t="shared" si="30"/>
        <v>0.44</v>
      </c>
      <c r="I155" s="136">
        <f t="shared" si="30"/>
        <v>0.44</v>
      </c>
      <c r="J155" s="136">
        <f t="shared" si="30"/>
        <v>0.44</v>
      </c>
      <c r="K155" s="136">
        <f t="shared" si="30"/>
        <v>0.44</v>
      </c>
      <c r="L155" s="136">
        <f t="shared" si="30"/>
        <v>0.44</v>
      </c>
      <c r="M155" s="136">
        <f t="shared" si="30"/>
        <v>0.44</v>
      </c>
      <c r="N155" s="136">
        <f t="shared" si="30"/>
        <v>0.44</v>
      </c>
      <c r="O155" s="136">
        <f t="shared" si="30"/>
        <v>0.44</v>
      </c>
      <c r="P155" s="136">
        <f t="shared" si="30"/>
        <v>0.44</v>
      </c>
      <c r="Q155" s="136">
        <f t="shared" si="30"/>
        <v>0.44</v>
      </c>
      <c r="R155" s="136">
        <f t="shared" si="27"/>
        <v>0.44</v>
      </c>
      <c r="S155" s="136">
        <f t="shared" si="27"/>
        <v>0.44</v>
      </c>
      <c r="T155" s="136">
        <f t="shared" si="27"/>
        <v>0.44</v>
      </c>
      <c r="U155" s="136">
        <f t="shared" si="27"/>
        <v>0.44</v>
      </c>
      <c r="V155" s="136">
        <f t="shared" si="27"/>
        <v>0.44</v>
      </c>
      <c r="W155" s="136">
        <f t="shared" si="27"/>
        <v>0.44</v>
      </c>
      <c r="X155" s="136">
        <f t="shared" si="31"/>
        <v>0.44</v>
      </c>
      <c r="Y155" s="136">
        <f t="shared" si="31"/>
        <v>0.44</v>
      </c>
      <c r="Z155" s="136">
        <f t="shared" si="31"/>
        <v>0.44</v>
      </c>
      <c r="AA155" s="136">
        <f t="shared" si="31"/>
        <v>0.44</v>
      </c>
      <c r="AB155" s="136">
        <f t="shared" si="31"/>
        <v>0.44</v>
      </c>
      <c r="AC155" s="136">
        <f t="shared" si="31"/>
        <v>0.44</v>
      </c>
      <c r="AD155" s="136">
        <f t="shared" si="31"/>
        <v>0.44</v>
      </c>
      <c r="AE155" s="136">
        <f t="shared" si="31"/>
        <v>0.44</v>
      </c>
      <c r="AF155" s="136">
        <f t="shared" si="31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2">B156</f>
        <v>0.9</v>
      </c>
      <c r="D156" s="136">
        <f t="shared" si="32"/>
        <v>0.9</v>
      </c>
      <c r="E156" s="136">
        <f t="shared" si="32"/>
        <v>0.9</v>
      </c>
      <c r="F156" s="136">
        <f t="shared" si="32"/>
        <v>0.9</v>
      </c>
      <c r="G156" s="136">
        <f t="shared" si="32"/>
        <v>0.9</v>
      </c>
      <c r="H156" s="136">
        <f t="shared" si="32"/>
        <v>0.9</v>
      </c>
      <c r="I156" s="136">
        <f t="shared" si="32"/>
        <v>0.9</v>
      </c>
      <c r="J156" s="136">
        <f t="shared" si="32"/>
        <v>0.9</v>
      </c>
      <c r="K156" s="136">
        <f t="shared" si="32"/>
        <v>0.9</v>
      </c>
      <c r="L156" s="136">
        <f t="shared" si="32"/>
        <v>0.9</v>
      </c>
      <c r="M156" s="136">
        <f t="shared" si="32"/>
        <v>0.9</v>
      </c>
      <c r="N156" s="136">
        <f t="shared" si="32"/>
        <v>0.9</v>
      </c>
      <c r="O156" s="136">
        <f t="shared" si="32"/>
        <v>0.9</v>
      </c>
      <c r="P156" s="136">
        <f t="shared" si="32"/>
        <v>0.9</v>
      </c>
      <c r="Q156" s="136">
        <f t="shared" si="32"/>
        <v>0.9</v>
      </c>
      <c r="R156" s="136">
        <f t="shared" si="27"/>
        <v>0.9</v>
      </c>
      <c r="S156" s="136">
        <f t="shared" si="27"/>
        <v>0.9</v>
      </c>
      <c r="T156" s="136">
        <f t="shared" si="27"/>
        <v>0.9</v>
      </c>
      <c r="U156" s="136">
        <f t="shared" si="27"/>
        <v>0.9</v>
      </c>
      <c r="V156" s="136">
        <f t="shared" si="27"/>
        <v>0.9</v>
      </c>
      <c r="W156" s="136">
        <f t="shared" si="27"/>
        <v>0.9</v>
      </c>
      <c r="X156" s="136">
        <f t="shared" si="31"/>
        <v>0.9</v>
      </c>
      <c r="Y156" s="136">
        <f t="shared" si="31"/>
        <v>0.9</v>
      </c>
      <c r="Z156" s="136">
        <f t="shared" si="31"/>
        <v>0.9</v>
      </c>
      <c r="AA156" s="136">
        <f t="shared" si="31"/>
        <v>0.9</v>
      </c>
      <c r="AB156" s="136">
        <f t="shared" si="31"/>
        <v>0.9</v>
      </c>
      <c r="AC156" s="136">
        <f t="shared" si="31"/>
        <v>0.9</v>
      </c>
      <c r="AD156" s="136">
        <f t="shared" si="31"/>
        <v>0.9</v>
      </c>
      <c r="AE156" s="136">
        <f t="shared" si="31"/>
        <v>0.9</v>
      </c>
      <c r="AF156" s="136">
        <f t="shared" si="31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2"/>
        <v>2.1</v>
      </c>
      <c r="D157" s="136">
        <f t="shared" si="32"/>
        <v>2.1</v>
      </c>
      <c r="E157" s="136">
        <f t="shared" si="32"/>
        <v>2.1</v>
      </c>
      <c r="F157" s="136">
        <f t="shared" si="32"/>
        <v>2.1</v>
      </c>
      <c r="G157" s="136">
        <f t="shared" si="32"/>
        <v>2.1</v>
      </c>
      <c r="H157" s="136">
        <f t="shared" si="32"/>
        <v>2.1</v>
      </c>
      <c r="I157" s="136">
        <f t="shared" si="32"/>
        <v>2.1</v>
      </c>
      <c r="J157" s="136">
        <f t="shared" si="32"/>
        <v>2.1</v>
      </c>
      <c r="K157" s="136">
        <f t="shared" si="32"/>
        <v>2.1</v>
      </c>
      <c r="L157" s="136">
        <f t="shared" si="32"/>
        <v>2.1</v>
      </c>
      <c r="M157" s="136">
        <f t="shared" si="32"/>
        <v>2.1</v>
      </c>
      <c r="N157" s="136">
        <f t="shared" si="32"/>
        <v>2.1</v>
      </c>
      <c r="O157" s="136">
        <f t="shared" si="32"/>
        <v>2.1</v>
      </c>
      <c r="P157" s="136">
        <f t="shared" si="32"/>
        <v>2.1</v>
      </c>
      <c r="Q157" s="136">
        <f t="shared" si="32"/>
        <v>2.1</v>
      </c>
      <c r="R157" s="136">
        <f t="shared" si="27"/>
        <v>2.1</v>
      </c>
      <c r="S157" s="136">
        <f t="shared" si="27"/>
        <v>2.1</v>
      </c>
      <c r="T157" s="136">
        <f t="shared" si="27"/>
        <v>2.1</v>
      </c>
      <c r="U157" s="136">
        <f t="shared" si="27"/>
        <v>2.1</v>
      </c>
      <c r="V157" s="136">
        <f t="shared" si="27"/>
        <v>2.1</v>
      </c>
      <c r="W157" s="136">
        <f t="shared" si="27"/>
        <v>2.1</v>
      </c>
      <c r="X157" s="136">
        <f t="shared" si="31"/>
        <v>2.1</v>
      </c>
      <c r="Y157" s="136">
        <f t="shared" si="31"/>
        <v>2.1</v>
      </c>
      <c r="Z157" s="136">
        <f t="shared" si="31"/>
        <v>2.1</v>
      </c>
      <c r="AA157" s="136">
        <f t="shared" si="31"/>
        <v>2.1</v>
      </c>
      <c r="AB157" s="136">
        <f t="shared" si="31"/>
        <v>2.1</v>
      </c>
      <c r="AC157" s="136">
        <f t="shared" si="31"/>
        <v>2.1</v>
      </c>
      <c r="AD157" s="136">
        <f t="shared" si="31"/>
        <v>2.1</v>
      </c>
      <c r="AE157" s="136">
        <f t="shared" si="31"/>
        <v>2.1</v>
      </c>
      <c r="AF157" s="136">
        <f t="shared" si="31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2"/>
        <v>0.9</v>
      </c>
      <c r="D158" s="136">
        <f t="shared" si="32"/>
        <v>0.9</v>
      </c>
      <c r="E158" s="136">
        <f t="shared" si="32"/>
        <v>0.9</v>
      </c>
      <c r="F158" s="136">
        <f t="shared" si="32"/>
        <v>0.9</v>
      </c>
      <c r="G158" s="136">
        <f t="shared" si="32"/>
        <v>0.9</v>
      </c>
      <c r="H158" s="136">
        <f t="shared" si="32"/>
        <v>0.9</v>
      </c>
      <c r="I158" s="136">
        <f t="shared" si="32"/>
        <v>0.9</v>
      </c>
      <c r="J158" s="136">
        <f t="shared" si="32"/>
        <v>0.9</v>
      </c>
      <c r="K158" s="136">
        <f t="shared" si="32"/>
        <v>0.9</v>
      </c>
      <c r="L158" s="136">
        <f t="shared" si="32"/>
        <v>0.9</v>
      </c>
      <c r="M158" s="136">
        <f t="shared" si="32"/>
        <v>0.9</v>
      </c>
      <c r="N158" s="136">
        <f t="shared" si="32"/>
        <v>0.9</v>
      </c>
      <c r="O158" s="136">
        <f t="shared" si="32"/>
        <v>0.9</v>
      </c>
      <c r="P158" s="136">
        <f t="shared" si="32"/>
        <v>0.9</v>
      </c>
      <c r="Q158" s="136">
        <f t="shared" si="32"/>
        <v>0.9</v>
      </c>
      <c r="R158" s="136">
        <f t="shared" si="27"/>
        <v>0.9</v>
      </c>
      <c r="S158" s="136">
        <f t="shared" si="27"/>
        <v>0.9</v>
      </c>
      <c r="T158" s="136">
        <f t="shared" si="27"/>
        <v>0.9</v>
      </c>
      <c r="U158" s="136">
        <f t="shared" si="27"/>
        <v>0.9</v>
      </c>
      <c r="V158" s="136">
        <f t="shared" si="27"/>
        <v>0.9</v>
      </c>
      <c r="W158" s="136">
        <f t="shared" si="27"/>
        <v>0.9</v>
      </c>
      <c r="X158" s="136">
        <f t="shared" si="31"/>
        <v>0.9</v>
      </c>
      <c r="Y158" s="136">
        <f t="shared" si="31"/>
        <v>0.9</v>
      </c>
      <c r="Z158" s="136">
        <f t="shared" si="31"/>
        <v>0.9</v>
      </c>
      <c r="AA158" s="136">
        <f t="shared" si="31"/>
        <v>0.9</v>
      </c>
      <c r="AB158" s="136">
        <f t="shared" si="31"/>
        <v>0.9</v>
      </c>
      <c r="AC158" s="136">
        <f t="shared" si="31"/>
        <v>0.9</v>
      </c>
      <c r="AD158" s="136">
        <f t="shared" si="31"/>
        <v>0.9</v>
      </c>
      <c r="AE158" s="136">
        <f t="shared" si="31"/>
        <v>0.9</v>
      </c>
      <c r="AF158" s="136">
        <f t="shared" si="31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2"/>
        <v>0.57999999999999996</v>
      </c>
      <c r="D159" s="136">
        <f t="shared" si="32"/>
        <v>0.57999999999999996</v>
      </c>
      <c r="E159" s="136">
        <f t="shared" si="32"/>
        <v>0.57999999999999996</v>
      </c>
      <c r="F159" s="136">
        <f t="shared" si="32"/>
        <v>0.57999999999999996</v>
      </c>
      <c r="G159" s="136">
        <f t="shared" si="32"/>
        <v>0.57999999999999996</v>
      </c>
      <c r="H159" s="136">
        <f t="shared" si="32"/>
        <v>0.57999999999999996</v>
      </c>
      <c r="I159" s="136">
        <f t="shared" si="32"/>
        <v>0.57999999999999996</v>
      </c>
      <c r="J159" s="136">
        <f t="shared" si="32"/>
        <v>0.57999999999999996</v>
      </c>
      <c r="K159" s="136">
        <f t="shared" si="32"/>
        <v>0.57999999999999996</v>
      </c>
      <c r="L159" s="136">
        <f t="shared" si="32"/>
        <v>0.57999999999999996</v>
      </c>
      <c r="M159" s="136">
        <f t="shared" si="32"/>
        <v>0.57999999999999996</v>
      </c>
      <c r="N159" s="136">
        <f t="shared" si="32"/>
        <v>0.57999999999999996</v>
      </c>
      <c r="O159" s="136">
        <f t="shared" si="32"/>
        <v>0.57999999999999996</v>
      </c>
      <c r="P159" s="136">
        <f t="shared" si="32"/>
        <v>0.57999999999999996</v>
      </c>
      <c r="Q159" s="136">
        <f t="shared" si="32"/>
        <v>0.57999999999999996</v>
      </c>
      <c r="R159" s="136">
        <f t="shared" si="27"/>
        <v>0.57999999999999996</v>
      </c>
      <c r="S159" s="136">
        <f t="shared" si="27"/>
        <v>0.57999999999999996</v>
      </c>
      <c r="T159" s="136">
        <f t="shared" si="27"/>
        <v>0.57999999999999996</v>
      </c>
      <c r="U159" s="136">
        <f t="shared" si="27"/>
        <v>0.57999999999999996</v>
      </c>
      <c r="V159" s="136">
        <f t="shared" si="27"/>
        <v>0.57999999999999996</v>
      </c>
      <c r="W159" s="136">
        <f t="shared" si="27"/>
        <v>0.57999999999999996</v>
      </c>
      <c r="X159" s="136">
        <f t="shared" si="31"/>
        <v>0.57999999999999996</v>
      </c>
      <c r="Y159" s="136">
        <f t="shared" si="31"/>
        <v>0.57999999999999996</v>
      </c>
      <c r="Z159" s="136">
        <f t="shared" si="31"/>
        <v>0.57999999999999996</v>
      </c>
      <c r="AA159" s="136">
        <f t="shared" si="31"/>
        <v>0.57999999999999996</v>
      </c>
      <c r="AB159" s="136">
        <f t="shared" si="31"/>
        <v>0.57999999999999996</v>
      </c>
      <c r="AC159" s="136">
        <f t="shared" si="31"/>
        <v>0.57999999999999996</v>
      </c>
      <c r="AD159" s="136">
        <f t="shared" si="31"/>
        <v>0.57999999999999996</v>
      </c>
      <c r="AE159" s="136">
        <f t="shared" si="31"/>
        <v>0.57999999999999996</v>
      </c>
      <c r="AF159" s="136">
        <f t="shared" si="31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2"/>
        <v>0.8</v>
      </c>
      <c r="D160" s="136">
        <f t="shared" si="32"/>
        <v>0.8</v>
      </c>
      <c r="E160" s="136">
        <f t="shared" si="32"/>
        <v>0.8</v>
      </c>
      <c r="F160" s="136">
        <f t="shared" si="32"/>
        <v>0.8</v>
      </c>
      <c r="G160" s="136">
        <f t="shared" si="32"/>
        <v>0.8</v>
      </c>
      <c r="H160" s="136">
        <f t="shared" si="32"/>
        <v>0.8</v>
      </c>
      <c r="I160" s="136">
        <f t="shared" si="32"/>
        <v>0.8</v>
      </c>
      <c r="J160" s="136">
        <f t="shared" si="32"/>
        <v>0.8</v>
      </c>
      <c r="K160" s="136">
        <f t="shared" si="32"/>
        <v>0.8</v>
      </c>
      <c r="L160" s="136">
        <f t="shared" si="32"/>
        <v>0.8</v>
      </c>
      <c r="M160" s="136">
        <f t="shared" si="32"/>
        <v>0.8</v>
      </c>
      <c r="N160" s="136">
        <f t="shared" si="32"/>
        <v>0.8</v>
      </c>
      <c r="O160" s="136">
        <f t="shared" si="32"/>
        <v>0.8</v>
      </c>
      <c r="P160" s="136">
        <f t="shared" si="32"/>
        <v>0.8</v>
      </c>
      <c r="Q160" s="136">
        <f t="shared" si="32"/>
        <v>0.8</v>
      </c>
      <c r="R160" s="136">
        <f t="shared" si="27"/>
        <v>0.8</v>
      </c>
      <c r="S160" s="136">
        <f t="shared" si="27"/>
        <v>0.8</v>
      </c>
      <c r="T160" s="136">
        <f t="shared" si="27"/>
        <v>0.8</v>
      </c>
      <c r="U160" s="136">
        <f t="shared" si="27"/>
        <v>0.8</v>
      </c>
      <c r="V160" s="136">
        <f t="shared" si="27"/>
        <v>0.8</v>
      </c>
      <c r="W160" s="136">
        <f t="shared" si="27"/>
        <v>0.8</v>
      </c>
      <c r="X160" s="136">
        <f t="shared" si="31"/>
        <v>0.8</v>
      </c>
      <c r="Y160" s="136">
        <f t="shared" si="31"/>
        <v>0.8</v>
      </c>
      <c r="Z160" s="136">
        <f t="shared" si="31"/>
        <v>0.8</v>
      </c>
      <c r="AA160" s="136">
        <f t="shared" si="31"/>
        <v>0.8</v>
      </c>
      <c r="AB160" s="136">
        <f t="shared" si="31"/>
        <v>0.8</v>
      </c>
      <c r="AC160" s="136">
        <f t="shared" si="31"/>
        <v>0.8</v>
      </c>
      <c r="AD160" s="136">
        <f t="shared" si="31"/>
        <v>0.8</v>
      </c>
      <c r="AE160" s="136">
        <f t="shared" si="31"/>
        <v>0.8</v>
      </c>
      <c r="AF160" s="136">
        <f t="shared" si="31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2"/>
        <v>0</v>
      </c>
      <c r="D161" s="136">
        <f t="shared" si="32"/>
        <v>0</v>
      </c>
      <c r="E161" s="136">
        <f t="shared" si="32"/>
        <v>0</v>
      </c>
      <c r="F161" s="136">
        <f t="shared" si="32"/>
        <v>0</v>
      </c>
      <c r="G161" s="136">
        <f t="shared" si="32"/>
        <v>0</v>
      </c>
      <c r="H161" s="136">
        <f t="shared" si="32"/>
        <v>0</v>
      </c>
      <c r="I161" s="136">
        <f t="shared" si="32"/>
        <v>0</v>
      </c>
      <c r="J161" s="136">
        <f t="shared" si="32"/>
        <v>0</v>
      </c>
      <c r="K161" s="136">
        <f t="shared" si="32"/>
        <v>0</v>
      </c>
      <c r="L161" s="136">
        <f t="shared" si="32"/>
        <v>0</v>
      </c>
      <c r="M161" s="136">
        <f t="shared" si="32"/>
        <v>0</v>
      </c>
      <c r="N161" s="136">
        <f t="shared" si="32"/>
        <v>0</v>
      </c>
      <c r="O161" s="136">
        <f t="shared" si="32"/>
        <v>0</v>
      </c>
      <c r="P161" s="136">
        <f t="shared" si="32"/>
        <v>0</v>
      </c>
      <c r="Q161" s="136">
        <f t="shared" si="32"/>
        <v>0</v>
      </c>
      <c r="R161" s="136">
        <f t="shared" si="27"/>
        <v>0</v>
      </c>
      <c r="S161" s="136">
        <f t="shared" si="27"/>
        <v>0</v>
      </c>
      <c r="T161" s="136">
        <f t="shared" si="27"/>
        <v>0</v>
      </c>
      <c r="U161" s="136">
        <f t="shared" si="27"/>
        <v>0</v>
      </c>
      <c r="V161" s="136">
        <f t="shared" si="27"/>
        <v>0</v>
      </c>
      <c r="W161" s="136">
        <f t="shared" si="27"/>
        <v>0</v>
      </c>
      <c r="X161" s="136">
        <f t="shared" si="31"/>
        <v>0</v>
      </c>
      <c r="Y161" s="136">
        <f t="shared" si="31"/>
        <v>0</v>
      </c>
      <c r="Z161" s="136">
        <f t="shared" si="31"/>
        <v>0</v>
      </c>
      <c r="AA161" s="136">
        <f t="shared" si="31"/>
        <v>0</v>
      </c>
      <c r="AB161" s="136">
        <f t="shared" si="31"/>
        <v>0</v>
      </c>
      <c r="AC161" s="136">
        <f t="shared" si="31"/>
        <v>0</v>
      </c>
      <c r="AD161" s="136">
        <f t="shared" si="31"/>
        <v>0</v>
      </c>
      <c r="AE161" s="136">
        <f t="shared" si="31"/>
        <v>0</v>
      </c>
      <c r="AF161" s="136">
        <f t="shared" si="31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2"/>
        <v>0.6</v>
      </c>
      <c r="D162" s="136">
        <f t="shared" si="32"/>
        <v>0.6</v>
      </c>
      <c r="E162" s="136">
        <f t="shared" si="32"/>
        <v>0.6</v>
      </c>
      <c r="F162" s="136">
        <f t="shared" si="32"/>
        <v>0.6</v>
      </c>
      <c r="G162" s="136">
        <f t="shared" si="32"/>
        <v>0.6</v>
      </c>
      <c r="H162" s="136">
        <f t="shared" si="32"/>
        <v>0.6</v>
      </c>
      <c r="I162" s="136">
        <f t="shared" si="32"/>
        <v>0.6</v>
      </c>
      <c r="J162" s="136">
        <f t="shared" si="32"/>
        <v>0.6</v>
      </c>
      <c r="K162" s="136">
        <f t="shared" si="32"/>
        <v>0.6</v>
      </c>
      <c r="L162" s="136">
        <f t="shared" si="32"/>
        <v>0.6</v>
      </c>
      <c r="M162" s="136">
        <f t="shared" si="32"/>
        <v>0.6</v>
      </c>
      <c r="N162" s="136">
        <f t="shared" si="32"/>
        <v>0.6</v>
      </c>
      <c r="O162" s="136">
        <f t="shared" si="32"/>
        <v>0.6</v>
      </c>
      <c r="P162" s="136">
        <f t="shared" si="32"/>
        <v>0.6</v>
      </c>
      <c r="Q162" s="136">
        <f t="shared" si="32"/>
        <v>0.6</v>
      </c>
      <c r="R162" s="136">
        <f t="shared" si="27"/>
        <v>0.6</v>
      </c>
      <c r="S162" s="136">
        <f t="shared" si="27"/>
        <v>0.6</v>
      </c>
      <c r="T162" s="136">
        <f t="shared" si="27"/>
        <v>0.6</v>
      </c>
      <c r="U162" s="136">
        <f t="shared" si="27"/>
        <v>0.6</v>
      </c>
      <c r="V162" s="136">
        <f t="shared" si="27"/>
        <v>0.6</v>
      </c>
      <c r="W162" s="136">
        <f t="shared" si="27"/>
        <v>0.6</v>
      </c>
      <c r="X162" s="136">
        <f t="shared" si="31"/>
        <v>0.6</v>
      </c>
      <c r="Y162" s="136">
        <f t="shared" si="31"/>
        <v>0.6</v>
      </c>
      <c r="Z162" s="136">
        <f t="shared" si="31"/>
        <v>0.6</v>
      </c>
      <c r="AA162" s="136">
        <f t="shared" si="31"/>
        <v>0.6</v>
      </c>
      <c r="AB162" s="136">
        <f t="shared" si="31"/>
        <v>0.6</v>
      </c>
      <c r="AC162" s="136">
        <f t="shared" si="31"/>
        <v>0.6</v>
      </c>
      <c r="AD162" s="136">
        <f t="shared" si="31"/>
        <v>0.6</v>
      </c>
      <c r="AE162" s="136">
        <f t="shared" si="31"/>
        <v>0.6</v>
      </c>
      <c r="AF162" s="136">
        <f t="shared" si="31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2"/>
        <v>0.6</v>
      </c>
      <c r="D163" s="136">
        <f t="shared" si="32"/>
        <v>0.6</v>
      </c>
      <c r="E163" s="136">
        <f t="shared" si="32"/>
        <v>0.6</v>
      </c>
      <c r="F163" s="136">
        <f t="shared" si="32"/>
        <v>0.6</v>
      </c>
      <c r="G163" s="136">
        <f t="shared" si="32"/>
        <v>0.6</v>
      </c>
      <c r="H163" s="136">
        <f t="shared" si="32"/>
        <v>0.6</v>
      </c>
      <c r="I163" s="136">
        <f t="shared" si="32"/>
        <v>0.6</v>
      </c>
      <c r="J163" s="136">
        <f t="shared" si="32"/>
        <v>0.6</v>
      </c>
      <c r="K163" s="136">
        <f t="shared" si="32"/>
        <v>0.6</v>
      </c>
      <c r="L163" s="136">
        <f t="shared" si="32"/>
        <v>0.6</v>
      </c>
      <c r="M163" s="136">
        <f t="shared" si="32"/>
        <v>0.6</v>
      </c>
      <c r="N163" s="136">
        <f t="shared" si="32"/>
        <v>0.6</v>
      </c>
      <c r="O163" s="136">
        <f t="shared" si="32"/>
        <v>0.6</v>
      </c>
      <c r="P163" s="136">
        <f t="shared" si="32"/>
        <v>0.6</v>
      </c>
      <c r="Q163" s="136">
        <f t="shared" si="32"/>
        <v>0.6</v>
      </c>
      <c r="R163" s="136">
        <f t="shared" si="27"/>
        <v>0.6</v>
      </c>
      <c r="S163" s="136">
        <f t="shared" si="27"/>
        <v>0.6</v>
      </c>
      <c r="T163" s="136">
        <f t="shared" si="27"/>
        <v>0.6</v>
      </c>
      <c r="U163" s="136">
        <f t="shared" si="27"/>
        <v>0.6</v>
      </c>
      <c r="V163" s="136">
        <f t="shared" si="27"/>
        <v>0.6</v>
      </c>
      <c r="W163" s="136">
        <f t="shared" si="27"/>
        <v>0.6</v>
      </c>
      <c r="X163" s="136">
        <f t="shared" si="31"/>
        <v>0.6</v>
      </c>
      <c r="Y163" s="136">
        <f t="shared" si="31"/>
        <v>0.6</v>
      </c>
      <c r="Z163" s="136">
        <f t="shared" si="31"/>
        <v>0.6</v>
      </c>
      <c r="AA163" s="136">
        <f t="shared" si="31"/>
        <v>0.6</v>
      </c>
      <c r="AB163" s="136">
        <f t="shared" si="31"/>
        <v>0.6</v>
      </c>
      <c r="AC163" s="136">
        <f t="shared" si="31"/>
        <v>0.6</v>
      </c>
      <c r="AD163" s="136">
        <f t="shared" si="31"/>
        <v>0.6</v>
      </c>
      <c r="AE163" s="136">
        <f t="shared" si="31"/>
        <v>0.6</v>
      </c>
      <c r="AF163" s="136">
        <f t="shared" si="31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2"/>
        <v>0.35</v>
      </c>
      <c r="D164" s="136">
        <f t="shared" si="32"/>
        <v>0.35</v>
      </c>
      <c r="E164" s="136">
        <f t="shared" si="32"/>
        <v>0.35</v>
      </c>
      <c r="F164" s="136">
        <f t="shared" si="32"/>
        <v>0.35</v>
      </c>
      <c r="G164" s="136">
        <f t="shared" si="32"/>
        <v>0.35</v>
      </c>
      <c r="H164" s="136">
        <f t="shared" si="32"/>
        <v>0.35</v>
      </c>
      <c r="I164" s="136">
        <f t="shared" si="32"/>
        <v>0.35</v>
      </c>
      <c r="J164" s="136">
        <f t="shared" si="32"/>
        <v>0.35</v>
      </c>
      <c r="K164" s="136">
        <f t="shared" si="32"/>
        <v>0.35</v>
      </c>
      <c r="L164" s="136">
        <f t="shared" si="32"/>
        <v>0.35</v>
      </c>
      <c r="M164" s="136">
        <f t="shared" si="32"/>
        <v>0.35</v>
      </c>
      <c r="N164" s="136">
        <f t="shared" si="32"/>
        <v>0.35</v>
      </c>
      <c r="O164" s="136">
        <f t="shared" si="32"/>
        <v>0.35</v>
      </c>
      <c r="P164" s="136">
        <f t="shared" si="32"/>
        <v>0.35</v>
      </c>
      <c r="Q164" s="136">
        <f t="shared" si="32"/>
        <v>0.35</v>
      </c>
      <c r="R164" s="136">
        <f t="shared" si="27"/>
        <v>0.35</v>
      </c>
      <c r="S164" s="136">
        <f t="shared" si="27"/>
        <v>0.35</v>
      </c>
      <c r="T164" s="136">
        <f t="shared" si="27"/>
        <v>0.35</v>
      </c>
      <c r="U164" s="136">
        <f t="shared" si="27"/>
        <v>0.35</v>
      </c>
      <c r="V164" s="136">
        <f t="shared" si="27"/>
        <v>0.35</v>
      </c>
      <c r="W164" s="136">
        <f t="shared" si="27"/>
        <v>0.35</v>
      </c>
      <c r="X164" s="136">
        <f t="shared" si="31"/>
        <v>0.35</v>
      </c>
      <c r="Y164" s="136">
        <f t="shared" si="31"/>
        <v>0.35</v>
      </c>
      <c r="Z164" s="136">
        <f t="shared" si="31"/>
        <v>0.35</v>
      </c>
      <c r="AA164" s="136">
        <f t="shared" si="31"/>
        <v>0.35</v>
      </c>
      <c r="AB164" s="136">
        <f t="shared" si="31"/>
        <v>0.35</v>
      </c>
      <c r="AC164" s="136">
        <f t="shared" si="31"/>
        <v>0.35</v>
      </c>
      <c r="AD164" s="136">
        <f t="shared" si="31"/>
        <v>0.35</v>
      </c>
      <c r="AE164" s="136">
        <f t="shared" si="31"/>
        <v>0.35</v>
      </c>
      <c r="AF164" s="136">
        <f t="shared" si="31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2"/>
        <v>0.28999999999999998</v>
      </c>
      <c r="D165" s="136">
        <f t="shared" si="32"/>
        <v>0.28999999999999998</v>
      </c>
      <c r="E165" s="136">
        <f t="shared" si="32"/>
        <v>0.28999999999999998</v>
      </c>
      <c r="F165" s="136">
        <f t="shared" si="32"/>
        <v>0.28999999999999998</v>
      </c>
      <c r="G165" s="136">
        <f t="shared" si="32"/>
        <v>0.28999999999999998</v>
      </c>
      <c r="H165" s="136">
        <f t="shared" si="32"/>
        <v>0.28999999999999998</v>
      </c>
      <c r="I165" s="136">
        <f t="shared" si="32"/>
        <v>0.28999999999999998</v>
      </c>
      <c r="J165" s="136">
        <f t="shared" si="32"/>
        <v>0.28999999999999998</v>
      </c>
      <c r="K165" s="136">
        <f t="shared" si="32"/>
        <v>0.28999999999999998</v>
      </c>
      <c r="L165" s="136">
        <f t="shared" si="32"/>
        <v>0.28999999999999998</v>
      </c>
      <c r="M165" s="136">
        <f t="shared" si="32"/>
        <v>0.28999999999999998</v>
      </c>
      <c r="N165" s="136">
        <f t="shared" si="32"/>
        <v>0.28999999999999998</v>
      </c>
      <c r="O165" s="136">
        <f t="shared" si="32"/>
        <v>0.28999999999999998</v>
      </c>
      <c r="P165" s="136">
        <f t="shared" si="32"/>
        <v>0.28999999999999998</v>
      </c>
      <c r="Q165" s="136">
        <f t="shared" si="32"/>
        <v>0.28999999999999998</v>
      </c>
      <c r="R165" s="136">
        <f t="shared" si="27"/>
        <v>0.28999999999999998</v>
      </c>
      <c r="S165" s="136">
        <f t="shared" si="27"/>
        <v>0.28999999999999998</v>
      </c>
      <c r="T165" s="136">
        <f t="shared" si="27"/>
        <v>0.28999999999999998</v>
      </c>
      <c r="U165" s="136">
        <f t="shared" si="27"/>
        <v>0.28999999999999998</v>
      </c>
      <c r="V165" s="136">
        <f t="shared" si="27"/>
        <v>0.28999999999999998</v>
      </c>
      <c r="W165" s="136">
        <f t="shared" si="27"/>
        <v>0.28999999999999998</v>
      </c>
      <c r="X165" s="136">
        <f t="shared" si="31"/>
        <v>0.28999999999999998</v>
      </c>
      <c r="Y165" s="136">
        <f t="shared" si="31"/>
        <v>0.28999999999999998</v>
      </c>
      <c r="Z165" s="136">
        <f t="shared" si="31"/>
        <v>0.28999999999999998</v>
      </c>
      <c r="AA165" s="136">
        <f t="shared" si="31"/>
        <v>0.28999999999999998</v>
      </c>
      <c r="AB165" s="136">
        <f t="shared" si="31"/>
        <v>0.28999999999999998</v>
      </c>
      <c r="AC165" s="136">
        <f t="shared" si="31"/>
        <v>0.28999999999999998</v>
      </c>
      <c r="AD165" s="136">
        <f t="shared" si="31"/>
        <v>0.28999999999999998</v>
      </c>
      <c r="AE165" s="136">
        <f t="shared" si="31"/>
        <v>0.28999999999999998</v>
      </c>
      <c r="AF165" s="136">
        <f t="shared" si="31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2"/>
        <v>0.06</v>
      </c>
      <c r="D166" s="136">
        <f t="shared" si="32"/>
        <v>0.06</v>
      </c>
      <c r="E166" s="136">
        <f t="shared" si="32"/>
        <v>0.06</v>
      </c>
      <c r="F166" s="136">
        <f t="shared" si="32"/>
        <v>0.06</v>
      </c>
      <c r="G166" s="136">
        <f t="shared" si="32"/>
        <v>0.06</v>
      </c>
      <c r="H166" s="136">
        <f t="shared" si="32"/>
        <v>0.06</v>
      </c>
      <c r="I166" s="136">
        <f t="shared" si="32"/>
        <v>0.06</v>
      </c>
      <c r="J166" s="136">
        <f t="shared" si="32"/>
        <v>0.06</v>
      </c>
      <c r="K166" s="136">
        <f t="shared" si="32"/>
        <v>0.06</v>
      </c>
      <c r="L166" s="136">
        <f t="shared" si="32"/>
        <v>0.06</v>
      </c>
      <c r="M166" s="136">
        <f t="shared" si="32"/>
        <v>0.06</v>
      </c>
      <c r="N166" s="136">
        <f t="shared" si="32"/>
        <v>0.06</v>
      </c>
      <c r="O166" s="136">
        <f t="shared" si="32"/>
        <v>0.06</v>
      </c>
      <c r="P166" s="136">
        <f t="shared" si="32"/>
        <v>0.06</v>
      </c>
      <c r="Q166" s="136">
        <f t="shared" si="32"/>
        <v>0.06</v>
      </c>
      <c r="R166" s="136">
        <f t="shared" si="27"/>
        <v>0.06</v>
      </c>
      <c r="S166" s="136">
        <f t="shared" si="27"/>
        <v>0.06</v>
      </c>
      <c r="T166" s="136">
        <f t="shared" si="27"/>
        <v>0.06</v>
      </c>
      <c r="U166" s="136">
        <f t="shared" si="27"/>
        <v>0.06</v>
      </c>
      <c r="V166" s="136">
        <f t="shared" si="27"/>
        <v>0.06</v>
      </c>
      <c r="W166" s="136">
        <f t="shared" si="27"/>
        <v>0.06</v>
      </c>
      <c r="X166" s="136">
        <f t="shared" si="31"/>
        <v>0.06</v>
      </c>
      <c r="Y166" s="136">
        <f t="shared" si="31"/>
        <v>0.06</v>
      </c>
      <c r="Z166" s="136">
        <f t="shared" si="31"/>
        <v>0.06</v>
      </c>
      <c r="AA166" s="136">
        <f t="shared" si="31"/>
        <v>0.06</v>
      </c>
      <c r="AB166" s="136">
        <f t="shared" si="31"/>
        <v>0.06</v>
      </c>
      <c r="AC166" s="136">
        <f t="shared" si="31"/>
        <v>0.06</v>
      </c>
      <c r="AD166" s="136">
        <f t="shared" si="31"/>
        <v>0.06</v>
      </c>
      <c r="AE166" s="136">
        <f t="shared" si="31"/>
        <v>0.06</v>
      </c>
      <c r="AF166" s="136">
        <f t="shared" si="31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2"/>
        <v>0.11</v>
      </c>
      <c r="D167" s="136">
        <f t="shared" si="32"/>
        <v>0.11</v>
      </c>
      <c r="E167" s="136">
        <f t="shared" si="32"/>
        <v>0.11</v>
      </c>
      <c r="F167" s="136">
        <f t="shared" si="32"/>
        <v>0.11</v>
      </c>
      <c r="G167" s="136">
        <f t="shared" si="32"/>
        <v>0.11</v>
      </c>
      <c r="H167" s="136">
        <f t="shared" si="32"/>
        <v>0.11</v>
      </c>
      <c r="I167" s="136">
        <f t="shared" si="32"/>
        <v>0.11</v>
      </c>
      <c r="J167" s="136">
        <f t="shared" si="32"/>
        <v>0.11</v>
      </c>
      <c r="K167" s="136">
        <f t="shared" si="32"/>
        <v>0.11</v>
      </c>
      <c r="L167" s="136">
        <f t="shared" si="32"/>
        <v>0.11</v>
      </c>
      <c r="M167" s="136">
        <f t="shared" si="32"/>
        <v>0.11</v>
      </c>
      <c r="N167" s="136">
        <f t="shared" si="32"/>
        <v>0.11</v>
      </c>
      <c r="O167" s="136">
        <f t="shared" si="32"/>
        <v>0.11</v>
      </c>
      <c r="P167" s="136">
        <f t="shared" si="32"/>
        <v>0.11</v>
      </c>
      <c r="Q167" s="136">
        <f t="shared" si="32"/>
        <v>0.11</v>
      </c>
      <c r="R167" s="136">
        <f t="shared" si="27"/>
        <v>0.11</v>
      </c>
      <c r="S167" s="136">
        <f t="shared" si="27"/>
        <v>0.11</v>
      </c>
      <c r="T167" s="136">
        <f t="shared" si="27"/>
        <v>0.11</v>
      </c>
      <c r="U167" s="136">
        <f t="shared" si="27"/>
        <v>0.11</v>
      </c>
      <c r="V167" s="136">
        <f t="shared" si="27"/>
        <v>0.11</v>
      </c>
      <c r="W167" s="136">
        <f t="shared" si="27"/>
        <v>0.11</v>
      </c>
      <c r="X167" s="136">
        <f t="shared" si="31"/>
        <v>0.11</v>
      </c>
      <c r="Y167" s="136">
        <f t="shared" si="31"/>
        <v>0.11</v>
      </c>
      <c r="Z167" s="136">
        <f t="shared" si="31"/>
        <v>0.11</v>
      </c>
      <c r="AA167" s="136">
        <f t="shared" si="31"/>
        <v>0.11</v>
      </c>
      <c r="AB167" s="136">
        <f t="shared" si="31"/>
        <v>0.11</v>
      </c>
      <c r="AC167" s="136">
        <f t="shared" si="31"/>
        <v>0.11</v>
      </c>
      <c r="AD167" s="136">
        <f t="shared" si="31"/>
        <v>0.11</v>
      </c>
      <c r="AE167" s="136">
        <f t="shared" si="31"/>
        <v>0.11</v>
      </c>
      <c r="AF167" s="136">
        <f t="shared" si="31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2"/>
        <v>0.1</v>
      </c>
      <c r="D168" s="136">
        <f t="shared" si="32"/>
        <v>0.1</v>
      </c>
      <c r="E168" s="136">
        <f t="shared" si="32"/>
        <v>0.1</v>
      </c>
      <c r="F168" s="136">
        <f t="shared" si="32"/>
        <v>0.1</v>
      </c>
      <c r="G168" s="136">
        <f t="shared" si="32"/>
        <v>0.1</v>
      </c>
      <c r="H168" s="136">
        <f t="shared" si="32"/>
        <v>0.1</v>
      </c>
      <c r="I168" s="136">
        <f t="shared" si="32"/>
        <v>0.1</v>
      </c>
      <c r="J168" s="136">
        <f t="shared" si="32"/>
        <v>0.1</v>
      </c>
      <c r="K168" s="136">
        <f t="shared" si="32"/>
        <v>0.1</v>
      </c>
      <c r="L168" s="136">
        <f t="shared" si="32"/>
        <v>0.1</v>
      </c>
      <c r="M168" s="136">
        <f t="shared" si="32"/>
        <v>0.1</v>
      </c>
      <c r="N168" s="136">
        <f t="shared" si="32"/>
        <v>0.1</v>
      </c>
      <c r="O168" s="136">
        <f t="shared" si="32"/>
        <v>0.1</v>
      </c>
      <c r="P168" s="136">
        <f t="shared" si="32"/>
        <v>0.1</v>
      </c>
      <c r="Q168" s="136">
        <f t="shared" si="32"/>
        <v>0.1</v>
      </c>
      <c r="R168" s="136">
        <f t="shared" si="27"/>
        <v>0.1</v>
      </c>
      <c r="S168" s="136">
        <f t="shared" si="27"/>
        <v>0.1</v>
      </c>
      <c r="T168" s="136">
        <f t="shared" si="27"/>
        <v>0.1</v>
      </c>
      <c r="U168" s="136">
        <f t="shared" si="27"/>
        <v>0.1</v>
      </c>
      <c r="V168" s="136">
        <f t="shared" si="27"/>
        <v>0.1</v>
      </c>
      <c r="W168" s="136">
        <f t="shared" si="27"/>
        <v>0.1</v>
      </c>
      <c r="X168" s="136">
        <f t="shared" si="31"/>
        <v>0.1</v>
      </c>
      <c r="Y168" s="136">
        <f t="shared" si="31"/>
        <v>0.1</v>
      </c>
      <c r="Z168" s="136">
        <f t="shared" si="31"/>
        <v>0.1</v>
      </c>
      <c r="AA168" s="136">
        <f t="shared" si="31"/>
        <v>0.1</v>
      </c>
      <c r="AB168" s="136">
        <f t="shared" si="31"/>
        <v>0.1</v>
      </c>
      <c r="AC168" s="136">
        <f t="shared" si="31"/>
        <v>0.1</v>
      </c>
      <c r="AD168" s="136">
        <f t="shared" si="31"/>
        <v>0.1</v>
      </c>
      <c r="AE168" s="136">
        <f t="shared" si="31"/>
        <v>0.1</v>
      </c>
      <c r="AF168" s="136">
        <f t="shared" si="31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2"/>
        <v>0.09</v>
      </c>
      <c r="D169" s="136">
        <f t="shared" si="32"/>
        <v>0.09</v>
      </c>
      <c r="E169" s="136">
        <f t="shared" si="32"/>
        <v>0.09</v>
      </c>
      <c r="F169" s="136">
        <f t="shared" si="32"/>
        <v>0.09</v>
      </c>
      <c r="G169" s="136">
        <f t="shared" si="32"/>
        <v>0.09</v>
      </c>
      <c r="H169" s="136">
        <f t="shared" si="32"/>
        <v>0.09</v>
      </c>
      <c r="I169" s="136">
        <f t="shared" si="32"/>
        <v>0.09</v>
      </c>
      <c r="J169" s="136">
        <f t="shared" si="32"/>
        <v>0.09</v>
      </c>
      <c r="K169" s="136">
        <f t="shared" si="32"/>
        <v>0.09</v>
      </c>
      <c r="L169" s="136">
        <f t="shared" si="32"/>
        <v>0.09</v>
      </c>
      <c r="M169" s="136">
        <f t="shared" si="32"/>
        <v>0.09</v>
      </c>
      <c r="N169" s="136">
        <f t="shared" si="32"/>
        <v>0.09</v>
      </c>
      <c r="O169" s="136">
        <f t="shared" si="32"/>
        <v>0.09</v>
      </c>
      <c r="P169" s="136">
        <f t="shared" si="32"/>
        <v>0.09</v>
      </c>
      <c r="Q169" s="136">
        <f t="shared" si="32"/>
        <v>0.09</v>
      </c>
      <c r="R169" s="136">
        <f t="shared" si="27"/>
        <v>0.09</v>
      </c>
      <c r="S169" s="136">
        <f t="shared" si="27"/>
        <v>0.09</v>
      </c>
      <c r="T169" s="136">
        <f t="shared" si="27"/>
        <v>0.09</v>
      </c>
      <c r="U169" s="136">
        <f t="shared" si="27"/>
        <v>0.09</v>
      </c>
      <c r="V169" s="136">
        <f t="shared" si="27"/>
        <v>0.09</v>
      </c>
      <c r="W169" s="136">
        <f t="shared" si="27"/>
        <v>0.09</v>
      </c>
      <c r="X169" s="136">
        <f t="shared" si="31"/>
        <v>0.09</v>
      </c>
      <c r="Y169" s="136">
        <f t="shared" si="31"/>
        <v>0.09</v>
      </c>
      <c r="Z169" s="136">
        <f t="shared" si="31"/>
        <v>0.09</v>
      </c>
      <c r="AA169" s="136">
        <f t="shared" si="31"/>
        <v>0.09</v>
      </c>
      <c r="AB169" s="136">
        <f t="shared" si="31"/>
        <v>0.09</v>
      </c>
      <c r="AC169" s="136">
        <f t="shared" si="31"/>
        <v>0.09</v>
      </c>
      <c r="AD169" s="136">
        <f t="shared" si="31"/>
        <v>0.09</v>
      </c>
      <c r="AE169" s="136">
        <f t="shared" si="31"/>
        <v>0.09</v>
      </c>
      <c r="AF169" s="136">
        <f t="shared" si="31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2"/>
        <v>0.04</v>
      </c>
      <c r="D170" s="136">
        <f t="shared" si="32"/>
        <v>0.04</v>
      </c>
      <c r="E170" s="136">
        <f t="shared" si="32"/>
        <v>0.04</v>
      </c>
      <c r="F170" s="136">
        <f t="shared" si="32"/>
        <v>0.04</v>
      </c>
      <c r="G170" s="136">
        <f t="shared" si="32"/>
        <v>0.04</v>
      </c>
      <c r="H170" s="136">
        <f t="shared" si="32"/>
        <v>0.04</v>
      </c>
      <c r="I170" s="136">
        <f t="shared" si="32"/>
        <v>0.04</v>
      </c>
      <c r="J170" s="136">
        <f t="shared" si="32"/>
        <v>0.04</v>
      </c>
      <c r="K170" s="136">
        <f t="shared" si="32"/>
        <v>0.04</v>
      </c>
      <c r="L170" s="136">
        <f t="shared" si="32"/>
        <v>0.04</v>
      </c>
      <c r="M170" s="136">
        <f t="shared" si="32"/>
        <v>0.04</v>
      </c>
      <c r="N170" s="136">
        <f t="shared" si="32"/>
        <v>0.04</v>
      </c>
      <c r="O170" s="136">
        <f t="shared" si="32"/>
        <v>0.04</v>
      </c>
      <c r="P170" s="136">
        <f t="shared" si="32"/>
        <v>0.04</v>
      </c>
      <c r="Q170" s="136">
        <f t="shared" si="32"/>
        <v>0.04</v>
      </c>
      <c r="R170" s="136">
        <f t="shared" si="27"/>
        <v>0.04</v>
      </c>
      <c r="S170" s="136">
        <f t="shared" si="27"/>
        <v>0.04</v>
      </c>
      <c r="T170" s="136">
        <f t="shared" si="27"/>
        <v>0.04</v>
      </c>
      <c r="U170" s="136">
        <f t="shared" si="27"/>
        <v>0.04</v>
      </c>
      <c r="V170" s="136">
        <f t="shared" si="27"/>
        <v>0.04</v>
      </c>
      <c r="W170" s="136">
        <f t="shared" si="27"/>
        <v>0.04</v>
      </c>
      <c r="X170" s="136">
        <f t="shared" si="31"/>
        <v>0.04</v>
      </c>
      <c r="Y170" s="136">
        <f t="shared" si="31"/>
        <v>0.04</v>
      </c>
      <c r="Z170" s="136">
        <f t="shared" si="31"/>
        <v>0.04</v>
      </c>
      <c r="AA170" s="136">
        <f t="shared" si="31"/>
        <v>0.04</v>
      </c>
      <c r="AB170" s="136">
        <f t="shared" si="31"/>
        <v>0.04</v>
      </c>
      <c r="AC170" s="136">
        <f t="shared" si="31"/>
        <v>0.04</v>
      </c>
      <c r="AD170" s="136">
        <f t="shared" si="31"/>
        <v>0.04</v>
      </c>
      <c r="AE170" s="136">
        <f t="shared" si="31"/>
        <v>0.04</v>
      </c>
      <c r="AF170" s="136">
        <f t="shared" si="31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2"/>
        <v>2.3E-2</v>
      </c>
      <c r="E171" s="136">
        <f t="shared" si="32"/>
        <v>2.3E-2</v>
      </c>
      <c r="F171" s="136">
        <f t="shared" si="32"/>
        <v>2.3E-2</v>
      </c>
      <c r="G171" s="136">
        <f t="shared" si="32"/>
        <v>2.3E-2</v>
      </c>
      <c r="H171" s="136">
        <f t="shared" si="32"/>
        <v>2.3E-2</v>
      </c>
      <c r="I171" s="136">
        <f t="shared" si="32"/>
        <v>2.3E-2</v>
      </c>
      <c r="J171" s="136">
        <f t="shared" si="32"/>
        <v>2.3E-2</v>
      </c>
      <c r="K171" s="136">
        <f t="shared" si="32"/>
        <v>2.3E-2</v>
      </c>
      <c r="L171" s="136">
        <f t="shared" si="32"/>
        <v>2.3E-2</v>
      </c>
      <c r="M171" s="136">
        <f t="shared" si="32"/>
        <v>2.3E-2</v>
      </c>
      <c r="N171" s="136">
        <f t="shared" si="32"/>
        <v>2.3E-2</v>
      </c>
      <c r="O171" s="136">
        <f t="shared" si="32"/>
        <v>2.3E-2</v>
      </c>
      <c r="P171" s="136">
        <f t="shared" si="32"/>
        <v>2.3E-2</v>
      </c>
      <c r="Q171" s="136">
        <f t="shared" si="32"/>
        <v>2.3E-2</v>
      </c>
      <c r="R171" s="136">
        <f t="shared" si="27"/>
        <v>2.3E-2</v>
      </c>
      <c r="S171" s="136">
        <f t="shared" si="27"/>
        <v>2.3E-2</v>
      </c>
      <c r="T171" s="136">
        <f t="shared" si="27"/>
        <v>2.3E-2</v>
      </c>
      <c r="U171" s="136">
        <f t="shared" si="27"/>
        <v>2.3E-2</v>
      </c>
      <c r="V171" s="136">
        <f t="shared" si="27"/>
        <v>2.3E-2</v>
      </c>
      <c r="W171" s="136">
        <f t="shared" si="27"/>
        <v>2.3E-2</v>
      </c>
      <c r="X171" s="136">
        <f t="shared" si="31"/>
        <v>2.3E-2</v>
      </c>
      <c r="Y171" s="136">
        <f t="shared" si="31"/>
        <v>2.3E-2</v>
      </c>
      <c r="Z171" s="136">
        <f t="shared" si="31"/>
        <v>2.3E-2</v>
      </c>
      <c r="AA171" s="136">
        <f t="shared" si="31"/>
        <v>2.3E-2</v>
      </c>
      <c r="AB171" s="136">
        <f t="shared" si="31"/>
        <v>2.3E-2</v>
      </c>
      <c r="AC171" s="136">
        <f t="shared" si="31"/>
        <v>2.3E-2</v>
      </c>
      <c r="AD171" s="136">
        <f t="shared" si="31"/>
        <v>2.3E-2</v>
      </c>
      <c r="AE171" s="136">
        <f t="shared" si="31"/>
        <v>2.3E-2</v>
      </c>
      <c r="AF171" s="136">
        <f t="shared" si="31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3">SUM(B90:B171)</f>
        <v>195.60600000000002</v>
      </c>
      <c r="C172" s="141">
        <f t="shared" si="33"/>
        <v>195.60600000000002</v>
      </c>
      <c r="D172" s="141">
        <f t="shared" si="33"/>
        <v>195.60600000000002</v>
      </c>
      <c r="E172" s="141">
        <f t="shared" si="33"/>
        <v>195.60600000000002</v>
      </c>
      <c r="F172" s="141">
        <f t="shared" si="33"/>
        <v>195.60600000000002</v>
      </c>
      <c r="G172" s="141">
        <f t="shared" si="33"/>
        <v>195.60600000000002</v>
      </c>
      <c r="H172" s="141">
        <f t="shared" si="33"/>
        <v>195.60600000000002</v>
      </c>
      <c r="I172" s="141">
        <f t="shared" si="33"/>
        <v>193.00600000000006</v>
      </c>
      <c r="J172" s="141">
        <f t="shared" si="33"/>
        <v>193.00600000000006</v>
      </c>
      <c r="K172" s="141">
        <f t="shared" si="33"/>
        <v>193.00600000000006</v>
      </c>
      <c r="L172" s="141">
        <f t="shared" si="33"/>
        <v>193.00600000000006</v>
      </c>
      <c r="M172" s="141">
        <f t="shared" si="33"/>
        <v>193.00600000000006</v>
      </c>
      <c r="N172" s="141">
        <f t="shared" si="33"/>
        <v>193.00600000000006</v>
      </c>
      <c r="O172" s="141">
        <f t="shared" si="33"/>
        <v>193.00600000000006</v>
      </c>
      <c r="P172" s="141">
        <f t="shared" si="33"/>
        <v>193.00600000000006</v>
      </c>
      <c r="Q172" s="141">
        <f t="shared" si="33"/>
        <v>193.00600000000006</v>
      </c>
      <c r="R172" s="141">
        <f t="shared" si="33"/>
        <v>193.00600000000006</v>
      </c>
      <c r="S172" s="141">
        <f t="shared" si="33"/>
        <v>193.00600000000006</v>
      </c>
      <c r="T172" s="141">
        <f t="shared" si="33"/>
        <v>193.00600000000006</v>
      </c>
      <c r="U172" s="141">
        <f t="shared" si="33"/>
        <v>193.00600000000006</v>
      </c>
      <c r="V172" s="141">
        <f t="shared" si="33"/>
        <v>193.00600000000006</v>
      </c>
      <c r="W172" s="141">
        <f t="shared" si="33"/>
        <v>193.00600000000006</v>
      </c>
      <c r="X172" s="141">
        <f t="shared" si="33"/>
        <v>193.00600000000006</v>
      </c>
      <c r="Y172" s="141">
        <f t="shared" si="33"/>
        <v>193.00600000000006</v>
      </c>
      <c r="Z172" s="141">
        <f t="shared" si="33"/>
        <v>193.00600000000006</v>
      </c>
      <c r="AA172" s="141">
        <f t="shared" si="33"/>
        <v>193.00600000000006</v>
      </c>
      <c r="AB172" s="141">
        <f t="shared" si="33"/>
        <v>193.00600000000006</v>
      </c>
      <c r="AC172" s="141">
        <f t="shared" si="33"/>
        <v>193.00600000000006</v>
      </c>
      <c r="AD172" s="141">
        <f t="shared" si="33"/>
        <v>193.00600000000006</v>
      </c>
      <c r="AE172" s="141">
        <f t="shared" si="33"/>
        <v>193.00600000000006</v>
      </c>
      <c r="AF172" s="141">
        <f t="shared" si="33"/>
        <v>193.00600000000006</v>
      </c>
      <c r="AG172" s="142">
        <f t="shared" si="33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4">B174</f>
        <v>0.3</v>
      </c>
      <c r="D174" s="143">
        <f t="shared" si="34"/>
        <v>0.3</v>
      </c>
      <c r="E174" s="143">
        <f t="shared" si="34"/>
        <v>0.3</v>
      </c>
      <c r="F174" s="143">
        <f t="shared" si="34"/>
        <v>0.3</v>
      </c>
      <c r="G174" s="143">
        <f t="shared" si="34"/>
        <v>0.3</v>
      </c>
      <c r="H174" s="143">
        <f t="shared" si="34"/>
        <v>0.3</v>
      </c>
      <c r="I174" s="143">
        <f t="shared" si="34"/>
        <v>0.3</v>
      </c>
      <c r="J174" s="143">
        <f t="shared" si="34"/>
        <v>0.3</v>
      </c>
      <c r="K174" s="143">
        <f t="shared" si="34"/>
        <v>0.3</v>
      </c>
      <c r="L174" s="143">
        <f t="shared" si="34"/>
        <v>0.3</v>
      </c>
      <c r="M174" s="143">
        <f t="shared" si="34"/>
        <v>0.3</v>
      </c>
      <c r="N174" s="143">
        <f t="shared" si="34"/>
        <v>0.3</v>
      </c>
      <c r="O174" s="143">
        <f t="shared" si="34"/>
        <v>0.3</v>
      </c>
      <c r="P174" s="143">
        <f t="shared" si="34"/>
        <v>0.3</v>
      </c>
      <c r="Q174" s="143">
        <f t="shared" si="34"/>
        <v>0.3</v>
      </c>
      <c r="R174" s="143">
        <f t="shared" si="34"/>
        <v>0.3</v>
      </c>
      <c r="S174" s="143">
        <f t="shared" ref="S174:AF179" si="35">R174</f>
        <v>0.3</v>
      </c>
      <c r="T174" s="143">
        <f t="shared" si="35"/>
        <v>0.3</v>
      </c>
      <c r="U174" s="143">
        <f t="shared" si="35"/>
        <v>0.3</v>
      </c>
      <c r="V174" s="143">
        <f t="shared" si="35"/>
        <v>0.3</v>
      </c>
      <c r="W174" s="143">
        <f t="shared" si="35"/>
        <v>0.3</v>
      </c>
      <c r="X174" s="143">
        <f t="shared" si="35"/>
        <v>0.3</v>
      </c>
      <c r="Y174" s="143">
        <f t="shared" si="35"/>
        <v>0.3</v>
      </c>
      <c r="Z174" s="143">
        <f t="shared" si="35"/>
        <v>0.3</v>
      </c>
      <c r="AA174" s="143">
        <f t="shared" si="35"/>
        <v>0.3</v>
      </c>
      <c r="AB174" s="143">
        <f t="shared" si="35"/>
        <v>0.3</v>
      </c>
      <c r="AC174" s="143">
        <f t="shared" si="35"/>
        <v>0.3</v>
      </c>
      <c r="AD174" s="143">
        <f t="shared" si="35"/>
        <v>0.3</v>
      </c>
      <c r="AE174" s="143">
        <f t="shared" si="35"/>
        <v>0.3</v>
      </c>
      <c r="AF174" s="143">
        <f t="shared" si="35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4"/>
        <v>0.4</v>
      </c>
      <c r="D175" s="136">
        <f t="shared" si="34"/>
        <v>0.4</v>
      </c>
      <c r="E175" s="136">
        <f t="shared" si="34"/>
        <v>0.4</v>
      </c>
      <c r="F175" s="136">
        <f t="shared" si="34"/>
        <v>0.4</v>
      </c>
      <c r="G175" s="136">
        <f t="shared" si="34"/>
        <v>0.4</v>
      </c>
      <c r="H175" s="136">
        <f t="shared" si="34"/>
        <v>0.4</v>
      </c>
      <c r="I175" s="136">
        <f t="shared" si="34"/>
        <v>0.4</v>
      </c>
      <c r="J175" s="136">
        <f t="shared" si="34"/>
        <v>0.4</v>
      </c>
      <c r="K175" s="136">
        <f t="shared" si="34"/>
        <v>0.4</v>
      </c>
      <c r="L175" s="136">
        <f t="shared" si="34"/>
        <v>0.4</v>
      </c>
      <c r="M175" s="136">
        <f t="shared" si="34"/>
        <v>0.4</v>
      </c>
      <c r="N175" s="136">
        <f t="shared" si="34"/>
        <v>0.4</v>
      </c>
      <c r="O175" s="136">
        <f t="shared" si="34"/>
        <v>0.4</v>
      </c>
      <c r="P175" s="136">
        <f t="shared" si="34"/>
        <v>0.4</v>
      </c>
      <c r="Q175" s="136">
        <f t="shared" si="34"/>
        <v>0.4</v>
      </c>
      <c r="R175" s="136">
        <f t="shared" si="34"/>
        <v>0.4</v>
      </c>
      <c r="S175" s="136">
        <f t="shared" si="35"/>
        <v>0.4</v>
      </c>
      <c r="T175" s="136">
        <f t="shared" si="35"/>
        <v>0.4</v>
      </c>
      <c r="U175" s="136">
        <f t="shared" si="35"/>
        <v>0.4</v>
      </c>
      <c r="V175" s="136">
        <f>U175</f>
        <v>0.4</v>
      </c>
      <c r="W175" s="136">
        <f>V175</f>
        <v>0.4</v>
      </c>
      <c r="X175" s="136">
        <f t="shared" si="35"/>
        <v>0.4</v>
      </c>
      <c r="Y175" s="136">
        <f t="shared" si="35"/>
        <v>0.4</v>
      </c>
      <c r="Z175" s="136">
        <f t="shared" si="35"/>
        <v>0.4</v>
      </c>
      <c r="AA175" s="136">
        <f t="shared" si="35"/>
        <v>0.4</v>
      </c>
      <c r="AB175" s="136">
        <f t="shared" si="35"/>
        <v>0.4</v>
      </c>
      <c r="AC175" s="136">
        <f t="shared" si="35"/>
        <v>0.4</v>
      </c>
      <c r="AD175" s="136">
        <f t="shared" si="35"/>
        <v>0.4</v>
      </c>
      <c r="AE175" s="136">
        <f t="shared" si="35"/>
        <v>0.4</v>
      </c>
      <c r="AF175" s="136">
        <f t="shared" si="35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4"/>
        <v>1.5</v>
      </c>
      <c r="D176" s="136">
        <f t="shared" si="34"/>
        <v>1.5</v>
      </c>
      <c r="E176" s="136">
        <f t="shared" si="34"/>
        <v>1.5</v>
      </c>
      <c r="F176" s="136">
        <f t="shared" si="34"/>
        <v>1.5</v>
      </c>
      <c r="G176" s="136">
        <f t="shared" si="34"/>
        <v>1.5</v>
      </c>
      <c r="H176" s="136">
        <f t="shared" si="34"/>
        <v>1.5</v>
      </c>
      <c r="I176" s="136">
        <f t="shared" si="34"/>
        <v>1.5</v>
      </c>
      <c r="J176" s="136">
        <f t="shared" si="34"/>
        <v>1.5</v>
      </c>
      <c r="K176" s="136">
        <f t="shared" si="34"/>
        <v>1.5</v>
      </c>
      <c r="L176" s="136">
        <f t="shared" si="34"/>
        <v>1.5</v>
      </c>
      <c r="M176" s="136">
        <f t="shared" si="34"/>
        <v>1.5</v>
      </c>
      <c r="N176" s="136">
        <f t="shared" si="34"/>
        <v>1.5</v>
      </c>
      <c r="O176" s="136">
        <f t="shared" si="34"/>
        <v>1.5</v>
      </c>
      <c r="P176" s="136">
        <f t="shared" si="34"/>
        <v>1.5</v>
      </c>
      <c r="Q176" s="136">
        <f t="shared" si="34"/>
        <v>1.5</v>
      </c>
      <c r="R176" s="136">
        <f t="shared" si="34"/>
        <v>1.5</v>
      </c>
      <c r="S176" s="136">
        <f t="shared" si="35"/>
        <v>1.5</v>
      </c>
      <c r="T176" s="136">
        <f t="shared" si="35"/>
        <v>1.5</v>
      </c>
      <c r="U176" s="136">
        <f t="shared" si="35"/>
        <v>1.5</v>
      </c>
      <c r="V176" s="136">
        <f t="shared" si="35"/>
        <v>1.5</v>
      </c>
      <c r="W176" s="136">
        <f t="shared" si="35"/>
        <v>1.5</v>
      </c>
      <c r="X176" s="136">
        <f t="shared" si="35"/>
        <v>1.5</v>
      </c>
      <c r="Y176" s="136">
        <f t="shared" si="35"/>
        <v>1.5</v>
      </c>
      <c r="Z176" s="136">
        <f t="shared" si="35"/>
        <v>1.5</v>
      </c>
      <c r="AA176" s="136">
        <f t="shared" si="35"/>
        <v>1.5</v>
      </c>
      <c r="AB176" s="136">
        <f t="shared" si="35"/>
        <v>1.5</v>
      </c>
      <c r="AC176" s="136">
        <f t="shared" si="35"/>
        <v>1.5</v>
      </c>
      <c r="AD176" s="136">
        <f t="shared" si="35"/>
        <v>1.5</v>
      </c>
      <c r="AE176" s="136">
        <f t="shared" si="35"/>
        <v>1.5</v>
      </c>
      <c r="AF176" s="136">
        <f t="shared" si="35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4"/>
        <v>0.3</v>
      </c>
      <c r="D177" s="136">
        <f t="shared" si="34"/>
        <v>0.3</v>
      </c>
      <c r="E177" s="136">
        <f t="shared" si="34"/>
        <v>0.3</v>
      </c>
      <c r="F177" s="136">
        <f t="shared" si="34"/>
        <v>0.3</v>
      </c>
      <c r="G177" s="136">
        <f t="shared" si="34"/>
        <v>0.3</v>
      </c>
      <c r="H177" s="136">
        <f t="shared" si="34"/>
        <v>0.3</v>
      </c>
      <c r="I177" s="136">
        <f t="shared" si="34"/>
        <v>0.3</v>
      </c>
      <c r="J177" s="136">
        <f t="shared" si="34"/>
        <v>0.3</v>
      </c>
      <c r="K177" s="136">
        <f t="shared" si="34"/>
        <v>0.3</v>
      </c>
      <c r="L177" s="136">
        <f t="shared" si="34"/>
        <v>0.3</v>
      </c>
      <c r="M177" s="136">
        <f t="shared" si="34"/>
        <v>0.3</v>
      </c>
      <c r="N177" s="136">
        <f t="shared" si="34"/>
        <v>0.3</v>
      </c>
      <c r="O177" s="136">
        <f t="shared" si="34"/>
        <v>0.3</v>
      </c>
      <c r="P177" s="136">
        <f t="shared" si="34"/>
        <v>0.3</v>
      </c>
      <c r="Q177" s="136">
        <f t="shared" si="34"/>
        <v>0.3</v>
      </c>
      <c r="R177" s="136">
        <f t="shared" si="34"/>
        <v>0.3</v>
      </c>
      <c r="S177" s="136">
        <f t="shared" si="35"/>
        <v>0.3</v>
      </c>
      <c r="T177" s="136">
        <f t="shared" si="35"/>
        <v>0.3</v>
      </c>
      <c r="U177" s="136">
        <f t="shared" si="35"/>
        <v>0.3</v>
      </c>
      <c r="V177" s="136">
        <f t="shared" si="35"/>
        <v>0.3</v>
      </c>
      <c r="W177" s="136">
        <f t="shared" si="35"/>
        <v>0.3</v>
      </c>
      <c r="X177" s="136">
        <f t="shared" si="35"/>
        <v>0.3</v>
      </c>
      <c r="Y177" s="136">
        <f t="shared" si="35"/>
        <v>0.3</v>
      </c>
      <c r="Z177" s="136">
        <f t="shared" si="35"/>
        <v>0.3</v>
      </c>
      <c r="AA177" s="136">
        <f t="shared" si="35"/>
        <v>0.3</v>
      </c>
      <c r="AB177" s="136">
        <f t="shared" si="35"/>
        <v>0.3</v>
      </c>
      <c r="AC177" s="136">
        <f t="shared" si="35"/>
        <v>0.3</v>
      </c>
      <c r="AD177" s="136">
        <f t="shared" si="35"/>
        <v>0.3</v>
      </c>
      <c r="AE177" s="136">
        <f t="shared" si="35"/>
        <v>0.3</v>
      </c>
      <c r="AF177" s="136">
        <f t="shared" si="35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4"/>
        <v>0.4</v>
      </c>
      <c r="D178" s="136">
        <f t="shared" si="34"/>
        <v>0.4</v>
      </c>
      <c r="E178" s="136">
        <f t="shared" si="34"/>
        <v>0.4</v>
      </c>
      <c r="F178" s="136">
        <f t="shared" si="34"/>
        <v>0.4</v>
      </c>
      <c r="G178" s="136">
        <f t="shared" si="34"/>
        <v>0.4</v>
      </c>
      <c r="H178" s="136">
        <f t="shared" si="34"/>
        <v>0.4</v>
      </c>
      <c r="I178" s="136">
        <f t="shared" si="34"/>
        <v>0.4</v>
      </c>
      <c r="J178" s="136">
        <f t="shared" si="34"/>
        <v>0.4</v>
      </c>
      <c r="K178" s="136">
        <f t="shared" si="34"/>
        <v>0.4</v>
      </c>
      <c r="L178" s="136">
        <f t="shared" si="34"/>
        <v>0.4</v>
      </c>
      <c r="M178" s="136">
        <f t="shared" si="34"/>
        <v>0.4</v>
      </c>
      <c r="N178" s="136">
        <f t="shared" si="34"/>
        <v>0.4</v>
      </c>
      <c r="O178" s="136">
        <f t="shared" si="34"/>
        <v>0.4</v>
      </c>
      <c r="P178" s="136">
        <f t="shared" si="34"/>
        <v>0.4</v>
      </c>
      <c r="Q178" s="136">
        <f t="shared" si="34"/>
        <v>0.4</v>
      </c>
      <c r="R178" s="136">
        <f t="shared" si="34"/>
        <v>0.4</v>
      </c>
      <c r="S178" s="136">
        <f t="shared" si="35"/>
        <v>0.4</v>
      </c>
      <c r="T178" s="136">
        <f t="shared" si="35"/>
        <v>0.4</v>
      </c>
      <c r="U178" s="136">
        <f t="shared" si="35"/>
        <v>0.4</v>
      </c>
      <c r="V178" s="136">
        <f t="shared" si="35"/>
        <v>0.4</v>
      </c>
      <c r="W178" s="136">
        <f t="shared" si="35"/>
        <v>0.4</v>
      </c>
      <c r="X178" s="136">
        <f t="shared" si="35"/>
        <v>0.4</v>
      </c>
      <c r="Y178" s="136">
        <f t="shared" si="35"/>
        <v>0.4</v>
      </c>
      <c r="Z178" s="136">
        <f t="shared" si="35"/>
        <v>0.4</v>
      </c>
      <c r="AA178" s="136">
        <f t="shared" si="35"/>
        <v>0.4</v>
      </c>
      <c r="AB178" s="136">
        <f t="shared" si="35"/>
        <v>0.4</v>
      </c>
      <c r="AC178" s="136">
        <f t="shared" si="35"/>
        <v>0.4</v>
      </c>
      <c r="AD178" s="136">
        <f t="shared" si="35"/>
        <v>0.4</v>
      </c>
      <c r="AE178" s="136">
        <f t="shared" si="35"/>
        <v>0.4</v>
      </c>
      <c r="AF178" s="136">
        <f t="shared" si="35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4"/>
        <v>0.64</v>
      </c>
      <c r="D179" s="146">
        <f t="shared" si="34"/>
        <v>0.64</v>
      </c>
      <c r="E179" s="146">
        <f t="shared" si="34"/>
        <v>0.64</v>
      </c>
      <c r="F179" s="146">
        <f t="shared" si="34"/>
        <v>0.64</v>
      </c>
      <c r="G179" s="146">
        <f t="shared" si="34"/>
        <v>0.64</v>
      </c>
      <c r="H179" s="146">
        <f t="shared" si="34"/>
        <v>0.64</v>
      </c>
      <c r="I179" s="146">
        <f t="shared" si="34"/>
        <v>0.64</v>
      </c>
      <c r="J179" s="146">
        <f t="shared" si="34"/>
        <v>0.64</v>
      </c>
      <c r="K179" s="146">
        <f t="shared" si="34"/>
        <v>0.64</v>
      </c>
      <c r="L179" s="146">
        <f t="shared" si="34"/>
        <v>0.64</v>
      </c>
      <c r="M179" s="146">
        <f t="shared" si="34"/>
        <v>0.64</v>
      </c>
      <c r="N179" s="146">
        <f t="shared" si="34"/>
        <v>0.64</v>
      </c>
      <c r="O179" s="146">
        <f t="shared" si="34"/>
        <v>0.64</v>
      </c>
      <c r="P179" s="146">
        <f t="shared" si="34"/>
        <v>0.64</v>
      </c>
      <c r="Q179" s="146">
        <f t="shared" si="34"/>
        <v>0.64</v>
      </c>
      <c r="R179" s="146">
        <f t="shared" si="34"/>
        <v>0.64</v>
      </c>
      <c r="S179" s="146">
        <f t="shared" si="35"/>
        <v>0.64</v>
      </c>
      <c r="T179" s="146">
        <f t="shared" si="35"/>
        <v>0.64</v>
      </c>
      <c r="U179" s="146">
        <f t="shared" si="35"/>
        <v>0.64</v>
      </c>
      <c r="V179" s="146">
        <f t="shared" si="35"/>
        <v>0.64</v>
      </c>
      <c r="W179" s="146">
        <f t="shared" si="35"/>
        <v>0.64</v>
      </c>
      <c r="X179" s="146">
        <f t="shared" si="35"/>
        <v>0.64</v>
      </c>
      <c r="Y179" s="146">
        <f t="shared" si="35"/>
        <v>0.64</v>
      </c>
      <c r="Z179" s="146">
        <f t="shared" si="35"/>
        <v>0.64</v>
      </c>
      <c r="AA179" s="146">
        <f t="shared" si="35"/>
        <v>0.64</v>
      </c>
      <c r="AB179" s="146">
        <f t="shared" si="35"/>
        <v>0.64</v>
      </c>
      <c r="AC179" s="146">
        <f t="shared" si="35"/>
        <v>0.64</v>
      </c>
      <c r="AD179" s="146">
        <f t="shared" si="35"/>
        <v>0.64</v>
      </c>
      <c r="AE179" s="146">
        <f t="shared" si="35"/>
        <v>0.64</v>
      </c>
      <c r="AF179" s="146">
        <f t="shared" si="35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6">SUM(C174:C179)</f>
        <v>3.54</v>
      </c>
      <c r="D180" s="149">
        <f t="shared" si="36"/>
        <v>3.54</v>
      </c>
      <c r="E180" s="149">
        <f t="shared" si="36"/>
        <v>3.54</v>
      </c>
      <c r="F180" s="149">
        <f t="shared" si="36"/>
        <v>3.54</v>
      </c>
      <c r="G180" s="149">
        <f t="shared" si="36"/>
        <v>3.54</v>
      </c>
      <c r="H180" s="149">
        <f t="shared" si="36"/>
        <v>3.54</v>
      </c>
      <c r="I180" s="149">
        <f t="shared" si="36"/>
        <v>3.54</v>
      </c>
      <c r="J180" s="149">
        <f t="shared" si="36"/>
        <v>3.54</v>
      </c>
      <c r="K180" s="149">
        <f t="shared" si="36"/>
        <v>3.54</v>
      </c>
      <c r="L180" s="149">
        <f>SUM(L174:L179)</f>
        <v>3.54</v>
      </c>
      <c r="M180" s="149">
        <f t="shared" ref="M180:R180" si="37">SUM(M174:M179)</f>
        <v>3.54</v>
      </c>
      <c r="N180" s="149">
        <f t="shared" si="37"/>
        <v>3.54</v>
      </c>
      <c r="O180" s="149">
        <f t="shared" si="37"/>
        <v>3.54</v>
      </c>
      <c r="P180" s="149">
        <f t="shared" si="37"/>
        <v>3.54</v>
      </c>
      <c r="Q180" s="149">
        <f t="shared" si="37"/>
        <v>3.54</v>
      </c>
      <c r="R180" s="149">
        <f t="shared" si="37"/>
        <v>3.54</v>
      </c>
      <c r="S180" s="149">
        <f>SUM(S174:S179)</f>
        <v>3.54</v>
      </c>
      <c r="T180" s="149">
        <f t="shared" ref="T180:AG180" si="38">SUM(T174:T179)</f>
        <v>3.54</v>
      </c>
      <c r="U180" s="149">
        <f t="shared" si="38"/>
        <v>3.54</v>
      </c>
      <c r="V180" s="149">
        <f t="shared" si="38"/>
        <v>3.54</v>
      </c>
      <c r="W180" s="149">
        <f t="shared" si="38"/>
        <v>3.54</v>
      </c>
      <c r="X180" s="149">
        <f t="shared" si="38"/>
        <v>3.54</v>
      </c>
      <c r="Y180" s="149">
        <f t="shared" si="38"/>
        <v>3.54</v>
      </c>
      <c r="Z180" s="149">
        <f t="shared" si="38"/>
        <v>3.54</v>
      </c>
      <c r="AA180" s="149">
        <f t="shared" si="38"/>
        <v>3.54</v>
      </c>
      <c r="AB180" s="149">
        <f t="shared" si="38"/>
        <v>3.54</v>
      </c>
      <c r="AC180" s="149">
        <f t="shared" si="38"/>
        <v>3.54</v>
      </c>
      <c r="AD180" s="149">
        <f t="shared" si="38"/>
        <v>3.54</v>
      </c>
      <c r="AE180" s="149">
        <f t="shared" si="38"/>
        <v>3.54</v>
      </c>
      <c r="AF180" s="149">
        <f t="shared" si="38"/>
        <v>3.54</v>
      </c>
      <c r="AG180" s="150">
        <f t="shared" si="38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989.66999999999985</v>
      </c>
      <c r="C189" s="164">
        <f>INDEX(F9:M9,1,MATCH(MAX(F66:M66),F66:M66,0))</f>
        <v>0.33333333333333331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2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2)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2)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9">B66</f>
        <v>918.43999999999994</v>
      </c>
      <c r="U194" s="173">
        <f t="shared" si="39"/>
        <v>864.74</v>
      </c>
      <c r="V194" s="173">
        <f t="shared" si="39"/>
        <v>866.83999999999992</v>
      </c>
      <c r="W194" s="173">
        <f t="shared" si="39"/>
        <v>854.13999999999987</v>
      </c>
      <c r="X194" s="173">
        <f t="shared" si="39"/>
        <v>867.56999999999994</v>
      </c>
      <c r="Y194" s="173">
        <f t="shared" si="39"/>
        <v>849.12</v>
      </c>
      <c r="Z194" s="173">
        <f t="shared" si="39"/>
        <v>882.32999999999993</v>
      </c>
      <c r="AA194" s="173">
        <f t="shared" si="39"/>
        <v>899.54</v>
      </c>
      <c r="AB194" s="173">
        <f t="shared" si="39"/>
        <v>924.91000000000008</v>
      </c>
      <c r="AC194" s="173">
        <f t="shared" si="39"/>
        <v>975.6099999999999</v>
      </c>
      <c r="AD194" s="173">
        <f t="shared" si="39"/>
        <v>989.66999999999985</v>
      </c>
      <c r="AE194" s="173">
        <f t="shared" si="39"/>
        <v>939.34</v>
      </c>
      <c r="AF194" s="173">
        <f t="shared" si="39"/>
        <v>1041.24</v>
      </c>
      <c r="AG194" s="173">
        <f t="shared" si="39"/>
        <v>1025.6399999999999</v>
      </c>
      <c r="AH194" s="173">
        <f t="shared" si="39"/>
        <v>1037.94</v>
      </c>
      <c r="AI194" s="173">
        <f t="shared" si="39"/>
        <v>975.74</v>
      </c>
      <c r="AJ194" s="173">
        <f t="shared" si="39"/>
        <v>960.27</v>
      </c>
      <c r="AK194" s="173">
        <f t="shared" si="39"/>
        <v>996.28</v>
      </c>
      <c r="AL194" s="173">
        <f t="shared" si="39"/>
        <v>974.64</v>
      </c>
      <c r="AM194" s="173">
        <f t="shared" si="39"/>
        <v>984.44</v>
      </c>
      <c r="AN194" s="173">
        <f t="shared" si="39"/>
        <v>990.42000000000007</v>
      </c>
      <c r="AO194" s="173">
        <f t="shared" si="39"/>
        <v>1002.1399999999999</v>
      </c>
      <c r="AP194" s="173">
        <f t="shared" si="39"/>
        <v>1076.3399999999999</v>
      </c>
      <c r="AQ194" s="173">
        <f t="shared" si="39"/>
        <v>1072.7199999999998</v>
      </c>
      <c r="AR194" s="173">
        <f t="shared" si="39"/>
        <v>1150.3399999999999</v>
      </c>
      <c r="AS194" s="173">
        <f t="shared" si="39"/>
        <v>1187.6599999999999</v>
      </c>
      <c r="AT194" s="173">
        <f t="shared" si="39"/>
        <v>1165.6399999999999</v>
      </c>
      <c r="AU194" s="173">
        <f t="shared" si="39"/>
        <v>1142.3599999999999</v>
      </c>
      <c r="AV194" s="173">
        <f t="shared" si="39"/>
        <v>1055.32</v>
      </c>
      <c r="AW194" s="173">
        <f t="shared" si="39"/>
        <v>975.04</v>
      </c>
      <c r="AX194" s="173">
        <f t="shared" si="39"/>
        <v>947.36999999999989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40">B179</f>
        <v>0.64</v>
      </c>
      <c r="C215" s="176">
        <f t="shared" si="40"/>
        <v>0.64</v>
      </c>
      <c r="D215" s="176">
        <f t="shared" si="40"/>
        <v>0.64</v>
      </c>
      <c r="E215" s="176">
        <f t="shared" si="40"/>
        <v>0.64</v>
      </c>
      <c r="F215" s="176">
        <f t="shared" si="40"/>
        <v>0.64</v>
      </c>
      <c r="G215" s="176">
        <f t="shared" si="40"/>
        <v>0.64</v>
      </c>
      <c r="H215" s="176">
        <f t="shared" si="40"/>
        <v>0.64</v>
      </c>
      <c r="I215" s="176">
        <f t="shared" si="40"/>
        <v>0.64</v>
      </c>
      <c r="J215" s="176">
        <f t="shared" si="40"/>
        <v>0.64</v>
      </c>
      <c r="K215" s="176">
        <f t="shared" si="40"/>
        <v>0.64</v>
      </c>
      <c r="L215" s="176">
        <f t="shared" si="40"/>
        <v>0.64</v>
      </c>
      <c r="M215" s="176">
        <f t="shared" si="40"/>
        <v>0.64</v>
      </c>
      <c r="N215" s="176">
        <f t="shared" si="40"/>
        <v>0.64</v>
      </c>
      <c r="O215" s="176">
        <f t="shared" si="40"/>
        <v>0.64</v>
      </c>
      <c r="P215" s="176">
        <f t="shared" si="40"/>
        <v>0.64</v>
      </c>
      <c r="Q215" s="176">
        <f t="shared" si="40"/>
        <v>0.64</v>
      </c>
      <c r="R215" s="176">
        <f t="shared" si="40"/>
        <v>0.64</v>
      </c>
      <c r="S215" s="176">
        <f t="shared" si="40"/>
        <v>0.64</v>
      </c>
      <c r="T215" s="176">
        <f t="shared" si="40"/>
        <v>0.64</v>
      </c>
      <c r="U215" s="176">
        <f t="shared" si="40"/>
        <v>0.64</v>
      </c>
      <c r="V215" s="176">
        <f t="shared" si="40"/>
        <v>0.64</v>
      </c>
      <c r="W215" s="176">
        <f t="shared" si="40"/>
        <v>0.64</v>
      </c>
      <c r="X215" s="176">
        <f t="shared" si="40"/>
        <v>0.64</v>
      </c>
      <c r="Y215" s="176">
        <f t="shared" si="40"/>
        <v>0.64</v>
      </c>
      <c r="Z215" s="176">
        <f t="shared" si="40"/>
        <v>0.64</v>
      </c>
      <c r="AA215" s="176">
        <f t="shared" si="40"/>
        <v>0.64</v>
      </c>
      <c r="AB215" s="176">
        <f t="shared" si="40"/>
        <v>0.64</v>
      </c>
      <c r="AC215" s="176">
        <f t="shared" si="40"/>
        <v>0.64</v>
      </c>
      <c r="AD215" s="176">
        <f t="shared" si="40"/>
        <v>0.64</v>
      </c>
      <c r="AE215" s="176">
        <f t="shared" si="40"/>
        <v>0.64</v>
      </c>
      <c r="AF215" s="176">
        <f t="shared" si="40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41">IF(C183&lt;100,"",C183-520)</f>
        <v/>
      </c>
      <c r="D216" s="120" t="str">
        <f t="shared" si="41"/>
        <v/>
      </c>
      <c r="E216" s="120" t="str">
        <f t="shared" si="41"/>
        <v/>
      </c>
      <c r="F216" s="120" t="str">
        <f t="shared" si="41"/>
        <v/>
      </c>
      <c r="G216" s="120" t="str">
        <f t="shared" si="41"/>
        <v/>
      </c>
      <c r="H216" s="120" t="str">
        <f t="shared" si="41"/>
        <v/>
      </c>
      <c r="I216" s="120" t="str">
        <f t="shared" si="41"/>
        <v/>
      </c>
      <c r="J216" s="120" t="str">
        <f t="shared" si="41"/>
        <v/>
      </c>
      <c r="K216" s="120" t="str">
        <f t="shared" si="41"/>
        <v/>
      </c>
      <c r="L216" s="120" t="str">
        <f t="shared" si="41"/>
        <v/>
      </c>
      <c r="M216" s="120" t="str">
        <f t="shared" si="41"/>
        <v/>
      </c>
      <c r="N216" s="120" t="str">
        <f t="shared" si="41"/>
        <v/>
      </c>
      <c r="O216" s="120" t="str">
        <f t="shared" si="41"/>
        <v/>
      </c>
      <c r="P216" s="120" t="str">
        <f t="shared" si="41"/>
        <v/>
      </c>
      <c r="Q216" s="120" t="str">
        <f t="shared" si="41"/>
        <v/>
      </c>
      <c r="R216" s="120" t="str">
        <f t="shared" si="41"/>
        <v/>
      </c>
      <c r="S216" s="120" t="str">
        <f t="shared" si="41"/>
        <v/>
      </c>
      <c r="T216" s="120" t="str">
        <f t="shared" si="41"/>
        <v/>
      </c>
      <c r="U216" s="120" t="str">
        <f t="shared" si="41"/>
        <v/>
      </c>
      <c r="V216" s="120" t="str">
        <f t="shared" si="41"/>
        <v/>
      </c>
      <c r="W216" s="120" t="str">
        <f t="shared" si="41"/>
        <v/>
      </c>
      <c r="X216" s="120" t="str">
        <f t="shared" si="41"/>
        <v/>
      </c>
      <c r="Y216" s="120" t="str">
        <f t="shared" si="41"/>
        <v/>
      </c>
      <c r="Z216" s="120" t="str">
        <f t="shared" si="41"/>
        <v/>
      </c>
      <c r="AA216" s="120" t="str">
        <f t="shared" si="41"/>
        <v/>
      </c>
      <c r="AB216" s="120" t="str">
        <f t="shared" si="41"/>
        <v/>
      </c>
      <c r="AC216" s="120" t="str">
        <f t="shared" si="41"/>
        <v/>
      </c>
      <c r="AD216" s="120" t="str">
        <f t="shared" si="41"/>
        <v/>
      </c>
      <c r="AE216" s="120" t="str">
        <f t="shared" si="41"/>
        <v/>
      </c>
      <c r="AF216" s="120" t="str">
        <f t="shared" si="41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2">IF(B184&lt;100,"",B184-620)</f>
        <v/>
      </c>
      <c r="C217" s="120" t="str">
        <f t="shared" si="42"/>
        <v/>
      </c>
      <c r="D217" s="120" t="str">
        <f t="shared" si="42"/>
        <v/>
      </c>
      <c r="E217" s="120" t="str">
        <f t="shared" si="42"/>
        <v/>
      </c>
      <c r="F217" s="120" t="str">
        <f t="shared" si="42"/>
        <v/>
      </c>
      <c r="G217" s="120" t="str">
        <f t="shared" si="42"/>
        <v/>
      </c>
      <c r="H217" s="120" t="str">
        <f t="shared" si="42"/>
        <v/>
      </c>
      <c r="I217" s="120" t="str">
        <f t="shared" si="42"/>
        <v/>
      </c>
      <c r="J217" s="120" t="str">
        <f t="shared" si="42"/>
        <v/>
      </c>
      <c r="K217" s="120" t="str">
        <f t="shared" si="42"/>
        <v/>
      </c>
      <c r="L217" s="120" t="str">
        <f t="shared" si="42"/>
        <v/>
      </c>
      <c r="M217" s="120" t="str">
        <f t="shared" si="42"/>
        <v/>
      </c>
      <c r="N217" s="120" t="str">
        <f t="shared" si="42"/>
        <v/>
      </c>
      <c r="O217" s="120" t="str">
        <f t="shared" si="42"/>
        <v/>
      </c>
      <c r="P217" s="120" t="str">
        <f t="shared" si="42"/>
        <v/>
      </c>
      <c r="Q217" s="120" t="str">
        <f t="shared" si="42"/>
        <v/>
      </c>
      <c r="R217" s="120" t="str">
        <f t="shared" si="42"/>
        <v/>
      </c>
      <c r="S217" s="120" t="str">
        <f t="shared" si="42"/>
        <v/>
      </c>
      <c r="T217" s="120" t="str">
        <f t="shared" si="42"/>
        <v/>
      </c>
      <c r="U217" s="120" t="str">
        <f t="shared" si="42"/>
        <v/>
      </c>
      <c r="V217" s="120" t="str">
        <f t="shared" si="42"/>
        <v/>
      </c>
      <c r="W217" s="120" t="str">
        <f t="shared" si="42"/>
        <v/>
      </c>
      <c r="X217" s="120" t="str">
        <f t="shared" si="42"/>
        <v/>
      </c>
      <c r="Y217" s="120" t="str">
        <f t="shared" si="42"/>
        <v/>
      </c>
      <c r="Z217" s="120" t="str">
        <f t="shared" si="42"/>
        <v/>
      </c>
      <c r="AA217" s="120" t="str">
        <f t="shared" si="42"/>
        <v/>
      </c>
      <c r="AB217" s="120" t="str">
        <f t="shared" si="42"/>
        <v/>
      </c>
      <c r="AC217" s="120" t="str">
        <f t="shared" si="42"/>
        <v/>
      </c>
      <c r="AD217" s="120" t="str">
        <f t="shared" si="42"/>
        <v/>
      </c>
      <c r="AE217" s="120" t="str">
        <f t="shared" si="42"/>
        <v/>
      </c>
      <c r="AF217" s="120" t="str">
        <f t="shared" si="42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3">IF(B185&lt;100,"",B185-330)</f>
        <v/>
      </c>
      <c r="C218" s="120" t="str">
        <f t="shared" si="43"/>
        <v/>
      </c>
      <c r="D218" s="120" t="str">
        <f t="shared" si="43"/>
        <v/>
      </c>
      <c r="E218" s="120" t="str">
        <f t="shared" si="43"/>
        <v/>
      </c>
      <c r="F218" s="120" t="str">
        <f t="shared" si="43"/>
        <v/>
      </c>
      <c r="G218" s="120" t="str">
        <f t="shared" si="43"/>
        <v/>
      </c>
      <c r="H218" s="120" t="str">
        <f t="shared" si="43"/>
        <v/>
      </c>
      <c r="I218" s="120" t="str">
        <f t="shared" si="43"/>
        <v/>
      </c>
      <c r="J218" s="120" t="str">
        <f t="shared" si="43"/>
        <v/>
      </c>
      <c r="K218" s="120" t="str">
        <f t="shared" si="43"/>
        <v/>
      </c>
      <c r="L218" s="120" t="str">
        <f t="shared" si="43"/>
        <v/>
      </c>
      <c r="M218" s="120" t="str">
        <f t="shared" si="43"/>
        <v/>
      </c>
      <c r="N218" s="120" t="str">
        <f t="shared" si="43"/>
        <v/>
      </c>
      <c r="O218" s="120" t="str">
        <f t="shared" si="43"/>
        <v/>
      </c>
      <c r="P218" s="120" t="str">
        <f t="shared" si="43"/>
        <v/>
      </c>
      <c r="Q218" s="120" t="str">
        <f t="shared" si="43"/>
        <v/>
      </c>
      <c r="R218" s="120" t="str">
        <f t="shared" si="43"/>
        <v/>
      </c>
      <c r="S218" s="120" t="str">
        <f t="shared" si="43"/>
        <v/>
      </c>
      <c r="T218" s="120" t="str">
        <f t="shared" si="43"/>
        <v/>
      </c>
      <c r="U218" s="120" t="str">
        <f t="shared" si="43"/>
        <v/>
      </c>
      <c r="V218" s="120" t="str">
        <f t="shared" si="43"/>
        <v/>
      </c>
      <c r="W218" s="120" t="str">
        <f t="shared" si="43"/>
        <v/>
      </c>
      <c r="X218" s="120" t="str">
        <f t="shared" si="43"/>
        <v/>
      </c>
      <c r="Y218" s="120" t="str">
        <f t="shared" si="43"/>
        <v/>
      </c>
      <c r="Z218" s="120" t="str">
        <f t="shared" si="43"/>
        <v/>
      </c>
      <c r="AA218" s="120" t="str">
        <f t="shared" si="43"/>
        <v/>
      </c>
      <c r="AB218" s="120" t="str">
        <f t="shared" si="43"/>
        <v/>
      </c>
      <c r="AC218" s="120" t="str">
        <f t="shared" si="43"/>
        <v/>
      </c>
      <c r="AD218" s="120" t="str">
        <f t="shared" si="43"/>
        <v/>
      </c>
      <c r="AE218" s="120" t="str">
        <f t="shared" si="43"/>
        <v/>
      </c>
      <c r="AF218" s="120" t="str">
        <f t="shared" si="43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4">IF(C186&lt;100,"",C186-1500)</f>
        <v/>
      </c>
      <c r="D219" s="120" t="str">
        <f t="shared" si="44"/>
        <v/>
      </c>
      <c r="E219" s="120" t="str">
        <f t="shared" si="44"/>
        <v/>
      </c>
      <c r="F219" s="120" t="str">
        <f t="shared" si="44"/>
        <v/>
      </c>
      <c r="G219" s="120" t="str">
        <f t="shared" si="44"/>
        <v/>
      </c>
      <c r="H219" s="120" t="str">
        <f t="shared" si="44"/>
        <v/>
      </c>
      <c r="I219" s="120" t="str">
        <f t="shared" si="44"/>
        <v/>
      </c>
      <c r="J219" s="120" t="str">
        <f t="shared" si="44"/>
        <v/>
      </c>
      <c r="K219" s="120" t="str">
        <f t="shared" si="44"/>
        <v/>
      </c>
      <c r="L219" s="120" t="str">
        <f t="shared" si="44"/>
        <v/>
      </c>
      <c r="M219" s="120" t="str">
        <f t="shared" si="44"/>
        <v/>
      </c>
      <c r="N219" s="120" t="str">
        <f t="shared" si="44"/>
        <v/>
      </c>
      <c r="O219" s="120" t="str">
        <f t="shared" si="44"/>
        <v/>
      </c>
      <c r="P219" s="120" t="str">
        <f t="shared" si="44"/>
        <v/>
      </c>
      <c r="Q219" s="120" t="str">
        <f t="shared" si="44"/>
        <v/>
      </c>
      <c r="R219" s="120" t="str">
        <f t="shared" si="44"/>
        <v/>
      </c>
      <c r="S219" s="120" t="str">
        <f t="shared" si="44"/>
        <v/>
      </c>
      <c r="T219" s="120" t="str">
        <f t="shared" si="44"/>
        <v/>
      </c>
      <c r="U219" s="120" t="str">
        <f t="shared" si="44"/>
        <v/>
      </c>
      <c r="V219" s="120" t="str">
        <f t="shared" si="44"/>
        <v/>
      </c>
      <c r="W219" s="120" t="str">
        <f t="shared" si="44"/>
        <v/>
      </c>
      <c r="X219" s="120" t="str">
        <f t="shared" si="44"/>
        <v/>
      </c>
      <c r="Y219" s="120" t="str">
        <f t="shared" si="44"/>
        <v/>
      </c>
      <c r="Z219" s="120" t="str">
        <f t="shared" si="44"/>
        <v/>
      </c>
      <c r="AA219" s="120" t="str">
        <f t="shared" si="44"/>
        <v/>
      </c>
      <c r="AB219" s="120" t="str">
        <f t="shared" si="44"/>
        <v/>
      </c>
      <c r="AC219" s="120" t="str">
        <f t="shared" si="44"/>
        <v/>
      </c>
      <c r="AD219" s="120" t="str">
        <f t="shared" si="44"/>
        <v/>
      </c>
      <c r="AE219" s="120" t="str">
        <f t="shared" si="44"/>
        <v/>
      </c>
      <c r="AF219" s="120" t="str">
        <f t="shared" si="44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3 AL15:AL27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776" priority="245">
      <formula>S$9&gt;=20/24</formula>
    </cfRule>
    <cfRule type="expression" dxfId="6775" priority="246">
      <formula>AND(S$9&gt;=14/24,S$9&lt;20/24)</formula>
    </cfRule>
    <cfRule type="expression" dxfId="6774" priority="247">
      <formula>AND(S$9&gt;=8/24,S$9&lt;14/24)</formula>
    </cfRule>
    <cfRule type="expression" dxfId="6773" priority="248">
      <formula>S$9&lt;8/24</formula>
    </cfRule>
  </conditionalFormatting>
  <conditionalFormatting sqref="B8:AF10 B71:Q71 L32:Q32 B48:Z48 B72:Z72 C174:AF180 M37 N36:Q37 L30:Q30 M38:Q40 L35:Q35 L52:Q53 L50:T51 V36:W36 S35:W35 X35:Z36 L45:Z47 B55:B59 R11:T11 B60:Z70 B49:K53 H74:Z80 H73:Q73 B73:G80 O32:P40 M54:Q59 L33:Z34 U11:Z12 AB60:AF80 AB45:AF52">
    <cfRule type="expression" dxfId="6772" priority="241">
      <formula>B$9&gt;=20/24</formula>
    </cfRule>
    <cfRule type="expression" dxfId="6771" priority="242">
      <formula>AND(B$9&gt;=14/24,B$9&lt;20/24)</formula>
    </cfRule>
    <cfRule type="expression" dxfId="6770" priority="243">
      <formula>AND(B$9&gt;=8/24,B$9&lt;14/24)</formula>
    </cfRule>
    <cfRule type="expression" dxfId="6769" priority="244">
      <formula>B$9&lt;8/24</formula>
    </cfRule>
  </conditionalFormatting>
  <conditionalFormatting sqref="B172:AF172">
    <cfRule type="expression" dxfId="6768" priority="237">
      <formula>B$9&gt;=20/24</formula>
    </cfRule>
    <cfRule type="expression" dxfId="6767" priority="238">
      <formula>AND(B$9&gt;=14/24,B$9&lt;20/24)</formula>
    </cfRule>
    <cfRule type="expression" dxfId="6766" priority="239">
      <formula>AND(B$9&gt;=8/24,B$9&lt;14/24)</formula>
    </cfRule>
    <cfRule type="expression" dxfId="6765" priority="240">
      <formula>B$9&lt;8/24</formula>
    </cfRule>
  </conditionalFormatting>
  <conditionalFormatting sqref="AL4:AL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6764" priority="232">
      <formula>L$9&gt;=20/24</formula>
    </cfRule>
    <cfRule type="expression" dxfId="6763" priority="233">
      <formula>AND(L$9&gt;=14/24,L$9&lt;20/24)</formula>
    </cfRule>
    <cfRule type="expression" dxfId="6762" priority="234">
      <formula>AND(L$9&gt;=8/24,L$9&lt;14/24)</formula>
    </cfRule>
    <cfRule type="expression" dxfId="6761" priority="235">
      <formula>L$9&lt;8/24</formula>
    </cfRule>
  </conditionalFormatting>
  <conditionalFormatting sqref="L36:M36">
    <cfRule type="expression" dxfId="6760" priority="228">
      <formula>L$9&gt;=20/24</formula>
    </cfRule>
    <cfRule type="expression" dxfId="6759" priority="229">
      <formula>AND(L$9&gt;=14/24,L$9&lt;20/24)</formula>
    </cfRule>
    <cfRule type="expression" dxfId="6758" priority="230">
      <formula>AND(L$9&gt;=8/24,L$9&lt;14/24)</formula>
    </cfRule>
    <cfRule type="expression" dxfId="6757" priority="231">
      <formula>L$9&lt;8/24</formula>
    </cfRule>
  </conditionalFormatting>
  <conditionalFormatting sqref="U13:Z13">
    <cfRule type="expression" dxfId="6756" priority="224">
      <formula>U$9&gt;=20/24</formula>
    </cfRule>
    <cfRule type="expression" dxfId="6755" priority="225">
      <formula>AND(U$9&gt;=14/24,U$9&lt;20/24)</formula>
    </cfRule>
    <cfRule type="expression" dxfId="6754" priority="226">
      <formula>AND(U$9&gt;=8/24,U$9&lt;14/24)</formula>
    </cfRule>
    <cfRule type="expression" dxfId="6753" priority="227">
      <formula>U$9&lt;8/24</formula>
    </cfRule>
  </conditionalFormatting>
  <conditionalFormatting sqref="R32:Z32">
    <cfRule type="expression" dxfId="6752" priority="220">
      <formula>R$9&gt;=20/24</formula>
    </cfRule>
    <cfRule type="expression" dxfId="6751" priority="221">
      <formula>AND(R$9&gt;=14/24,R$9&lt;20/24)</formula>
    </cfRule>
    <cfRule type="expression" dxfId="6750" priority="222">
      <formula>AND(R$9&gt;=8/24,R$9&lt;14/24)</formula>
    </cfRule>
    <cfRule type="expression" dxfId="6749" priority="223">
      <formula>R$9&lt;8/24</formula>
    </cfRule>
  </conditionalFormatting>
  <conditionalFormatting sqref="R49:Z49">
    <cfRule type="expression" dxfId="6748" priority="216">
      <formula>R$9&gt;=20/24</formula>
    </cfRule>
    <cfRule type="expression" dxfId="6747" priority="217">
      <formula>AND(R$9&gt;=14/24,R$9&lt;20/24)</formula>
    </cfRule>
    <cfRule type="expression" dxfId="6746" priority="218">
      <formula>AND(R$9&gt;=8/24,R$9&lt;14/24)</formula>
    </cfRule>
    <cfRule type="expression" dxfId="6745" priority="219">
      <formula>R$9&lt;8/24</formula>
    </cfRule>
  </conditionalFormatting>
  <conditionalFormatting sqref="R71:Z71">
    <cfRule type="expression" dxfId="6744" priority="212">
      <formula>R$9&gt;=20/24</formula>
    </cfRule>
    <cfRule type="expression" dxfId="6743" priority="213">
      <formula>AND(R$9&gt;=14/24,R$9&lt;20/24)</formula>
    </cfRule>
    <cfRule type="expression" dxfId="6742" priority="214">
      <formula>AND(R$9&gt;=8/24,R$9&lt;14/24)</formula>
    </cfRule>
    <cfRule type="expression" dxfId="6741" priority="215">
      <formula>R$9&lt;8/24</formula>
    </cfRule>
  </conditionalFormatting>
  <conditionalFormatting sqref="R73:Z73">
    <cfRule type="expression" dxfId="6740" priority="208">
      <formula>R$9&gt;=20/24</formula>
    </cfRule>
    <cfRule type="expression" dxfId="6739" priority="209">
      <formula>AND(R$9&gt;=14/24,R$9&lt;20/24)</formula>
    </cfRule>
    <cfRule type="expression" dxfId="6738" priority="210">
      <formula>AND(R$9&gt;=8/24,R$9&lt;14/24)</formula>
    </cfRule>
    <cfRule type="expression" dxfId="6737" priority="211">
      <formula>R$9&lt;8/24</formula>
    </cfRule>
  </conditionalFormatting>
  <conditionalFormatting sqref="L11:Q13 L15:Q28 R23:Z27">
    <cfRule type="expression" dxfId="6736" priority="204">
      <formula>L$9&gt;=20/24</formula>
    </cfRule>
    <cfRule type="expression" dxfId="6735" priority="205">
      <formula>AND(L$9&gt;=14/24,L$9&lt;20/24)</formula>
    </cfRule>
    <cfRule type="expression" dxfId="6734" priority="206">
      <formula>AND(L$9&gt;=8/24,L$9&lt;14/24)</formula>
    </cfRule>
    <cfRule type="expression" dxfId="6733" priority="207">
      <formula>L$9&lt;8/24</formula>
    </cfRule>
  </conditionalFormatting>
  <conditionalFormatting sqref="L41:Q41">
    <cfRule type="expression" dxfId="6732" priority="200">
      <formula>L$9&gt;=20/24</formula>
    </cfRule>
    <cfRule type="expression" dxfId="6731" priority="201">
      <formula>AND(L$9&gt;=14/24,L$9&lt;20/24)</formula>
    </cfRule>
    <cfRule type="expression" dxfId="6730" priority="202">
      <formula>AND(L$9&gt;=8/24,L$9&lt;14/24)</formula>
    </cfRule>
    <cfRule type="expression" dxfId="6729" priority="203">
      <formula>L$9&lt;8/24</formula>
    </cfRule>
  </conditionalFormatting>
  <conditionalFormatting sqref="L42:Q42">
    <cfRule type="expression" dxfId="6728" priority="196">
      <formula>L$9&gt;=20/24</formula>
    </cfRule>
    <cfRule type="expression" dxfId="6727" priority="197">
      <formula>AND(L$9&gt;=14/24,L$9&lt;20/24)</formula>
    </cfRule>
    <cfRule type="expression" dxfId="6726" priority="198">
      <formula>AND(L$9&gt;=8/24,L$9&lt;14/24)</formula>
    </cfRule>
    <cfRule type="expression" dxfId="6725" priority="199">
      <formula>L$9&lt;8/24</formula>
    </cfRule>
  </conditionalFormatting>
  <conditionalFormatting sqref="L37:L40 M38:Q38">
    <cfRule type="expression" dxfId="6724" priority="192">
      <formula>L$9&gt;=20/24</formula>
    </cfRule>
    <cfRule type="expression" dxfId="6723" priority="193">
      <formula>AND(L$9&gt;=14/24,L$9&lt;20/24)</formula>
    </cfRule>
    <cfRule type="expression" dxfId="6722" priority="194">
      <formula>AND(L$9&gt;=8/24,L$9&lt;14/24)</formula>
    </cfRule>
    <cfRule type="expression" dxfId="6721" priority="195">
      <formula>L$9&lt;8/24</formula>
    </cfRule>
  </conditionalFormatting>
  <conditionalFormatting sqref="R30:AD30">
    <cfRule type="expression" dxfId="6720" priority="188">
      <formula>R$9&gt;=20/24</formula>
    </cfRule>
    <cfRule type="expression" dxfId="6719" priority="189">
      <formula>AND(R$9&gt;=14/24,R$9&lt;20/24)</formula>
    </cfRule>
    <cfRule type="expression" dxfId="6718" priority="190">
      <formula>AND(R$9&gt;=8/24,R$9&lt;14/24)</formula>
    </cfRule>
    <cfRule type="expression" dxfId="6717" priority="191">
      <formula>R$9&lt;8/24</formula>
    </cfRule>
  </conditionalFormatting>
  <conditionalFormatting sqref="R12:T13 T12:Z12 R15:Z28 AB17:AF28">
    <cfRule type="expression" dxfId="6716" priority="184">
      <formula>R$9&gt;=20/24</formula>
    </cfRule>
    <cfRule type="expression" dxfId="6715" priority="185">
      <formula>AND(R$9&gt;=14/24,R$9&lt;20/24)</formula>
    </cfRule>
    <cfRule type="expression" dxfId="6714" priority="186">
      <formula>AND(R$9&gt;=8/24,R$9&lt;14/24)</formula>
    </cfRule>
    <cfRule type="expression" dxfId="6713" priority="187">
      <formula>R$9&lt;8/24</formula>
    </cfRule>
  </conditionalFormatting>
  <conditionalFormatting sqref="R35:R40 S36:U40 V37:Z40 S35 S38:V38">
    <cfRule type="expression" dxfId="6712" priority="180">
      <formula>R$9&gt;=20/24</formula>
    </cfRule>
    <cfRule type="expression" dxfId="6711" priority="181">
      <formula>AND(R$9&gt;=14/24,R$9&lt;20/24)</formula>
    </cfRule>
    <cfRule type="expression" dxfId="6710" priority="182">
      <formula>AND(R$9&gt;=8/24,R$9&lt;14/24)</formula>
    </cfRule>
    <cfRule type="expression" dxfId="6709" priority="183">
      <formula>R$9&lt;8/24</formula>
    </cfRule>
  </conditionalFormatting>
  <conditionalFormatting sqref="R41:Z41">
    <cfRule type="expression" dxfId="6708" priority="176">
      <formula>R$9&gt;=20/24</formula>
    </cfRule>
    <cfRule type="expression" dxfId="6707" priority="177">
      <formula>AND(R$9&gt;=14/24,R$9&lt;20/24)</formula>
    </cfRule>
    <cfRule type="expression" dxfId="6706" priority="178">
      <formula>AND(R$9&gt;=8/24,R$9&lt;14/24)</formula>
    </cfRule>
    <cfRule type="expression" dxfId="6705" priority="179">
      <formula>R$9&lt;8/24</formula>
    </cfRule>
  </conditionalFormatting>
  <conditionalFormatting sqref="R42:Z42">
    <cfRule type="expression" dxfId="6704" priority="172">
      <formula>R$9&gt;=20/24</formula>
    </cfRule>
    <cfRule type="expression" dxfId="6703" priority="173">
      <formula>AND(R$9&gt;=14/24,R$9&lt;20/24)</formula>
    </cfRule>
    <cfRule type="expression" dxfId="6702" priority="174">
      <formula>AND(R$9&gt;=8/24,R$9&lt;14/24)</formula>
    </cfRule>
    <cfRule type="expression" dxfId="6701" priority="175">
      <formula>R$9&lt;8/24</formula>
    </cfRule>
  </conditionalFormatting>
  <conditionalFormatting sqref="AB53:AF53 R52:Z59 AC54:AF59">
    <cfRule type="expression" dxfId="6700" priority="168">
      <formula>R$9&gt;=20/24</formula>
    </cfRule>
    <cfRule type="expression" dxfId="6699" priority="169">
      <formula>AND(R$9&gt;=14/24,R$9&lt;20/24)</formula>
    </cfRule>
    <cfRule type="expression" dxfId="6698" priority="170">
      <formula>AND(R$9&gt;=8/24,R$9&lt;14/24)</formula>
    </cfRule>
    <cfRule type="expression" dxfId="6697" priority="171">
      <formula>R$9&lt;8/24</formula>
    </cfRule>
  </conditionalFormatting>
  <conditionalFormatting sqref="AB84:AF87">
    <cfRule type="expression" dxfId="6696" priority="164">
      <formula>AB$9&gt;=20/24</formula>
    </cfRule>
    <cfRule type="expression" dxfId="6695" priority="165">
      <formula>AND(AB$9&gt;=14/24,AB$9&lt;20/24)</formula>
    </cfRule>
    <cfRule type="expression" dxfId="6694" priority="166">
      <formula>AND(AB$9&gt;=8/24,AB$9&lt;14/24)</formula>
    </cfRule>
    <cfRule type="expression" dxfId="6693" priority="167">
      <formula>AB$9&lt;8/24</formula>
    </cfRule>
  </conditionalFormatting>
  <conditionalFormatting sqref="B54:H54 H55:H59 I54:K59">
    <cfRule type="expression" dxfId="6692" priority="160">
      <formula>B$9&gt;=20/24</formula>
    </cfRule>
    <cfRule type="expression" dxfId="6691" priority="161">
      <formula>AND(B$9&gt;=14/24,B$9&lt;20/24)</formula>
    </cfRule>
    <cfRule type="expression" dxfId="6690" priority="162">
      <formula>AND(B$9&gt;=8/24,B$9&lt;14/24)</formula>
    </cfRule>
    <cfRule type="expression" dxfId="6689" priority="163">
      <formula>B$9&lt;8/24</formula>
    </cfRule>
  </conditionalFormatting>
  <conditionalFormatting sqref="B84:K87">
    <cfRule type="expression" dxfId="6688" priority="156">
      <formula>B$9&gt;=20/24</formula>
    </cfRule>
    <cfRule type="expression" dxfId="6687" priority="157">
      <formula>AND(B$9&gt;=14/24,B$9&lt;20/24)</formula>
    </cfRule>
    <cfRule type="expression" dxfId="6686" priority="158">
      <formula>AND(B$9&gt;=8/24,B$9&lt;14/24)</formula>
    </cfRule>
    <cfRule type="expression" dxfId="6685" priority="159">
      <formula>B$9&lt;8/24</formula>
    </cfRule>
  </conditionalFormatting>
  <conditionalFormatting sqref="L84:Q87">
    <cfRule type="expression" dxfId="6684" priority="152">
      <formula>L$9&gt;=20/24</formula>
    </cfRule>
    <cfRule type="expression" dxfId="6683" priority="153">
      <formula>AND(L$9&gt;=14/24,L$9&lt;20/24)</formula>
    </cfRule>
    <cfRule type="expression" dxfId="6682" priority="154">
      <formula>AND(L$9&gt;=8/24,L$9&lt;14/24)</formula>
    </cfRule>
    <cfRule type="expression" dxfId="6681" priority="155">
      <formula>L$9&lt;8/24</formula>
    </cfRule>
  </conditionalFormatting>
  <conditionalFormatting sqref="R84:Z87">
    <cfRule type="expression" dxfId="6680" priority="148">
      <formula>R$9&gt;=20/24</formula>
    </cfRule>
    <cfRule type="expression" dxfId="6679" priority="149">
      <formula>AND(R$9&gt;=14/24,R$9&lt;20/24)</formula>
    </cfRule>
    <cfRule type="expression" dxfId="6678" priority="150">
      <formula>AND(R$9&gt;=8/24,R$9&lt;14/24)</formula>
    </cfRule>
    <cfRule type="expression" dxfId="6677" priority="151">
      <formula>R$9&lt;8/24</formula>
    </cfRule>
  </conditionalFormatting>
  <conditionalFormatting sqref="AG43 C29:Z29 G19:G25 G27:G28 B26:G26 B19:F20 B15:G18 H15:Z28 B30:AF31 B11:Z13 B32:Z48 AB11:AF13 AB15:AF29 AB32:AF48">
    <cfRule type="expression" dxfId="6676" priority="147">
      <formula>B11&gt;$AG11</formula>
    </cfRule>
  </conditionalFormatting>
  <conditionalFormatting sqref="T193:AX193">
    <cfRule type="expression" dxfId="6675" priority="143">
      <formula>T$9&gt;=20/24</formula>
    </cfRule>
    <cfRule type="expression" dxfId="6674" priority="144">
      <formula>AND(T$9&gt;=14/24,T$9&lt;20/24)</formula>
    </cfRule>
    <cfRule type="expression" dxfId="6673" priority="145">
      <formula>AND(T$9&gt;=8/24,T$9&lt;14/24)</formula>
    </cfRule>
    <cfRule type="expression" dxfId="6672" priority="146">
      <formula>T$9&lt;8/24</formula>
    </cfRule>
  </conditionalFormatting>
  <conditionalFormatting sqref="A11:A13 A89:A181 A15:A87">
    <cfRule type="expression" dxfId="6671" priority="142">
      <formula>$AH11=0</formula>
    </cfRule>
  </conditionalFormatting>
  <conditionalFormatting sqref="AA88:AF88">
    <cfRule type="expression" dxfId="6670" priority="138">
      <formula>AA$9&gt;=20/24</formula>
    </cfRule>
    <cfRule type="expression" dxfId="6669" priority="139">
      <formula>AND(AA$9&gt;=14/24,AA$9&lt;20/24)</formula>
    </cfRule>
    <cfRule type="expression" dxfId="6668" priority="140">
      <formula>AND(AA$9&gt;=8/24,AA$9&lt;14/24)</formula>
    </cfRule>
    <cfRule type="expression" dxfId="6667" priority="141">
      <formula>AA$9&lt;8/24</formula>
    </cfRule>
  </conditionalFormatting>
  <conditionalFormatting sqref="B88:K88">
    <cfRule type="expression" dxfId="6666" priority="134">
      <formula>B$9&gt;=20/24</formula>
    </cfRule>
    <cfRule type="expression" dxfId="6665" priority="135">
      <formula>AND(B$9&gt;=14/24,B$9&lt;20/24)</formula>
    </cfRule>
    <cfRule type="expression" dxfId="6664" priority="136">
      <formula>AND(B$9&gt;=8/24,B$9&lt;14/24)</formula>
    </cfRule>
    <cfRule type="expression" dxfId="6663" priority="137">
      <formula>B$9&lt;8/24</formula>
    </cfRule>
  </conditionalFormatting>
  <conditionalFormatting sqref="L88:Q88">
    <cfRule type="expression" dxfId="6662" priority="130">
      <formula>L$9&gt;=20/24</formula>
    </cfRule>
    <cfRule type="expression" dxfId="6661" priority="131">
      <formula>AND(L$9&gt;=14/24,L$9&lt;20/24)</formula>
    </cfRule>
    <cfRule type="expression" dxfId="6660" priority="132">
      <formula>AND(L$9&gt;=8/24,L$9&lt;14/24)</formula>
    </cfRule>
    <cfRule type="expression" dxfId="6659" priority="133">
      <formula>L$9&lt;8/24</formula>
    </cfRule>
  </conditionalFormatting>
  <conditionalFormatting sqref="R88:Z88">
    <cfRule type="expression" dxfId="6658" priority="126">
      <formula>R$9&gt;=20/24</formula>
    </cfRule>
    <cfRule type="expression" dxfId="6657" priority="127">
      <formula>AND(R$9&gt;=14/24,R$9&lt;20/24)</formula>
    </cfRule>
    <cfRule type="expression" dxfId="6656" priority="128">
      <formula>AND(R$9&gt;=8/24,R$9&lt;14/24)</formula>
    </cfRule>
    <cfRule type="expression" dxfId="6655" priority="129">
      <formula>R$9&lt;8/24</formula>
    </cfRule>
  </conditionalFormatting>
  <conditionalFormatting sqref="A88">
    <cfRule type="expression" dxfId="6654" priority="125">
      <formula>$AH88=0</formula>
    </cfRule>
  </conditionalFormatting>
  <conditionalFormatting sqref="C29:Z29 AB29:AF29">
    <cfRule type="expression" dxfId="6653" priority="121">
      <formula>C$9&gt;=20/24</formula>
    </cfRule>
    <cfRule type="expression" dxfId="6652" priority="122">
      <formula>AND(C$9&gt;=14/24,C$9&lt;20/24)</formula>
    </cfRule>
    <cfRule type="expression" dxfId="6651" priority="123">
      <formula>AND(C$9&gt;=8/24,C$9&lt;14/24)</formula>
    </cfRule>
    <cfRule type="expression" dxfId="6650" priority="124">
      <formula>C$9&lt;8/24</formula>
    </cfRule>
  </conditionalFormatting>
  <conditionalFormatting sqref="R29:Z29">
    <cfRule type="expression" dxfId="6649" priority="117">
      <formula>R$9&gt;=20/24</formula>
    </cfRule>
    <cfRule type="expression" dxfId="6648" priority="118">
      <formula>AND(R$9&gt;=14/24,R$9&lt;20/24)</formula>
    </cfRule>
    <cfRule type="expression" dxfId="6647" priority="119">
      <formula>AND(R$9&gt;=8/24,R$9&lt;14/24)</formula>
    </cfRule>
    <cfRule type="expression" dxfId="6646" priority="120">
      <formula>R$9&lt;8/24</formula>
    </cfRule>
  </conditionalFormatting>
  <conditionalFormatting sqref="B21:B25 C28:F28 B27:B28">
    <cfRule type="expression" dxfId="6645" priority="113">
      <formula>B$9&gt;=20/24</formula>
    </cfRule>
    <cfRule type="expression" dxfId="6644" priority="114">
      <formula>AND(B$9&gt;=14/24,B$9&lt;20/24)</formula>
    </cfRule>
    <cfRule type="expression" dxfId="6643" priority="115">
      <formula>AND(B$9&gt;=8/24,B$9&lt;14/24)</formula>
    </cfRule>
    <cfRule type="expression" dxfId="6642" priority="116">
      <formula>B$9&lt;8/24</formula>
    </cfRule>
  </conditionalFormatting>
  <conditionalFormatting sqref="B21:B25 C28:F28 B27:B29">
    <cfRule type="expression" dxfId="6641" priority="112">
      <formula>B21&gt;$AG21</formula>
    </cfRule>
  </conditionalFormatting>
  <conditionalFormatting sqref="B29">
    <cfRule type="expression" dxfId="6640" priority="108">
      <formula>B$9&gt;=20/24</formula>
    </cfRule>
    <cfRule type="expression" dxfId="6639" priority="109">
      <formula>AND(B$9&gt;=14/24,B$9&lt;20/24)</formula>
    </cfRule>
    <cfRule type="expression" dxfId="6638" priority="110">
      <formula>AND(B$9&gt;=8/24,B$9&lt;14/24)</formula>
    </cfRule>
    <cfRule type="expression" dxfId="6637" priority="111">
      <formula>B$9&lt;8/24</formula>
    </cfRule>
  </conditionalFormatting>
  <conditionalFormatting sqref="C21:F25 C27:F27">
    <cfRule type="expression" dxfId="6636" priority="104">
      <formula>C$9&gt;=20/24</formula>
    </cfRule>
    <cfRule type="expression" dxfId="6635" priority="105">
      <formula>AND(C$9&gt;=14/24,C$9&lt;20/24)</formula>
    </cfRule>
    <cfRule type="expression" dxfId="6634" priority="106">
      <formula>AND(C$9&gt;=8/24,C$9&lt;14/24)</formula>
    </cfRule>
    <cfRule type="expression" dxfId="6633" priority="107">
      <formula>C$9&lt;8/24</formula>
    </cfRule>
  </conditionalFormatting>
  <conditionalFormatting sqref="C21:F25 C27:F27">
    <cfRule type="expression" dxfId="6632" priority="103">
      <formula>C21&gt;$AG21</formula>
    </cfRule>
  </conditionalFormatting>
  <conditionalFormatting sqref="C55:G59">
    <cfRule type="expression" dxfId="6631" priority="99">
      <formula>C$9&gt;=20/24</formula>
    </cfRule>
    <cfRule type="expression" dxfId="6630" priority="100">
      <formula>AND(C$9&gt;=14/24,C$9&lt;20/24)</formula>
    </cfRule>
    <cfRule type="expression" dxfId="6629" priority="101">
      <formula>AND(C$9&gt;=8/24,C$9&lt;14/24)</formula>
    </cfRule>
    <cfRule type="expression" dxfId="6628" priority="102">
      <formula>C$9&lt;8/24</formula>
    </cfRule>
  </conditionalFormatting>
  <conditionalFormatting sqref="L54:L59">
    <cfRule type="expression" dxfId="6627" priority="95">
      <formula>L$9&gt;=20/24</formula>
    </cfRule>
    <cfRule type="expression" dxfId="6626" priority="96">
      <formula>AND(L$9&gt;=14/24,L$9&lt;20/24)</formula>
    </cfRule>
    <cfRule type="expression" dxfId="6625" priority="97">
      <formula>AND(L$9&gt;=8/24,L$9&lt;14/24)</formula>
    </cfRule>
    <cfRule type="expression" dxfId="6624" priority="98">
      <formula>L$9&lt;8/24</formula>
    </cfRule>
  </conditionalFormatting>
  <conditionalFormatting sqref="AL14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6623" priority="90">
      <formula>U$9&gt;=20/24</formula>
    </cfRule>
    <cfRule type="expression" dxfId="6622" priority="91">
      <formula>AND(U$9&gt;=14/24,U$9&lt;20/24)</formula>
    </cfRule>
    <cfRule type="expression" dxfId="6621" priority="92">
      <formula>AND(U$9&gt;=8/24,U$9&lt;14/24)</formula>
    </cfRule>
    <cfRule type="expression" dxfId="6620" priority="93">
      <formula>U$9&lt;8/24</formula>
    </cfRule>
  </conditionalFormatting>
  <conditionalFormatting sqref="L14:Q14">
    <cfRule type="expression" dxfId="6619" priority="86">
      <formula>L$9&gt;=20/24</formula>
    </cfRule>
    <cfRule type="expression" dxfId="6618" priority="87">
      <formula>AND(L$9&gt;=14/24,L$9&lt;20/24)</formula>
    </cfRule>
    <cfRule type="expression" dxfId="6617" priority="88">
      <formula>AND(L$9&gt;=8/24,L$9&lt;14/24)</formula>
    </cfRule>
    <cfRule type="expression" dxfId="6616" priority="89">
      <formula>L$9&lt;8/24</formula>
    </cfRule>
  </conditionalFormatting>
  <conditionalFormatting sqref="R14:T14">
    <cfRule type="expression" dxfId="6615" priority="82">
      <formula>R$9&gt;=20/24</formula>
    </cfRule>
    <cfRule type="expression" dxfId="6614" priority="83">
      <formula>AND(R$9&gt;=14/24,R$9&lt;20/24)</formula>
    </cfRule>
    <cfRule type="expression" dxfId="6613" priority="84">
      <formula>AND(R$9&gt;=8/24,R$9&lt;14/24)</formula>
    </cfRule>
    <cfRule type="expression" dxfId="6612" priority="85">
      <formula>R$9&lt;8/24</formula>
    </cfRule>
  </conditionalFormatting>
  <conditionalFormatting sqref="B14:Z14 AB14:AF14">
    <cfRule type="expression" dxfId="6611" priority="81">
      <formula>B14&gt;$AG14</formula>
    </cfRule>
  </conditionalFormatting>
  <conditionalFormatting sqref="A14">
    <cfRule type="expression" dxfId="6610" priority="80">
      <formula>$AH14=0</formula>
    </cfRule>
  </conditionalFormatting>
  <conditionalFormatting sqref="AB54:AB59">
    <cfRule type="expression" dxfId="6609" priority="68">
      <formula>AB$9="PEAK"</formula>
    </cfRule>
  </conditionalFormatting>
  <conditionalFormatting sqref="AA11:AA12 AA29">
    <cfRule type="expression" dxfId="6608" priority="60">
      <formula>AA$9&gt;=20/24</formula>
    </cfRule>
    <cfRule type="expression" dxfId="6607" priority="61">
      <formula>AND(AA$9&gt;=14/24,AA$9&lt;20/24)</formula>
    </cfRule>
    <cfRule type="expression" dxfId="6606" priority="62">
      <formula>AND(AA$9&gt;=8/24,AA$9&lt;14/24)</formula>
    </cfRule>
    <cfRule type="expression" dxfId="6605" priority="63">
      <formula>AA$9&lt;8/24</formula>
    </cfRule>
  </conditionalFormatting>
  <conditionalFormatting sqref="AA13">
    <cfRule type="expression" dxfId="6604" priority="56">
      <formula>AA$9&gt;=20/24</formula>
    </cfRule>
    <cfRule type="expression" dxfId="6603" priority="57">
      <formula>AND(AA$9&gt;=14/24,AA$9&lt;20/24)</formula>
    </cfRule>
    <cfRule type="expression" dxfId="6602" priority="58">
      <formula>AND(AA$9&gt;=8/24,AA$9&lt;14/24)</formula>
    </cfRule>
    <cfRule type="expression" dxfId="6601" priority="59">
      <formula>AA$9&lt;8/24</formula>
    </cfRule>
  </conditionalFormatting>
  <conditionalFormatting sqref="AA23:AA27">
    <cfRule type="expression" dxfId="6600" priority="52">
      <formula>AA$9&gt;=20/24</formula>
    </cfRule>
    <cfRule type="expression" dxfId="6599" priority="53">
      <formula>AND(AA$9&gt;=14/24,AA$9&lt;20/24)</formula>
    </cfRule>
    <cfRule type="expression" dxfId="6598" priority="54">
      <formula>AND(AA$9&gt;=8/24,AA$9&lt;14/24)</formula>
    </cfRule>
    <cfRule type="expression" dxfId="6597" priority="55">
      <formula>AA$9&lt;8/24</formula>
    </cfRule>
  </conditionalFormatting>
  <conditionalFormatting sqref="AA12 AA15:AA28">
    <cfRule type="expression" dxfId="6596" priority="48">
      <formula>AA$9&gt;=20/24</formula>
    </cfRule>
    <cfRule type="expression" dxfId="6595" priority="49">
      <formula>AND(AA$9&gt;=14/24,AA$9&lt;20/24)</formula>
    </cfRule>
    <cfRule type="expression" dxfId="6594" priority="50">
      <formula>AND(AA$9&gt;=8/24,AA$9&lt;14/24)</formula>
    </cfRule>
    <cfRule type="expression" dxfId="6593" priority="51">
      <formula>AA$9&lt;8/24</formula>
    </cfRule>
  </conditionalFormatting>
  <conditionalFormatting sqref="AA11:AA13 AA15:AA29">
    <cfRule type="expression" dxfId="6592" priority="47">
      <formula>AA11&gt;$AG11</formula>
    </cfRule>
  </conditionalFormatting>
  <conditionalFormatting sqref="AA14">
    <cfRule type="expression" dxfId="6591" priority="43">
      <formula>AA$9&gt;=20/24</formula>
    </cfRule>
    <cfRule type="expression" dxfId="6590" priority="44">
      <formula>AND(AA$9&gt;=14/24,AA$9&lt;20/24)</formula>
    </cfRule>
    <cfRule type="expression" dxfId="6589" priority="45">
      <formula>AND(AA$9&gt;=8/24,AA$9&lt;14/24)</formula>
    </cfRule>
    <cfRule type="expression" dxfId="6588" priority="46">
      <formula>AA$9&lt;8/24</formula>
    </cfRule>
  </conditionalFormatting>
  <conditionalFormatting sqref="AA14">
    <cfRule type="expression" dxfId="6587" priority="42">
      <formula>AA14&gt;$AG14</formula>
    </cfRule>
  </conditionalFormatting>
  <conditionalFormatting sqref="AA72 AA45:AA48 AA60:AA70 AA74:AA80 AA33:AA36">
    <cfRule type="expression" dxfId="6586" priority="38">
      <formula>AA$9&gt;=20/24</formula>
    </cfRule>
    <cfRule type="expression" dxfId="6585" priority="39">
      <formula>AND(AA$9&gt;=14/24,AA$9&lt;20/24)</formula>
    </cfRule>
    <cfRule type="expression" dxfId="6584" priority="40">
      <formula>AND(AA$9&gt;=8/24,AA$9&lt;14/24)</formula>
    </cfRule>
    <cfRule type="expression" dxfId="6583" priority="41">
      <formula>AA$9&lt;8/24</formula>
    </cfRule>
  </conditionalFormatting>
  <conditionalFormatting sqref="AA32">
    <cfRule type="expression" dxfId="6582" priority="34">
      <formula>AA$9&gt;=20/24</formula>
    </cfRule>
    <cfRule type="expression" dxfId="6581" priority="35">
      <formula>AND(AA$9&gt;=14/24,AA$9&lt;20/24)</formula>
    </cfRule>
    <cfRule type="expression" dxfId="6580" priority="36">
      <formula>AND(AA$9&gt;=8/24,AA$9&lt;14/24)</formula>
    </cfRule>
    <cfRule type="expression" dxfId="6579" priority="37">
      <formula>AA$9&lt;8/24</formula>
    </cfRule>
  </conditionalFormatting>
  <conditionalFormatting sqref="AA49">
    <cfRule type="expression" dxfId="6578" priority="30">
      <formula>AA$9&gt;=20/24</formula>
    </cfRule>
    <cfRule type="expression" dxfId="6577" priority="31">
      <formula>AND(AA$9&gt;=14/24,AA$9&lt;20/24)</formula>
    </cfRule>
    <cfRule type="expression" dxfId="6576" priority="32">
      <formula>AND(AA$9&gt;=8/24,AA$9&lt;14/24)</formula>
    </cfRule>
    <cfRule type="expression" dxfId="6575" priority="33">
      <formula>AA$9&lt;8/24</formula>
    </cfRule>
  </conditionalFormatting>
  <conditionalFormatting sqref="AA71">
    <cfRule type="expression" dxfId="6574" priority="26">
      <formula>AA$9&gt;=20/24</formula>
    </cfRule>
    <cfRule type="expression" dxfId="6573" priority="27">
      <formula>AND(AA$9&gt;=14/24,AA$9&lt;20/24)</formula>
    </cfRule>
    <cfRule type="expression" dxfId="6572" priority="28">
      <formula>AND(AA$9&gt;=8/24,AA$9&lt;14/24)</formula>
    </cfRule>
    <cfRule type="expression" dxfId="6571" priority="29">
      <formula>AA$9&lt;8/24</formula>
    </cfRule>
  </conditionalFormatting>
  <conditionalFormatting sqref="AA73">
    <cfRule type="expression" dxfId="6570" priority="22">
      <formula>AA$9&gt;=20/24</formula>
    </cfRule>
    <cfRule type="expression" dxfId="6569" priority="23">
      <formula>AND(AA$9&gt;=14/24,AA$9&lt;20/24)</formula>
    </cfRule>
    <cfRule type="expression" dxfId="6568" priority="24">
      <formula>AND(AA$9&gt;=8/24,AA$9&lt;14/24)</formula>
    </cfRule>
    <cfRule type="expression" dxfId="6567" priority="25">
      <formula>AA$9&lt;8/24</formula>
    </cfRule>
  </conditionalFormatting>
  <conditionalFormatting sqref="AA37:AA40">
    <cfRule type="expression" dxfId="6566" priority="18">
      <formula>AA$9&gt;=20/24</formula>
    </cfRule>
    <cfRule type="expression" dxfId="6565" priority="19">
      <formula>AND(AA$9&gt;=14/24,AA$9&lt;20/24)</formula>
    </cfRule>
    <cfRule type="expression" dxfId="6564" priority="20">
      <formula>AND(AA$9&gt;=8/24,AA$9&lt;14/24)</formula>
    </cfRule>
    <cfRule type="expression" dxfId="6563" priority="21">
      <formula>AA$9&lt;8/24</formula>
    </cfRule>
  </conditionalFormatting>
  <conditionalFormatting sqref="AA41">
    <cfRule type="expression" dxfId="6562" priority="14">
      <formula>AA$9&gt;=20/24</formula>
    </cfRule>
    <cfRule type="expression" dxfId="6561" priority="15">
      <formula>AND(AA$9&gt;=14/24,AA$9&lt;20/24)</formula>
    </cfRule>
    <cfRule type="expression" dxfId="6560" priority="16">
      <formula>AND(AA$9&gt;=8/24,AA$9&lt;14/24)</formula>
    </cfRule>
    <cfRule type="expression" dxfId="6559" priority="17">
      <formula>AA$9&lt;8/24</formula>
    </cfRule>
  </conditionalFormatting>
  <conditionalFormatting sqref="AA42">
    <cfRule type="expression" dxfId="6558" priority="10">
      <formula>AA$9&gt;=20/24</formula>
    </cfRule>
    <cfRule type="expression" dxfId="6557" priority="11">
      <formula>AND(AA$9&gt;=14/24,AA$9&lt;20/24)</formula>
    </cfRule>
    <cfRule type="expression" dxfId="6556" priority="12">
      <formula>AND(AA$9&gt;=8/24,AA$9&lt;14/24)</formula>
    </cfRule>
    <cfRule type="expression" dxfId="6555" priority="13">
      <formula>AA$9&lt;8/24</formula>
    </cfRule>
  </conditionalFormatting>
  <conditionalFormatting sqref="AA52:AA59">
    <cfRule type="expression" dxfId="6554" priority="6">
      <formula>AA$9&gt;=20/24</formula>
    </cfRule>
    <cfRule type="expression" dxfId="6553" priority="7">
      <formula>AND(AA$9&gt;=14/24,AA$9&lt;20/24)</formula>
    </cfRule>
    <cfRule type="expression" dxfId="6552" priority="8">
      <formula>AND(AA$9&gt;=8/24,AA$9&lt;14/24)</formula>
    </cfRule>
    <cfRule type="expression" dxfId="6551" priority="9">
      <formula>AA$9&lt;8/24</formula>
    </cfRule>
  </conditionalFormatting>
  <conditionalFormatting sqref="AA84:AA86">
    <cfRule type="expression" dxfId="6550" priority="2">
      <formula>AA$9&gt;=20/24</formula>
    </cfRule>
    <cfRule type="expression" dxfId="6549" priority="3">
      <formula>AND(AA$9&gt;=14/24,AA$9&lt;20/24)</formula>
    </cfRule>
    <cfRule type="expression" dxfId="6548" priority="4">
      <formula>AND(AA$9&gt;=8/24,AA$9&lt;14/24)</formula>
    </cfRule>
    <cfRule type="expression" dxfId="6547" priority="5">
      <formula>AA$9&lt;8/24</formula>
    </cfRule>
  </conditionalFormatting>
  <conditionalFormatting sqref="AA32:AA48">
    <cfRule type="expression" dxfId="6546" priority="1">
      <formula>AA32&gt;$AG32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4" sqref="D4:I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3</v>
      </c>
      <c r="D4" s="257">
        <f ca="1">IFERROR(DATE(2021,6,14)+C4,"")</f>
        <v>44364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246.89999999999998</v>
      </c>
      <c r="C5" s="32">
        <f t="shared" ref="C5:AF5" si="0">C60</f>
        <v>221.3</v>
      </c>
      <c r="D5" s="32">
        <f t="shared" si="0"/>
        <v>246.3</v>
      </c>
      <c r="E5" s="32">
        <f t="shared" si="0"/>
        <v>233.01999999999998</v>
      </c>
      <c r="F5" s="32">
        <f t="shared" si="0"/>
        <v>224.8</v>
      </c>
      <c r="G5" s="32">
        <f t="shared" si="0"/>
        <v>191.03</v>
      </c>
      <c r="H5" s="32">
        <f t="shared" si="0"/>
        <v>217.9</v>
      </c>
      <c r="I5" s="32">
        <f t="shared" si="0"/>
        <v>251.74</v>
      </c>
      <c r="J5" s="32">
        <f t="shared" si="0"/>
        <v>278.8</v>
      </c>
      <c r="K5" s="32">
        <f t="shared" si="0"/>
        <v>320.2</v>
      </c>
      <c r="L5" s="32">
        <f t="shared" si="0"/>
        <v>347.4</v>
      </c>
      <c r="M5" s="32">
        <f t="shared" si="0"/>
        <v>353.4</v>
      </c>
      <c r="N5" s="32">
        <f t="shared" si="0"/>
        <v>369.8</v>
      </c>
      <c r="O5" s="32">
        <f t="shared" si="0"/>
        <v>395.3</v>
      </c>
      <c r="P5" s="32">
        <f t="shared" si="0"/>
        <v>351.59999999999997</v>
      </c>
      <c r="Q5" s="32">
        <f t="shared" si="0"/>
        <v>332.2</v>
      </c>
      <c r="R5" s="32">
        <f t="shared" si="0"/>
        <v>352.5</v>
      </c>
      <c r="S5" s="32">
        <f t="shared" si="0"/>
        <v>359.6</v>
      </c>
      <c r="T5" s="32">
        <f t="shared" si="0"/>
        <v>338.52</v>
      </c>
      <c r="U5" s="32">
        <f t="shared" si="0"/>
        <v>357.11</v>
      </c>
      <c r="V5" s="32">
        <f t="shared" si="0"/>
        <v>373.2</v>
      </c>
      <c r="W5" s="32">
        <f t="shared" si="0"/>
        <v>342.72</v>
      </c>
      <c r="X5" s="32">
        <f t="shared" si="0"/>
        <v>363.6</v>
      </c>
      <c r="Y5" s="32">
        <f t="shared" si="0"/>
        <v>391.20000000000005</v>
      </c>
      <c r="Z5" s="32">
        <f t="shared" si="0"/>
        <v>487.3</v>
      </c>
      <c r="AA5" s="32">
        <f t="shared" si="0"/>
        <v>456</v>
      </c>
      <c r="AB5" s="32">
        <f t="shared" si="0"/>
        <v>433</v>
      </c>
      <c r="AC5" s="32">
        <f t="shared" si="0"/>
        <v>380</v>
      </c>
      <c r="AD5" s="32">
        <f t="shared" si="0"/>
        <v>271</v>
      </c>
      <c r="AE5" s="32">
        <f t="shared" si="0"/>
        <v>243</v>
      </c>
      <c r="AF5" s="32">
        <f t="shared" si="0"/>
        <v>223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78"/>
      <c r="E6" s="178"/>
      <c r="F6" s="178"/>
      <c r="G6" s="178"/>
      <c r="H6" s="178"/>
      <c r="I6" s="178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1036MW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Load=867</v>
      </c>
      <c r="B7" s="36">
        <f t="shared" ref="B7:AF7" si="1">B66</f>
        <v>963.24</v>
      </c>
      <c r="C7" s="36">
        <f t="shared" si="1"/>
        <v>937.24</v>
      </c>
      <c r="D7" s="36">
        <f t="shared" si="1"/>
        <v>971.24</v>
      </c>
      <c r="E7" s="36">
        <f t="shared" si="1"/>
        <v>895.8599999999999</v>
      </c>
      <c r="F7" s="36">
        <f t="shared" si="1"/>
        <v>901.04</v>
      </c>
      <c r="G7" s="36">
        <f t="shared" si="1"/>
        <v>866.96999999999991</v>
      </c>
      <c r="H7" s="36">
        <f t="shared" si="1"/>
        <v>912.04</v>
      </c>
      <c r="I7" s="36">
        <f t="shared" si="1"/>
        <v>941.78</v>
      </c>
      <c r="J7" s="36">
        <f t="shared" si="1"/>
        <v>974.74</v>
      </c>
      <c r="K7" s="36">
        <f t="shared" si="1"/>
        <v>991.33999999999992</v>
      </c>
      <c r="L7" s="36">
        <f>L66</f>
        <v>1007.7399999999999</v>
      </c>
      <c r="M7" s="36">
        <f t="shared" si="1"/>
        <v>1035.54</v>
      </c>
      <c r="N7" s="36">
        <f t="shared" si="1"/>
        <v>1052.6399999999999</v>
      </c>
      <c r="O7" s="36">
        <f t="shared" si="1"/>
        <v>1066.04</v>
      </c>
      <c r="P7" s="36">
        <f t="shared" si="1"/>
        <v>1032.54</v>
      </c>
      <c r="Q7" s="36">
        <f t="shared" si="1"/>
        <v>1020.84</v>
      </c>
      <c r="R7" s="36">
        <f t="shared" si="1"/>
        <v>1056.1399999999999</v>
      </c>
      <c r="S7" s="36">
        <f t="shared" si="1"/>
        <v>1035.24</v>
      </c>
      <c r="T7" s="36">
        <f t="shared" si="1"/>
        <v>990.16</v>
      </c>
      <c r="U7" s="36">
        <f t="shared" si="1"/>
        <v>1012.4499999999999</v>
      </c>
      <c r="V7" s="36">
        <f t="shared" si="1"/>
        <v>996.54</v>
      </c>
      <c r="W7" s="36">
        <f t="shared" si="1"/>
        <v>989.06</v>
      </c>
      <c r="X7" s="36">
        <f t="shared" si="1"/>
        <v>1016.24</v>
      </c>
      <c r="Y7" s="36">
        <f t="shared" si="1"/>
        <v>1042.44</v>
      </c>
      <c r="Z7" s="36">
        <f t="shared" si="1"/>
        <v>1149.54</v>
      </c>
      <c r="AA7" s="36">
        <f t="shared" si="1"/>
        <v>1147.7</v>
      </c>
      <c r="AB7" s="36">
        <f t="shared" si="1"/>
        <v>1125.74</v>
      </c>
      <c r="AC7" s="36">
        <f t="shared" si="1"/>
        <v>1084.1399999999999</v>
      </c>
      <c r="AD7" s="36">
        <f t="shared" si="1"/>
        <v>1026.94</v>
      </c>
      <c r="AE7" s="36">
        <f t="shared" si="1"/>
        <v>996.34</v>
      </c>
      <c r="AF7" s="36">
        <f t="shared" si="1"/>
        <v>970.04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54</v>
      </c>
      <c r="C11" s="48">
        <v>54</v>
      </c>
      <c r="D11" s="48">
        <v>54</v>
      </c>
      <c r="E11" s="48">
        <v>54</v>
      </c>
      <c r="F11" s="48">
        <v>54</v>
      </c>
      <c r="G11" s="48">
        <v>54</v>
      </c>
      <c r="H11" s="48">
        <v>54</v>
      </c>
      <c r="I11" s="48">
        <v>54</v>
      </c>
      <c r="J11" s="48">
        <v>54</v>
      </c>
      <c r="K11" s="48">
        <v>54</v>
      </c>
      <c r="L11" s="49">
        <v>60</v>
      </c>
      <c r="M11" s="49">
        <v>60</v>
      </c>
      <c r="N11" s="49">
        <v>60</v>
      </c>
      <c r="O11" s="49">
        <v>60</v>
      </c>
      <c r="P11" s="49">
        <v>60</v>
      </c>
      <c r="Q11" s="49">
        <v>60</v>
      </c>
      <c r="R11" s="50">
        <v>60</v>
      </c>
      <c r="S11" s="50">
        <v>56</v>
      </c>
      <c r="T11" s="50">
        <v>56</v>
      </c>
      <c r="U11" s="50">
        <v>54</v>
      </c>
      <c r="V11" s="50">
        <v>54</v>
      </c>
      <c r="W11" s="50">
        <v>54</v>
      </c>
      <c r="X11" s="50">
        <v>54</v>
      </c>
      <c r="Y11" s="50">
        <v>54</v>
      </c>
      <c r="Z11" s="50">
        <v>54</v>
      </c>
      <c r="AA11" s="50">
        <v>54</v>
      </c>
      <c r="AB11" s="50">
        <v>54</v>
      </c>
      <c r="AC11" s="50">
        <v>54</v>
      </c>
      <c r="AD11" s="50">
        <v>54</v>
      </c>
      <c r="AE11" s="50">
        <v>54</v>
      </c>
      <c r="AF11" s="50">
        <v>48</v>
      </c>
      <c r="AG11" s="51">
        <v>60</v>
      </c>
      <c r="AH11" s="52">
        <f>MAX(B11:AF11)</f>
        <v>60</v>
      </c>
      <c r="AI11" s="53">
        <f>MIN(B11:AF11)</f>
        <v>48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45.6</v>
      </c>
      <c r="C13" s="56">
        <v>45.8</v>
      </c>
      <c r="D13" s="56">
        <v>45.8</v>
      </c>
      <c r="E13" s="56">
        <v>45.9</v>
      </c>
      <c r="F13" s="56">
        <v>45.9</v>
      </c>
      <c r="G13" s="56">
        <v>45.7</v>
      </c>
      <c r="H13" s="56">
        <v>44.3</v>
      </c>
      <c r="I13" s="56">
        <v>44</v>
      </c>
      <c r="J13" s="56">
        <v>46</v>
      </c>
      <c r="K13" s="56">
        <v>45</v>
      </c>
      <c r="L13" s="49">
        <v>45</v>
      </c>
      <c r="M13" s="49">
        <v>45</v>
      </c>
      <c r="N13" s="49">
        <v>45</v>
      </c>
      <c r="O13" s="49">
        <v>45</v>
      </c>
      <c r="P13" s="49">
        <v>23.6</v>
      </c>
      <c r="Q13" s="49">
        <v>23.9</v>
      </c>
      <c r="R13" s="49">
        <v>23.3</v>
      </c>
      <c r="S13" s="49">
        <v>23.5</v>
      </c>
      <c r="T13" s="49">
        <v>24</v>
      </c>
      <c r="U13" s="49">
        <v>0</v>
      </c>
      <c r="V13" s="49">
        <v>0</v>
      </c>
      <c r="W13" s="49">
        <v>23.9</v>
      </c>
      <c r="X13" s="49">
        <v>24.2</v>
      </c>
      <c r="Y13" s="49">
        <v>23.8</v>
      </c>
      <c r="Z13" s="49">
        <v>24.3</v>
      </c>
      <c r="AA13" s="49">
        <v>24.3</v>
      </c>
      <c r="AB13" s="49">
        <v>24.3</v>
      </c>
      <c r="AC13" s="49">
        <v>24.3</v>
      </c>
      <c r="AD13" s="49">
        <v>24.3</v>
      </c>
      <c r="AE13" s="49">
        <v>24.3</v>
      </c>
      <c r="AF13" s="49">
        <v>24.3</v>
      </c>
      <c r="AG13" s="59">
        <v>45</v>
      </c>
      <c r="AH13" s="52">
        <f t="shared" si="2"/>
        <v>46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83" t="s">
        <v>201</v>
      </c>
      <c r="B14" s="56">
        <v>11</v>
      </c>
      <c r="C14" s="56">
        <v>11</v>
      </c>
      <c r="D14" s="56">
        <v>11</v>
      </c>
      <c r="E14" s="56">
        <v>11</v>
      </c>
      <c r="F14" s="56">
        <v>11</v>
      </c>
      <c r="G14" s="56">
        <v>11</v>
      </c>
      <c r="H14" s="56">
        <v>11</v>
      </c>
      <c r="I14" s="56">
        <v>10</v>
      </c>
      <c r="J14" s="56">
        <v>10</v>
      </c>
      <c r="K14" s="56">
        <v>10</v>
      </c>
      <c r="L14" s="49">
        <v>9</v>
      </c>
      <c r="M14" s="49">
        <v>9</v>
      </c>
      <c r="N14" s="49">
        <v>9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59">
        <v>45</v>
      </c>
      <c r="AH14" s="52">
        <f t="shared" si="2"/>
        <v>11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0</v>
      </c>
      <c r="L15" s="49">
        <v>0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49">
        <v>25</v>
      </c>
      <c r="AB15" s="49">
        <v>25</v>
      </c>
      <c r="AC15" s="49">
        <v>25</v>
      </c>
      <c r="AD15" s="49">
        <v>25</v>
      </c>
      <c r="AE15" s="49">
        <v>25</v>
      </c>
      <c r="AF15" s="49">
        <v>25</v>
      </c>
      <c r="AG15" s="59">
        <v>25</v>
      </c>
      <c r="AH15" s="52">
        <f t="shared" si="2"/>
        <v>25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49">
        <v>6.2</v>
      </c>
      <c r="C17" s="49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49">
        <v>20.8</v>
      </c>
      <c r="C18" s="49">
        <v>20.9</v>
      </c>
      <c r="D18" s="56">
        <v>20.9</v>
      </c>
      <c r="E18" s="56">
        <v>20.9</v>
      </c>
      <c r="F18" s="56">
        <v>23.6</v>
      </c>
      <c r="G18" s="56">
        <v>23.6</v>
      </c>
      <c r="H18" s="56">
        <v>23.5</v>
      </c>
      <c r="I18" s="56">
        <v>23.5</v>
      </c>
      <c r="J18" s="56">
        <v>23.5</v>
      </c>
      <c r="K18" s="56">
        <v>23.5</v>
      </c>
      <c r="L18" s="49">
        <v>23.5</v>
      </c>
      <c r="M18" s="49">
        <v>23.5</v>
      </c>
      <c r="N18" s="49">
        <v>23.5</v>
      </c>
      <c r="O18" s="49">
        <v>23.5</v>
      </c>
      <c r="P18" s="49">
        <v>23.5</v>
      </c>
      <c r="Q18" s="49">
        <v>23.5</v>
      </c>
      <c r="R18" s="49">
        <v>23.4</v>
      </c>
      <c r="S18" s="49">
        <v>23.4</v>
      </c>
      <c r="T18" s="49">
        <v>23.4</v>
      </c>
      <c r="U18" s="49">
        <v>23.3</v>
      </c>
      <c r="V18" s="49">
        <v>25.6</v>
      </c>
      <c r="W18" s="49">
        <v>25.6</v>
      </c>
      <c r="X18" s="49">
        <v>25.6</v>
      </c>
      <c r="Y18" s="49">
        <v>22.9</v>
      </c>
      <c r="Z18" s="49">
        <v>22.9</v>
      </c>
      <c r="AA18" s="49">
        <v>22.9</v>
      </c>
      <c r="AB18" s="49">
        <v>22.9</v>
      </c>
      <c r="AC18" s="49">
        <v>22.9</v>
      </c>
      <c r="AD18" s="49">
        <v>22.9</v>
      </c>
      <c r="AE18" s="49">
        <v>22.9</v>
      </c>
      <c r="AF18" s="49">
        <v>22.9</v>
      </c>
      <c r="AG18" s="59">
        <v>22.1</v>
      </c>
      <c r="AH18" s="52">
        <f t="shared" si="2"/>
        <v>25.6</v>
      </c>
      <c r="AI18" s="53">
        <f t="shared" si="3"/>
        <v>20.8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9</v>
      </c>
      <c r="C19" s="49">
        <v>9</v>
      </c>
      <c r="D19" s="56">
        <v>9</v>
      </c>
      <c r="E19" s="56">
        <v>9</v>
      </c>
      <c r="F19" s="56">
        <v>9</v>
      </c>
      <c r="G19" s="56">
        <v>9</v>
      </c>
      <c r="H19" s="56">
        <v>9</v>
      </c>
      <c r="I19" s="56">
        <v>9</v>
      </c>
      <c r="J19" s="56">
        <v>9</v>
      </c>
      <c r="K19" s="56">
        <v>9</v>
      </c>
      <c r="L19" s="49">
        <v>9</v>
      </c>
      <c r="M19" s="49">
        <v>9</v>
      </c>
      <c r="N19" s="49">
        <v>9</v>
      </c>
      <c r="O19" s="49">
        <v>9</v>
      </c>
      <c r="P19" s="49">
        <v>9</v>
      </c>
      <c r="Q19" s="49">
        <v>9</v>
      </c>
      <c r="R19" s="49">
        <v>9</v>
      </c>
      <c r="S19" s="49">
        <v>9</v>
      </c>
      <c r="T19" s="49">
        <v>9</v>
      </c>
      <c r="U19" s="49">
        <v>9</v>
      </c>
      <c r="V19" s="49">
        <v>6</v>
      </c>
      <c r="W19" s="49">
        <v>6</v>
      </c>
      <c r="X19" s="49">
        <v>6</v>
      </c>
      <c r="Y19" s="49">
        <v>6</v>
      </c>
      <c r="Z19" s="49">
        <v>18</v>
      </c>
      <c r="AA19" s="49">
        <v>18</v>
      </c>
      <c r="AB19" s="49">
        <v>18</v>
      </c>
      <c r="AC19" s="49">
        <v>18</v>
      </c>
      <c r="AD19" s="49">
        <v>18</v>
      </c>
      <c r="AE19" s="49">
        <v>18</v>
      </c>
      <c r="AF19" s="49">
        <v>18</v>
      </c>
      <c r="AG19" s="59">
        <v>22.1</v>
      </c>
      <c r="AH19" s="52">
        <f t="shared" si="2"/>
        <v>18</v>
      </c>
      <c r="AI19" s="53">
        <f t="shared" si="3"/>
        <v>6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49">
        <v>21.5</v>
      </c>
      <c r="C20" s="49">
        <v>21.3</v>
      </c>
      <c r="D20" s="56">
        <v>21.3</v>
      </c>
      <c r="E20" s="56">
        <v>21.3</v>
      </c>
      <c r="F20" s="56">
        <v>3.6</v>
      </c>
      <c r="G20" s="56">
        <v>3.6</v>
      </c>
      <c r="H20" s="56">
        <v>26.8</v>
      </c>
      <c r="I20" s="56">
        <v>26.7</v>
      </c>
      <c r="J20" s="56">
        <v>26.5</v>
      </c>
      <c r="K20" s="56">
        <v>26.5</v>
      </c>
      <c r="L20" s="49">
        <v>23</v>
      </c>
      <c r="M20" s="49">
        <v>23</v>
      </c>
      <c r="N20" s="49">
        <v>23</v>
      </c>
      <c r="O20" s="49">
        <v>23</v>
      </c>
      <c r="P20" s="49">
        <v>23</v>
      </c>
      <c r="Q20" s="49">
        <v>23</v>
      </c>
      <c r="R20" s="49">
        <v>25.8</v>
      </c>
      <c r="S20" s="49">
        <v>26.5</v>
      </c>
      <c r="T20" s="49">
        <v>26.7</v>
      </c>
      <c r="U20" s="49">
        <v>56.6</v>
      </c>
      <c r="V20" s="49">
        <v>26.6</v>
      </c>
      <c r="W20" s="49">
        <v>26.6</v>
      </c>
      <c r="X20" s="49">
        <v>26.6</v>
      </c>
      <c r="Y20" s="49">
        <v>26.5</v>
      </c>
      <c r="Z20" s="49">
        <v>26.4</v>
      </c>
      <c r="AA20" s="49">
        <v>26.4</v>
      </c>
      <c r="AB20" s="49">
        <v>26.4</v>
      </c>
      <c r="AC20" s="49">
        <v>26.4</v>
      </c>
      <c r="AD20" s="49">
        <v>26.4</v>
      </c>
      <c r="AE20" s="49">
        <v>26.4</v>
      </c>
      <c r="AF20" s="49">
        <v>26.4</v>
      </c>
      <c r="AG20" s="59">
        <v>22</v>
      </c>
      <c r="AH20" s="52">
        <f t="shared" si="2"/>
        <v>56.6</v>
      </c>
      <c r="AI20" s="53">
        <f t="shared" si="3"/>
        <v>3.6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56">
        <v>21</v>
      </c>
      <c r="H21" s="56">
        <v>21</v>
      </c>
      <c r="I21" s="56">
        <v>21</v>
      </c>
      <c r="J21" s="56">
        <v>21</v>
      </c>
      <c r="K21" s="56">
        <v>21</v>
      </c>
      <c r="L21" s="49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56">
        <v>7.5</v>
      </c>
      <c r="H22" s="56">
        <v>7.5</v>
      </c>
      <c r="I22" s="56">
        <v>7.5</v>
      </c>
      <c r="J22" s="56">
        <v>7.5</v>
      </c>
      <c r="K22" s="56">
        <v>7.5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7.5</v>
      </c>
      <c r="R22" s="49">
        <v>7.5</v>
      </c>
      <c r="S22" s="49">
        <v>7.5</v>
      </c>
      <c r="T22" s="49">
        <v>7.5</v>
      </c>
      <c r="U22" s="49">
        <v>7.5</v>
      </c>
      <c r="V22" s="49">
        <v>7.5</v>
      </c>
      <c r="W22" s="49">
        <v>7.5</v>
      </c>
      <c r="X22" s="49">
        <v>7.5</v>
      </c>
      <c r="Y22" s="49">
        <v>7.5</v>
      </c>
      <c r="Z22" s="49">
        <v>7.5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7.5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49">
        <v>4</v>
      </c>
      <c r="S25" s="49">
        <v>4</v>
      </c>
      <c r="T25" s="49">
        <v>4</v>
      </c>
      <c r="U25" s="49">
        <v>4</v>
      </c>
      <c r="V25" s="49">
        <v>4</v>
      </c>
      <c r="W25" s="49">
        <v>4</v>
      </c>
      <c r="X25" s="49">
        <v>4</v>
      </c>
      <c r="Y25" s="49">
        <v>4</v>
      </c>
      <c r="Z25" s="49">
        <v>4</v>
      </c>
      <c r="AA25" s="49">
        <v>4</v>
      </c>
      <c r="AB25" s="49">
        <v>4</v>
      </c>
      <c r="AC25" s="49">
        <v>4</v>
      </c>
      <c r="AD25" s="49">
        <v>4</v>
      </c>
      <c r="AE25" s="49">
        <v>4</v>
      </c>
      <c r="AF25" s="49">
        <v>4</v>
      </c>
      <c r="AG25" s="59">
        <v>12</v>
      </c>
      <c r="AH25" s="52">
        <f t="shared" si="2"/>
        <v>4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49">
        <v>5.4</v>
      </c>
      <c r="C26" s="49">
        <v>5.4</v>
      </c>
      <c r="D26" s="56">
        <v>5.4</v>
      </c>
      <c r="E26" s="56">
        <v>5.4</v>
      </c>
      <c r="F26" s="56">
        <v>5.4</v>
      </c>
      <c r="G26" s="56">
        <v>5.4</v>
      </c>
      <c r="H26" s="56">
        <v>5.4</v>
      </c>
      <c r="I26" s="56">
        <v>5.4</v>
      </c>
      <c r="J26" s="56">
        <v>5.4</v>
      </c>
      <c r="K26" s="56">
        <v>5.4</v>
      </c>
      <c r="L26" s="56">
        <v>5.4</v>
      </c>
      <c r="M26" s="56">
        <v>5.4</v>
      </c>
      <c r="N26" s="56">
        <v>5.4</v>
      </c>
      <c r="O26" s="56">
        <v>5.4</v>
      </c>
      <c r="P26" s="56">
        <v>5.4</v>
      </c>
      <c r="Q26" s="56">
        <v>5.4</v>
      </c>
      <c r="R26" s="49">
        <v>5.4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59">
        <v>12</v>
      </c>
      <c r="AH26" s="52">
        <f>MAX(B26:AF26)</f>
        <v>5.4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49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8.1999999999999993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130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130</v>
      </c>
      <c r="AK29" s="54"/>
    </row>
    <row r="30" spans="1:88" thickBot="1" x14ac:dyDescent="0.4">
      <c r="A30" s="66" t="s">
        <v>36</v>
      </c>
      <c r="B30" s="56">
        <v>110</v>
      </c>
      <c r="C30" s="56">
        <v>110</v>
      </c>
      <c r="D30" s="56"/>
      <c r="E30" s="56"/>
      <c r="F30" s="56"/>
      <c r="G30" s="56"/>
      <c r="H30" s="56"/>
      <c r="I30" s="56"/>
      <c r="J30" s="56"/>
      <c r="K30" s="56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>
        <v>131</v>
      </c>
      <c r="AB30" s="67">
        <v>131</v>
      </c>
      <c r="AC30" s="67">
        <v>131</v>
      </c>
      <c r="AD30" s="67">
        <v>131</v>
      </c>
      <c r="AE30" s="67">
        <v>131</v>
      </c>
      <c r="AF30" s="67">
        <v>131</v>
      </c>
      <c r="AG30" s="59">
        <v>240</v>
      </c>
      <c r="AH30" s="52">
        <f t="shared" si="2"/>
        <v>131</v>
      </c>
      <c r="AI30" s="53">
        <f t="shared" si="3"/>
        <v>110</v>
      </c>
      <c r="AK30" s="54"/>
    </row>
    <row r="31" spans="1:88" thickBot="1" x14ac:dyDescent="0.4">
      <c r="A31" s="68" t="s">
        <v>37</v>
      </c>
      <c r="B31" s="69">
        <f t="shared" ref="B31:AD31" si="4">SUM(B11:B29)</f>
        <v>385.2</v>
      </c>
      <c r="C31" s="69">
        <f t="shared" si="4"/>
        <v>385.3</v>
      </c>
      <c r="D31" s="69">
        <f t="shared" si="4"/>
        <v>385.3</v>
      </c>
      <c r="E31" s="69">
        <f t="shared" si="4"/>
        <v>385.4</v>
      </c>
      <c r="F31" s="69">
        <f t="shared" si="4"/>
        <v>370.4</v>
      </c>
      <c r="G31" s="69">
        <f t="shared" si="4"/>
        <v>370.19999999999993</v>
      </c>
      <c r="H31" s="69">
        <f t="shared" si="4"/>
        <v>391.9</v>
      </c>
      <c r="I31" s="69">
        <f t="shared" si="4"/>
        <v>390.5</v>
      </c>
      <c r="J31" s="69">
        <f t="shared" si="4"/>
        <v>392.29999999999995</v>
      </c>
      <c r="K31" s="69">
        <f t="shared" si="4"/>
        <v>366.29999999999995</v>
      </c>
      <c r="L31" s="69">
        <f t="shared" si="4"/>
        <v>360.29999999999995</v>
      </c>
      <c r="M31" s="69">
        <f t="shared" si="4"/>
        <v>385.29999999999995</v>
      </c>
      <c r="N31" s="69">
        <f t="shared" si="4"/>
        <v>385.29999999999995</v>
      </c>
      <c r="O31" s="69">
        <f t="shared" si="4"/>
        <v>376.29999999999995</v>
      </c>
      <c r="P31" s="69">
        <f t="shared" si="4"/>
        <v>354.9</v>
      </c>
      <c r="Q31" s="69">
        <f t="shared" si="4"/>
        <v>362.70000000000005</v>
      </c>
      <c r="R31" s="69">
        <f t="shared" si="4"/>
        <v>368.8</v>
      </c>
      <c r="S31" s="69">
        <f t="shared" si="4"/>
        <v>340.29999999999995</v>
      </c>
      <c r="T31" s="69">
        <f t="shared" si="4"/>
        <v>361</v>
      </c>
      <c r="U31" s="69">
        <f t="shared" si="4"/>
        <v>364.79999999999995</v>
      </c>
      <c r="V31" s="69">
        <f t="shared" si="4"/>
        <v>334.1</v>
      </c>
      <c r="W31" s="69">
        <f t="shared" si="4"/>
        <v>358</v>
      </c>
      <c r="X31" s="69">
        <f t="shared" si="4"/>
        <v>358.29999999999995</v>
      </c>
      <c r="Y31" s="69">
        <f t="shared" si="4"/>
        <v>355.1</v>
      </c>
      <c r="Z31" s="69">
        <f t="shared" si="4"/>
        <v>367.5</v>
      </c>
      <c r="AA31" s="69">
        <f>SUM(AA11:AA29)</f>
        <v>367.5</v>
      </c>
      <c r="AB31" s="69">
        <f t="shared" si="4"/>
        <v>367.5</v>
      </c>
      <c r="AC31" s="69">
        <f t="shared" si="4"/>
        <v>367.5</v>
      </c>
      <c r="AD31" s="69">
        <f t="shared" si="4"/>
        <v>367.5</v>
      </c>
      <c r="AE31" s="69">
        <f>SUM(AE11:AE29)</f>
        <v>367.5</v>
      </c>
      <c r="AF31" s="69">
        <f>SUM(AF11:AF29)</f>
        <v>361.5</v>
      </c>
      <c r="AG31" s="59">
        <f>SUM(AG11:AG30)</f>
        <v>774.2</v>
      </c>
      <c r="AH31" s="52">
        <f t="shared" si="2"/>
        <v>392.29999999999995</v>
      </c>
      <c r="AI31" s="53">
        <f t="shared" si="3"/>
        <v>334.1</v>
      </c>
      <c r="AK31" s="54"/>
    </row>
    <row r="32" spans="1:88" ht="14.45" x14ac:dyDescent="0.35">
      <c r="A32" s="55" t="s">
        <v>38</v>
      </c>
      <c r="B32" s="48">
        <v>116.3</v>
      </c>
      <c r="C32" s="56">
        <v>116.6</v>
      </c>
      <c r="D32" s="56">
        <v>127.8</v>
      </c>
      <c r="E32" s="56">
        <v>115.4</v>
      </c>
      <c r="F32" s="56">
        <v>111.9</v>
      </c>
      <c r="G32" s="56">
        <v>112.4</v>
      </c>
      <c r="H32" s="56">
        <v>123.9</v>
      </c>
      <c r="I32" s="56">
        <v>130.9</v>
      </c>
      <c r="J32" s="56">
        <v>132</v>
      </c>
      <c r="K32" s="56">
        <v>132.1</v>
      </c>
      <c r="L32" s="49">
        <v>131</v>
      </c>
      <c r="M32" s="49">
        <v>131</v>
      </c>
      <c r="N32" s="49">
        <v>131</v>
      </c>
      <c r="O32" s="49">
        <v>132.69999999999999</v>
      </c>
      <c r="P32" s="49">
        <v>132.69999999999999</v>
      </c>
      <c r="Q32" s="49">
        <v>132.69999999999999</v>
      </c>
      <c r="R32" s="49">
        <v>133.9</v>
      </c>
      <c r="S32" s="49">
        <v>133.19999999999999</v>
      </c>
      <c r="T32" s="49">
        <v>135</v>
      </c>
      <c r="U32" s="49">
        <v>134.9</v>
      </c>
      <c r="V32" s="49">
        <v>135.6</v>
      </c>
      <c r="W32" s="49">
        <v>134.69999999999999</v>
      </c>
      <c r="X32" s="49">
        <v>134.80000000000001</v>
      </c>
      <c r="Y32" s="49">
        <v>135</v>
      </c>
      <c r="Z32" s="49">
        <v>135.5</v>
      </c>
      <c r="AA32" s="49">
        <v>135.6</v>
      </c>
      <c r="AB32" s="48">
        <v>135.80000000000001</v>
      </c>
      <c r="AC32" s="48">
        <v>135</v>
      </c>
      <c r="AD32" s="48">
        <v>135.4</v>
      </c>
      <c r="AE32" s="48">
        <v>134.80000000000001</v>
      </c>
      <c r="AF32" s="48">
        <v>135</v>
      </c>
      <c r="AG32" s="57">
        <v>144</v>
      </c>
      <c r="AH32" s="52">
        <f t="shared" si="2"/>
        <v>135.80000000000001</v>
      </c>
      <c r="AI32" s="53">
        <f t="shared" si="3"/>
        <v>111.9</v>
      </c>
      <c r="AK32" s="54"/>
    </row>
    <row r="33" spans="1:41" ht="14.45" x14ac:dyDescent="0.35">
      <c r="A33" s="58" t="s">
        <v>39</v>
      </c>
      <c r="B33" s="56">
        <v>0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56">
        <v>0</v>
      </c>
      <c r="AC33" s="56">
        <v>35</v>
      </c>
      <c r="AD33" s="56">
        <v>70</v>
      </c>
      <c r="AE33" s="56">
        <v>70</v>
      </c>
      <c r="AF33" s="56">
        <v>70</v>
      </c>
      <c r="AG33" s="59">
        <v>70</v>
      </c>
      <c r="AH33" s="52">
        <f t="shared" si="2"/>
        <v>70</v>
      </c>
      <c r="AI33" s="53">
        <f t="shared" si="3"/>
        <v>0</v>
      </c>
      <c r="AK33" s="54"/>
    </row>
    <row r="34" spans="1:41" ht="14.45" x14ac:dyDescent="0.35">
      <c r="A34" s="58" t="s">
        <v>40</v>
      </c>
      <c r="B34" s="56">
        <v>43.5</v>
      </c>
      <c r="C34" s="56">
        <v>42.8</v>
      </c>
      <c r="D34" s="56">
        <v>40.6</v>
      </c>
      <c r="E34" s="56">
        <v>41.5</v>
      </c>
      <c r="F34" s="56">
        <v>22.5</v>
      </c>
      <c r="G34" s="56">
        <v>22.5</v>
      </c>
      <c r="H34" s="56">
        <v>39.4</v>
      </c>
      <c r="I34" s="56">
        <v>0</v>
      </c>
      <c r="J34" s="56">
        <v>0</v>
      </c>
      <c r="K34" s="56">
        <v>0</v>
      </c>
      <c r="L34" s="70">
        <v>0</v>
      </c>
      <c r="M34" s="70">
        <v>0</v>
      </c>
      <c r="N34" s="70">
        <v>0</v>
      </c>
      <c r="O34" s="70">
        <v>0</v>
      </c>
      <c r="P34" s="70">
        <v>35.6</v>
      </c>
      <c r="Q34" s="70">
        <v>35.5</v>
      </c>
      <c r="R34" s="70">
        <v>46.3</v>
      </c>
      <c r="S34" s="70">
        <v>46.7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  <c r="Z34" s="70">
        <v>16.2</v>
      </c>
      <c r="AA34" s="70">
        <v>46</v>
      </c>
      <c r="AB34" s="56">
        <v>46.4</v>
      </c>
      <c r="AC34" s="56">
        <v>41</v>
      </c>
      <c r="AD34" s="56">
        <v>40</v>
      </c>
      <c r="AE34" s="56">
        <v>41</v>
      </c>
      <c r="AF34" s="56">
        <v>41</v>
      </c>
      <c r="AG34" s="59">
        <v>69</v>
      </c>
      <c r="AH34" s="52">
        <f t="shared" si="2"/>
        <v>46.7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0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  <c r="Z35" s="70">
        <v>0</v>
      </c>
      <c r="AA35" s="70">
        <v>0</v>
      </c>
      <c r="AB35" s="56">
        <v>0</v>
      </c>
      <c r="AC35" s="56">
        <v>0</v>
      </c>
      <c r="AD35" s="56">
        <v>0</v>
      </c>
      <c r="AE35" s="56">
        <v>0</v>
      </c>
      <c r="AF35" s="56">
        <v>0</v>
      </c>
      <c r="AG35" s="59">
        <v>60</v>
      </c>
      <c r="AH35" s="52">
        <f t="shared" si="2"/>
        <v>0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30</v>
      </c>
      <c r="C36" s="56">
        <v>30</v>
      </c>
      <c r="D36" s="56">
        <v>30</v>
      </c>
      <c r="E36" s="56">
        <v>30</v>
      </c>
      <c r="F36" s="56">
        <v>30</v>
      </c>
      <c r="G36" s="56">
        <v>30</v>
      </c>
      <c r="H36" s="56">
        <v>30</v>
      </c>
      <c r="I36" s="56">
        <v>30</v>
      </c>
      <c r="J36" s="56">
        <v>30</v>
      </c>
      <c r="K36" s="56">
        <v>30</v>
      </c>
      <c r="L36" s="56">
        <v>30</v>
      </c>
      <c r="M36" s="56">
        <v>30</v>
      </c>
      <c r="N36" s="56">
        <v>30</v>
      </c>
      <c r="O36" s="56">
        <v>30</v>
      </c>
      <c r="P36" s="56">
        <v>30</v>
      </c>
      <c r="Q36" s="56">
        <v>30</v>
      </c>
      <c r="R36" s="49">
        <v>30</v>
      </c>
      <c r="S36" s="49">
        <v>30</v>
      </c>
      <c r="T36" s="49">
        <v>30</v>
      </c>
      <c r="U36" s="49">
        <v>30</v>
      </c>
      <c r="V36" s="70">
        <v>30</v>
      </c>
      <c r="W36" s="70">
        <v>30</v>
      </c>
      <c r="X36" s="70">
        <v>30</v>
      </c>
      <c r="Y36" s="70">
        <v>26</v>
      </c>
      <c r="Z36" s="70">
        <v>0</v>
      </c>
      <c r="AA36" s="70">
        <v>0</v>
      </c>
      <c r="AB36" s="56">
        <v>0</v>
      </c>
      <c r="AC36" s="56">
        <v>0</v>
      </c>
      <c r="AD36" s="56">
        <v>0</v>
      </c>
      <c r="AE36" s="56">
        <v>0</v>
      </c>
      <c r="AF36" s="56">
        <v>15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56">
        <v>8.1</v>
      </c>
      <c r="C37" s="71">
        <v>8</v>
      </c>
      <c r="D37" s="71">
        <v>8</v>
      </c>
      <c r="E37" s="71">
        <v>8</v>
      </c>
      <c r="F37" s="71">
        <v>8</v>
      </c>
      <c r="G37" s="71">
        <v>8</v>
      </c>
      <c r="H37" s="71">
        <v>8</v>
      </c>
      <c r="I37" s="71">
        <v>8</v>
      </c>
      <c r="J37" s="71">
        <v>8</v>
      </c>
      <c r="K37" s="71">
        <v>8</v>
      </c>
      <c r="L37" s="56">
        <v>8</v>
      </c>
      <c r="M37" s="56">
        <v>7</v>
      </c>
      <c r="N37" s="56">
        <v>7</v>
      </c>
      <c r="O37" s="56">
        <v>4</v>
      </c>
      <c r="P37" s="56">
        <v>4</v>
      </c>
      <c r="Q37" s="56">
        <v>4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6.1</v>
      </c>
      <c r="Y37" s="49">
        <v>7</v>
      </c>
      <c r="Z37" s="49">
        <v>12.9</v>
      </c>
      <c r="AA37" s="49">
        <v>12.9</v>
      </c>
      <c r="AB37" s="49">
        <v>12.9</v>
      </c>
      <c r="AC37" s="49">
        <v>12.9</v>
      </c>
      <c r="AD37" s="49">
        <v>12.9</v>
      </c>
      <c r="AE37" s="49">
        <v>12.9</v>
      </c>
      <c r="AF37" s="49">
        <v>12.9</v>
      </c>
      <c r="AG37" s="59">
        <v>24</v>
      </c>
      <c r="AH37" s="52">
        <f t="shared" si="2"/>
        <v>12.9</v>
      </c>
      <c r="AI37" s="53">
        <f t="shared" si="3"/>
        <v>0</v>
      </c>
      <c r="AK37" s="54"/>
    </row>
    <row r="38" spans="1:41" ht="14.45" x14ac:dyDescent="0.35">
      <c r="A38" s="58" t="s">
        <v>44</v>
      </c>
      <c r="B38" s="56">
        <v>1.7</v>
      </c>
      <c r="C38" s="56">
        <v>1.7</v>
      </c>
      <c r="D38" s="56">
        <v>1.7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2.4</v>
      </c>
      <c r="K38" s="56">
        <v>2.4</v>
      </c>
      <c r="L38" s="56">
        <v>2.2000000000000002</v>
      </c>
      <c r="M38" s="56">
        <v>0</v>
      </c>
      <c r="N38" s="56">
        <v>0</v>
      </c>
      <c r="O38" s="56">
        <v>0</v>
      </c>
      <c r="P38" s="56">
        <v>0</v>
      </c>
      <c r="Q38" s="56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9">
        <v>0</v>
      </c>
      <c r="AD38" s="49">
        <v>0</v>
      </c>
      <c r="AE38" s="49">
        <v>0</v>
      </c>
      <c r="AF38" s="49">
        <v>0</v>
      </c>
      <c r="AG38" s="59">
        <v>15</v>
      </c>
      <c r="AH38" s="52">
        <f t="shared" si="2"/>
        <v>2.4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13</v>
      </c>
      <c r="C39" s="56">
        <v>13</v>
      </c>
      <c r="D39" s="56">
        <v>13</v>
      </c>
      <c r="E39" s="56">
        <v>13</v>
      </c>
      <c r="F39" s="56">
        <v>13</v>
      </c>
      <c r="G39" s="56">
        <v>13</v>
      </c>
      <c r="H39" s="56">
        <v>13</v>
      </c>
      <c r="I39" s="56">
        <v>13</v>
      </c>
      <c r="J39" s="56">
        <v>13</v>
      </c>
      <c r="K39" s="56">
        <v>13</v>
      </c>
      <c r="L39" s="56">
        <v>5</v>
      </c>
      <c r="M39" s="56">
        <v>5</v>
      </c>
      <c r="N39" s="56">
        <v>5</v>
      </c>
      <c r="O39" s="56">
        <v>3</v>
      </c>
      <c r="P39" s="56">
        <v>3</v>
      </c>
      <c r="Q39" s="56">
        <v>3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5</v>
      </c>
      <c r="Z39" s="49">
        <v>7</v>
      </c>
      <c r="AA39" s="49">
        <v>7</v>
      </c>
      <c r="AB39" s="49">
        <v>7</v>
      </c>
      <c r="AC39" s="49">
        <v>7</v>
      </c>
      <c r="AD39" s="49">
        <v>7</v>
      </c>
      <c r="AE39" s="49">
        <v>7</v>
      </c>
      <c r="AF39" s="49">
        <v>7</v>
      </c>
      <c r="AG39" s="59">
        <v>14.1</v>
      </c>
      <c r="AH39" s="52">
        <f t="shared" si="2"/>
        <v>13</v>
      </c>
      <c r="AI39" s="53">
        <f t="shared" si="3"/>
        <v>0</v>
      </c>
      <c r="AK39" s="54"/>
      <c r="AL39" s="64"/>
      <c r="AO39" s="64"/>
    </row>
    <row r="40" spans="1:41" s="64" customFormat="1" ht="14.45" x14ac:dyDescent="0.35">
      <c r="A40" s="72" t="s">
        <v>46</v>
      </c>
      <c r="B40" s="56">
        <v>2</v>
      </c>
      <c r="C40" s="71">
        <v>2</v>
      </c>
      <c r="D40" s="71">
        <v>2</v>
      </c>
      <c r="E40" s="71">
        <v>2</v>
      </c>
      <c r="F40" s="71">
        <v>2</v>
      </c>
      <c r="G40" s="71">
        <v>2</v>
      </c>
      <c r="H40" s="71">
        <v>2</v>
      </c>
      <c r="I40" s="71">
        <v>2</v>
      </c>
      <c r="J40" s="71">
        <v>2</v>
      </c>
      <c r="K40" s="71">
        <v>2</v>
      </c>
      <c r="L40" s="71">
        <v>7</v>
      </c>
      <c r="M40" s="71">
        <v>7</v>
      </c>
      <c r="N40" s="71">
        <v>7</v>
      </c>
      <c r="O40" s="71">
        <v>7</v>
      </c>
      <c r="P40" s="49">
        <v>3</v>
      </c>
      <c r="Q40" s="49">
        <v>3</v>
      </c>
      <c r="R40" s="49">
        <v>7</v>
      </c>
      <c r="S40" s="49">
        <v>7</v>
      </c>
      <c r="T40" s="49">
        <v>7</v>
      </c>
      <c r="U40" s="49">
        <v>7</v>
      </c>
      <c r="V40" s="49">
        <v>5</v>
      </c>
      <c r="W40" s="49">
        <v>5</v>
      </c>
      <c r="X40" s="49">
        <v>5</v>
      </c>
      <c r="Y40" s="49">
        <v>5</v>
      </c>
      <c r="Z40" s="49">
        <v>5</v>
      </c>
      <c r="AA40" s="49">
        <v>5</v>
      </c>
      <c r="AB40" s="49">
        <v>5</v>
      </c>
      <c r="AC40" s="49">
        <v>5</v>
      </c>
      <c r="AD40" s="49">
        <v>5</v>
      </c>
      <c r="AE40" s="49">
        <v>5</v>
      </c>
      <c r="AF40" s="49">
        <v>5</v>
      </c>
      <c r="AG40" s="59">
        <v>14</v>
      </c>
      <c r="AH40" s="52">
        <f t="shared" si="2"/>
        <v>7</v>
      </c>
      <c r="AI40" s="53">
        <f t="shared" si="3"/>
        <v>2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6.7</v>
      </c>
      <c r="C41" s="56">
        <v>6.7</v>
      </c>
      <c r="D41" s="56">
        <v>6.7</v>
      </c>
      <c r="E41" s="56">
        <v>7.8</v>
      </c>
      <c r="F41" s="56">
        <v>7.8</v>
      </c>
      <c r="G41" s="56">
        <v>7.8</v>
      </c>
      <c r="H41" s="56">
        <v>7.8</v>
      </c>
      <c r="I41" s="56">
        <v>7.8</v>
      </c>
      <c r="J41" s="56">
        <v>7.8</v>
      </c>
      <c r="K41" s="56">
        <v>7.8</v>
      </c>
      <c r="L41" s="56">
        <v>7.8</v>
      </c>
      <c r="M41" s="56">
        <v>7.8</v>
      </c>
      <c r="N41" s="56">
        <v>7.8</v>
      </c>
      <c r="O41" s="56">
        <v>7.8</v>
      </c>
      <c r="P41" s="56">
        <v>7.8</v>
      </c>
      <c r="Q41" s="56">
        <v>7.8</v>
      </c>
      <c r="R41" s="49">
        <v>8.4</v>
      </c>
      <c r="S41" s="49">
        <v>9.1</v>
      </c>
      <c r="T41" s="49">
        <v>9.1</v>
      </c>
      <c r="U41" s="49">
        <v>8.9</v>
      </c>
      <c r="V41" s="49">
        <v>8.9</v>
      </c>
      <c r="W41" s="49">
        <v>8.9</v>
      </c>
      <c r="X41" s="49">
        <v>8.9</v>
      </c>
      <c r="Y41" s="49">
        <v>8.6999999999999993</v>
      </c>
      <c r="Z41" s="49">
        <v>8.6</v>
      </c>
      <c r="AA41" s="49">
        <v>8.6</v>
      </c>
      <c r="AB41" s="49">
        <v>8.6</v>
      </c>
      <c r="AC41" s="49">
        <v>8.6</v>
      </c>
      <c r="AD41" s="49">
        <v>8.6</v>
      </c>
      <c r="AE41" s="49">
        <v>8.6</v>
      </c>
      <c r="AF41" s="49">
        <v>8.6</v>
      </c>
      <c r="AG41" s="59">
        <v>10.050000000000001</v>
      </c>
      <c r="AH41" s="52">
        <f t="shared" si="2"/>
        <v>9.1</v>
      </c>
      <c r="AI41" s="53">
        <f t="shared" si="3"/>
        <v>6.7</v>
      </c>
      <c r="AK41" s="54"/>
    </row>
    <row r="42" spans="1:41" ht="14.45" x14ac:dyDescent="0.35">
      <c r="A42" s="58" t="s">
        <v>48</v>
      </c>
      <c r="B42" s="56">
        <v>5</v>
      </c>
      <c r="C42" s="56">
        <v>5</v>
      </c>
      <c r="D42" s="56">
        <v>5</v>
      </c>
      <c r="E42" s="56">
        <v>5</v>
      </c>
      <c r="F42" s="56">
        <v>5</v>
      </c>
      <c r="G42" s="56">
        <v>5</v>
      </c>
      <c r="H42" s="56">
        <v>5</v>
      </c>
      <c r="I42" s="56">
        <v>5</v>
      </c>
      <c r="J42" s="56">
        <v>5</v>
      </c>
      <c r="K42" s="56">
        <v>5</v>
      </c>
      <c r="L42" s="56">
        <v>5</v>
      </c>
      <c r="M42" s="56">
        <v>5</v>
      </c>
      <c r="N42" s="56">
        <v>5</v>
      </c>
      <c r="O42" s="56">
        <v>5</v>
      </c>
      <c r="P42" s="56">
        <v>5</v>
      </c>
      <c r="Q42" s="56">
        <v>5</v>
      </c>
      <c r="R42" s="49">
        <v>5</v>
      </c>
      <c r="S42" s="49">
        <v>5</v>
      </c>
      <c r="T42" s="49">
        <v>5</v>
      </c>
      <c r="U42" s="49">
        <v>5</v>
      </c>
      <c r="V42" s="49">
        <v>5</v>
      </c>
      <c r="W42" s="49">
        <v>5</v>
      </c>
      <c r="X42" s="49">
        <v>5</v>
      </c>
      <c r="Y42" s="49">
        <v>5</v>
      </c>
      <c r="Z42" s="49">
        <v>5</v>
      </c>
      <c r="AA42" s="49">
        <v>5</v>
      </c>
      <c r="AB42" s="49">
        <v>5</v>
      </c>
      <c r="AC42" s="49">
        <v>5</v>
      </c>
      <c r="AD42" s="49">
        <v>5</v>
      </c>
      <c r="AE42" s="49">
        <v>5</v>
      </c>
      <c r="AF42" s="49">
        <v>5</v>
      </c>
      <c r="AG42" s="59">
        <v>6.2</v>
      </c>
      <c r="AH42" s="52">
        <f t="shared" si="2"/>
        <v>5</v>
      </c>
      <c r="AI42" s="53">
        <f t="shared" si="3"/>
        <v>5</v>
      </c>
      <c r="AK42" s="54"/>
    </row>
    <row r="43" spans="1:41" thickBot="1" x14ac:dyDescent="0.4">
      <c r="A43" s="65" t="s">
        <v>49</v>
      </c>
      <c r="B43" s="73">
        <f t="shared" ref="B43" si="5">B180</f>
        <v>3.54</v>
      </c>
      <c r="C43" s="73">
        <f t="shared" ref="C43:AF43" si="6">C180</f>
        <v>3.54</v>
      </c>
      <c r="D43" s="73">
        <f t="shared" si="6"/>
        <v>3.54</v>
      </c>
      <c r="E43" s="73">
        <f t="shared" si="6"/>
        <v>3.54</v>
      </c>
      <c r="F43" s="73">
        <f t="shared" si="6"/>
        <v>3.54</v>
      </c>
      <c r="G43" s="73">
        <f t="shared" si="6"/>
        <v>3.54</v>
      </c>
      <c r="H43" s="73">
        <f t="shared" si="6"/>
        <v>3.54</v>
      </c>
      <c r="I43" s="73">
        <f t="shared" si="6"/>
        <v>3.54</v>
      </c>
      <c r="J43" s="73">
        <f t="shared" si="6"/>
        <v>3.54</v>
      </c>
      <c r="K43" s="73">
        <f t="shared" si="6"/>
        <v>3.54</v>
      </c>
      <c r="L43" s="73">
        <f t="shared" si="6"/>
        <v>3.54</v>
      </c>
      <c r="M43" s="73">
        <f t="shared" si="6"/>
        <v>3.54</v>
      </c>
      <c r="N43" s="73">
        <f t="shared" si="6"/>
        <v>3.54</v>
      </c>
      <c r="O43" s="73">
        <f t="shared" si="6"/>
        <v>3.54</v>
      </c>
      <c r="P43" s="73">
        <f t="shared" si="6"/>
        <v>3.54</v>
      </c>
      <c r="Q43" s="73">
        <f t="shared" si="6"/>
        <v>3.54</v>
      </c>
      <c r="R43" s="73">
        <f t="shared" si="6"/>
        <v>3.54</v>
      </c>
      <c r="S43" s="73">
        <f t="shared" si="6"/>
        <v>3.54</v>
      </c>
      <c r="T43" s="73">
        <f t="shared" si="6"/>
        <v>3.54</v>
      </c>
      <c r="U43" s="73">
        <f t="shared" si="6"/>
        <v>3.54</v>
      </c>
      <c r="V43" s="73">
        <f t="shared" si="6"/>
        <v>3.54</v>
      </c>
      <c r="W43" s="73">
        <f t="shared" si="6"/>
        <v>3.54</v>
      </c>
      <c r="X43" s="73">
        <f t="shared" si="6"/>
        <v>3.54</v>
      </c>
      <c r="Y43" s="73">
        <f t="shared" si="6"/>
        <v>3.54</v>
      </c>
      <c r="Z43" s="73">
        <f t="shared" si="6"/>
        <v>3.54</v>
      </c>
      <c r="AA43" s="73">
        <v>3.5</v>
      </c>
      <c r="AB43" s="73">
        <f t="shared" si="6"/>
        <v>3.54</v>
      </c>
      <c r="AC43" s="73">
        <f t="shared" si="6"/>
        <v>3.54</v>
      </c>
      <c r="AD43" s="73">
        <f t="shared" si="6"/>
        <v>3.54</v>
      </c>
      <c r="AE43" s="73">
        <f t="shared" si="6"/>
        <v>3.54</v>
      </c>
      <c r="AF43" s="73">
        <f t="shared" si="6"/>
        <v>3.54</v>
      </c>
      <c r="AG43" s="73">
        <f>AG180</f>
        <v>8.56</v>
      </c>
      <c r="AH43" s="52">
        <f t="shared" si="2"/>
        <v>3.54</v>
      </c>
      <c r="AI43" s="53">
        <f t="shared" si="3"/>
        <v>3.5</v>
      </c>
      <c r="AK43" s="54"/>
    </row>
    <row r="44" spans="1:41" thickBot="1" x14ac:dyDescent="0.4">
      <c r="A44" s="68" t="s">
        <v>50</v>
      </c>
      <c r="B44" s="69">
        <f t="shared" ref="B44:AF44" si="7">SUM(B32:B43)</f>
        <v>229.83999999999997</v>
      </c>
      <c r="C44" s="69">
        <f t="shared" si="7"/>
        <v>229.33999999999995</v>
      </c>
      <c r="D44" s="69">
        <f t="shared" si="7"/>
        <v>238.33999999999997</v>
      </c>
      <c r="E44" s="69">
        <f t="shared" si="7"/>
        <v>226.24</v>
      </c>
      <c r="F44" s="69">
        <f t="shared" si="7"/>
        <v>203.74</v>
      </c>
      <c r="G44" s="69">
        <f t="shared" si="7"/>
        <v>204.24</v>
      </c>
      <c r="H44" s="69">
        <f t="shared" si="7"/>
        <v>232.64000000000001</v>
      </c>
      <c r="I44" s="69">
        <f t="shared" si="7"/>
        <v>200.24</v>
      </c>
      <c r="J44" s="69">
        <f t="shared" si="7"/>
        <v>203.74</v>
      </c>
      <c r="K44" s="69">
        <f t="shared" si="7"/>
        <v>203.84</v>
      </c>
      <c r="L44" s="69">
        <f t="shared" si="7"/>
        <v>199.54</v>
      </c>
      <c r="M44" s="69">
        <f t="shared" si="7"/>
        <v>196.34</v>
      </c>
      <c r="N44" s="69">
        <f t="shared" si="7"/>
        <v>196.34</v>
      </c>
      <c r="O44" s="69">
        <f t="shared" si="7"/>
        <v>193.04</v>
      </c>
      <c r="P44" s="69">
        <f t="shared" si="7"/>
        <v>224.64</v>
      </c>
      <c r="Q44" s="69">
        <f t="shared" si="7"/>
        <v>224.54</v>
      </c>
      <c r="R44" s="69">
        <f t="shared" si="7"/>
        <v>234.14</v>
      </c>
      <c r="S44" s="69">
        <f t="shared" si="7"/>
        <v>234.53999999999996</v>
      </c>
      <c r="T44" s="69">
        <f t="shared" si="7"/>
        <v>189.64</v>
      </c>
      <c r="U44" s="69">
        <f t="shared" si="7"/>
        <v>189.34</v>
      </c>
      <c r="V44" s="69">
        <f t="shared" si="7"/>
        <v>188.04</v>
      </c>
      <c r="W44" s="69">
        <f t="shared" si="7"/>
        <v>187.14</v>
      </c>
      <c r="X44" s="69">
        <f t="shared" si="7"/>
        <v>193.34</v>
      </c>
      <c r="Y44" s="69">
        <f t="shared" si="7"/>
        <v>195.23999999999998</v>
      </c>
      <c r="Z44" s="69">
        <f t="shared" si="7"/>
        <v>193.73999999999998</v>
      </c>
      <c r="AA44" s="69">
        <f t="shared" si="7"/>
        <v>223.6</v>
      </c>
      <c r="AB44" s="69">
        <f t="shared" si="7"/>
        <v>224.24</v>
      </c>
      <c r="AC44" s="69">
        <f t="shared" si="7"/>
        <v>253.04</v>
      </c>
      <c r="AD44" s="69">
        <f t="shared" si="7"/>
        <v>287.44000000000005</v>
      </c>
      <c r="AE44" s="69">
        <f t="shared" si="7"/>
        <v>287.84000000000003</v>
      </c>
      <c r="AF44" s="69">
        <f t="shared" si="7"/>
        <v>303.04000000000002</v>
      </c>
      <c r="AG44" s="74">
        <f>SUM(AG32:AG43)</f>
        <v>464.91</v>
      </c>
      <c r="AH44" s="52">
        <f t="shared" si="2"/>
        <v>303.04000000000002</v>
      </c>
      <c r="AI44" s="53">
        <f t="shared" si="3"/>
        <v>187.14</v>
      </c>
      <c r="AK44" s="54"/>
    </row>
    <row r="45" spans="1:41" ht="14.45" x14ac:dyDescent="0.35">
      <c r="A45" s="55" t="s">
        <v>51</v>
      </c>
      <c r="B45" s="49">
        <v>59.3</v>
      </c>
      <c r="C45" s="49">
        <v>59.3</v>
      </c>
      <c r="D45" s="49">
        <v>59.3</v>
      </c>
      <c r="E45" s="56">
        <v>29.8</v>
      </c>
      <c r="F45" s="56">
        <v>60</v>
      </c>
      <c r="G45" s="56">
        <v>59.5</v>
      </c>
      <c r="H45" s="56">
        <v>41.1</v>
      </c>
      <c r="I45" s="56">
        <v>59.3</v>
      </c>
      <c r="J45" s="56">
        <v>59.8</v>
      </c>
      <c r="K45" s="56">
        <v>59.8</v>
      </c>
      <c r="L45" s="75">
        <v>59.3</v>
      </c>
      <c r="M45" s="75">
        <v>59.3</v>
      </c>
      <c r="N45" s="75">
        <v>60</v>
      </c>
      <c r="O45" s="75">
        <v>60</v>
      </c>
      <c r="P45" s="75">
        <v>60</v>
      </c>
      <c r="Q45" s="75">
        <v>60</v>
      </c>
      <c r="R45" s="49">
        <v>59.4</v>
      </c>
      <c r="S45" s="49">
        <v>59.5</v>
      </c>
      <c r="T45" s="49">
        <v>59.6</v>
      </c>
      <c r="U45" s="49">
        <v>59.7</v>
      </c>
      <c r="V45" s="49">
        <v>59.7</v>
      </c>
      <c r="W45" s="49">
        <v>59.7</v>
      </c>
      <c r="X45" s="49">
        <v>59.8</v>
      </c>
      <c r="Y45" s="49">
        <v>59.4</v>
      </c>
      <c r="Z45" s="49">
        <v>59.5</v>
      </c>
      <c r="AA45" s="49">
        <v>59.6</v>
      </c>
      <c r="AB45" s="49">
        <v>60</v>
      </c>
      <c r="AC45" s="49">
        <v>50</v>
      </c>
      <c r="AD45" s="49">
        <v>60</v>
      </c>
      <c r="AE45" s="49">
        <v>60</v>
      </c>
      <c r="AF45" s="49">
        <v>50</v>
      </c>
      <c r="AG45" s="57">
        <v>60</v>
      </c>
      <c r="AH45" s="52">
        <f t="shared" si="2"/>
        <v>60</v>
      </c>
      <c r="AI45" s="53">
        <f t="shared" si="3"/>
        <v>29.8</v>
      </c>
      <c r="AK45" s="54"/>
    </row>
    <row r="46" spans="1:41" ht="14.45" x14ac:dyDescent="0.35">
      <c r="A46" s="58" t="s">
        <v>52</v>
      </c>
      <c r="B46" s="70">
        <v>30.8</v>
      </c>
      <c r="C46" s="70">
        <v>30.8</v>
      </c>
      <c r="D46" s="70">
        <v>30.8</v>
      </c>
      <c r="E46" s="56">
        <v>15.7</v>
      </c>
      <c r="F46" s="56">
        <v>30.8</v>
      </c>
      <c r="G46" s="56">
        <v>30.8</v>
      </c>
      <c r="H46" s="56">
        <v>20.9</v>
      </c>
      <c r="I46" s="56">
        <v>29.3</v>
      </c>
      <c r="J46" s="56">
        <v>29.4</v>
      </c>
      <c r="K46" s="56">
        <v>30.2</v>
      </c>
      <c r="L46" s="75">
        <v>30.2</v>
      </c>
      <c r="M46" s="75">
        <v>30.2</v>
      </c>
      <c r="N46" s="75">
        <v>30.2</v>
      </c>
      <c r="O46" s="75">
        <v>30.4</v>
      </c>
      <c r="P46" s="75">
        <v>30.4</v>
      </c>
      <c r="Q46" s="75">
        <v>30.4</v>
      </c>
      <c r="R46" s="49">
        <v>30.3</v>
      </c>
      <c r="S46" s="49">
        <v>30.3</v>
      </c>
      <c r="T46" s="49">
        <v>30.3</v>
      </c>
      <c r="U46" s="70">
        <v>30.4</v>
      </c>
      <c r="V46" s="70">
        <v>30.4</v>
      </c>
      <c r="W46" s="70">
        <v>30.4</v>
      </c>
      <c r="X46" s="70">
        <v>30.2</v>
      </c>
      <c r="Y46" s="70">
        <v>30.4</v>
      </c>
      <c r="Z46" s="70">
        <v>30.4</v>
      </c>
      <c r="AA46" s="70">
        <v>30</v>
      </c>
      <c r="AB46" s="70">
        <v>30</v>
      </c>
      <c r="AC46" s="70">
        <v>24.6</v>
      </c>
      <c r="AD46" s="70">
        <v>30</v>
      </c>
      <c r="AE46" s="70">
        <v>28</v>
      </c>
      <c r="AF46" s="70">
        <v>23.5</v>
      </c>
      <c r="AG46" s="59">
        <v>32</v>
      </c>
      <c r="AH46" s="52">
        <f t="shared" si="2"/>
        <v>30.8</v>
      </c>
      <c r="AI46" s="53">
        <f t="shared" si="3"/>
        <v>15.7</v>
      </c>
      <c r="AK46" s="54"/>
    </row>
    <row r="47" spans="1:41" thickBot="1" x14ac:dyDescent="0.4">
      <c r="A47" s="72" t="s">
        <v>53</v>
      </c>
      <c r="B47" s="77">
        <v>11.2</v>
      </c>
      <c r="C47" s="77">
        <v>11.2</v>
      </c>
      <c r="D47" s="77">
        <v>11.2</v>
      </c>
      <c r="E47" s="71">
        <v>5.7</v>
      </c>
      <c r="F47" s="71">
        <v>11.3</v>
      </c>
      <c r="G47" s="71">
        <v>11.2</v>
      </c>
      <c r="H47" s="71">
        <v>7.6</v>
      </c>
      <c r="I47" s="71">
        <v>10.7</v>
      </c>
      <c r="J47" s="71">
        <v>10.7</v>
      </c>
      <c r="K47" s="71">
        <v>11</v>
      </c>
      <c r="L47" s="76">
        <v>11</v>
      </c>
      <c r="M47" s="76">
        <v>11</v>
      </c>
      <c r="N47" s="76">
        <v>11</v>
      </c>
      <c r="O47" s="76">
        <v>11</v>
      </c>
      <c r="P47" s="76">
        <v>11</v>
      </c>
      <c r="Q47" s="76">
        <v>11</v>
      </c>
      <c r="R47" s="49">
        <v>11</v>
      </c>
      <c r="S47" s="49">
        <v>11</v>
      </c>
      <c r="T47" s="49">
        <v>11.1</v>
      </c>
      <c r="U47" s="77">
        <v>11.1</v>
      </c>
      <c r="V47" s="77">
        <v>11.1</v>
      </c>
      <c r="W47" s="77">
        <v>11.1</v>
      </c>
      <c r="X47" s="77">
        <v>11</v>
      </c>
      <c r="Y47" s="77">
        <v>11.1</v>
      </c>
      <c r="Z47" s="77">
        <v>11.1</v>
      </c>
      <c r="AA47" s="77">
        <v>11</v>
      </c>
      <c r="AB47" s="77">
        <v>11</v>
      </c>
      <c r="AC47" s="77">
        <v>9</v>
      </c>
      <c r="AD47" s="77">
        <v>11</v>
      </c>
      <c r="AE47" s="77">
        <v>10</v>
      </c>
      <c r="AF47" s="77">
        <v>9</v>
      </c>
      <c r="AG47" s="78">
        <v>14</v>
      </c>
      <c r="AH47" s="52">
        <f t="shared" si="2"/>
        <v>11.3</v>
      </c>
      <c r="AI47" s="53">
        <f t="shared" si="3"/>
        <v>5.7</v>
      </c>
      <c r="AK47" s="54"/>
    </row>
    <row r="48" spans="1:41" ht="15.75" thickBot="1" x14ac:dyDescent="0.3">
      <c r="A48" s="68" t="s">
        <v>54</v>
      </c>
      <c r="B48" s="69">
        <f t="shared" ref="B48:AF48" si="8">SUM(B45:B47)</f>
        <v>101.3</v>
      </c>
      <c r="C48" s="69">
        <f t="shared" si="8"/>
        <v>101.3</v>
      </c>
      <c r="D48" s="69">
        <f t="shared" si="8"/>
        <v>101.3</v>
      </c>
      <c r="E48" s="69">
        <f t="shared" si="8"/>
        <v>51.2</v>
      </c>
      <c r="F48" s="69">
        <f t="shared" si="8"/>
        <v>102.1</v>
      </c>
      <c r="G48" s="69">
        <f t="shared" si="8"/>
        <v>101.5</v>
      </c>
      <c r="H48" s="69">
        <f t="shared" si="8"/>
        <v>69.599999999999994</v>
      </c>
      <c r="I48" s="69">
        <f t="shared" si="8"/>
        <v>99.3</v>
      </c>
      <c r="J48" s="69">
        <f t="shared" si="8"/>
        <v>99.899999999999991</v>
      </c>
      <c r="K48" s="69">
        <f t="shared" si="8"/>
        <v>101</v>
      </c>
      <c r="L48" s="69">
        <f t="shared" si="8"/>
        <v>100.5</v>
      </c>
      <c r="M48" s="69">
        <f t="shared" si="8"/>
        <v>100.5</v>
      </c>
      <c r="N48" s="69">
        <f t="shared" si="8"/>
        <v>101.2</v>
      </c>
      <c r="O48" s="69">
        <f t="shared" si="8"/>
        <v>101.4</v>
      </c>
      <c r="P48" s="69">
        <f t="shared" si="8"/>
        <v>101.4</v>
      </c>
      <c r="Q48" s="69">
        <f t="shared" si="8"/>
        <v>101.4</v>
      </c>
      <c r="R48" s="69">
        <f t="shared" si="8"/>
        <v>100.7</v>
      </c>
      <c r="S48" s="69">
        <f t="shared" si="8"/>
        <v>100.8</v>
      </c>
      <c r="T48" s="69">
        <f t="shared" si="8"/>
        <v>101</v>
      </c>
      <c r="U48" s="69">
        <f t="shared" si="8"/>
        <v>101.19999999999999</v>
      </c>
      <c r="V48" s="69">
        <f t="shared" si="8"/>
        <v>101.19999999999999</v>
      </c>
      <c r="W48" s="69">
        <f t="shared" si="8"/>
        <v>101.19999999999999</v>
      </c>
      <c r="X48" s="69">
        <f t="shared" si="8"/>
        <v>101</v>
      </c>
      <c r="Y48" s="69">
        <f t="shared" si="8"/>
        <v>100.89999999999999</v>
      </c>
      <c r="Z48" s="69">
        <f t="shared" si="8"/>
        <v>101</v>
      </c>
      <c r="AA48" s="69">
        <f t="shared" si="8"/>
        <v>100.6</v>
      </c>
      <c r="AB48" s="69">
        <f t="shared" si="8"/>
        <v>101</v>
      </c>
      <c r="AC48" s="69">
        <f t="shared" si="8"/>
        <v>83.6</v>
      </c>
      <c r="AD48" s="69">
        <f t="shared" si="8"/>
        <v>101</v>
      </c>
      <c r="AE48" s="69">
        <f t="shared" si="8"/>
        <v>98</v>
      </c>
      <c r="AF48" s="69">
        <f t="shared" si="8"/>
        <v>82.5</v>
      </c>
      <c r="AG48" s="74">
        <f>SUM(AG45:AG47)</f>
        <v>106</v>
      </c>
      <c r="AH48" s="52">
        <f t="shared" si="2"/>
        <v>102.1</v>
      </c>
      <c r="AI48" s="53">
        <f t="shared" si="3"/>
        <v>51.2</v>
      </c>
      <c r="AK48" s="54"/>
    </row>
    <row r="49" spans="1:37" x14ac:dyDescent="0.25">
      <c r="A49" s="55" t="s">
        <v>55</v>
      </c>
      <c r="B49" s="49">
        <v>40.200000000000003</v>
      </c>
      <c r="C49" s="49">
        <v>38</v>
      </c>
      <c r="D49" s="49">
        <v>37.5</v>
      </c>
      <c r="E49" s="49">
        <v>31.72</v>
      </c>
      <c r="F49" s="49">
        <v>32.299999999999997</v>
      </c>
      <c r="G49" s="49">
        <v>34.93</v>
      </c>
      <c r="H49" s="49">
        <v>33.9</v>
      </c>
      <c r="I49" s="49">
        <v>30.04</v>
      </c>
      <c r="J49" s="49">
        <v>36</v>
      </c>
      <c r="K49" s="49">
        <v>35</v>
      </c>
      <c r="L49" s="49">
        <v>39</v>
      </c>
      <c r="M49" s="49">
        <v>38</v>
      </c>
      <c r="N49" s="49">
        <v>39</v>
      </c>
      <c r="O49" s="49">
        <v>47</v>
      </c>
      <c r="P49" s="49">
        <v>40.200000000000003</v>
      </c>
      <c r="Q49" s="49">
        <v>36</v>
      </c>
      <c r="R49" s="49">
        <v>36</v>
      </c>
      <c r="S49" s="49">
        <v>48.8</v>
      </c>
      <c r="T49" s="49">
        <v>45.82</v>
      </c>
      <c r="U49" s="49">
        <v>36.51</v>
      </c>
      <c r="V49" s="49">
        <v>34.299999999999997</v>
      </c>
      <c r="W49" s="49">
        <v>33.92</v>
      </c>
      <c r="X49" s="49">
        <v>38</v>
      </c>
      <c r="Y49" s="49">
        <v>41.6</v>
      </c>
      <c r="Z49" s="49">
        <v>73.099999999999994</v>
      </c>
      <c r="AA49" s="49">
        <v>63</v>
      </c>
      <c r="AB49" s="49">
        <v>65</v>
      </c>
      <c r="AC49" s="49">
        <v>63</v>
      </c>
      <c r="AD49" s="49">
        <v>50</v>
      </c>
      <c r="AE49" s="49">
        <v>40</v>
      </c>
      <c r="AF49" s="49">
        <v>50</v>
      </c>
      <c r="AG49" s="57"/>
      <c r="AH49" s="52">
        <f t="shared" si="2"/>
        <v>73.099999999999994</v>
      </c>
      <c r="AI49" s="53">
        <f t="shared" si="3"/>
        <v>30.04</v>
      </c>
      <c r="AK49" s="54"/>
    </row>
    <row r="50" spans="1:37" x14ac:dyDescent="0.2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35</v>
      </c>
      <c r="K50" s="70">
        <v>35</v>
      </c>
      <c r="L50" s="49">
        <v>60</v>
      </c>
      <c r="M50" s="49">
        <v>52</v>
      </c>
      <c r="N50" s="49">
        <v>58</v>
      </c>
      <c r="O50" s="49">
        <v>60</v>
      </c>
      <c r="P50" s="49">
        <v>47</v>
      </c>
      <c r="Q50" s="49">
        <v>45</v>
      </c>
      <c r="R50" s="49">
        <v>45</v>
      </c>
      <c r="S50" s="49">
        <f>45+62</f>
        <v>107</v>
      </c>
      <c r="T50" s="49">
        <f>42+31</f>
        <v>73</v>
      </c>
      <c r="U50" s="79">
        <f>38+28</f>
        <v>66</v>
      </c>
      <c r="V50" s="79">
        <v>65</v>
      </c>
      <c r="W50" s="79">
        <v>65</v>
      </c>
      <c r="X50" s="79">
        <v>65</v>
      </c>
      <c r="Y50" s="79">
        <v>87</v>
      </c>
      <c r="Z50" s="79">
        <v>87</v>
      </c>
      <c r="AA50" s="70">
        <f>48+20</f>
        <v>68</v>
      </c>
      <c r="AB50" s="70">
        <v>36</v>
      </c>
      <c r="AC50" s="70">
        <v>0</v>
      </c>
      <c r="AD50" s="70">
        <v>0</v>
      </c>
      <c r="AE50" s="70">
        <v>0</v>
      </c>
      <c r="AF50" s="70">
        <v>15</v>
      </c>
      <c r="AG50" s="59"/>
      <c r="AH50" s="52">
        <f t="shared" si="2"/>
        <v>107</v>
      </c>
      <c r="AI50" s="53">
        <f t="shared" si="3"/>
        <v>0</v>
      </c>
      <c r="AK50" s="54"/>
    </row>
    <row r="51" spans="1:37" x14ac:dyDescent="0.25">
      <c r="A51" s="58" t="s">
        <v>57</v>
      </c>
      <c r="B51" s="70">
        <v>125</v>
      </c>
      <c r="C51" s="70">
        <v>116</v>
      </c>
      <c r="D51" s="70">
        <v>150</v>
      </c>
      <c r="E51" s="70">
        <v>142</v>
      </c>
      <c r="F51" s="70">
        <v>136</v>
      </c>
      <c r="G51" s="49">
        <v>102</v>
      </c>
      <c r="H51" s="49">
        <v>130</v>
      </c>
      <c r="I51" s="49">
        <v>165</v>
      </c>
      <c r="J51" s="49">
        <v>154</v>
      </c>
      <c r="K51" s="49">
        <v>192</v>
      </c>
      <c r="L51" s="70">
        <v>186</v>
      </c>
      <c r="M51" s="70">
        <v>201</v>
      </c>
      <c r="N51" s="70">
        <v>206</v>
      </c>
      <c r="O51" s="70">
        <v>220</v>
      </c>
      <c r="P51" s="70">
        <v>192</v>
      </c>
      <c r="Q51" s="70">
        <v>182</v>
      </c>
      <c r="R51" s="70">
        <v>202</v>
      </c>
      <c r="S51" s="70">
        <f>68+69</f>
        <v>137</v>
      </c>
      <c r="T51" s="70">
        <v>150</v>
      </c>
      <c r="U51" s="80">
        <f>94+95.5</f>
        <v>189.5</v>
      </c>
      <c r="V51" s="80">
        <v>207</v>
      </c>
      <c r="W51" s="80">
        <v>180</v>
      </c>
      <c r="X51" s="80">
        <v>202</v>
      </c>
      <c r="Y51" s="80">
        <v>201</v>
      </c>
      <c r="Z51" s="80">
        <v>255</v>
      </c>
      <c r="AA51" s="70">
        <v>245</v>
      </c>
      <c r="AB51" s="70">
        <v>252</v>
      </c>
      <c r="AC51" s="70">
        <v>245</v>
      </c>
      <c r="AD51" s="70">
        <v>154</v>
      </c>
      <c r="AE51" s="70">
        <v>138</v>
      </c>
      <c r="AF51" s="70">
        <v>100</v>
      </c>
      <c r="AG51" s="81"/>
      <c r="AH51" s="52">
        <f t="shared" si="2"/>
        <v>255</v>
      </c>
      <c r="AI51" s="53">
        <f t="shared" si="3"/>
        <v>100</v>
      </c>
      <c r="AK51" s="54"/>
    </row>
    <row r="52" spans="1:37" x14ac:dyDescent="0.2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7.4</v>
      </c>
      <c r="M52" s="70">
        <v>10.4</v>
      </c>
      <c r="N52" s="70">
        <v>10</v>
      </c>
      <c r="O52" s="70">
        <v>10</v>
      </c>
      <c r="P52" s="70">
        <v>10</v>
      </c>
      <c r="Q52" s="70">
        <v>10</v>
      </c>
      <c r="R52" s="70">
        <v>10</v>
      </c>
      <c r="S52" s="70">
        <v>10</v>
      </c>
      <c r="T52" s="70">
        <v>10</v>
      </c>
      <c r="U52" s="70">
        <v>10</v>
      </c>
      <c r="V52" s="70">
        <v>10</v>
      </c>
      <c r="W52" s="70">
        <v>10</v>
      </c>
      <c r="X52" s="70">
        <v>10</v>
      </c>
      <c r="Y52" s="70">
        <v>10</v>
      </c>
      <c r="Z52" s="70">
        <v>18.8</v>
      </c>
      <c r="AA52" s="82">
        <v>17</v>
      </c>
      <c r="AB52" s="82">
        <v>18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18.8</v>
      </c>
      <c r="AI52" s="53">
        <f t="shared" si="3"/>
        <v>0</v>
      </c>
      <c r="AK52" s="54"/>
    </row>
    <row r="53" spans="1:37" x14ac:dyDescent="0.25">
      <c r="A53" s="58" t="s">
        <v>59</v>
      </c>
      <c r="B53" s="49">
        <v>81.7</v>
      </c>
      <c r="C53" s="82">
        <v>67.3</v>
      </c>
      <c r="D53" s="82">
        <v>58.8</v>
      </c>
      <c r="E53" s="82">
        <v>59.3</v>
      </c>
      <c r="F53" s="82">
        <v>56.5</v>
      </c>
      <c r="G53" s="82">
        <v>54.1</v>
      </c>
      <c r="H53" s="82">
        <v>54</v>
      </c>
      <c r="I53" s="82">
        <v>56.7</v>
      </c>
      <c r="J53" s="82">
        <v>53.8</v>
      </c>
      <c r="K53" s="82">
        <v>58.2</v>
      </c>
      <c r="L53" s="49">
        <v>55</v>
      </c>
      <c r="M53" s="49">
        <v>52</v>
      </c>
      <c r="N53" s="49">
        <v>56.8</v>
      </c>
      <c r="O53" s="49">
        <v>58.3</v>
      </c>
      <c r="P53" s="49">
        <v>62.4</v>
      </c>
      <c r="Q53" s="49">
        <v>59.2</v>
      </c>
      <c r="R53" s="49">
        <v>59.5</v>
      </c>
      <c r="S53" s="49">
        <v>56.8</v>
      </c>
      <c r="T53" s="49">
        <v>59.7</v>
      </c>
      <c r="U53" s="49">
        <v>55.1</v>
      </c>
      <c r="V53" s="49">
        <v>56.9</v>
      </c>
      <c r="W53" s="49">
        <v>53.8</v>
      </c>
      <c r="X53" s="49">
        <v>48.6</v>
      </c>
      <c r="Y53" s="49">
        <v>51.6</v>
      </c>
      <c r="Z53" s="49">
        <v>53.4</v>
      </c>
      <c r="AA53" s="49">
        <v>56</v>
      </c>
      <c r="AB53" s="49">
        <v>55</v>
      </c>
      <c r="AC53" s="49">
        <v>65</v>
      </c>
      <c r="AD53" s="49">
        <v>67</v>
      </c>
      <c r="AE53" s="49">
        <v>65</v>
      </c>
      <c r="AF53" s="49">
        <v>58</v>
      </c>
      <c r="AG53" s="81"/>
      <c r="AH53" s="52">
        <f t="shared" si="2"/>
        <v>81.7</v>
      </c>
      <c r="AI53" s="53">
        <f t="shared" si="3"/>
        <v>48.6</v>
      </c>
      <c r="AK53" s="54"/>
    </row>
    <row r="54" spans="1:37" x14ac:dyDescent="0.25">
      <c r="A54" s="58" t="s">
        <v>60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7</v>
      </c>
      <c r="AB54" s="83">
        <v>7</v>
      </c>
      <c r="AC54" s="83">
        <v>7</v>
      </c>
      <c r="AD54" s="83">
        <v>0</v>
      </c>
      <c r="AE54" s="83">
        <v>0</v>
      </c>
      <c r="AF54" s="83">
        <v>0</v>
      </c>
      <c r="AG54" s="81"/>
      <c r="AH54" s="52">
        <f t="shared" si="2"/>
        <v>7</v>
      </c>
      <c r="AI54" s="53">
        <f t="shared" si="3"/>
        <v>0</v>
      </c>
      <c r="AK54" s="54"/>
    </row>
    <row r="55" spans="1:37" x14ac:dyDescent="0.25">
      <c r="A55" s="58" t="s">
        <v>61</v>
      </c>
      <c r="B55" s="83">
        <v>0</v>
      </c>
      <c r="C55" s="82">
        <v>0</v>
      </c>
      <c r="D55" s="70">
        <v>0</v>
      </c>
      <c r="E55" s="70">
        <v>0</v>
      </c>
      <c r="F55" s="82">
        <v>0</v>
      </c>
      <c r="G55" s="82">
        <v>0</v>
      </c>
      <c r="H55" s="70">
        <v>0</v>
      </c>
      <c r="I55" s="49">
        <v>0</v>
      </c>
      <c r="J55" s="70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62</v>
      </c>
      <c r="B56" s="82">
        <v>0</v>
      </c>
      <c r="C56" s="82">
        <v>0</v>
      </c>
      <c r="D56" s="70">
        <v>0</v>
      </c>
      <c r="E56" s="70">
        <v>0</v>
      </c>
      <c r="F56" s="82">
        <v>0</v>
      </c>
      <c r="G56" s="82">
        <v>0</v>
      </c>
      <c r="H56" s="70">
        <v>0</v>
      </c>
      <c r="I56" s="82">
        <v>0</v>
      </c>
      <c r="J56" s="70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58" t="s">
        <v>63</v>
      </c>
      <c r="B57" s="82">
        <v>0</v>
      </c>
      <c r="C57" s="82">
        <v>0</v>
      </c>
      <c r="D57" s="70">
        <v>0</v>
      </c>
      <c r="E57" s="70">
        <v>0</v>
      </c>
      <c r="F57" s="82">
        <v>0</v>
      </c>
      <c r="G57" s="82">
        <v>0</v>
      </c>
      <c r="H57" s="70">
        <v>0</v>
      </c>
      <c r="I57" s="82">
        <v>0</v>
      </c>
      <c r="J57" s="70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5">
        <v>0</v>
      </c>
      <c r="C58" s="82">
        <v>0</v>
      </c>
      <c r="D58" s="70">
        <v>0</v>
      </c>
      <c r="E58" s="70">
        <v>0</v>
      </c>
      <c r="F58" s="82">
        <v>0</v>
      </c>
      <c r="G58" s="82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5">
        <v>0</v>
      </c>
      <c r="C59" s="82">
        <v>0</v>
      </c>
      <c r="D59" s="70">
        <v>0</v>
      </c>
      <c r="E59" s="70">
        <v>0</v>
      </c>
      <c r="F59" s="82">
        <v>0</v>
      </c>
      <c r="G59" s="82">
        <v>0</v>
      </c>
      <c r="H59" s="70">
        <v>0</v>
      </c>
      <c r="I59" s="49">
        <v>0</v>
      </c>
      <c r="J59" s="70">
        <v>0</v>
      </c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3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 t="shared" ref="B60:AF60" si="9">SUM(B49:B59)</f>
        <v>246.89999999999998</v>
      </c>
      <c r="C60" s="69">
        <f t="shared" si="9"/>
        <v>221.3</v>
      </c>
      <c r="D60" s="69">
        <f t="shared" si="9"/>
        <v>246.3</v>
      </c>
      <c r="E60" s="69">
        <f t="shared" si="9"/>
        <v>233.01999999999998</v>
      </c>
      <c r="F60" s="69">
        <f t="shared" si="9"/>
        <v>224.8</v>
      </c>
      <c r="G60" s="69">
        <f t="shared" si="9"/>
        <v>191.03</v>
      </c>
      <c r="H60" s="69">
        <f t="shared" si="9"/>
        <v>217.9</v>
      </c>
      <c r="I60" s="69">
        <f t="shared" si="9"/>
        <v>251.74</v>
      </c>
      <c r="J60" s="69">
        <f t="shared" si="9"/>
        <v>278.8</v>
      </c>
      <c r="K60" s="69">
        <f t="shared" si="9"/>
        <v>320.2</v>
      </c>
      <c r="L60" s="69">
        <f t="shared" si="9"/>
        <v>347.4</v>
      </c>
      <c r="M60" s="69">
        <f t="shared" si="9"/>
        <v>353.4</v>
      </c>
      <c r="N60" s="69">
        <f t="shared" si="9"/>
        <v>369.8</v>
      </c>
      <c r="O60" s="69">
        <f t="shared" si="9"/>
        <v>395.3</v>
      </c>
      <c r="P60" s="69">
        <f t="shared" si="9"/>
        <v>351.59999999999997</v>
      </c>
      <c r="Q60" s="69">
        <f t="shared" si="9"/>
        <v>332.2</v>
      </c>
      <c r="R60" s="69">
        <f t="shared" si="9"/>
        <v>352.5</v>
      </c>
      <c r="S60" s="69">
        <f t="shared" si="9"/>
        <v>359.6</v>
      </c>
      <c r="T60" s="69">
        <f t="shared" si="9"/>
        <v>338.52</v>
      </c>
      <c r="U60" s="69">
        <f t="shared" si="9"/>
        <v>357.11</v>
      </c>
      <c r="V60" s="69">
        <f t="shared" si="9"/>
        <v>373.2</v>
      </c>
      <c r="W60" s="69">
        <f t="shared" si="9"/>
        <v>342.72</v>
      </c>
      <c r="X60" s="69">
        <f t="shared" si="9"/>
        <v>363.6</v>
      </c>
      <c r="Y60" s="69">
        <f t="shared" si="9"/>
        <v>391.20000000000005</v>
      </c>
      <c r="Z60" s="69">
        <f t="shared" si="9"/>
        <v>487.3</v>
      </c>
      <c r="AA60" s="69">
        <f t="shared" si="9"/>
        <v>456</v>
      </c>
      <c r="AB60" s="69">
        <f t="shared" si="9"/>
        <v>433</v>
      </c>
      <c r="AC60" s="69">
        <f t="shared" si="9"/>
        <v>380</v>
      </c>
      <c r="AD60" s="69">
        <f t="shared" si="9"/>
        <v>271</v>
      </c>
      <c r="AE60" s="69">
        <f t="shared" si="9"/>
        <v>243</v>
      </c>
      <c r="AF60" s="69">
        <f t="shared" si="9"/>
        <v>223</v>
      </c>
      <c r="AG60" s="74">
        <f>SUM(AG49:AG59)</f>
        <v>0</v>
      </c>
      <c r="AH60" s="52">
        <f t="shared" si="2"/>
        <v>487.3</v>
      </c>
      <c r="AI60" s="53">
        <f t="shared" si="3"/>
        <v>191.03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 t="shared" ref="B64:AF64" si="10">SUM(B61:B63)</f>
        <v>0</v>
      </c>
      <c r="C64" s="69">
        <f t="shared" si="10"/>
        <v>0</v>
      </c>
      <c r="D64" s="69">
        <f t="shared" si="10"/>
        <v>0</v>
      </c>
      <c r="E64" s="69">
        <f t="shared" si="10"/>
        <v>0</v>
      </c>
      <c r="F64" s="69">
        <f t="shared" si="10"/>
        <v>0</v>
      </c>
      <c r="G64" s="69">
        <f t="shared" si="10"/>
        <v>0</v>
      </c>
      <c r="H64" s="69">
        <f t="shared" si="10"/>
        <v>0</v>
      </c>
      <c r="I64" s="69">
        <f t="shared" si="10"/>
        <v>0</v>
      </c>
      <c r="J64" s="69">
        <f t="shared" si="10"/>
        <v>0</v>
      </c>
      <c r="K64" s="69">
        <f t="shared" si="10"/>
        <v>0</v>
      </c>
      <c r="L64" s="69">
        <f t="shared" si="10"/>
        <v>0</v>
      </c>
      <c r="M64" s="69">
        <f t="shared" si="10"/>
        <v>0</v>
      </c>
      <c r="N64" s="69">
        <f t="shared" si="10"/>
        <v>0</v>
      </c>
      <c r="O64" s="69">
        <f t="shared" si="10"/>
        <v>0</v>
      </c>
      <c r="P64" s="69">
        <f t="shared" si="10"/>
        <v>0</v>
      </c>
      <c r="Q64" s="69">
        <f t="shared" si="10"/>
        <v>0</v>
      </c>
      <c r="R64" s="69">
        <f t="shared" si="10"/>
        <v>0</v>
      </c>
      <c r="S64" s="69">
        <f t="shared" si="10"/>
        <v>0</v>
      </c>
      <c r="T64" s="69">
        <f t="shared" si="10"/>
        <v>0</v>
      </c>
      <c r="U64" s="69">
        <f t="shared" si="10"/>
        <v>0</v>
      </c>
      <c r="V64" s="69">
        <f t="shared" si="10"/>
        <v>0</v>
      </c>
      <c r="W64" s="69">
        <f t="shared" si="10"/>
        <v>0</v>
      </c>
      <c r="X64" s="69">
        <f t="shared" si="10"/>
        <v>0</v>
      </c>
      <c r="Y64" s="69">
        <f t="shared" si="10"/>
        <v>0</v>
      </c>
      <c r="Z64" s="69">
        <f t="shared" si="10"/>
        <v>0</v>
      </c>
      <c r="AA64" s="69">
        <f t="shared" si="10"/>
        <v>0</v>
      </c>
      <c r="AB64" s="69">
        <f t="shared" si="10"/>
        <v>0</v>
      </c>
      <c r="AC64" s="69">
        <f t="shared" si="10"/>
        <v>0</v>
      </c>
      <c r="AD64" s="69">
        <f t="shared" si="10"/>
        <v>0</v>
      </c>
      <c r="AE64" s="69">
        <f t="shared" si="10"/>
        <v>0</v>
      </c>
      <c r="AF64" s="69">
        <f t="shared" si="10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0</v>
      </c>
      <c r="AI65" s="53">
        <f t="shared" si="3"/>
        <v>0</v>
      </c>
    </row>
    <row r="66" spans="1:35" ht="15.75" thickBot="1" x14ac:dyDescent="0.3">
      <c r="A66" s="90" t="s">
        <v>72</v>
      </c>
      <c r="B66" s="91">
        <f t="shared" ref="B66:AF66" si="11">B64+B60+B48+B44+B31+B65</f>
        <v>963.24</v>
      </c>
      <c r="C66" s="91">
        <f t="shared" si="11"/>
        <v>937.24</v>
      </c>
      <c r="D66" s="91">
        <f t="shared" si="11"/>
        <v>971.24</v>
      </c>
      <c r="E66" s="91">
        <f t="shared" si="11"/>
        <v>895.8599999999999</v>
      </c>
      <c r="F66" s="91">
        <f t="shared" si="11"/>
        <v>901.04</v>
      </c>
      <c r="G66" s="91">
        <f t="shared" si="11"/>
        <v>866.96999999999991</v>
      </c>
      <c r="H66" s="91">
        <f t="shared" si="11"/>
        <v>912.04</v>
      </c>
      <c r="I66" s="91">
        <f t="shared" si="11"/>
        <v>941.78</v>
      </c>
      <c r="J66" s="91">
        <f t="shared" si="11"/>
        <v>974.74</v>
      </c>
      <c r="K66" s="91">
        <f t="shared" si="11"/>
        <v>991.33999999999992</v>
      </c>
      <c r="L66" s="91">
        <f t="shared" si="11"/>
        <v>1007.7399999999999</v>
      </c>
      <c r="M66" s="91">
        <f t="shared" si="11"/>
        <v>1035.54</v>
      </c>
      <c r="N66" s="91">
        <f t="shared" si="11"/>
        <v>1052.6399999999999</v>
      </c>
      <c r="O66" s="91">
        <f t="shared" si="11"/>
        <v>1066.04</v>
      </c>
      <c r="P66" s="91">
        <f t="shared" si="11"/>
        <v>1032.54</v>
      </c>
      <c r="Q66" s="91">
        <f t="shared" si="11"/>
        <v>1020.84</v>
      </c>
      <c r="R66" s="91">
        <f t="shared" si="11"/>
        <v>1056.1399999999999</v>
      </c>
      <c r="S66" s="91">
        <f t="shared" si="11"/>
        <v>1035.24</v>
      </c>
      <c r="T66" s="91">
        <f t="shared" si="11"/>
        <v>990.16</v>
      </c>
      <c r="U66" s="91">
        <f t="shared" si="11"/>
        <v>1012.4499999999999</v>
      </c>
      <c r="V66" s="91">
        <f t="shared" si="11"/>
        <v>996.54</v>
      </c>
      <c r="W66" s="91">
        <f t="shared" si="11"/>
        <v>989.06</v>
      </c>
      <c r="X66" s="91">
        <f t="shared" si="11"/>
        <v>1016.24</v>
      </c>
      <c r="Y66" s="91">
        <f t="shared" si="11"/>
        <v>1042.44</v>
      </c>
      <c r="Z66" s="91">
        <f t="shared" si="11"/>
        <v>1149.54</v>
      </c>
      <c r="AA66" s="91">
        <f t="shared" si="11"/>
        <v>1147.7</v>
      </c>
      <c r="AB66" s="91">
        <f t="shared" si="11"/>
        <v>1125.74</v>
      </c>
      <c r="AC66" s="91">
        <f t="shared" si="11"/>
        <v>1084.1399999999999</v>
      </c>
      <c r="AD66" s="91">
        <f t="shared" si="11"/>
        <v>1026.94</v>
      </c>
      <c r="AE66" s="91">
        <f t="shared" si="11"/>
        <v>996.34</v>
      </c>
      <c r="AF66" s="91">
        <f t="shared" si="11"/>
        <v>970.04</v>
      </c>
      <c r="AG66" s="74">
        <f>AG64+AG60+AG48+AG44+AG31+AG65</f>
        <v>1400.5100000000002</v>
      </c>
      <c r="AH66" s="52">
        <f t="shared" si="2"/>
        <v>1149.54</v>
      </c>
      <c r="AI66" s="53">
        <f t="shared" si="3"/>
        <v>866.96999999999991</v>
      </c>
    </row>
    <row r="67" spans="1:35" x14ac:dyDescent="0.25">
      <c r="A67" s="55" t="s">
        <v>73</v>
      </c>
      <c r="B67" s="82">
        <f t="shared" ref="B67" si="12">IF(B52&lt;0,B52*-1,0)</f>
        <v>0</v>
      </c>
      <c r="C67" s="82">
        <f t="shared" ref="C67:Q67" si="13">IF(C52&lt;0,C52*-1,0)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IF(R52&lt;0,R52*-1,0)</f>
        <v>0</v>
      </c>
      <c r="S67" s="82">
        <f t="shared" ref="S67:AF67" si="14">IF(S52&lt;0,S52*-1,0)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" si="15">IF(B50&lt;0,B50*-1,0)</f>
        <v>0</v>
      </c>
      <c r="C68" s="82">
        <f t="shared" ref="C68:Q68" si="16">IF(C50&lt;0,C50*-1,0)</f>
        <v>0</v>
      </c>
      <c r="D68" s="82">
        <f t="shared" si="16"/>
        <v>0</v>
      </c>
      <c r="E68" s="82">
        <f t="shared" si="16"/>
        <v>0</v>
      </c>
      <c r="F68" s="82">
        <f t="shared" si="16"/>
        <v>0</v>
      </c>
      <c r="G68" s="82">
        <f t="shared" si="16"/>
        <v>0</v>
      </c>
      <c r="H68" s="82">
        <f t="shared" si="16"/>
        <v>0</v>
      </c>
      <c r="I68" s="82">
        <f t="shared" si="16"/>
        <v>0</v>
      </c>
      <c r="J68" s="82">
        <f t="shared" si="16"/>
        <v>0</v>
      </c>
      <c r="K68" s="82">
        <f t="shared" si="16"/>
        <v>0</v>
      </c>
      <c r="L68" s="82">
        <f t="shared" si="16"/>
        <v>0</v>
      </c>
      <c r="M68" s="82">
        <f t="shared" si="16"/>
        <v>0</v>
      </c>
      <c r="N68" s="82">
        <f t="shared" si="16"/>
        <v>0</v>
      </c>
      <c r="O68" s="82">
        <f t="shared" si="16"/>
        <v>0</v>
      </c>
      <c r="P68" s="82">
        <f t="shared" si="16"/>
        <v>0</v>
      </c>
      <c r="Q68" s="82">
        <f t="shared" si="16"/>
        <v>0</v>
      </c>
      <c r="R68" s="82">
        <f>IF(R50&lt;0,R50*-1,0)</f>
        <v>0</v>
      </c>
      <c r="S68" s="82">
        <f t="shared" ref="S68:AF68" si="17">IF(S50&lt;0,S50*-1,0)</f>
        <v>0</v>
      </c>
      <c r="T68" s="82">
        <f t="shared" si="17"/>
        <v>0</v>
      </c>
      <c r="U68" s="82">
        <f t="shared" si="17"/>
        <v>0</v>
      </c>
      <c r="V68" s="82">
        <f t="shared" si="17"/>
        <v>0</v>
      </c>
      <c r="W68" s="82">
        <f t="shared" si="17"/>
        <v>0</v>
      </c>
      <c r="X68" s="82">
        <f t="shared" si="17"/>
        <v>0</v>
      </c>
      <c r="Y68" s="82">
        <f t="shared" si="17"/>
        <v>0</v>
      </c>
      <c r="Z68" s="82">
        <f t="shared" si="17"/>
        <v>0</v>
      </c>
      <c r="AA68" s="82">
        <f t="shared" si="17"/>
        <v>0</v>
      </c>
      <c r="AB68" s="82">
        <f t="shared" si="17"/>
        <v>0</v>
      </c>
      <c r="AC68" s="82">
        <f t="shared" si="17"/>
        <v>0</v>
      </c>
      <c r="AD68" s="82">
        <f t="shared" si="17"/>
        <v>0</v>
      </c>
      <c r="AE68" s="82">
        <f t="shared" si="17"/>
        <v>0</v>
      </c>
      <c r="AF68" s="82">
        <f t="shared" si="17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" si="18">IF(B53&lt;0,B53*-1,0)</f>
        <v>0</v>
      </c>
      <c r="C69" s="82">
        <f t="shared" ref="C69:Q69" si="19">IF(C53&lt;0,C53*-1,0)</f>
        <v>0</v>
      </c>
      <c r="D69" s="82">
        <f t="shared" si="19"/>
        <v>0</v>
      </c>
      <c r="E69" s="82">
        <f t="shared" si="19"/>
        <v>0</v>
      </c>
      <c r="F69" s="82">
        <f t="shared" si="19"/>
        <v>0</v>
      </c>
      <c r="G69" s="82">
        <f t="shared" si="19"/>
        <v>0</v>
      </c>
      <c r="H69" s="82">
        <f t="shared" si="19"/>
        <v>0</v>
      </c>
      <c r="I69" s="82">
        <f t="shared" si="19"/>
        <v>0</v>
      </c>
      <c r="J69" s="82">
        <f t="shared" si="19"/>
        <v>0</v>
      </c>
      <c r="K69" s="82">
        <f t="shared" si="19"/>
        <v>0</v>
      </c>
      <c r="L69" s="82">
        <f t="shared" si="19"/>
        <v>0</v>
      </c>
      <c r="M69" s="82">
        <f t="shared" si="19"/>
        <v>0</v>
      </c>
      <c r="N69" s="82">
        <f t="shared" si="19"/>
        <v>0</v>
      </c>
      <c r="O69" s="82">
        <f t="shared" si="19"/>
        <v>0</v>
      </c>
      <c r="P69" s="82">
        <f t="shared" si="19"/>
        <v>0</v>
      </c>
      <c r="Q69" s="82">
        <f t="shared" si="19"/>
        <v>0</v>
      </c>
      <c r="R69" s="82">
        <f>IF(R53&lt;0,R53*-1,0)</f>
        <v>0</v>
      </c>
      <c r="S69" s="82">
        <f t="shared" ref="S69:AF69" si="20">IF(S53&lt;0,S53*-1,0)</f>
        <v>0</v>
      </c>
      <c r="T69" s="82">
        <f t="shared" si="20"/>
        <v>0</v>
      </c>
      <c r="U69" s="82">
        <f t="shared" si="20"/>
        <v>0</v>
      </c>
      <c r="V69" s="82">
        <f t="shared" si="20"/>
        <v>0</v>
      </c>
      <c r="W69" s="82">
        <f t="shared" si="20"/>
        <v>0</v>
      </c>
      <c r="X69" s="82">
        <f t="shared" si="20"/>
        <v>0</v>
      </c>
      <c r="Y69" s="82">
        <f t="shared" si="20"/>
        <v>0</v>
      </c>
      <c r="Z69" s="82">
        <f t="shared" si="20"/>
        <v>0</v>
      </c>
      <c r="AA69" s="82">
        <f t="shared" si="20"/>
        <v>0</v>
      </c>
      <c r="AB69" s="82">
        <f t="shared" si="20"/>
        <v>0</v>
      </c>
      <c r="AC69" s="82">
        <f t="shared" si="20"/>
        <v>0</v>
      </c>
      <c r="AD69" s="82">
        <f t="shared" si="20"/>
        <v>0</v>
      </c>
      <c r="AE69" s="82">
        <f t="shared" si="20"/>
        <v>0</v>
      </c>
      <c r="AF69" s="82">
        <f t="shared" si="20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 t="shared" ref="B70" si="21">IF(B51&lt;0,B51*-1,0)</f>
        <v>0</v>
      </c>
      <c r="C70" s="82">
        <f t="shared" ref="C70:AF70" si="22">IF(C51&lt;0,C51*-1,0)</f>
        <v>0</v>
      </c>
      <c r="D70" s="82">
        <f t="shared" si="22"/>
        <v>0</v>
      </c>
      <c r="E70" s="82">
        <f t="shared" si="22"/>
        <v>0</v>
      </c>
      <c r="F70" s="82">
        <f t="shared" si="22"/>
        <v>0</v>
      </c>
      <c r="G70" s="82">
        <f t="shared" si="22"/>
        <v>0</v>
      </c>
      <c r="H70" s="82">
        <f t="shared" si="22"/>
        <v>0</v>
      </c>
      <c r="I70" s="82">
        <f t="shared" si="22"/>
        <v>0</v>
      </c>
      <c r="J70" s="82">
        <f t="shared" si="22"/>
        <v>0</v>
      </c>
      <c r="K70" s="82">
        <f t="shared" si="22"/>
        <v>0</v>
      </c>
      <c r="L70" s="82">
        <f t="shared" si="22"/>
        <v>0</v>
      </c>
      <c r="M70" s="82">
        <f t="shared" si="22"/>
        <v>0</v>
      </c>
      <c r="N70" s="82">
        <f t="shared" si="22"/>
        <v>0</v>
      </c>
      <c r="O70" s="82">
        <f t="shared" si="22"/>
        <v>0</v>
      </c>
      <c r="P70" s="82">
        <f t="shared" si="22"/>
        <v>0</v>
      </c>
      <c r="Q70" s="82">
        <f t="shared" si="22"/>
        <v>0</v>
      </c>
      <c r="R70" s="82">
        <f t="shared" si="22"/>
        <v>0</v>
      </c>
      <c r="S70" s="82">
        <f t="shared" si="22"/>
        <v>0</v>
      </c>
      <c r="T70" s="82">
        <f t="shared" si="22"/>
        <v>0</v>
      </c>
      <c r="U70" s="82">
        <f t="shared" si="22"/>
        <v>0</v>
      </c>
      <c r="V70" s="82">
        <f t="shared" si="22"/>
        <v>0</v>
      </c>
      <c r="W70" s="82">
        <f t="shared" si="22"/>
        <v>0</v>
      </c>
      <c r="X70" s="82">
        <f t="shared" si="22"/>
        <v>0</v>
      </c>
      <c r="Y70" s="82">
        <f t="shared" si="22"/>
        <v>0</v>
      </c>
      <c r="Z70" s="82">
        <f t="shared" si="22"/>
        <v>0</v>
      </c>
      <c r="AA70" s="82">
        <f t="shared" si="22"/>
        <v>0</v>
      </c>
      <c r="AB70" s="82">
        <f t="shared" si="22"/>
        <v>0</v>
      </c>
      <c r="AC70" s="82">
        <f t="shared" si="22"/>
        <v>0</v>
      </c>
      <c r="AD70" s="82">
        <f t="shared" si="22"/>
        <v>0</v>
      </c>
      <c r="AE70" s="82">
        <f t="shared" si="22"/>
        <v>0</v>
      </c>
      <c r="AF70" s="82">
        <f t="shared" si="22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 t="shared" ref="B72:AF72" si="23">SUM(B67:B71)</f>
        <v>0</v>
      </c>
      <c r="C72" s="69">
        <f t="shared" si="23"/>
        <v>0</v>
      </c>
      <c r="D72" s="69">
        <f t="shared" si="23"/>
        <v>0</v>
      </c>
      <c r="E72" s="69">
        <f t="shared" si="23"/>
        <v>0</v>
      </c>
      <c r="F72" s="69">
        <f t="shared" si="23"/>
        <v>0</v>
      </c>
      <c r="G72" s="69">
        <f t="shared" si="23"/>
        <v>0</v>
      </c>
      <c r="H72" s="69">
        <f t="shared" si="23"/>
        <v>0</v>
      </c>
      <c r="I72" s="69">
        <f t="shared" si="23"/>
        <v>0</v>
      </c>
      <c r="J72" s="69">
        <f t="shared" si="23"/>
        <v>0</v>
      </c>
      <c r="K72" s="69">
        <f t="shared" si="23"/>
        <v>0</v>
      </c>
      <c r="L72" s="69">
        <f t="shared" si="23"/>
        <v>0</v>
      </c>
      <c r="M72" s="69">
        <f t="shared" si="23"/>
        <v>0</v>
      </c>
      <c r="N72" s="69">
        <f t="shared" si="23"/>
        <v>0</v>
      </c>
      <c r="O72" s="69">
        <f t="shared" si="23"/>
        <v>0</v>
      </c>
      <c r="P72" s="69">
        <f t="shared" si="23"/>
        <v>0</v>
      </c>
      <c r="Q72" s="69">
        <f t="shared" si="23"/>
        <v>0</v>
      </c>
      <c r="R72" s="69">
        <f t="shared" si="23"/>
        <v>0</v>
      </c>
      <c r="S72" s="69">
        <f t="shared" si="23"/>
        <v>0</v>
      </c>
      <c r="T72" s="69">
        <f t="shared" si="23"/>
        <v>0</v>
      </c>
      <c r="U72" s="69">
        <f t="shared" si="23"/>
        <v>0</v>
      </c>
      <c r="V72" s="69">
        <f t="shared" si="23"/>
        <v>0</v>
      </c>
      <c r="W72" s="69">
        <f t="shared" si="23"/>
        <v>0</v>
      </c>
      <c r="X72" s="69">
        <f t="shared" si="23"/>
        <v>0</v>
      </c>
      <c r="Y72" s="69">
        <f t="shared" si="23"/>
        <v>0</v>
      </c>
      <c r="Z72" s="69">
        <f t="shared" si="23"/>
        <v>0</v>
      </c>
      <c r="AA72" s="69">
        <f t="shared" si="23"/>
        <v>0</v>
      </c>
      <c r="AB72" s="69">
        <f t="shared" si="23"/>
        <v>0</v>
      </c>
      <c r="AC72" s="69">
        <f t="shared" si="23"/>
        <v>0</v>
      </c>
      <c r="AD72" s="69">
        <f t="shared" si="23"/>
        <v>0</v>
      </c>
      <c r="AE72" s="69">
        <f t="shared" si="23"/>
        <v>0</v>
      </c>
      <c r="AF72" s="69">
        <f t="shared" si="23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50.02</v>
      </c>
      <c r="C73" s="94">
        <v>49.957000000000001</v>
      </c>
      <c r="D73" s="94">
        <v>50.04</v>
      </c>
      <c r="E73" s="94">
        <v>50.03</v>
      </c>
      <c r="F73" s="94">
        <v>50.04</v>
      </c>
      <c r="G73" s="94">
        <v>49.98</v>
      </c>
      <c r="H73" s="94">
        <v>50.02</v>
      </c>
      <c r="I73" s="94">
        <v>50</v>
      </c>
      <c r="J73" s="94">
        <v>50</v>
      </c>
      <c r="K73" s="94">
        <v>49.91</v>
      </c>
      <c r="L73" s="94">
        <v>50.002000000000002</v>
      </c>
      <c r="M73" s="94">
        <v>50.046999999999997</v>
      </c>
      <c r="N73" s="94">
        <v>50.02</v>
      </c>
      <c r="O73" s="94">
        <v>49.98</v>
      </c>
      <c r="P73" s="94">
        <v>50.165999999999997</v>
      </c>
      <c r="Q73" s="95">
        <v>50.024999999999999</v>
      </c>
      <c r="R73" s="94">
        <v>49.976999999999997</v>
      </c>
      <c r="S73" s="94">
        <v>50.037999999999997</v>
      </c>
      <c r="T73" s="94">
        <v>50.012</v>
      </c>
      <c r="U73" s="94">
        <v>50.057000000000002</v>
      </c>
      <c r="V73" s="94">
        <v>49.965000000000003</v>
      </c>
      <c r="W73" s="94">
        <v>49.98</v>
      </c>
      <c r="X73" s="94">
        <v>49.997</v>
      </c>
      <c r="Y73" s="94">
        <v>50.046999999999997</v>
      </c>
      <c r="Z73" s="94">
        <v>49.99</v>
      </c>
      <c r="AA73" s="94">
        <v>50.02</v>
      </c>
      <c r="AB73" s="94">
        <v>49.89</v>
      </c>
      <c r="AC73" s="94">
        <v>50.05</v>
      </c>
      <c r="AD73" s="94">
        <v>50.02</v>
      </c>
      <c r="AE73" s="94">
        <v>50</v>
      </c>
      <c r="AF73" s="96">
        <v>50.05</v>
      </c>
      <c r="AG73" s="97"/>
      <c r="AH73" s="52">
        <f t="shared" si="2"/>
        <v>50.165999999999997</v>
      </c>
      <c r="AI73" s="53">
        <f t="shared" si="3"/>
        <v>49.89</v>
      </c>
    </row>
    <row r="74" spans="1:35" x14ac:dyDescent="0.25">
      <c r="A74" s="98" t="s">
        <v>80</v>
      </c>
      <c r="B74" s="70">
        <v>129.69999999999999</v>
      </c>
      <c r="C74" s="70">
        <v>128.6</v>
      </c>
      <c r="D74" s="70">
        <v>126.9</v>
      </c>
      <c r="E74" s="70">
        <v>126.9</v>
      </c>
      <c r="F74" s="70">
        <v>127.3</v>
      </c>
      <c r="G74" s="70">
        <v>127.8</v>
      </c>
      <c r="H74" s="70">
        <v>127.8</v>
      </c>
      <c r="I74" s="70">
        <v>126.3</v>
      </c>
      <c r="J74" s="70">
        <v>127.3</v>
      </c>
      <c r="K74" s="70">
        <v>124</v>
      </c>
      <c r="L74" s="70">
        <v>124.7</v>
      </c>
      <c r="M74" s="70">
        <v>125.4</v>
      </c>
      <c r="N74" s="70">
        <v>123.3</v>
      </c>
      <c r="O74" s="70">
        <v>125.1</v>
      </c>
      <c r="P74" s="70">
        <v>126</v>
      </c>
      <c r="Q74" s="99">
        <v>126.1</v>
      </c>
      <c r="R74" s="99">
        <v>125.4</v>
      </c>
      <c r="S74" s="99">
        <v>125.9</v>
      </c>
      <c r="T74" s="99">
        <v>125.9</v>
      </c>
      <c r="U74" s="99">
        <v>126.5</v>
      </c>
      <c r="V74" s="99">
        <v>126.3</v>
      </c>
      <c r="W74" s="99">
        <v>128.1</v>
      </c>
      <c r="X74" s="99">
        <v>127.2</v>
      </c>
      <c r="Y74" s="99">
        <v>127</v>
      </c>
      <c r="Z74" s="99">
        <v>125.7</v>
      </c>
      <c r="AA74" s="99">
        <v>127</v>
      </c>
      <c r="AB74" s="70">
        <v>128</v>
      </c>
      <c r="AC74" s="70">
        <v>128</v>
      </c>
      <c r="AD74" s="70">
        <v>128.5</v>
      </c>
      <c r="AE74" s="70">
        <v>128</v>
      </c>
      <c r="AF74" s="100">
        <v>128.5</v>
      </c>
      <c r="AG74" s="101"/>
      <c r="AH74" s="52">
        <f t="shared" si="2"/>
        <v>129.69999999999999</v>
      </c>
      <c r="AI74" s="53">
        <f t="shared" si="3"/>
        <v>123.3</v>
      </c>
    </row>
    <row r="75" spans="1:35" x14ac:dyDescent="0.25">
      <c r="A75" s="98" t="s">
        <v>81</v>
      </c>
      <c r="B75" s="70">
        <v>132.4</v>
      </c>
      <c r="C75" s="70">
        <v>131.4</v>
      </c>
      <c r="D75" s="70">
        <v>130</v>
      </c>
      <c r="E75" s="70">
        <v>130.1</v>
      </c>
      <c r="F75" s="70">
        <v>129.9</v>
      </c>
      <c r="G75" s="70">
        <v>130.30000000000001</v>
      </c>
      <c r="H75" s="70">
        <v>65.7</v>
      </c>
      <c r="I75" s="70">
        <v>128.5</v>
      </c>
      <c r="J75" s="70">
        <v>65.599999999999994</v>
      </c>
      <c r="K75" s="70">
        <v>126</v>
      </c>
      <c r="L75" s="70">
        <v>127.1</v>
      </c>
      <c r="M75" s="70">
        <v>127.5</v>
      </c>
      <c r="N75" s="70">
        <v>125.6</v>
      </c>
      <c r="O75" s="70">
        <v>127.6</v>
      </c>
      <c r="P75" s="70">
        <v>128.5</v>
      </c>
      <c r="Q75" s="99">
        <v>128.5</v>
      </c>
      <c r="R75" s="99">
        <v>128.19999999999999</v>
      </c>
      <c r="S75" s="99">
        <v>128.19999999999999</v>
      </c>
      <c r="T75" s="99">
        <v>127.7</v>
      </c>
      <c r="U75" s="99">
        <v>128.1</v>
      </c>
      <c r="V75" s="99">
        <v>128.4</v>
      </c>
      <c r="W75" s="99">
        <v>130</v>
      </c>
      <c r="X75" s="99">
        <v>129.1</v>
      </c>
      <c r="Y75" s="99">
        <v>128.80000000000001</v>
      </c>
      <c r="Z75" s="99">
        <v>128.19999999999999</v>
      </c>
      <c r="AA75" s="99">
        <v>129</v>
      </c>
      <c r="AB75" s="70">
        <v>131</v>
      </c>
      <c r="AC75" s="70">
        <v>131</v>
      </c>
      <c r="AD75" s="70">
        <v>130.9</v>
      </c>
      <c r="AE75" s="70">
        <v>130</v>
      </c>
      <c r="AF75" s="100">
        <v>130.80000000000001</v>
      </c>
      <c r="AG75" s="101"/>
      <c r="AH75" s="52">
        <f t="shared" si="2"/>
        <v>132.4</v>
      </c>
      <c r="AI75" s="53">
        <f t="shared" si="3"/>
        <v>65.599999999999994</v>
      </c>
    </row>
    <row r="76" spans="1:35" x14ac:dyDescent="0.25">
      <c r="A76" s="98" t="s">
        <v>82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99"/>
      <c r="AB76" s="70"/>
      <c r="AC76" s="70"/>
      <c r="AD76" s="70"/>
      <c r="AE76" s="70"/>
      <c r="AF76" s="100"/>
      <c r="AG76" s="101"/>
      <c r="AH76" s="52">
        <f t="shared" si="2"/>
        <v>0</v>
      </c>
      <c r="AI76" s="53">
        <f t="shared" si="3"/>
        <v>0</v>
      </c>
    </row>
    <row r="77" spans="1:35" x14ac:dyDescent="0.25">
      <c r="A77" s="102" t="s">
        <v>83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99"/>
      <c r="U77" s="99"/>
      <c r="V77" s="99"/>
      <c r="W77" s="99"/>
      <c r="X77" s="99"/>
      <c r="Y77" s="99"/>
      <c r="Z77" s="99"/>
      <c r="AA77" s="99"/>
      <c r="AB77" s="70"/>
      <c r="AC77" s="70"/>
      <c r="AD77" s="70"/>
      <c r="AE77" s="70"/>
      <c r="AF77" s="100"/>
      <c r="AG77" s="101"/>
      <c r="AH77" s="52">
        <f t="shared" si="2"/>
        <v>0</v>
      </c>
      <c r="AI77" s="53">
        <f t="shared" si="3"/>
        <v>0</v>
      </c>
    </row>
    <row r="78" spans="1:35" x14ac:dyDescent="0.25">
      <c r="A78" s="102" t="s">
        <v>84</v>
      </c>
      <c r="B78" s="103">
        <v>134.69999999999999</v>
      </c>
      <c r="C78" s="103">
        <v>135.69999999999999</v>
      </c>
      <c r="D78" s="103">
        <v>134</v>
      </c>
      <c r="E78" s="103">
        <v>115.2</v>
      </c>
      <c r="F78" s="103">
        <v>133.1</v>
      </c>
      <c r="G78" s="103">
        <v>134</v>
      </c>
      <c r="H78" s="103">
        <v>133.30000000000001</v>
      </c>
      <c r="I78" s="103">
        <v>134.6</v>
      </c>
      <c r="J78" s="103">
        <v>131.69999999999999</v>
      </c>
      <c r="K78" s="103">
        <v>132.1</v>
      </c>
      <c r="L78" s="103">
        <v>133.5</v>
      </c>
      <c r="M78" s="103">
        <v>135.19999999999999</v>
      </c>
      <c r="N78" s="103">
        <v>133.19999999999999</v>
      </c>
      <c r="O78" s="103">
        <v>136</v>
      </c>
      <c r="P78" s="103">
        <v>132.5</v>
      </c>
      <c r="Q78" s="103">
        <v>133.30000000000001</v>
      </c>
      <c r="R78" s="103">
        <v>132.80000000000001</v>
      </c>
      <c r="S78" s="103">
        <v>131.19999999999999</v>
      </c>
      <c r="T78" s="99">
        <v>133.19999999999999</v>
      </c>
      <c r="U78" s="99">
        <v>131.6</v>
      </c>
      <c r="V78" s="99">
        <v>132.6</v>
      </c>
      <c r="W78" s="99">
        <v>134</v>
      </c>
      <c r="X78" s="99">
        <v>135.19999999999999</v>
      </c>
      <c r="Y78" s="99">
        <v>133.1</v>
      </c>
      <c r="Z78" s="99">
        <v>133</v>
      </c>
      <c r="AA78" s="99">
        <v>135</v>
      </c>
      <c r="AB78" s="103">
        <v>137</v>
      </c>
      <c r="AC78" s="103">
        <v>134</v>
      </c>
      <c r="AD78" s="103">
        <v>132.30000000000001</v>
      </c>
      <c r="AE78" s="103">
        <v>130</v>
      </c>
      <c r="AF78" s="104">
        <v>132</v>
      </c>
      <c r="AG78" s="105"/>
      <c r="AH78" s="52">
        <f t="shared" si="2"/>
        <v>137</v>
      </c>
      <c r="AI78" s="53">
        <f t="shared" si="3"/>
        <v>115.2</v>
      </c>
    </row>
    <row r="79" spans="1:35" x14ac:dyDescent="0.25">
      <c r="A79" s="98" t="s">
        <v>85</v>
      </c>
      <c r="B79" s="70">
        <v>131.1</v>
      </c>
      <c r="C79" s="70">
        <v>132.9</v>
      </c>
      <c r="D79" s="70">
        <v>134.1</v>
      </c>
      <c r="E79" s="70">
        <v>135.30000000000001</v>
      </c>
      <c r="F79" s="70">
        <v>134.4</v>
      </c>
      <c r="G79" s="70">
        <v>133.30000000000001</v>
      </c>
      <c r="H79" s="70">
        <v>133.6</v>
      </c>
      <c r="I79" s="70">
        <v>134.19999999999999</v>
      </c>
      <c r="J79" s="70">
        <v>132.80000000000001</v>
      </c>
      <c r="K79" s="70">
        <v>133</v>
      </c>
      <c r="L79" s="70">
        <v>128.80000000000001</v>
      </c>
      <c r="M79" s="70">
        <v>130.19999999999999</v>
      </c>
      <c r="N79" s="70">
        <v>125.9</v>
      </c>
      <c r="O79" s="70">
        <v>126.4</v>
      </c>
      <c r="P79" s="70">
        <v>131.69999999999999</v>
      </c>
      <c r="Q79" s="70">
        <v>133.1</v>
      </c>
      <c r="R79" s="70">
        <v>131.9</v>
      </c>
      <c r="S79" s="70">
        <v>129.4</v>
      </c>
      <c r="T79" s="99">
        <v>131.80000000000001</v>
      </c>
      <c r="U79" s="99">
        <v>133.1</v>
      </c>
      <c r="V79" s="99">
        <v>134.80000000000001</v>
      </c>
      <c r="W79" s="99">
        <v>135.4</v>
      </c>
      <c r="X79" s="99">
        <v>133.6</v>
      </c>
      <c r="Y79" s="99">
        <v>133.30000000000001</v>
      </c>
      <c r="Z79" s="99">
        <v>135.80000000000001</v>
      </c>
      <c r="AA79" s="99">
        <v>132</v>
      </c>
      <c r="AB79" s="70">
        <v>130</v>
      </c>
      <c r="AC79" s="70">
        <v>129</v>
      </c>
      <c r="AD79" s="70">
        <v>130</v>
      </c>
      <c r="AE79" s="70">
        <v>127</v>
      </c>
      <c r="AF79" s="100">
        <v>132</v>
      </c>
      <c r="AG79" s="101"/>
      <c r="AH79" s="52">
        <f>MAX(B79:AF79)</f>
        <v>135.80000000000001</v>
      </c>
      <c r="AI79" s="53">
        <f>MIN(B79:AF79)</f>
        <v>125.9</v>
      </c>
    </row>
    <row r="80" spans="1:35" ht="15.75" thickBot="1" x14ac:dyDescent="0.3">
      <c r="A80" s="98" t="s">
        <v>86</v>
      </c>
      <c r="B80" s="106">
        <v>67.099999999999994</v>
      </c>
      <c r="C80" s="106">
        <v>66.5</v>
      </c>
      <c r="D80" s="106">
        <v>66.099999999999994</v>
      </c>
      <c r="E80" s="106">
        <v>66.099999999999994</v>
      </c>
      <c r="F80" s="106">
        <v>66</v>
      </c>
      <c r="G80" s="106">
        <v>65.8</v>
      </c>
      <c r="H80" s="106">
        <v>65.599999999999994</v>
      </c>
      <c r="I80" s="106">
        <v>65</v>
      </c>
      <c r="J80" s="106">
        <v>65.400000000000006</v>
      </c>
      <c r="K80" s="106">
        <v>64.2</v>
      </c>
      <c r="L80" s="106">
        <v>64.599999999999994</v>
      </c>
      <c r="M80" s="106">
        <v>64.8</v>
      </c>
      <c r="N80" s="106">
        <v>64.3</v>
      </c>
      <c r="O80" s="106">
        <v>65.3</v>
      </c>
      <c r="P80" s="106">
        <v>65.3</v>
      </c>
      <c r="Q80" s="106">
        <v>65.5</v>
      </c>
      <c r="R80" s="106">
        <v>65.3</v>
      </c>
      <c r="S80" s="106">
        <v>65.400000000000006</v>
      </c>
      <c r="T80" s="106">
        <v>65.5</v>
      </c>
      <c r="U80" s="106">
        <v>65.5</v>
      </c>
      <c r="V80" s="106">
        <v>65.599999999999994</v>
      </c>
      <c r="W80" s="106">
        <v>66.3</v>
      </c>
      <c r="X80" s="106">
        <v>65.8</v>
      </c>
      <c r="Y80" s="106">
        <v>65.8</v>
      </c>
      <c r="Z80" s="106">
        <v>65.599999999999994</v>
      </c>
      <c r="AA80" s="106">
        <v>66.3</v>
      </c>
      <c r="AB80" s="106">
        <v>66.2</v>
      </c>
      <c r="AC80" s="106">
        <v>66.8</v>
      </c>
      <c r="AD80" s="106">
        <v>66.5</v>
      </c>
      <c r="AE80" s="106">
        <v>66.2</v>
      </c>
      <c r="AF80" s="107">
        <v>66.7</v>
      </c>
      <c r="AG80" s="108"/>
      <c r="AH80" s="52">
        <f>MAX(B80:AF80)</f>
        <v>67.099999999999994</v>
      </c>
      <c r="AI80" s="53">
        <f>MIN(B80:AF80)</f>
        <v>64.2</v>
      </c>
    </row>
    <row r="81" spans="1:37" x14ac:dyDescent="0.25">
      <c r="A81" s="109" t="s">
        <v>87</v>
      </c>
      <c r="B81" s="110">
        <f t="shared" ref="B81:AF81" si="24">SUMIF(B49:B58,"&gt;0")</f>
        <v>246.89999999999998</v>
      </c>
      <c r="C81" s="110">
        <f t="shared" si="24"/>
        <v>221.3</v>
      </c>
      <c r="D81" s="110">
        <f t="shared" si="24"/>
        <v>246.3</v>
      </c>
      <c r="E81" s="110">
        <f t="shared" si="24"/>
        <v>233.01999999999998</v>
      </c>
      <c r="F81" s="110">
        <f t="shared" si="24"/>
        <v>224.8</v>
      </c>
      <c r="G81" s="110">
        <f t="shared" si="24"/>
        <v>191.03</v>
      </c>
      <c r="H81" s="110">
        <f t="shared" si="24"/>
        <v>217.9</v>
      </c>
      <c r="I81" s="110">
        <f t="shared" si="24"/>
        <v>251.74</v>
      </c>
      <c r="J81" s="110">
        <f t="shared" si="24"/>
        <v>278.8</v>
      </c>
      <c r="K81" s="110">
        <f t="shared" si="24"/>
        <v>320.2</v>
      </c>
      <c r="L81" s="110">
        <f t="shared" si="24"/>
        <v>347.4</v>
      </c>
      <c r="M81" s="110">
        <f t="shared" si="24"/>
        <v>353.4</v>
      </c>
      <c r="N81" s="110">
        <f t="shared" si="24"/>
        <v>369.8</v>
      </c>
      <c r="O81" s="110">
        <f t="shared" si="24"/>
        <v>395.3</v>
      </c>
      <c r="P81" s="110">
        <f t="shared" si="24"/>
        <v>351.59999999999997</v>
      </c>
      <c r="Q81" s="110">
        <f t="shared" si="24"/>
        <v>332.2</v>
      </c>
      <c r="R81" s="110">
        <f t="shared" si="24"/>
        <v>352.5</v>
      </c>
      <c r="S81" s="110">
        <f t="shared" si="24"/>
        <v>359.6</v>
      </c>
      <c r="T81" s="110">
        <f t="shared" si="24"/>
        <v>338.52</v>
      </c>
      <c r="U81" s="110">
        <f t="shared" si="24"/>
        <v>357.11</v>
      </c>
      <c r="V81" s="110">
        <f t="shared" si="24"/>
        <v>373.2</v>
      </c>
      <c r="W81" s="110">
        <f t="shared" si="24"/>
        <v>342.72</v>
      </c>
      <c r="X81" s="110">
        <f t="shared" si="24"/>
        <v>363.6</v>
      </c>
      <c r="Y81" s="110">
        <f t="shared" si="24"/>
        <v>391.20000000000005</v>
      </c>
      <c r="Z81" s="110">
        <f t="shared" si="24"/>
        <v>487.3</v>
      </c>
      <c r="AA81" s="110">
        <f t="shared" si="24"/>
        <v>456</v>
      </c>
      <c r="AB81" s="110">
        <f t="shared" si="24"/>
        <v>433</v>
      </c>
      <c r="AC81" s="110">
        <f t="shared" si="24"/>
        <v>380</v>
      </c>
      <c r="AD81" s="110">
        <f t="shared" si="24"/>
        <v>271</v>
      </c>
      <c r="AE81" s="110">
        <f t="shared" si="24"/>
        <v>243</v>
      </c>
      <c r="AF81" s="110">
        <f t="shared" si="24"/>
        <v>223</v>
      </c>
      <c r="AG81" s="111"/>
      <c r="AH81" s="52">
        <f>MAX(B81:AF81)</f>
        <v>487.3</v>
      </c>
      <c r="AI81" s="53">
        <f>MIN(B81:AF81)</f>
        <v>191.03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5">B11+B13+B18+B35+B37+B39+B41+B95+B109+B111+B122+B128+B131+B140+B144+B145+B148+B155+B160+B163+B164+B165+B173+B178+B84+B85+B86+B87+B100</f>
        <v>214.42</v>
      </c>
      <c r="C83" s="115">
        <f t="shared" si="25"/>
        <v>208.01999999999998</v>
      </c>
      <c r="D83" s="115">
        <f>D11+D13+D18+D35+D37+D39+D41+D95+D109+D111+D122+D128+D131+D140+D144+D145+D148+D155+D160+D163+D164+D165+D173+D178+D84+D85+D86+D87+D100</f>
        <v>233.11999999999995</v>
      </c>
      <c r="E83" s="115">
        <f>E11+E13+E18+E35+E37+E39+E41+E95+E109+E111+E122+E128+E131+E140+E144+E145+E148+E155+E160+E163+E164+E165+E173+E178+E84+E85+E86+E87+E100</f>
        <v>212.02</v>
      </c>
      <c r="F83" s="115">
        <f t="shared" si="25"/>
        <v>222.51999999999998</v>
      </c>
      <c r="G83" s="115">
        <f t="shared" si="25"/>
        <v>229.92000000000002</v>
      </c>
      <c r="H83" s="115">
        <f t="shared" si="25"/>
        <v>239.42000000000002</v>
      </c>
      <c r="I83" s="115">
        <f t="shared" si="25"/>
        <v>245.42</v>
      </c>
      <c r="J83" s="115">
        <f t="shared" si="25"/>
        <v>256.11999999999995</v>
      </c>
      <c r="K83" s="115">
        <f t="shared" si="25"/>
        <v>258.82</v>
      </c>
      <c r="L83" s="115">
        <f t="shared" si="25"/>
        <v>260.21999999999997</v>
      </c>
      <c r="M83" s="115">
        <f t="shared" si="25"/>
        <v>263.52</v>
      </c>
      <c r="N83" s="115">
        <f t="shared" si="25"/>
        <v>263.52</v>
      </c>
      <c r="O83" s="115">
        <f t="shared" si="25"/>
        <v>260.62</v>
      </c>
      <c r="P83" s="115">
        <f t="shared" si="25"/>
        <v>236.81999999999996</v>
      </c>
      <c r="Q83" s="115">
        <f t="shared" si="25"/>
        <v>234.42</v>
      </c>
      <c r="R83" s="115">
        <f t="shared" si="25"/>
        <v>218.42</v>
      </c>
      <c r="S83" s="115">
        <f t="shared" si="25"/>
        <v>223.42000000000002</v>
      </c>
      <c r="T83" s="115">
        <f t="shared" si="25"/>
        <v>224.82</v>
      </c>
      <c r="U83" s="115">
        <f t="shared" si="25"/>
        <v>197.82000000000002</v>
      </c>
      <c r="V83" s="115">
        <f t="shared" si="25"/>
        <v>196.82</v>
      </c>
      <c r="W83" s="115">
        <f t="shared" si="25"/>
        <v>221.22</v>
      </c>
      <c r="X83" s="115">
        <f t="shared" si="25"/>
        <v>230.62</v>
      </c>
      <c r="Y83" s="115">
        <f t="shared" si="25"/>
        <v>235.31999999999996</v>
      </c>
      <c r="Z83" s="115">
        <f t="shared" si="25"/>
        <v>281.02</v>
      </c>
      <c r="AA83" s="115">
        <f>AA11+AA13+AA19+AA35+AA37+AA39+AA41+AA95+AA109+AA111+AA122+AA128+AA131+AA140+AA144+AA145+AA148+AA155+AA160+AA163+AA164+AA165+AA173+AA178+AA84+AA85+AA86+AA87+AA100</f>
        <v>232.22</v>
      </c>
      <c r="AB83" s="115">
        <f t="shared" si="25"/>
        <v>238.31999999999996</v>
      </c>
      <c r="AC83" s="115">
        <f t="shared" si="25"/>
        <v>217.51999999999998</v>
      </c>
      <c r="AD83" s="115">
        <f t="shared" si="25"/>
        <v>201.51999999999998</v>
      </c>
      <c r="AE83" s="115">
        <f t="shared" si="25"/>
        <v>192.61999999999998</v>
      </c>
      <c r="AF83" s="115">
        <f t="shared" si="25"/>
        <v>183.11999999999998</v>
      </c>
      <c r="AG83" s="116"/>
      <c r="AH83" s="52">
        <f>MAX(B83:AF83)</f>
        <v>281.02</v>
      </c>
      <c r="AI83" s="53">
        <f>MIN(B83:AF83)</f>
        <v>183.11999999999998</v>
      </c>
    </row>
    <row r="84" spans="1:37" x14ac:dyDescent="0.25">
      <c r="A84" s="117" t="s">
        <v>89</v>
      </c>
      <c r="B84" s="119">
        <v>1.3</v>
      </c>
      <c r="C84" s="118">
        <v>-5.7</v>
      </c>
      <c r="D84" s="118">
        <v>25</v>
      </c>
      <c r="E84" s="118">
        <v>-5.2</v>
      </c>
      <c r="F84" s="118">
        <v>-9.8000000000000007</v>
      </c>
      <c r="G84" s="118">
        <v>-8.3000000000000007</v>
      </c>
      <c r="H84" s="118">
        <v>2.4</v>
      </c>
      <c r="I84" s="118">
        <v>-16.899999999999999</v>
      </c>
      <c r="J84" s="118">
        <v>-13.3</v>
      </c>
      <c r="K84" s="118">
        <v>-20</v>
      </c>
      <c r="L84" s="118">
        <v>-20</v>
      </c>
      <c r="M84" s="118">
        <v>-20</v>
      </c>
      <c r="N84" s="118">
        <v>-19</v>
      </c>
      <c r="O84" s="118">
        <v>-14.6</v>
      </c>
      <c r="P84" s="118">
        <v>-9</v>
      </c>
      <c r="Q84" s="118">
        <v>-4.5</v>
      </c>
      <c r="R84" s="118">
        <v>-4.5</v>
      </c>
      <c r="S84" s="118">
        <v>5.9</v>
      </c>
      <c r="T84" s="118">
        <v>-7.1</v>
      </c>
      <c r="U84" s="118">
        <v>-12.6</v>
      </c>
      <c r="V84" s="118">
        <v>-15.4</v>
      </c>
      <c r="W84" s="118">
        <v>-20</v>
      </c>
      <c r="X84" s="118">
        <v>-18.7</v>
      </c>
      <c r="Y84" s="118">
        <v>-16.399999999999999</v>
      </c>
      <c r="Z84" s="118">
        <v>13.3</v>
      </c>
      <c r="AA84" s="118">
        <v>-7</v>
      </c>
      <c r="AB84" s="50">
        <v>1.2</v>
      </c>
      <c r="AC84" s="50">
        <v>-2.6</v>
      </c>
      <c r="AD84" s="50">
        <v>4.4000000000000004</v>
      </c>
      <c r="AE84" s="50">
        <v>7.5</v>
      </c>
      <c r="AF84" s="119">
        <v>20</v>
      </c>
      <c r="AG84" s="120">
        <v>75</v>
      </c>
      <c r="AH84" s="52">
        <f>IF(ABS(MAX(B84:AF84))&gt;ABS(MIN(B84:AF84)),MAX(B84:AF84),MIN(B84:AF84))</f>
        <v>25</v>
      </c>
      <c r="AI84" s="121">
        <f>INDEX($B$9:$AF$9,1,MATCH(AH84,B84:AF84,0))</f>
        <v>0.125</v>
      </c>
    </row>
    <row r="85" spans="1:37" x14ac:dyDescent="0.25">
      <c r="A85" s="122" t="s">
        <v>90</v>
      </c>
      <c r="B85" s="123">
        <v>4</v>
      </c>
      <c r="C85" s="83">
        <v>7</v>
      </c>
      <c r="D85" s="83">
        <v>14.7</v>
      </c>
      <c r="E85" s="83">
        <v>21.7</v>
      </c>
      <c r="F85" s="83">
        <v>26.6</v>
      </c>
      <c r="G85" s="83">
        <v>21.9</v>
      </c>
      <c r="H85" s="83">
        <v>25.1</v>
      </c>
      <c r="I85" s="83">
        <v>41</v>
      </c>
      <c r="J85" s="83">
        <v>46</v>
      </c>
      <c r="K85" s="83">
        <v>51</v>
      </c>
      <c r="L85" s="83">
        <v>59</v>
      </c>
      <c r="M85" s="83">
        <v>59</v>
      </c>
      <c r="N85" s="83">
        <v>62</v>
      </c>
      <c r="O85" s="83">
        <f>32.4+26.3</f>
        <v>58.7</v>
      </c>
      <c r="P85" s="83">
        <v>50</v>
      </c>
      <c r="Q85" s="83">
        <v>46.5</v>
      </c>
      <c r="R85" s="83">
        <v>41</v>
      </c>
      <c r="S85" s="83">
        <f>22.4+15.8</f>
        <v>38.200000000000003</v>
      </c>
      <c r="T85" s="83">
        <v>47</v>
      </c>
      <c r="U85" s="83">
        <v>53</v>
      </c>
      <c r="V85" s="83">
        <v>53.8</v>
      </c>
      <c r="W85" s="83">
        <v>50</v>
      </c>
      <c r="X85" s="83">
        <v>56</v>
      </c>
      <c r="Y85" s="83">
        <v>56</v>
      </c>
      <c r="Z85" s="83">
        <v>63</v>
      </c>
      <c r="AA85" s="83">
        <v>50</v>
      </c>
      <c r="AB85" s="70">
        <v>36</v>
      </c>
      <c r="AC85" s="70">
        <v>31</v>
      </c>
      <c r="AD85" s="70">
        <v>3</v>
      </c>
      <c r="AE85" s="70">
        <v>2</v>
      </c>
      <c r="AF85" s="123">
        <v>-11</v>
      </c>
      <c r="AG85" s="120">
        <v>240</v>
      </c>
      <c r="AH85" s="52">
        <f>IF(ABS(MAX(B85:AF85))&gt;ABS(MIN(B85:AF85)),MAX(B85:AF85),MIN(B85:AF85))</f>
        <v>63</v>
      </c>
      <c r="AI85" s="121">
        <f>INDEX($B$9:$AF$9,1,MATCH(AH85,B85:AF85,0))</f>
        <v>0.8125</v>
      </c>
    </row>
    <row r="86" spans="1:37" x14ac:dyDescent="0.25">
      <c r="A86" s="122" t="s">
        <v>91</v>
      </c>
      <c r="B86" s="123">
        <v>29.9</v>
      </c>
      <c r="C86" s="83">
        <v>27.3</v>
      </c>
      <c r="D86" s="83">
        <v>14</v>
      </c>
      <c r="E86" s="83">
        <v>14.9</v>
      </c>
      <c r="F86" s="83">
        <v>22.4</v>
      </c>
      <c r="G86" s="83">
        <v>33.200000000000003</v>
      </c>
      <c r="H86" s="83">
        <v>30.3</v>
      </c>
      <c r="I86" s="83">
        <v>42.6</v>
      </c>
      <c r="J86" s="83">
        <v>42.7</v>
      </c>
      <c r="K86" s="83">
        <v>48.1</v>
      </c>
      <c r="L86" s="83">
        <v>43.5</v>
      </c>
      <c r="M86" s="83">
        <v>47.8</v>
      </c>
      <c r="N86" s="83">
        <v>43.8</v>
      </c>
      <c r="O86" s="83">
        <v>44.8</v>
      </c>
      <c r="P86" s="83">
        <v>45.5</v>
      </c>
      <c r="Q86" s="83">
        <v>41.8</v>
      </c>
      <c r="R86" s="83">
        <v>38.4</v>
      </c>
      <c r="S86" s="83">
        <v>38.9</v>
      </c>
      <c r="T86" s="83">
        <v>44</v>
      </c>
      <c r="U86" s="83">
        <v>42.8</v>
      </c>
      <c r="V86" s="83">
        <v>41.5</v>
      </c>
      <c r="W86" s="83">
        <v>50.4</v>
      </c>
      <c r="X86" s="83">
        <v>46.1</v>
      </c>
      <c r="Y86" s="83">
        <v>45.9</v>
      </c>
      <c r="Z86" s="83">
        <v>46.6</v>
      </c>
      <c r="AA86" s="83">
        <v>36</v>
      </c>
      <c r="AB86" s="70">
        <v>43</v>
      </c>
      <c r="AC86" s="70">
        <v>31</v>
      </c>
      <c r="AD86" s="70">
        <v>36</v>
      </c>
      <c r="AE86" s="70">
        <v>25</v>
      </c>
      <c r="AF86" s="123">
        <v>22</v>
      </c>
      <c r="AG86" s="120">
        <v>60</v>
      </c>
      <c r="AH86" s="52">
        <f>IF(ABS(MAX(B86:AF86))&gt;ABS(MIN(B86:AF86)),MAX(B86:AF86),MIN(B86:AF86))</f>
        <v>50.4</v>
      </c>
      <c r="AI86" s="121">
        <f>INDEX($B$9:$AF$9,1,MATCH(AH86,B86:AF86,0))</f>
        <v>0.75</v>
      </c>
    </row>
    <row r="87" spans="1:37" x14ac:dyDescent="0.25">
      <c r="A87" s="124" t="s">
        <v>92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>
        <v>120</v>
      </c>
      <c r="AH87" s="52">
        <f>IF(ABS(MAX(B87:AF87))&gt;ABS(MIN(B87:AF87)),MAX(B87:AF87),MIN(B87:AF87))</f>
        <v>0</v>
      </c>
      <c r="AI87" s="121" t="e">
        <f>INDEX($B$9:$AF$9,1,MATCH(AH87,B87:AF87,0))</f>
        <v>#N/A</v>
      </c>
    </row>
    <row r="88" spans="1:37" ht="15.75" thickBot="1" x14ac:dyDescent="0.3">
      <c r="A88" s="124" t="s">
        <v>93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125"/>
      <c r="AB88" s="125"/>
      <c r="AC88" s="125"/>
      <c r="AD88" s="125"/>
      <c r="AE88" s="125"/>
      <c r="AF88" s="126"/>
      <c r="AG88" s="127"/>
      <c r="AH88" s="52"/>
      <c r="AI88" s="121"/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6">B90</f>
        <v>9.9</v>
      </c>
      <c r="D90" s="133">
        <f t="shared" si="26"/>
        <v>9.9</v>
      </c>
      <c r="E90" s="133">
        <f t="shared" si="26"/>
        <v>9.9</v>
      </c>
      <c r="F90" s="133">
        <f t="shared" si="26"/>
        <v>9.9</v>
      </c>
      <c r="G90" s="133">
        <f t="shared" si="26"/>
        <v>9.9</v>
      </c>
      <c r="H90" s="133">
        <f t="shared" si="26"/>
        <v>9.9</v>
      </c>
      <c r="I90" s="133">
        <f t="shared" si="26"/>
        <v>9.9</v>
      </c>
      <c r="J90" s="133">
        <f t="shared" si="26"/>
        <v>9.9</v>
      </c>
      <c r="K90" s="133">
        <f t="shared" si="26"/>
        <v>9.9</v>
      </c>
      <c r="L90" s="133">
        <f t="shared" si="26"/>
        <v>9.9</v>
      </c>
      <c r="M90" s="133">
        <f t="shared" si="26"/>
        <v>9.9</v>
      </c>
      <c r="N90" s="133">
        <f t="shared" si="26"/>
        <v>9.9</v>
      </c>
      <c r="O90" s="133">
        <f t="shared" si="26"/>
        <v>9.9</v>
      </c>
      <c r="P90" s="133">
        <f t="shared" si="26"/>
        <v>9.9</v>
      </c>
      <c r="Q90" s="133">
        <f t="shared" si="26"/>
        <v>9.9</v>
      </c>
      <c r="R90" s="133">
        <f t="shared" si="26"/>
        <v>9.9</v>
      </c>
      <c r="S90" s="133">
        <f t="shared" ref="S90:AF105" si="27">R90</f>
        <v>9.9</v>
      </c>
      <c r="T90" s="133">
        <f t="shared" si="27"/>
        <v>9.9</v>
      </c>
      <c r="U90" s="133">
        <f t="shared" si="27"/>
        <v>9.9</v>
      </c>
      <c r="V90" s="133">
        <f t="shared" si="27"/>
        <v>9.9</v>
      </c>
      <c r="W90" s="133">
        <f t="shared" si="27"/>
        <v>9.9</v>
      </c>
      <c r="X90" s="133">
        <f t="shared" si="27"/>
        <v>9.9</v>
      </c>
      <c r="Y90" s="133">
        <f t="shared" si="27"/>
        <v>9.9</v>
      </c>
      <c r="Z90" s="133">
        <f t="shared" si="27"/>
        <v>9.9</v>
      </c>
      <c r="AA90" s="133">
        <f t="shared" si="27"/>
        <v>9.9</v>
      </c>
      <c r="AB90" s="133">
        <f t="shared" si="27"/>
        <v>9.9</v>
      </c>
      <c r="AC90" s="133">
        <f t="shared" si="27"/>
        <v>9.9</v>
      </c>
      <c r="AD90" s="133">
        <f t="shared" si="27"/>
        <v>9.9</v>
      </c>
      <c r="AE90" s="133">
        <f t="shared" si="27"/>
        <v>9.9</v>
      </c>
      <c r="AF90" s="133">
        <f t="shared" si="27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6"/>
        <v>9.6</v>
      </c>
      <c r="D91" s="136">
        <f t="shared" si="26"/>
        <v>9.6</v>
      </c>
      <c r="E91" s="136">
        <f t="shared" si="26"/>
        <v>9.6</v>
      </c>
      <c r="F91" s="136">
        <f t="shared" si="26"/>
        <v>9.6</v>
      </c>
      <c r="G91" s="136">
        <f t="shared" si="26"/>
        <v>9.6</v>
      </c>
      <c r="H91" s="136">
        <f t="shared" si="26"/>
        <v>9.6</v>
      </c>
      <c r="I91" s="136">
        <f t="shared" si="26"/>
        <v>9.6</v>
      </c>
      <c r="J91" s="136">
        <f t="shared" si="26"/>
        <v>9.6</v>
      </c>
      <c r="K91" s="136">
        <f t="shared" si="26"/>
        <v>9.6</v>
      </c>
      <c r="L91" s="136">
        <f t="shared" si="26"/>
        <v>9.6</v>
      </c>
      <c r="M91" s="136">
        <f t="shared" si="26"/>
        <v>9.6</v>
      </c>
      <c r="N91" s="136">
        <f t="shared" si="26"/>
        <v>9.6</v>
      </c>
      <c r="O91" s="136">
        <f t="shared" si="26"/>
        <v>9.6</v>
      </c>
      <c r="P91" s="136">
        <f t="shared" si="26"/>
        <v>9.6</v>
      </c>
      <c r="Q91" s="136">
        <f t="shared" si="26"/>
        <v>9.6</v>
      </c>
      <c r="R91" s="136">
        <f t="shared" si="26"/>
        <v>9.6</v>
      </c>
      <c r="S91" s="136">
        <f t="shared" si="27"/>
        <v>9.6</v>
      </c>
      <c r="T91" s="136">
        <f t="shared" si="27"/>
        <v>9.6</v>
      </c>
      <c r="U91" s="136">
        <f t="shared" si="27"/>
        <v>9.6</v>
      </c>
      <c r="V91" s="136">
        <f t="shared" si="27"/>
        <v>9.6</v>
      </c>
      <c r="W91" s="136">
        <f t="shared" si="27"/>
        <v>9.6</v>
      </c>
      <c r="X91" s="136">
        <f t="shared" si="27"/>
        <v>9.6</v>
      </c>
      <c r="Y91" s="136">
        <f t="shared" si="27"/>
        <v>9.6</v>
      </c>
      <c r="Z91" s="136">
        <f t="shared" si="27"/>
        <v>9.6</v>
      </c>
      <c r="AA91" s="136">
        <f t="shared" si="27"/>
        <v>9.6</v>
      </c>
      <c r="AB91" s="136">
        <f t="shared" si="27"/>
        <v>9.6</v>
      </c>
      <c r="AC91" s="136">
        <f t="shared" si="27"/>
        <v>9.6</v>
      </c>
      <c r="AD91" s="136">
        <f t="shared" si="27"/>
        <v>9.6</v>
      </c>
      <c r="AE91" s="136">
        <f t="shared" si="27"/>
        <v>9.6</v>
      </c>
      <c r="AF91" s="136">
        <f t="shared" si="27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6"/>
        <v>9.98</v>
      </c>
      <c r="D92" s="136">
        <f t="shared" si="26"/>
        <v>9.98</v>
      </c>
      <c r="E92" s="136">
        <f t="shared" si="26"/>
        <v>9.98</v>
      </c>
      <c r="F92" s="136">
        <f t="shared" si="26"/>
        <v>9.98</v>
      </c>
      <c r="G92" s="136">
        <f t="shared" si="26"/>
        <v>9.98</v>
      </c>
      <c r="H92" s="136">
        <f t="shared" si="26"/>
        <v>9.98</v>
      </c>
      <c r="I92" s="136">
        <f t="shared" si="26"/>
        <v>9.98</v>
      </c>
      <c r="J92" s="136">
        <f t="shared" si="26"/>
        <v>9.98</v>
      </c>
      <c r="K92" s="136">
        <f t="shared" si="26"/>
        <v>9.98</v>
      </c>
      <c r="L92" s="136">
        <f t="shared" si="26"/>
        <v>9.98</v>
      </c>
      <c r="M92" s="136">
        <f t="shared" si="26"/>
        <v>9.98</v>
      </c>
      <c r="N92" s="136">
        <f t="shared" si="26"/>
        <v>9.98</v>
      </c>
      <c r="O92" s="136">
        <f t="shared" si="26"/>
        <v>9.98</v>
      </c>
      <c r="P92" s="136">
        <f t="shared" si="26"/>
        <v>9.98</v>
      </c>
      <c r="Q92" s="136">
        <f t="shared" si="26"/>
        <v>9.98</v>
      </c>
      <c r="R92" s="136">
        <f t="shared" si="26"/>
        <v>9.98</v>
      </c>
      <c r="S92" s="136">
        <f t="shared" si="27"/>
        <v>9.98</v>
      </c>
      <c r="T92" s="136">
        <f t="shared" si="27"/>
        <v>9.98</v>
      </c>
      <c r="U92" s="136">
        <f t="shared" si="27"/>
        <v>9.98</v>
      </c>
      <c r="V92" s="136">
        <f t="shared" si="27"/>
        <v>9.98</v>
      </c>
      <c r="W92" s="136">
        <f t="shared" si="27"/>
        <v>9.98</v>
      </c>
      <c r="X92" s="136">
        <f t="shared" si="27"/>
        <v>9.98</v>
      </c>
      <c r="Y92" s="136">
        <f t="shared" si="27"/>
        <v>9.98</v>
      </c>
      <c r="Z92" s="136">
        <f t="shared" si="27"/>
        <v>9.98</v>
      </c>
      <c r="AA92" s="136">
        <f t="shared" si="27"/>
        <v>9.98</v>
      </c>
      <c r="AB92" s="136">
        <f t="shared" si="27"/>
        <v>9.98</v>
      </c>
      <c r="AC92" s="136">
        <f t="shared" si="27"/>
        <v>9.98</v>
      </c>
      <c r="AD92" s="136">
        <f t="shared" si="27"/>
        <v>9.98</v>
      </c>
      <c r="AE92" s="136">
        <f t="shared" si="27"/>
        <v>9.98</v>
      </c>
      <c r="AF92" s="136">
        <f t="shared" si="27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6"/>
        <v>9.1</v>
      </c>
      <c r="D93" s="136">
        <f t="shared" si="26"/>
        <v>9.1</v>
      </c>
      <c r="E93" s="136">
        <f t="shared" si="26"/>
        <v>9.1</v>
      </c>
      <c r="F93" s="136">
        <f t="shared" si="26"/>
        <v>9.1</v>
      </c>
      <c r="G93" s="136">
        <f t="shared" si="26"/>
        <v>9.1</v>
      </c>
      <c r="H93" s="136">
        <f t="shared" si="26"/>
        <v>9.1</v>
      </c>
      <c r="I93" s="136">
        <f t="shared" si="26"/>
        <v>9.1</v>
      </c>
      <c r="J93" s="136">
        <f t="shared" si="26"/>
        <v>9.1</v>
      </c>
      <c r="K93" s="136">
        <f t="shared" si="26"/>
        <v>9.1</v>
      </c>
      <c r="L93" s="136">
        <f t="shared" si="26"/>
        <v>9.1</v>
      </c>
      <c r="M93" s="136">
        <f t="shared" si="26"/>
        <v>9.1</v>
      </c>
      <c r="N93" s="136">
        <f t="shared" si="26"/>
        <v>9.1</v>
      </c>
      <c r="O93" s="136">
        <f t="shared" si="26"/>
        <v>9.1</v>
      </c>
      <c r="P93" s="136">
        <f t="shared" si="26"/>
        <v>9.1</v>
      </c>
      <c r="Q93" s="136">
        <f t="shared" si="26"/>
        <v>9.1</v>
      </c>
      <c r="R93" s="136">
        <f t="shared" si="26"/>
        <v>9.1</v>
      </c>
      <c r="S93" s="136">
        <f t="shared" si="27"/>
        <v>9.1</v>
      </c>
      <c r="T93" s="136">
        <f t="shared" si="27"/>
        <v>9.1</v>
      </c>
      <c r="U93" s="136">
        <f t="shared" si="27"/>
        <v>9.1</v>
      </c>
      <c r="V93" s="136">
        <f t="shared" si="27"/>
        <v>9.1</v>
      </c>
      <c r="W93" s="136">
        <f t="shared" si="27"/>
        <v>9.1</v>
      </c>
      <c r="X93" s="136">
        <f t="shared" si="27"/>
        <v>9.1</v>
      </c>
      <c r="Y93" s="136">
        <f t="shared" si="27"/>
        <v>9.1</v>
      </c>
      <c r="Z93" s="136">
        <f t="shared" si="27"/>
        <v>9.1</v>
      </c>
      <c r="AA93" s="136">
        <f t="shared" si="27"/>
        <v>9.1</v>
      </c>
      <c r="AB93" s="136">
        <f t="shared" si="27"/>
        <v>9.1</v>
      </c>
      <c r="AC93" s="136">
        <f t="shared" si="27"/>
        <v>9.1</v>
      </c>
      <c r="AD93" s="136">
        <f t="shared" si="27"/>
        <v>9.1</v>
      </c>
      <c r="AE93" s="136">
        <f t="shared" si="27"/>
        <v>9.1</v>
      </c>
      <c r="AF93" s="136">
        <f t="shared" si="27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6"/>
        <v>9.18</v>
      </c>
      <c r="D94" s="136">
        <f t="shared" si="26"/>
        <v>9.18</v>
      </c>
      <c r="E94" s="136">
        <f t="shared" si="26"/>
        <v>9.18</v>
      </c>
      <c r="F94" s="136">
        <f t="shared" si="26"/>
        <v>9.18</v>
      </c>
      <c r="G94" s="136">
        <f t="shared" si="26"/>
        <v>9.18</v>
      </c>
      <c r="H94" s="136">
        <f t="shared" si="26"/>
        <v>9.18</v>
      </c>
      <c r="I94" s="136">
        <f t="shared" si="26"/>
        <v>9.18</v>
      </c>
      <c r="J94" s="136">
        <f t="shared" si="26"/>
        <v>9.18</v>
      </c>
      <c r="K94" s="136">
        <f t="shared" si="26"/>
        <v>9.18</v>
      </c>
      <c r="L94" s="136">
        <f t="shared" si="26"/>
        <v>9.18</v>
      </c>
      <c r="M94" s="136">
        <f t="shared" si="26"/>
        <v>9.18</v>
      </c>
      <c r="N94" s="136">
        <f t="shared" si="26"/>
        <v>9.18</v>
      </c>
      <c r="O94" s="136">
        <f t="shared" si="26"/>
        <v>9.18</v>
      </c>
      <c r="P94" s="136">
        <f t="shared" si="26"/>
        <v>9.18</v>
      </c>
      <c r="Q94" s="136">
        <f t="shared" si="26"/>
        <v>9.18</v>
      </c>
      <c r="R94" s="136">
        <f t="shared" si="26"/>
        <v>9.18</v>
      </c>
      <c r="S94" s="136">
        <f t="shared" si="27"/>
        <v>9.18</v>
      </c>
      <c r="T94" s="136">
        <f t="shared" si="27"/>
        <v>9.18</v>
      </c>
      <c r="U94" s="136">
        <f t="shared" si="27"/>
        <v>9.18</v>
      </c>
      <c r="V94" s="136">
        <f t="shared" si="27"/>
        <v>9.18</v>
      </c>
      <c r="W94" s="136">
        <f t="shared" si="27"/>
        <v>9.18</v>
      </c>
      <c r="X94" s="136">
        <f t="shared" si="27"/>
        <v>9.18</v>
      </c>
      <c r="Y94" s="136">
        <f t="shared" si="27"/>
        <v>9.18</v>
      </c>
      <c r="Z94" s="136">
        <f t="shared" si="27"/>
        <v>9.18</v>
      </c>
      <c r="AA94" s="136">
        <f t="shared" si="27"/>
        <v>9.18</v>
      </c>
      <c r="AB94" s="136">
        <f t="shared" si="27"/>
        <v>9.18</v>
      </c>
      <c r="AC94" s="136">
        <f t="shared" si="27"/>
        <v>9.18</v>
      </c>
      <c r="AD94" s="136">
        <f t="shared" si="27"/>
        <v>9.18</v>
      </c>
      <c r="AE94" s="136">
        <f t="shared" si="27"/>
        <v>9.18</v>
      </c>
      <c r="AF94" s="136">
        <f t="shared" si="27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6"/>
        <v>7</v>
      </c>
      <c r="D95" s="136">
        <f t="shared" si="26"/>
        <v>7</v>
      </c>
      <c r="E95" s="136">
        <f t="shared" si="26"/>
        <v>7</v>
      </c>
      <c r="F95" s="136">
        <f t="shared" si="26"/>
        <v>7</v>
      </c>
      <c r="G95" s="136">
        <f t="shared" si="26"/>
        <v>7</v>
      </c>
      <c r="H95" s="136">
        <f t="shared" si="26"/>
        <v>7</v>
      </c>
      <c r="I95" s="136">
        <f t="shared" si="26"/>
        <v>7</v>
      </c>
      <c r="J95" s="136">
        <f t="shared" si="26"/>
        <v>7</v>
      </c>
      <c r="K95" s="136">
        <f t="shared" si="26"/>
        <v>7</v>
      </c>
      <c r="L95" s="136">
        <f t="shared" si="26"/>
        <v>7</v>
      </c>
      <c r="M95" s="136">
        <f t="shared" si="26"/>
        <v>7</v>
      </c>
      <c r="N95" s="136">
        <f t="shared" si="26"/>
        <v>7</v>
      </c>
      <c r="O95" s="136">
        <f t="shared" si="26"/>
        <v>7</v>
      </c>
      <c r="P95" s="136">
        <f t="shared" si="26"/>
        <v>7</v>
      </c>
      <c r="Q95" s="136">
        <f t="shared" si="26"/>
        <v>7</v>
      </c>
      <c r="R95" s="136">
        <f t="shared" si="26"/>
        <v>7</v>
      </c>
      <c r="S95" s="136">
        <f t="shared" si="27"/>
        <v>7</v>
      </c>
      <c r="T95" s="136">
        <f t="shared" si="27"/>
        <v>7</v>
      </c>
      <c r="U95" s="136">
        <f t="shared" si="27"/>
        <v>7</v>
      </c>
      <c r="V95" s="136">
        <f t="shared" si="27"/>
        <v>7</v>
      </c>
      <c r="W95" s="136">
        <f t="shared" si="27"/>
        <v>7</v>
      </c>
      <c r="X95" s="136">
        <f t="shared" si="27"/>
        <v>7</v>
      </c>
      <c r="Y95" s="136">
        <f t="shared" si="27"/>
        <v>7</v>
      </c>
      <c r="Z95" s="136">
        <f t="shared" si="27"/>
        <v>7</v>
      </c>
      <c r="AA95" s="136">
        <f t="shared" si="27"/>
        <v>7</v>
      </c>
      <c r="AB95" s="136">
        <f t="shared" si="27"/>
        <v>7</v>
      </c>
      <c r="AC95" s="136">
        <f t="shared" si="27"/>
        <v>7</v>
      </c>
      <c r="AD95" s="136">
        <f t="shared" si="27"/>
        <v>7</v>
      </c>
      <c r="AE95" s="136">
        <f t="shared" si="27"/>
        <v>7</v>
      </c>
      <c r="AF95" s="136">
        <f t="shared" si="27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6"/>
        <v>2.25</v>
      </c>
      <c r="D96" s="136">
        <f t="shared" si="26"/>
        <v>2.25</v>
      </c>
      <c r="E96" s="136">
        <f t="shared" si="26"/>
        <v>2.25</v>
      </c>
      <c r="F96" s="136">
        <f t="shared" si="26"/>
        <v>2.25</v>
      </c>
      <c r="G96" s="136">
        <f t="shared" si="26"/>
        <v>2.25</v>
      </c>
      <c r="H96" s="136">
        <f t="shared" si="26"/>
        <v>2.25</v>
      </c>
      <c r="I96" s="136">
        <f t="shared" si="26"/>
        <v>2.25</v>
      </c>
      <c r="J96" s="136">
        <f t="shared" si="26"/>
        <v>2.25</v>
      </c>
      <c r="K96" s="136">
        <f t="shared" si="26"/>
        <v>2.25</v>
      </c>
      <c r="L96" s="136">
        <f t="shared" si="26"/>
        <v>2.25</v>
      </c>
      <c r="M96" s="136">
        <f t="shared" si="26"/>
        <v>2.25</v>
      </c>
      <c r="N96" s="136">
        <f t="shared" si="26"/>
        <v>2.25</v>
      </c>
      <c r="O96" s="136">
        <f t="shared" si="26"/>
        <v>2.25</v>
      </c>
      <c r="P96" s="136">
        <f t="shared" si="26"/>
        <v>2.25</v>
      </c>
      <c r="Q96" s="136">
        <f t="shared" si="26"/>
        <v>2.25</v>
      </c>
      <c r="R96" s="136">
        <f t="shared" si="26"/>
        <v>2.25</v>
      </c>
      <c r="S96" s="136">
        <f t="shared" si="27"/>
        <v>2.25</v>
      </c>
      <c r="T96" s="136">
        <f t="shared" si="27"/>
        <v>2.25</v>
      </c>
      <c r="U96" s="136">
        <f t="shared" si="27"/>
        <v>2.25</v>
      </c>
      <c r="V96" s="136">
        <f t="shared" si="27"/>
        <v>2.25</v>
      </c>
      <c r="W96" s="136">
        <f t="shared" si="27"/>
        <v>2.25</v>
      </c>
      <c r="X96" s="136">
        <f t="shared" si="27"/>
        <v>2.25</v>
      </c>
      <c r="Y96" s="136">
        <f t="shared" si="27"/>
        <v>2.25</v>
      </c>
      <c r="Z96" s="136">
        <f t="shared" si="27"/>
        <v>2.25</v>
      </c>
      <c r="AA96" s="136">
        <f t="shared" si="27"/>
        <v>2.25</v>
      </c>
      <c r="AB96" s="136">
        <f t="shared" si="27"/>
        <v>2.25</v>
      </c>
      <c r="AC96" s="136">
        <f t="shared" si="27"/>
        <v>2.25</v>
      </c>
      <c r="AD96" s="136">
        <f t="shared" si="27"/>
        <v>2.25</v>
      </c>
      <c r="AE96" s="136">
        <f t="shared" si="27"/>
        <v>2.25</v>
      </c>
      <c r="AF96" s="136">
        <f t="shared" si="27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6"/>
        <v>1.64</v>
      </c>
      <c r="D97" s="136">
        <f t="shared" si="26"/>
        <v>1.64</v>
      </c>
      <c r="E97" s="136">
        <f t="shared" si="26"/>
        <v>1.64</v>
      </c>
      <c r="F97" s="136">
        <f t="shared" si="26"/>
        <v>1.64</v>
      </c>
      <c r="G97" s="136">
        <f t="shared" si="26"/>
        <v>1.64</v>
      </c>
      <c r="H97" s="136">
        <f t="shared" si="26"/>
        <v>1.64</v>
      </c>
      <c r="I97" s="136">
        <f t="shared" si="26"/>
        <v>1.64</v>
      </c>
      <c r="J97" s="136">
        <f t="shared" si="26"/>
        <v>1.64</v>
      </c>
      <c r="K97" s="136">
        <f t="shared" si="26"/>
        <v>1.64</v>
      </c>
      <c r="L97" s="136">
        <f t="shared" si="26"/>
        <v>1.64</v>
      </c>
      <c r="M97" s="136">
        <f t="shared" si="26"/>
        <v>1.64</v>
      </c>
      <c r="N97" s="136">
        <f t="shared" si="26"/>
        <v>1.64</v>
      </c>
      <c r="O97" s="136">
        <f t="shared" si="26"/>
        <v>1.64</v>
      </c>
      <c r="P97" s="136">
        <f t="shared" si="26"/>
        <v>1.64</v>
      </c>
      <c r="Q97" s="136">
        <f t="shared" si="26"/>
        <v>1.64</v>
      </c>
      <c r="R97" s="136">
        <f t="shared" si="26"/>
        <v>1.64</v>
      </c>
      <c r="S97" s="136">
        <f t="shared" si="27"/>
        <v>1.64</v>
      </c>
      <c r="T97" s="136">
        <f t="shared" si="27"/>
        <v>1.64</v>
      </c>
      <c r="U97" s="136">
        <f t="shared" si="27"/>
        <v>1.64</v>
      </c>
      <c r="V97" s="136">
        <f t="shared" si="27"/>
        <v>1.64</v>
      </c>
      <c r="W97" s="136">
        <f t="shared" si="27"/>
        <v>1.64</v>
      </c>
      <c r="X97" s="136">
        <f t="shared" si="27"/>
        <v>1.64</v>
      </c>
      <c r="Y97" s="136">
        <f t="shared" si="27"/>
        <v>1.64</v>
      </c>
      <c r="Z97" s="136">
        <f t="shared" si="27"/>
        <v>1.64</v>
      </c>
      <c r="AA97" s="136">
        <f t="shared" si="27"/>
        <v>1.64</v>
      </c>
      <c r="AB97" s="136">
        <f t="shared" si="27"/>
        <v>1.64</v>
      </c>
      <c r="AC97" s="136">
        <f t="shared" si="27"/>
        <v>1.64</v>
      </c>
      <c r="AD97" s="136">
        <f t="shared" si="27"/>
        <v>1.64</v>
      </c>
      <c r="AE97" s="136">
        <f t="shared" si="27"/>
        <v>1.64</v>
      </c>
      <c r="AF97" s="136">
        <f t="shared" si="27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6"/>
        <v>1.62</v>
      </c>
      <c r="D98" s="136">
        <f t="shared" si="26"/>
        <v>1.62</v>
      </c>
      <c r="E98" s="136">
        <f t="shared" si="26"/>
        <v>1.62</v>
      </c>
      <c r="F98" s="136">
        <f t="shared" si="26"/>
        <v>1.62</v>
      </c>
      <c r="G98" s="136">
        <f t="shared" si="26"/>
        <v>1.62</v>
      </c>
      <c r="H98" s="136">
        <f t="shared" si="26"/>
        <v>1.62</v>
      </c>
      <c r="I98" s="136">
        <f t="shared" si="26"/>
        <v>1.62</v>
      </c>
      <c r="J98" s="136">
        <f t="shared" si="26"/>
        <v>1.62</v>
      </c>
      <c r="K98" s="136">
        <f t="shared" si="26"/>
        <v>1.62</v>
      </c>
      <c r="L98" s="136">
        <f t="shared" si="26"/>
        <v>1.62</v>
      </c>
      <c r="M98" s="136">
        <f t="shared" si="26"/>
        <v>1.62</v>
      </c>
      <c r="N98" s="136">
        <f t="shared" si="26"/>
        <v>1.62</v>
      </c>
      <c r="O98" s="136">
        <f t="shared" si="26"/>
        <v>1.62</v>
      </c>
      <c r="P98" s="136">
        <f t="shared" si="26"/>
        <v>1.62</v>
      </c>
      <c r="Q98" s="136">
        <f t="shared" si="26"/>
        <v>1.62</v>
      </c>
      <c r="R98" s="136">
        <f t="shared" si="26"/>
        <v>1.62</v>
      </c>
      <c r="S98" s="136">
        <f t="shared" si="27"/>
        <v>1.62</v>
      </c>
      <c r="T98" s="136">
        <f t="shared" si="27"/>
        <v>1.62</v>
      </c>
      <c r="U98" s="136">
        <f t="shared" si="27"/>
        <v>1.62</v>
      </c>
      <c r="V98" s="136">
        <f t="shared" si="27"/>
        <v>1.62</v>
      </c>
      <c r="W98" s="136">
        <f t="shared" si="27"/>
        <v>1.62</v>
      </c>
      <c r="X98" s="136">
        <f t="shared" si="27"/>
        <v>1.62</v>
      </c>
      <c r="Y98" s="136">
        <f t="shared" si="27"/>
        <v>1.62</v>
      </c>
      <c r="Z98" s="136">
        <f t="shared" si="27"/>
        <v>1.62</v>
      </c>
      <c r="AA98" s="136">
        <f t="shared" si="27"/>
        <v>1.62</v>
      </c>
      <c r="AB98" s="136">
        <f t="shared" si="27"/>
        <v>1.62</v>
      </c>
      <c r="AC98" s="136">
        <f t="shared" si="27"/>
        <v>1.62</v>
      </c>
      <c r="AD98" s="136">
        <f t="shared" si="27"/>
        <v>1.62</v>
      </c>
      <c r="AE98" s="136">
        <f t="shared" si="27"/>
        <v>1.62</v>
      </c>
      <c r="AF98" s="136">
        <f t="shared" si="27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6"/>
        <v>8.36</v>
      </c>
      <c r="D99" s="136">
        <f t="shared" si="26"/>
        <v>8.36</v>
      </c>
      <c r="E99" s="136">
        <f t="shared" si="26"/>
        <v>8.36</v>
      </c>
      <c r="F99" s="136">
        <f t="shared" si="26"/>
        <v>8.36</v>
      </c>
      <c r="G99" s="136">
        <f t="shared" si="26"/>
        <v>8.36</v>
      </c>
      <c r="H99" s="136">
        <f t="shared" si="26"/>
        <v>8.36</v>
      </c>
      <c r="I99" s="136">
        <f t="shared" si="26"/>
        <v>8.36</v>
      </c>
      <c r="J99" s="136">
        <f t="shared" si="26"/>
        <v>8.36</v>
      </c>
      <c r="K99" s="136">
        <f t="shared" si="26"/>
        <v>8.36</v>
      </c>
      <c r="L99" s="136">
        <f t="shared" si="26"/>
        <v>8.36</v>
      </c>
      <c r="M99" s="136">
        <f t="shared" si="26"/>
        <v>8.36</v>
      </c>
      <c r="N99" s="136">
        <f t="shared" si="26"/>
        <v>8.36</v>
      </c>
      <c r="O99" s="136">
        <f t="shared" si="26"/>
        <v>8.36</v>
      </c>
      <c r="P99" s="136">
        <f t="shared" si="26"/>
        <v>8.36</v>
      </c>
      <c r="Q99" s="136">
        <f t="shared" si="26"/>
        <v>8.36</v>
      </c>
      <c r="R99" s="136">
        <f t="shared" si="26"/>
        <v>8.36</v>
      </c>
      <c r="S99" s="136">
        <f t="shared" si="27"/>
        <v>8.36</v>
      </c>
      <c r="T99" s="136">
        <f t="shared" si="27"/>
        <v>8.36</v>
      </c>
      <c r="U99" s="136">
        <f t="shared" si="27"/>
        <v>8.36</v>
      </c>
      <c r="V99" s="136">
        <f t="shared" si="27"/>
        <v>8.36</v>
      </c>
      <c r="W99" s="136">
        <f t="shared" si="27"/>
        <v>8.36</v>
      </c>
      <c r="X99" s="136">
        <f t="shared" si="27"/>
        <v>8.36</v>
      </c>
      <c r="Y99" s="136">
        <f t="shared" si="27"/>
        <v>8.36</v>
      </c>
      <c r="Z99" s="136">
        <f t="shared" si="27"/>
        <v>8.36</v>
      </c>
      <c r="AA99" s="136">
        <f t="shared" si="27"/>
        <v>8.36</v>
      </c>
      <c r="AB99" s="136">
        <f t="shared" si="27"/>
        <v>8.36</v>
      </c>
      <c r="AC99" s="136">
        <f t="shared" si="27"/>
        <v>8.36</v>
      </c>
      <c r="AD99" s="136">
        <f t="shared" si="27"/>
        <v>8.36</v>
      </c>
      <c r="AE99" s="136">
        <f t="shared" si="27"/>
        <v>8.36</v>
      </c>
      <c r="AF99" s="136">
        <f t="shared" si="27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6"/>
        <v>8</v>
      </c>
      <c r="D100" s="136">
        <f t="shared" si="26"/>
        <v>8</v>
      </c>
      <c r="E100" s="136">
        <f t="shared" si="26"/>
        <v>8</v>
      </c>
      <c r="F100" s="136">
        <f t="shared" si="26"/>
        <v>8</v>
      </c>
      <c r="G100" s="136">
        <f t="shared" si="26"/>
        <v>8</v>
      </c>
      <c r="H100" s="136">
        <f t="shared" si="26"/>
        <v>8</v>
      </c>
      <c r="I100" s="136">
        <v>5.4</v>
      </c>
      <c r="J100" s="136">
        <f t="shared" si="26"/>
        <v>5.4</v>
      </c>
      <c r="K100" s="136">
        <f t="shared" si="26"/>
        <v>5.4</v>
      </c>
      <c r="L100" s="136">
        <f t="shared" si="26"/>
        <v>5.4</v>
      </c>
      <c r="M100" s="136">
        <f t="shared" si="26"/>
        <v>5.4</v>
      </c>
      <c r="N100" s="136">
        <f t="shared" si="26"/>
        <v>5.4</v>
      </c>
      <c r="O100" s="136">
        <f t="shared" si="26"/>
        <v>5.4</v>
      </c>
      <c r="P100" s="136">
        <f t="shared" si="26"/>
        <v>5.4</v>
      </c>
      <c r="Q100" s="136">
        <f t="shared" si="26"/>
        <v>5.4</v>
      </c>
      <c r="R100" s="136">
        <f t="shared" si="26"/>
        <v>5.4</v>
      </c>
      <c r="S100" s="136">
        <f t="shared" si="27"/>
        <v>5.4</v>
      </c>
      <c r="T100" s="136">
        <f t="shared" si="27"/>
        <v>5.4</v>
      </c>
      <c r="U100" s="136">
        <f t="shared" si="27"/>
        <v>5.4</v>
      </c>
      <c r="V100" s="136">
        <f t="shared" si="27"/>
        <v>5.4</v>
      </c>
      <c r="W100" s="136">
        <f t="shared" si="27"/>
        <v>5.4</v>
      </c>
      <c r="X100" s="136">
        <f t="shared" si="27"/>
        <v>5.4</v>
      </c>
      <c r="Y100" s="136">
        <f t="shared" si="27"/>
        <v>5.4</v>
      </c>
      <c r="Z100" s="136">
        <f t="shared" si="27"/>
        <v>5.4</v>
      </c>
      <c r="AA100" s="136">
        <f t="shared" si="27"/>
        <v>5.4</v>
      </c>
      <c r="AB100" s="136">
        <f t="shared" si="27"/>
        <v>5.4</v>
      </c>
      <c r="AC100" s="136">
        <f t="shared" si="27"/>
        <v>5.4</v>
      </c>
      <c r="AD100" s="136">
        <f t="shared" si="27"/>
        <v>5.4</v>
      </c>
      <c r="AE100" s="136">
        <f t="shared" si="27"/>
        <v>5.4</v>
      </c>
      <c r="AF100" s="136">
        <f t="shared" si="27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6"/>
        <v>6.57</v>
      </c>
      <c r="D101" s="136">
        <f t="shared" si="26"/>
        <v>6.57</v>
      </c>
      <c r="E101" s="136">
        <f t="shared" si="26"/>
        <v>6.57</v>
      </c>
      <c r="F101" s="136">
        <f t="shared" si="26"/>
        <v>6.57</v>
      </c>
      <c r="G101" s="136">
        <f t="shared" si="26"/>
        <v>6.57</v>
      </c>
      <c r="H101" s="136">
        <f t="shared" si="26"/>
        <v>6.57</v>
      </c>
      <c r="I101" s="136">
        <f t="shared" si="26"/>
        <v>6.57</v>
      </c>
      <c r="J101" s="136">
        <f t="shared" si="26"/>
        <v>6.57</v>
      </c>
      <c r="K101" s="136">
        <f t="shared" si="26"/>
        <v>6.57</v>
      </c>
      <c r="L101" s="136">
        <f t="shared" si="26"/>
        <v>6.57</v>
      </c>
      <c r="M101" s="136">
        <f t="shared" si="26"/>
        <v>6.57</v>
      </c>
      <c r="N101" s="136">
        <f t="shared" si="26"/>
        <v>6.57</v>
      </c>
      <c r="O101" s="136">
        <f t="shared" si="26"/>
        <v>6.57</v>
      </c>
      <c r="P101" s="136">
        <f t="shared" si="26"/>
        <v>6.57</v>
      </c>
      <c r="Q101" s="136">
        <f t="shared" si="26"/>
        <v>6.57</v>
      </c>
      <c r="R101" s="136">
        <f t="shared" si="26"/>
        <v>6.57</v>
      </c>
      <c r="S101" s="136">
        <f t="shared" si="27"/>
        <v>6.57</v>
      </c>
      <c r="T101" s="136">
        <f t="shared" si="27"/>
        <v>6.57</v>
      </c>
      <c r="U101" s="136">
        <f t="shared" si="27"/>
        <v>6.57</v>
      </c>
      <c r="V101" s="136">
        <f t="shared" si="27"/>
        <v>6.57</v>
      </c>
      <c r="W101" s="136">
        <f t="shared" si="27"/>
        <v>6.57</v>
      </c>
      <c r="X101" s="136">
        <f t="shared" si="27"/>
        <v>6.57</v>
      </c>
      <c r="Y101" s="136">
        <f t="shared" si="27"/>
        <v>6.57</v>
      </c>
      <c r="Z101" s="136">
        <f t="shared" si="27"/>
        <v>6.57</v>
      </c>
      <c r="AA101" s="136">
        <f t="shared" si="27"/>
        <v>6.57</v>
      </c>
      <c r="AB101" s="136">
        <f t="shared" si="27"/>
        <v>6.57</v>
      </c>
      <c r="AC101" s="136">
        <f t="shared" si="27"/>
        <v>6.57</v>
      </c>
      <c r="AD101" s="136">
        <f t="shared" si="27"/>
        <v>6.57</v>
      </c>
      <c r="AE101" s="136">
        <f t="shared" si="27"/>
        <v>6.57</v>
      </c>
      <c r="AF101" s="136">
        <f t="shared" si="27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6"/>
        <v>3.43</v>
      </c>
      <c r="D102" s="136">
        <f t="shared" si="26"/>
        <v>3.43</v>
      </c>
      <c r="E102" s="136">
        <f t="shared" si="26"/>
        <v>3.43</v>
      </c>
      <c r="F102" s="136">
        <f t="shared" si="26"/>
        <v>3.43</v>
      </c>
      <c r="G102" s="136">
        <f t="shared" si="26"/>
        <v>3.43</v>
      </c>
      <c r="H102" s="136">
        <f t="shared" si="26"/>
        <v>3.43</v>
      </c>
      <c r="I102" s="136">
        <f t="shared" si="26"/>
        <v>3.43</v>
      </c>
      <c r="J102" s="136">
        <f t="shared" si="26"/>
        <v>3.43</v>
      </c>
      <c r="K102" s="136">
        <f t="shared" si="26"/>
        <v>3.43</v>
      </c>
      <c r="L102" s="136">
        <f t="shared" si="26"/>
        <v>3.43</v>
      </c>
      <c r="M102" s="136">
        <f t="shared" si="26"/>
        <v>3.43</v>
      </c>
      <c r="N102" s="136">
        <f t="shared" si="26"/>
        <v>3.43</v>
      </c>
      <c r="O102" s="136">
        <f t="shared" si="26"/>
        <v>3.43</v>
      </c>
      <c r="P102" s="136">
        <f t="shared" si="26"/>
        <v>3.43</v>
      </c>
      <c r="Q102" s="136">
        <f t="shared" si="26"/>
        <v>3.43</v>
      </c>
      <c r="R102" s="136">
        <f t="shared" si="26"/>
        <v>3.43</v>
      </c>
      <c r="S102" s="136">
        <f t="shared" si="27"/>
        <v>3.43</v>
      </c>
      <c r="T102" s="136">
        <f t="shared" si="27"/>
        <v>3.43</v>
      </c>
      <c r="U102" s="136">
        <f t="shared" si="27"/>
        <v>3.43</v>
      </c>
      <c r="V102" s="136">
        <f t="shared" si="27"/>
        <v>3.43</v>
      </c>
      <c r="W102" s="136">
        <f t="shared" si="27"/>
        <v>3.43</v>
      </c>
      <c r="X102" s="136">
        <f t="shared" si="27"/>
        <v>3.43</v>
      </c>
      <c r="Y102" s="136">
        <f t="shared" si="27"/>
        <v>3.43</v>
      </c>
      <c r="Z102" s="136">
        <f t="shared" si="27"/>
        <v>3.43</v>
      </c>
      <c r="AA102" s="136">
        <f t="shared" si="27"/>
        <v>3.43</v>
      </c>
      <c r="AB102" s="136">
        <f t="shared" si="27"/>
        <v>3.43</v>
      </c>
      <c r="AC102" s="136">
        <f t="shared" si="27"/>
        <v>3.43</v>
      </c>
      <c r="AD102" s="136">
        <f t="shared" si="27"/>
        <v>3.43</v>
      </c>
      <c r="AE102" s="136">
        <f t="shared" si="27"/>
        <v>3.43</v>
      </c>
      <c r="AF102" s="136">
        <f t="shared" si="27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6"/>
        <v>8</v>
      </c>
      <c r="D103" s="136">
        <f t="shared" si="26"/>
        <v>8</v>
      </c>
      <c r="E103" s="136">
        <f t="shared" si="26"/>
        <v>8</v>
      </c>
      <c r="F103" s="136">
        <f t="shared" si="26"/>
        <v>8</v>
      </c>
      <c r="G103" s="136">
        <f t="shared" si="26"/>
        <v>8</v>
      </c>
      <c r="H103" s="136">
        <f t="shared" si="26"/>
        <v>8</v>
      </c>
      <c r="I103" s="136">
        <f t="shared" si="26"/>
        <v>8</v>
      </c>
      <c r="J103" s="136">
        <f t="shared" si="26"/>
        <v>8</v>
      </c>
      <c r="K103" s="136">
        <f t="shared" si="26"/>
        <v>8</v>
      </c>
      <c r="L103" s="136">
        <f t="shared" si="26"/>
        <v>8</v>
      </c>
      <c r="M103" s="136">
        <f t="shared" si="26"/>
        <v>8</v>
      </c>
      <c r="N103" s="136">
        <f t="shared" si="26"/>
        <v>8</v>
      </c>
      <c r="O103" s="136">
        <f t="shared" si="26"/>
        <v>8</v>
      </c>
      <c r="P103" s="136">
        <f t="shared" si="26"/>
        <v>8</v>
      </c>
      <c r="Q103" s="136">
        <f t="shared" si="26"/>
        <v>8</v>
      </c>
      <c r="R103" s="136">
        <f t="shared" si="26"/>
        <v>8</v>
      </c>
      <c r="S103" s="136">
        <f t="shared" si="27"/>
        <v>8</v>
      </c>
      <c r="T103" s="136">
        <f t="shared" si="27"/>
        <v>8</v>
      </c>
      <c r="U103" s="136">
        <f t="shared" si="27"/>
        <v>8</v>
      </c>
      <c r="V103" s="136">
        <f t="shared" si="27"/>
        <v>8</v>
      </c>
      <c r="W103" s="136">
        <f t="shared" si="27"/>
        <v>8</v>
      </c>
      <c r="X103" s="136">
        <f t="shared" si="27"/>
        <v>8</v>
      </c>
      <c r="Y103" s="136">
        <f t="shared" si="27"/>
        <v>8</v>
      </c>
      <c r="Z103" s="136">
        <f t="shared" si="27"/>
        <v>8</v>
      </c>
      <c r="AA103" s="136">
        <f t="shared" si="27"/>
        <v>8</v>
      </c>
      <c r="AB103" s="136">
        <f t="shared" si="27"/>
        <v>8</v>
      </c>
      <c r="AC103" s="136">
        <f t="shared" si="27"/>
        <v>8</v>
      </c>
      <c r="AD103" s="136">
        <f t="shared" si="27"/>
        <v>8</v>
      </c>
      <c r="AE103" s="136">
        <f t="shared" si="27"/>
        <v>8</v>
      </c>
      <c r="AF103" s="136">
        <f t="shared" si="27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6"/>
        <v>2.96</v>
      </c>
      <c r="D104" s="136">
        <f t="shared" si="26"/>
        <v>2.96</v>
      </c>
      <c r="E104" s="136">
        <f t="shared" si="26"/>
        <v>2.96</v>
      </c>
      <c r="F104" s="136">
        <f t="shared" si="26"/>
        <v>2.96</v>
      </c>
      <c r="G104" s="136">
        <f t="shared" si="26"/>
        <v>2.96</v>
      </c>
      <c r="H104" s="136">
        <f t="shared" si="26"/>
        <v>2.96</v>
      </c>
      <c r="I104" s="136">
        <f t="shared" si="26"/>
        <v>2.96</v>
      </c>
      <c r="J104" s="136">
        <f t="shared" si="26"/>
        <v>2.96</v>
      </c>
      <c r="K104" s="136">
        <f t="shared" si="26"/>
        <v>2.96</v>
      </c>
      <c r="L104" s="136">
        <f t="shared" si="26"/>
        <v>2.96</v>
      </c>
      <c r="M104" s="136">
        <f t="shared" si="26"/>
        <v>2.96</v>
      </c>
      <c r="N104" s="136">
        <f t="shared" si="26"/>
        <v>2.96</v>
      </c>
      <c r="O104" s="136">
        <f t="shared" si="26"/>
        <v>2.96</v>
      </c>
      <c r="P104" s="136">
        <f t="shared" si="26"/>
        <v>2.96</v>
      </c>
      <c r="Q104" s="136">
        <f t="shared" si="26"/>
        <v>2.96</v>
      </c>
      <c r="R104" s="136">
        <f t="shared" si="26"/>
        <v>2.96</v>
      </c>
      <c r="S104" s="136">
        <f t="shared" si="27"/>
        <v>2.96</v>
      </c>
      <c r="T104" s="136">
        <f t="shared" si="27"/>
        <v>2.96</v>
      </c>
      <c r="U104" s="136">
        <f t="shared" si="27"/>
        <v>2.96</v>
      </c>
      <c r="V104" s="136">
        <f t="shared" si="27"/>
        <v>2.96</v>
      </c>
      <c r="W104" s="136">
        <f t="shared" si="27"/>
        <v>2.96</v>
      </c>
      <c r="X104" s="136">
        <f t="shared" si="27"/>
        <v>2.96</v>
      </c>
      <c r="Y104" s="136">
        <f t="shared" si="27"/>
        <v>2.96</v>
      </c>
      <c r="Z104" s="136">
        <f t="shared" si="27"/>
        <v>2.96</v>
      </c>
      <c r="AA104" s="136">
        <f t="shared" si="27"/>
        <v>2.96</v>
      </c>
      <c r="AB104" s="136">
        <f t="shared" si="27"/>
        <v>2.96</v>
      </c>
      <c r="AC104" s="136">
        <f t="shared" si="27"/>
        <v>2.96</v>
      </c>
      <c r="AD104" s="136">
        <f t="shared" si="27"/>
        <v>2.96</v>
      </c>
      <c r="AE104" s="136">
        <f t="shared" si="27"/>
        <v>2.96</v>
      </c>
      <c r="AF104" s="136">
        <f t="shared" si="27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6"/>
        <v>7</v>
      </c>
      <c r="E105" s="136">
        <f t="shared" si="26"/>
        <v>7</v>
      </c>
      <c r="F105" s="136">
        <f t="shared" si="26"/>
        <v>7</v>
      </c>
      <c r="G105" s="136">
        <f t="shared" si="26"/>
        <v>7</v>
      </c>
      <c r="H105" s="136">
        <f t="shared" si="26"/>
        <v>7</v>
      </c>
      <c r="I105" s="136">
        <f t="shared" si="26"/>
        <v>7</v>
      </c>
      <c r="J105" s="136">
        <f t="shared" si="26"/>
        <v>7</v>
      </c>
      <c r="K105" s="136">
        <f t="shared" si="26"/>
        <v>7</v>
      </c>
      <c r="L105" s="136">
        <f t="shared" si="26"/>
        <v>7</v>
      </c>
      <c r="M105" s="136">
        <f t="shared" si="26"/>
        <v>7</v>
      </c>
      <c r="N105" s="136">
        <f t="shared" si="26"/>
        <v>7</v>
      </c>
      <c r="O105" s="136">
        <f t="shared" si="26"/>
        <v>7</v>
      </c>
      <c r="P105" s="136">
        <f t="shared" si="26"/>
        <v>7</v>
      </c>
      <c r="Q105" s="136">
        <f t="shared" si="26"/>
        <v>7</v>
      </c>
      <c r="R105" s="136">
        <f t="shared" si="26"/>
        <v>7</v>
      </c>
      <c r="S105" s="136">
        <f t="shared" si="27"/>
        <v>7</v>
      </c>
      <c r="T105" s="136">
        <f t="shared" si="27"/>
        <v>7</v>
      </c>
      <c r="U105" s="136">
        <f t="shared" si="27"/>
        <v>7</v>
      </c>
      <c r="V105" s="136">
        <f t="shared" si="27"/>
        <v>7</v>
      </c>
      <c r="W105" s="136">
        <f t="shared" si="27"/>
        <v>7</v>
      </c>
      <c r="X105" s="136">
        <f t="shared" si="27"/>
        <v>7</v>
      </c>
      <c r="Y105" s="136">
        <f t="shared" si="27"/>
        <v>7</v>
      </c>
      <c r="Z105" s="136">
        <f t="shared" si="27"/>
        <v>7</v>
      </c>
      <c r="AA105" s="136">
        <f t="shared" si="27"/>
        <v>7</v>
      </c>
      <c r="AB105" s="136">
        <f t="shared" si="27"/>
        <v>7</v>
      </c>
      <c r="AC105" s="136">
        <f t="shared" si="27"/>
        <v>7</v>
      </c>
      <c r="AD105" s="136">
        <f t="shared" si="27"/>
        <v>7</v>
      </c>
      <c r="AE105" s="136">
        <f t="shared" si="27"/>
        <v>7</v>
      </c>
      <c r="AF105" s="136">
        <f t="shared" si="27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8">B106</f>
        <v>3.47</v>
      </c>
      <c r="D106" s="136">
        <f t="shared" si="28"/>
        <v>3.47</v>
      </c>
      <c r="E106" s="136">
        <f t="shared" si="28"/>
        <v>3.47</v>
      </c>
      <c r="F106" s="136">
        <f t="shared" si="28"/>
        <v>3.47</v>
      </c>
      <c r="G106" s="136">
        <f t="shared" si="28"/>
        <v>3.47</v>
      </c>
      <c r="H106" s="136">
        <f t="shared" si="28"/>
        <v>3.47</v>
      </c>
      <c r="I106" s="136">
        <f t="shared" si="28"/>
        <v>3.47</v>
      </c>
      <c r="J106" s="136">
        <f t="shared" si="28"/>
        <v>3.47</v>
      </c>
      <c r="K106" s="136">
        <f t="shared" si="28"/>
        <v>3.47</v>
      </c>
      <c r="L106" s="136">
        <f t="shared" si="28"/>
        <v>3.47</v>
      </c>
      <c r="M106" s="136">
        <f t="shared" si="28"/>
        <v>3.47</v>
      </c>
      <c r="N106" s="136">
        <f t="shared" si="28"/>
        <v>3.47</v>
      </c>
      <c r="O106" s="136">
        <f t="shared" si="28"/>
        <v>3.47</v>
      </c>
      <c r="P106" s="136">
        <f t="shared" si="28"/>
        <v>3.47</v>
      </c>
      <c r="Q106" s="136">
        <f t="shared" si="28"/>
        <v>3.47</v>
      </c>
      <c r="R106" s="136">
        <f t="shared" si="28"/>
        <v>3.47</v>
      </c>
      <c r="S106" s="136">
        <f t="shared" ref="S106:AF124" si="29">R106</f>
        <v>3.47</v>
      </c>
      <c r="T106" s="136">
        <f t="shared" si="29"/>
        <v>3.47</v>
      </c>
      <c r="U106" s="136">
        <f t="shared" si="29"/>
        <v>3.47</v>
      </c>
      <c r="V106" s="136">
        <f t="shared" si="29"/>
        <v>3.47</v>
      </c>
      <c r="W106" s="136">
        <f t="shared" si="29"/>
        <v>3.47</v>
      </c>
      <c r="X106" s="136">
        <f t="shared" si="29"/>
        <v>3.47</v>
      </c>
      <c r="Y106" s="136">
        <f t="shared" si="29"/>
        <v>3.47</v>
      </c>
      <c r="Z106" s="136">
        <f t="shared" si="29"/>
        <v>3.47</v>
      </c>
      <c r="AA106" s="136">
        <f t="shared" si="29"/>
        <v>3.47</v>
      </c>
      <c r="AB106" s="136">
        <f t="shared" si="29"/>
        <v>3.47</v>
      </c>
      <c r="AC106" s="136">
        <f t="shared" si="29"/>
        <v>3.47</v>
      </c>
      <c r="AD106" s="136">
        <f t="shared" si="29"/>
        <v>3.47</v>
      </c>
      <c r="AE106" s="136">
        <f t="shared" si="29"/>
        <v>3.47</v>
      </c>
      <c r="AF106" s="136">
        <f t="shared" si="29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8"/>
        <v>2.1</v>
      </c>
      <c r="D107" s="136">
        <f t="shared" si="28"/>
        <v>2.1</v>
      </c>
      <c r="E107" s="136">
        <f t="shared" si="28"/>
        <v>2.1</v>
      </c>
      <c r="F107" s="136">
        <f t="shared" si="28"/>
        <v>2.1</v>
      </c>
      <c r="G107" s="136">
        <f t="shared" si="28"/>
        <v>2.1</v>
      </c>
      <c r="H107" s="136">
        <f t="shared" si="28"/>
        <v>2.1</v>
      </c>
      <c r="I107" s="136">
        <f t="shared" si="28"/>
        <v>2.1</v>
      </c>
      <c r="J107" s="136">
        <f t="shared" si="28"/>
        <v>2.1</v>
      </c>
      <c r="K107" s="136">
        <f t="shared" si="28"/>
        <v>2.1</v>
      </c>
      <c r="L107" s="136">
        <f t="shared" si="28"/>
        <v>2.1</v>
      </c>
      <c r="M107" s="136">
        <f t="shared" si="28"/>
        <v>2.1</v>
      </c>
      <c r="N107" s="136">
        <f t="shared" si="28"/>
        <v>2.1</v>
      </c>
      <c r="O107" s="136">
        <f t="shared" si="28"/>
        <v>2.1</v>
      </c>
      <c r="P107" s="136">
        <f t="shared" si="28"/>
        <v>2.1</v>
      </c>
      <c r="Q107" s="136">
        <f t="shared" si="28"/>
        <v>2.1</v>
      </c>
      <c r="R107" s="136">
        <f t="shared" si="28"/>
        <v>2.1</v>
      </c>
      <c r="S107" s="136">
        <f t="shared" si="29"/>
        <v>2.1</v>
      </c>
      <c r="T107" s="136">
        <f t="shared" si="29"/>
        <v>2.1</v>
      </c>
      <c r="U107" s="136">
        <f t="shared" si="29"/>
        <v>2.1</v>
      </c>
      <c r="V107" s="136">
        <f t="shared" si="29"/>
        <v>2.1</v>
      </c>
      <c r="W107" s="136">
        <f t="shared" si="29"/>
        <v>2.1</v>
      </c>
      <c r="X107" s="136">
        <f t="shared" si="29"/>
        <v>2.1</v>
      </c>
      <c r="Y107" s="136">
        <f t="shared" si="29"/>
        <v>2.1</v>
      </c>
      <c r="Z107" s="136">
        <f t="shared" si="29"/>
        <v>2.1</v>
      </c>
      <c r="AA107" s="136">
        <f t="shared" si="29"/>
        <v>2.1</v>
      </c>
      <c r="AB107" s="136">
        <f t="shared" si="29"/>
        <v>2.1</v>
      </c>
      <c r="AC107" s="136">
        <f t="shared" si="29"/>
        <v>2.1</v>
      </c>
      <c r="AD107" s="136">
        <f t="shared" si="29"/>
        <v>2.1</v>
      </c>
      <c r="AE107" s="136">
        <f t="shared" si="29"/>
        <v>2.1</v>
      </c>
      <c r="AF107" s="136">
        <f t="shared" si="29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8"/>
        <v>9.3000000000000007</v>
      </c>
      <c r="D108" s="136">
        <f t="shared" si="28"/>
        <v>9.3000000000000007</v>
      </c>
      <c r="E108" s="136">
        <f t="shared" si="28"/>
        <v>9.3000000000000007</v>
      </c>
      <c r="F108" s="136">
        <f t="shared" si="28"/>
        <v>9.3000000000000007</v>
      </c>
      <c r="G108" s="136">
        <f t="shared" si="28"/>
        <v>9.3000000000000007</v>
      </c>
      <c r="H108" s="136">
        <f t="shared" si="28"/>
        <v>9.3000000000000007</v>
      </c>
      <c r="I108" s="136">
        <f t="shared" si="28"/>
        <v>9.3000000000000007</v>
      </c>
      <c r="J108" s="136">
        <f t="shared" si="28"/>
        <v>9.3000000000000007</v>
      </c>
      <c r="K108" s="136">
        <f t="shared" si="28"/>
        <v>9.3000000000000007</v>
      </c>
      <c r="L108" s="136">
        <f t="shared" si="28"/>
        <v>9.3000000000000007</v>
      </c>
      <c r="M108" s="136">
        <f t="shared" si="28"/>
        <v>9.3000000000000007</v>
      </c>
      <c r="N108" s="136">
        <f t="shared" si="28"/>
        <v>9.3000000000000007</v>
      </c>
      <c r="O108" s="136">
        <f t="shared" si="28"/>
        <v>9.3000000000000007</v>
      </c>
      <c r="P108" s="136">
        <f t="shared" si="28"/>
        <v>9.3000000000000007</v>
      </c>
      <c r="Q108" s="136">
        <f t="shared" si="28"/>
        <v>9.3000000000000007</v>
      </c>
      <c r="R108" s="136">
        <f t="shared" si="28"/>
        <v>9.3000000000000007</v>
      </c>
      <c r="S108" s="136">
        <f t="shared" si="29"/>
        <v>9.3000000000000007</v>
      </c>
      <c r="T108" s="136">
        <f t="shared" si="29"/>
        <v>9.3000000000000007</v>
      </c>
      <c r="U108" s="136">
        <f t="shared" si="29"/>
        <v>9.3000000000000007</v>
      </c>
      <c r="V108" s="136">
        <f t="shared" si="29"/>
        <v>9.3000000000000007</v>
      </c>
      <c r="W108" s="136">
        <f t="shared" si="29"/>
        <v>9.3000000000000007</v>
      </c>
      <c r="X108" s="136">
        <f t="shared" si="29"/>
        <v>9.3000000000000007</v>
      </c>
      <c r="Y108" s="136">
        <f t="shared" si="29"/>
        <v>9.3000000000000007</v>
      </c>
      <c r="Z108" s="136">
        <f t="shared" si="29"/>
        <v>9.3000000000000007</v>
      </c>
      <c r="AA108" s="136">
        <f t="shared" si="29"/>
        <v>9.3000000000000007</v>
      </c>
      <c r="AB108" s="136">
        <f t="shared" si="29"/>
        <v>9.3000000000000007</v>
      </c>
      <c r="AC108" s="136">
        <f t="shared" si="29"/>
        <v>9.3000000000000007</v>
      </c>
      <c r="AD108" s="136">
        <f t="shared" si="29"/>
        <v>9.3000000000000007</v>
      </c>
      <c r="AE108" s="136">
        <f t="shared" si="29"/>
        <v>9.3000000000000007</v>
      </c>
      <c r="AF108" s="136">
        <f t="shared" si="29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8"/>
        <v>0</v>
      </c>
      <c r="D109" s="136">
        <f t="shared" si="28"/>
        <v>0</v>
      </c>
      <c r="E109" s="136">
        <f t="shared" si="28"/>
        <v>0</v>
      </c>
      <c r="F109" s="136">
        <f t="shared" si="28"/>
        <v>0</v>
      </c>
      <c r="G109" s="136">
        <f t="shared" si="28"/>
        <v>0</v>
      </c>
      <c r="H109" s="136">
        <f t="shared" si="28"/>
        <v>0</v>
      </c>
      <c r="I109" s="136">
        <f t="shared" si="28"/>
        <v>0</v>
      </c>
      <c r="J109" s="136">
        <f t="shared" si="28"/>
        <v>0</v>
      </c>
      <c r="K109" s="136">
        <f t="shared" si="28"/>
        <v>0</v>
      </c>
      <c r="L109" s="136">
        <f t="shared" si="28"/>
        <v>0</v>
      </c>
      <c r="M109" s="136">
        <f t="shared" si="28"/>
        <v>0</v>
      </c>
      <c r="N109" s="136">
        <f t="shared" si="28"/>
        <v>0</v>
      </c>
      <c r="O109" s="136">
        <f t="shared" si="28"/>
        <v>0</v>
      </c>
      <c r="P109" s="136">
        <f t="shared" si="28"/>
        <v>0</v>
      </c>
      <c r="Q109" s="136">
        <f t="shared" si="28"/>
        <v>0</v>
      </c>
      <c r="R109" s="136">
        <f t="shared" si="28"/>
        <v>0</v>
      </c>
      <c r="S109" s="136">
        <f t="shared" si="29"/>
        <v>0</v>
      </c>
      <c r="T109" s="136">
        <f t="shared" si="29"/>
        <v>0</v>
      </c>
      <c r="U109" s="136">
        <f t="shared" si="29"/>
        <v>0</v>
      </c>
      <c r="V109" s="136">
        <f t="shared" si="29"/>
        <v>0</v>
      </c>
      <c r="W109" s="136">
        <f t="shared" si="29"/>
        <v>0</v>
      </c>
      <c r="X109" s="136">
        <f t="shared" si="29"/>
        <v>0</v>
      </c>
      <c r="Y109" s="136">
        <f t="shared" si="29"/>
        <v>0</v>
      </c>
      <c r="Z109" s="136">
        <f t="shared" si="29"/>
        <v>0</v>
      </c>
      <c r="AA109" s="136">
        <f t="shared" si="29"/>
        <v>0</v>
      </c>
      <c r="AB109" s="136">
        <f t="shared" si="29"/>
        <v>0</v>
      </c>
      <c r="AC109" s="136">
        <f t="shared" si="29"/>
        <v>0</v>
      </c>
      <c r="AD109" s="136">
        <f t="shared" si="29"/>
        <v>0</v>
      </c>
      <c r="AE109" s="136">
        <f t="shared" si="29"/>
        <v>0</v>
      </c>
      <c r="AF109" s="136">
        <f t="shared" si="29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8"/>
        <v>0</v>
      </c>
      <c r="D110" s="136">
        <f t="shared" si="28"/>
        <v>0</v>
      </c>
      <c r="E110" s="136">
        <f t="shared" si="28"/>
        <v>0</v>
      </c>
      <c r="F110" s="136">
        <f t="shared" si="28"/>
        <v>0</v>
      </c>
      <c r="G110" s="136">
        <f t="shared" si="28"/>
        <v>0</v>
      </c>
      <c r="H110" s="136">
        <f t="shared" si="28"/>
        <v>0</v>
      </c>
      <c r="I110" s="136">
        <f t="shared" si="28"/>
        <v>0</v>
      </c>
      <c r="J110" s="136">
        <f t="shared" si="28"/>
        <v>0</v>
      </c>
      <c r="K110" s="136">
        <f t="shared" si="28"/>
        <v>0</v>
      </c>
      <c r="L110" s="136">
        <f t="shared" si="28"/>
        <v>0</v>
      </c>
      <c r="M110" s="136">
        <f t="shared" si="28"/>
        <v>0</v>
      </c>
      <c r="N110" s="136">
        <f t="shared" si="28"/>
        <v>0</v>
      </c>
      <c r="O110" s="136">
        <f t="shared" si="28"/>
        <v>0</v>
      </c>
      <c r="P110" s="136">
        <f t="shared" si="28"/>
        <v>0</v>
      </c>
      <c r="Q110" s="136">
        <f t="shared" si="28"/>
        <v>0</v>
      </c>
      <c r="R110" s="136">
        <f t="shared" si="28"/>
        <v>0</v>
      </c>
      <c r="S110" s="136">
        <f t="shared" si="29"/>
        <v>0</v>
      </c>
      <c r="T110" s="136">
        <f t="shared" si="29"/>
        <v>0</v>
      </c>
      <c r="U110" s="136">
        <f t="shared" si="29"/>
        <v>0</v>
      </c>
      <c r="V110" s="136">
        <f t="shared" si="29"/>
        <v>0</v>
      </c>
      <c r="W110" s="136">
        <f t="shared" si="29"/>
        <v>0</v>
      </c>
      <c r="X110" s="136">
        <f t="shared" si="29"/>
        <v>0</v>
      </c>
      <c r="Y110" s="136">
        <f t="shared" si="29"/>
        <v>0</v>
      </c>
      <c r="Z110" s="136">
        <f t="shared" si="29"/>
        <v>0</v>
      </c>
      <c r="AA110" s="136">
        <f t="shared" si="29"/>
        <v>0</v>
      </c>
      <c r="AB110" s="136">
        <f t="shared" si="29"/>
        <v>0</v>
      </c>
      <c r="AC110" s="136">
        <f t="shared" si="29"/>
        <v>0</v>
      </c>
      <c r="AD110" s="136">
        <f t="shared" si="29"/>
        <v>0</v>
      </c>
      <c r="AE110" s="136">
        <f t="shared" si="29"/>
        <v>0</v>
      </c>
      <c r="AF110" s="136">
        <f t="shared" si="29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8"/>
        <v>5</v>
      </c>
      <c r="D111" s="136">
        <f t="shared" si="28"/>
        <v>5</v>
      </c>
      <c r="E111" s="136">
        <f t="shared" si="28"/>
        <v>5</v>
      </c>
      <c r="F111" s="136">
        <f t="shared" si="28"/>
        <v>5</v>
      </c>
      <c r="G111" s="136">
        <f t="shared" si="28"/>
        <v>5</v>
      </c>
      <c r="H111" s="136">
        <f t="shared" si="28"/>
        <v>5</v>
      </c>
      <c r="I111" s="136">
        <f t="shared" si="28"/>
        <v>5</v>
      </c>
      <c r="J111" s="136">
        <f t="shared" si="28"/>
        <v>5</v>
      </c>
      <c r="K111" s="136">
        <f t="shared" si="28"/>
        <v>5</v>
      </c>
      <c r="L111" s="136">
        <f t="shared" si="28"/>
        <v>5</v>
      </c>
      <c r="M111" s="136">
        <f t="shared" si="28"/>
        <v>5</v>
      </c>
      <c r="N111" s="136">
        <f t="shared" si="28"/>
        <v>5</v>
      </c>
      <c r="O111" s="136">
        <f t="shared" si="28"/>
        <v>5</v>
      </c>
      <c r="P111" s="136">
        <f t="shared" si="28"/>
        <v>5</v>
      </c>
      <c r="Q111" s="136">
        <f t="shared" si="28"/>
        <v>5</v>
      </c>
      <c r="R111" s="136">
        <f t="shared" si="28"/>
        <v>5</v>
      </c>
      <c r="S111" s="136">
        <f t="shared" si="29"/>
        <v>5</v>
      </c>
      <c r="T111" s="136">
        <f t="shared" si="29"/>
        <v>5</v>
      </c>
      <c r="U111" s="136">
        <f t="shared" si="29"/>
        <v>5</v>
      </c>
      <c r="V111" s="136">
        <f t="shared" si="29"/>
        <v>5</v>
      </c>
      <c r="W111" s="136">
        <f t="shared" si="29"/>
        <v>5</v>
      </c>
      <c r="X111" s="136">
        <f t="shared" si="29"/>
        <v>5</v>
      </c>
      <c r="Y111" s="136">
        <f t="shared" si="29"/>
        <v>5</v>
      </c>
      <c r="Z111" s="136">
        <f t="shared" si="29"/>
        <v>5</v>
      </c>
      <c r="AA111" s="136">
        <f t="shared" si="29"/>
        <v>5</v>
      </c>
      <c r="AB111" s="136">
        <f t="shared" si="29"/>
        <v>5</v>
      </c>
      <c r="AC111" s="136">
        <f t="shared" si="29"/>
        <v>5</v>
      </c>
      <c r="AD111" s="136">
        <f t="shared" si="29"/>
        <v>5</v>
      </c>
      <c r="AE111" s="136">
        <f t="shared" si="29"/>
        <v>5</v>
      </c>
      <c r="AF111" s="136">
        <f t="shared" si="29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8"/>
        <v>1</v>
      </c>
      <c r="D112" s="136">
        <f t="shared" si="28"/>
        <v>1</v>
      </c>
      <c r="E112" s="136">
        <f t="shared" si="28"/>
        <v>1</v>
      </c>
      <c r="F112" s="136">
        <f t="shared" si="28"/>
        <v>1</v>
      </c>
      <c r="G112" s="136">
        <f t="shared" si="28"/>
        <v>1</v>
      </c>
      <c r="H112" s="136">
        <f t="shared" si="28"/>
        <v>1</v>
      </c>
      <c r="I112" s="136">
        <f t="shared" si="28"/>
        <v>1</v>
      </c>
      <c r="J112" s="136">
        <f t="shared" si="28"/>
        <v>1</v>
      </c>
      <c r="K112" s="136">
        <f t="shared" si="28"/>
        <v>1</v>
      </c>
      <c r="L112" s="136">
        <f t="shared" si="28"/>
        <v>1</v>
      </c>
      <c r="M112" s="136">
        <f t="shared" si="28"/>
        <v>1</v>
      </c>
      <c r="N112" s="136">
        <f t="shared" si="28"/>
        <v>1</v>
      </c>
      <c r="O112" s="136">
        <f t="shared" si="28"/>
        <v>1</v>
      </c>
      <c r="P112" s="136">
        <f t="shared" si="28"/>
        <v>1</v>
      </c>
      <c r="Q112" s="136">
        <f t="shared" si="28"/>
        <v>1</v>
      </c>
      <c r="R112" s="136">
        <f t="shared" si="28"/>
        <v>1</v>
      </c>
      <c r="S112" s="136">
        <f t="shared" si="29"/>
        <v>1</v>
      </c>
      <c r="T112" s="136">
        <f t="shared" si="29"/>
        <v>1</v>
      </c>
      <c r="U112" s="136">
        <f t="shared" si="29"/>
        <v>1</v>
      </c>
      <c r="V112" s="136">
        <f t="shared" si="29"/>
        <v>1</v>
      </c>
      <c r="W112" s="136">
        <f t="shared" si="29"/>
        <v>1</v>
      </c>
      <c r="X112" s="136">
        <f t="shared" si="29"/>
        <v>1</v>
      </c>
      <c r="Y112" s="136">
        <f t="shared" si="29"/>
        <v>1</v>
      </c>
      <c r="Z112" s="136">
        <f t="shared" si="29"/>
        <v>1</v>
      </c>
      <c r="AA112" s="136">
        <f t="shared" si="29"/>
        <v>1</v>
      </c>
      <c r="AB112" s="136">
        <f t="shared" si="29"/>
        <v>1</v>
      </c>
      <c r="AC112" s="136">
        <f t="shared" si="29"/>
        <v>1</v>
      </c>
      <c r="AD112" s="136">
        <f t="shared" si="29"/>
        <v>1</v>
      </c>
      <c r="AE112" s="136">
        <f t="shared" si="29"/>
        <v>1</v>
      </c>
      <c r="AF112" s="136">
        <f t="shared" si="29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8"/>
        <v>1.58</v>
      </c>
      <c r="D113" s="136">
        <f t="shared" si="28"/>
        <v>1.58</v>
      </c>
      <c r="E113" s="136">
        <f t="shared" si="28"/>
        <v>1.58</v>
      </c>
      <c r="F113" s="136">
        <f t="shared" si="28"/>
        <v>1.58</v>
      </c>
      <c r="G113" s="136">
        <f t="shared" si="28"/>
        <v>1.58</v>
      </c>
      <c r="H113" s="136">
        <f t="shared" si="28"/>
        <v>1.58</v>
      </c>
      <c r="I113" s="136">
        <f t="shared" si="28"/>
        <v>1.58</v>
      </c>
      <c r="J113" s="136">
        <f t="shared" si="28"/>
        <v>1.58</v>
      </c>
      <c r="K113" s="136">
        <f t="shared" si="28"/>
        <v>1.58</v>
      </c>
      <c r="L113" s="136">
        <f t="shared" si="28"/>
        <v>1.58</v>
      </c>
      <c r="M113" s="136">
        <f t="shared" si="28"/>
        <v>1.58</v>
      </c>
      <c r="N113" s="136">
        <f t="shared" si="28"/>
        <v>1.58</v>
      </c>
      <c r="O113" s="136">
        <f t="shared" si="28"/>
        <v>1.58</v>
      </c>
      <c r="P113" s="136">
        <f t="shared" si="28"/>
        <v>1.58</v>
      </c>
      <c r="Q113" s="136">
        <f t="shared" si="28"/>
        <v>1.58</v>
      </c>
      <c r="R113" s="136">
        <f t="shared" si="28"/>
        <v>1.58</v>
      </c>
      <c r="S113" s="136">
        <f t="shared" si="29"/>
        <v>1.58</v>
      </c>
      <c r="T113" s="136">
        <f t="shared" si="29"/>
        <v>1.58</v>
      </c>
      <c r="U113" s="136">
        <f t="shared" si="29"/>
        <v>1.58</v>
      </c>
      <c r="V113" s="136">
        <f t="shared" si="29"/>
        <v>1.58</v>
      </c>
      <c r="W113" s="136">
        <f t="shared" si="29"/>
        <v>1.58</v>
      </c>
      <c r="X113" s="136">
        <f t="shared" si="29"/>
        <v>1.58</v>
      </c>
      <c r="Y113" s="136">
        <f t="shared" si="29"/>
        <v>1.58</v>
      </c>
      <c r="Z113" s="136">
        <f t="shared" si="29"/>
        <v>1.58</v>
      </c>
      <c r="AA113" s="136">
        <f t="shared" si="29"/>
        <v>1.58</v>
      </c>
      <c r="AB113" s="136">
        <f t="shared" si="29"/>
        <v>1.58</v>
      </c>
      <c r="AC113" s="136">
        <f t="shared" si="29"/>
        <v>1.58</v>
      </c>
      <c r="AD113" s="136">
        <f t="shared" si="29"/>
        <v>1.58</v>
      </c>
      <c r="AE113" s="136">
        <f t="shared" si="29"/>
        <v>1.58</v>
      </c>
      <c r="AF113" s="136">
        <f t="shared" si="29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8"/>
        <v>1.46</v>
      </c>
      <c r="D114" s="136">
        <f t="shared" si="28"/>
        <v>1.46</v>
      </c>
      <c r="E114" s="136">
        <f t="shared" si="28"/>
        <v>1.46</v>
      </c>
      <c r="F114" s="136">
        <f t="shared" si="28"/>
        <v>1.46</v>
      </c>
      <c r="G114" s="136">
        <f t="shared" si="28"/>
        <v>1.46</v>
      </c>
      <c r="H114" s="136">
        <f t="shared" si="28"/>
        <v>1.46</v>
      </c>
      <c r="I114" s="136">
        <f t="shared" si="28"/>
        <v>1.46</v>
      </c>
      <c r="J114" s="136">
        <f t="shared" si="28"/>
        <v>1.46</v>
      </c>
      <c r="K114" s="136">
        <f t="shared" si="28"/>
        <v>1.46</v>
      </c>
      <c r="L114" s="136">
        <f t="shared" si="28"/>
        <v>1.46</v>
      </c>
      <c r="M114" s="136">
        <f t="shared" si="28"/>
        <v>1.46</v>
      </c>
      <c r="N114" s="136">
        <f t="shared" si="28"/>
        <v>1.46</v>
      </c>
      <c r="O114" s="136">
        <f t="shared" si="28"/>
        <v>1.46</v>
      </c>
      <c r="P114" s="136">
        <f t="shared" si="28"/>
        <v>1.46</v>
      </c>
      <c r="Q114" s="136">
        <f t="shared" si="28"/>
        <v>1.46</v>
      </c>
      <c r="R114" s="136">
        <f t="shared" si="28"/>
        <v>1.46</v>
      </c>
      <c r="S114" s="136">
        <f t="shared" si="29"/>
        <v>1.46</v>
      </c>
      <c r="T114" s="136">
        <f t="shared" si="29"/>
        <v>1.46</v>
      </c>
      <c r="U114" s="136">
        <f t="shared" si="29"/>
        <v>1.46</v>
      </c>
      <c r="V114" s="136">
        <f t="shared" si="29"/>
        <v>1.46</v>
      </c>
      <c r="W114" s="136">
        <f t="shared" si="29"/>
        <v>1.46</v>
      </c>
      <c r="X114" s="136">
        <f t="shared" si="29"/>
        <v>1.46</v>
      </c>
      <c r="Y114" s="136">
        <f t="shared" si="29"/>
        <v>1.46</v>
      </c>
      <c r="Z114" s="136">
        <f t="shared" si="29"/>
        <v>1.46</v>
      </c>
      <c r="AA114" s="136">
        <f t="shared" si="29"/>
        <v>1.46</v>
      </c>
      <c r="AB114" s="136">
        <f t="shared" si="29"/>
        <v>1.46</v>
      </c>
      <c r="AC114" s="136">
        <f t="shared" si="29"/>
        <v>1.46</v>
      </c>
      <c r="AD114" s="136">
        <f t="shared" si="29"/>
        <v>1.46</v>
      </c>
      <c r="AE114" s="136">
        <f t="shared" si="29"/>
        <v>1.46</v>
      </c>
      <c r="AF114" s="136">
        <f t="shared" si="29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8"/>
        <v>1.48</v>
      </c>
      <c r="D115" s="136">
        <f t="shared" si="28"/>
        <v>1.48</v>
      </c>
      <c r="E115" s="136">
        <f t="shared" si="28"/>
        <v>1.48</v>
      </c>
      <c r="F115" s="136">
        <f t="shared" si="28"/>
        <v>1.48</v>
      </c>
      <c r="G115" s="136">
        <f t="shared" si="28"/>
        <v>1.48</v>
      </c>
      <c r="H115" s="136">
        <f t="shared" si="28"/>
        <v>1.48</v>
      </c>
      <c r="I115" s="136">
        <f t="shared" si="28"/>
        <v>1.48</v>
      </c>
      <c r="J115" s="136">
        <f t="shared" si="28"/>
        <v>1.48</v>
      </c>
      <c r="K115" s="136">
        <f t="shared" si="28"/>
        <v>1.48</v>
      </c>
      <c r="L115" s="136">
        <f t="shared" si="28"/>
        <v>1.48</v>
      </c>
      <c r="M115" s="136">
        <f t="shared" si="28"/>
        <v>1.48</v>
      </c>
      <c r="N115" s="136">
        <f t="shared" si="28"/>
        <v>1.48</v>
      </c>
      <c r="O115" s="136">
        <f t="shared" si="28"/>
        <v>1.48</v>
      </c>
      <c r="P115" s="136">
        <f t="shared" si="28"/>
        <v>1.48</v>
      </c>
      <c r="Q115" s="136">
        <f t="shared" si="28"/>
        <v>1.48</v>
      </c>
      <c r="R115" s="136">
        <f t="shared" si="28"/>
        <v>1.48</v>
      </c>
      <c r="S115" s="136">
        <f t="shared" si="29"/>
        <v>1.48</v>
      </c>
      <c r="T115" s="136">
        <f t="shared" si="29"/>
        <v>1.48</v>
      </c>
      <c r="U115" s="136">
        <f t="shared" si="29"/>
        <v>1.48</v>
      </c>
      <c r="V115" s="136">
        <f t="shared" si="29"/>
        <v>1.48</v>
      </c>
      <c r="W115" s="136">
        <f t="shared" si="29"/>
        <v>1.48</v>
      </c>
      <c r="X115" s="136">
        <f t="shared" si="29"/>
        <v>1.48</v>
      </c>
      <c r="Y115" s="136">
        <f t="shared" si="29"/>
        <v>1.48</v>
      </c>
      <c r="Z115" s="136">
        <f t="shared" si="29"/>
        <v>1.48</v>
      </c>
      <c r="AA115" s="136">
        <f t="shared" si="29"/>
        <v>1.48</v>
      </c>
      <c r="AB115" s="136">
        <f t="shared" si="29"/>
        <v>1.48</v>
      </c>
      <c r="AC115" s="136">
        <f t="shared" si="29"/>
        <v>1.48</v>
      </c>
      <c r="AD115" s="136">
        <f t="shared" si="29"/>
        <v>1.48</v>
      </c>
      <c r="AE115" s="136">
        <f t="shared" si="29"/>
        <v>1.48</v>
      </c>
      <c r="AF115" s="136">
        <f t="shared" si="29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8"/>
        <v>2.2000000000000002</v>
      </c>
      <c r="D116" s="136">
        <f t="shared" si="28"/>
        <v>2.2000000000000002</v>
      </c>
      <c r="E116" s="136">
        <f t="shared" si="28"/>
        <v>2.2000000000000002</v>
      </c>
      <c r="F116" s="136">
        <f t="shared" si="28"/>
        <v>2.2000000000000002</v>
      </c>
      <c r="G116" s="136">
        <f t="shared" si="28"/>
        <v>2.2000000000000002</v>
      </c>
      <c r="H116" s="136">
        <f t="shared" si="28"/>
        <v>2.2000000000000002</v>
      </c>
      <c r="I116" s="136">
        <f t="shared" si="28"/>
        <v>2.2000000000000002</v>
      </c>
      <c r="J116" s="136">
        <f t="shared" si="28"/>
        <v>2.2000000000000002</v>
      </c>
      <c r="K116" s="136">
        <f t="shared" si="28"/>
        <v>2.2000000000000002</v>
      </c>
      <c r="L116" s="136">
        <f t="shared" si="28"/>
        <v>2.2000000000000002</v>
      </c>
      <c r="M116" s="136">
        <f t="shared" si="28"/>
        <v>2.2000000000000002</v>
      </c>
      <c r="N116" s="136">
        <f t="shared" si="28"/>
        <v>2.2000000000000002</v>
      </c>
      <c r="O116" s="136">
        <f t="shared" si="28"/>
        <v>2.2000000000000002</v>
      </c>
      <c r="P116" s="136">
        <f t="shared" si="28"/>
        <v>2.2000000000000002</v>
      </c>
      <c r="Q116" s="136">
        <f t="shared" si="28"/>
        <v>2.2000000000000002</v>
      </c>
      <c r="R116" s="136">
        <f t="shared" si="28"/>
        <v>2.2000000000000002</v>
      </c>
      <c r="S116" s="136">
        <f t="shared" si="29"/>
        <v>2.2000000000000002</v>
      </c>
      <c r="T116" s="136">
        <f t="shared" si="29"/>
        <v>2.2000000000000002</v>
      </c>
      <c r="U116" s="136">
        <f t="shared" si="29"/>
        <v>2.2000000000000002</v>
      </c>
      <c r="V116" s="136">
        <f t="shared" si="29"/>
        <v>2.2000000000000002</v>
      </c>
      <c r="W116" s="136">
        <f t="shared" si="29"/>
        <v>2.2000000000000002</v>
      </c>
      <c r="X116" s="136">
        <f t="shared" si="29"/>
        <v>2.2000000000000002</v>
      </c>
      <c r="Y116" s="136">
        <f t="shared" si="29"/>
        <v>2.2000000000000002</v>
      </c>
      <c r="Z116" s="136">
        <f t="shared" si="29"/>
        <v>2.2000000000000002</v>
      </c>
      <c r="AA116" s="136">
        <f t="shared" si="29"/>
        <v>2.2000000000000002</v>
      </c>
      <c r="AB116" s="136">
        <f t="shared" si="29"/>
        <v>2.2000000000000002</v>
      </c>
      <c r="AC116" s="136">
        <f t="shared" si="29"/>
        <v>2.2000000000000002</v>
      </c>
      <c r="AD116" s="136">
        <f t="shared" si="29"/>
        <v>2.2000000000000002</v>
      </c>
      <c r="AE116" s="136">
        <f t="shared" si="29"/>
        <v>2.2000000000000002</v>
      </c>
      <c r="AF116" s="136">
        <f t="shared" si="29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8"/>
        <v>2</v>
      </c>
      <c r="D117" s="136">
        <f t="shared" si="28"/>
        <v>2</v>
      </c>
      <c r="E117" s="136">
        <f t="shared" si="28"/>
        <v>2</v>
      </c>
      <c r="F117" s="136">
        <f t="shared" si="28"/>
        <v>2</v>
      </c>
      <c r="G117" s="136">
        <f t="shared" si="28"/>
        <v>2</v>
      </c>
      <c r="H117" s="136">
        <f t="shared" si="28"/>
        <v>2</v>
      </c>
      <c r="I117" s="136">
        <f t="shared" si="28"/>
        <v>2</v>
      </c>
      <c r="J117" s="136">
        <f t="shared" si="28"/>
        <v>2</v>
      </c>
      <c r="K117" s="136">
        <f t="shared" si="28"/>
        <v>2</v>
      </c>
      <c r="L117" s="136">
        <f t="shared" si="28"/>
        <v>2</v>
      </c>
      <c r="M117" s="136">
        <f t="shared" si="28"/>
        <v>2</v>
      </c>
      <c r="N117" s="136">
        <f t="shared" si="28"/>
        <v>2</v>
      </c>
      <c r="O117" s="136">
        <f t="shared" si="28"/>
        <v>2</v>
      </c>
      <c r="P117" s="136">
        <f t="shared" si="28"/>
        <v>2</v>
      </c>
      <c r="Q117" s="136">
        <f t="shared" si="28"/>
        <v>2</v>
      </c>
      <c r="R117" s="136">
        <f t="shared" si="28"/>
        <v>2</v>
      </c>
      <c r="S117" s="136">
        <f t="shared" si="29"/>
        <v>2</v>
      </c>
      <c r="T117" s="136">
        <f t="shared" si="29"/>
        <v>2</v>
      </c>
      <c r="U117" s="136">
        <f t="shared" si="29"/>
        <v>2</v>
      </c>
      <c r="V117" s="136">
        <f t="shared" si="29"/>
        <v>2</v>
      </c>
      <c r="W117" s="136">
        <f t="shared" si="29"/>
        <v>2</v>
      </c>
      <c r="X117" s="136">
        <f t="shared" si="29"/>
        <v>2</v>
      </c>
      <c r="Y117" s="136">
        <f t="shared" si="29"/>
        <v>2</v>
      </c>
      <c r="Z117" s="136">
        <f t="shared" si="29"/>
        <v>2</v>
      </c>
      <c r="AA117" s="136">
        <f t="shared" si="29"/>
        <v>2</v>
      </c>
      <c r="AB117" s="136">
        <f t="shared" si="29"/>
        <v>2</v>
      </c>
      <c r="AC117" s="136">
        <f t="shared" si="29"/>
        <v>2</v>
      </c>
      <c r="AD117" s="136">
        <f t="shared" si="29"/>
        <v>2</v>
      </c>
      <c r="AE117" s="136">
        <f t="shared" si="29"/>
        <v>2</v>
      </c>
      <c r="AF117" s="136">
        <f t="shared" si="29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8"/>
        <v>1.25</v>
      </c>
      <c r="D118" s="136">
        <f t="shared" si="28"/>
        <v>1.25</v>
      </c>
      <c r="E118" s="136">
        <f t="shared" si="28"/>
        <v>1.25</v>
      </c>
      <c r="F118" s="136">
        <f t="shared" si="28"/>
        <v>1.25</v>
      </c>
      <c r="G118" s="136">
        <f t="shared" si="28"/>
        <v>1.25</v>
      </c>
      <c r="H118" s="136">
        <f t="shared" si="28"/>
        <v>1.25</v>
      </c>
      <c r="I118" s="136">
        <f t="shared" si="28"/>
        <v>1.25</v>
      </c>
      <c r="J118" s="136">
        <f t="shared" si="28"/>
        <v>1.25</v>
      </c>
      <c r="K118" s="136">
        <f t="shared" si="28"/>
        <v>1.25</v>
      </c>
      <c r="L118" s="136">
        <f t="shared" si="28"/>
        <v>1.25</v>
      </c>
      <c r="M118" s="136">
        <f t="shared" si="28"/>
        <v>1.25</v>
      </c>
      <c r="N118" s="136">
        <f t="shared" si="28"/>
        <v>1.25</v>
      </c>
      <c r="O118" s="136">
        <f t="shared" si="28"/>
        <v>1.25</v>
      </c>
      <c r="P118" s="136">
        <f t="shared" si="28"/>
        <v>1.25</v>
      </c>
      <c r="Q118" s="136">
        <f t="shared" si="28"/>
        <v>1.25</v>
      </c>
      <c r="R118" s="136">
        <f t="shared" si="28"/>
        <v>1.25</v>
      </c>
      <c r="S118" s="136">
        <f t="shared" si="29"/>
        <v>1.25</v>
      </c>
      <c r="T118" s="136">
        <f t="shared" si="29"/>
        <v>1.25</v>
      </c>
      <c r="U118" s="136">
        <f t="shared" si="29"/>
        <v>1.25</v>
      </c>
      <c r="V118" s="136">
        <f t="shared" si="29"/>
        <v>1.25</v>
      </c>
      <c r="W118" s="136">
        <f t="shared" si="29"/>
        <v>1.25</v>
      </c>
      <c r="X118" s="136">
        <f t="shared" si="29"/>
        <v>1.25</v>
      </c>
      <c r="Y118" s="136">
        <f t="shared" si="29"/>
        <v>1.25</v>
      </c>
      <c r="Z118" s="136">
        <f t="shared" si="29"/>
        <v>1.25</v>
      </c>
      <c r="AA118" s="136">
        <f t="shared" si="29"/>
        <v>1.25</v>
      </c>
      <c r="AB118" s="136">
        <f t="shared" si="29"/>
        <v>1.25</v>
      </c>
      <c r="AC118" s="136">
        <f t="shared" si="29"/>
        <v>1.25</v>
      </c>
      <c r="AD118" s="136">
        <f t="shared" si="29"/>
        <v>1.25</v>
      </c>
      <c r="AE118" s="136">
        <f t="shared" si="29"/>
        <v>1.25</v>
      </c>
      <c r="AF118" s="136">
        <f t="shared" si="29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8"/>
        <v>1.1499999999999999</v>
      </c>
      <c r="D119" s="136">
        <f t="shared" si="28"/>
        <v>1.1499999999999999</v>
      </c>
      <c r="E119" s="136">
        <f t="shared" si="28"/>
        <v>1.1499999999999999</v>
      </c>
      <c r="F119" s="136">
        <f t="shared" si="28"/>
        <v>1.1499999999999999</v>
      </c>
      <c r="G119" s="136">
        <f t="shared" si="28"/>
        <v>1.1499999999999999</v>
      </c>
      <c r="H119" s="136">
        <f t="shared" si="28"/>
        <v>1.1499999999999999</v>
      </c>
      <c r="I119" s="136">
        <f t="shared" si="28"/>
        <v>1.1499999999999999</v>
      </c>
      <c r="J119" s="136">
        <f t="shared" si="28"/>
        <v>1.1499999999999999</v>
      </c>
      <c r="K119" s="136">
        <f t="shared" si="28"/>
        <v>1.1499999999999999</v>
      </c>
      <c r="L119" s="136">
        <f t="shared" si="28"/>
        <v>1.1499999999999999</v>
      </c>
      <c r="M119" s="136">
        <f t="shared" si="28"/>
        <v>1.1499999999999999</v>
      </c>
      <c r="N119" s="136">
        <f t="shared" si="28"/>
        <v>1.1499999999999999</v>
      </c>
      <c r="O119" s="136">
        <f t="shared" si="28"/>
        <v>1.1499999999999999</v>
      </c>
      <c r="P119" s="136">
        <f t="shared" si="28"/>
        <v>1.1499999999999999</v>
      </c>
      <c r="Q119" s="136">
        <f t="shared" si="28"/>
        <v>1.1499999999999999</v>
      </c>
      <c r="R119" s="136">
        <f t="shared" si="28"/>
        <v>1.1499999999999999</v>
      </c>
      <c r="S119" s="136">
        <f t="shared" si="29"/>
        <v>1.1499999999999999</v>
      </c>
      <c r="T119" s="136">
        <f t="shared" si="29"/>
        <v>1.1499999999999999</v>
      </c>
      <c r="U119" s="136">
        <f t="shared" si="29"/>
        <v>1.1499999999999999</v>
      </c>
      <c r="V119" s="136">
        <f t="shared" si="29"/>
        <v>1.1499999999999999</v>
      </c>
      <c r="W119" s="136">
        <f t="shared" si="29"/>
        <v>1.1499999999999999</v>
      </c>
      <c r="X119" s="136">
        <f t="shared" si="29"/>
        <v>1.1499999999999999</v>
      </c>
      <c r="Y119" s="136">
        <f t="shared" si="29"/>
        <v>1.1499999999999999</v>
      </c>
      <c r="Z119" s="136">
        <f t="shared" si="29"/>
        <v>1.1499999999999999</v>
      </c>
      <c r="AA119" s="136">
        <f t="shared" si="29"/>
        <v>1.1499999999999999</v>
      </c>
      <c r="AB119" s="136">
        <f t="shared" si="29"/>
        <v>1.1499999999999999</v>
      </c>
      <c r="AC119" s="136">
        <f t="shared" si="29"/>
        <v>1.1499999999999999</v>
      </c>
      <c r="AD119" s="136">
        <f t="shared" si="29"/>
        <v>1.1499999999999999</v>
      </c>
      <c r="AE119" s="136">
        <f t="shared" si="29"/>
        <v>1.1499999999999999</v>
      </c>
      <c r="AF119" s="136">
        <f t="shared" si="29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8"/>
        <v>2.133</v>
      </c>
      <c r="D120" s="136">
        <f t="shared" si="28"/>
        <v>2.133</v>
      </c>
      <c r="E120" s="136">
        <f t="shared" si="28"/>
        <v>2.133</v>
      </c>
      <c r="F120" s="136">
        <f t="shared" si="28"/>
        <v>2.133</v>
      </c>
      <c r="G120" s="136">
        <f t="shared" si="28"/>
        <v>2.133</v>
      </c>
      <c r="H120" s="136">
        <f t="shared" si="28"/>
        <v>2.133</v>
      </c>
      <c r="I120" s="136">
        <f t="shared" si="28"/>
        <v>2.133</v>
      </c>
      <c r="J120" s="136">
        <f t="shared" si="28"/>
        <v>2.133</v>
      </c>
      <c r="K120" s="136">
        <f t="shared" si="28"/>
        <v>2.133</v>
      </c>
      <c r="L120" s="136">
        <f t="shared" si="28"/>
        <v>2.133</v>
      </c>
      <c r="M120" s="136">
        <f t="shared" si="28"/>
        <v>2.133</v>
      </c>
      <c r="N120" s="136">
        <f t="shared" si="28"/>
        <v>2.133</v>
      </c>
      <c r="O120" s="136">
        <f t="shared" si="28"/>
        <v>2.133</v>
      </c>
      <c r="P120" s="136">
        <f t="shared" si="28"/>
        <v>2.133</v>
      </c>
      <c r="Q120" s="136">
        <f t="shared" si="28"/>
        <v>2.133</v>
      </c>
      <c r="R120" s="136">
        <f t="shared" si="28"/>
        <v>2.133</v>
      </c>
      <c r="S120" s="136">
        <f t="shared" si="29"/>
        <v>2.133</v>
      </c>
      <c r="T120" s="136">
        <f t="shared" si="29"/>
        <v>2.133</v>
      </c>
      <c r="U120" s="136">
        <f t="shared" si="29"/>
        <v>2.133</v>
      </c>
      <c r="V120" s="136">
        <f t="shared" si="29"/>
        <v>2.133</v>
      </c>
      <c r="W120" s="136">
        <f t="shared" si="29"/>
        <v>2.133</v>
      </c>
      <c r="X120" s="136">
        <f t="shared" si="29"/>
        <v>2.133</v>
      </c>
      <c r="Y120" s="136">
        <f t="shared" si="29"/>
        <v>2.133</v>
      </c>
      <c r="Z120" s="136">
        <f t="shared" si="29"/>
        <v>2.133</v>
      </c>
      <c r="AA120" s="136">
        <f t="shared" si="29"/>
        <v>2.133</v>
      </c>
      <c r="AB120" s="136">
        <f t="shared" si="29"/>
        <v>2.133</v>
      </c>
      <c r="AC120" s="136">
        <f t="shared" si="29"/>
        <v>2.133</v>
      </c>
      <c r="AD120" s="136">
        <f t="shared" si="29"/>
        <v>2.133</v>
      </c>
      <c r="AE120" s="136">
        <f t="shared" si="29"/>
        <v>2.133</v>
      </c>
      <c r="AF120" s="136">
        <f t="shared" si="29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8"/>
        <v>2.09</v>
      </c>
      <c r="D121" s="136">
        <f t="shared" si="28"/>
        <v>2.09</v>
      </c>
      <c r="E121" s="136">
        <f t="shared" si="28"/>
        <v>2.09</v>
      </c>
      <c r="F121" s="136">
        <f t="shared" si="28"/>
        <v>2.09</v>
      </c>
      <c r="G121" s="136">
        <f t="shared" si="28"/>
        <v>2.09</v>
      </c>
      <c r="H121" s="136">
        <f t="shared" si="28"/>
        <v>2.09</v>
      </c>
      <c r="I121" s="136">
        <f t="shared" si="28"/>
        <v>2.09</v>
      </c>
      <c r="J121" s="136">
        <f t="shared" si="28"/>
        <v>2.09</v>
      </c>
      <c r="K121" s="136">
        <f t="shared" si="28"/>
        <v>2.09</v>
      </c>
      <c r="L121" s="136">
        <f t="shared" si="28"/>
        <v>2.09</v>
      </c>
      <c r="M121" s="136">
        <f t="shared" si="28"/>
        <v>2.09</v>
      </c>
      <c r="N121" s="136">
        <f t="shared" si="28"/>
        <v>2.09</v>
      </c>
      <c r="O121" s="136">
        <f t="shared" si="28"/>
        <v>2.09</v>
      </c>
      <c r="P121" s="136">
        <f t="shared" si="28"/>
        <v>2.09</v>
      </c>
      <c r="Q121" s="136">
        <f t="shared" si="28"/>
        <v>2.09</v>
      </c>
      <c r="R121" s="136">
        <f t="shared" ref="R121:W171" si="30">Q121</f>
        <v>2.09</v>
      </c>
      <c r="S121" s="136">
        <f t="shared" si="29"/>
        <v>2.09</v>
      </c>
      <c r="T121" s="136">
        <f t="shared" si="29"/>
        <v>2.09</v>
      </c>
      <c r="U121" s="136">
        <f t="shared" si="29"/>
        <v>2.09</v>
      </c>
      <c r="V121" s="136">
        <f t="shared" si="29"/>
        <v>2.09</v>
      </c>
      <c r="W121" s="136">
        <f t="shared" si="29"/>
        <v>2.09</v>
      </c>
      <c r="X121" s="136">
        <f t="shared" si="29"/>
        <v>2.09</v>
      </c>
      <c r="Y121" s="136">
        <f t="shared" si="29"/>
        <v>2.09</v>
      </c>
      <c r="Z121" s="136">
        <f t="shared" si="29"/>
        <v>2.09</v>
      </c>
      <c r="AA121" s="136">
        <f t="shared" si="29"/>
        <v>2.09</v>
      </c>
      <c r="AB121" s="136">
        <f t="shared" si="29"/>
        <v>2.09</v>
      </c>
      <c r="AC121" s="136">
        <f t="shared" si="29"/>
        <v>2.09</v>
      </c>
      <c r="AD121" s="136">
        <f t="shared" si="29"/>
        <v>2.09</v>
      </c>
      <c r="AE121" s="136">
        <f t="shared" si="29"/>
        <v>2.09</v>
      </c>
      <c r="AF121" s="136">
        <f t="shared" si="29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31">B122</f>
        <v>1.1399999999999999</v>
      </c>
      <c r="D122" s="136">
        <f t="shared" si="31"/>
        <v>1.1399999999999999</v>
      </c>
      <c r="E122" s="136">
        <f t="shared" si="31"/>
        <v>1.1399999999999999</v>
      </c>
      <c r="F122" s="136">
        <f t="shared" si="31"/>
        <v>1.1399999999999999</v>
      </c>
      <c r="G122" s="136">
        <f t="shared" si="31"/>
        <v>1.1399999999999999</v>
      </c>
      <c r="H122" s="136">
        <f t="shared" si="31"/>
        <v>1.1399999999999999</v>
      </c>
      <c r="I122" s="136">
        <f t="shared" si="31"/>
        <v>1.1399999999999999</v>
      </c>
      <c r="J122" s="136">
        <f t="shared" si="31"/>
        <v>1.1399999999999999</v>
      </c>
      <c r="K122" s="136">
        <f t="shared" si="31"/>
        <v>1.1399999999999999</v>
      </c>
      <c r="L122" s="136">
        <f t="shared" si="31"/>
        <v>1.1399999999999999</v>
      </c>
      <c r="M122" s="136">
        <f t="shared" si="31"/>
        <v>1.1399999999999999</v>
      </c>
      <c r="N122" s="136">
        <f t="shared" si="31"/>
        <v>1.1399999999999999</v>
      </c>
      <c r="O122" s="136">
        <f t="shared" si="31"/>
        <v>1.1399999999999999</v>
      </c>
      <c r="P122" s="136">
        <f t="shared" si="31"/>
        <v>1.1399999999999999</v>
      </c>
      <c r="Q122" s="136">
        <f t="shared" si="31"/>
        <v>1.1399999999999999</v>
      </c>
      <c r="R122" s="136">
        <f t="shared" si="30"/>
        <v>1.1399999999999999</v>
      </c>
      <c r="S122" s="136">
        <f t="shared" si="29"/>
        <v>1.1399999999999999</v>
      </c>
      <c r="T122" s="136">
        <f t="shared" si="29"/>
        <v>1.1399999999999999</v>
      </c>
      <c r="U122" s="136">
        <f t="shared" si="29"/>
        <v>1.1399999999999999</v>
      </c>
      <c r="V122" s="136">
        <f t="shared" si="29"/>
        <v>1.1399999999999999</v>
      </c>
      <c r="W122" s="136">
        <f t="shared" si="29"/>
        <v>1.1399999999999999</v>
      </c>
      <c r="X122" s="136">
        <f t="shared" si="29"/>
        <v>1.1399999999999999</v>
      </c>
      <c r="Y122" s="136">
        <f t="shared" si="29"/>
        <v>1.1399999999999999</v>
      </c>
      <c r="Z122" s="136">
        <f t="shared" si="29"/>
        <v>1.1399999999999999</v>
      </c>
      <c r="AA122" s="136">
        <f t="shared" si="29"/>
        <v>1.1399999999999999</v>
      </c>
      <c r="AB122" s="136">
        <f t="shared" si="29"/>
        <v>1.1399999999999999</v>
      </c>
      <c r="AC122" s="136">
        <f t="shared" si="29"/>
        <v>1.1399999999999999</v>
      </c>
      <c r="AD122" s="136">
        <f t="shared" si="29"/>
        <v>1.1399999999999999</v>
      </c>
      <c r="AE122" s="136">
        <f t="shared" si="29"/>
        <v>1.1399999999999999</v>
      </c>
      <c r="AF122" s="136">
        <f t="shared" si="29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31"/>
        <v>0.82</v>
      </c>
      <c r="D123" s="136">
        <f t="shared" si="31"/>
        <v>0.82</v>
      </c>
      <c r="E123" s="136">
        <f t="shared" si="31"/>
        <v>0.82</v>
      </c>
      <c r="F123" s="136">
        <f t="shared" si="31"/>
        <v>0.82</v>
      </c>
      <c r="G123" s="136">
        <f t="shared" si="31"/>
        <v>0.82</v>
      </c>
      <c r="H123" s="136">
        <f t="shared" si="31"/>
        <v>0.82</v>
      </c>
      <c r="I123" s="136">
        <f t="shared" si="31"/>
        <v>0.82</v>
      </c>
      <c r="J123" s="136">
        <f t="shared" si="31"/>
        <v>0.82</v>
      </c>
      <c r="K123" s="136">
        <f t="shared" si="31"/>
        <v>0.82</v>
      </c>
      <c r="L123" s="136">
        <f t="shared" si="31"/>
        <v>0.82</v>
      </c>
      <c r="M123" s="136">
        <f t="shared" si="31"/>
        <v>0.82</v>
      </c>
      <c r="N123" s="136">
        <f t="shared" si="31"/>
        <v>0.82</v>
      </c>
      <c r="O123" s="136">
        <f t="shared" si="31"/>
        <v>0.82</v>
      </c>
      <c r="P123" s="136">
        <f t="shared" si="31"/>
        <v>0.82</v>
      </c>
      <c r="Q123" s="136">
        <f t="shared" si="31"/>
        <v>0.82</v>
      </c>
      <c r="R123" s="136">
        <f t="shared" si="30"/>
        <v>0.82</v>
      </c>
      <c r="S123" s="136">
        <f t="shared" si="29"/>
        <v>0.82</v>
      </c>
      <c r="T123" s="136">
        <f t="shared" si="29"/>
        <v>0.82</v>
      </c>
      <c r="U123" s="136">
        <f t="shared" si="29"/>
        <v>0.82</v>
      </c>
      <c r="V123" s="136">
        <f t="shared" si="29"/>
        <v>0.82</v>
      </c>
      <c r="W123" s="136">
        <f t="shared" si="29"/>
        <v>0.82</v>
      </c>
      <c r="X123" s="136">
        <f t="shared" si="29"/>
        <v>0.82</v>
      </c>
      <c r="Y123" s="136">
        <f t="shared" si="29"/>
        <v>0.82</v>
      </c>
      <c r="Z123" s="136">
        <f t="shared" si="29"/>
        <v>0.82</v>
      </c>
      <c r="AA123" s="136">
        <f t="shared" si="29"/>
        <v>0.82</v>
      </c>
      <c r="AB123" s="136">
        <f t="shared" si="29"/>
        <v>0.82</v>
      </c>
      <c r="AC123" s="136">
        <f t="shared" si="29"/>
        <v>0.82</v>
      </c>
      <c r="AD123" s="136">
        <f t="shared" si="29"/>
        <v>0.82</v>
      </c>
      <c r="AE123" s="136">
        <f t="shared" si="29"/>
        <v>0.82</v>
      </c>
      <c r="AF123" s="136">
        <f t="shared" si="29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31"/>
        <v>2</v>
      </c>
      <c r="D124" s="136">
        <f t="shared" si="31"/>
        <v>2</v>
      </c>
      <c r="E124" s="136">
        <f t="shared" si="31"/>
        <v>2</v>
      </c>
      <c r="F124" s="136">
        <f t="shared" si="31"/>
        <v>2</v>
      </c>
      <c r="G124" s="136">
        <f t="shared" si="31"/>
        <v>2</v>
      </c>
      <c r="H124" s="136">
        <f t="shared" si="31"/>
        <v>2</v>
      </c>
      <c r="I124" s="136">
        <f t="shared" si="31"/>
        <v>2</v>
      </c>
      <c r="J124" s="136">
        <f t="shared" si="31"/>
        <v>2</v>
      </c>
      <c r="K124" s="136">
        <f t="shared" si="31"/>
        <v>2</v>
      </c>
      <c r="L124" s="136">
        <f t="shared" si="31"/>
        <v>2</v>
      </c>
      <c r="M124" s="136">
        <f t="shared" si="31"/>
        <v>2</v>
      </c>
      <c r="N124" s="136">
        <f t="shared" si="31"/>
        <v>2</v>
      </c>
      <c r="O124" s="136">
        <f t="shared" si="31"/>
        <v>2</v>
      </c>
      <c r="P124" s="136">
        <f t="shared" si="31"/>
        <v>2</v>
      </c>
      <c r="Q124" s="136">
        <f t="shared" si="31"/>
        <v>2</v>
      </c>
      <c r="R124" s="136">
        <f t="shared" si="30"/>
        <v>2</v>
      </c>
      <c r="S124" s="136">
        <f t="shared" si="29"/>
        <v>2</v>
      </c>
      <c r="T124" s="136">
        <f t="shared" si="29"/>
        <v>2</v>
      </c>
      <c r="U124" s="136">
        <f t="shared" si="29"/>
        <v>2</v>
      </c>
      <c r="V124" s="136">
        <f t="shared" ref="V124:AF147" si="32">U124</f>
        <v>2</v>
      </c>
      <c r="W124" s="136">
        <f t="shared" si="32"/>
        <v>2</v>
      </c>
      <c r="X124" s="136">
        <f t="shared" si="32"/>
        <v>2</v>
      </c>
      <c r="Y124" s="136">
        <f t="shared" si="32"/>
        <v>2</v>
      </c>
      <c r="Z124" s="136">
        <f t="shared" si="32"/>
        <v>2</v>
      </c>
      <c r="AA124" s="136">
        <f t="shared" si="32"/>
        <v>2</v>
      </c>
      <c r="AB124" s="136">
        <f t="shared" si="32"/>
        <v>2</v>
      </c>
      <c r="AC124" s="136">
        <f t="shared" si="32"/>
        <v>2</v>
      </c>
      <c r="AD124" s="136">
        <f t="shared" si="32"/>
        <v>2</v>
      </c>
      <c r="AE124" s="136">
        <f t="shared" si="32"/>
        <v>2</v>
      </c>
      <c r="AF124" s="136">
        <f t="shared" si="32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31"/>
        <v>5.61</v>
      </c>
      <c r="D125" s="136">
        <f t="shared" si="31"/>
        <v>5.61</v>
      </c>
      <c r="E125" s="136">
        <f t="shared" si="31"/>
        <v>5.61</v>
      </c>
      <c r="F125" s="136">
        <f t="shared" si="31"/>
        <v>5.61</v>
      </c>
      <c r="G125" s="136">
        <f t="shared" si="31"/>
        <v>5.61</v>
      </c>
      <c r="H125" s="136">
        <f t="shared" si="31"/>
        <v>5.61</v>
      </c>
      <c r="I125" s="136">
        <f t="shared" si="31"/>
        <v>5.61</v>
      </c>
      <c r="J125" s="136">
        <f t="shared" si="31"/>
        <v>5.61</v>
      </c>
      <c r="K125" s="136">
        <f t="shared" si="31"/>
        <v>5.61</v>
      </c>
      <c r="L125" s="136">
        <f t="shared" si="31"/>
        <v>5.61</v>
      </c>
      <c r="M125" s="136">
        <f t="shared" si="31"/>
        <v>5.61</v>
      </c>
      <c r="N125" s="136">
        <f t="shared" si="31"/>
        <v>5.61</v>
      </c>
      <c r="O125" s="136">
        <f t="shared" si="31"/>
        <v>5.61</v>
      </c>
      <c r="P125" s="136">
        <f t="shared" si="31"/>
        <v>5.61</v>
      </c>
      <c r="Q125" s="136">
        <f t="shared" si="31"/>
        <v>5.61</v>
      </c>
      <c r="R125" s="136">
        <f t="shared" si="30"/>
        <v>5.61</v>
      </c>
      <c r="S125" s="136">
        <f t="shared" si="30"/>
        <v>5.61</v>
      </c>
      <c r="T125" s="136">
        <f t="shared" si="30"/>
        <v>5.61</v>
      </c>
      <c r="U125" s="136">
        <f t="shared" si="30"/>
        <v>5.61</v>
      </c>
      <c r="V125" s="136">
        <f t="shared" si="32"/>
        <v>5.61</v>
      </c>
      <c r="W125" s="136">
        <f t="shared" si="32"/>
        <v>5.61</v>
      </c>
      <c r="X125" s="136">
        <f t="shared" si="32"/>
        <v>5.61</v>
      </c>
      <c r="Y125" s="136">
        <f t="shared" si="32"/>
        <v>5.61</v>
      </c>
      <c r="Z125" s="136">
        <f t="shared" si="32"/>
        <v>5.61</v>
      </c>
      <c r="AA125" s="136">
        <f t="shared" si="32"/>
        <v>5.61</v>
      </c>
      <c r="AB125" s="136">
        <f t="shared" si="32"/>
        <v>5.61</v>
      </c>
      <c r="AC125" s="136">
        <f t="shared" si="32"/>
        <v>5.61</v>
      </c>
      <c r="AD125" s="136">
        <f t="shared" si="32"/>
        <v>5.61</v>
      </c>
      <c r="AE125" s="136">
        <f t="shared" si="32"/>
        <v>5.61</v>
      </c>
      <c r="AF125" s="136">
        <f t="shared" si="32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31"/>
        <v>1.25</v>
      </c>
      <c r="D126" s="136">
        <f t="shared" si="31"/>
        <v>1.25</v>
      </c>
      <c r="E126" s="136">
        <f t="shared" si="31"/>
        <v>1.25</v>
      </c>
      <c r="F126" s="136">
        <f t="shared" si="31"/>
        <v>1.25</v>
      </c>
      <c r="G126" s="136">
        <f t="shared" si="31"/>
        <v>1.25</v>
      </c>
      <c r="H126" s="136">
        <f t="shared" si="31"/>
        <v>1.25</v>
      </c>
      <c r="I126" s="136">
        <f t="shared" si="31"/>
        <v>1.25</v>
      </c>
      <c r="J126" s="136">
        <f t="shared" si="31"/>
        <v>1.25</v>
      </c>
      <c r="K126" s="136">
        <f t="shared" si="31"/>
        <v>1.25</v>
      </c>
      <c r="L126" s="136">
        <f t="shared" si="31"/>
        <v>1.25</v>
      </c>
      <c r="M126" s="136">
        <f t="shared" si="31"/>
        <v>1.25</v>
      </c>
      <c r="N126" s="136">
        <f t="shared" si="31"/>
        <v>1.25</v>
      </c>
      <c r="O126" s="136">
        <f t="shared" si="31"/>
        <v>1.25</v>
      </c>
      <c r="P126" s="136">
        <f t="shared" si="31"/>
        <v>1.25</v>
      </c>
      <c r="Q126" s="136">
        <f t="shared" si="31"/>
        <v>1.25</v>
      </c>
      <c r="R126" s="136">
        <f t="shared" si="30"/>
        <v>1.25</v>
      </c>
      <c r="S126" s="136">
        <f t="shared" si="30"/>
        <v>1.25</v>
      </c>
      <c r="T126" s="136">
        <f t="shared" si="30"/>
        <v>1.25</v>
      </c>
      <c r="U126" s="136">
        <f t="shared" si="30"/>
        <v>1.25</v>
      </c>
      <c r="V126" s="136">
        <f t="shared" si="32"/>
        <v>1.25</v>
      </c>
      <c r="W126" s="136">
        <f t="shared" si="32"/>
        <v>1.25</v>
      </c>
      <c r="X126" s="136">
        <f t="shared" si="32"/>
        <v>1.25</v>
      </c>
      <c r="Y126" s="136">
        <f t="shared" si="32"/>
        <v>1.25</v>
      </c>
      <c r="Z126" s="136">
        <f t="shared" si="32"/>
        <v>1.25</v>
      </c>
      <c r="AA126" s="136">
        <f t="shared" si="32"/>
        <v>1.25</v>
      </c>
      <c r="AB126" s="136">
        <f t="shared" si="32"/>
        <v>1.25</v>
      </c>
      <c r="AC126" s="136">
        <f t="shared" si="32"/>
        <v>1.25</v>
      </c>
      <c r="AD126" s="136">
        <f t="shared" si="32"/>
        <v>1.25</v>
      </c>
      <c r="AE126" s="136">
        <f t="shared" si="32"/>
        <v>1.25</v>
      </c>
      <c r="AF126" s="136">
        <f t="shared" si="32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31"/>
        <v>1.25</v>
      </c>
      <c r="D127" s="136">
        <f t="shared" si="31"/>
        <v>1.25</v>
      </c>
      <c r="E127" s="136">
        <f t="shared" si="31"/>
        <v>1.25</v>
      </c>
      <c r="F127" s="136">
        <f t="shared" si="31"/>
        <v>1.25</v>
      </c>
      <c r="G127" s="136">
        <f t="shared" si="31"/>
        <v>1.25</v>
      </c>
      <c r="H127" s="136">
        <f t="shared" si="31"/>
        <v>1.25</v>
      </c>
      <c r="I127" s="136">
        <f t="shared" si="31"/>
        <v>1.25</v>
      </c>
      <c r="J127" s="136">
        <f t="shared" si="31"/>
        <v>1.25</v>
      </c>
      <c r="K127" s="136">
        <f t="shared" si="31"/>
        <v>1.25</v>
      </c>
      <c r="L127" s="136">
        <f t="shared" si="31"/>
        <v>1.25</v>
      </c>
      <c r="M127" s="136">
        <f t="shared" si="31"/>
        <v>1.25</v>
      </c>
      <c r="N127" s="136">
        <f t="shared" si="31"/>
        <v>1.25</v>
      </c>
      <c r="O127" s="136">
        <f t="shared" si="31"/>
        <v>1.25</v>
      </c>
      <c r="P127" s="136">
        <f t="shared" si="31"/>
        <v>1.25</v>
      </c>
      <c r="Q127" s="136">
        <f t="shared" si="31"/>
        <v>1.25</v>
      </c>
      <c r="R127" s="136">
        <f t="shared" si="30"/>
        <v>1.25</v>
      </c>
      <c r="S127" s="136">
        <f t="shared" si="30"/>
        <v>1.25</v>
      </c>
      <c r="T127" s="136">
        <f t="shared" si="30"/>
        <v>1.25</v>
      </c>
      <c r="U127" s="136">
        <f t="shared" si="30"/>
        <v>1.25</v>
      </c>
      <c r="V127" s="136">
        <f t="shared" si="32"/>
        <v>1.25</v>
      </c>
      <c r="W127" s="136">
        <f t="shared" si="32"/>
        <v>1.25</v>
      </c>
      <c r="X127" s="136">
        <f t="shared" si="32"/>
        <v>1.25</v>
      </c>
      <c r="Y127" s="136">
        <f t="shared" si="32"/>
        <v>1.25</v>
      </c>
      <c r="Z127" s="136">
        <f t="shared" si="32"/>
        <v>1.25</v>
      </c>
      <c r="AA127" s="136">
        <f t="shared" si="32"/>
        <v>1.25</v>
      </c>
      <c r="AB127" s="136">
        <f t="shared" si="32"/>
        <v>1.25</v>
      </c>
      <c r="AC127" s="136">
        <f t="shared" si="32"/>
        <v>1.25</v>
      </c>
      <c r="AD127" s="136">
        <f t="shared" si="32"/>
        <v>1.25</v>
      </c>
      <c r="AE127" s="136">
        <f t="shared" si="32"/>
        <v>1.25</v>
      </c>
      <c r="AF127" s="136">
        <f t="shared" si="32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31"/>
        <v>1.46</v>
      </c>
      <c r="D128" s="136">
        <f t="shared" si="31"/>
        <v>1.46</v>
      </c>
      <c r="E128" s="136">
        <f t="shared" si="31"/>
        <v>1.46</v>
      </c>
      <c r="F128" s="136">
        <f t="shared" si="31"/>
        <v>1.46</v>
      </c>
      <c r="G128" s="136">
        <f t="shared" si="31"/>
        <v>1.46</v>
      </c>
      <c r="H128" s="136">
        <f t="shared" si="31"/>
        <v>1.46</v>
      </c>
      <c r="I128" s="136">
        <f t="shared" si="31"/>
        <v>1.46</v>
      </c>
      <c r="J128" s="136">
        <f t="shared" si="31"/>
        <v>1.46</v>
      </c>
      <c r="K128" s="136">
        <f t="shared" si="31"/>
        <v>1.46</v>
      </c>
      <c r="L128" s="136">
        <f t="shared" si="31"/>
        <v>1.46</v>
      </c>
      <c r="M128" s="136">
        <f t="shared" si="31"/>
        <v>1.46</v>
      </c>
      <c r="N128" s="136">
        <f t="shared" si="31"/>
        <v>1.46</v>
      </c>
      <c r="O128" s="136">
        <f t="shared" si="31"/>
        <v>1.46</v>
      </c>
      <c r="P128" s="136">
        <f t="shared" si="31"/>
        <v>1.46</v>
      </c>
      <c r="Q128" s="136">
        <f t="shared" si="31"/>
        <v>1.46</v>
      </c>
      <c r="R128" s="136">
        <f t="shared" si="30"/>
        <v>1.46</v>
      </c>
      <c r="S128" s="136">
        <f t="shared" si="30"/>
        <v>1.46</v>
      </c>
      <c r="T128" s="136">
        <f t="shared" si="30"/>
        <v>1.46</v>
      </c>
      <c r="U128" s="136">
        <f t="shared" si="30"/>
        <v>1.46</v>
      </c>
      <c r="V128" s="136">
        <f t="shared" si="32"/>
        <v>1.46</v>
      </c>
      <c r="W128" s="136">
        <f t="shared" si="32"/>
        <v>1.46</v>
      </c>
      <c r="X128" s="136">
        <f t="shared" si="32"/>
        <v>1.46</v>
      </c>
      <c r="Y128" s="136">
        <f t="shared" si="32"/>
        <v>1.46</v>
      </c>
      <c r="Z128" s="136">
        <f t="shared" si="32"/>
        <v>1.46</v>
      </c>
      <c r="AA128" s="136">
        <f t="shared" si="32"/>
        <v>1.46</v>
      </c>
      <c r="AB128" s="136">
        <f t="shared" si="32"/>
        <v>1.46</v>
      </c>
      <c r="AC128" s="136">
        <f t="shared" si="32"/>
        <v>1.46</v>
      </c>
      <c r="AD128" s="136">
        <f t="shared" si="32"/>
        <v>1.46</v>
      </c>
      <c r="AE128" s="136">
        <f t="shared" si="32"/>
        <v>1.46</v>
      </c>
      <c r="AF128" s="136">
        <f t="shared" si="32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31"/>
        <v>3</v>
      </c>
      <c r="D129" s="136">
        <f t="shared" si="31"/>
        <v>3</v>
      </c>
      <c r="E129" s="136">
        <f t="shared" si="31"/>
        <v>3</v>
      </c>
      <c r="F129" s="136">
        <f t="shared" si="31"/>
        <v>3</v>
      </c>
      <c r="G129" s="136">
        <f t="shared" si="31"/>
        <v>3</v>
      </c>
      <c r="H129" s="136">
        <f t="shared" si="31"/>
        <v>3</v>
      </c>
      <c r="I129" s="136">
        <f t="shared" si="31"/>
        <v>3</v>
      </c>
      <c r="J129" s="136">
        <f t="shared" si="31"/>
        <v>3</v>
      </c>
      <c r="K129" s="136">
        <f t="shared" si="31"/>
        <v>3</v>
      </c>
      <c r="L129" s="136">
        <f t="shared" si="31"/>
        <v>3</v>
      </c>
      <c r="M129" s="136">
        <f t="shared" si="31"/>
        <v>3</v>
      </c>
      <c r="N129" s="136">
        <f t="shared" si="31"/>
        <v>3</v>
      </c>
      <c r="O129" s="136">
        <f t="shared" si="31"/>
        <v>3</v>
      </c>
      <c r="P129" s="136">
        <f t="shared" si="31"/>
        <v>3</v>
      </c>
      <c r="Q129" s="136">
        <f t="shared" si="31"/>
        <v>3</v>
      </c>
      <c r="R129" s="136">
        <f t="shared" si="30"/>
        <v>3</v>
      </c>
      <c r="S129" s="136">
        <f t="shared" si="30"/>
        <v>3</v>
      </c>
      <c r="T129" s="136">
        <f t="shared" si="30"/>
        <v>3</v>
      </c>
      <c r="U129" s="136">
        <f t="shared" si="30"/>
        <v>3</v>
      </c>
      <c r="V129" s="136">
        <f t="shared" si="32"/>
        <v>3</v>
      </c>
      <c r="W129" s="136">
        <f t="shared" si="32"/>
        <v>3</v>
      </c>
      <c r="X129" s="136">
        <f t="shared" si="32"/>
        <v>3</v>
      </c>
      <c r="Y129" s="136">
        <f t="shared" si="32"/>
        <v>3</v>
      </c>
      <c r="Z129" s="136">
        <f t="shared" si="32"/>
        <v>3</v>
      </c>
      <c r="AA129" s="136">
        <f t="shared" si="32"/>
        <v>3</v>
      </c>
      <c r="AB129" s="136">
        <f t="shared" si="32"/>
        <v>3</v>
      </c>
      <c r="AC129" s="136">
        <f t="shared" si="32"/>
        <v>3</v>
      </c>
      <c r="AD129" s="136">
        <f t="shared" si="32"/>
        <v>3</v>
      </c>
      <c r="AE129" s="136">
        <f t="shared" si="32"/>
        <v>3</v>
      </c>
      <c r="AF129" s="136">
        <f t="shared" si="32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31"/>
        <v>3.3</v>
      </c>
      <c r="D130" s="136">
        <f t="shared" si="31"/>
        <v>3.3</v>
      </c>
      <c r="E130" s="136">
        <f t="shared" si="31"/>
        <v>3.3</v>
      </c>
      <c r="F130" s="136">
        <f t="shared" si="31"/>
        <v>3.3</v>
      </c>
      <c r="G130" s="136">
        <f t="shared" si="31"/>
        <v>3.3</v>
      </c>
      <c r="H130" s="136">
        <f t="shared" si="31"/>
        <v>3.3</v>
      </c>
      <c r="I130" s="136">
        <f t="shared" si="31"/>
        <v>3.3</v>
      </c>
      <c r="J130" s="136">
        <f t="shared" si="31"/>
        <v>3.3</v>
      </c>
      <c r="K130" s="136">
        <f t="shared" si="31"/>
        <v>3.3</v>
      </c>
      <c r="L130" s="136">
        <f t="shared" si="31"/>
        <v>3.3</v>
      </c>
      <c r="M130" s="136">
        <f t="shared" si="31"/>
        <v>3.3</v>
      </c>
      <c r="N130" s="136">
        <f t="shared" si="31"/>
        <v>3.3</v>
      </c>
      <c r="O130" s="136">
        <f t="shared" si="31"/>
        <v>3.3</v>
      </c>
      <c r="P130" s="136">
        <f t="shared" si="31"/>
        <v>3.3</v>
      </c>
      <c r="Q130" s="136">
        <f t="shared" si="31"/>
        <v>3.3</v>
      </c>
      <c r="R130" s="136">
        <f t="shared" si="30"/>
        <v>3.3</v>
      </c>
      <c r="S130" s="136">
        <f t="shared" si="30"/>
        <v>3.3</v>
      </c>
      <c r="T130" s="136">
        <f t="shared" si="30"/>
        <v>3.3</v>
      </c>
      <c r="U130" s="136">
        <f t="shared" si="30"/>
        <v>3.3</v>
      </c>
      <c r="V130" s="136">
        <f t="shared" si="32"/>
        <v>3.3</v>
      </c>
      <c r="W130" s="136">
        <f t="shared" si="32"/>
        <v>3.3</v>
      </c>
      <c r="X130" s="136">
        <f t="shared" si="32"/>
        <v>3.3</v>
      </c>
      <c r="Y130" s="136">
        <f t="shared" si="32"/>
        <v>3.3</v>
      </c>
      <c r="Z130" s="136">
        <f t="shared" si="32"/>
        <v>3.3</v>
      </c>
      <c r="AA130" s="136">
        <f t="shared" si="32"/>
        <v>3.3</v>
      </c>
      <c r="AB130" s="136">
        <f t="shared" si="32"/>
        <v>3.3</v>
      </c>
      <c r="AC130" s="136">
        <f t="shared" si="32"/>
        <v>3.3</v>
      </c>
      <c r="AD130" s="136">
        <f t="shared" si="32"/>
        <v>3.3</v>
      </c>
      <c r="AE130" s="136">
        <f t="shared" si="32"/>
        <v>3.3</v>
      </c>
      <c r="AF130" s="136">
        <f t="shared" si="32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31"/>
        <v>1.76</v>
      </c>
      <c r="D131" s="136">
        <f t="shared" si="31"/>
        <v>1.76</v>
      </c>
      <c r="E131" s="136">
        <f t="shared" si="31"/>
        <v>1.76</v>
      </c>
      <c r="F131" s="136">
        <f t="shared" si="31"/>
        <v>1.76</v>
      </c>
      <c r="G131" s="136">
        <f t="shared" si="31"/>
        <v>1.76</v>
      </c>
      <c r="H131" s="136">
        <f t="shared" si="31"/>
        <v>1.76</v>
      </c>
      <c r="I131" s="136">
        <f t="shared" si="31"/>
        <v>1.76</v>
      </c>
      <c r="J131" s="136">
        <f t="shared" si="31"/>
        <v>1.76</v>
      </c>
      <c r="K131" s="136">
        <f t="shared" si="31"/>
        <v>1.76</v>
      </c>
      <c r="L131" s="136">
        <f t="shared" si="31"/>
        <v>1.76</v>
      </c>
      <c r="M131" s="136">
        <f t="shared" si="31"/>
        <v>1.76</v>
      </c>
      <c r="N131" s="136">
        <f t="shared" si="31"/>
        <v>1.76</v>
      </c>
      <c r="O131" s="136">
        <f t="shared" si="31"/>
        <v>1.76</v>
      </c>
      <c r="P131" s="136">
        <f t="shared" si="31"/>
        <v>1.76</v>
      </c>
      <c r="Q131" s="136">
        <f t="shared" si="31"/>
        <v>1.76</v>
      </c>
      <c r="R131" s="136">
        <f t="shared" si="30"/>
        <v>1.76</v>
      </c>
      <c r="S131" s="136">
        <f t="shared" si="30"/>
        <v>1.76</v>
      </c>
      <c r="T131" s="136">
        <f t="shared" si="30"/>
        <v>1.76</v>
      </c>
      <c r="U131" s="136">
        <f t="shared" si="30"/>
        <v>1.76</v>
      </c>
      <c r="V131" s="136">
        <f t="shared" si="32"/>
        <v>1.76</v>
      </c>
      <c r="W131" s="136">
        <f t="shared" si="32"/>
        <v>1.76</v>
      </c>
      <c r="X131" s="136">
        <f t="shared" si="32"/>
        <v>1.76</v>
      </c>
      <c r="Y131" s="136">
        <f t="shared" si="32"/>
        <v>1.76</v>
      </c>
      <c r="Z131" s="136">
        <f t="shared" si="32"/>
        <v>1.76</v>
      </c>
      <c r="AA131" s="136">
        <f t="shared" si="32"/>
        <v>1.76</v>
      </c>
      <c r="AB131" s="136">
        <f t="shared" si="32"/>
        <v>1.76</v>
      </c>
      <c r="AC131" s="136">
        <f t="shared" si="32"/>
        <v>1.76</v>
      </c>
      <c r="AD131" s="136">
        <f t="shared" si="32"/>
        <v>1.76</v>
      </c>
      <c r="AE131" s="136">
        <f t="shared" si="32"/>
        <v>1.76</v>
      </c>
      <c r="AF131" s="136">
        <f t="shared" si="32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31"/>
        <v>0</v>
      </c>
      <c r="D132" s="136">
        <f t="shared" si="31"/>
        <v>0</v>
      </c>
      <c r="E132" s="136">
        <f t="shared" si="31"/>
        <v>0</v>
      </c>
      <c r="F132" s="136">
        <f t="shared" si="31"/>
        <v>0</v>
      </c>
      <c r="G132" s="136">
        <f t="shared" si="31"/>
        <v>0</v>
      </c>
      <c r="H132" s="136">
        <f t="shared" si="31"/>
        <v>0</v>
      </c>
      <c r="I132" s="136">
        <f t="shared" si="31"/>
        <v>0</v>
      </c>
      <c r="J132" s="136">
        <f t="shared" si="31"/>
        <v>0</v>
      </c>
      <c r="K132" s="136">
        <f t="shared" si="31"/>
        <v>0</v>
      </c>
      <c r="L132" s="136">
        <f t="shared" si="31"/>
        <v>0</v>
      </c>
      <c r="M132" s="136">
        <f t="shared" si="31"/>
        <v>0</v>
      </c>
      <c r="N132" s="136">
        <f t="shared" si="31"/>
        <v>0</v>
      </c>
      <c r="O132" s="136">
        <f t="shared" si="31"/>
        <v>0</v>
      </c>
      <c r="P132" s="136">
        <f t="shared" si="31"/>
        <v>0</v>
      </c>
      <c r="Q132" s="136">
        <f t="shared" si="31"/>
        <v>0</v>
      </c>
      <c r="R132" s="136">
        <f t="shared" si="30"/>
        <v>0</v>
      </c>
      <c r="S132" s="136">
        <f t="shared" si="30"/>
        <v>0</v>
      </c>
      <c r="T132" s="136">
        <f t="shared" si="30"/>
        <v>0</v>
      </c>
      <c r="U132" s="136">
        <f t="shared" si="30"/>
        <v>0</v>
      </c>
      <c r="V132" s="136">
        <f t="shared" si="32"/>
        <v>0</v>
      </c>
      <c r="W132" s="136">
        <f t="shared" si="32"/>
        <v>0</v>
      </c>
      <c r="X132" s="136">
        <f t="shared" si="32"/>
        <v>0</v>
      </c>
      <c r="Y132" s="136">
        <f t="shared" si="32"/>
        <v>0</v>
      </c>
      <c r="Z132" s="136">
        <f t="shared" si="32"/>
        <v>0</v>
      </c>
      <c r="AA132" s="136">
        <f t="shared" si="32"/>
        <v>0</v>
      </c>
      <c r="AB132" s="136">
        <f t="shared" si="32"/>
        <v>0</v>
      </c>
      <c r="AC132" s="136">
        <f t="shared" si="32"/>
        <v>0</v>
      </c>
      <c r="AD132" s="136">
        <f t="shared" si="32"/>
        <v>0</v>
      </c>
      <c r="AE132" s="136">
        <f t="shared" si="32"/>
        <v>0</v>
      </c>
      <c r="AF132" s="136">
        <f t="shared" si="32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31"/>
        <v>0.1</v>
      </c>
      <c r="D133" s="136">
        <f t="shared" si="31"/>
        <v>0.1</v>
      </c>
      <c r="E133" s="136">
        <f t="shared" si="31"/>
        <v>0.1</v>
      </c>
      <c r="F133" s="136">
        <f t="shared" si="31"/>
        <v>0.1</v>
      </c>
      <c r="G133" s="136">
        <f t="shared" si="31"/>
        <v>0.1</v>
      </c>
      <c r="H133" s="136">
        <f t="shared" si="31"/>
        <v>0.1</v>
      </c>
      <c r="I133" s="136">
        <f t="shared" si="31"/>
        <v>0.1</v>
      </c>
      <c r="J133" s="136">
        <f t="shared" si="31"/>
        <v>0.1</v>
      </c>
      <c r="K133" s="136">
        <f t="shared" si="31"/>
        <v>0.1</v>
      </c>
      <c r="L133" s="136">
        <f t="shared" si="31"/>
        <v>0.1</v>
      </c>
      <c r="M133" s="136">
        <f t="shared" si="31"/>
        <v>0.1</v>
      </c>
      <c r="N133" s="136">
        <f t="shared" si="31"/>
        <v>0.1</v>
      </c>
      <c r="O133" s="136">
        <f t="shared" si="31"/>
        <v>0.1</v>
      </c>
      <c r="P133" s="136">
        <f t="shared" si="31"/>
        <v>0.1</v>
      </c>
      <c r="Q133" s="136">
        <f t="shared" si="31"/>
        <v>0.1</v>
      </c>
      <c r="R133" s="136">
        <f t="shared" si="30"/>
        <v>0.1</v>
      </c>
      <c r="S133" s="136">
        <f t="shared" si="30"/>
        <v>0.1</v>
      </c>
      <c r="T133" s="136">
        <f t="shared" si="30"/>
        <v>0.1</v>
      </c>
      <c r="U133" s="136">
        <f t="shared" si="30"/>
        <v>0.1</v>
      </c>
      <c r="V133" s="136">
        <f t="shared" si="32"/>
        <v>0.1</v>
      </c>
      <c r="W133" s="136">
        <f t="shared" si="32"/>
        <v>0.1</v>
      </c>
      <c r="X133" s="136">
        <f t="shared" si="32"/>
        <v>0.1</v>
      </c>
      <c r="Y133" s="136">
        <f t="shared" si="32"/>
        <v>0.1</v>
      </c>
      <c r="Z133" s="136">
        <f t="shared" si="32"/>
        <v>0.1</v>
      </c>
      <c r="AA133" s="136">
        <f t="shared" si="32"/>
        <v>0.1</v>
      </c>
      <c r="AB133" s="136">
        <f t="shared" si="32"/>
        <v>0.1</v>
      </c>
      <c r="AC133" s="136">
        <f t="shared" si="32"/>
        <v>0.1</v>
      </c>
      <c r="AD133" s="136">
        <f t="shared" si="32"/>
        <v>0.1</v>
      </c>
      <c r="AE133" s="136">
        <f t="shared" si="32"/>
        <v>0.1</v>
      </c>
      <c r="AF133" s="136">
        <f t="shared" si="32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31"/>
        <v>2.0499999999999998</v>
      </c>
      <c r="D134" s="136">
        <f t="shared" si="31"/>
        <v>2.0499999999999998</v>
      </c>
      <c r="E134" s="136">
        <f t="shared" si="31"/>
        <v>2.0499999999999998</v>
      </c>
      <c r="F134" s="136">
        <f t="shared" si="31"/>
        <v>2.0499999999999998</v>
      </c>
      <c r="G134" s="136">
        <f t="shared" si="31"/>
        <v>2.0499999999999998</v>
      </c>
      <c r="H134" s="136">
        <f t="shared" si="31"/>
        <v>2.0499999999999998</v>
      </c>
      <c r="I134" s="136">
        <f t="shared" si="31"/>
        <v>2.0499999999999998</v>
      </c>
      <c r="J134" s="136">
        <f t="shared" si="31"/>
        <v>2.0499999999999998</v>
      </c>
      <c r="K134" s="136">
        <f t="shared" si="31"/>
        <v>2.0499999999999998</v>
      </c>
      <c r="L134" s="136">
        <f t="shared" si="31"/>
        <v>2.0499999999999998</v>
      </c>
      <c r="M134" s="136">
        <f t="shared" si="31"/>
        <v>2.0499999999999998</v>
      </c>
      <c r="N134" s="136">
        <f t="shared" si="31"/>
        <v>2.0499999999999998</v>
      </c>
      <c r="O134" s="136">
        <f t="shared" si="31"/>
        <v>2.0499999999999998</v>
      </c>
      <c r="P134" s="136">
        <f t="shared" si="31"/>
        <v>2.0499999999999998</v>
      </c>
      <c r="Q134" s="136">
        <f t="shared" si="31"/>
        <v>2.0499999999999998</v>
      </c>
      <c r="R134" s="136">
        <f t="shared" si="30"/>
        <v>2.0499999999999998</v>
      </c>
      <c r="S134" s="136">
        <f t="shared" si="30"/>
        <v>2.0499999999999998</v>
      </c>
      <c r="T134" s="136">
        <f t="shared" si="30"/>
        <v>2.0499999999999998</v>
      </c>
      <c r="U134" s="136">
        <f t="shared" si="30"/>
        <v>2.0499999999999998</v>
      </c>
      <c r="V134" s="136">
        <f t="shared" si="32"/>
        <v>2.0499999999999998</v>
      </c>
      <c r="W134" s="136">
        <f t="shared" si="32"/>
        <v>2.0499999999999998</v>
      </c>
      <c r="X134" s="136">
        <f t="shared" si="32"/>
        <v>2.0499999999999998</v>
      </c>
      <c r="Y134" s="136">
        <f t="shared" si="32"/>
        <v>2.0499999999999998</v>
      </c>
      <c r="Z134" s="136">
        <f t="shared" si="32"/>
        <v>2.0499999999999998</v>
      </c>
      <c r="AA134" s="136">
        <f t="shared" si="32"/>
        <v>2.0499999999999998</v>
      </c>
      <c r="AB134" s="136">
        <f t="shared" si="32"/>
        <v>2.0499999999999998</v>
      </c>
      <c r="AC134" s="136">
        <f t="shared" si="32"/>
        <v>2.0499999999999998</v>
      </c>
      <c r="AD134" s="136">
        <f t="shared" si="32"/>
        <v>2.0499999999999998</v>
      </c>
      <c r="AE134" s="136">
        <f t="shared" si="32"/>
        <v>2.0499999999999998</v>
      </c>
      <c r="AF134" s="136">
        <f t="shared" si="32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31"/>
        <v>2.15</v>
      </c>
      <c r="D135" s="136">
        <f t="shared" si="31"/>
        <v>2.15</v>
      </c>
      <c r="E135" s="136">
        <f t="shared" si="31"/>
        <v>2.15</v>
      </c>
      <c r="F135" s="136">
        <f t="shared" si="31"/>
        <v>2.15</v>
      </c>
      <c r="G135" s="136">
        <f t="shared" si="31"/>
        <v>2.15</v>
      </c>
      <c r="H135" s="136">
        <f t="shared" si="31"/>
        <v>2.15</v>
      </c>
      <c r="I135" s="136">
        <f t="shared" si="31"/>
        <v>2.15</v>
      </c>
      <c r="J135" s="136">
        <f t="shared" si="31"/>
        <v>2.15</v>
      </c>
      <c r="K135" s="136">
        <f t="shared" si="31"/>
        <v>2.15</v>
      </c>
      <c r="L135" s="136">
        <f t="shared" si="31"/>
        <v>2.15</v>
      </c>
      <c r="M135" s="136">
        <f t="shared" si="31"/>
        <v>2.15</v>
      </c>
      <c r="N135" s="136">
        <f t="shared" si="31"/>
        <v>2.15</v>
      </c>
      <c r="O135" s="136">
        <f t="shared" si="31"/>
        <v>2.15</v>
      </c>
      <c r="P135" s="136">
        <f t="shared" si="31"/>
        <v>2.15</v>
      </c>
      <c r="Q135" s="136">
        <f t="shared" si="31"/>
        <v>2.15</v>
      </c>
      <c r="R135" s="136">
        <f t="shared" si="30"/>
        <v>2.15</v>
      </c>
      <c r="S135" s="136">
        <f t="shared" si="30"/>
        <v>2.15</v>
      </c>
      <c r="T135" s="136">
        <f t="shared" si="30"/>
        <v>2.15</v>
      </c>
      <c r="U135" s="136">
        <f t="shared" si="30"/>
        <v>2.15</v>
      </c>
      <c r="V135" s="136">
        <f t="shared" si="32"/>
        <v>2.15</v>
      </c>
      <c r="W135" s="136">
        <f t="shared" si="32"/>
        <v>2.15</v>
      </c>
      <c r="X135" s="136">
        <f t="shared" si="32"/>
        <v>2.15</v>
      </c>
      <c r="Y135" s="136">
        <f t="shared" si="32"/>
        <v>2.15</v>
      </c>
      <c r="Z135" s="136">
        <f t="shared" si="32"/>
        <v>2.15</v>
      </c>
      <c r="AA135" s="136">
        <f t="shared" si="32"/>
        <v>2.15</v>
      </c>
      <c r="AB135" s="136">
        <f t="shared" si="32"/>
        <v>2.15</v>
      </c>
      <c r="AC135" s="136">
        <f t="shared" si="32"/>
        <v>2.15</v>
      </c>
      <c r="AD135" s="136">
        <f t="shared" si="32"/>
        <v>2.15</v>
      </c>
      <c r="AE135" s="136">
        <f t="shared" si="32"/>
        <v>2.15</v>
      </c>
      <c r="AF135" s="136">
        <f t="shared" si="32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31"/>
        <v>2.7</v>
      </c>
      <c r="D136" s="136">
        <f t="shared" si="31"/>
        <v>2.7</v>
      </c>
      <c r="E136" s="136">
        <f t="shared" si="31"/>
        <v>2.7</v>
      </c>
      <c r="F136" s="136">
        <f t="shared" si="31"/>
        <v>2.7</v>
      </c>
      <c r="G136" s="136">
        <f t="shared" si="31"/>
        <v>2.7</v>
      </c>
      <c r="H136" s="136">
        <f t="shared" si="31"/>
        <v>2.7</v>
      </c>
      <c r="I136" s="136">
        <f t="shared" si="31"/>
        <v>2.7</v>
      </c>
      <c r="J136" s="136">
        <f t="shared" si="31"/>
        <v>2.7</v>
      </c>
      <c r="K136" s="136">
        <f t="shared" si="31"/>
        <v>2.7</v>
      </c>
      <c r="L136" s="136">
        <f t="shared" si="31"/>
        <v>2.7</v>
      </c>
      <c r="M136" s="136">
        <f t="shared" si="31"/>
        <v>2.7</v>
      </c>
      <c r="N136" s="136">
        <f t="shared" si="31"/>
        <v>2.7</v>
      </c>
      <c r="O136" s="136">
        <f t="shared" si="31"/>
        <v>2.7</v>
      </c>
      <c r="P136" s="136">
        <f t="shared" si="31"/>
        <v>2.7</v>
      </c>
      <c r="Q136" s="136">
        <f t="shared" si="31"/>
        <v>2.7</v>
      </c>
      <c r="R136" s="136">
        <f t="shared" si="30"/>
        <v>2.7</v>
      </c>
      <c r="S136" s="136">
        <f t="shared" si="30"/>
        <v>2.7</v>
      </c>
      <c r="T136" s="136">
        <f t="shared" si="30"/>
        <v>2.7</v>
      </c>
      <c r="U136" s="136">
        <f t="shared" si="30"/>
        <v>2.7</v>
      </c>
      <c r="V136" s="136">
        <f t="shared" si="32"/>
        <v>2.7</v>
      </c>
      <c r="W136" s="136">
        <f t="shared" si="32"/>
        <v>2.7</v>
      </c>
      <c r="X136" s="136">
        <f t="shared" si="32"/>
        <v>2.7</v>
      </c>
      <c r="Y136" s="136">
        <f t="shared" si="32"/>
        <v>2.7</v>
      </c>
      <c r="Z136" s="136">
        <f t="shared" si="32"/>
        <v>2.7</v>
      </c>
      <c r="AA136" s="136">
        <f t="shared" si="32"/>
        <v>2.7</v>
      </c>
      <c r="AB136" s="136">
        <f t="shared" si="32"/>
        <v>2.7</v>
      </c>
      <c r="AC136" s="136">
        <f t="shared" si="32"/>
        <v>2.7</v>
      </c>
      <c r="AD136" s="136">
        <f t="shared" si="32"/>
        <v>2.7</v>
      </c>
      <c r="AE136" s="136">
        <f t="shared" si="32"/>
        <v>2.7</v>
      </c>
      <c r="AF136" s="136">
        <f t="shared" si="32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31"/>
        <v>0.9</v>
      </c>
      <c r="D137" s="136">
        <f t="shared" si="31"/>
        <v>0.9</v>
      </c>
      <c r="E137" s="136">
        <f t="shared" si="31"/>
        <v>0.9</v>
      </c>
      <c r="F137" s="136">
        <f t="shared" si="31"/>
        <v>0.9</v>
      </c>
      <c r="G137" s="136">
        <f t="shared" si="31"/>
        <v>0.9</v>
      </c>
      <c r="H137" s="136">
        <f t="shared" si="31"/>
        <v>0.9</v>
      </c>
      <c r="I137" s="136">
        <f t="shared" si="31"/>
        <v>0.9</v>
      </c>
      <c r="J137" s="136">
        <f t="shared" si="31"/>
        <v>0.9</v>
      </c>
      <c r="K137" s="136">
        <f t="shared" si="31"/>
        <v>0.9</v>
      </c>
      <c r="L137" s="136">
        <f t="shared" si="31"/>
        <v>0.9</v>
      </c>
      <c r="M137" s="136">
        <f t="shared" si="31"/>
        <v>0.9</v>
      </c>
      <c r="N137" s="136">
        <f t="shared" si="31"/>
        <v>0.9</v>
      </c>
      <c r="O137" s="136">
        <f t="shared" si="31"/>
        <v>0.9</v>
      </c>
      <c r="P137" s="136">
        <f t="shared" si="31"/>
        <v>0.9</v>
      </c>
      <c r="Q137" s="136">
        <f t="shared" si="31"/>
        <v>0.9</v>
      </c>
      <c r="R137" s="136">
        <f t="shared" si="30"/>
        <v>0.9</v>
      </c>
      <c r="S137" s="136">
        <f t="shared" si="30"/>
        <v>0.9</v>
      </c>
      <c r="T137" s="136">
        <f t="shared" si="30"/>
        <v>0.9</v>
      </c>
      <c r="U137" s="136">
        <f t="shared" si="30"/>
        <v>0.9</v>
      </c>
      <c r="V137" s="136">
        <f t="shared" si="32"/>
        <v>0.9</v>
      </c>
      <c r="W137" s="136">
        <f t="shared" si="32"/>
        <v>0.9</v>
      </c>
      <c r="X137" s="136">
        <f t="shared" si="32"/>
        <v>0.9</v>
      </c>
      <c r="Y137" s="136">
        <f t="shared" si="32"/>
        <v>0.9</v>
      </c>
      <c r="Z137" s="136">
        <f t="shared" si="32"/>
        <v>0.9</v>
      </c>
      <c r="AA137" s="136">
        <f t="shared" si="32"/>
        <v>0.9</v>
      </c>
      <c r="AB137" s="136">
        <f t="shared" si="32"/>
        <v>0.9</v>
      </c>
      <c r="AC137" s="136">
        <f t="shared" si="32"/>
        <v>0.9</v>
      </c>
      <c r="AD137" s="136">
        <f t="shared" si="32"/>
        <v>0.9</v>
      </c>
      <c r="AE137" s="136">
        <f t="shared" si="32"/>
        <v>0.9</v>
      </c>
      <c r="AF137" s="136">
        <f t="shared" si="32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31"/>
        <v>1.08</v>
      </c>
      <c r="D138" s="136">
        <f t="shared" si="31"/>
        <v>1.08</v>
      </c>
      <c r="E138" s="136">
        <f t="shared" si="31"/>
        <v>1.08</v>
      </c>
      <c r="F138" s="136">
        <f t="shared" si="31"/>
        <v>1.08</v>
      </c>
      <c r="G138" s="136">
        <f t="shared" si="31"/>
        <v>1.08</v>
      </c>
      <c r="H138" s="136">
        <f t="shared" si="31"/>
        <v>1.08</v>
      </c>
      <c r="I138" s="136">
        <f t="shared" si="31"/>
        <v>1.08</v>
      </c>
      <c r="J138" s="136">
        <f t="shared" si="31"/>
        <v>1.08</v>
      </c>
      <c r="K138" s="136">
        <f t="shared" si="31"/>
        <v>1.08</v>
      </c>
      <c r="L138" s="136">
        <f t="shared" si="31"/>
        <v>1.08</v>
      </c>
      <c r="M138" s="136">
        <f t="shared" si="31"/>
        <v>1.08</v>
      </c>
      <c r="N138" s="136">
        <f t="shared" si="31"/>
        <v>1.08</v>
      </c>
      <c r="O138" s="136">
        <f t="shared" si="31"/>
        <v>1.08</v>
      </c>
      <c r="P138" s="136">
        <f t="shared" si="31"/>
        <v>1.08</v>
      </c>
      <c r="Q138" s="136">
        <f t="shared" si="31"/>
        <v>1.08</v>
      </c>
      <c r="R138" s="136">
        <f t="shared" si="30"/>
        <v>1.08</v>
      </c>
      <c r="S138" s="136">
        <f t="shared" si="30"/>
        <v>1.08</v>
      </c>
      <c r="T138" s="136">
        <f t="shared" si="30"/>
        <v>1.08</v>
      </c>
      <c r="U138" s="136">
        <f t="shared" si="30"/>
        <v>1.08</v>
      </c>
      <c r="V138" s="136">
        <f t="shared" si="32"/>
        <v>1.08</v>
      </c>
      <c r="W138" s="136">
        <f t="shared" si="32"/>
        <v>1.08</v>
      </c>
      <c r="X138" s="136">
        <f t="shared" si="32"/>
        <v>1.08</v>
      </c>
      <c r="Y138" s="136">
        <f t="shared" si="32"/>
        <v>1.08</v>
      </c>
      <c r="Z138" s="136">
        <f t="shared" si="32"/>
        <v>1.08</v>
      </c>
      <c r="AA138" s="136">
        <f t="shared" si="32"/>
        <v>1.08</v>
      </c>
      <c r="AB138" s="136">
        <f t="shared" si="32"/>
        <v>1.08</v>
      </c>
      <c r="AC138" s="136">
        <f t="shared" si="32"/>
        <v>1.08</v>
      </c>
      <c r="AD138" s="136">
        <f t="shared" si="32"/>
        <v>1.08</v>
      </c>
      <c r="AE138" s="136">
        <f t="shared" si="32"/>
        <v>1.08</v>
      </c>
      <c r="AF138" s="136">
        <f t="shared" si="32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33">B139</f>
        <v>2.37</v>
      </c>
      <c r="D139" s="136">
        <f t="shared" si="33"/>
        <v>2.37</v>
      </c>
      <c r="E139" s="136">
        <f t="shared" si="33"/>
        <v>2.37</v>
      </c>
      <c r="F139" s="136">
        <f t="shared" si="33"/>
        <v>2.37</v>
      </c>
      <c r="G139" s="136">
        <f t="shared" si="33"/>
        <v>2.37</v>
      </c>
      <c r="H139" s="136">
        <f t="shared" si="33"/>
        <v>2.37</v>
      </c>
      <c r="I139" s="136">
        <f t="shared" si="33"/>
        <v>2.37</v>
      </c>
      <c r="J139" s="136">
        <f t="shared" si="33"/>
        <v>2.37</v>
      </c>
      <c r="K139" s="136">
        <f t="shared" si="33"/>
        <v>2.37</v>
      </c>
      <c r="L139" s="136">
        <f t="shared" si="33"/>
        <v>2.37</v>
      </c>
      <c r="M139" s="136">
        <f t="shared" si="33"/>
        <v>2.37</v>
      </c>
      <c r="N139" s="136">
        <f t="shared" si="33"/>
        <v>2.37</v>
      </c>
      <c r="O139" s="136">
        <f t="shared" si="33"/>
        <v>2.37</v>
      </c>
      <c r="P139" s="136">
        <f t="shared" si="33"/>
        <v>2.37</v>
      </c>
      <c r="Q139" s="136">
        <f t="shared" si="33"/>
        <v>2.37</v>
      </c>
      <c r="R139" s="136">
        <f t="shared" si="30"/>
        <v>2.37</v>
      </c>
      <c r="S139" s="136">
        <f t="shared" si="30"/>
        <v>2.37</v>
      </c>
      <c r="T139" s="136">
        <f t="shared" si="30"/>
        <v>2.37</v>
      </c>
      <c r="U139" s="136">
        <f t="shared" si="30"/>
        <v>2.37</v>
      </c>
      <c r="V139" s="136">
        <f t="shared" si="32"/>
        <v>2.37</v>
      </c>
      <c r="W139" s="136">
        <f t="shared" si="32"/>
        <v>2.37</v>
      </c>
      <c r="X139" s="136">
        <f t="shared" si="32"/>
        <v>2.37</v>
      </c>
      <c r="Y139" s="136">
        <f t="shared" si="32"/>
        <v>2.37</v>
      </c>
      <c r="Z139" s="136">
        <f t="shared" si="32"/>
        <v>2.37</v>
      </c>
      <c r="AA139" s="136">
        <f t="shared" si="32"/>
        <v>2.37</v>
      </c>
      <c r="AB139" s="136">
        <f t="shared" si="32"/>
        <v>2.37</v>
      </c>
      <c r="AC139" s="136">
        <f t="shared" si="32"/>
        <v>2.37</v>
      </c>
      <c r="AD139" s="136">
        <f t="shared" si="32"/>
        <v>2.37</v>
      </c>
      <c r="AE139" s="136">
        <f t="shared" si="32"/>
        <v>2.37</v>
      </c>
      <c r="AF139" s="136">
        <f t="shared" si="32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33"/>
        <v>1.81</v>
      </c>
      <c r="D140" s="136">
        <f t="shared" si="33"/>
        <v>1.81</v>
      </c>
      <c r="E140" s="136">
        <f t="shared" si="33"/>
        <v>1.81</v>
      </c>
      <c r="F140" s="136">
        <f t="shared" si="33"/>
        <v>1.81</v>
      </c>
      <c r="G140" s="136">
        <f t="shared" si="33"/>
        <v>1.81</v>
      </c>
      <c r="H140" s="136">
        <f t="shared" si="33"/>
        <v>1.81</v>
      </c>
      <c r="I140" s="136">
        <f t="shared" si="33"/>
        <v>1.81</v>
      </c>
      <c r="J140" s="136">
        <f t="shared" si="33"/>
        <v>1.81</v>
      </c>
      <c r="K140" s="136">
        <f t="shared" si="33"/>
        <v>1.81</v>
      </c>
      <c r="L140" s="136">
        <f t="shared" si="33"/>
        <v>1.81</v>
      </c>
      <c r="M140" s="136">
        <f t="shared" si="33"/>
        <v>1.81</v>
      </c>
      <c r="N140" s="136">
        <f t="shared" si="33"/>
        <v>1.81</v>
      </c>
      <c r="O140" s="136">
        <f t="shared" si="33"/>
        <v>1.81</v>
      </c>
      <c r="P140" s="136">
        <f t="shared" si="33"/>
        <v>1.81</v>
      </c>
      <c r="Q140" s="136">
        <f t="shared" si="33"/>
        <v>1.81</v>
      </c>
      <c r="R140" s="136">
        <f t="shared" si="30"/>
        <v>1.81</v>
      </c>
      <c r="S140" s="136">
        <f t="shared" si="30"/>
        <v>1.81</v>
      </c>
      <c r="T140" s="136">
        <f t="shared" si="30"/>
        <v>1.81</v>
      </c>
      <c r="U140" s="136">
        <f t="shared" si="30"/>
        <v>1.81</v>
      </c>
      <c r="V140" s="136">
        <f t="shared" si="32"/>
        <v>1.81</v>
      </c>
      <c r="W140" s="136">
        <f t="shared" si="32"/>
        <v>1.81</v>
      </c>
      <c r="X140" s="136">
        <f t="shared" si="32"/>
        <v>1.81</v>
      </c>
      <c r="Y140" s="136">
        <f t="shared" si="32"/>
        <v>1.81</v>
      </c>
      <c r="Z140" s="136">
        <f t="shared" si="32"/>
        <v>1.81</v>
      </c>
      <c r="AA140" s="136">
        <f t="shared" si="32"/>
        <v>1.81</v>
      </c>
      <c r="AB140" s="136">
        <f t="shared" si="32"/>
        <v>1.81</v>
      </c>
      <c r="AC140" s="136">
        <f t="shared" si="32"/>
        <v>1.81</v>
      </c>
      <c r="AD140" s="136">
        <f t="shared" si="32"/>
        <v>1.81</v>
      </c>
      <c r="AE140" s="136">
        <f t="shared" si="32"/>
        <v>1.81</v>
      </c>
      <c r="AF140" s="136">
        <f t="shared" si="32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33"/>
        <v>1.0900000000000001</v>
      </c>
      <c r="D141" s="136">
        <f t="shared" si="33"/>
        <v>1.0900000000000001</v>
      </c>
      <c r="E141" s="136">
        <f t="shared" si="33"/>
        <v>1.0900000000000001</v>
      </c>
      <c r="F141" s="136">
        <f t="shared" si="33"/>
        <v>1.0900000000000001</v>
      </c>
      <c r="G141" s="136">
        <f t="shared" si="33"/>
        <v>1.0900000000000001</v>
      </c>
      <c r="H141" s="136">
        <f t="shared" si="33"/>
        <v>1.0900000000000001</v>
      </c>
      <c r="I141" s="136">
        <f t="shared" si="33"/>
        <v>1.0900000000000001</v>
      </c>
      <c r="J141" s="136">
        <f t="shared" si="33"/>
        <v>1.0900000000000001</v>
      </c>
      <c r="K141" s="136">
        <f t="shared" si="33"/>
        <v>1.0900000000000001</v>
      </c>
      <c r="L141" s="136">
        <f t="shared" si="33"/>
        <v>1.0900000000000001</v>
      </c>
      <c r="M141" s="136">
        <f t="shared" si="33"/>
        <v>1.0900000000000001</v>
      </c>
      <c r="N141" s="136">
        <f t="shared" si="33"/>
        <v>1.0900000000000001</v>
      </c>
      <c r="O141" s="136">
        <f t="shared" si="33"/>
        <v>1.0900000000000001</v>
      </c>
      <c r="P141" s="136">
        <f t="shared" si="33"/>
        <v>1.0900000000000001</v>
      </c>
      <c r="Q141" s="136">
        <f t="shared" si="33"/>
        <v>1.0900000000000001</v>
      </c>
      <c r="R141" s="136">
        <f t="shared" si="30"/>
        <v>1.0900000000000001</v>
      </c>
      <c r="S141" s="136">
        <f t="shared" si="30"/>
        <v>1.0900000000000001</v>
      </c>
      <c r="T141" s="136">
        <f t="shared" si="30"/>
        <v>1.0900000000000001</v>
      </c>
      <c r="U141" s="136">
        <f t="shared" si="30"/>
        <v>1.0900000000000001</v>
      </c>
      <c r="V141" s="136">
        <f t="shared" si="32"/>
        <v>1.0900000000000001</v>
      </c>
      <c r="W141" s="136">
        <f t="shared" si="32"/>
        <v>1.0900000000000001</v>
      </c>
      <c r="X141" s="136">
        <f t="shared" si="32"/>
        <v>1.0900000000000001</v>
      </c>
      <c r="Y141" s="136">
        <f t="shared" si="32"/>
        <v>1.0900000000000001</v>
      </c>
      <c r="Z141" s="136">
        <f t="shared" si="32"/>
        <v>1.0900000000000001</v>
      </c>
      <c r="AA141" s="136">
        <f t="shared" si="32"/>
        <v>1.0900000000000001</v>
      </c>
      <c r="AB141" s="136">
        <f t="shared" si="32"/>
        <v>1.0900000000000001</v>
      </c>
      <c r="AC141" s="136">
        <f t="shared" si="32"/>
        <v>1.0900000000000001</v>
      </c>
      <c r="AD141" s="136">
        <f t="shared" si="32"/>
        <v>1.0900000000000001</v>
      </c>
      <c r="AE141" s="136">
        <f t="shared" si="32"/>
        <v>1.0900000000000001</v>
      </c>
      <c r="AF141" s="136">
        <f t="shared" si="32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33"/>
        <v>1.58</v>
      </c>
      <c r="D142" s="136">
        <f t="shared" si="33"/>
        <v>1.58</v>
      </c>
      <c r="E142" s="136">
        <f t="shared" si="33"/>
        <v>1.58</v>
      </c>
      <c r="F142" s="136">
        <f t="shared" si="33"/>
        <v>1.58</v>
      </c>
      <c r="G142" s="136">
        <f t="shared" si="33"/>
        <v>1.58</v>
      </c>
      <c r="H142" s="136">
        <f t="shared" si="33"/>
        <v>1.58</v>
      </c>
      <c r="I142" s="136">
        <f t="shared" si="33"/>
        <v>1.58</v>
      </c>
      <c r="J142" s="136">
        <f t="shared" si="33"/>
        <v>1.58</v>
      </c>
      <c r="K142" s="136">
        <f t="shared" si="33"/>
        <v>1.58</v>
      </c>
      <c r="L142" s="136">
        <f t="shared" si="33"/>
        <v>1.58</v>
      </c>
      <c r="M142" s="136">
        <f t="shared" si="33"/>
        <v>1.58</v>
      </c>
      <c r="N142" s="136">
        <f t="shared" si="33"/>
        <v>1.58</v>
      </c>
      <c r="O142" s="136">
        <f t="shared" si="33"/>
        <v>1.58</v>
      </c>
      <c r="P142" s="136">
        <f t="shared" si="33"/>
        <v>1.58</v>
      </c>
      <c r="Q142" s="136">
        <f t="shared" si="33"/>
        <v>1.58</v>
      </c>
      <c r="R142" s="136">
        <f t="shared" si="30"/>
        <v>1.58</v>
      </c>
      <c r="S142" s="136">
        <f t="shared" si="30"/>
        <v>1.58</v>
      </c>
      <c r="T142" s="136">
        <f t="shared" si="30"/>
        <v>1.58</v>
      </c>
      <c r="U142" s="136">
        <f t="shared" si="30"/>
        <v>1.58</v>
      </c>
      <c r="V142" s="136">
        <f t="shared" si="32"/>
        <v>1.58</v>
      </c>
      <c r="W142" s="136">
        <f t="shared" si="32"/>
        <v>1.58</v>
      </c>
      <c r="X142" s="136">
        <f t="shared" si="32"/>
        <v>1.58</v>
      </c>
      <c r="Y142" s="136">
        <f t="shared" si="32"/>
        <v>1.58</v>
      </c>
      <c r="Z142" s="136">
        <f t="shared" si="32"/>
        <v>1.58</v>
      </c>
      <c r="AA142" s="136">
        <f t="shared" si="32"/>
        <v>1.58</v>
      </c>
      <c r="AB142" s="136">
        <f t="shared" si="32"/>
        <v>1.58</v>
      </c>
      <c r="AC142" s="136">
        <f t="shared" si="32"/>
        <v>1.58</v>
      </c>
      <c r="AD142" s="136">
        <f t="shared" si="32"/>
        <v>1.58</v>
      </c>
      <c r="AE142" s="136">
        <f t="shared" si="32"/>
        <v>1.58</v>
      </c>
      <c r="AF142" s="136">
        <f t="shared" si="32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33"/>
        <v>2</v>
      </c>
      <c r="D143" s="136">
        <f t="shared" si="33"/>
        <v>2</v>
      </c>
      <c r="E143" s="136">
        <f t="shared" si="33"/>
        <v>2</v>
      </c>
      <c r="F143" s="136">
        <f t="shared" si="33"/>
        <v>2</v>
      </c>
      <c r="G143" s="136">
        <f t="shared" si="33"/>
        <v>2</v>
      </c>
      <c r="H143" s="136">
        <f t="shared" si="33"/>
        <v>2</v>
      </c>
      <c r="I143" s="136">
        <f t="shared" si="33"/>
        <v>2</v>
      </c>
      <c r="J143" s="136">
        <f t="shared" si="33"/>
        <v>2</v>
      </c>
      <c r="K143" s="136">
        <f t="shared" si="33"/>
        <v>2</v>
      </c>
      <c r="L143" s="136">
        <f t="shared" si="33"/>
        <v>2</v>
      </c>
      <c r="M143" s="136">
        <f t="shared" si="33"/>
        <v>2</v>
      </c>
      <c r="N143" s="136">
        <f t="shared" si="33"/>
        <v>2</v>
      </c>
      <c r="O143" s="136">
        <f t="shared" si="33"/>
        <v>2</v>
      </c>
      <c r="P143" s="136">
        <f t="shared" si="33"/>
        <v>2</v>
      </c>
      <c r="Q143" s="136">
        <f t="shared" si="33"/>
        <v>2</v>
      </c>
      <c r="R143" s="136">
        <f t="shared" si="30"/>
        <v>2</v>
      </c>
      <c r="S143" s="136">
        <f t="shared" si="30"/>
        <v>2</v>
      </c>
      <c r="T143" s="136">
        <f t="shared" si="30"/>
        <v>2</v>
      </c>
      <c r="U143" s="136">
        <f t="shared" si="30"/>
        <v>2</v>
      </c>
      <c r="V143" s="136">
        <f t="shared" si="32"/>
        <v>2</v>
      </c>
      <c r="W143" s="136">
        <f t="shared" si="32"/>
        <v>2</v>
      </c>
      <c r="X143" s="136">
        <f t="shared" si="32"/>
        <v>2</v>
      </c>
      <c r="Y143" s="136">
        <f t="shared" si="32"/>
        <v>2</v>
      </c>
      <c r="Z143" s="136">
        <f t="shared" si="32"/>
        <v>2</v>
      </c>
      <c r="AA143" s="136">
        <f t="shared" si="32"/>
        <v>2</v>
      </c>
      <c r="AB143" s="136">
        <f t="shared" si="32"/>
        <v>2</v>
      </c>
      <c r="AC143" s="136">
        <f t="shared" si="32"/>
        <v>2</v>
      </c>
      <c r="AD143" s="136">
        <f t="shared" si="32"/>
        <v>2</v>
      </c>
      <c r="AE143" s="136">
        <f t="shared" si="32"/>
        <v>2</v>
      </c>
      <c r="AF143" s="136">
        <f t="shared" si="32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33"/>
        <v>0.47</v>
      </c>
      <c r="D144" s="136">
        <f t="shared" si="33"/>
        <v>0.47</v>
      </c>
      <c r="E144" s="136">
        <f t="shared" si="33"/>
        <v>0.47</v>
      </c>
      <c r="F144" s="136">
        <f t="shared" si="33"/>
        <v>0.47</v>
      </c>
      <c r="G144" s="136">
        <f t="shared" si="33"/>
        <v>0.47</v>
      </c>
      <c r="H144" s="136">
        <f t="shared" si="33"/>
        <v>0.47</v>
      </c>
      <c r="I144" s="136">
        <f t="shared" si="33"/>
        <v>0.47</v>
      </c>
      <c r="J144" s="136">
        <f t="shared" si="33"/>
        <v>0.47</v>
      </c>
      <c r="K144" s="136">
        <f t="shared" si="33"/>
        <v>0.47</v>
      </c>
      <c r="L144" s="136">
        <f t="shared" si="33"/>
        <v>0.47</v>
      </c>
      <c r="M144" s="136">
        <f t="shared" si="33"/>
        <v>0.47</v>
      </c>
      <c r="N144" s="136">
        <f t="shared" si="33"/>
        <v>0.47</v>
      </c>
      <c r="O144" s="136">
        <f t="shared" si="33"/>
        <v>0.47</v>
      </c>
      <c r="P144" s="136">
        <f t="shared" si="33"/>
        <v>0.47</v>
      </c>
      <c r="Q144" s="136">
        <f t="shared" si="33"/>
        <v>0.47</v>
      </c>
      <c r="R144" s="136">
        <f t="shared" si="30"/>
        <v>0.47</v>
      </c>
      <c r="S144" s="136">
        <f t="shared" si="30"/>
        <v>0.47</v>
      </c>
      <c r="T144" s="136">
        <f t="shared" si="30"/>
        <v>0.47</v>
      </c>
      <c r="U144" s="136">
        <f t="shared" si="30"/>
        <v>0.47</v>
      </c>
      <c r="V144" s="136">
        <f t="shared" si="32"/>
        <v>0.47</v>
      </c>
      <c r="W144" s="136">
        <f t="shared" si="32"/>
        <v>0.47</v>
      </c>
      <c r="X144" s="136">
        <f t="shared" si="32"/>
        <v>0.47</v>
      </c>
      <c r="Y144" s="136">
        <f t="shared" si="32"/>
        <v>0.47</v>
      </c>
      <c r="Z144" s="136">
        <f t="shared" si="32"/>
        <v>0.47</v>
      </c>
      <c r="AA144" s="136">
        <f t="shared" si="32"/>
        <v>0.47</v>
      </c>
      <c r="AB144" s="136">
        <f t="shared" si="32"/>
        <v>0.47</v>
      </c>
      <c r="AC144" s="136">
        <f t="shared" si="32"/>
        <v>0.47</v>
      </c>
      <c r="AD144" s="136">
        <f t="shared" si="32"/>
        <v>0.47</v>
      </c>
      <c r="AE144" s="136">
        <f t="shared" si="32"/>
        <v>0.47</v>
      </c>
      <c r="AF144" s="136">
        <f t="shared" si="32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33"/>
        <v>0</v>
      </c>
      <c r="D145" s="136">
        <f t="shared" si="33"/>
        <v>0</v>
      </c>
      <c r="E145" s="136">
        <f t="shared" si="33"/>
        <v>0</v>
      </c>
      <c r="F145" s="136">
        <f t="shared" si="33"/>
        <v>0</v>
      </c>
      <c r="G145" s="136">
        <f t="shared" si="33"/>
        <v>0</v>
      </c>
      <c r="H145" s="136">
        <f t="shared" si="33"/>
        <v>0</v>
      </c>
      <c r="I145" s="136">
        <f t="shared" si="33"/>
        <v>0</v>
      </c>
      <c r="J145" s="136">
        <f t="shared" si="33"/>
        <v>0</v>
      </c>
      <c r="K145" s="136">
        <f t="shared" si="33"/>
        <v>0</v>
      </c>
      <c r="L145" s="136">
        <f t="shared" si="33"/>
        <v>0</v>
      </c>
      <c r="M145" s="136">
        <f t="shared" si="33"/>
        <v>0</v>
      </c>
      <c r="N145" s="136">
        <f t="shared" si="33"/>
        <v>0</v>
      </c>
      <c r="O145" s="136">
        <f t="shared" si="33"/>
        <v>0</v>
      </c>
      <c r="P145" s="136">
        <f t="shared" si="33"/>
        <v>0</v>
      </c>
      <c r="Q145" s="136">
        <f t="shared" si="33"/>
        <v>0</v>
      </c>
      <c r="R145" s="136">
        <f t="shared" si="30"/>
        <v>0</v>
      </c>
      <c r="S145" s="136">
        <f t="shared" si="30"/>
        <v>0</v>
      </c>
      <c r="T145" s="136">
        <f t="shared" si="30"/>
        <v>0</v>
      </c>
      <c r="U145" s="136">
        <f t="shared" si="30"/>
        <v>0</v>
      </c>
      <c r="V145" s="136">
        <f t="shared" si="32"/>
        <v>0</v>
      </c>
      <c r="W145" s="136">
        <f t="shared" si="32"/>
        <v>0</v>
      </c>
      <c r="X145" s="136">
        <f t="shared" si="32"/>
        <v>0</v>
      </c>
      <c r="Y145" s="136">
        <f t="shared" si="32"/>
        <v>0</v>
      </c>
      <c r="Z145" s="136">
        <f t="shared" si="32"/>
        <v>0</v>
      </c>
      <c r="AA145" s="136">
        <f t="shared" si="32"/>
        <v>0</v>
      </c>
      <c r="AB145" s="136">
        <f t="shared" si="32"/>
        <v>0</v>
      </c>
      <c r="AC145" s="136">
        <f t="shared" si="32"/>
        <v>0</v>
      </c>
      <c r="AD145" s="136">
        <f t="shared" si="32"/>
        <v>0</v>
      </c>
      <c r="AE145" s="136">
        <f t="shared" si="32"/>
        <v>0</v>
      </c>
      <c r="AF145" s="136">
        <f t="shared" si="32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33"/>
        <v>0</v>
      </c>
      <c r="D146" s="136">
        <f t="shared" si="33"/>
        <v>0</v>
      </c>
      <c r="E146" s="136">
        <f t="shared" si="33"/>
        <v>0</v>
      </c>
      <c r="F146" s="136">
        <f t="shared" si="33"/>
        <v>0</v>
      </c>
      <c r="G146" s="136">
        <f t="shared" si="33"/>
        <v>0</v>
      </c>
      <c r="H146" s="136">
        <f t="shared" si="33"/>
        <v>0</v>
      </c>
      <c r="I146" s="136">
        <f t="shared" si="33"/>
        <v>0</v>
      </c>
      <c r="J146" s="136">
        <f t="shared" si="33"/>
        <v>0</v>
      </c>
      <c r="K146" s="136">
        <f t="shared" si="33"/>
        <v>0</v>
      </c>
      <c r="L146" s="136">
        <f t="shared" si="33"/>
        <v>0</v>
      </c>
      <c r="M146" s="136">
        <f t="shared" si="33"/>
        <v>0</v>
      </c>
      <c r="N146" s="136">
        <f t="shared" si="33"/>
        <v>0</v>
      </c>
      <c r="O146" s="136">
        <f t="shared" si="33"/>
        <v>0</v>
      </c>
      <c r="P146" s="136">
        <f t="shared" si="33"/>
        <v>0</v>
      </c>
      <c r="Q146" s="136">
        <f t="shared" si="33"/>
        <v>0</v>
      </c>
      <c r="R146" s="136">
        <f t="shared" si="30"/>
        <v>0</v>
      </c>
      <c r="S146" s="136">
        <f t="shared" si="30"/>
        <v>0</v>
      </c>
      <c r="T146" s="136">
        <f t="shared" si="30"/>
        <v>0</v>
      </c>
      <c r="U146" s="136">
        <f t="shared" si="30"/>
        <v>0</v>
      </c>
      <c r="V146" s="136">
        <f t="shared" si="32"/>
        <v>0</v>
      </c>
      <c r="W146" s="136">
        <f t="shared" si="32"/>
        <v>0</v>
      </c>
      <c r="X146" s="136">
        <f t="shared" si="32"/>
        <v>0</v>
      </c>
      <c r="Y146" s="136">
        <f t="shared" si="32"/>
        <v>0</v>
      </c>
      <c r="Z146" s="136">
        <f t="shared" si="32"/>
        <v>0</v>
      </c>
      <c r="AA146" s="136">
        <f t="shared" si="32"/>
        <v>0</v>
      </c>
      <c r="AB146" s="136">
        <f t="shared" si="32"/>
        <v>0</v>
      </c>
      <c r="AC146" s="136">
        <f t="shared" si="32"/>
        <v>0</v>
      </c>
      <c r="AD146" s="136">
        <f t="shared" si="32"/>
        <v>0</v>
      </c>
      <c r="AE146" s="136">
        <f t="shared" si="32"/>
        <v>0</v>
      </c>
      <c r="AF146" s="136">
        <f t="shared" si="32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33"/>
        <v>0.8</v>
      </c>
      <c r="D147" s="136">
        <f t="shared" si="33"/>
        <v>0.8</v>
      </c>
      <c r="E147" s="136">
        <f t="shared" si="33"/>
        <v>0.8</v>
      </c>
      <c r="F147" s="136">
        <f t="shared" si="33"/>
        <v>0.8</v>
      </c>
      <c r="G147" s="136">
        <f t="shared" si="33"/>
        <v>0.8</v>
      </c>
      <c r="H147" s="136">
        <f t="shared" si="33"/>
        <v>0.8</v>
      </c>
      <c r="I147" s="136">
        <f t="shared" si="33"/>
        <v>0.8</v>
      </c>
      <c r="J147" s="136">
        <f t="shared" si="33"/>
        <v>0.8</v>
      </c>
      <c r="K147" s="136">
        <f t="shared" si="33"/>
        <v>0.8</v>
      </c>
      <c r="L147" s="136">
        <f t="shared" si="33"/>
        <v>0.8</v>
      </c>
      <c r="M147" s="136">
        <f t="shared" si="33"/>
        <v>0.8</v>
      </c>
      <c r="N147" s="136">
        <f t="shared" si="33"/>
        <v>0.8</v>
      </c>
      <c r="O147" s="136">
        <f t="shared" si="33"/>
        <v>0.8</v>
      </c>
      <c r="P147" s="136">
        <f t="shared" si="33"/>
        <v>0.8</v>
      </c>
      <c r="Q147" s="136">
        <f t="shared" si="33"/>
        <v>0.8</v>
      </c>
      <c r="R147" s="136">
        <f t="shared" si="30"/>
        <v>0.8</v>
      </c>
      <c r="S147" s="136">
        <f t="shared" si="30"/>
        <v>0.8</v>
      </c>
      <c r="T147" s="136">
        <f t="shared" si="30"/>
        <v>0.8</v>
      </c>
      <c r="U147" s="136">
        <f t="shared" si="30"/>
        <v>0.8</v>
      </c>
      <c r="V147" s="136">
        <f t="shared" si="32"/>
        <v>0.8</v>
      </c>
      <c r="W147" s="136">
        <f t="shared" si="32"/>
        <v>0.8</v>
      </c>
      <c r="X147" s="136">
        <f t="shared" ref="X147:AF171" si="34">W147</f>
        <v>0.8</v>
      </c>
      <c r="Y147" s="136">
        <f t="shared" si="34"/>
        <v>0.8</v>
      </c>
      <c r="Z147" s="136">
        <f t="shared" si="34"/>
        <v>0.8</v>
      </c>
      <c r="AA147" s="136">
        <f t="shared" si="34"/>
        <v>0.8</v>
      </c>
      <c r="AB147" s="136">
        <f t="shared" si="34"/>
        <v>0.8</v>
      </c>
      <c r="AC147" s="136">
        <f t="shared" si="34"/>
        <v>0.8</v>
      </c>
      <c r="AD147" s="136">
        <f t="shared" si="34"/>
        <v>0.8</v>
      </c>
      <c r="AE147" s="136">
        <f t="shared" si="34"/>
        <v>0.8</v>
      </c>
      <c r="AF147" s="136">
        <f t="shared" si="34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33"/>
        <v>1.5</v>
      </c>
      <c r="D148" s="136">
        <f t="shared" si="33"/>
        <v>1.5</v>
      </c>
      <c r="E148" s="136">
        <f t="shared" si="33"/>
        <v>1.5</v>
      </c>
      <c r="F148" s="136">
        <f t="shared" si="33"/>
        <v>1.5</v>
      </c>
      <c r="G148" s="136">
        <f t="shared" si="33"/>
        <v>1.5</v>
      </c>
      <c r="H148" s="136">
        <f t="shared" si="33"/>
        <v>1.5</v>
      </c>
      <c r="I148" s="136">
        <f t="shared" si="33"/>
        <v>1.5</v>
      </c>
      <c r="J148" s="136">
        <f t="shared" si="33"/>
        <v>1.5</v>
      </c>
      <c r="K148" s="136">
        <f t="shared" si="33"/>
        <v>1.5</v>
      </c>
      <c r="L148" s="136">
        <f t="shared" si="33"/>
        <v>1.5</v>
      </c>
      <c r="M148" s="136">
        <f t="shared" si="33"/>
        <v>1.5</v>
      </c>
      <c r="N148" s="136">
        <f t="shared" si="33"/>
        <v>1.5</v>
      </c>
      <c r="O148" s="136">
        <f t="shared" si="33"/>
        <v>1.5</v>
      </c>
      <c r="P148" s="136">
        <f t="shared" si="33"/>
        <v>1.5</v>
      </c>
      <c r="Q148" s="136">
        <f t="shared" si="33"/>
        <v>1.5</v>
      </c>
      <c r="R148" s="136">
        <f t="shared" si="30"/>
        <v>1.5</v>
      </c>
      <c r="S148" s="136">
        <f t="shared" si="30"/>
        <v>1.5</v>
      </c>
      <c r="T148" s="136">
        <f t="shared" si="30"/>
        <v>1.5</v>
      </c>
      <c r="U148" s="136">
        <f t="shared" si="30"/>
        <v>1.5</v>
      </c>
      <c r="V148" s="136">
        <f t="shared" si="30"/>
        <v>1.5</v>
      </c>
      <c r="W148" s="136">
        <f t="shared" si="30"/>
        <v>1.5</v>
      </c>
      <c r="X148" s="136">
        <f t="shared" si="34"/>
        <v>1.5</v>
      </c>
      <c r="Y148" s="136">
        <f t="shared" si="34"/>
        <v>1.5</v>
      </c>
      <c r="Z148" s="136">
        <f t="shared" si="34"/>
        <v>1.5</v>
      </c>
      <c r="AA148" s="136">
        <f t="shared" si="34"/>
        <v>1.5</v>
      </c>
      <c r="AB148" s="136">
        <f t="shared" si="34"/>
        <v>1.5</v>
      </c>
      <c r="AC148" s="136">
        <f t="shared" si="34"/>
        <v>1.5</v>
      </c>
      <c r="AD148" s="136">
        <f t="shared" si="34"/>
        <v>1.5</v>
      </c>
      <c r="AE148" s="136">
        <f t="shared" si="34"/>
        <v>1.5</v>
      </c>
      <c r="AF148" s="136">
        <f t="shared" si="34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33"/>
        <v>1</v>
      </c>
      <c r="D149" s="136">
        <f t="shared" si="33"/>
        <v>1</v>
      </c>
      <c r="E149" s="136">
        <f t="shared" si="33"/>
        <v>1</v>
      </c>
      <c r="F149" s="136">
        <f t="shared" si="33"/>
        <v>1</v>
      </c>
      <c r="G149" s="136">
        <f t="shared" si="33"/>
        <v>1</v>
      </c>
      <c r="H149" s="136">
        <f t="shared" si="33"/>
        <v>1</v>
      </c>
      <c r="I149" s="136">
        <f t="shared" si="33"/>
        <v>1</v>
      </c>
      <c r="J149" s="136">
        <f t="shared" si="33"/>
        <v>1</v>
      </c>
      <c r="K149" s="136">
        <f t="shared" si="33"/>
        <v>1</v>
      </c>
      <c r="L149" s="136">
        <f t="shared" si="33"/>
        <v>1</v>
      </c>
      <c r="M149" s="136">
        <f t="shared" si="33"/>
        <v>1</v>
      </c>
      <c r="N149" s="136">
        <f t="shared" si="33"/>
        <v>1</v>
      </c>
      <c r="O149" s="136">
        <f t="shared" si="33"/>
        <v>1</v>
      </c>
      <c r="P149" s="136">
        <f t="shared" si="33"/>
        <v>1</v>
      </c>
      <c r="Q149" s="136">
        <f t="shared" si="33"/>
        <v>1</v>
      </c>
      <c r="R149" s="136">
        <f t="shared" si="30"/>
        <v>1</v>
      </c>
      <c r="S149" s="136">
        <f t="shared" si="30"/>
        <v>1</v>
      </c>
      <c r="T149" s="136">
        <f t="shared" si="30"/>
        <v>1</v>
      </c>
      <c r="U149" s="136">
        <f t="shared" si="30"/>
        <v>1</v>
      </c>
      <c r="V149" s="136">
        <f t="shared" si="30"/>
        <v>1</v>
      </c>
      <c r="W149" s="136">
        <f t="shared" si="30"/>
        <v>1</v>
      </c>
      <c r="X149" s="136">
        <f t="shared" si="34"/>
        <v>1</v>
      </c>
      <c r="Y149" s="136">
        <f t="shared" si="34"/>
        <v>1</v>
      </c>
      <c r="Z149" s="136">
        <f t="shared" si="34"/>
        <v>1</v>
      </c>
      <c r="AA149" s="136">
        <f t="shared" si="34"/>
        <v>1</v>
      </c>
      <c r="AB149" s="136">
        <f t="shared" si="34"/>
        <v>1</v>
      </c>
      <c r="AC149" s="136">
        <f t="shared" si="34"/>
        <v>1</v>
      </c>
      <c r="AD149" s="136">
        <f t="shared" si="34"/>
        <v>1</v>
      </c>
      <c r="AE149" s="136">
        <f t="shared" si="34"/>
        <v>1</v>
      </c>
      <c r="AF149" s="136">
        <f t="shared" si="34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33"/>
        <v>1</v>
      </c>
      <c r="D150" s="136">
        <f t="shared" si="33"/>
        <v>1</v>
      </c>
      <c r="E150" s="136">
        <f t="shared" si="33"/>
        <v>1</v>
      </c>
      <c r="F150" s="136">
        <f t="shared" si="33"/>
        <v>1</v>
      </c>
      <c r="G150" s="136">
        <f t="shared" si="33"/>
        <v>1</v>
      </c>
      <c r="H150" s="136">
        <f t="shared" si="33"/>
        <v>1</v>
      </c>
      <c r="I150" s="136">
        <f t="shared" si="33"/>
        <v>1</v>
      </c>
      <c r="J150" s="136">
        <f t="shared" si="33"/>
        <v>1</v>
      </c>
      <c r="K150" s="136">
        <f t="shared" si="33"/>
        <v>1</v>
      </c>
      <c r="L150" s="136">
        <f t="shared" si="33"/>
        <v>1</v>
      </c>
      <c r="M150" s="136">
        <f t="shared" si="33"/>
        <v>1</v>
      </c>
      <c r="N150" s="136">
        <f t="shared" si="33"/>
        <v>1</v>
      </c>
      <c r="O150" s="136">
        <f t="shared" si="33"/>
        <v>1</v>
      </c>
      <c r="P150" s="136">
        <f t="shared" si="33"/>
        <v>1</v>
      </c>
      <c r="Q150" s="136">
        <f t="shared" si="33"/>
        <v>1</v>
      </c>
      <c r="R150" s="136">
        <f t="shared" si="30"/>
        <v>1</v>
      </c>
      <c r="S150" s="136">
        <f t="shared" si="30"/>
        <v>1</v>
      </c>
      <c r="T150" s="136">
        <f t="shared" si="30"/>
        <v>1</v>
      </c>
      <c r="U150" s="136">
        <f t="shared" si="30"/>
        <v>1</v>
      </c>
      <c r="V150" s="136">
        <f t="shared" si="30"/>
        <v>1</v>
      </c>
      <c r="W150" s="136">
        <f t="shared" si="30"/>
        <v>1</v>
      </c>
      <c r="X150" s="136">
        <f t="shared" si="34"/>
        <v>1</v>
      </c>
      <c r="Y150" s="136">
        <f t="shared" si="34"/>
        <v>1</v>
      </c>
      <c r="Z150" s="136">
        <f t="shared" si="34"/>
        <v>1</v>
      </c>
      <c r="AA150" s="136">
        <f t="shared" si="34"/>
        <v>1</v>
      </c>
      <c r="AB150" s="136">
        <f t="shared" si="34"/>
        <v>1</v>
      </c>
      <c r="AC150" s="136">
        <f t="shared" si="34"/>
        <v>1</v>
      </c>
      <c r="AD150" s="136">
        <f t="shared" si="34"/>
        <v>1</v>
      </c>
      <c r="AE150" s="136">
        <f t="shared" si="34"/>
        <v>1</v>
      </c>
      <c r="AF150" s="136">
        <f t="shared" si="34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33"/>
        <v>0.42</v>
      </c>
      <c r="D151" s="136">
        <f t="shared" si="33"/>
        <v>0.42</v>
      </c>
      <c r="E151" s="136">
        <f t="shared" si="33"/>
        <v>0.42</v>
      </c>
      <c r="F151" s="136">
        <f t="shared" si="33"/>
        <v>0.42</v>
      </c>
      <c r="G151" s="136">
        <f t="shared" si="33"/>
        <v>0.42</v>
      </c>
      <c r="H151" s="136">
        <f t="shared" si="33"/>
        <v>0.42</v>
      </c>
      <c r="I151" s="136">
        <f t="shared" si="33"/>
        <v>0.42</v>
      </c>
      <c r="J151" s="136">
        <f t="shared" si="33"/>
        <v>0.42</v>
      </c>
      <c r="K151" s="136">
        <f t="shared" si="33"/>
        <v>0.42</v>
      </c>
      <c r="L151" s="136">
        <f t="shared" si="33"/>
        <v>0.42</v>
      </c>
      <c r="M151" s="136">
        <f t="shared" si="33"/>
        <v>0.42</v>
      </c>
      <c r="N151" s="136">
        <f t="shared" si="33"/>
        <v>0.42</v>
      </c>
      <c r="O151" s="136">
        <f t="shared" si="33"/>
        <v>0.42</v>
      </c>
      <c r="P151" s="136">
        <f t="shared" si="33"/>
        <v>0.42</v>
      </c>
      <c r="Q151" s="136">
        <f t="shared" si="33"/>
        <v>0.42</v>
      </c>
      <c r="R151" s="136">
        <f t="shared" si="30"/>
        <v>0.42</v>
      </c>
      <c r="S151" s="136">
        <f t="shared" si="30"/>
        <v>0.42</v>
      </c>
      <c r="T151" s="136">
        <f t="shared" si="30"/>
        <v>0.42</v>
      </c>
      <c r="U151" s="136">
        <f t="shared" si="30"/>
        <v>0.42</v>
      </c>
      <c r="V151" s="136">
        <f t="shared" si="30"/>
        <v>0.42</v>
      </c>
      <c r="W151" s="136">
        <f t="shared" si="30"/>
        <v>0.42</v>
      </c>
      <c r="X151" s="136">
        <f t="shared" si="34"/>
        <v>0.42</v>
      </c>
      <c r="Y151" s="136">
        <f t="shared" si="34"/>
        <v>0.42</v>
      </c>
      <c r="Z151" s="136">
        <f t="shared" si="34"/>
        <v>0.42</v>
      </c>
      <c r="AA151" s="136">
        <f t="shared" si="34"/>
        <v>0.42</v>
      </c>
      <c r="AB151" s="136">
        <f t="shared" si="34"/>
        <v>0.42</v>
      </c>
      <c r="AC151" s="136">
        <f t="shared" si="34"/>
        <v>0.42</v>
      </c>
      <c r="AD151" s="136">
        <f t="shared" si="34"/>
        <v>0.42</v>
      </c>
      <c r="AE151" s="136">
        <f t="shared" si="34"/>
        <v>0.42</v>
      </c>
      <c r="AF151" s="136">
        <f t="shared" si="34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33"/>
        <v>0.46</v>
      </c>
      <c r="D152" s="136">
        <f t="shared" si="33"/>
        <v>0.46</v>
      </c>
      <c r="E152" s="136">
        <f t="shared" si="33"/>
        <v>0.46</v>
      </c>
      <c r="F152" s="136">
        <f t="shared" si="33"/>
        <v>0.46</v>
      </c>
      <c r="G152" s="136">
        <f t="shared" si="33"/>
        <v>0.46</v>
      </c>
      <c r="H152" s="136">
        <f t="shared" si="33"/>
        <v>0.46</v>
      </c>
      <c r="I152" s="136">
        <f t="shared" si="33"/>
        <v>0.46</v>
      </c>
      <c r="J152" s="136">
        <f t="shared" si="33"/>
        <v>0.46</v>
      </c>
      <c r="K152" s="136">
        <f t="shared" si="33"/>
        <v>0.46</v>
      </c>
      <c r="L152" s="136">
        <f t="shared" si="33"/>
        <v>0.46</v>
      </c>
      <c r="M152" s="136">
        <f t="shared" si="33"/>
        <v>0.46</v>
      </c>
      <c r="N152" s="136">
        <f t="shared" si="33"/>
        <v>0.46</v>
      </c>
      <c r="O152" s="136">
        <f t="shared" si="33"/>
        <v>0.46</v>
      </c>
      <c r="P152" s="136">
        <f t="shared" si="33"/>
        <v>0.46</v>
      </c>
      <c r="Q152" s="136">
        <f t="shared" si="33"/>
        <v>0.46</v>
      </c>
      <c r="R152" s="136">
        <f t="shared" si="30"/>
        <v>0.46</v>
      </c>
      <c r="S152" s="136">
        <f t="shared" si="30"/>
        <v>0.46</v>
      </c>
      <c r="T152" s="136">
        <f t="shared" si="30"/>
        <v>0.46</v>
      </c>
      <c r="U152" s="136">
        <f t="shared" si="30"/>
        <v>0.46</v>
      </c>
      <c r="V152" s="136">
        <f t="shared" si="30"/>
        <v>0.46</v>
      </c>
      <c r="W152" s="136">
        <f t="shared" si="30"/>
        <v>0.46</v>
      </c>
      <c r="X152" s="136">
        <f t="shared" si="34"/>
        <v>0.46</v>
      </c>
      <c r="Y152" s="136">
        <f t="shared" si="34"/>
        <v>0.46</v>
      </c>
      <c r="Z152" s="136">
        <f t="shared" si="34"/>
        <v>0.46</v>
      </c>
      <c r="AA152" s="136">
        <f t="shared" si="34"/>
        <v>0.46</v>
      </c>
      <c r="AB152" s="136">
        <f t="shared" si="34"/>
        <v>0.46</v>
      </c>
      <c r="AC152" s="136">
        <f t="shared" si="34"/>
        <v>0.46</v>
      </c>
      <c r="AD152" s="136">
        <f t="shared" si="34"/>
        <v>0.46</v>
      </c>
      <c r="AE152" s="136">
        <f t="shared" si="34"/>
        <v>0.46</v>
      </c>
      <c r="AF152" s="136">
        <f t="shared" si="34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33"/>
        <v>0.85</v>
      </c>
      <c r="D153" s="136">
        <f t="shared" si="33"/>
        <v>0.85</v>
      </c>
      <c r="E153" s="136">
        <f t="shared" si="33"/>
        <v>0.85</v>
      </c>
      <c r="F153" s="136">
        <f t="shared" si="33"/>
        <v>0.85</v>
      </c>
      <c r="G153" s="136">
        <f t="shared" si="33"/>
        <v>0.85</v>
      </c>
      <c r="H153" s="136">
        <f t="shared" si="33"/>
        <v>0.85</v>
      </c>
      <c r="I153" s="136">
        <f t="shared" si="33"/>
        <v>0.85</v>
      </c>
      <c r="J153" s="136">
        <f t="shared" si="33"/>
        <v>0.85</v>
      </c>
      <c r="K153" s="136">
        <f t="shared" si="33"/>
        <v>0.85</v>
      </c>
      <c r="L153" s="136">
        <f t="shared" si="33"/>
        <v>0.85</v>
      </c>
      <c r="M153" s="136">
        <f t="shared" si="33"/>
        <v>0.85</v>
      </c>
      <c r="N153" s="136">
        <f t="shared" si="33"/>
        <v>0.85</v>
      </c>
      <c r="O153" s="136">
        <f t="shared" si="33"/>
        <v>0.85</v>
      </c>
      <c r="P153" s="136">
        <f t="shared" si="33"/>
        <v>0.85</v>
      </c>
      <c r="Q153" s="136">
        <f t="shared" si="33"/>
        <v>0.85</v>
      </c>
      <c r="R153" s="136">
        <f t="shared" si="30"/>
        <v>0.85</v>
      </c>
      <c r="S153" s="136">
        <f t="shared" si="30"/>
        <v>0.85</v>
      </c>
      <c r="T153" s="136">
        <f t="shared" si="30"/>
        <v>0.85</v>
      </c>
      <c r="U153" s="136">
        <f t="shared" si="30"/>
        <v>0.85</v>
      </c>
      <c r="V153" s="136">
        <f t="shared" si="30"/>
        <v>0.85</v>
      </c>
      <c r="W153" s="136">
        <f t="shared" si="30"/>
        <v>0.85</v>
      </c>
      <c r="X153" s="136">
        <f t="shared" si="34"/>
        <v>0.85</v>
      </c>
      <c r="Y153" s="136">
        <f t="shared" si="34"/>
        <v>0.85</v>
      </c>
      <c r="Z153" s="136">
        <f t="shared" si="34"/>
        <v>0.85</v>
      </c>
      <c r="AA153" s="136">
        <f t="shared" si="34"/>
        <v>0.85</v>
      </c>
      <c r="AB153" s="136">
        <f t="shared" si="34"/>
        <v>0.85</v>
      </c>
      <c r="AC153" s="136">
        <f t="shared" si="34"/>
        <v>0.85</v>
      </c>
      <c r="AD153" s="136">
        <f t="shared" si="34"/>
        <v>0.85</v>
      </c>
      <c r="AE153" s="136">
        <f t="shared" si="34"/>
        <v>0.85</v>
      </c>
      <c r="AF153" s="136">
        <f t="shared" si="34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33"/>
        <v>0.9</v>
      </c>
      <c r="D154" s="136">
        <f t="shared" si="33"/>
        <v>0.9</v>
      </c>
      <c r="E154" s="136">
        <f t="shared" si="33"/>
        <v>0.9</v>
      </c>
      <c r="F154" s="136">
        <f t="shared" si="33"/>
        <v>0.9</v>
      </c>
      <c r="G154" s="136">
        <f t="shared" si="33"/>
        <v>0.9</v>
      </c>
      <c r="H154" s="136">
        <f t="shared" si="33"/>
        <v>0.9</v>
      </c>
      <c r="I154" s="136">
        <f t="shared" si="33"/>
        <v>0.9</v>
      </c>
      <c r="J154" s="136">
        <f t="shared" si="33"/>
        <v>0.9</v>
      </c>
      <c r="K154" s="136">
        <f t="shared" si="33"/>
        <v>0.9</v>
      </c>
      <c r="L154" s="136">
        <f t="shared" si="33"/>
        <v>0.9</v>
      </c>
      <c r="M154" s="136">
        <f t="shared" si="33"/>
        <v>0.9</v>
      </c>
      <c r="N154" s="136">
        <f t="shared" si="33"/>
        <v>0.9</v>
      </c>
      <c r="O154" s="136">
        <f t="shared" si="33"/>
        <v>0.9</v>
      </c>
      <c r="P154" s="136">
        <f t="shared" si="33"/>
        <v>0.9</v>
      </c>
      <c r="Q154" s="136">
        <f t="shared" si="33"/>
        <v>0.9</v>
      </c>
      <c r="R154" s="136">
        <f t="shared" si="30"/>
        <v>0.9</v>
      </c>
      <c r="S154" s="136">
        <f t="shared" si="30"/>
        <v>0.9</v>
      </c>
      <c r="T154" s="136">
        <f t="shared" si="30"/>
        <v>0.9</v>
      </c>
      <c r="U154" s="136">
        <f t="shared" si="30"/>
        <v>0.9</v>
      </c>
      <c r="V154" s="136">
        <f t="shared" si="30"/>
        <v>0.9</v>
      </c>
      <c r="W154" s="136">
        <f t="shared" si="30"/>
        <v>0.9</v>
      </c>
      <c r="X154" s="136">
        <f t="shared" si="34"/>
        <v>0.9</v>
      </c>
      <c r="Y154" s="136">
        <f t="shared" si="34"/>
        <v>0.9</v>
      </c>
      <c r="Z154" s="136">
        <f t="shared" si="34"/>
        <v>0.9</v>
      </c>
      <c r="AA154" s="136">
        <f t="shared" si="34"/>
        <v>0.9</v>
      </c>
      <c r="AB154" s="136">
        <f t="shared" si="34"/>
        <v>0.9</v>
      </c>
      <c r="AC154" s="136">
        <f t="shared" si="34"/>
        <v>0.9</v>
      </c>
      <c r="AD154" s="136">
        <f t="shared" si="34"/>
        <v>0.9</v>
      </c>
      <c r="AE154" s="136">
        <f t="shared" si="34"/>
        <v>0.9</v>
      </c>
      <c r="AF154" s="136">
        <f t="shared" si="34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33"/>
        <v>0.44</v>
      </c>
      <c r="D155" s="136">
        <f t="shared" si="33"/>
        <v>0.44</v>
      </c>
      <c r="E155" s="136">
        <f t="shared" si="33"/>
        <v>0.44</v>
      </c>
      <c r="F155" s="136">
        <f t="shared" si="33"/>
        <v>0.44</v>
      </c>
      <c r="G155" s="136">
        <f t="shared" si="33"/>
        <v>0.44</v>
      </c>
      <c r="H155" s="136">
        <f t="shared" si="33"/>
        <v>0.44</v>
      </c>
      <c r="I155" s="136">
        <f t="shared" si="33"/>
        <v>0.44</v>
      </c>
      <c r="J155" s="136">
        <f t="shared" si="33"/>
        <v>0.44</v>
      </c>
      <c r="K155" s="136">
        <f t="shared" si="33"/>
        <v>0.44</v>
      </c>
      <c r="L155" s="136">
        <f t="shared" si="33"/>
        <v>0.44</v>
      </c>
      <c r="M155" s="136">
        <f t="shared" si="33"/>
        <v>0.44</v>
      </c>
      <c r="N155" s="136">
        <f t="shared" si="33"/>
        <v>0.44</v>
      </c>
      <c r="O155" s="136">
        <f t="shared" si="33"/>
        <v>0.44</v>
      </c>
      <c r="P155" s="136">
        <f t="shared" si="33"/>
        <v>0.44</v>
      </c>
      <c r="Q155" s="136">
        <f t="shared" si="33"/>
        <v>0.44</v>
      </c>
      <c r="R155" s="136">
        <f t="shared" si="30"/>
        <v>0.44</v>
      </c>
      <c r="S155" s="136">
        <f t="shared" si="30"/>
        <v>0.44</v>
      </c>
      <c r="T155" s="136">
        <f t="shared" si="30"/>
        <v>0.44</v>
      </c>
      <c r="U155" s="136">
        <f t="shared" si="30"/>
        <v>0.44</v>
      </c>
      <c r="V155" s="136">
        <f t="shared" si="30"/>
        <v>0.44</v>
      </c>
      <c r="W155" s="136">
        <f t="shared" si="30"/>
        <v>0.44</v>
      </c>
      <c r="X155" s="136">
        <f t="shared" si="34"/>
        <v>0.44</v>
      </c>
      <c r="Y155" s="136">
        <f t="shared" si="34"/>
        <v>0.44</v>
      </c>
      <c r="Z155" s="136">
        <f t="shared" si="34"/>
        <v>0.44</v>
      </c>
      <c r="AA155" s="136">
        <f t="shared" si="34"/>
        <v>0.44</v>
      </c>
      <c r="AB155" s="136">
        <f t="shared" si="34"/>
        <v>0.44</v>
      </c>
      <c r="AC155" s="136">
        <f t="shared" si="34"/>
        <v>0.44</v>
      </c>
      <c r="AD155" s="136">
        <f t="shared" si="34"/>
        <v>0.44</v>
      </c>
      <c r="AE155" s="136">
        <f t="shared" si="34"/>
        <v>0.44</v>
      </c>
      <c r="AF155" s="136">
        <f t="shared" si="34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5">B156</f>
        <v>0.9</v>
      </c>
      <c r="D156" s="136">
        <f t="shared" si="35"/>
        <v>0.9</v>
      </c>
      <c r="E156" s="136">
        <f t="shared" si="35"/>
        <v>0.9</v>
      </c>
      <c r="F156" s="136">
        <f t="shared" si="35"/>
        <v>0.9</v>
      </c>
      <c r="G156" s="136">
        <f t="shared" si="35"/>
        <v>0.9</v>
      </c>
      <c r="H156" s="136">
        <f t="shared" si="35"/>
        <v>0.9</v>
      </c>
      <c r="I156" s="136">
        <f t="shared" si="35"/>
        <v>0.9</v>
      </c>
      <c r="J156" s="136">
        <f t="shared" si="35"/>
        <v>0.9</v>
      </c>
      <c r="K156" s="136">
        <f t="shared" si="35"/>
        <v>0.9</v>
      </c>
      <c r="L156" s="136">
        <f t="shared" si="35"/>
        <v>0.9</v>
      </c>
      <c r="M156" s="136">
        <f t="shared" si="35"/>
        <v>0.9</v>
      </c>
      <c r="N156" s="136">
        <f t="shared" si="35"/>
        <v>0.9</v>
      </c>
      <c r="O156" s="136">
        <f t="shared" si="35"/>
        <v>0.9</v>
      </c>
      <c r="P156" s="136">
        <f t="shared" si="35"/>
        <v>0.9</v>
      </c>
      <c r="Q156" s="136">
        <f t="shared" si="35"/>
        <v>0.9</v>
      </c>
      <c r="R156" s="136">
        <f t="shared" si="30"/>
        <v>0.9</v>
      </c>
      <c r="S156" s="136">
        <f t="shared" si="30"/>
        <v>0.9</v>
      </c>
      <c r="T156" s="136">
        <f t="shared" si="30"/>
        <v>0.9</v>
      </c>
      <c r="U156" s="136">
        <f t="shared" si="30"/>
        <v>0.9</v>
      </c>
      <c r="V156" s="136">
        <f t="shared" si="30"/>
        <v>0.9</v>
      </c>
      <c r="W156" s="136">
        <f t="shared" si="30"/>
        <v>0.9</v>
      </c>
      <c r="X156" s="136">
        <f t="shared" si="34"/>
        <v>0.9</v>
      </c>
      <c r="Y156" s="136">
        <f t="shared" si="34"/>
        <v>0.9</v>
      </c>
      <c r="Z156" s="136">
        <f t="shared" si="34"/>
        <v>0.9</v>
      </c>
      <c r="AA156" s="136">
        <f t="shared" si="34"/>
        <v>0.9</v>
      </c>
      <c r="AB156" s="136">
        <f t="shared" si="34"/>
        <v>0.9</v>
      </c>
      <c r="AC156" s="136">
        <f t="shared" si="34"/>
        <v>0.9</v>
      </c>
      <c r="AD156" s="136">
        <f t="shared" si="34"/>
        <v>0.9</v>
      </c>
      <c r="AE156" s="136">
        <f t="shared" si="34"/>
        <v>0.9</v>
      </c>
      <c r="AF156" s="136">
        <f t="shared" si="34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5"/>
        <v>2.1</v>
      </c>
      <c r="D157" s="136">
        <f t="shared" si="35"/>
        <v>2.1</v>
      </c>
      <c r="E157" s="136">
        <f t="shared" si="35"/>
        <v>2.1</v>
      </c>
      <c r="F157" s="136">
        <f t="shared" si="35"/>
        <v>2.1</v>
      </c>
      <c r="G157" s="136">
        <f t="shared" si="35"/>
        <v>2.1</v>
      </c>
      <c r="H157" s="136">
        <f t="shared" si="35"/>
        <v>2.1</v>
      </c>
      <c r="I157" s="136">
        <f t="shared" si="35"/>
        <v>2.1</v>
      </c>
      <c r="J157" s="136">
        <f t="shared" si="35"/>
        <v>2.1</v>
      </c>
      <c r="K157" s="136">
        <f t="shared" si="35"/>
        <v>2.1</v>
      </c>
      <c r="L157" s="136">
        <f t="shared" si="35"/>
        <v>2.1</v>
      </c>
      <c r="M157" s="136">
        <f t="shared" si="35"/>
        <v>2.1</v>
      </c>
      <c r="N157" s="136">
        <f t="shared" si="35"/>
        <v>2.1</v>
      </c>
      <c r="O157" s="136">
        <f t="shared" si="35"/>
        <v>2.1</v>
      </c>
      <c r="P157" s="136">
        <f t="shared" si="35"/>
        <v>2.1</v>
      </c>
      <c r="Q157" s="136">
        <f t="shared" si="35"/>
        <v>2.1</v>
      </c>
      <c r="R157" s="136">
        <f t="shared" si="30"/>
        <v>2.1</v>
      </c>
      <c r="S157" s="136">
        <f t="shared" si="30"/>
        <v>2.1</v>
      </c>
      <c r="T157" s="136">
        <f t="shared" si="30"/>
        <v>2.1</v>
      </c>
      <c r="U157" s="136">
        <f t="shared" si="30"/>
        <v>2.1</v>
      </c>
      <c r="V157" s="136">
        <f t="shared" si="30"/>
        <v>2.1</v>
      </c>
      <c r="W157" s="136">
        <f t="shared" si="30"/>
        <v>2.1</v>
      </c>
      <c r="X157" s="136">
        <f t="shared" si="34"/>
        <v>2.1</v>
      </c>
      <c r="Y157" s="136">
        <f t="shared" si="34"/>
        <v>2.1</v>
      </c>
      <c r="Z157" s="136">
        <f t="shared" si="34"/>
        <v>2.1</v>
      </c>
      <c r="AA157" s="136">
        <f t="shared" si="34"/>
        <v>2.1</v>
      </c>
      <c r="AB157" s="136">
        <f t="shared" si="34"/>
        <v>2.1</v>
      </c>
      <c r="AC157" s="136">
        <f t="shared" si="34"/>
        <v>2.1</v>
      </c>
      <c r="AD157" s="136">
        <f t="shared" si="34"/>
        <v>2.1</v>
      </c>
      <c r="AE157" s="136">
        <f t="shared" si="34"/>
        <v>2.1</v>
      </c>
      <c r="AF157" s="136">
        <f t="shared" si="34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5"/>
        <v>0.9</v>
      </c>
      <c r="D158" s="136">
        <f t="shared" si="35"/>
        <v>0.9</v>
      </c>
      <c r="E158" s="136">
        <f t="shared" si="35"/>
        <v>0.9</v>
      </c>
      <c r="F158" s="136">
        <f t="shared" si="35"/>
        <v>0.9</v>
      </c>
      <c r="G158" s="136">
        <f t="shared" si="35"/>
        <v>0.9</v>
      </c>
      <c r="H158" s="136">
        <f t="shared" si="35"/>
        <v>0.9</v>
      </c>
      <c r="I158" s="136">
        <f t="shared" si="35"/>
        <v>0.9</v>
      </c>
      <c r="J158" s="136">
        <f t="shared" si="35"/>
        <v>0.9</v>
      </c>
      <c r="K158" s="136">
        <f t="shared" si="35"/>
        <v>0.9</v>
      </c>
      <c r="L158" s="136">
        <f t="shared" si="35"/>
        <v>0.9</v>
      </c>
      <c r="M158" s="136">
        <f t="shared" si="35"/>
        <v>0.9</v>
      </c>
      <c r="N158" s="136">
        <f t="shared" si="35"/>
        <v>0.9</v>
      </c>
      <c r="O158" s="136">
        <f t="shared" si="35"/>
        <v>0.9</v>
      </c>
      <c r="P158" s="136">
        <f t="shared" si="35"/>
        <v>0.9</v>
      </c>
      <c r="Q158" s="136">
        <f t="shared" si="35"/>
        <v>0.9</v>
      </c>
      <c r="R158" s="136">
        <f t="shared" si="30"/>
        <v>0.9</v>
      </c>
      <c r="S158" s="136">
        <f t="shared" si="30"/>
        <v>0.9</v>
      </c>
      <c r="T158" s="136">
        <f t="shared" si="30"/>
        <v>0.9</v>
      </c>
      <c r="U158" s="136">
        <f t="shared" si="30"/>
        <v>0.9</v>
      </c>
      <c r="V158" s="136">
        <f t="shared" si="30"/>
        <v>0.9</v>
      </c>
      <c r="W158" s="136">
        <f t="shared" si="30"/>
        <v>0.9</v>
      </c>
      <c r="X158" s="136">
        <f t="shared" si="34"/>
        <v>0.9</v>
      </c>
      <c r="Y158" s="136">
        <f t="shared" si="34"/>
        <v>0.9</v>
      </c>
      <c r="Z158" s="136">
        <f t="shared" si="34"/>
        <v>0.9</v>
      </c>
      <c r="AA158" s="136">
        <f t="shared" si="34"/>
        <v>0.9</v>
      </c>
      <c r="AB158" s="136">
        <f t="shared" si="34"/>
        <v>0.9</v>
      </c>
      <c r="AC158" s="136">
        <f t="shared" si="34"/>
        <v>0.9</v>
      </c>
      <c r="AD158" s="136">
        <f t="shared" si="34"/>
        <v>0.9</v>
      </c>
      <c r="AE158" s="136">
        <f t="shared" si="34"/>
        <v>0.9</v>
      </c>
      <c r="AF158" s="136">
        <f t="shared" si="34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5"/>
        <v>0.57999999999999996</v>
      </c>
      <c r="D159" s="136">
        <f t="shared" si="35"/>
        <v>0.57999999999999996</v>
      </c>
      <c r="E159" s="136">
        <f t="shared" si="35"/>
        <v>0.57999999999999996</v>
      </c>
      <c r="F159" s="136">
        <f t="shared" si="35"/>
        <v>0.57999999999999996</v>
      </c>
      <c r="G159" s="136">
        <f t="shared" si="35"/>
        <v>0.57999999999999996</v>
      </c>
      <c r="H159" s="136">
        <f t="shared" si="35"/>
        <v>0.57999999999999996</v>
      </c>
      <c r="I159" s="136">
        <f t="shared" si="35"/>
        <v>0.57999999999999996</v>
      </c>
      <c r="J159" s="136">
        <f t="shared" si="35"/>
        <v>0.57999999999999996</v>
      </c>
      <c r="K159" s="136">
        <f t="shared" si="35"/>
        <v>0.57999999999999996</v>
      </c>
      <c r="L159" s="136">
        <f t="shared" si="35"/>
        <v>0.57999999999999996</v>
      </c>
      <c r="M159" s="136">
        <f t="shared" si="35"/>
        <v>0.57999999999999996</v>
      </c>
      <c r="N159" s="136">
        <f t="shared" si="35"/>
        <v>0.57999999999999996</v>
      </c>
      <c r="O159" s="136">
        <f t="shared" si="35"/>
        <v>0.57999999999999996</v>
      </c>
      <c r="P159" s="136">
        <f t="shared" si="35"/>
        <v>0.57999999999999996</v>
      </c>
      <c r="Q159" s="136">
        <f t="shared" si="35"/>
        <v>0.57999999999999996</v>
      </c>
      <c r="R159" s="136">
        <f t="shared" si="30"/>
        <v>0.57999999999999996</v>
      </c>
      <c r="S159" s="136">
        <f t="shared" si="30"/>
        <v>0.57999999999999996</v>
      </c>
      <c r="T159" s="136">
        <f t="shared" si="30"/>
        <v>0.57999999999999996</v>
      </c>
      <c r="U159" s="136">
        <f t="shared" si="30"/>
        <v>0.57999999999999996</v>
      </c>
      <c r="V159" s="136">
        <f t="shared" si="30"/>
        <v>0.57999999999999996</v>
      </c>
      <c r="W159" s="136">
        <f t="shared" si="30"/>
        <v>0.57999999999999996</v>
      </c>
      <c r="X159" s="136">
        <f t="shared" si="34"/>
        <v>0.57999999999999996</v>
      </c>
      <c r="Y159" s="136">
        <f t="shared" si="34"/>
        <v>0.57999999999999996</v>
      </c>
      <c r="Z159" s="136">
        <f t="shared" si="34"/>
        <v>0.57999999999999996</v>
      </c>
      <c r="AA159" s="136">
        <f t="shared" si="34"/>
        <v>0.57999999999999996</v>
      </c>
      <c r="AB159" s="136">
        <f t="shared" si="34"/>
        <v>0.57999999999999996</v>
      </c>
      <c r="AC159" s="136">
        <f t="shared" si="34"/>
        <v>0.57999999999999996</v>
      </c>
      <c r="AD159" s="136">
        <f t="shared" si="34"/>
        <v>0.57999999999999996</v>
      </c>
      <c r="AE159" s="136">
        <f t="shared" si="34"/>
        <v>0.57999999999999996</v>
      </c>
      <c r="AF159" s="136">
        <f t="shared" si="34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5"/>
        <v>0.8</v>
      </c>
      <c r="D160" s="136">
        <f t="shared" si="35"/>
        <v>0.8</v>
      </c>
      <c r="E160" s="136">
        <f t="shared" si="35"/>
        <v>0.8</v>
      </c>
      <c r="F160" s="136">
        <f t="shared" si="35"/>
        <v>0.8</v>
      </c>
      <c r="G160" s="136">
        <f t="shared" si="35"/>
        <v>0.8</v>
      </c>
      <c r="H160" s="136">
        <f t="shared" si="35"/>
        <v>0.8</v>
      </c>
      <c r="I160" s="136">
        <f t="shared" si="35"/>
        <v>0.8</v>
      </c>
      <c r="J160" s="136">
        <f t="shared" si="35"/>
        <v>0.8</v>
      </c>
      <c r="K160" s="136">
        <f t="shared" si="35"/>
        <v>0.8</v>
      </c>
      <c r="L160" s="136">
        <f t="shared" si="35"/>
        <v>0.8</v>
      </c>
      <c r="M160" s="136">
        <f t="shared" si="35"/>
        <v>0.8</v>
      </c>
      <c r="N160" s="136">
        <f t="shared" si="35"/>
        <v>0.8</v>
      </c>
      <c r="O160" s="136">
        <f t="shared" si="35"/>
        <v>0.8</v>
      </c>
      <c r="P160" s="136">
        <f t="shared" si="35"/>
        <v>0.8</v>
      </c>
      <c r="Q160" s="136">
        <f t="shared" si="35"/>
        <v>0.8</v>
      </c>
      <c r="R160" s="136">
        <f t="shared" si="30"/>
        <v>0.8</v>
      </c>
      <c r="S160" s="136">
        <f t="shared" si="30"/>
        <v>0.8</v>
      </c>
      <c r="T160" s="136">
        <f t="shared" si="30"/>
        <v>0.8</v>
      </c>
      <c r="U160" s="136">
        <f t="shared" si="30"/>
        <v>0.8</v>
      </c>
      <c r="V160" s="136">
        <f t="shared" si="30"/>
        <v>0.8</v>
      </c>
      <c r="W160" s="136">
        <f t="shared" si="30"/>
        <v>0.8</v>
      </c>
      <c r="X160" s="136">
        <f t="shared" si="34"/>
        <v>0.8</v>
      </c>
      <c r="Y160" s="136">
        <f t="shared" si="34"/>
        <v>0.8</v>
      </c>
      <c r="Z160" s="136">
        <f t="shared" si="34"/>
        <v>0.8</v>
      </c>
      <c r="AA160" s="136">
        <f t="shared" si="34"/>
        <v>0.8</v>
      </c>
      <c r="AB160" s="136">
        <f t="shared" si="34"/>
        <v>0.8</v>
      </c>
      <c r="AC160" s="136">
        <f t="shared" si="34"/>
        <v>0.8</v>
      </c>
      <c r="AD160" s="136">
        <f t="shared" si="34"/>
        <v>0.8</v>
      </c>
      <c r="AE160" s="136">
        <f t="shared" si="34"/>
        <v>0.8</v>
      </c>
      <c r="AF160" s="136">
        <f t="shared" si="34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5"/>
        <v>0</v>
      </c>
      <c r="D161" s="136">
        <f t="shared" si="35"/>
        <v>0</v>
      </c>
      <c r="E161" s="136">
        <f t="shared" si="35"/>
        <v>0</v>
      </c>
      <c r="F161" s="136">
        <f t="shared" si="35"/>
        <v>0</v>
      </c>
      <c r="G161" s="136">
        <f t="shared" si="35"/>
        <v>0</v>
      </c>
      <c r="H161" s="136">
        <f t="shared" si="35"/>
        <v>0</v>
      </c>
      <c r="I161" s="136">
        <f t="shared" si="35"/>
        <v>0</v>
      </c>
      <c r="J161" s="136">
        <f t="shared" si="35"/>
        <v>0</v>
      </c>
      <c r="K161" s="136">
        <f t="shared" si="35"/>
        <v>0</v>
      </c>
      <c r="L161" s="136">
        <f t="shared" si="35"/>
        <v>0</v>
      </c>
      <c r="M161" s="136">
        <f t="shared" si="35"/>
        <v>0</v>
      </c>
      <c r="N161" s="136">
        <f t="shared" si="35"/>
        <v>0</v>
      </c>
      <c r="O161" s="136">
        <f t="shared" si="35"/>
        <v>0</v>
      </c>
      <c r="P161" s="136">
        <f t="shared" si="35"/>
        <v>0</v>
      </c>
      <c r="Q161" s="136">
        <f t="shared" si="35"/>
        <v>0</v>
      </c>
      <c r="R161" s="136">
        <f t="shared" si="30"/>
        <v>0</v>
      </c>
      <c r="S161" s="136">
        <f t="shared" si="30"/>
        <v>0</v>
      </c>
      <c r="T161" s="136">
        <f t="shared" si="30"/>
        <v>0</v>
      </c>
      <c r="U161" s="136">
        <f t="shared" si="30"/>
        <v>0</v>
      </c>
      <c r="V161" s="136">
        <f t="shared" si="30"/>
        <v>0</v>
      </c>
      <c r="W161" s="136">
        <f t="shared" si="30"/>
        <v>0</v>
      </c>
      <c r="X161" s="136">
        <f t="shared" si="34"/>
        <v>0</v>
      </c>
      <c r="Y161" s="136">
        <f t="shared" si="34"/>
        <v>0</v>
      </c>
      <c r="Z161" s="136">
        <f t="shared" si="34"/>
        <v>0</v>
      </c>
      <c r="AA161" s="136">
        <f t="shared" si="34"/>
        <v>0</v>
      </c>
      <c r="AB161" s="136">
        <f t="shared" si="34"/>
        <v>0</v>
      </c>
      <c r="AC161" s="136">
        <f t="shared" si="34"/>
        <v>0</v>
      </c>
      <c r="AD161" s="136">
        <f t="shared" si="34"/>
        <v>0</v>
      </c>
      <c r="AE161" s="136">
        <f t="shared" si="34"/>
        <v>0</v>
      </c>
      <c r="AF161" s="136">
        <f t="shared" si="34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5"/>
        <v>0.6</v>
      </c>
      <c r="D162" s="136">
        <f t="shared" si="35"/>
        <v>0.6</v>
      </c>
      <c r="E162" s="136">
        <f t="shared" si="35"/>
        <v>0.6</v>
      </c>
      <c r="F162" s="136">
        <f t="shared" si="35"/>
        <v>0.6</v>
      </c>
      <c r="G162" s="136">
        <f t="shared" si="35"/>
        <v>0.6</v>
      </c>
      <c r="H162" s="136">
        <f t="shared" si="35"/>
        <v>0.6</v>
      </c>
      <c r="I162" s="136">
        <f t="shared" si="35"/>
        <v>0.6</v>
      </c>
      <c r="J162" s="136">
        <f t="shared" si="35"/>
        <v>0.6</v>
      </c>
      <c r="K162" s="136">
        <f t="shared" si="35"/>
        <v>0.6</v>
      </c>
      <c r="L162" s="136">
        <f t="shared" si="35"/>
        <v>0.6</v>
      </c>
      <c r="M162" s="136">
        <f t="shared" si="35"/>
        <v>0.6</v>
      </c>
      <c r="N162" s="136">
        <f t="shared" si="35"/>
        <v>0.6</v>
      </c>
      <c r="O162" s="136">
        <f t="shared" si="35"/>
        <v>0.6</v>
      </c>
      <c r="P162" s="136">
        <f t="shared" si="35"/>
        <v>0.6</v>
      </c>
      <c r="Q162" s="136">
        <f t="shared" si="35"/>
        <v>0.6</v>
      </c>
      <c r="R162" s="136">
        <f t="shared" si="30"/>
        <v>0.6</v>
      </c>
      <c r="S162" s="136">
        <f t="shared" si="30"/>
        <v>0.6</v>
      </c>
      <c r="T162" s="136">
        <f t="shared" si="30"/>
        <v>0.6</v>
      </c>
      <c r="U162" s="136">
        <f t="shared" si="30"/>
        <v>0.6</v>
      </c>
      <c r="V162" s="136">
        <f t="shared" si="30"/>
        <v>0.6</v>
      </c>
      <c r="W162" s="136">
        <f t="shared" si="30"/>
        <v>0.6</v>
      </c>
      <c r="X162" s="136">
        <f t="shared" si="34"/>
        <v>0.6</v>
      </c>
      <c r="Y162" s="136">
        <f t="shared" si="34"/>
        <v>0.6</v>
      </c>
      <c r="Z162" s="136">
        <f t="shared" si="34"/>
        <v>0.6</v>
      </c>
      <c r="AA162" s="136">
        <f t="shared" si="34"/>
        <v>0.6</v>
      </c>
      <c r="AB162" s="136">
        <f t="shared" si="34"/>
        <v>0.6</v>
      </c>
      <c r="AC162" s="136">
        <f t="shared" si="34"/>
        <v>0.6</v>
      </c>
      <c r="AD162" s="136">
        <f t="shared" si="34"/>
        <v>0.6</v>
      </c>
      <c r="AE162" s="136">
        <f t="shared" si="34"/>
        <v>0.6</v>
      </c>
      <c r="AF162" s="136">
        <f t="shared" si="34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5"/>
        <v>0.6</v>
      </c>
      <c r="D163" s="136">
        <f t="shared" si="35"/>
        <v>0.6</v>
      </c>
      <c r="E163" s="136">
        <f t="shared" si="35"/>
        <v>0.6</v>
      </c>
      <c r="F163" s="136">
        <f t="shared" si="35"/>
        <v>0.6</v>
      </c>
      <c r="G163" s="136">
        <f t="shared" si="35"/>
        <v>0.6</v>
      </c>
      <c r="H163" s="136">
        <f t="shared" si="35"/>
        <v>0.6</v>
      </c>
      <c r="I163" s="136">
        <f t="shared" si="35"/>
        <v>0.6</v>
      </c>
      <c r="J163" s="136">
        <f t="shared" si="35"/>
        <v>0.6</v>
      </c>
      <c r="K163" s="136">
        <f t="shared" si="35"/>
        <v>0.6</v>
      </c>
      <c r="L163" s="136">
        <f t="shared" si="35"/>
        <v>0.6</v>
      </c>
      <c r="M163" s="136">
        <f t="shared" si="35"/>
        <v>0.6</v>
      </c>
      <c r="N163" s="136">
        <f t="shared" si="35"/>
        <v>0.6</v>
      </c>
      <c r="O163" s="136">
        <f t="shared" si="35"/>
        <v>0.6</v>
      </c>
      <c r="P163" s="136">
        <f t="shared" si="35"/>
        <v>0.6</v>
      </c>
      <c r="Q163" s="136">
        <f t="shared" si="35"/>
        <v>0.6</v>
      </c>
      <c r="R163" s="136">
        <f t="shared" si="30"/>
        <v>0.6</v>
      </c>
      <c r="S163" s="136">
        <f t="shared" si="30"/>
        <v>0.6</v>
      </c>
      <c r="T163" s="136">
        <f t="shared" si="30"/>
        <v>0.6</v>
      </c>
      <c r="U163" s="136">
        <f t="shared" si="30"/>
        <v>0.6</v>
      </c>
      <c r="V163" s="136">
        <f t="shared" si="30"/>
        <v>0.6</v>
      </c>
      <c r="W163" s="136">
        <f t="shared" si="30"/>
        <v>0.6</v>
      </c>
      <c r="X163" s="136">
        <f t="shared" si="34"/>
        <v>0.6</v>
      </c>
      <c r="Y163" s="136">
        <f t="shared" si="34"/>
        <v>0.6</v>
      </c>
      <c r="Z163" s="136">
        <f t="shared" si="34"/>
        <v>0.6</v>
      </c>
      <c r="AA163" s="136">
        <f t="shared" si="34"/>
        <v>0.6</v>
      </c>
      <c r="AB163" s="136">
        <f t="shared" si="34"/>
        <v>0.6</v>
      </c>
      <c r="AC163" s="136">
        <f t="shared" si="34"/>
        <v>0.6</v>
      </c>
      <c r="AD163" s="136">
        <f t="shared" si="34"/>
        <v>0.6</v>
      </c>
      <c r="AE163" s="136">
        <f t="shared" si="34"/>
        <v>0.6</v>
      </c>
      <c r="AF163" s="136">
        <f t="shared" si="34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5"/>
        <v>0.35</v>
      </c>
      <c r="D164" s="136">
        <f t="shared" si="35"/>
        <v>0.35</v>
      </c>
      <c r="E164" s="136">
        <f t="shared" si="35"/>
        <v>0.35</v>
      </c>
      <c r="F164" s="136">
        <f t="shared" si="35"/>
        <v>0.35</v>
      </c>
      <c r="G164" s="136">
        <f t="shared" si="35"/>
        <v>0.35</v>
      </c>
      <c r="H164" s="136">
        <f t="shared" si="35"/>
        <v>0.35</v>
      </c>
      <c r="I164" s="136">
        <f t="shared" si="35"/>
        <v>0.35</v>
      </c>
      <c r="J164" s="136">
        <f t="shared" si="35"/>
        <v>0.35</v>
      </c>
      <c r="K164" s="136">
        <f t="shared" si="35"/>
        <v>0.35</v>
      </c>
      <c r="L164" s="136">
        <f t="shared" si="35"/>
        <v>0.35</v>
      </c>
      <c r="M164" s="136">
        <f t="shared" si="35"/>
        <v>0.35</v>
      </c>
      <c r="N164" s="136">
        <f t="shared" si="35"/>
        <v>0.35</v>
      </c>
      <c r="O164" s="136">
        <f t="shared" si="35"/>
        <v>0.35</v>
      </c>
      <c r="P164" s="136">
        <f t="shared" si="35"/>
        <v>0.35</v>
      </c>
      <c r="Q164" s="136">
        <f t="shared" si="35"/>
        <v>0.35</v>
      </c>
      <c r="R164" s="136">
        <f t="shared" si="30"/>
        <v>0.35</v>
      </c>
      <c r="S164" s="136">
        <f t="shared" si="30"/>
        <v>0.35</v>
      </c>
      <c r="T164" s="136">
        <f t="shared" si="30"/>
        <v>0.35</v>
      </c>
      <c r="U164" s="136">
        <f t="shared" si="30"/>
        <v>0.35</v>
      </c>
      <c r="V164" s="136">
        <f t="shared" si="30"/>
        <v>0.35</v>
      </c>
      <c r="W164" s="136">
        <f t="shared" si="30"/>
        <v>0.35</v>
      </c>
      <c r="X164" s="136">
        <f t="shared" si="34"/>
        <v>0.35</v>
      </c>
      <c r="Y164" s="136">
        <f t="shared" si="34"/>
        <v>0.35</v>
      </c>
      <c r="Z164" s="136">
        <f t="shared" si="34"/>
        <v>0.35</v>
      </c>
      <c r="AA164" s="136">
        <f t="shared" si="34"/>
        <v>0.35</v>
      </c>
      <c r="AB164" s="136">
        <f t="shared" si="34"/>
        <v>0.35</v>
      </c>
      <c r="AC164" s="136">
        <f t="shared" si="34"/>
        <v>0.35</v>
      </c>
      <c r="AD164" s="136">
        <f t="shared" si="34"/>
        <v>0.35</v>
      </c>
      <c r="AE164" s="136">
        <f t="shared" si="34"/>
        <v>0.35</v>
      </c>
      <c r="AF164" s="136">
        <f t="shared" si="34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5"/>
        <v>0.28999999999999998</v>
      </c>
      <c r="D165" s="136">
        <f t="shared" si="35"/>
        <v>0.28999999999999998</v>
      </c>
      <c r="E165" s="136">
        <f t="shared" si="35"/>
        <v>0.28999999999999998</v>
      </c>
      <c r="F165" s="136">
        <f t="shared" si="35"/>
        <v>0.28999999999999998</v>
      </c>
      <c r="G165" s="136">
        <f t="shared" si="35"/>
        <v>0.28999999999999998</v>
      </c>
      <c r="H165" s="136">
        <f t="shared" si="35"/>
        <v>0.28999999999999998</v>
      </c>
      <c r="I165" s="136">
        <f t="shared" si="35"/>
        <v>0.28999999999999998</v>
      </c>
      <c r="J165" s="136">
        <f t="shared" si="35"/>
        <v>0.28999999999999998</v>
      </c>
      <c r="K165" s="136">
        <f t="shared" si="35"/>
        <v>0.28999999999999998</v>
      </c>
      <c r="L165" s="136">
        <f t="shared" si="35"/>
        <v>0.28999999999999998</v>
      </c>
      <c r="M165" s="136">
        <f t="shared" si="35"/>
        <v>0.28999999999999998</v>
      </c>
      <c r="N165" s="136">
        <f t="shared" si="35"/>
        <v>0.28999999999999998</v>
      </c>
      <c r="O165" s="136">
        <f t="shared" si="35"/>
        <v>0.28999999999999998</v>
      </c>
      <c r="P165" s="136">
        <f t="shared" si="35"/>
        <v>0.28999999999999998</v>
      </c>
      <c r="Q165" s="136">
        <f t="shared" si="35"/>
        <v>0.28999999999999998</v>
      </c>
      <c r="R165" s="136">
        <f t="shared" si="30"/>
        <v>0.28999999999999998</v>
      </c>
      <c r="S165" s="136">
        <f t="shared" si="30"/>
        <v>0.28999999999999998</v>
      </c>
      <c r="T165" s="136">
        <f t="shared" si="30"/>
        <v>0.28999999999999998</v>
      </c>
      <c r="U165" s="136">
        <f t="shared" si="30"/>
        <v>0.28999999999999998</v>
      </c>
      <c r="V165" s="136">
        <f t="shared" si="30"/>
        <v>0.28999999999999998</v>
      </c>
      <c r="W165" s="136">
        <f t="shared" si="30"/>
        <v>0.28999999999999998</v>
      </c>
      <c r="X165" s="136">
        <f t="shared" si="34"/>
        <v>0.28999999999999998</v>
      </c>
      <c r="Y165" s="136">
        <f t="shared" si="34"/>
        <v>0.28999999999999998</v>
      </c>
      <c r="Z165" s="136">
        <f t="shared" si="34"/>
        <v>0.28999999999999998</v>
      </c>
      <c r="AA165" s="136">
        <f t="shared" si="34"/>
        <v>0.28999999999999998</v>
      </c>
      <c r="AB165" s="136">
        <f t="shared" si="34"/>
        <v>0.28999999999999998</v>
      </c>
      <c r="AC165" s="136">
        <f t="shared" si="34"/>
        <v>0.28999999999999998</v>
      </c>
      <c r="AD165" s="136">
        <f t="shared" si="34"/>
        <v>0.28999999999999998</v>
      </c>
      <c r="AE165" s="136">
        <f t="shared" si="34"/>
        <v>0.28999999999999998</v>
      </c>
      <c r="AF165" s="136">
        <f t="shared" si="34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5"/>
        <v>0.06</v>
      </c>
      <c r="D166" s="136">
        <f t="shared" si="35"/>
        <v>0.06</v>
      </c>
      <c r="E166" s="136">
        <f t="shared" si="35"/>
        <v>0.06</v>
      </c>
      <c r="F166" s="136">
        <f t="shared" si="35"/>
        <v>0.06</v>
      </c>
      <c r="G166" s="136">
        <f t="shared" si="35"/>
        <v>0.06</v>
      </c>
      <c r="H166" s="136">
        <f t="shared" si="35"/>
        <v>0.06</v>
      </c>
      <c r="I166" s="136">
        <f t="shared" si="35"/>
        <v>0.06</v>
      </c>
      <c r="J166" s="136">
        <f t="shared" si="35"/>
        <v>0.06</v>
      </c>
      <c r="K166" s="136">
        <f t="shared" si="35"/>
        <v>0.06</v>
      </c>
      <c r="L166" s="136">
        <f t="shared" si="35"/>
        <v>0.06</v>
      </c>
      <c r="M166" s="136">
        <f t="shared" si="35"/>
        <v>0.06</v>
      </c>
      <c r="N166" s="136">
        <f t="shared" si="35"/>
        <v>0.06</v>
      </c>
      <c r="O166" s="136">
        <f t="shared" si="35"/>
        <v>0.06</v>
      </c>
      <c r="P166" s="136">
        <f t="shared" si="35"/>
        <v>0.06</v>
      </c>
      <c r="Q166" s="136">
        <f t="shared" si="35"/>
        <v>0.06</v>
      </c>
      <c r="R166" s="136">
        <f t="shared" si="30"/>
        <v>0.06</v>
      </c>
      <c r="S166" s="136">
        <f t="shared" si="30"/>
        <v>0.06</v>
      </c>
      <c r="T166" s="136">
        <f t="shared" si="30"/>
        <v>0.06</v>
      </c>
      <c r="U166" s="136">
        <f t="shared" si="30"/>
        <v>0.06</v>
      </c>
      <c r="V166" s="136">
        <f t="shared" si="30"/>
        <v>0.06</v>
      </c>
      <c r="W166" s="136">
        <f t="shared" si="30"/>
        <v>0.06</v>
      </c>
      <c r="X166" s="136">
        <f t="shared" si="34"/>
        <v>0.06</v>
      </c>
      <c r="Y166" s="136">
        <f t="shared" si="34"/>
        <v>0.06</v>
      </c>
      <c r="Z166" s="136">
        <f t="shared" si="34"/>
        <v>0.06</v>
      </c>
      <c r="AA166" s="136">
        <f t="shared" si="34"/>
        <v>0.06</v>
      </c>
      <c r="AB166" s="136">
        <f t="shared" si="34"/>
        <v>0.06</v>
      </c>
      <c r="AC166" s="136">
        <f t="shared" si="34"/>
        <v>0.06</v>
      </c>
      <c r="AD166" s="136">
        <f t="shared" si="34"/>
        <v>0.06</v>
      </c>
      <c r="AE166" s="136">
        <f t="shared" si="34"/>
        <v>0.06</v>
      </c>
      <c r="AF166" s="136">
        <f t="shared" si="34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5"/>
        <v>0.11</v>
      </c>
      <c r="D167" s="136">
        <f t="shared" si="35"/>
        <v>0.11</v>
      </c>
      <c r="E167" s="136">
        <f t="shared" si="35"/>
        <v>0.11</v>
      </c>
      <c r="F167" s="136">
        <f t="shared" si="35"/>
        <v>0.11</v>
      </c>
      <c r="G167" s="136">
        <f t="shared" si="35"/>
        <v>0.11</v>
      </c>
      <c r="H167" s="136">
        <f t="shared" si="35"/>
        <v>0.11</v>
      </c>
      <c r="I167" s="136">
        <f t="shared" si="35"/>
        <v>0.11</v>
      </c>
      <c r="J167" s="136">
        <f t="shared" si="35"/>
        <v>0.11</v>
      </c>
      <c r="K167" s="136">
        <f t="shared" si="35"/>
        <v>0.11</v>
      </c>
      <c r="L167" s="136">
        <f t="shared" si="35"/>
        <v>0.11</v>
      </c>
      <c r="M167" s="136">
        <f t="shared" si="35"/>
        <v>0.11</v>
      </c>
      <c r="N167" s="136">
        <f t="shared" si="35"/>
        <v>0.11</v>
      </c>
      <c r="O167" s="136">
        <f t="shared" si="35"/>
        <v>0.11</v>
      </c>
      <c r="P167" s="136">
        <f t="shared" si="35"/>
        <v>0.11</v>
      </c>
      <c r="Q167" s="136">
        <f t="shared" si="35"/>
        <v>0.11</v>
      </c>
      <c r="R167" s="136">
        <f t="shared" si="30"/>
        <v>0.11</v>
      </c>
      <c r="S167" s="136">
        <f t="shared" si="30"/>
        <v>0.11</v>
      </c>
      <c r="T167" s="136">
        <f t="shared" si="30"/>
        <v>0.11</v>
      </c>
      <c r="U167" s="136">
        <f t="shared" si="30"/>
        <v>0.11</v>
      </c>
      <c r="V167" s="136">
        <f t="shared" si="30"/>
        <v>0.11</v>
      </c>
      <c r="W167" s="136">
        <f t="shared" si="30"/>
        <v>0.11</v>
      </c>
      <c r="X167" s="136">
        <f t="shared" si="34"/>
        <v>0.11</v>
      </c>
      <c r="Y167" s="136">
        <f t="shared" si="34"/>
        <v>0.11</v>
      </c>
      <c r="Z167" s="136">
        <f t="shared" si="34"/>
        <v>0.11</v>
      </c>
      <c r="AA167" s="136">
        <f t="shared" si="34"/>
        <v>0.11</v>
      </c>
      <c r="AB167" s="136">
        <f t="shared" si="34"/>
        <v>0.11</v>
      </c>
      <c r="AC167" s="136">
        <f t="shared" si="34"/>
        <v>0.11</v>
      </c>
      <c r="AD167" s="136">
        <f t="shared" si="34"/>
        <v>0.11</v>
      </c>
      <c r="AE167" s="136">
        <f t="shared" si="34"/>
        <v>0.11</v>
      </c>
      <c r="AF167" s="136">
        <f t="shared" si="34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5"/>
        <v>0.1</v>
      </c>
      <c r="D168" s="136">
        <f t="shared" si="35"/>
        <v>0.1</v>
      </c>
      <c r="E168" s="136">
        <f t="shared" si="35"/>
        <v>0.1</v>
      </c>
      <c r="F168" s="136">
        <f t="shared" si="35"/>
        <v>0.1</v>
      </c>
      <c r="G168" s="136">
        <f t="shared" si="35"/>
        <v>0.1</v>
      </c>
      <c r="H168" s="136">
        <f t="shared" si="35"/>
        <v>0.1</v>
      </c>
      <c r="I168" s="136">
        <f t="shared" si="35"/>
        <v>0.1</v>
      </c>
      <c r="J168" s="136">
        <f t="shared" si="35"/>
        <v>0.1</v>
      </c>
      <c r="K168" s="136">
        <f t="shared" si="35"/>
        <v>0.1</v>
      </c>
      <c r="L168" s="136">
        <f t="shared" si="35"/>
        <v>0.1</v>
      </c>
      <c r="M168" s="136">
        <f t="shared" si="35"/>
        <v>0.1</v>
      </c>
      <c r="N168" s="136">
        <f t="shared" si="35"/>
        <v>0.1</v>
      </c>
      <c r="O168" s="136">
        <f t="shared" si="35"/>
        <v>0.1</v>
      </c>
      <c r="P168" s="136">
        <f t="shared" si="35"/>
        <v>0.1</v>
      </c>
      <c r="Q168" s="136">
        <f t="shared" si="35"/>
        <v>0.1</v>
      </c>
      <c r="R168" s="136">
        <f t="shared" si="30"/>
        <v>0.1</v>
      </c>
      <c r="S168" s="136">
        <f t="shared" si="30"/>
        <v>0.1</v>
      </c>
      <c r="T168" s="136">
        <f t="shared" si="30"/>
        <v>0.1</v>
      </c>
      <c r="U168" s="136">
        <f t="shared" si="30"/>
        <v>0.1</v>
      </c>
      <c r="V168" s="136">
        <f t="shared" si="30"/>
        <v>0.1</v>
      </c>
      <c r="W168" s="136">
        <f t="shared" si="30"/>
        <v>0.1</v>
      </c>
      <c r="X168" s="136">
        <f t="shared" si="34"/>
        <v>0.1</v>
      </c>
      <c r="Y168" s="136">
        <f t="shared" si="34"/>
        <v>0.1</v>
      </c>
      <c r="Z168" s="136">
        <f t="shared" si="34"/>
        <v>0.1</v>
      </c>
      <c r="AA168" s="136">
        <f t="shared" si="34"/>
        <v>0.1</v>
      </c>
      <c r="AB168" s="136">
        <f t="shared" si="34"/>
        <v>0.1</v>
      </c>
      <c r="AC168" s="136">
        <f t="shared" si="34"/>
        <v>0.1</v>
      </c>
      <c r="AD168" s="136">
        <f t="shared" si="34"/>
        <v>0.1</v>
      </c>
      <c r="AE168" s="136">
        <f t="shared" si="34"/>
        <v>0.1</v>
      </c>
      <c r="AF168" s="136">
        <f t="shared" si="34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5"/>
        <v>0.09</v>
      </c>
      <c r="D169" s="136">
        <f t="shared" si="35"/>
        <v>0.09</v>
      </c>
      <c r="E169" s="136">
        <f t="shared" si="35"/>
        <v>0.09</v>
      </c>
      <c r="F169" s="136">
        <f t="shared" si="35"/>
        <v>0.09</v>
      </c>
      <c r="G169" s="136">
        <f t="shared" si="35"/>
        <v>0.09</v>
      </c>
      <c r="H169" s="136">
        <f t="shared" si="35"/>
        <v>0.09</v>
      </c>
      <c r="I169" s="136">
        <f t="shared" si="35"/>
        <v>0.09</v>
      </c>
      <c r="J169" s="136">
        <f t="shared" si="35"/>
        <v>0.09</v>
      </c>
      <c r="K169" s="136">
        <f t="shared" si="35"/>
        <v>0.09</v>
      </c>
      <c r="L169" s="136">
        <f t="shared" si="35"/>
        <v>0.09</v>
      </c>
      <c r="M169" s="136">
        <f t="shared" si="35"/>
        <v>0.09</v>
      </c>
      <c r="N169" s="136">
        <f t="shared" si="35"/>
        <v>0.09</v>
      </c>
      <c r="O169" s="136">
        <f t="shared" si="35"/>
        <v>0.09</v>
      </c>
      <c r="P169" s="136">
        <f t="shared" si="35"/>
        <v>0.09</v>
      </c>
      <c r="Q169" s="136">
        <f t="shared" si="35"/>
        <v>0.09</v>
      </c>
      <c r="R169" s="136">
        <f t="shared" si="30"/>
        <v>0.09</v>
      </c>
      <c r="S169" s="136">
        <f t="shared" si="30"/>
        <v>0.09</v>
      </c>
      <c r="T169" s="136">
        <f t="shared" si="30"/>
        <v>0.09</v>
      </c>
      <c r="U169" s="136">
        <f t="shared" si="30"/>
        <v>0.09</v>
      </c>
      <c r="V169" s="136">
        <f t="shared" si="30"/>
        <v>0.09</v>
      </c>
      <c r="W169" s="136">
        <f t="shared" si="30"/>
        <v>0.09</v>
      </c>
      <c r="X169" s="136">
        <f t="shared" si="34"/>
        <v>0.09</v>
      </c>
      <c r="Y169" s="136">
        <f t="shared" si="34"/>
        <v>0.09</v>
      </c>
      <c r="Z169" s="136">
        <f t="shared" si="34"/>
        <v>0.09</v>
      </c>
      <c r="AA169" s="136">
        <f t="shared" si="34"/>
        <v>0.09</v>
      </c>
      <c r="AB169" s="136">
        <f t="shared" si="34"/>
        <v>0.09</v>
      </c>
      <c r="AC169" s="136">
        <f t="shared" si="34"/>
        <v>0.09</v>
      </c>
      <c r="AD169" s="136">
        <f t="shared" si="34"/>
        <v>0.09</v>
      </c>
      <c r="AE169" s="136">
        <f t="shared" si="34"/>
        <v>0.09</v>
      </c>
      <c r="AF169" s="136">
        <f t="shared" si="34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5"/>
        <v>0.04</v>
      </c>
      <c r="D170" s="136">
        <f t="shared" si="35"/>
        <v>0.04</v>
      </c>
      <c r="E170" s="136">
        <f t="shared" si="35"/>
        <v>0.04</v>
      </c>
      <c r="F170" s="136">
        <f t="shared" si="35"/>
        <v>0.04</v>
      </c>
      <c r="G170" s="136">
        <f t="shared" si="35"/>
        <v>0.04</v>
      </c>
      <c r="H170" s="136">
        <f t="shared" si="35"/>
        <v>0.04</v>
      </c>
      <c r="I170" s="136">
        <f t="shared" si="35"/>
        <v>0.04</v>
      </c>
      <c r="J170" s="136">
        <f t="shared" si="35"/>
        <v>0.04</v>
      </c>
      <c r="K170" s="136">
        <f t="shared" si="35"/>
        <v>0.04</v>
      </c>
      <c r="L170" s="136">
        <f t="shared" si="35"/>
        <v>0.04</v>
      </c>
      <c r="M170" s="136">
        <f t="shared" si="35"/>
        <v>0.04</v>
      </c>
      <c r="N170" s="136">
        <f t="shared" si="35"/>
        <v>0.04</v>
      </c>
      <c r="O170" s="136">
        <f t="shared" si="35"/>
        <v>0.04</v>
      </c>
      <c r="P170" s="136">
        <f t="shared" si="35"/>
        <v>0.04</v>
      </c>
      <c r="Q170" s="136">
        <f t="shared" si="35"/>
        <v>0.04</v>
      </c>
      <c r="R170" s="136">
        <f t="shared" si="30"/>
        <v>0.04</v>
      </c>
      <c r="S170" s="136">
        <f t="shared" si="30"/>
        <v>0.04</v>
      </c>
      <c r="T170" s="136">
        <f t="shared" si="30"/>
        <v>0.04</v>
      </c>
      <c r="U170" s="136">
        <f t="shared" si="30"/>
        <v>0.04</v>
      </c>
      <c r="V170" s="136">
        <f t="shared" si="30"/>
        <v>0.04</v>
      </c>
      <c r="W170" s="136">
        <f t="shared" si="30"/>
        <v>0.04</v>
      </c>
      <c r="X170" s="136">
        <f t="shared" si="34"/>
        <v>0.04</v>
      </c>
      <c r="Y170" s="136">
        <f t="shared" si="34"/>
        <v>0.04</v>
      </c>
      <c r="Z170" s="136">
        <f t="shared" si="34"/>
        <v>0.04</v>
      </c>
      <c r="AA170" s="136">
        <f t="shared" si="34"/>
        <v>0.04</v>
      </c>
      <c r="AB170" s="136">
        <f t="shared" si="34"/>
        <v>0.04</v>
      </c>
      <c r="AC170" s="136">
        <f t="shared" si="34"/>
        <v>0.04</v>
      </c>
      <c r="AD170" s="136">
        <f t="shared" si="34"/>
        <v>0.04</v>
      </c>
      <c r="AE170" s="136">
        <f t="shared" si="34"/>
        <v>0.04</v>
      </c>
      <c r="AF170" s="136">
        <f t="shared" si="34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5"/>
        <v>2.3E-2</v>
      </c>
      <c r="E171" s="136">
        <f t="shared" si="35"/>
        <v>2.3E-2</v>
      </c>
      <c r="F171" s="136">
        <f t="shared" si="35"/>
        <v>2.3E-2</v>
      </c>
      <c r="G171" s="136">
        <f t="shared" si="35"/>
        <v>2.3E-2</v>
      </c>
      <c r="H171" s="136">
        <f t="shared" si="35"/>
        <v>2.3E-2</v>
      </c>
      <c r="I171" s="136">
        <f t="shared" si="35"/>
        <v>2.3E-2</v>
      </c>
      <c r="J171" s="136">
        <f t="shared" si="35"/>
        <v>2.3E-2</v>
      </c>
      <c r="K171" s="136">
        <f t="shared" si="35"/>
        <v>2.3E-2</v>
      </c>
      <c r="L171" s="136">
        <f t="shared" si="35"/>
        <v>2.3E-2</v>
      </c>
      <c r="M171" s="136">
        <f t="shared" si="35"/>
        <v>2.3E-2</v>
      </c>
      <c r="N171" s="136">
        <f t="shared" si="35"/>
        <v>2.3E-2</v>
      </c>
      <c r="O171" s="136">
        <f t="shared" si="35"/>
        <v>2.3E-2</v>
      </c>
      <c r="P171" s="136">
        <f t="shared" si="35"/>
        <v>2.3E-2</v>
      </c>
      <c r="Q171" s="136">
        <f t="shared" si="35"/>
        <v>2.3E-2</v>
      </c>
      <c r="R171" s="136">
        <f t="shared" si="30"/>
        <v>2.3E-2</v>
      </c>
      <c r="S171" s="136">
        <f t="shared" si="30"/>
        <v>2.3E-2</v>
      </c>
      <c r="T171" s="136">
        <f t="shared" si="30"/>
        <v>2.3E-2</v>
      </c>
      <c r="U171" s="136">
        <f t="shared" si="30"/>
        <v>2.3E-2</v>
      </c>
      <c r="V171" s="136">
        <f t="shared" si="30"/>
        <v>2.3E-2</v>
      </c>
      <c r="W171" s="136">
        <f t="shared" si="30"/>
        <v>2.3E-2</v>
      </c>
      <c r="X171" s="136">
        <f t="shared" si="34"/>
        <v>2.3E-2</v>
      </c>
      <c r="Y171" s="136">
        <f t="shared" si="34"/>
        <v>2.3E-2</v>
      </c>
      <c r="Z171" s="136">
        <f t="shared" si="34"/>
        <v>2.3E-2</v>
      </c>
      <c r="AA171" s="136">
        <f t="shared" si="34"/>
        <v>2.3E-2</v>
      </c>
      <c r="AB171" s="136">
        <f t="shared" si="34"/>
        <v>2.3E-2</v>
      </c>
      <c r="AC171" s="136">
        <f t="shared" si="34"/>
        <v>2.3E-2</v>
      </c>
      <c r="AD171" s="136">
        <f t="shared" si="34"/>
        <v>2.3E-2</v>
      </c>
      <c r="AE171" s="136">
        <f t="shared" si="34"/>
        <v>2.3E-2</v>
      </c>
      <c r="AF171" s="136">
        <f t="shared" si="34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6">SUM(B90:B171)</f>
        <v>195.60600000000002</v>
      </c>
      <c r="C172" s="141">
        <f t="shared" si="36"/>
        <v>195.60600000000002</v>
      </c>
      <c r="D172" s="141">
        <f t="shared" si="36"/>
        <v>195.60600000000002</v>
      </c>
      <c r="E172" s="141">
        <f t="shared" si="36"/>
        <v>195.60600000000002</v>
      </c>
      <c r="F172" s="141">
        <f t="shared" si="36"/>
        <v>195.60600000000002</v>
      </c>
      <c r="G172" s="141">
        <f t="shared" si="36"/>
        <v>195.60600000000002</v>
      </c>
      <c r="H172" s="141">
        <f t="shared" si="36"/>
        <v>195.60600000000002</v>
      </c>
      <c r="I172" s="141">
        <f t="shared" si="36"/>
        <v>193.00600000000006</v>
      </c>
      <c r="J172" s="141">
        <f t="shared" si="36"/>
        <v>193.00600000000006</v>
      </c>
      <c r="K172" s="141">
        <f t="shared" si="36"/>
        <v>193.00600000000006</v>
      </c>
      <c r="L172" s="141">
        <f t="shared" si="36"/>
        <v>193.00600000000006</v>
      </c>
      <c r="M172" s="141">
        <f t="shared" si="36"/>
        <v>193.00600000000006</v>
      </c>
      <c r="N172" s="141">
        <f t="shared" si="36"/>
        <v>193.00600000000006</v>
      </c>
      <c r="O172" s="141">
        <f t="shared" si="36"/>
        <v>193.00600000000006</v>
      </c>
      <c r="P172" s="141">
        <f t="shared" si="36"/>
        <v>193.00600000000006</v>
      </c>
      <c r="Q172" s="141">
        <f t="shared" si="36"/>
        <v>193.00600000000006</v>
      </c>
      <c r="R172" s="141">
        <f t="shared" si="36"/>
        <v>193.00600000000006</v>
      </c>
      <c r="S172" s="141">
        <f t="shared" si="36"/>
        <v>193.00600000000006</v>
      </c>
      <c r="T172" s="141">
        <f t="shared" si="36"/>
        <v>193.00600000000006</v>
      </c>
      <c r="U172" s="141">
        <f t="shared" si="36"/>
        <v>193.00600000000006</v>
      </c>
      <c r="V172" s="141">
        <f t="shared" si="36"/>
        <v>193.00600000000006</v>
      </c>
      <c r="W172" s="141">
        <f t="shared" si="36"/>
        <v>193.00600000000006</v>
      </c>
      <c r="X172" s="141">
        <f t="shared" si="36"/>
        <v>193.00600000000006</v>
      </c>
      <c r="Y172" s="141">
        <f t="shared" si="36"/>
        <v>193.00600000000006</v>
      </c>
      <c r="Z172" s="141">
        <f t="shared" si="36"/>
        <v>193.00600000000006</v>
      </c>
      <c r="AA172" s="141">
        <f t="shared" si="36"/>
        <v>193.00600000000006</v>
      </c>
      <c r="AB172" s="141">
        <f t="shared" si="36"/>
        <v>193.00600000000006</v>
      </c>
      <c r="AC172" s="141">
        <f t="shared" si="36"/>
        <v>193.00600000000006</v>
      </c>
      <c r="AD172" s="141">
        <f t="shared" si="36"/>
        <v>193.00600000000006</v>
      </c>
      <c r="AE172" s="141">
        <f t="shared" si="36"/>
        <v>193.00600000000006</v>
      </c>
      <c r="AF172" s="141">
        <f t="shared" si="36"/>
        <v>193.00600000000006</v>
      </c>
      <c r="AG172" s="142">
        <f t="shared" si="36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7">B174</f>
        <v>0.3</v>
      </c>
      <c r="D174" s="143">
        <f t="shared" si="37"/>
        <v>0.3</v>
      </c>
      <c r="E174" s="143">
        <f t="shared" si="37"/>
        <v>0.3</v>
      </c>
      <c r="F174" s="143">
        <f t="shared" si="37"/>
        <v>0.3</v>
      </c>
      <c r="G174" s="143">
        <f t="shared" si="37"/>
        <v>0.3</v>
      </c>
      <c r="H174" s="143">
        <f t="shared" si="37"/>
        <v>0.3</v>
      </c>
      <c r="I174" s="143">
        <f t="shared" si="37"/>
        <v>0.3</v>
      </c>
      <c r="J174" s="143">
        <f t="shared" si="37"/>
        <v>0.3</v>
      </c>
      <c r="K174" s="143">
        <f t="shared" si="37"/>
        <v>0.3</v>
      </c>
      <c r="L174" s="143">
        <f t="shared" si="37"/>
        <v>0.3</v>
      </c>
      <c r="M174" s="143">
        <f t="shared" si="37"/>
        <v>0.3</v>
      </c>
      <c r="N174" s="143">
        <f t="shared" si="37"/>
        <v>0.3</v>
      </c>
      <c r="O174" s="143">
        <f t="shared" si="37"/>
        <v>0.3</v>
      </c>
      <c r="P174" s="143">
        <f t="shared" si="37"/>
        <v>0.3</v>
      </c>
      <c r="Q174" s="143">
        <f t="shared" si="37"/>
        <v>0.3</v>
      </c>
      <c r="R174" s="143">
        <f t="shared" si="37"/>
        <v>0.3</v>
      </c>
      <c r="S174" s="143">
        <f t="shared" ref="S174:AF179" si="38">R174</f>
        <v>0.3</v>
      </c>
      <c r="T174" s="143">
        <f t="shared" si="38"/>
        <v>0.3</v>
      </c>
      <c r="U174" s="143">
        <f t="shared" si="38"/>
        <v>0.3</v>
      </c>
      <c r="V174" s="143">
        <f t="shared" si="38"/>
        <v>0.3</v>
      </c>
      <c r="W174" s="143">
        <f t="shared" si="38"/>
        <v>0.3</v>
      </c>
      <c r="X174" s="143">
        <f t="shared" si="38"/>
        <v>0.3</v>
      </c>
      <c r="Y174" s="143">
        <f t="shared" si="38"/>
        <v>0.3</v>
      </c>
      <c r="Z174" s="143">
        <f t="shared" si="38"/>
        <v>0.3</v>
      </c>
      <c r="AA174" s="143">
        <f t="shared" si="38"/>
        <v>0.3</v>
      </c>
      <c r="AB174" s="143">
        <f t="shared" si="38"/>
        <v>0.3</v>
      </c>
      <c r="AC174" s="143">
        <f t="shared" si="38"/>
        <v>0.3</v>
      </c>
      <c r="AD174" s="143">
        <f t="shared" si="38"/>
        <v>0.3</v>
      </c>
      <c r="AE174" s="143">
        <f t="shared" si="38"/>
        <v>0.3</v>
      </c>
      <c r="AF174" s="143">
        <f t="shared" si="38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7"/>
        <v>0.4</v>
      </c>
      <c r="D175" s="136">
        <f t="shared" si="37"/>
        <v>0.4</v>
      </c>
      <c r="E175" s="136">
        <f t="shared" si="37"/>
        <v>0.4</v>
      </c>
      <c r="F175" s="136">
        <f t="shared" si="37"/>
        <v>0.4</v>
      </c>
      <c r="G175" s="136">
        <f t="shared" si="37"/>
        <v>0.4</v>
      </c>
      <c r="H175" s="136">
        <f t="shared" si="37"/>
        <v>0.4</v>
      </c>
      <c r="I175" s="136">
        <f t="shared" si="37"/>
        <v>0.4</v>
      </c>
      <c r="J175" s="136">
        <f t="shared" si="37"/>
        <v>0.4</v>
      </c>
      <c r="K175" s="136">
        <f t="shared" si="37"/>
        <v>0.4</v>
      </c>
      <c r="L175" s="136">
        <f t="shared" si="37"/>
        <v>0.4</v>
      </c>
      <c r="M175" s="136">
        <f t="shared" si="37"/>
        <v>0.4</v>
      </c>
      <c r="N175" s="136">
        <f t="shared" si="37"/>
        <v>0.4</v>
      </c>
      <c r="O175" s="136">
        <f t="shared" si="37"/>
        <v>0.4</v>
      </c>
      <c r="P175" s="136">
        <f t="shared" si="37"/>
        <v>0.4</v>
      </c>
      <c r="Q175" s="136">
        <f t="shared" si="37"/>
        <v>0.4</v>
      </c>
      <c r="R175" s="136">
        <f t="shared" si="37"/>
        <v>0.4</v>
      </c>
      <c r="S175" s="136">
        <f t="shared" si="38"/>
        <v>0.4</v>
      </c>
      <c r="T175" s="136">
        <f t="shared" si="38"/>
        <v>0.4</v>
      </c>
      <c r="U175" s="136">
        <f t="shared" si="38"/>
        <v>0.4</v>
      </c>
      <c r="V175" s="136">
        <f>U175</f>
        <v>0.4</v>
      </c>
      <c r="W175" s="136">
        <f>V175</f>
        <v>0.4</v>
      </c>
      <c r="X175" s="136">
        <f t="shared" si="38"/>
        <v>0.4</v>
      </c>
      <c r="Y175" s="136">
        <f t="shared" si="38"/>
        <v>0.4</v>
      </c>
      <c r="Z175" s="136">
        <f t="shared" si="38"/>
        <v>0.4</v>
      </c>
      <c r="AA175" s="136">
        <f t="shared" si="38"/>
        <v>0.4</v>
      </c>
      <c r="AB175" s="136">
        <f t="shared" si="38"/>
        <v>0.4</v>
      </c>
      <c r="AC175" s="136">
        <f t="shared" si="38"/>
        <v>0.4</v>
      </c>
      <c r="AD175" s="136">
        <f t="shared" si="38"/>
        <v>0.4</v>
      </c>
      <c r="AE175" s="136">
        <f t="shared" si="38"/>
        <v>0.4</v>
      </c>
      <c r="AF175" s="136">
        <f t="shared" si="38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7"/>
        <v>1.5</v>
      </c>
      <c r="D176" s="136">
        <f t="shared" si="37"/>
        <v>1.5</v>
      </c>
      <c r="E176" s="136">
        <f t="shared" si="37"/>
        <v>1.5</v>
      </c>
      <c r="F176" s="136">
        <f t="shared" si="37"/>
        <v>1.5</v>
      </c>
      <c r="G176" s="136">
        <f t="shared" si="37"/>
        <v>1.5</v>
      </c>
      <c r="H176" s="136">
        <f t="shared" si="37"/>
        <v>1.5</v>
      </c>
      <c r="I176" s="136">
        <f t="shared" si="37"/>
        <v>1.5</v>
      </c>
      <c r="J176" s="136">
        <f t="shared" si="37"/>
        <v>1.5</v>
      </c>
      <c r="K176" s="136">
        <f t="shared" si="37"/>
        <v>1.5</v>
      </c>
      <c r="L176" s="136">
        <f t="shared" si="37"/>
        <v>1.5</v>
      </c>
      <c r="M176" s="136">
        <f t="shared" si="37"/>
        <v>1.5</v>
      </c>
      <c r="N176" s="136">
        <f t="shared" si="37"/>
        <v>1.5</v>
      </c>
      <c r="O176" s="136">
        <f t="shared" si="37"/>
        <v>1.5</v>
      </c>
      <c r="P176" s="136">
        <f t="shared" si="37"/>
        <v>1.5</v>
      </c>
      <c r="Q176" s="136">
        <f t="shared" si="37"/>
        <v>1.5</v>
      </c>
      <c r="R176" s="136">
        <f t="shared" si="37"/>
        <v>1.5</v>
      </c>
      <c r="S176" s="136">
        <f t="shared" si="38"/>
        <v>1.5</v>
      </c>
      <c r="T176" s="136">
        <f t="shared" si="38"/>
        <v>1.5</v>
      </c>
      <c r="U176" s="136">
        <f t="shared" si="38"/>
        <v>1.5</v>
      </c>
      <c r="V176" s="136">
        <f t="shared" si="38"/>
        <v>1.5</v>
      </c>
      <c r="W176" s="136">
        <f t="shared" si="38"/>
        <v>1.5</v>
      </c>
      <c r="X176" s="136">
        <f t="shared" si="38"/>
        <v>1.5</v>
      </c>
      <c r="Y176" s="136">
        <f t="shared" si="38"/>
        <v>1.5</v>
      </c>
      <c r="Z176" s="136">
        <f t="shared" si="38"/>
        <v>1.5</v>
      </c>
      <c r="AA176" s="136">
        <f t="shared" si="38"/>
        <v>1.5</v>
      </c>
      <c r="AB176" s="136">
        <f t="shared" si="38"/>
        <v>1.5</v>
      </c>
      <c r="AC176" s="136">
        <f t="shared" si="38"/>
        <v>1.5</v>
      </c>
      <c r="AD176" s="136">
        <f t="shared" si="38"/>
        <v>1.5</v>
      </c>
      <c r="AE176" s="136">
        <f t="shared" si="38"/>
        <v>1.5</v>
      </c>
      <c r="AF176" s="136">
        <f t="shared" si="38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7"/>
        <v>0.3</v>
      </c>
      <c r="D177" s="136">
        <f t="shared" si="37"/>
        <v>0.3</v>
      </c>
      <c r="E177" s="136">
        <f t="shared" si="37"/>
        <v>0.3</v>
      </c>
      <c r="F177" s="136">
        <f t="shared" si="37"/>
        <v>0.3</v>
      </c>
      <c r="G177" s="136">
        <f t="shared" si="37"/>
        <v>0.3</v>
      </c>
      <c r="H177" s="136">
        <f t="shared" si="37"/>
        <v>0.3</v>
      </c>
      <c r="I177" s="136">
        <f t="shared" si="37"/>
        <v>0.3</v>
      </c>
      <c r="J177" s="136">
        <f t="shared" si="37"/>
        <v>0.3</v>
      </c>
      <c r="K177" s="136">
        <f t="shared" si="37"/>
        <v>0.3</v>
      </c>
      <c r="L177" s="136">
        <f t="shared" si="37"/>
        <v>0.3</v>
      </c>
      <c r="M177" s="136">
        <f t="shared" si="37"/>
        <v>0.3</v>
      </c>
      <c r="N177" s="136">
        <f t="shared" si="37"/>
        <v>0.3</v>
      </c>
      <c r="O177" s="136">
        <f t="shared" si="37"/>
        <v>0.3</v>
      </c>
      <c r="P177" s="136">
        <f t="shared" si="37"/>
        <v>0.3</v>
      </c>
      <c r="Q177" s="136">
        <f t="shared" si="37"/>
        <v>0.3</v>
      </c>
      <c r="R177" s="136">
        <f t="shared" si="37"/>
        <v>0.3</v>
      </c>
      <c r="S177" s="136">
        <f t="shared" si="38"/>
        <v>0.3</v>
      </c>
      <c r="T177" s="136">
        <f t="shared" si="38"/>
        <v>0.3</v>
      </c>
      <c r="U177" s="136">
        <f t="shared" si="38"/>
        <v>0.3</v>
      </c>
      <c r="V177" s="136">
        <f t="shared" si="38"/>
        <v>0.3</v>
      </c>
      <c r="W177" s="136">
        <f t="shared" si="38"/>
        <v>0.3</v>
      </c>
      <c r="X177" s="136">
        <f t="shared" si="38"/>
        <v>0.3</v>
      </c>
      <c r="Y177" s="136">
        <f t="shared" si="38"/>
        <v>0.3</v>
      </c>
      <c r="Z177" s="136">
        <f t="shared" si="38"/>
        <v>0.3</v>
      </c>
      <c r="AA177" s="136">
        <f t="shared" si="38"/>
        <v>0.3</v>
      </c>
      <c r="AB177" s="136">
        <f t="shared" si="38"/>
        <v>0.3</v>
      </c>
      <c r="AC177" s="136">
        <f t="shared" si="38"/>
        <v>0.3</v>
      </c>
      <c r="AD177" s="136">
        <f t="shared" si="38"/>
        <v>0.3</v>
      </c>
      <c r="AE177" s="136">
        <f t="shared" si="38"/>
        <v>0.3</v>
      </c>
      <c r="AF177" s="136">
        <f t="shared" si="38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7"/>
        <v>0.4</v>
      </c>
      <c r="D178" s="136">
        <f t="shared" si="37"/>
        <v>0.4</v>
      </c>
      <c r="E178" s="136">
        <f t="shared" si="37"/>
        <v>0.4</v>
      </c>
      <c r="F178" s="136">
        <f t="shared" si="37"/>
        <v>0.4</v>
      </c>
      <c r="G178" s="136">
        <f t="shared" si="37"/>
        <v>0.4</v>
      </c>
      <c r="H178" s="136">
        <f t="shared" si="37"/>
        <v>0.4</v>
      </c>
      <c r="I178" s="136">
        <f t="shared" si="37"/>
        <v>0.4</v>
      </c>
      <c r="J178" s="136">
        <f t="shared" si="37"/>
        <v>0.4</v>
      </c>
      <c r="K178" s="136">
        <f t="shared" si="37"/>
        <v>0.4</v>
      </c>
      <c r="L178" s="136">
        <f t="shared" si="37"/>
        <v>0.4</v>
      </c>
      <c r="M178" s="136">
        <f t="shared" si="37"/>
        <v>0.4</v>
      </c>
      <c r="N178" s="136">
        <f t="shared" si="37"/>
        <v>0.4</v>
      </c>
      <c r="O178" s="136">
        <f t="shared" si="37"/>
        <v>0.4</v>
      </c>
      <c r="P178" s="136">
        <f t="shared" si="37"/>
        <v>0.4</v>
      </c>
      <c r="Q178" s="136">
        <f t="shared" si="37"/>
        <v>0.4</v>
      </c>
      <c r="R178" s="136">
        <f t="shared" si="37"/>
        <v>0.4</v>
      </c>
      <c r="S178" s="136">
        <f t="shared" si="38"/>
        <v>0.4</v>
      </c>
      <c r="T178" s="136">
        <f t="shared" si="38"/>
        <v>0.4</v>
      </c>
      <c r="U178" s="136">
        <f t="shared" si="38"/>
        <v>0.4</v>
      </c>
      <c r="V178" s="136">
        <f t="shared" si="38"/>
        <v>0.4</v>
      </c>
      <c r="W178" s="136">
        <f t="shared" si="38"/>
        <v>0.4</v>
      </c>
      <c r="X178" s="136">
        <f t="shared" si="38"/>
        <v>0.4</v>
      </c>
      <c r="Y178" s="136">
        <f t="shared" si="38"/>
        <v>0.4</v>
      </c>
      <c r="Z178" s="136">
        <f t="shared" si="38"/>
        <v>0.4</v>
      </c>
      <c r="AA178" s="136">
        <f t="shared" si="38"/>
        <v>0.4</v>
      </c>
      <c r="AB178" s="136">
        <f t="shared" si="38"/>
        <v>0.4</v>
      </c>
      <c r="AC178" s="136">
        <f t="shared" si="38"/>
        <v>0.4</v>
      </c>
      <c r="AD178" s="136">
        <f t="shared" si="38"/>
        <v>0.4</v>
      </c>
      <c r="AE178" s="136">
        <f t="shared" si="38"/>
        <v>0.4</v>
      </c>
      <c r="AF178" s="136">
        <f t="shared" si="38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7"/>
        <v>0.64</v>
      </c>
      <c r="D179" s="146">
        <f t="shared" si="37"/>
        <v>0.64</v>
      </c>
      <c r="E179" s="146">
        <f t="shared" si="37"/>
        <v>0.64</v>
      </c>
      <c r="F179" s="146">
        <f t="shared" si="37"/>
        <v>0.64</v>
      </c>
      <c r="G179" s="146">
        <f t="shared" si="37"/>
        <v>0.64</v>
      </c>
      <c r="H179" s="146">
        <f t="shared" si="37"/>
        <v>0.64</v>
      </c>
      <c r="I179" s="146">
        <f t="shared" si="37"/>
        <v>0.64</v>
      </c>
      <c r="J179" s="146">
        <f t="shared" si="37"/>
        <v>0.64</v>
      </c>
      <c r="K179" s="146">
        <f t="shared" si="37"/>
        <v>0.64</v>
      </c>
      <c r="L179" s="146">
        <f t="shared" si="37"/>
        <v>0.64</v>
      </c>
      <c r="M179" s="146">
        <f t="shared" si="37"/>
        <v>0.64</v>
      </c>
      <c r="N179" s="146">
        <f t="shared" si="37"/>
        <v>0.64</v>
      </c>
      <c r="O179" s="146">
        <f t="shared" si="37"/>
        <v>0.64</v>
      </c>
      <c r="P179" s="146">
        <f t="shared" si="37"/>
        <v>0.64</v>
      </c>
      <c r="Q179" s="146">
        <f t="shared" si="37"/>
        <v>0.64</v>
      </c>
      <c r="R179" s="146">
        <f t="shared" si="37"/>
        <v>0.64</v>
      </c>
      <c r="S179" s="146">
        <f t="shared" si="38"/>
        <v>0.64</v>
      </c>
      <c r="T179" s="146">
        <f t="shared" si="38"/>
        <v>0.64</v>
      </c>
      <c r="U179" s="146">
        <f t="shared" si="38"/>
        <v>0.64</v>
      </c>
      <c r="V179" s="146">
        <f t="shared" si="38"/>
        <v>0.64</v>
      </c>
      <c r="W179" s="146">
        <f t="shared" si="38"/>
        <v>0.64</v>
      </c>
      <c r="X179" s="146">
        <f t="shared" si="38"/>
        <v>0.64</v>
      </c>
      <c r="Y179" s="146">
        <f t="shared" si="38"/>
        <v>0.64</v>
      </c>
      <c r="Z179" s="146">
        <f t="shared" si="38"/>
        <v>0.64</v>
      </c>
      <c r="AA179" s="146">
        <f t="shared" si="38"/>
        <v>0.64</v>
      </c>
      <c r="AB179" s="146">
        <f t="shared" si="38"/>
        <v>0.64</v>
      </c>
      <c r="AC179" s="146">
        <f t="shared" si="38"/>
        <v>0.64</v>
      </c>
      <c r="AD179" s="146">
        <f t="shared" si="38"/>
        <v>0.64</v>
      </c>
      <c r="AE179" s="146">
        <f t="shared" si="38"/>
        <v>0.64</v>
      </c>
      <c r="AF179" s="146">
        <f t="shared" si="38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9">SUM(C174:C179)</f>
        <v>3.54</v>
      </c>
      <c r="D180" s="149">
        <f t="shared" si="39"/>
        <v>3.54</v>
      </c>
      <c r="E180" s="149">
        <f t="shared" si="39"/>
        <v>3.54</v>
      </c>
      <c r="F180" s="149">
        <f t="shared" si="39"/>
        <v>3.54</v>
      </c>
      <c r="G180" s="149">
        <f t="shared" si="39"/>
        <v>3.54</v>
      </c>
      <c r="H180" s="149">
        <f t="shared" si="39"/>
        <v>3.54</v>
      </c>
      <c r="I180" s="149">
        <f t="shared" si="39"/>
        <v>3.54</v>
      </c>
      <c r="J180" s="149">
        <f t="shared" si="39"/>
        <v>3.54</v>
      </c>
      <c r="K180" s="149">
        <f t="shared" si="39"/>
        <v>3.54</v>
      </c>
      <c r="L180" s="149">
        <f>SUM(L174:L179)</f>
        <v>3.54</v>
      </c>
      <c r="M180" s="149">
        <f t="shared" ref="M180:R180" si="40">SUM(M174:M179)</f>
        <v>3.54</v>
      </c>
      <c r="N180" s="149">
        <f t="shared" si="40"/>
        <v>3.54</v>
      </c>
      <c r="O180" s="149">
        <f t="shared" si="40"/>
        <v>3.54</v>
      </c>
      <c r="P180" s="149">
        <f t="shared" si="40"/>
        <v>3.54</v>
      </c>
      <c r="Q180" s="149">
        <f t="shared" si="40"/>
        <v>3.54</v>
      </c>
      <c r="R180" s="149">
        <f t="shared" si="40"/>
        <v>3.54</v>
      </c>
      <c r="S180" s="149">
        <f>SUM(S174:S179)</f>
        <v>3.54</v>
      </c>
      <c r="T180" s="149">
        <f t="shared" ref="T180:AG180" si="41">SUM(T174:T179)</f>
        <v>3.54</v>
      </c>
      <c r="U180" s="149">
        <f t="shared" si="41"/>
        <v>3.54</v>
      </c>
      <c r="V180" s="149">
        <f t="shared" si="41"/>
        <v>3.54</v>
      </c>
      <c r="W180" s="149">
        <f t="shared" si="41"/>
        <v>3.54</v>
      </c>
      <c r="X180" s="149">
        <f t="shared" si="41"/>
        <v>3.54</v>
      </c>
      <c r="Y180" s="149">
        <f t="shared" si="41"/>
        <v>3.54</v>
      </c>
      <c r="Z180" s="149">
        <f t="shared" si="41"/>
        <v>3.54</v>
      </c>
      <c r="AA180" s="149">
        <f t="shared" si="41"/>
        <v>3.54</v>
      </c>
      <c r="AB180" s="149">
        <f t="shared" si="41"/>
        <v>3.54</v>
      </c>
      <c r="AC180" s="149">
        <f t="shared" si="41"/>
        <v>3.54</v>
      </c>
      <c r="AD180" s="149">
        <f t="shared" si="41"/>
        <v>3.54</v>
      </c>
      <c r="AE180" s="149">
        <f t="shared" si="41"/>
        <v>3.54</v>
      </c>
      <c r="AF180" s="149">
        <f t="shared" si="41"/>
        <v>3.54</v>
      </c>
      <c r="AG180" s="150">
        <f t="shared" si="41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1035.54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3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3)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3)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42">B66</f>
        <v>963.24</v>
      </c>
      <c r="U194" s="173">
        <f t="shared" si="42"/>
        <v>937.24</v>
      </c>
      <c r="V194" s="173">
        <f t="shared" si="42"/>
        <v>971.24</v>
      </c>
      <c r="W194" s="173">
        <f t="shared" si="42"/>
        <v>895.8599999999999</v>
      </c>
      <c r="X194" s="173">
        <f t="shared" si="42"/>
        <v>901.04</v>
      </c>
      <c r="Y194" s="173">
        <f t="shared" si="42"/>
        <v>866.96999999999991</v>
      </c>
      <c r="Z194" s="173">
        <f t="shared" si="42"/>
        <v>912.04</v>
      </c>
      <c r="AA194" s="173">
        <f t="shared" si="42"/>
        <v>941.78</v>
      </c>
      <c r="AB194" s="173">
        <f t="shared" si="42"/>
        <v>974.74</v>
      </c>
      <c r="AC194" s="173">
        <f t="shared" si="42"/>
        <v>991.33999999999992</v>
      </c>
      <c r="AD194" s="173">
        <f t="shared" si="42"/>
        <v>1007.7399999999999</v>
      </c>
      <c r="AE194" s="173">
        <f t="shared" si="42"/>
        <v>1035.54</v>
      </c>
      <c r="AF194" s="173">
        <f t="shared" si="42"/>
        <v>1052.6399999999999</v>
      </c>
      <c r="AG194" s="173">
        <f t="shared" si="42"/>
        <v>1066.04</v>
      </c>
      <c r="AH194" s="173">
        <f t="shared" si="42"/>
        <v>1032.54</v>
      </c>
      <c r="AI194" s="173">
        <f t="shared" si="42"/>
        <v>1020.84</v>
      </c>
      <c r="AJ194" s="173">
        <f t="shared" si="42"/>
        <v>1056.1399999999999</v>
      </c>
      <c r="AK194" s="173">
        <f t="shared" si="42"/>
        <v>1035.24</v>
      </c>
      <c r="AL194" s="173">
        <f t="shared" si="42"/>
        <v>990.16</v>
      </c>
      <c r="AM194" s="173">
        <f t="shared" si="42"/>
        <v>1012.4499999999999</v>
      </c>
      <c r="AN194" s="173">
        <f t="shared" si="42"/>
        <v>996.54</v>
      </c>
      <c r="AO194" s="173">
        <f t="shared" si="42"/>
        <v>989.06</v>
      </c>
      <c r="AP194" s="173">
        <f t="shared" si="42"/>
        <v>1016.24</v>
      </c>
      <c r="AQ194" s="173">
        <f t="shared" si="42"/>
        <v>1042.44</v>
      </c>
      <c r="AR194" s="173">
        <f t="shared" si="42"/>
        <v>1149.54</v>
      </c>
      <c r="AS194" s="173">
        <f t="shared" si="42"/>
        <v>1147.7</v>
      </c>
      <c r="AT194" s="173">
        <f t="shared" si="42"/>
        <v>1125.74</v>
      </c>
      <c r="AU194" s="173">
        <f t="shared" si="42"/>
        <v>1084.1399999999999</v>
      </c>
      <c r="AV194" s="173">
        <f t="shared" si="42"/>
        <v>1026.94</v>
      </c>
      <c r="AW194" s="173">
        <f t="shared" si="42"/>
        <v>996.34</v>
      </c>
      <c r="AX194" s="173">
        <f t="shared" si="42"/>
        <v>970.04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43">B179</f>
        <v>0.64</v>
      </c>
      <c r="C215" s="176">
        <f t="shared" si="43"/>
        <v>0.64</v>
      </c>
      <c r="D215" s="176">
        <f t="shared" si="43"/>
        <v>0.64</v>
      </c>
      <c r="E215" s="176">
        <f t="shared" si="43"/>
        <v>0.64</v>
      </c>
      <c r="F215" s="176">
        <f t="shared" si="43"/>
        <v>0.64</v>
      </c>
      <c r="G215" s="176">
        <f t="shared" si="43"/>
        <v>0.64</v>
      </c>
      <c r="H215" s="176">
        <f t="shared" si="43"/>
        <v>0.64</v>
      </c>
      <c r="I215" s="176">
        <f t="shared" si="43"/>
        <v>0.64</v>
      </c>
      <c r="J215" s="176">
        <f t="shared" si="43"/>
        <v>0.64</v>
      </c>
      <c r="K215" s="176">
        <f t="shared" si="43"/>
        <v>0.64</v>
      </c>
      <c r="L215" s="176">
        <f t="shared" si="43"/>
        <v>0.64</v>
      </c>
      <c r="M215" s="176">
        <f t="shared" si="43"/>
        <v>0.64</v>
      </c>
      <c r="N215" s="176">
        <f t="shared" si="43"/>
        <v>0.64</v>
      </c>
      <c r="O215" s="176">
        <f t="shared" si="43"/>
        <v>0.64</v>
      </c>
      <c r="P215" s="176">
        <f t="shared" si="43"/>
        <v>0.64</v>
      </c>
      <c r="Q215" s="176">
        <f t="shared" si="43"/>
        <v>0.64</v>
      </c>
      <c r="R215" s="176">
        <f t="shared" si="43"/>
        <v>0.64</v>
      </c>
      <c r="S215" s="176">
        <f t="shared" si="43"/>
        <v>0.64</v>
      </c>
      <c r="T215" s="176">
        <f t="shared" si="43"/>
        <v>0.64</v>
      </c>
      <c r="U215" s="176">
        <f t="shared" si="43"/>
        <v>0.64</v>
      </c>
      <c r="V215" s="176">
        <f t="shared" si="43"/>
        <v>0.64</v>
      </c>
      <c r="W215" s="176">
        <f t="shared" si="43"/>
        <v>0.64</v>
      </c>
      <c r="X215" s="176">
        <f t="shared" si="43"/>
        <v>0.64</v>
      </c>
      <c r="Y215" s="176">
        <f t="shared" si="43"/>
        <v>0.64</v>
      </c>
      <c r="Z215" s="176">
        <f t="shared" si="43"/>
        <v>0.64</v>
      </c>
      <c r="AA215" s="176">
        <f t="shared" si="43"/>
        <v>0.64</v>
      </c>
      <c r="AB215" s="176">
        <f t="shared" si="43"/>
        <v>0.64</v>
      </c>
      <c r="AC215" s="176">
        <f t="shared" si="43"/>
        <v>0.64</v>
      </c>
      <c r="AD215" s="176">
        <f t="shared" si="43"/>
        <v>0.64</v>
      </c>
      <c r="AE215" s="176">
        <f t="shared" si="43"/>
        <v>0.64</v>
      </c>
      <c r="AF215" s="176">
        <f t="shared" si="43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44">IF(C183&lt;100,"",C183-520)</f>
        <v/>
      </c>
      <c r="D216" s="120" t="str">
        <f t="shared" si="44"/>
        <v/>
      </c>
      <c r="E216" s="120" t="str">
        <f t="shared" si="44"/>
        <v/>
      </c>
      <c r="F216" s="120" t="str">
        <f t="shared" si="44"/>
        <v/>
      </c>
      <c r="G216" s="120" t="str">
        <f t="shared" si="44"/>
        <v/>
      </c>
      <c r="H216" s="120" t="str">
        <f t="shared" si="44"/>
        <v/>
      </c>
      <c r="I216" s="120" t="str">
        <f t="shared" si="44"/>
        <v/>
      </c>
      <c r="J216" s="120" t="str">
        <f t="shared" si="44"/>
        <v/>
      </c>
      <c r="K216" s="120" t="str">
        <f t="shared" si="44"/>
        <v/>
      </c>
      <c r="L216" s="120" t="str">
        <f t="shared" si="44"/>
        <v/>
      </c>
      <c r="M216" s="120" t="str">
        <f t="shared" si="44"/>
        <v/>
      </c>
      <c r="N216" s="120" t="str">
        <f t="shared" si="44"/>
        <v/>
      </c>
      <c r="O216" s="120" t="str">
        <f t="shared" si="44"/>
        <v/>
      </c>
      <c r="P216" s="120" t="str">
        <f t="shared" si="44"/>
        <v/>
      </c>
      <c r="Q216" s="120" t="str">
        <f t="shared" si="44"/>
        <v/>
      </c>
      <c r="R216" s="120" t="str">
        <f t="shared" si="44"/>
        <v/>
      </c>
      <c r="S216" s="120" t="str">
        <f t="shared" si="44"/>
        <v/>
      </c>
      <c r="T216" s="120" t="str">
        <f t="shared" si="44"/>
        <v/>
      </c>
      <c r="U216" s="120" t="str">
        <f t="shared" si="44"/>
        <v/>
      </c>
      <c r="V216" s="120" t="str">
        <f t="shared" si="44"/>
        <v/>
      </c>
      <c r="W216" s="120" t="str">
        <f t="shared" si="44"/>
        <v/>
      </c>
      <c r="X216" s="120" t="str">
        <f t="shared" si="44"/>
        <v/>
      </c>
      <c r="Y216" s="120" t="str">
        <f t="shared" si="44"/>
        <v/>
      </c>
      <c r="Z216" s="120" t="str">
        <f t="shared" si="44"/>
        <v/>
      </c>
      <c r="AA216" s="120" t="str">
        <f t="shared" si="44"/>
        <v/>
      </c>
      <c r="AB216" s="120" t="str">
        <f t="shared" si="44"/>
        <v/>
      </c>
      <c r="AC216" s="120" t="str">
        <f t="shared" si="44"/>
        <v/>
      </c>
      <c r="AD216" s="120" t="str">
        <f t="shared" si="44"/>
        <v/>
      </c>
      <c r="AE216" s="120" t="str">
        <f t="shared" si="44"/>
        <v/>
      </c>
      <c r="AF216" s="120" t="str">
        <f t="shared" si="44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5">IF(B184&lt;100,"",B184-620)</f>
        <v/>
      </c>
      <c r="C217" s="120" t="str">
        <f t="shared" si="45"/>
        <v/>
      </c>
      <c r="D217" s="120" t="str">
        <f t="shared" si="45"/>
        <v/>
      </c>
      <c r="E217" s="120" t="str">
        <f t="shared" si="45"/>
        <v/>
      </c>
      <c r="F217" s="120" t="str">
        <f t="shared" si="45"/>
        <v/>
      </c>
      <c r="G217" s="120" t="str">
        <f t="shared" si="45"/>
        <v/>
      </c>
      <c r="H217" s="120" t="str">
        <f t="shared" si="45"/>
        <v/>
      </c>
      <c r="I217" s="120" t="str">
        <f t="shared" si="45"/>
        <v/>
      </c>
      <c r="J217" s="120" t="str">
        <f t="shared" si="45"/>
        <v/>
      </c>
      <c r="K217" s="120" t="str">
        <f t="shared" si="45"/>
        <v/>
      </c>
      <c r="L217" s="120" t="str">
        <f t="shared" si="45"/>
        <v/>
      </c>
      <c r="M217" s="120" t="str">
        <f t="shared" si="45"/>
        <v/>
      </c>
      <c r="N217" s="120" t="str">
        <f t="shared" si="45"/>
        <v/>
      </c>
      <c r="O217" s="120" t="str">
        <f t="shared" si="45"/>
        <v/>
      </c>
      <c r="P217" s="120" t="str">
        <f t="shared" si="45"/>
        <v/>
      </c>
      <c r="Q217" s="120" t="str">
        <f t="shared" si="45"/>
        <v/>
      </c>
      <c r="R217" s="120" t="str">
        <f t="shared" si="45"/>
        <v/>
      </c>
      <c r="S217" s="120" t="str">
        <f t="shared" si="45"/>
        <v/>
      </c>
      <c r="T217" s="120" t="str">
        <f t="shared" si="45"/>
        <v/>
      </c>
      <c r="U217" s="120" t="str">
        <f t="shared" si="45"/>
        <v/>
      </c>
      <c r="V217" s="120" t="str">
        <f t="shared" si="45"/>
        <v/>
      </c>
      <c r="W217" s="120" t="str">
        <f t="shared" si="45"/>
        <v/>
      </c>
      <c r="X217" s="120" t="str">
        <f t="shared" si="45"/>
        <v/>
      </c>
      <c r="Y217" s="120" t="str">
        <f t="shared" si="45"/>
        <v/>
      </c>
      <c r="Z217" s="120" t="str">
        <f t="shared" si="45"/>
        <v/>
      </c>
      <c r="AA217" s="120" t="str">
        <f t="shared" si="45"/>
        <v/>
      </c>
      <c r="AB217" s="120" t="str">
        <f t="shared" si="45"/>
        <v/>
      </c>
      <c r="AC217" s="120" t="str">
        <f t="shared" si="45"/>
        <v/>
      </c>
      <c r="AD217" s="120" t="str">
        <f t="shared" si="45"/>
        <v/>
      </c>
      <c r="AE217" s="120" t="str">
        <f t="shared" si="45"/>
        <v/>
      </c>
      <c r="AF217" s="120" t="str">
        <f t="shared" si="45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6">IF(B185&lt;100,"",B185-330)</f>
        <v/>
      </c>
      <c r="C218" s="120" t="str">
        <f t="shared" si="46"/>
        <v/>
      </c>
      <c r="D218" s="120" t="str">
        <f t="shared" si="46"/>
        <v/>
      </c>
      <c r="E218" s="120" t="str">
        <f t="shared" si="46"/>
        <v/>
      </c>
      <c r="F218" s="120" t="str">
        <f t="shared" si="46"/>
        <v/>
      </c>
      <c r="G218" s="120" t="str">
        <f t="shared" si="46"/>
        <v/>
      </c>
      <c r="H218" s="120" t="str">
        <f t="shared" si="46"/>
        <v/>
      </c>
      <c r="I218" s="120" t="str">
        <f t="shared" si="46"/>
        <v/>
      </c>
      <c r="J218" s="120" t="str">
        <f t="shared" si="46"/>
        <v/>
      </c>
      <c r="K218" s="120" t="str">
        <f t="shared" si="46"/>
        <v/>
      </c>
      <c r="L218" s="120" t="str">
        <f t="shared" si="46"/>
        <v/>
      </c>
      <c r="M218" s="120" t="str">
        <f t="shared" si="46"/>
        <v/>
      </c>
      <c r="N218" s="120" t="str">
        <f t="shared" si="46"/>
        <v/>
      </c>
      <c r="O218" s="120" t="str">
        <f t="shared" si="46"/>
        <v/>
      </c>
      <c r="P218" s="120" t="str">
        <f t="shared" si="46"/>
        <v/>
      </c>
      <c r="Q218" s="120" t="str">
        <f t="shared" si="46"/>
        <v/>
      </c>
      <c r="R218" s="120" t="str">
        <f t="shared" si="46"/>
        <v/>
      </c>
      <c r="S218" s="120" t="str">
        <f t="shared" si="46"/>
        <v/>
      </c>
      <c r="T218" s="120" t="str">
        <f t="shared" si="46"/>
        <v/>
      </c>
      <c r="U218" s="120" t="str">
        <f t="shared" si="46"/>
        <v/>
      </c>
      <c r="V218" s="120" t="str">
        <f t="shared" si="46"/>
        <v/>
      </c>
      <c r="W218" s="120" t="str">
        <f t="shared" si="46"/>
        <v/>
      </c>
      <c r="X218" s="120" t="str">
        <f t="shared" si="46"/>
        <v/>
      </c>
      <c r="Y218" s="120" t="str">
        <f t="shared" si="46"/>
        <v/>
      </c>
      <c r="Z218" s="120" t="str">
        <f t="shared" si="46"/>
        <v/>
      </c>
      <c r="AA218" s="120" t="str">
        <f t="shared" si="46"/>
        <v/>
      </c>
      <c r="AB218" s="120" t="str">
        <f t="shared" si="46"/>
        <v/>
      </c>
      <c r="AC218" s="120" t="str">
        <f t="shared" si="46"/>
        <v/>
      </c>
      <c r="AD218" s="120" t="str">
        <f t="shared" si="46"/>
        <v/>
      </c>
      <c r="AE218" s="120" t="str">
        <f t="shared" si="46"/>
        <v/>
      </c>
      <c r="AF218" s="120" t="str">
        <f t="shared" si="46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7">IF(C186&lt;100,"",C186-1500)</f>
        <v/>
      </c>
      <c r="D219" s="120" t="str">
        <f t="shared" si="47"/>
        <v/>
      </c>
      <c r="E219" s="120" t="str">
        <f t="shared" si="47"/>
        <v/>
      </c>
      <c r="F219" s="120" t="str">
        <f t="shared" si="47"/>
        <v/>
      </c>
      <c r="G219" s="120" t="str">
        <f t="shared" si="47"/>
        <v/>
      </c>
      <c r="H219" s="120" t="str">
        <f t="shared" si="47"/>
        <v/>
      </c>
      <c r="I219" s="120" t="str">
        <f t="shared" si="47"/>
        <v/>
      </c>
      <c r="J219" s="120" t="str">
        <f t="shared" si="47"/>
        <v/>
      </c>
      <c r="K219" s="120" t="str">
        <f t="shared" si="47"/>
        <v/>
      </c>
      <c r="L219" s="120" t="str">
        <f t="shared" si="47"/>
        <v/>
      </c>
      <c r="M219" s="120" t="str">
        <f t="shared" si="47"/>
        <v/>
      </c>
      <c r="N219" s="120" t="str">
        <f t="shared" si="47"/>
        <v/>
      </c>
      <c r="O219" s="120" t="str">
        <f t="shared" si="47"/>
        <v/>
      </c>
      <c r="P219" s="120" t="str">
        <f t="shared" si="47"/>
        <v/>
      </c>
      <c r="Q219" s="120" t="str">
        <f t="shared" si="47"/>
        <v/>
      </c>
      <c r="R219" s="120" t="str">
        <f t="shared" si="47"/>
        <v/>
      </c>
      <c r="S219" s="120" t="str">
        <f t="shared" si="47"/>
        <v/>
      </c>
      <c r="T219" s="120" t="str">
        <f t="shared" si="47"/>
        <v/>
      </c>
      <c r="U219" s="120" t="str">
        <f t="shared" si="47"/>
        <v/>
      </c>
      <c r="V219" s="120" t="str">
        <f t="shared" si="47"/>
        <v/>
      </c>
      <c r="W219" s="120" t="str">
        <f t="shared" si="47"/>
        <v/>
      </c>
      <c r="X219" s="120" t="str">
        <f t="shared" si="47"/>
        <v/>
      </c>
      <c r="Y219" s="120" t="str">
        <f t="shared" si="47"/>
        <v/>
      </c>
      <c r="Z219" s="120" t="str">
        <f t="shared" si="47"/>
        <v/>
      </c>
      <c r="AA219" s="120" t="str">
        <f t="shared" si="47"/>
        <v/>
      </c>
      <c r="AB219" s="120" t="str">
        <f t="shared" si="47"/>
        <v/>
      </c>
      <c r="AC219" s="120" t="str">
        <f t="shared" si="47"/>
        <v/>
      </c>
      <c r="AD219" s="120" t="str">
        <f t="shared" si="47"/>
        <v/>
      </c>
      <c r="AE219" s="120" t="str">
        <f t="shared" si="47"/>
        <v/>
      </c>
      <c r="AF219" s="120" t="str">
        <f t="shared" si="47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3 AL15:AL27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545" priority="294">
      <formula>S$9&gt;=20/24</formula>
    </cfRule>
    <cfRule type="expression" dxfId="6544" priority="295">
      <formula>AND(S$9&gt;=14/24,S$9&lt;20/24)</formula>
    </cfRule>
    <cfRule type="expression" dxfId="6543" priority="296">
      <formula>AND(S$9&gt;=8/24,S$9&lt;14/24)</formula>
    </cfRule>
    <cfRule type="expression" dxfId="6542" priority="297">
      <formula>S$9&lt;8/24</formula>
    </cfRule>
  </conditionalFormatting>
  <conditionalFormatting sqref="B8:AF10 C71:Q71 L32:Q32 C174:AF180 M37 M30:Q30 L35:Q35 L52:Q53 L50:T51 V36:W36 S35:W35 X35:Z36 R11:T11 C60:Z70 C49:K53 H74:Z80 H73:Q73 C73:G80 L33:Z34 AB60:AF80 AB45:AF49 B48:Z48 B60 B64 B66 B72:Z72 M32:N35 O32:O40 P32:P39 N36:Q37 Q32:Q40 M38:Q40 L45:Z47 X34:Y35 AA36:AB36 U11:AF12 AC50:AF52">
    <cfRule type="expression" dxfId="6541" priority="290">
      <formula>B$9&gt;=20/24</formula>
    </cfRule>
    <cfRule type="expression" dxfId="6540" priority="291">
      <formula>AND(B$9&gt;=14/24,B$9&lt;20/24)</formula>
    </cfRule>
    <cfRule type="expression" dxfId="6539" priority="292">
      <formula>AND(B$9&gt;=8/24,B$9&lt;14/24)</formula>
    </cfRule>
    <cfRule type="expression" dxfId="6538" priority="293">
      <formula>B$9&lt;8/24</formula>
    </cfRule>
  </conditionalFormatting>
  <conditionalFormatting sqref="B172:AF172">
    <cfRule type="expression" dxfId="6537" priority="286">
      <formula>B$9&gt;=20/24</formula>
    </cfRule>
    <cfRule type="expression" dxfId="6536" priority="287">
      <formula>AND(B$9&gt;=14/24,B$9&lt;20/24)</formula>
    </cfRule>
    <cfRule type="expression" dxfId="6535" priority="288">
      <formula>AND(B$9&gt;=8/24,B$9&lt;14/24)</formula>
    </cfRule>
    <cfRule type="expression" dxfId="6534" priority="289">
      <formula>B$9&lt;8/24</formula>
    </cfRule>
  </conditionalFormatting>
  <conditionalFormatting sqref="AL4:AL6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6533" priority="281">
      <formula>L$9&gt;=20/24</formula>
    </cfRule>
    <cfRule type="expression" dxfId="6532" priority="282">
      <formula>AND(L$9&gt;=14/24,L$9&lt;20/24)</formula>
    </cfRule>
    <cfRule type="expression" dxfId="6531" priority="283">
      <formula>AND(L$9&gt;=8/24,L$9&lt;14/24)</formula>
    </cfRule>
    <cfRule type="expression" dxfId="6530" priority="284">
      <formula>L$9&lt;8/24</formula>
    </cfRule>
  </conditionalFormatting>
  <conditionalFormatting sqref="L36:Q36">
    <cfRule type="expression" dxfId="6529" priority="277">
      <formula>L$9&gt;=20/24</formula>
    </cfRule>
    <cfRule type="expression" dxfId="6528" priority="278">
      <formula>AND(L$9&gt;=14/24,L$9&lt;20/24)</formula>
    </cfRule>
    <cfRule type="expression" dxfId="6527" priority="279">
      <formula>AND(L$9&gt;=8/24,L$9&lt;14/24)</formula>
    </cfRule>
    <cfRule type="expression" dxfId="6526" priority="280">
      <formula>L$9&lt;8/24</formula>
    </cfRule>
  </conditionalFormatting>
  <conditionalFormatting sqref="U13:AF13">
    <cfRule type="expression" dxfId="6525" priority="273">
      <formula>U$9&gt;=20/24</formula>
    </cfRule>
    <cfRule type="expression" dxfId="6524" priority="274">
      <formula>AND(U$9&gt;=14/24,U$9&lt;20/24)</formula>
    </cfRule>
    <cfRule type="expression" dxfId="6523" priority="275">
      <formula>AND(U$9&gt;=8/24,U$9&lt;14/24)</formula>
    </cfRule>
    <cfRule type="expression" dxfId="6522" priority="276">
      <formula>U$9&lt;8/24</formula>
    </cfRule>
  </conditionalFormatting>
  <conditionalFormatting sqref="R32:Z32">
    <cfRule type="expression" dxfId="6521" priority="269">
      <formula>R$9&gt;=20/24</formula>
    </cfRule>
    <cfRule type="expression" dxfId="6520" priority="270">
      <formula>AND(R$9&gt;=14/24,R$9&lt;20/24)</formula>
    </cfRule>
    <cfRule type="expression" dxfId="6519" priority="271">
      <formula>AND(R$9&gt;=8/24,R$9&lt;14/24)</formula>
    </cfRule>
    <cfRule type="expression" dxfId="6518" priority="272">
      <formula>R$9&lt;8/24</formula>
    </cfRule>
  </conditionalFormatting>
  <conditionalFormatting sqref="R49:Z49">
    <cfRule type="expression" dxfId="6517" priority="265">
      <formula>R$9&gt;=20/24</formula>
    </cfRule>
    <cfRule type="expression" dxfId="6516" priority="266">
      <formula>AND(R$9&gt;=14/24,R$9&lt;20/24)</formula>
    </cfRule>
    <cfRule type="expression" dxfId="6515" priority="267">
      <formula>AND(R$9&gt;=8/24,R$9&lt;14/24)</formula>
    </cfRule>
    <cfRule type="expression" dxfId="6514" priority="268">
      <formula>R$9&lt;8/24</formula>
    </cfRule>
  </conditionalFormatting>
  <conditionalFormatting sqref="R71:Z71">
    <cfRule type="expression" dxfId="6513" priority="261">
      <formula>R$9&gt;=20/24</formula>
    </cfRule>
    <cfRule type="expression" dxfId="6512" priority="262">
      <formula>AND(R$9&gt;=14/24,R$9&lt;20/24)</formula>
    </cfRule>
    <cfRule type="expression" dxfId="6511" priority="263">
      <formula>AND(R$9&gt;=8/24,R$9&lt;14/24)</formula>
    </cfRule>
    <cfRule type="expression" dxfId="6510" priority="264">
      <formula>R$9&lt;8/24</formula>
    </cfRule>
  </conditionalFormatting>
  <conditionalFormatting sqref="R73:Z73">
    <cfRule type="expression" dxfId="6509" priority="257">
      <formula>R$9&gt;=20/24</formula>
    </cfRule>
    <cfRule type="expression" dxfId="6508" priority="258">
      <formula>AND(R$9&gt;=14/24,R$9&lt;20/24)</formula>
    </cfRule>
    <cfRule type="expression" dxfId="6507" priority="259">
      <formula>AND(R$9&gt;=8/24,R$9&lt;14/24)</formula>
    </cfRule>
    <cfRule type="expression" dxfId="6506" priority="260">
      <formula>R$9&lt;8/24</formula>
    </cfRule>
  </conditionalFormatting>
  <conditionalFormatting sqref="R23:AF27">
    <cfRule type="expression" dxfId="6505" priority="253">
      <formula>R$9&gt;=20/24</formula>
    </cfRule>
    <cfRule type="expression" dxfId="6504" priority="254">
      <formula>AND(R$9&gt;=14/24,R$9&lt;20/24)</formula>
    </cfRule>
    <cfRule type="expression" dxfId="6503" priority="255">
      <formula>AND(R$9&gt;=8/24,R$9&lt;14/24)</formula>
    </cfRule>
    <cfRule type="expression" dxfId="6502" priority="256">
      <formula>R$9&lt;8/24</formula>
    </cfRule>
  </conditionalFormatting>
  <conditionalFormatting sqref="L41:Q41">
    <cfRule type="expression" dxfId="6501" priority="249">
      <formula>L$9&gt;=20/24</formula>
    </cfRule>
    <cfRule type="expression" dxfId="6500" priority="250">
      <formula>AND(L$9&gt;=14/24,L$9&lt;20/24)</formula>
    </cfRule>
    <cfRule type="expression" dxfId="6499" priority="251">
      <formula>AND(L$9&gt;=8/24,L$9&lt;14/24)</formula>
    </cfRule>
    <cfRule type="expression" dxfId="6498" priority="252">
      <formula>L$9&lt;8/24</formula>
    </cfRule>
  </conditionalFormatting>
  <conditionalFormatting sqref="L42:Q42">
    <cfRule type="expression" dxfId="6497" priority="245">
      <formula>L$9&gt;=20/24</formula>
    </cfRule>
    <cfRule type="expression" dxfId="6496" priority="246">
      <formula>AND(L$9&gt;=14/24,L$9&lt;20/24)</formula>
    </cfRule>
    <cfRule type="expression" dxfId="6495" priority="247">
      <formula>AND(L$9&gt;=8/24,L$9&lt;14/24)</formula>
    </cfRule>
    <cfRule type="expression" dxfId="6494" priority="248">
      <formula>L$9&lt;8/24</formula>
    </cfRule>
  </conditionalFormatting>
  <conditionalFormatting sqref="L37:M40 N37 N39:N40 O37:O40 M40:O40 P37:Q39 L38:Q38">
    <cfRule type="expression" dxfId="6493" priority="241">
      <formula>L$9&gt;=20/24</formula>
    </cfRule>
    <cfRule type="expression" dxfId="6492" priority="242">
      <formula>AND(L$9&gt;=14/24,L$9&lt;20/24)</formula>
    </cfRule>
    <cfRule type="expression" dxfId="6491" priority="243">
      <formula>AND(L$9&gt;=8/24,L$9&lt;14/24)</formula>
    </cfRule>
    <cfRule type="expression" dxfId="6490" priority="244">
      <formula>L$9&lt;8/24</formula>
    </cfRule>
  </conditionalFormatting>
  <conditionalFormatting sqref="R30:AF30">
    <cfRule type="expression" dxfId="6489" priority="237">
      <formula>R$9&gt;=20/24</formula>
    </cfRule>
    <cfRule type="expression" dxfId="6488" priority="238">
      <formula>AND(R$9&gt;=14/24,R$9&lt;20/24)</formula>
    </cfRule>
    <cfRule type="expression" dxfId="6487" priority="239">
      <formula>AND(R$9&gt;=8/24,R$9&lt;14/24)</formula>
    </cfRule>
    <cfRule type="expression" dxfId="6486" priority="240">
      <formula>R$9&lt;8/24</formula>
    </cfRule>
  </conditionalFormatting>
  <conditionalFormatting sqref="R12:T13 U12:AF12 R15:AF27">
    <cfRule type="expression" dxfId="6485" priority="233">
      <formula>R$9&gt;=20/24</formula>
    </cfRule>
    <cfRule type="expression" dxfId="6484" priority="234">
      <formula>AND(R$9&gt;=14/24,R$9&lt;20/24)</formula>
    </cfRule>
    <cfRule type="expression" dxfId="6483" priority="235">
      <formula>AND(R$9&gt;=8/24,R$9&lt;14/24)</formula>
    </cfRule>
    <cfRule type="expression" dxfId="6482" priority="236">
      <formula>R$9&lt;8/24</formula>
    </cfRule>
  </conditionalFormatting>
  <conditionalFormatting sqref="S35 R35:R40 S36:U40 V37:AF40">
    <cfRule type="expression" dxfId="6481" priority="229">
      <formula>R$9&gt;=20/24</formula>
    </cfRule>
    <cfRule type="expression" dxfId="6480" priority="230">
      <formula>AND(R$9&gt;=14/24,R$9&lt;20/24)</formula>
    </cfRule>
    <cfRule type="expression" dxfId="6479" priority="231">
      <formula>AND(R$9&gt;=8/24,R$9&lt;14/24)</formula>
    </cfRule>
    <cfRule type="expression" dxfId="6478" priority="232">
      <formula>R$9&lt;8/24</formula>
    </cfRule>
  </conditionalFormatting>
  <conditionalFormatting sqref="R41:AF41">
    <cfRule type="expression" dxfId="6477" priority="225">
      <formula>R$9&gt;=20/24</formula>
    </cfRule>
    <cfRule type="expression" dxfId="6476" priority="226">
      <formula>AND(R$9&gt;=14/24,R$9&lt;20/24)</formula>
    </cfRule>
    <cfRule type="expression" dxfId="6475" priority="227">
      <formula>AND(R$9&gt;=8/24,R$9&lt;14/24)</formula>
    </cfRule>
    <cfRule type="expression" dxfId="6474" priority="228">
      <formula>R$9&lt;8/24</formula>
    </cfRule>
  </conditionalFormatting>
  <conditionalFormatting sqref="R42:AF42">
    <cfRule type="expression" dxfId="6473" priority="221">
      <formula>R$9&gt;=20/24</formula>
    </cfRule>
    <cfRule type="expression" dxfId="6472" priority="222">
      <formula>AND(R$9&gt;=14/24,R$9&lt;20/24)</formula>
    </cfRule>
    <cfRule type="expression" dxfId="6471" priority="223">
      <formula>AND(R$9&gt;=8/24,R$9&lt;14/24)</formula>
    </cfRule>
    <cfRule type="expression" dxfId="6470" priority="224">
      <formula>R$9&lt;8/24</formula>
    </cfRule>
  </conditionalFormatting>
  <conditionalFormatting sqref="R52:Z59 AA54:AA59 AB55:AD59 AC53:AF59">
    <cfRule type="expression" dxfId="6469" priority="217">
      <formula>R$9&gt;=20/24</formula>
    </cfRule>
    <cfRule type="expression" dxfId="6468" priority="218">
      <formula>AND(R$9&gt;=14/24,R$9&lt;20/24)</formula>
    </cfRule>
    <cfRule type="expression" dxfId="6467" priority="219">
      <formula>AND(R$9&gt;=8/24,R$9&lt;14/24)</formula>
    </cfRule>
    <cfRule type="expression" dxfId="6466" priority="220">
      <formula>R$9&lt;8/24</formula>
    </cfRule>
  </conditionalFormatting>
  <conditionalFormatting sqref="AB84:AF87">
    <cfRule type="expression" dxfId="6465" priority="213">
      <formula>AB$9&gt;=20/24</formula>
    </cfRule>
    <cfRule type="expression" dxfId="6464" priority="214">
      <formula>AND(AB$9&gt;=14/24,AB$9&lt;20/24)</formula>
    </cfRule>
    <cfRule type="expression" dxfId="6463" priority="215">
      <formula>AND(AB$9&gt;=8/24,AB$9&lt;14/24)</formula>
    </cfRule>
    <cfRule type="expression" dxfId="6462" priority="216">
      <formula>AB$9&lt;8/24</formula>
    </cfRule>
  </conditionalFormatting>
  <conditionalFormatting sqref="D55:E59 C54:G54 H54:Q59">
    <cfRule type="expression" dxfId="6461" priority="209">
      <formula>C$9&gt;=20/24</formula>
    </cfRule>
    <cfRule type="expression" dxfId="6460" priority="210">
      <formula>AND(C$9&gt;=14/24,C$9&lt;20/24)</formula>
    </cfRule>
    <cfRule type="expression" dxfId="6459" priority="211">
      <formula>AND(C$9&gt;=8/24,C$9&lt;14/24)</formula>
    </cfRule>
    <cfRule type="expression" dxfId="6458" priority="212">
      <formula>C$9&lt;8/24</formula>
    </cfRule>
  </conditionalFormatting>
  <conditionalFormatting sqref="B87:K87 C84:K86">
    <cfRule type="expression" dxfId="6457" priority="205">
      <formula>B$9&gt;=20/24</formula>
    </cfRule>
    <cfRule type="expression" dxfId="6456" priority="206">
      <formula>AND(B$9&gt;=14/24,B$9&lt;20/24)</formula>
    </cfRule>
    <cfRule type="expression" dxfId="6455" priority="207">
      <formula>AND(B$9&gt;=8/24,B$9&lt;14/24)</formula>
    </cfRule>
    <cfRule type="expression" dxfId="6454" priority="208">
      <formula>B$9&lt;8/24</formula>
    </cfRule>
  </conditionalFormatting>
  <conditionalFormatting sqref="L84:Q87">
    <cfRule type="expression" dxfId="6453" priority="201">
      <formula>L$9&gt;=20/24</formula>
    </cfRule>
    <cfRule type="expression" dxfId="6452" priority="202">
      <formula>AND(L$9&gt;=14/24,L$9&lt;20/24)</formula>
    </cfRule>
    <cfRule type="expression" dxfId="6451" priority="203">
      <formula>AND(L$9&gt;=8/24,L$9&lt;14/24)</formula>
    </cfRule>
    <cfRule type="expression" dxfId="6450" priority="204">
      <formula>L$9&lt;8/24</formula>
    </cfRule>
  </conditionalFormatting>
  <conditionalFormatting sqref="R84:Z87">
    <cfRule type="expression" dxfId="6449" priority="197">
      <formula>R$9&gt;=20/24</formula>
    </cfRule>
    <cfRule type="expression" dxfId="6448" priority="198">
      <formula>AND(R$9&gt;=14/24,R$9&lt;20/24)</formula>
    </cfRule>
    <cfRule type="expression" dxfId="6447" priority="199">
      <formula>AND(R$9&gt;=8/24,R$9&lt;14/24)</formula>
    </cfRule>
    <cfRule type="expression" dxfId="6446" priority="200">
      <formula>R$9&lt;8/24</formula>
    </cfRule>
  </conditionalFormatting>
  <conditionalFormatting sqref="AG43 G19:G25 G27 D26:G26 D19:F20 D15:G18 H15:K27 B31:AF31 B44 B48:Z48 D29:K30 D11:K13 M30:AB30 E45:Z47 C32:Z44 R29:AB29 AA36:AB42 AC29:AF30 R11:AF13 R15:AF27 AB32:AF48">
    <cfRule type="expression" dxfId="6445" priority="196">
      <formula>B11&gt;$AG11</formula>
    </cfRule>
  </conditionalFormatting>
  <conditionalFormatting sqref="T193:AX193">
    <cfRule type="expression" dxfId="6444" priority="192">
      <formula>T$9&gt;=20/24</formula>
    </cfRule>
    <cfRule type="expression" dxfId="6443" priority="193">
      <formula>AND(T$9&gt;=14/24,T$9&lt;20/24)</formula>
    </cfRule>
    <cfRule type="expression" dxfId="6442" priority="194">
      <formula>AND(T$9&gt;=8/24,T$9&lt;14/24)</formula>
    </cfRule>
    <cfRule type="expression" dxfId="6441" priority="195">
      <formula>T$9&lt;8/24</formula>
    </cfRule>
  </conditionalFormatting>
  <conditionalFormatting sqref="A11:A13 A89:A181 A15:A87">
    <cfRule type="expression" dxfId="6440" priority="191">
      <formula>$AH11=0</formula>
    </cfRule>
  </conditionalFormatting>
  <conditionalFormatting sqref="AA88:AF88">
    <cfRule type="expression" dxfId="6439" priority="187">
      <formula>AA$9&gt;=20/24</formula>
    </cfRule>
    <cfRule type="expression" dxfId="6438" priority="188">
      <formula>AND(AA$9&gt;=14/24,AA$9&lt;20/24)</formula>
    </cfRule>
    <cfRule type="expression" dxfId="6437" priority="189">
      <formula>AND(AA$9&gt;=8/24,AA$9&lt;14/24)</formula>
    </cfRule>
    <cfRule type="expression" dxfId="6436" priority="190">
      <formula>AA$9&lt;8/24</formula>
    </cfRule>
  </conditionalFormatting>
  <conditionalFormatting sqref="B88:K88">
    <cfRule type="expression" dxfId="6435" priority="183">
      <formula>B$9&gt;=20/24</formula>
    </cfRule>
    <cfRule type="expression" dxfId="6434" priority="184">
      <formula>AND(B$9&gt;=14/24,B$9&lt;20/24)</formula>
    </cfRule>
    <cfRule type="expression" dxfId="6433" priority="185">
      <formula>AND(B$9&gt;=8/24,B$9&lt;14/24)</formula>
    </cfRule>
    <cfRule type="expression" dxfId="6432" priority="186">
      <formula>B$9&lt;8/24</formula>
    </cfRule>
  </conditionalFormatting>
  <conditionalFormatting sqref="L88:Q88">
    <cfRule type="expression" dxfId="6431" priority="179">
      <formula>L$9&gt;=20/24</formula>
    </cfRule>
    <cfRule type="expression" dxfId="6430" priority="180">
      <formula>AND(L$9&gt;=14/24,L$9&lt;20/24)</formula>
    </cfRule>
    <cfRule type="expression" dxfId="6429" priority="181">
      <formula>AND(L$9&gt;=8/24,L$9&lt;14/24)</formula>
    </cfRule>
    <cfRule type="expression" dxfId="6428" priority="182">
      <formula>L$9&lt;8/24</formula>
    </cfRule>
  </conditionalFormatting>
  <conditionalFormatting sqref="R88:Z88">
    <cfRule type="expression" dxfId="6427" priority="175">
      <formula>R$9&gt;=20/24</formula>
    </cfRule>
    <cfRule type="expression" dxfId="6426" priority="176">
      <formula>AND(R$9&gt;=14/24,R$9&lt;20/24)</formula>
    </cfRule>
    <cfRule type="expression" dxfId="6425" priority="177">
      <formula>AND(R$9&gt;=8/24,R$9&lt;14/24)</formula>
    </cfRule>
    <cfRule type="expression" dxfId="6424" priority="178">
      <formula>R$9&lt;8/24</formula>
    </cfRule>
  </conditionalFormatting>
  <conditionalFormatting sqref="A88">
    <cfRule type="expression" dxfId="6423" priority="174">
      <formula>$AH88=0</formula>
    </cfRule>
  </conditionalFormatting>
  <conditionalFormatting sqref="D29:K29 R29:AF29">
    <cfRule type="expression" dxfId="6422" priority="170">
      <formula>D$9&gt;=20/24</formula>
    </cfRule>
    <cfRule type="expression" dxfId="6421" priority="171">
      <formula>AND(D$9&gt;=14/24,D$9&lt;20/24)</formula>
    </cfRule>
    <cfRule type="expression" dxfId="6420" priority="172">
      <formula>AND(D$9&gt;=8/24,D$9&lt;14/24)</formula>
    </cfRule>
    <cfRule type="expression" dxfId="6419" priority="173">
      <formula>D$9&lt;8/24</formula>
    </cfRule>
  </conditionalFormatting>
  <conditionalFormatting sqref="R29:AF29">
    <cfRule type="expression" dxfId="6418" priority="166">
      <formula>R$9&gt;=20/24</formula>
    </cfRule>
    <cfRule type="expression" dxfId="6417" priority="167">
      <formula>AND(R$9&gt;=14/24,R$9&lt;20/24)</formula>
    </cfRule>
    <cfRule type="expression" dxfId="6416" priority="168">
      <formula>AND(R$9&gt;=8/24,R$9&lt;14/24)</formula>
    </cfRule>
    <cfRule type="expression" dxfId="6415" priority="169">
      <formula>R$9&lt;8/24</formula>
    </cfRule>
  </conditionalFormatting>
  <conditionalFormatting sqref="D21:F25 D27:F27">
    <cfRule type="expression" dxfId="6414" priority="153">
      <formula>D$9&gt;=20/24</formula>
    </cfRule>
    <cfRule type="expression" dxfId="6413" priority="154">
      <formula>AND(D$9&gt;=14/24,D$9&lt;20/24)</formula>
    </cfRule>
    <cfRule type="expression" dxfId="6412" priority="155">
      <formula>AND(D$9&gt;=8/24,D$9&lt;14/24)</formula>
    </cfRule>
    <cfRule type="expression" dxfId="6411" priority="156">
      <formula>D$9&lt;8/24</formula>
    </cfRule>
  </conditionalFormatting>
  <conditionalFormatting sqref="D21:F25 D27:F27">
    <cfRule type="expression" dxfId="6410" priority="152">
      <formula>D21&gt;$AG21</formula>
    </cfRule>
  </conditionalFormatting>
  <conditionalFormatting sqref="C55:C59 F55:G59">
    <cfRule type="expression" dxfId="6409" priority="148">
      <formula>C$9&gt;=20/24</formula>
    </cfRule>
    <cfRule type="expression" dxfId="6408" priority="149">
      <formula>AND(C$9&gt;=14/24,C$9&lt;20/24)</formula>
    </cfRule>
    <cfRule type="expression" dxfId="6407" priority="150">
      <formula>AND(C$9&gt;=8/24,C$9&lt;14/24)</formula>
    </cfRule>
    <cfRule type="expression" dxfId="6406" priority="151">
      <formula>C$9&lt;8/24</formula>
    </cfRule>
  </conditionalFormatting>
  <conditionalFormatting sqref="AL1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U14:AF14">
    <cfRule type="expression" dxfId="6405" priority="139">
      <formula>U$9&gt;=20/24</formula>
    </cfRule>
    <cfRule type="expression" dxfId="6404" priority="140">
      <formula>AND(U$9&gt;=14/24,U$9&lt;20/24)</formula>
    </cfRule>
    <cfRule type="expression" dxfId="6403" priority="141">
      <formula>AND(U$9&gt;=8/24,U$9&lt;14/24)</formula>
    </cfRule>
    <cfRule type="expression" dxfId="6402" priority="142">
      <formula>U$9&lt;8/24</formula>
    </cfRule>
  </conditionalFormatting>
  <conditionalFormatting sqref="R14:T14">
    <cfRule type="expression" dxfId="6401" priority="131">
      <formula>R$9&gt;=20/24</formula>
    </cfRule>
    <cfRule type="expression" dxfId="6400" priority="132">
      <formula>AND(R$9&gt;=14/24,R$9&lt;20/24)</formula>
    </cfRule>
    <cfRule type="expression" dxfId="6399" priority="133">
      <formula>AND(R$9&gt;=8/24,R$9&lt;14/24)</formula>
    </cfRule>
    <cfRule type="expression" dxfId="6398" priority="134">
      <formula>R$9&lt;8/24</formula>
    </cfRule>
  </conditionalFormatting>
  <conditionalFormatting sqref="D14:K14 R14:AF14">
    <cfRule type="expression" dxfId="6397" priority="130">
      <formula>D14&gt;$AG14</formula>
    </cfRule>
  </conditionalFormatting>
  <conditionalFormatting sqref="A14">
    <cfRule type="expression" dxfId="6396" priority="129">
      <formula>$AH14=0</formula>
    </cfRule>
  </conditionalFormatting>
  <conditionalFormatting sqref="AA72 AA45:AA48 AA60:AA70 AA74:AA80 AA33:AA35">
    <cfRule type="expression" dxfId="6395" priority="102">
      <formula>AA$9&gt;=20/24</formula>
    </cfRule>
    <cfRule type="expression" dxfId="6394" priority="103">
      <formula>AND(AA$9&gt;=14/24,AA$9&lt;20/24)</formula>
    </cfRule>
    <cfRule type="expression" dxfId="6393" priority="104">
      <formula>AND(AA$9&gt;=8/24,AA$9&lt;14/24)</formula>
    </cfRule>
    <cfRule type="expression" dxfId="6392" priority="105">
      <formula>AA$9&lt;8/24</formula>
    </cfRule>
  </conditionalFormatting>
  <conditionalFormatting sqref="AA32">
    <cfRule type="expression" dxfId="6391" priority="98">
      <formula>AA$9&gt;=20/24</formula>
    </cfRule>
    <cfRule type="expression" dxfId="6390" priority="99">
      <formula>AND(AA$9&gt;=14/24,AA$9&lt;20/24)</formula>
    </cfRule>
    <cfRule type="expression" dxfId="6389" priority="100">
      <formula>AND(AA$9&gt;=8/24,AA$9&lt;14/24)</formula>
    </cfRule>
    <cfRule type="expression" dxfId="6388" priority="101">
      <formula>AA$9&lt;8/24</formula>
    </cfRule>
  </conditionalFormatting>
  <conditionalFormatting sqref="AA49">
    <cfRule type="expression" dxfId="6387" priority="94">
      <formula>AA$9&gt;=20/24</formula>
    </cfRule>
    <cfRule type="expression" dxfId="6386" priority="95">
      <formula>AND(AA$9&gt;=14/24,AA$9&lt;20/24)</formula>
    </cfRule>
    <cfRule type="expression" dxfId="6385" priority="96">
      <formula>AND(AA$9&gt;=8/24,AA$9&lt;14/24)</formula>
    </cfRule>
    <cfRule type="expression" dxfId="6384" priority="97">
      <formula>AA$9&lt;8/24</formula>
    </cfRule>
  </conditionalFormatting>
  <conditionalFormatting sqref="AA71">
    <cfRule type="expression" dxfId="6383" priority="90">
      <formula>AA$9&gt;=20/24</formula>
    </cfRule>
    <cfRule type="expression" dxfId="6382" priority="91">
      <formula>AND(AA$9&gt;=14/24,AA$9&lt;20/24)</formula>
    </cfRule>
    <cfRule type="expression" dxfId="6381" priority="92">
      <formula>AND(AA$9&gt;=8/24,AA$9&lt;14/24)</formula>
    </cfRule>
    <cfRule type="expression" dxfId="6380" priority="93">
      <formula>AA$9&lt;8/24</formula>
    </cfRule>
  </conditionalFormatting>
  <conditionalFormatting sqref="AA73">
    <cfRule type="expression" dxfId="6379" priority="86">
      <formula>AA$9&gt;=20/24</formula>
    </cfRule>
    <cfRule type="expression" dxfId="6378" priority="87">
      <formula>AND(AA$9&gt;=14/24,AA$9&lt;20/24)</formula>
    </cfRule>
    <cfRule type="expression" dxfId="6377" priority="88">
      <formula>AND(AA$9&gt;=8/24,AA$9&lt;14/24)</formula>
    </cfRule>
    <cfRule type="expression" dxfId="6376" priority="89">
      <formula>AA$9&lt;8/24</formula>
    </cfRule>
  </conditionalFormatting>
  <conditionalFormatting sqref="AA84:AA86">
    <cfRule type="expression" dxfId="6375" priority="66">
      <formula>AA$9&gt;=20/24</formula>
    </cfRule>
    <cfRule type="expression" dxfId="6374" priority="67">
      <formula>AND(AA$9&gt;=14/24,AA$9&lt;20/24)</formula>
    </cfRule>
    <cfRule type="expression" dxfId="6373" priority="68">
      <formula>AND(AA$9&gt;=8/24,AA$9&lt;14/24)</formula>
    </cfRule>
    <cfRule type="expression" dxfId="6372" priority="69">
      <formula>AA$9&lt;8/24</formula>
    </cfRule>
  </conditionalFormatting>
  <conditionalFormatting sqref="AA32:AA35 AA43:AA48">
    <cfRule type="expression" dxfId="6371" priority="65">
      <formula>AA32&gt;$AG32</formula>
    </cfRule>
  </conditionalFormatting>
  <conditionalFormatting sqref="B61:B63 B49:B52 B65 B67:B71 B45:D47">
    <cfRule type="expression" dxfId="6370" priority="61">
      <formula>B$9&gt;=20/24</formula>
    </cfRule>
    <cfRule type="expression" dxfId="6369" priority="62">
      <formula>AND(B$9&gt;=14/24,B$9&lt;20/24)</formula>
    </cfRule>
    <cfRule type="expression" dxfId="6368" priority="63">
      <formula>AND(B$9&gt;=8/24,B$9&lt;14/24)</formula>
    </cfRule>
    <cfRule type="expression" dxfId="6367" priority="64">
      <formula>B$9&lt;8/24</formula>
    </cfRule>
  </conditionalFormatting>
  <conditionalFormatting sqref="B17:C27 B28:K28">
    <cfRule type="expression" dxfId="6366" priority="57">
      <formula>B$9&gt;=20/24</formula>
    </cfRule>
    <cfRule type="expression" dxfId="6365" priority="58">
      <formula>AND(B$9&gt;=14/24,B$9&lt;20/24)</formula>
    </cfRule>
    <cfRule type="expression" dxfId="6364" priority="59">
      <formula>AND(B$9&gt;=8/24,B$9&lt;14/24)</formula>
    </cfRule>
    <cfRule type="expression" dxfId="6363" priority="60">
      <formula>B$9&lt;8/24</formula>
    </cfRule>
  </conditionalFormatting>
  <conditionalFormatting sqref="B53:B59">
    <cfRule type="expression" dxfId="6362" priority="53">
      <formula>B$9&gt;=20/24</formula>
    </cfRule>
    <cfRule type="expression" dxfId="6361" priority="54">
      <formula>AND(B$9&gt;=14/24,B$9&lt;20/24)</formula>
    </cfRule>
    <cfRule type="expression" dxfId="6360" priority="55">
      <formula>AND(B$9&gt;=8/24,B$9&lt;14/24)</formula>
    </cfRule>
    <cfRule type="expression" dxfId="6359" priority="56">
      <formula>B$9&lt;8/24</formula>
    </cfRule>
  </conditionalFormatting>
  <conditionalFormatting sqref="B84:B86">
    <cfRule type="expression" dxfId="6358" priority="49">
      <formula>B$9&gt;=20/24</formula>
    </cfRule>
    <cfRule type="expression" dxfId="6357" priority="50">
      <formula>AND(B$9&gt;=14/24,B$9&lt;20/24)</formula>
    </cfRule>
    <cfRule type="expression" dxfId="6356" priority="51">
      <formula>AND(B$9&gt;=8/24,B$9&lt;14/24)</formula>
    </cfRule>
    <cfRule type="expression" dxfId="6355" priority="52">
      <formula>B$9&lt;8/24</formula>
    </cfRule>
  </conditionalFormatting>
  <conditionalFormatting sqref="B32:B43 B11:C13 B15:C27 B45:D47 B29:C30 B28:K28">
    <cfRule type="expression" dxfId="6354" priority="48">
      <formula>B11&gt;$AG11</formula>
    </cfRule>
  </conditionalFormatting>
  <conditionalFormatting sqref="B29:C29">
    <cfRule type="expression" dxfId="6353" priority="44">
      <formula>B$9&gt;=20/24</formula>
    </cfRule>
    <cfRule type="expression" dxfId="6352" priority="45">
      <formula>AND(B$9&gt;=14/24,B$9&lt;20/24)</formula>
    </cfRule>
    <cfRule type="expression" dxfId="6351" priority="46">
      <formula>AND(B$9&gt;=8/24,B$9&lt;14/24)</formula>
    </cfRule>
    <cfRule type="expression" dxfId="6350" priority="47">
      <formula>B$9&lt;8/24</formula>
    </cfRule>
  </conditionalFormatting>
  <conditionalFormatting sqref="B14:C14">
    <cfRule type="expression" dxfId="6349" priority="43">
      <formula>B14&gt;$AG14</formula>
    </cfRule>
  </conditionalFormatting>
  <conditionalFormatting sqref="B73:B80">
    <cfRule type="expression" dxfId="6348" priority="39">
      <formula>B$9&gt;=20/24</formula>
    </cfRule>
    <cfRule type="expression" dxfId="6347" priority="40">
      <formula>AND(B$9&gt;=14/24,B$9&lt;20/24)</formula>
    </cfRule>
    <cfRule type="expression" dxfId="6346" priority="41">
      <formula>AND(B$9&gt;=8/24,B$9&lt;14/24)</formula>
    </cfRule>
    <cfRule type="expression" dxfId="6345" priority="42">
      <formula>B$9&lt;8/24</formula>
    </cfRule>
  </conditionalFormatting>
  <conditionalFormatting sqref="AA50:AB52">
    <cfRule type="expression" dxfId="6344" priority="35">
      <formula>AA$9&gt;=20/24</formula>
    </cfRule>
    <cfRule type="expression" dxfId="6343" priority="36">
      <formula>AND(AA$9&gt;=14/24,AA$9&lt;20/24)</formula>
    </cfRule>
    <cfRule type="expression" dxfId="6342" priority="37">
      <formula>AND(AA$9&gt;=8/24,AA$9&lt;14/24)</formula>
    </cfRule>
    <cfRule type="expression" dxfId="6341" priority="38">
      <formula>AA$9&lt;8/24</formula>
    </cfRule>
  </conditionalFormatting>
  <conditionalFormatting sqref="AA53:AB53 AB54">
    <cfRule type="expression" dxfId="6340" priority="31">
      <formula>AA$9&gt;=20/24</formula>
    </cfRule>
    <cfRule type="expression" dxfId="6339" priority="32">
      <formula>AND(AA$9&gt;=14/24,AA$9&lt;20/24)</formula>
    </cfRule>
    <cfRule type="expression" dxfId="6338" priority="33">
      <formula>AND(AA$9&gt;=8/24,AA$9&lt;14/24)</formula>
    </cfRule>
    <cfRule type="expression" dxfId="6337" priority="34">
      <formula>AA$9&lt;8/24</formula>
    </cfRule>
  </conditionalFormatting>
  <conditionalFormatting sqref="AA87">
    <cfRule type="expression" dxfId="6336" priority="27">
      <formula>AA$9&gt;=20/24</formula>
    </cfRule>
    <cfRule type="expression" dxfId="6335" priority="28">
      <formula>AND(AA$9&gt;=14/24,AA$9&lt;20/24)</formula>
    </cfRule>
    <cfRule type="expression" dxfId="6334" priority="29">
      <formula>AND(AA$9&gt;=8/24,AA$9&lt;14/24)</formula>
    </cfRule>
    <cfRule type="expression" dxfId="6333" priority="30">
      <formula>AA$9&lt;8/24</formula>
    </cfRule>
  </conditionalFormatting>
  <conditionalFormatting sqref="L30">
    <cfRule type="expression" dxfId="6332" priority="23">
      <formula>L$9&gt;=20/24</formula>
    </cfRule>
    <cfRule type="expression" dxfId="6331" priority="24">
      <formula>AND(L$9&gt;=14/24,L$9&lt;20/24)</formula>
    </cfRule>
    <cfRule type="expression" dxfId="6330" priority="25">
      <formula>AND(L$9&gt;=8/24,L$9&lt;14/24)</formula>
    </cfRule>
    <cfRule type="expression" dxfId="6329" priority="26">
      <formula>L$9&lt;8/24</formula>
    </cfRule>
  </conditionalFormatting>
  <conditionalFormatting sqref="L11:Q13 L15:Q27 L28:AF28">
    <cfRule type="expression" dxfId="6328" priority="19">
      <formula>L$9&gt;=20/24</formula>
    </cfRule>
    <cfRule type="expression" dxfId="6327" priority="20">
      <formula>AND(L$9&gt;=14/24,L$9&lt;20/24)</formula>
    </cfRule>
    <cfRule type="expression" dxfId="6326" priority="21">
      <formula>AND(L$9&gt;=8/24,L$9&lt;14/24)</formula>
    </cfRule>
    <cfRule type="expression" dxfId="6325" priority="22">
      <formula>L$9&lt;8/24</formula>
    </cfRule>
  </conditionalFormatting>
  <conditionalFormatting sqref="L15:L30 L11:Q13 M15:Q27 M29:Q29 M28:AF28">
    <cfRule type="expression" dxfId="6324" priority="18">
      <formula>L11&gt;$AG11</formula>
    </cfRule>
  </conditionalFormatting>
  <conditionalFormatting sqref="L29:Q29">
    <cfRule type="expression" dxfId="6323" priority="14">
      <formula>L$9&gt;=20/24</formula>
    </cfRule>
    <cfRule type="expression" dxfId="6322" priority="15">
      <formula>AND(L$9&gt;=14/24,L$9&lt;20/24)</formula>
    </cfRule>
    <cfRule type="expression" dxfId="6321" priority="16">
      <formula>AND(L$9&gt;=8/24,L$9&lt;14/24)</formula>
    </cfRule>
    <cfRule type="expression" dxfId="6320" priority="17">
      <formula>L$9&lt;8/24</formula>
    </cfRule>
  </conditionalFormatting>
  <conditionalFormatting sqref="L14:Q14">
    <cfRule type="expression" dxfId="6319" priority="10">
      <formula>L$9&gt;=20/24</formula>
    </cfRule>
    <cfRule type="expression" dxfId="6318" priority="11">
      <formula>AND(L$9&gt;=14/24,L$9&lt;20/24)</formula>
    </cfRule>
    <cfRule type="expression" dxfId="6317" priority="12">
      <formula>AND(L$9&gt;=8/24,L$9&lt;14/24)</formula>
    </cfRule>
    <cfRule type="expression" dxfId="6316" priority="13">
      <formula>L$9&lt;8/24</formula>
    </cfRule>
  </conditionalFormatting>
  <conditionalFormatting sqref="L14:Q14">
    <cfRule type="expression" dxfId="6315" priority="9">
      <formula>L14&gt;$AG14</formula>
    </cfRule>
  </conditionalFormatting>
  <conditionalFormatting sqref="L37:Q37">
    <cfRule type="expression" dxfId="6314" priority="5">
      <formula>L$9&gt;=20/24</formula>
    </cfRule>
    <cfRule type="expression" dxfId="6313" priority="6">
      <formula>AND(L$9&gt;=14/24,L$9&lt;20/24)</formula>
    </cfRule>
    <cfRule type="expression" dxfId="6312" priority="7">
      <formula>AND(L$9&gt;=8/24,L$9&lt;14/24)</formula>
    </cfRule>
    <cfRule type="expression" dxfId="6311" priority="8">
      <formula>L$9&lt;8/24</formula>
    </cfRule>
  </conditionalFormatting>
  <conditionalFormatting sqref="L38:Q38">
    <cfRule type="expression" dxfId="6310" priority="1">
      <formula>L$9&gt;=20/24</formula>
    </cfRule>
    <cfRule type="expression" dxfId="6309" priority="2">
      <formula>AND(L$9&gt;=14/24,L$9&lt;20/24)</formula>
    </cfRule>
    <cfRule type="expression" dxfId="6308" priority="3">
      <formula>AND(L$9&gt;=8/24,L$9&lt;14/24)</formula>
    </cfRule>
    <cfRule type="expression" dxfId="6307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F37" sqref="AF37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4</v>
      </c>
      <c r="D4" s="257">
        <f ca="1">IFERROR(DATE(2021,6,14)+C4,"")</f>
        <v>44365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191</v>
      </c>
      <c r="C5" s="32">
        <f t="shared" ref="C5:AF5" si="0">C60</f>
        <v>223</v>
      </c>
      <c r="D5" s="32">
        <f t="shared" si="0"/>
        <v>214</v>
      </c>
      <c r="E5" s="32">
        <f t="shared" si="0"/>
        <v>222.9</v>
      </c>
      <c r="F5" s="32">
        <f t="shared" si="0"/>
        <v>217.9</v>
      </c>
      <c r="G5" s="32">
        <f t="shared" si="0"/>
        <v>222</v>
      </c>
      <c r="H5" s="32">
        <f t="shared" si="0"/>
        <v>254</v>
      </c>
      <c r="I5" s="32">
        <f t="shared" si="0"/>
        <v>291.59000000000003</v>
      </c>
      <c r="J5" s="32">
        <f t="shared" si="0"/>
        <v>296.5</v>
      </c>
      <c r="K5" s="32">
        <f t="shared" si="0"/>
        <v>285</v>
      </c>
      <c r="L5" s="32">
        <f t="shared" si="0"/>
        <v>389</v>
      </c>
      <c r="M5" s="32">
        <f t="shared" si="0"/>
        <v>377.8</v>
      </c>
      <c r="N5" s="32">
        <f t="shared" si="0"/>
        <v>330.2</v>
      </c>
      <c r="O5" s="32">
        <f t="shared" si="0"/>
        <v>328.6</v>
      </c>
      <c r="P5" s="32">
        <f t="shared" si="0"/>
        <v>269</v>
      </c>
      <c r="Q5" s="32">
        <f t="shared" si="0"/>
        <v>223</v>
      </c>
      <c r="R5" s="32">
        <f t="shared" si="0"/>
        <v>246.29999999999998</v>
      </c>
      <c r="S5" s="32">
        <f t="shared" si="0"/>
        <v>202.2</v>
      </c>
      <c r="T5" s="32">
        <f t="shared" si="0"/>
        <v>193.18</v>
      </c>
      <c r="U5" s="32">
        <f t="shared" si="0"/>
        <v>169.5</v>
      </c>
      <c r="V5" s="32">
        <f t="shared" si="0"/>
        <v>166.93</v>
      </c>
      <c r="W5" s="32">
        <f t="shared" si="0"/>
        <v>157</v>
      </c>
      <c r="X5" s="32">
        <f t="shared" si="0"/>
        <v>173.17</v>
      </c>
      <c r="Y5" s="32">
        <f t="shared" si="0"/>
        <v>239.64</v>
      </c>
      <c r="Z5" s="32">
        <f t="shared" si="0"/>
        <v>266.47000000000003</v>
      </c>
      <c r="AA5" s="32">
        <f t="shared" si="0"/>
        <v>310.39</v>
      </c>
      <c r="AB5" s="32">
        <f t="shared" si="0"/>
        <v>284.36</v>
      </c>
      <c r="AC5" s="32">
        <f t="shared" si="0"/>
        <v>336.76</v>
      </c>
      <c r="AD5" s="32">
        <f t="shared" si="0"/>
        <v>253.51</v>
      </c>
      <c r="AE5" s="32">
        <f t="shared" si="0"/>
        <v>217.9</v>
      </c>
      <c r="AF5" s="32">
        <f t="shared" si="0"/>
        <v>217.7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1104MW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Load=914</v>
      </c>
      <c r="B7" s="36">
        <f t="shared" ref="B7:AF7" si="1">B66</f>
        <v>955.64</v>
      </c>
      <c r="C7" s="36">
        <f t="shared" si="1"/>
        <v>942.44</v>
      </c>
      <c r="D7" s="36">
        <f t="shared" si="1"/>
        <v>915.24</v>
      </c>
      <c r="E7" s="36">
        <f t="shared" si="1"/>
        <v>932.63999999999987</v>
      </c>
      <c r="F7" s="36">
        <f t="shared" si="1"/>
        <v>921.63999999999987</v>
      </c>
      <c r="G7" s="36">
        <f t="shared" si="1"/>
        <v>914.07799999999997</v>
      </c>
      <c r="H7" s="36">
        <f t="shared" si="1"/>
        <v>938.74</v>
      </c>
      <c r="I7" s="36">
        <f t="shared" si="1"/>
        <v>1012.83</v>
      </c>
      <c r="J7" s="36">
        <f t="shared" si="1"/>
        <v>1016.5</v>
      </c>
      <c r="K7" s="36">
        <f t="shared" si="1"/>
        <v>1007.04</v>
      </c>
      <c r="L7" s="36">
        <f>L66</f>
        <v>1104.24</v>
      </c>
      <c r="M7" s="36">
        <f t="shared" si="1"/>
        <v>1073.44</v>
      </c>
      <c r="N7" s="36">
        <f t="shared" si="1"/>
        <v>1063.04</v>
      </c>
      <c r="O7" s="36">
        <f t="shared" si="1"/>
        <v>1065.6400000000001</v>
      </c>
      <c r="P7" s="36">
        <f t="shared" si="1"/>
        <v>1016.1400000000001</v>
      </c>
      <c r="Q7" s="36">
        <f t="shared" si="1"/>
        <v>1020.1400000000001</v>
      </c>
      <c r="R7" s="36">
        <f t="shared" si="1"/>
        <v>1056.74</v>
      </c>
      <c r="S7" s="36">
        <f t="shared" si="1"/>
        <v>1034.6399999999999</v>
      </c>
      <c r="T7" s="36">
        <f t="shared" si="1"/>
        <v>976.92000000000007</v>
      </c>
      <c r="U7" s="36">
        <f t="shared" si="1"/>
        <v>940.1400000000001</v>
      </c>
      <c r="V7" s="36">
        <f t="shared" si="1"/>
        <v>934.06999999999994</v>
      </c>
      <c r="W7" s="36">
        <f t="shared" si="1"/>
        <v>923.04</v>
      </c>
      <c r="X7" s="36">
        <f>X66</f>
        <v>932.11</v>
      </c>
      <c r="Y7" s="36">
        <f t="shared" si="1"/>
        <v>992.48</v>
      </c>
      <c r="Z7" s="36">
        <f t="shared" si="1"/>
        <v>1098.6100000000001</v>
      </c>
      <c r="AA7" s="36">
        <f t="shared" si="1"/>
        <v>1133.6300000000001</v>
      </c>
      <c r="AB7" s="36">
        <f t="shared" si="1"/>
        <v>1102.6000000000001</v>
      </c>
      <c r="AC7" s="36">
        <f t="shared" si="1"/>
        <v>1099.5</v>
      </c>
      <c r="AD7" s="36">
        <f t="shared" si="1"/>
        <v>1007.55</v>
      </c>
      <c r="AE7" s="36">
        <f t="shared" si="1"/>
        <v>952.24</v>
      </c>
      <c r="AF7" s="36">
        <f t="shared" si="1"/>
        <v>954.33999999999992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60</v>
      </c>
      <c r="C11" s="48">
        <v>60</v>
      </c>
      <c r="D11" s="48">
        <v>60</v>
      </c>
      <c r="E11" s="48">
        <v>60</v>
      </c>
      <c r="F11" s="48">
        <v>60</v>
      </c>
      <c r="G11" s="48">
        <v>60</v>
      </c>
      <c r="H11" s="48">
        <v>60</v>
      </c>
      <c r="I11" s="48">
        <v>60</v>
      </c>
      <c r="J11" s="48">
        <v>60</v>
      </c>
      <c r="K11" s="48">
        <v>60</v>
      </c>
      <c r="L11" s="49">
        <v>60</v>
      </c>
      <c r="M11" s="49">
        <v>60</v>
      </c>
      <c r="N11" s="49">
        <v>60</v>
      </c>
      <c r="O11" s="49">
        <v>60</v>
      </c>
      <c r="P11" s="49">
        <v>60</v>
      </c>
      <c r="Q11" s="49">
        <v>60</v>
      </c>
      <c r="R11" s="50">
        <v>60</v>
      </c>
      <c r="S11" s="50">
        <v>60</v>
      </c>
      <c r="T11" s="50">
        <v>60</v>
      </c>
      <c r="U11" s="50">
        <v>60</v>
      </c>
      <c r="V11" s="50">
        <v>60</v>
      </c>
      <c r="W11" s="50">
        <v>56</v>
      </c>
      <c r="X11" s="50">
        <v>56</v>
      </c>
      <c r="Y11" s="50">
        <v>56</v>
      </c>
      <c r="Z11" s="50">
        <v>56</v>
      </c>
      <c r="AA11" s="48">
        <v>55</v>
      </c>
      <c r="AB11" s="48">
        <v>55</v>
      </c>
      <c r="AC11" s="48">
        <v>55</v>
      </c>
      <c r="AD11" s="48">
        <v>55</v>
      </c>
      <c r="AE11" s="48">
        <v>60</v>
      </c>
      <c r="AF11" s="48">
        <v>60</v>
      </c>
      <c r="AG11" s="51">
        <v>60</v>
      </c>
      <c r="AH11" s="52">
        <f>MAX(B11:AF11)</f>
        <v>60</v>
      </c>
      <c r="AI11" s="53">
        <f>MIN(B11:AF11)</f>
        <v>55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24.3</v>
      </c>
      <c r="C13" s="56">
        <v>24.3</v>
      </c>
      <c r="D13" s="56">
        <v>0</v>
      </c>
      <c r="E13" s="56">
        <v>0</v>
      </c>
      <c r="F13" s="56">
        <v>23.5</v>
      </c>
      <c r="G13" s="56">
        <v>24.4</v>
      </c>
      <c r="H13" s="56">
        <v>24.4</v>
      </c>
      <c r="I13" s="56">
        <v>24.4</v>
      </c>
      <c r="J13" s="56">
        <v>24.4</v>
      </c>
      <c r="K13" s="56">
        <v>24.4</v>
      </c>
      <c r="L13" s="49">
        <v>23.8</v>
      </c>
      <c r="M13" s="49">
        <v>23.8</v>
      </c>
      <c r="N13" s="49">
        <v>23.8</v>
      </c>
      <c r="O13" s="49">
        <v>23.8</v>
      </c>
      <c r="P13" s="49">
        <v>23.8</v>
      </c>
      <c r="Q13" s="49">
        <v>23.8</v>
      </c>
      <c r="R13" s="49">
        <v>25.1</v>
      </c>
      <c r="S13" s="49">
        <v>45.8</v>
      </c>
      <c r="T13" s="49">
        <v>46.3</v>
      </c>
      <c r="U13" s="49">
        <v>47</v>
      </c>
      <c r="V13" s="49">
        <v>47</v>
      </c>
      <c r="W13" s="49">
        <v>47</v>
      </c>
      <c r="X13" s="49">
        <v>45.9</v>
      </c>
      <c r="Y13" s="49">
        <v>46.9</v>
      </c>
      <c r="Z13" s="49">
        <v>45.7</v>
      </c>
      <c r="AA13" s="56">
        <v>45.2</v>
      </c>
      <c r="AB13" s="56">
        <v>45.7</v>
      </c>
      <c r="AC13" s="56">
        <v>0</v>
      </c>
      <c r="AD13" s="56">
        <v>0</v>
      </c>
      <c r="AE13" s="56">
        <v>0</v>
      </c>
      <c r="AF13" s="56">
        <v>0</v>
      </c>
      <c r="AG13" s="59">
        <v>45</v>
      </c>
      <c r="AH13" s="52">
        <f t="shared" si="2"/>
        <v>47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0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22.9</v>
      </c>
      <c r="C18" s="56">
        <v>22.9</v>
      </c>
      <c r="D18" s="56">
        <v>22.5</v>
      </c>
      <c r="E18" s="56">
        <v>22.5</v>
      </c>
      <c r="F18" s="56">
        <v>22.5</v>
      </c>
      <c r="G18" s="56">
        <v>23</v>
      </c>
      <c r="H18" s="56">
        <v>23</v>
      </c>
      <c r="I18" s="56">
        <v>23</v>
      </c>
      <c r="J18" s="56">
        <v>23</v>
      </c>
      <c r="K18" s="56">
        <v>23</v>
      </c>
      <c r="L18" s="49">
        <v>23</v>
      </c>
      <c r="M18" s="49">
        <v>22</v>
      </c>
      <c r="N18" s="49">
        <v>22</v>
      </c>
      <c r="O18" s="49">
        <v>22</v>
      </c>
      <c r="P18" s="49">
        <v>23.2</v>
      </c>
      <c r="Q18" s="49">
        <v>23.2</v>
      </c>
      <c r="R18" s="49">
        <v>23.5</v>
      </c>
      <c r="S18" s="49">
        <v>22.8</v>
      </c>
      <c r="T18" s="49">
        <v>23</v>
      </c>
      <c r="U18" s="49">
        <v>24.8</v>
      </c>
      <c r="V18" s="49">
        <v>24.8</v>
      </c>
      <c r="W18" s="49">
        <v>24.8</v>
      </c>
      <c r="X18" s="49">
        <v>24.7</v>
      </c>
      <c r="Y18" s="49">
        <v>24.8</v>
      </c>
      <c r="Z18" s="49">
        <v>24.5</v>
      </c>
      <c r="AA18" s="49">
        <v>24.5</v>
      </c>
      <c r="AB18" s="49">
        <v>24.7</v>
      </c>
      <c r="AC18" s="49">
        <v>24.8</v>
      </c>
      <c r="AD18" s="49">
        <v>25.2</v>
      </c>
      <c r="AE18" s="49">
        <v>25</v>
      </c>
      <c r="AF18" s="49">
        <v>25.1</v>
      </c>
      <c r="AG18" s="59">
        <v>22.1</v>
      </c>
      <c r="AH18" s="52">
        <f t="shared" si="2"/>
        <v>25.2</v>
      </c>
      <c r="AI18" s="53">
        <f t="shared" si="3"/>
        <v>22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22</v>
      </c>
      <c r="C19" s="49">
        <v>22</v>
      </c>
      <c r="D19" s="49">
        <v>22</v>
      </c>
      <c r="E19" s="49">
        <v>22</v>
      </c>
      <c r="F19" s="49">
        <v>22</v>
      </c>
      <c r="G19" s="49">
        <v>22</v>
      </c>
      <c r="H19" s="49">
        <v>22</v>
      </c>
      <c r="I19" s="49">
        <v>22</v>
      </c>
      <c r="J19" s="49">
        <v>22</v>
      </c>
      <c r="K19" s="49">
        <v>22</v>
      </c>
      <c r="L19" s="49">
        <v>22</v>
      </c>
      <c r="M19" s="49">
        <v>22</v>
      </c>
      <c r="N19" s="49">
        <v>22</v>
      </c>
      <c r="O19" s="49">
        <v>22</v>
      </c>
      <c r="P19" s="49">
        <v>22</v>
      </c>
      <c r="Q19" s="49">
        <v>22</v>
      </c>
      <c r="R19" s="49">
        <v>22</v>
      </c>
      <c r="S19" s="49">
        <v>22</v>
      </c>
      <c r="T19" s="49">
        <v>22</v>
      </c>
      <c r="U19" s="49">
        <v>22</v>
      </c>
      <c r="V19" s="49">
        <v>22</v>
      </c>
      <c r="W19" s="49">
        <v>22</v>
      </c>
      <c r="X19" s="49">
        <v>22</v>
      </c>
      <c r="Y19" s="49">
        <v>22</v>
      </c>
      <c r="Z19" s="49">
        <v>22</v>
      </c>
      <c r="AA19" s="49">
        <v>22</v>
      </c>
      <c r="AB19" s="49">
        <v>22</v>
      </c>
      <c r="AC19" s="49">
        <v>22</v>
      </c>
      <c r="AD19" s="49">
        <v>22</v>
      </c>
      <c r="AE19" s="49">
        <v>22</v>
      </c>
      <c r="AF19" s="49">
        <v>22</v>
      </c>
      <c r="AG19" s="59">
        <v>22.1</v>
      </c>
      <c r="AH19" s="52">
        <f t="shared" si="2"/>
        <v>22</v>
      </c>
      <c r="AI19" s="53">
        <f t="shared" si="3"/>
        <v>22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26.4</v>
      </c>
      <c r="C20" s="56">
        <v>26.4</v>
      </c>
      <c r="D20" s="56">
        <v>26.2</v>
      </c>
      <c r="E20" s="56">
        <v>26.2</v>
      </c>
      <c r="F20" s="56">
        <v>26.2</v>
      </c>
      <c r="G20" s="56">
        <v>26.2</v>
      </c>
      <c r="H20" s="56">
        <v>26.2</v>
      </c>
      <c r="I20" s="56">
        <v>26.2</v>
      </c>
      <c r="J20" s="56">
        <v>26.2</v>
      </c>
      <c r="K20" s="56">
        <v>26.2</v>
      </c>
      <c r="L20" s="49">
        <v>23</v>
      </c>
      <c r="M20" s="49">
        <v>23</v>
      </c>
      <c r="N20" s="49">
        <v>23</v>
      </c>
      <c r="O20" s="49">
        <v>23</v>
      </c>
      <c r="P20" s="49">
        <v>23</v>
      </c>
      <c r="Q20" s="49">
        <v>23</v>
      </c>
      <c r="R20" s="49">
        <v>25.1</v>
      </c>
      <c r="S20" s="49">
        <v>25.6</v>
      </c>
      <c r="T20" s="49">
        <v>25.5</v>
      </c>
      <c r="U20" s="49">
        <v>25.3</v>
      </c>
      <c r="V20" s="49">
        <v>25.3</v>
      </c>
      <c r="W20" s="49">
        <v>25.3</v>
      </c>
      <c r="X20" s="49">
        <v>25.3</v>
      </c>
      <c r="Y20" s="49">
        <v>25.8</v>
      </c>
      <c r="Z20" s="49">
        <v>25.6</v>
      </c>
      <c r="AA20" s="49">
        <v>25.8</v>
      </c>
      <c r="AB20" s="49">
        <v>25.9</v>
      </c>
      <c r="AC20" s="49">
        <v>25.8</v>
      </c>
      <c r="AD20" s="49">
        <v>25.7</v>
      </c>
      <c r="AE20" s="49">
        <v>25.7</v>
      </c>
      <c r="AF20" s="49">
        <v>25.5</v>
      </c>
      <c r="AG20" s="59">
        <v>22</v>
      </c>
      <c r="AH20" s="52">
        <f t="shared" si="2"/>
        <v>26.4</v>
      </c>
      <c r="AI20" s="53">
        <f t="shared" si="3"/>
        <v>23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56">
        <v>21</v>
      </c>
      <c r="I21" s="56">
        <v>21</v>
      </c>
      <c r="J21" s="56">
        <v>21</v>
      </c>
      <c r="K21" s="56">
        <v>21</v>
      </c>
      <c r="L21" s="56">
        <v>21</v>
      </c>
      <c r="M21" s="56">
        <v>21</v>
      </c>
      <c r="N21" s="56">
        <v>21</v>
      </c>
      <c r="O21" s="56">
        <v>21</v>
      </c>
      <c r="P21" s="56">
        <v>21</v>
      </c>
      <c r="Q21" s="56">
        <v>21</v>
      </c>
      <c r="R21" s="56">
        <v>21</v>
      </c>
      <c r="S21" s="56">
        <v>21</v>
      </c>
      <c r="T21" s="56">
        <v>21</v>
      </c>
      <c r="U21" s="56">
        <v>21</v>
      </c>
      <c r="V21" s="56">
        <v>21</v>
      </c>
      <c r="W21" s="56">
        <v>21</v>
      </c>
      <c r="X21" s="56">
        <v>21</v>
      </c>
      <c r="Y21" s="56">
        <v>21</v>
      </c>
      <c r="Z21" s="56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49">
        <v>7.5</v>
      </c>
      <c r="H22" s="49">
        <v>7.5</v>
      </c>
      <c r="I22" s="49">
        <v>7.5</v>
      </c>
      <c r="J22" s="49">
        <v>7.5</v>
      </c>
      <c r="K22" s="49">
        <v>7.5</v>
      </c>
      <c r="L22" s="56">
        <v>7.5</v>
      </c>
      <c r="M22" s="56">
        <v>7.5</v>
      </c>
      <c r="N22" s="56">
        <v>7.5</v>
      </c>
      <c r="O22" s="56">
        <v>7.5</v>
      </c>
      <c r="P22" s="56">
        <v>7.5</v>
      </c>
      <c r="Q22" s="56">
        <v>7.5</v>
      </c>
      <c r="R22" s="56">
        <v>7.5</v>
      </c>
      <c r="S22" s="56">
        <v>7.5</v>
      </c>
      <c r="T22" s="56">
        <v>7.5</v>
      </c>
      <c r="U22" s="56">
        <v>7.5</v>
      </c>
      <c r="V22" s="56">
        <v>7.5</v>
      </c>
      <c r="W22" s="56">
        <v>7.5</v>
      </c>
      <c r="X22" s="56">
        <v>7.5</v>
      </c>
      <c r="Y22" s="56">
        <v>7.5</v>
      </c>
      <c r="Z22" s="56">
        <v>7.5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7.5</v>
      </c>
      <c r="AI22" s="53">
        <f t="shared" si="3"/>
        <v>7.5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6">
        <v>4</v>
      </c>
      <c r="M25" s="56">
        <v>4</v>
      </c>
      <c r="N25" s="56">
        <v>0</v>
      </c>
      <c r="O25" s="56">
        <v>0</v>
      </c>
      <c r="P25" s="56">
        <v>0</v>
      </c>
      <c r="Q25" s="56">
        <v>0</v>
      </c>
      <c r="R25" s="56">
        <v>8</v>
      </c>
      <c r="S25" s="56">
        <v>8</v>
      </c>
      <c r="T25" s="56">
        <v>12</v>
      </c>
      <c r="U25" s="56">
        <v>12</v>
      </c>
      <c r="V25" s="56">
        <v>12</v>
      </c>
      <c r="W25" s="56">
        <v>12</v>
      </c>
      <c r="X25" s="56">
        <v>12</v>
      </c>
      <c r="Y25" s="56">
        <v>12</v>
      </c>
      <c r="Z25" s="56">
        <v>12</v>
      </c>
      <c r="AA25" s="49">
        <v>12</v>
      </c>
      <c r="AB25" s="49">
        <v>12</v>
      </c>
      <c r="AC25" s="49">
        <v>12</v>
      </c>
      <c r="AD25" s="49">
        <v>12</v>
      </c>
      <c r="AE25" s="49">
        <v>12</v>
      </c>
      <c r="AF25" s="49">
        <v>12</v>
      </c>
      <c r="AG25" s="59">
        <v>12</v>
      </c>
      <c r="AH25" s="52">
        <f t="shared" si="2"/>
        <v>12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56">
        <v>10</v>
      </c>
      <c r="AB26" s="56">
        <v>10</v>
      </c>
      <c r="AC26" s="56">
        <v>10</v>
      </c>
      <c r="AD26" s="56">
        <v>10</v>
      </c>
      <c r="AE26" s="56">
        <v>10</v>
      </c>
      <c r="AF26" s="56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56">
        <v>7</v>
      </c>
      <c r="M28" s="56">
        <v>7</v>
      </c>
      <c r="N28" s="56">
        <v>7</v>
      </c>
      <c r="O28" s="56">
        <v>7</v>
      </c>
      <c r="P28" s="56">
        <v>7</v>
      </c>
      <c r="Q28" s="56">
        <v>7</v>
      </c>
      <c r="R28" s="56">
        <v>7</v>
      </c>
      <c r="S28" s="56">
        <v>7</v>
      </c>
      <c r="T28" s="56">
        <v>7</v>
      </c>
      <c r="U28" s="56">
        <v>7</v>
      </c>
      <c r="V28" s="56">
        <v>7</v>
      </c>
      <c r="W28" s="56">
        <v>7</v>
      </c>
      <c r="X28" s="56">
        <v>7</v>
      </c>
      <c r="Y28" s="56">
        <v>7</v>
      </c>
      <c r="Z28" s="56">
        <v>7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7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>
        <v>154.5</v>
      </c>
      <c r="C30" s="56">
        <v>145.19999999999999</v>
      </c>
      <c r="D30" s="56">
        <v>155.07</v>
      </c>
      <c r="E30" s="56">
        <v>155.27000000000001</v>
      </c>
      <c r="F30" s="56">
        <v>153.6</v>
      </c>
      <c r="G30" s="56">
        <v>155</v>
      </c>
      <c r="H30" s="56">
        <v>156</v>
      </c>
      <c r="I30" s="56">
        <v>152</v>
      </c>
      <c r="J30" s="56">
        <v>153</v>
      </c>
      <c r="K30" s="56">
        <v>156</v>
      </c>
      <c r="L30" s="67">
        <v>162</v>
      </c>
      <c r="M30" s="67">
        <v>148</v>
      </c>
      <c r="N30" s="67">
        <v>150</v>
      </c>
      <c r="O30" s="67">
        <v>150</v>
      </c>
      <c r="P30" s="67">
        <v>150</v>
      </c>
      <c r="Q30" s="67">
        <v>150</v>
      </c>
      <c r="R30" s="67"/>
      <c r="S30" s="67">
        <v>150</v>
      </c>
      <c r="T30" s="67"/>
      <c r="U30" s="67"/>
      <c r="V30" s="67"/>
      <c r="W30" s="67"/>
      <c r="X30" s="67">
        <v>148</v>
      </c>
      <c r="Y30" s="67">
        <v>148</v>
      </c>
      <c r="Z30" s="67">
        <v>150</v>
      </c>
      <c r="AA30" s="67">
        <v>146</v>
      </c>
      <c r="AB30" s="67">
        <v>146</v>
      </c>
      <c r="AC30" s="67">
        <v>146</v>
      </c>
      <c r="AD30" s="67">
        <v>154</v>
      </c>
      <c r="AE30" s="56">
        <v>153</v>
      </c>
      <c r="AF30" s="56">
        <v>154</v>
      </c>
      <c r="AG30" s="59">
        <v>240</v>
      </c>
      <c r="AH30" s="52">
        <f t="shared" si="2"/>
        <v>162</v>
      </c>
      <c r="AI30" s="53">
        <f t="shared" si="3"/>
        <v>145.19999999999999</v>
      </c>
      <c r="AK30" s="54"/>
    </row>
    <row r="31" spans="1:88" thickBot="1" x14ac:dyDescent="0.4">
      <c r="A31" s="68" t="s">
        <v>37</v>
      </c>
      <c r="B31" s="69">
        <f t="shared" ref="B31:AF31" si="4">SUM(B11:B29)</f>
        <v>387.5</v>
      </c>
      <c r="C31" s="69">
        <f t="shared" si="4"/>
        <v>387.5</v>
      </c>
      <c r="D31" s="69">
        <f t="shared" si="4"/>
        <v>362.59999999999997</v>
      </c>
      <c r="E31" s="69">
        <f t="shared" si="4"/>
        <v>362.59999999999997</v>
      </c>
      <c r="F31" s="69">
        <f t="shared" si="4"/>
        <v>386.09999999999997</v>
      </c>
      <c r="G31" s="69">
        <f>SUM(G11:G29)</f>
        <v>387.5</v>
      </c>
      <c r="H31" s="69">
        <f t="shared" si="4"/>
        <v>387.5</v>
      </c>
      <c r="I31" s="69">
        <f t="shared" si="4"/>
        <v>387.5</v>
      </c>
      <c r="J31" s="69">
        <f t="shared" si="4"/>
        <v>387.5</v>
      </c>
      <c r="K31" s="69">
        <f t="shared" si="4"/>
        <v>387.5</v>
      </c>
      <c r="L31" s="69">
        <f t="shared" si="4"/>
        <v>382.5</v>
      </c>
      <c r="M31" s="69">
        <f t="shared" si="4"/>
        <v>356.5</v>
      </c>
      <c r="N31" s="69">
        <f t="shared" si="4"/>
        <v>377.5</v>
      </c>
      <c r="O31" s="69">
        <f t="shared" si="4"/>
        <v>377.5</v>
      </c>
      <c r="P31" s="69">
        <f t="shared" si="4"/>
        <v>378.7</v>
      </c>
      <c r="Q31" s="69">
        <f t="shared" si="4"/>
        <v>378.7</v>
      </c>
      <c r="R31" s="69">
        <f t="shared" si="4"/>
        <v>390.4</v>
      </c>
      <c r="S31" s="69">
        <f t="shared" si="4"/>
        <v>410.9</v>
      </c>
      <c r="T31" s="69">
        <f t="shared" si="4"/>
        <v>415.5</v>
      </c>
      <c r="U31" s="69">
        <f t="shared" si="4"/>
        <v>417.8</v>
      </c>
      <c r="V31" s="69">
        <f t="shared" si="4"/>
        <v>417.8</v>
      </c>
      <c r="W31" s="69">
        <f t="shared" si="4"/>
        <v>413.8</v>
      </c>
      <c r="X31" s="69">
        <f>SUM(X11:X29)</f>
        <v>412.6</v>
      </c>
      <c r="Y31" s="69">
        <f t="shared" si="4"/>
        <v>414.20000000000005</v>
      </c>
      <c r="Z31" s="69">
        <f t="shared" si="4"/>
        <v>412.5</v>
      </c>
      <c r="AA31" s="69">
        <f t="shared" si="4"/>
        <v>412.40000000000003</v>
      </c>
      <c r="AB31" s="69">
        <f t="shared" si="4"/>
        <v>413.2</v>
      </c>
      <c r="AC31" s="69">
        <f t="shared" si="4"/>
        <v>367.5</v>
      </c>
      <c r="AD31" s="69">
        <f t="shared" si="4"/>
        <v>367.79999999999995</v>
      </c>
      <c r="AE31" s="69">
        <f t="shared" si="4"/>
        <v>372.59999999999997</v>
      </c>
      <c r="AF31" s="69">
        <f t="shared" si="4"/>
        <v>372.5</v>
      </c>
      <c r="AG31" s="59">
        <f>SUM(AG11:AG30)</f>
        <v>774.2</v>
      </c>
      <c r="AH31" s="52">
        <f t="shared" si="2"/>
        <v>417.8</v>
      </c>
      <c r="AI31" s="53">
        <f t="shared" si="3"/>
        <v>356.5</v>
      </c>
      <c r="AK31" s="54"/>
    </row>
    <row r="32" spans="1:88" ht="14.45" x14ac:dyDescent="0.35">
      <c r="A32" s="55" t="s">
        <v>38</v>
      </c>
      <c r="B32" s="56">
        <v>135</v>
      </c>
      <c r="C32" s="56">
        <v>96</v>
      </c>
      <c r="D32" s="56">
        <v>130</v>
      </c>
      <c r="E32" s="56">
        <v>130.1</v>
      </c>
      <c r="F32" s="56">
        <v>130.1</v>
      </c>
      <c r="G32" s="56">
        <v>130.5</v>
      </c>
      <c r="H32" s="56">
        <v>130.69999999999999</v>
      </c>
      <c r="I32" s="56">
        <v>130.5</v>
      </c>
      <c r="J32" s="56">
        <v>130</v>
      </c>
      <c r="K32" s="56">
        <v>132</v>
      </c>
      <c r="L32" s="49">
        <v>130</v>
      </c>
      <c r="M32" s="49">
        <v>130</v>
      </c>
      <c r="N32" s="49">
        <v>130</v>
      </c>
      <c r="O32" s="49">
        <v>134.69999999999999</v>
      </c>
      <c r="P32" s="49">
        <v>135</v>
      </c>
      <c r="Q32" s="49">
        <v>135</v>
      </c>
      <c r="R32" s="49">
        <v>135.30000000000001</v>
      </c>
      <c r="S32" s="49">
        <v>136.5</v>
      </c>
      <c r="T32" s="49">
        <v>136.1</v>
      </c>
      <c r="U32" s="49">
        <v>136.19999999999999</v>
      </c>
      <c r="V32" s="49">
        <v>135.80000000000001</v>
      </c>
      <c r="W32" s="49">
        <v>136</v>
      </c>
      <c r="X32" s="49">
        <v>135.1</v>
      </c>
      <c r="Y32" s="49">
        <v>136.69999999999999</v>
      </c>
      <c r="Z32" s="49">
        <v>136.5</v>
      </c>
      <c r="AA32" s="48">
        <v>139</v>
      </c>
      <c r="AB32" s="48">
        <v>138.5</v>
      </c>
      <c r="AC32" s="48">
        <v>138</v>
      </c>
      <c r="AD32" s="48">
        <v>133.9</v>
      </c>
      <c r="AE32" s="48">
        <v>138.4</v>
      </c>
      <c r="AF32" s="48">
        <v>138.9</v>
      </c>
      <c r="AG32" s="57">
        <v>144</v>
      </c>
      <c r="AH32" s="52">
        <f t="shared" si="2"/>
        <v>139</v>
      </c>
      <c r="AI32" s="53">
        <f t="shared" si="3"/>
        <v>96</v>
      </c>
      <c r="AK32" s="54"/>
    </row>
    <row r="33" spans="1:41" ht="14.45" x14ac:dyDescent="0.35">
      <c r="A33" s="58" t="s">
        <v>39</v>
      </c>
      <c r="B33" s="56">
        <v>70</v>
      </c>
      <c r="C33" s="56">
        <v>60</v>
      </c>
      <c r="D33" s="56">
        <v>60</v>
      </c>
      <c r="E33" s="56">
        <v>70</v>
      </c>
      <c r="F33" s="56">
        <v>22</v>
      </c>
      <c r="G33" s="56">
        <v>30</v>
      </c>
      <c r="H33" s="56">
        <v>22</v>
      </c>
      <c r="I33" s="56">
        <v>22</v>
      </c>
      <c r="J33" s="56">
        <v>22</v>
      </c>
      <c r="K33" s="56">
        <v>22</v>
      </c>
      <c r="L33" s="70">
        <v>22</v>
      </c>
      <c r="M33" s="70">
        <v>22</v>
      </c>
      <c r="N33" s="70">
        <v>22</v>
      </c>
      <c r="O33" s="70">
        <v>22.5</v>
      </c>
      <c r="P33" s="70">
        <v>35</v>
      </c>
      <c r="Q33" s="70">
        <v>62</v>
      </c>
      <c r="R33" s="70">
        <v>69.599999999999994</v>
      </c>
      <c r="S33" s="70">
        <v>72.3</v>
      </c>
      <c r="T33" s="70">
        <v>70.2</v>
      </c>
      <c r="U33" s="70">
        <v>70.599999999999994</v>
      </c>
      <c r="V33" s="70">
        <v>68.2</v>
      </c>
      <c r="W33" s="70">
        <v>70.599999999999994</v>
      </c>
      <c r="X33" s="70">
        <v>67.8</v>
      </c>
      <c r="Y33" s="70">
        <v>68.3</v>
      </c>
      <c r="Z33" s="70">
        <v>68.2</v>
      </c>
      <c r="AA33" s="56">
        <v>66.3</v>
      </c>
      <c r="AB33" s="56">
        <v>59.9</v>
      </c>
      <c r="AC33" s="56">
        <v>59.2</v>
      </c>
      <c r="AD33" s="56">
        <v>49.9</v>
      </c>
      <c r="AE33" s="56">
        <v>24.6</v>
      </c>
      <c r="AF33" s="56">
        <v>35.1</v>
      </c>
      <c r="AG33" s="59">
        <v>70</v>
      </c>
      <c r="AH33" s="52">
        <f t="shared" si="2"/>
        <v>72.3</v>
      </c>
      <c r="AI33" s="53">
        <f t="shared" si="3"/>
        <v>22</v>
      </c>
      <c r="AK33" s="54"/>
    </row>
    <row r="34" spans="1:41" ht="14.45" x14ac:dyDescent="0.35">
      <c r="A34" s="58" t="s">
        <v>40</v>
      </c>
      <c r="B34" s="56">
        <v>41</v>
      </c>
      <c r="C34" s="56">
        <v>41</v>
      </c>
      <c r="D34" s="56">
        <v>41.5</v>
      </c>
      <c r="E34" s="56">
        <v>41.5</v>
      </c>
      <c r="F34" s="56">
        <v>41</v>
      </c>
      <c r="G34" s="56">
        <v>41.1</v>
      </c>
      <c r="H34" s="56">
        <v>41.6</v>
      </c>
      <c r="I34" s="56">
        <v>41.7</v>
      </c>
      <c r="J34" s="56">
        <v>41.06</v>
      </c>
      <c r="K34" s="56">
        <v>41.2</v>
      </c>
      <c r="L34" s="70">
        <v>41.5</v>
      </c>
      <c r="M34" s="70">
        <v>41.4</v>
      </c>
      <c r="N34" s="70">
        <v>41.4</v>
      </c>
      <c r="O34" s="70">
        <v>41.3</v>
      </c>
      <c r="P34" s="70">
        <v>41</v>
      </c>
      <c r="Q34" s="70">
        <v>41</v>
      </c>
      <c r="R34" s="70">
        <v>40.700000000000003</v>
      </c>
      <c r="S34" s="70">
        <v>40.799999999999997</v>
      </c>
      <c r="T34" s="70">
        <v>40.700000000000003</v>
      </c>
      <c r="U34" s="70">
        <v>41.1</v>
      </c>
      <c r="V34" s="70">
        <v>40.6</v>
      </c>
      <c r="W34" s="70">
        <v>40.9</v>
      </c>
      <c r="X34" s="70">
        <v>40.700000000000003</v>
      </c>
      <c r="Y34" s="70">
        <v>41</v>
      </c>
      <c r="Z34" s="70">
        <v>41.5</v>
      </c>
      <c r="AA34" s="56">
        <v>40.799999999999997</v>
      </c>
      <c r="AB34" s="56">
        <v>40.6</v>
      </c>
      <c r="AC34" s="56">
        <v>40.9</v>
      </c>
      <c r="AD34" s="56">
        <v>40.9</v>
      </c>
      <c r="AE34" s="56">
        <v>41.2</v>
      </c>
      <c r="AF34" s="56">
        <v>41.2</v>
      </c>
      <c r="AG34" s="59">
        <v>69</v>
      </c>
      <c r="AH34" s="52">
        <f t="shared" si="2"/>
        <v>41.7</v>
      </c>
      <c r="AI34" s="53">
        <f t="shared" si="3"/>
        <v>40.6</v>
      </c>
      <c r="AK34" s="54"/>
    </row>
    <row r="35" spans="1:41" ht="14.45" x14ac:dyDescent="0.35">
      <c r="A35" s="58" t="s">
        <v>41</v>
      </c>
      <c r="B35" s="56">
        <v>0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12.1</v>
      </c>
      <c r="U35" s="70">
        <v>12.1</v>
      </c>
      <c r="V35" s="70">
        <v>29.2</v>
      </c>
      <c r="W35" s="70">
        <v>29.2</v>
      </c>
      <c r="X35" s="70">
        <v>29.2</v>
      </c>
      <c r="Y35" s="70">
        <v>29.5</v>
      </c>
      <c r="Z35" s="70">
        <v>29.5</v>
      </c>
      <c r="AA35" s="56">
        <v>29.5</v>
      </c>
      <c r="AB35" s="56">
        <v>29.5</v>
      </c>
      <c r="AC35" s="56">
        <v>29.2</v>
      </c>
      <c r="AD35" s="56">
        <v>24</v>
      </c>
      <c r="AE35" s="56">
        <v>24</v>
      </c>
      <c r="AF35" s="56">
        <v>11.9</v>
      </c>
      <c r="AG35" s="59">
        <v>60</v>
      </c>
      <c r="AH35" s="52">
        <f t="shared" si="2"/>
        <v>29.5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15</v>
      </c>
      <c r="C36" s="56">
        <v>30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49">
        <v>0</v>
      </c>
      <c r="M36" s="49">
        <v>30</v>
      </c>
      <c r="N36" s="49">
        <v>30</v>
      </c>
      <c r="O36" s="49">
        <v>30</v>
      </c>
      <c r="P36" s="49">
        <v>30</v>
      </c>
      <c r="Q36" s="49">
        <v>30</v>
      </c>
      <c r="R36" s="49">
        <v>30</v>
      </c>
      <c r="S36" s="49">
        <v>30</v>
      </c>
      <c r="T36" s="49">
        <v>30</v>
      </c>
      <c r="U36" s="49">
        <v>30</v>
      </c>
      <c r="V36" s="70">
        <v>30</v>
      </c>
      <c r="W36" s="70">
        <v>30</v>
      </c>
      <c r="X36" s="70">
        <v>26</v>
      </c>
      <c r="Y36" s="70">
        <v>0</v>
      </c>
      <c r="Z36" s="70">
        <v>0</v>
      </c>
      <c r="AA36" s="56">
        <v>0</v>
      </c>
      <c r="AB36" s="56">
        <v>30</v>
      </c>
      <c r="AC36" s="56">
        <v>30</v>
      </c>
      <c r="AD36" s="56">
        <v>0</v>
      </c>
      <c r="AE36" s="56">
        <v>0</v>
      </c>
      <c r="AF36" s="56">
        <v>15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71">
        <v>12.9</v>
      </c>
      <c r="C37" s="71">
        <v>12.9</v>
      </c>
      <c r="D37" s="71">
        <v>12.9</v>
      </c>
      <c r="E37" s="71">
        <v>10.7</v>
      </c>
      <c r="F37" s="71">
        <v>11.9</v>
      </c>
      <c r="G37" s="71">
        <v>11</v>
      </c>
      <c r="H37" s="71">
        <v>11</v>
      </c>
      <c r="I37" s="71">
        <v>11</v>
      </c>
      <c r="J37" s="71">
        <v>11</v>
      </c>
      <c r="K37" s="71">
        <v>11</v>
      </c>
      <c r="L37" s="49">
        <v>11</v>
      </c>
      <c r="M37" s="49">
        <v>12.7</v>
      </c>
      <c r="N37" s="49">
        <v>12.7</v>
      </c>
      <c r="O37" s="49">
        <v>11.8</v>
      </c>
      <c r="P37" s="49">
        <v>13.7</v>
      </c>
      <c r="Q37" s="49">
        <v>13.7</v>
      </c>
      <c r="R37" s="49">
        <v>11.2</v>
      </c>
      <c r="S37" s="49">
        <v>9.3000000000000007</v>
      </c>
      <c r="T37" s="49">
        <v>11.1</v>
      </c>
      <c r="U37" s="49">
        <v>11.1</v>
      </c>
      <c r="V37" s="49">
        <v>11.2</v>
      </c>
      <c r="W37" s="49">
        <v>11.2</v>
      </c>
      <c r="X37" s="49">
        <v>13</v>
      </c>
      <c r="Y37" s="49">
        <v>14.8</v>
      </c>
      <c r="Z37" s="49">
        <v>14.7</v>
      </c>
      <c r="AA37" s="56">
        <v>14.5</v>
      </c>
      <c r="AB37" s="56">
        <v>14.6</v>
      </c>
      <c r="AC37" s="56">
        <v>14.6</v>
      </c>
      <c r="AD37" s="56">
        <v>14.5</v>
      </c>
      <c r="AE37" s="56">
        <v>14.5</v>
      </c>
      <c r="AF37" s="56">
        <v>13.7</v>
      </c>
      <c r="AG37" s="59">
        <v>24</v>
      </c>
      <c r="AH37" s="52">
        <f t="shared" si="2"/>
        <v>14.8</v>
      </c>
      <c r="AI37" s="53">
        <f t="shared" si="3"/>
        <v>9.3000000000000007</v>
      </c>
      <c r="AK37" s="54"/>
    </row>
    <row r="38" spans="1:41" ht="14.45" x14ac:dyDescent="0.35">
      <c r="A38" s="58" t="s">
        <v>44</v>
      </c>
      <c r="B38" s="56">
        <v>0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56">
        <v>0</v>
      </c>
      <c r="AB38" s="56">
        <v>0</v>
      </c>
      <c r="AC38" s="56">
        <v>0</v>
      </c>
      <c r="AD38" s="56">
        <v>0</v>
      </c>
      <c r="AE38" s="56">
        <v>0</v>
      </c>
      <c r="AF38" s="56">
        <v>0</v>
      </c>
      <c r="AG38" s="59">
        <v>15</v>
      </c>
      <c r="AH38" s="52">
        <f t="shared" si="2"/>
        <v>0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7</v>
      </c>
      <c r="C39" s="56">
        <v>7</v>
      </c>
      <c r="D39" s="56">
        <v>7</v>
      </c>
      <c r="E39" s="56">
        <v>7</v>
      </c>
      <c r="F39" s="56">
        <v>7</v>
      </c>
      <c r="G39" s="56">
        <v>7</v>
      </c>
      <c r="H39" s="56">
        <v>7</v>
      </c>
      <c r="I39" s="56">
        <v>7</v>
      </c>
      <c r="J39" s="56">
        <v>7</v>
      </c>
      <c r="K39" s="56">
        <v>7</v>
      </c>
      <c r="L39" s="49">
        <v>7</v>
      </c>
      <c r="M39" s="49">
        <v>7</v>
      </c>
      <c r="N39" s="49">
        <v>7</v>
      </c>
      <c r="O39" s="49">
        <v>7</v>
      </c>
      <c r="P39" s="49">
        <v>7</v>
      </c>
      <c r="Q39" s="49">
        <v>7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56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10</v>
      </c>
      <c r="AG39" s="59">
        <v>14.1</v>
      </c>
      <c r="AH39" s="52">
        <f t="shared" si="2"/>
        <v>10</v>
      </c>
      <c r="AI39" s="53">
        <f t="shared" si="3"/>
        <v>7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7.2</v>
      </c>
      <c r="C40" s="71">
        <v>7.2</v>
      </c>
      <c r="D40" s="71">
        <v>7.2</v>
      </c>
      <c r="E40" s="71">
        <v>7.2</v>
      </c>
      <c r="F40" s="71">
        <v>7.2</v>
      </c>
      <c r="G40" s="71">
        <v>7.2</v>
      </c>
      <c r="H40" s="71">
        <v>7.2</v>
      </c>
      <c r="I40" s="71">
        <v>7.2</v>
      </c>
      <c r="J40" s="71">
        <v>7.2</v>
      </c>
      <c r="K40" s="71">
        <v>7.2</v>
      </c>
      <c r="L40" s="49">
        <v>7.3</v>
      </c>
      <c r="M40" s="49">
        <v>7.3</v>
      </c>
      <c r="N40" s="49">
        <v>7.3</v>
      </c>
      <c r="O40" s="49">
        <v>7.3</v>
      </c>
      <c r="P40" s="49">
        <v>7.3</v>
      </c>
      <c r="Q40" s="49">
        <v>7.3</v>
      </c>
      <c r="R40" s="49">
        <v>7.3</v>
      </c>
      <c r="S40" s="49">
        <v>7.3</v>
      </c>
      <c r="T40" s="49">
        <v>7</v>
      </c>
      <c r="U40" s="49">
        <v>7</v>
      </c>
      <c r="V40" s="49">
        <v>7</v>
      </c>
      <c r="W40" s="49">
        <v>7</v>
      </c>
      <c r="X40" s="49">
        <v>7</v>
      </c>
      <c r="Y40" s="49">
        <v>7</v>
      </c>
      <c r="Z40" s="49">
        <v>7</v>
      </c>
      <c r="AA40" s="56">
        <v>7</v>
      </c>
      <c r="AB40" s="56">
        <v>7</v>
      </c>
      <c r="AC40" s="56">
        <v>7</v>
      </c>
      <c r="AD40" s="56">
        <v>7</v>
      </c>
      <c r="AE40" s="56">
        <v>7</v>
      </c>
      <c r="AF40" s="56">
        <v>7</v>
      </c>
      <c r="AG40" s="59">
        <v>14</v>
      </c>
      <c r="AH40" s="52">
        <f t="shared" si="2"/>
        <v>7.3</v>
      </c>
      <c r="AI40" s="53">
        <f t="shared" si="3"/>
        <v>7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4.3</v>
      </c>
      <c r="C41" s="56">
        <v>4.5</v>
      </c>
      <c r="D41" s="56">
        <v>0.5</v>
      </c>
      <c r="E41" s="56">
        <v>6.3</v>
      </c>
      <c r="F41" s="56">
        <v>3.7</v>
      </c>
      <c r="G41" s="56">
        <v>3</v>
      </c>
      <c r="H41" s="56">
        <v>3</v>
      </c>
      <c r="I41" s="56">
        <v>3</v>
      </c>
      <c r="J41" s="56">
        <v>3</v>
      </c>
      <c r="K41" s="56">
        <v>3</v>
      </c>
      <c r="L41" s="49">
        <v>3</v>
      </c>
      <c r="M41" s="49">
        <v>4.7</v>
      </c>
      <c r="N41" s="49">
        <v>4.7</v>
      </c>
      <c r="O41" s="49">
        <v>4.7</v>
      </c>
      <c r="P41" s="49">
        <v>4.7</v>
      </c>
      <c r="Q41" s="49">
        <v>4.7</v>
      </c>
      <c r="R41" s="49">
        <v>5.9</v>
      </c>
      <c r="S41" s="49">
        <v>4.8</v>
      </c>
      <c r="T41" s="49">
        <v>7.8</v>
      </c>
      <c r="U41" s="49">
        <v>7.8</v>
      </c>
      <c r="V41" s="49">
        <v>7.6</v>
      </c>
      <c r="W41" s="49">
        <v>7.6</v>
      </c>
      <c r="X41" s="49">
        <v>7.8</v>
      </c>
      <c r="Y41" s="49">
        <v>7.6</v>
      </c>
      <c r="Z41" s="49">
        <v>7.6</v>
      </c>
      <c r="AA41" s="56">
        <v>7.4</v>
      </c>
      <c r="AB41" s="56">
        <v>7.5</v>
      </c>
      <c r="AC41" s="56">
        <v>7.3</v>
      </c>
      <c r="AD41" s="56">
        <v>6.9</v>
      </c>
      <c r="AE41" s="56">
        <v>0</v>
      </c>
      <c r="AF41" s="56">
        <v>0</v>
      </c>
      <c r="AG41" s="59">
        <v>10.050000000000001</v>
      </c>
      <c r="AH41" s="52">
        <f t="shared" si="2"/>
        <v>7.8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6.2</v>
      </c>
      <c r="C42" s="56">
        <v>6.2</v>
      </c>
      <c r="D42" s="56">
        <v>6.2</v>
      </c>
      <c r="E42" s="56">
        <v>6.2</v>
      </c>
      <c r="F42" s="56">
        <v>6.2</v>
      </c>
      <c r="G42" s="56">
        <v>6.2</v>
      </c>
      <c r="H42" s="56">
        <v>6.2</v>
      </c>
      <c r="I42" s="56">
        <v>6.2</v>
      </c>
      <c r="J42" s="56">
        <v>6.2</v>
      </c>
      <c r="K42" s="56">
        <v>6.2</v>
      </c>
      <c r="L42" s="49">
        <v>6.2</v>
      </c>
      <c r="M42" s="49">
        <v>6.2</v>
      </c>
      <c r="N42" s="49">
        <v>6.2</v>
      </c>
      <c r="O42" s="49">
        <v>6.2</v>
      </c>
      <c r="P42" s="49">
        <v>6.2</v>
      </c>
      <c r="Q42" s="49">
        <v>6.2</v>
      </c>
      <c r="R42" s="49">
        <v>6.2</v>
      </c>
      <c r="S42" s="49">
        <v>6.2</v>
      </c>
      <c r="T42" s="49">
        <v>6.2</v>
      </c>
      <c r="U42" s="49">
        <v>6.2</v>
      </c>
      <c r="V42" s="49">
        <v>6.2</v>
      </c>
      <c r="W42" s="49">
        <v>6.2</v>
      </c>
      <c r="X42" s="49">
        <v>6.2</v>
      </c>
      <c r="Y42" s="49">
        <v>6.2</v>
      </c>
      <c r="Z42" s="49">
        <v>6.2</v>
      </c>
      <c r="AA42" s="56">
        <v>6.2</v>
      </c>
      <c r="AB42" s="56">
        <v>6.2</v>
      </c>
      <c r="AC42" s="56">
        <v>6.2</v>
      </c>
      <c r="AD42" s="56">
        <v>6.2</v>
      </c>
      <c r="AE42" s="56">
        <v>6.2</v>
      </c>
      <c r="AF42" s="56">
        <v>6.2</v>
      </c>
      <c r="AG42" s="59">
        <v>6.2</v>
      </c>
      <c r="AH42" s="52">
        <f t="shared" si="2"/>
        <v>6.2</v>
      </c>
      <c r="AI42" s="53">
        <f t="shared" si="3"/>
        <v>6.2</v>
      </c>
      <c r="AK42" s="54"/>
    </row>
    <row r="43" spans="1:41" thickBot="1" x14ac:dyDescent="0.4">
      <c r="A43" s="65" t="s">
        <v>49</v>
      </c>
      <c r="B43" s="73">
        <f>B180</f>
        <v>3.54</v>
      </c>
      <c r="C43" s="73">
        <f t="shared" ref="C43:AF43" si="5">C180</f>
        <v>3.54</v>
      </c>
      <c r="D43" s="73">
        <f t="shared" si="5"/>
        <v>3.54</v>
      </c>
      <c r="E43" s="73">
        <f t="shared" si="5"/>
        <v>3.54</v>
      </c>
      <c r="F43" s="73">
        <f t="shared" si="5"/>
        <v>3.54</v>
      </c>
      <c r="G43" s="73">
        <f t="shared" si="5"/>
        <v>3.54</v>
      </c>
      <c r="H43" s="73">
        <f t="shared" si="5"/>
        <v>3.54</v>
      </c>
      <c r="I43" s="73">
        <f t="shared" si="5"/>
        <v>3.54</v>
      </c>
      <c r="J43" s="73">
        <f t="shared" si="5"/>
        <v>3.54</v>
      </c>
      <c r="K43" s="73">
        <f t="shared" si="5"/>
        <v>3.54</v>
      </c>
      <c r="L43" s="73">
        <f t="shared" si="5"/>
        <v>3.54</v>
      </c>
      <c r="M43" s="73">
        <f t="shared" si="5"/>
        <v>3.54</v>
      </c>
      <c r="N43" s="73">
        <f t="shared" si="5"/>
        <v>3.54</v>
      </c>
      <c r="O43" s="73">
        <f t="shared" si="5"/>
        <v>3.54</v>
      </c>
      <c r="P43" s="73">
        <f t="shared" si="5"/>
        <v>3.54</v>
      </c>
      <c r="Q43" s="73">
        <f t="shared" si="5"/>
        <v>3.54</v>
      </c>
      <c r="R43" s="73">
        <f t="shared" si="5"/>
        <v>3.54</v>
      </c>
      <c r="S43" s="73">
        <f t="shared" si="5"/>
        <v>3.54</v>
      </c>
      <c r="T43" s="73">
        <f t="shared" si="5"/>
        <v>3.54</v>
      </c>
      <c r="U43" s="73">
        <f t="shared" si="5"/>
        <v>3.54</v>
      </c>
      <c r="V43" s="73">
        <f t="shared" si="5"/>
        <v>3.54</v>
      </c>
      <c r="W43" s="73">
        <f t="shared" si="5"/>
        <v>3.54</v>
      </c>
      <c r="X43" s="73">
        <f t="shared" si="5"/>
        <v>3.54</v>
      </c>
      <c r="Y43" s="73">
        <f t="shared" si="5"/>
        <v>3.54</v>
      </c>
      <c r="Z43" s="73">
        <v>3.54</v>
      </c>
      <c r="AA43" s="73">
        <f t="shared" si="5"/>
        <v>3.54</v>
      </c>
      <c r="AB43" s="73">
        <f t="shared" si="5"/>
        <v>3.54</v>
      </c>
      <c r="AC43" s="73">
        <f t="shared" si="5"/>
        <v>3.54</v>
      </c>
      <c r="AD43" s="73">
        <f t="shared" si="5"/>
        <v>3.54</v>
      </c>
      <c r="AE43" s="73">
        <f t="shared" si="5"/>
        <v>3.54</v>
      </c>
      <c r="AF43" s="73">
        <f t="shared" si="5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:AF44" si="6">SUM(B32:B43)</f>
        <v>302.14</v>
      </c>
      <c r="C44" s="69">
        <f t="shared" si="6"/>
        <v>268.34000000000003</v>
      </c>
      <c r="D44" s="69">
        <f t="shared" si="6"/>
        <v>268.84000000000003</v>
      </c>
      <c r="E44" s="69">
        <f t="shared" si="6"/>
        <v>282.53999999999996</v>
      </c>
      <c r="F44" s="69">
        <f t="shared" si="6"/>
        <v>232.63999999999996</v>
      </c>
      <c r="G44" s="69">
        <f>SUM(G32:G43)</f>
        <v>239.53999999999996</v>
      </c>
      <c r="H44" s="69">
        <f t="shared" si="6"/>
        <v>232.23999999999995</v>
      </c>
      <c r="I44" s="69">
        <f t="shared" si="6"/>
        <v>232.13999999999996</v>
      </c>
      <c r="J44" s="69">
        <f t="shared" si="6"/>
        <v>230.99999999999997</v>
      </c>
      <c r="K44" s="69">
        <f t="shared" si="6"/>
        <v>233.13999999999996</v>
      </c>
      <c r="L44" s="69">
        <f t="shared" si="6"/>
        <v>231.54</v>
      </c>
      <c r="M44" s="69">
        <f t="shared" si="6"/>
        <v>264.84000000000003</v>
      </c>
      <c r="N44" s="69">
        <f t="shared" si="6"/>
        <v>264.84000000000003</v>
      </c>
      <c r="O44" s="69">
        <f t="shared" si="6"/>
        <v>269.04000000000002</v>
      </c>
      <c r="P44" s="69">
        <f t="shared" si="6"/>
        <v>283.44</v>
      </c>
      <c r="Q44" s="69">
        <f t="shared" si="6"/>
        <v>310.44</v>
      </c>
      <c r="R44" s="69">
        <f t="shared" si="6"/>
        <v>319.74</v>
      </c>
      <c r="S44" s="69">
        <f t="shared" si="6"/>
        <v>320.74000000000007</v>
      </c>
      <c r="T44" s="69">
        <f t="shared" si="6"/>
        <v>334.74000000000007</v>
      </c>
      <c r="U44" s="69">
        <f t="shared" si="6"/>
        <v>335.64000000000004</v>
      </c>
      <c r="V44" s="69">
        <f t="shared" si="6"/>
        <v>349.34000000000003</v>
      </c>
      <c r="W44" s="69">
        <f t="shared" si="6"/>
        <v>352.24</v>
      </c>
      <c r="X44" s="69">
        <f t="shared" si="6"/>
        <v>346.34</v>
      </c>
      <c r="Y44" s="69">
        <f t="shared" si="6"/>
        <v>324.64000000000004</v>
      </c>
      <c r="Z44" s="69">
        <f t="shared" si="6"/>
        <v>324.74</v>
      </c>
      <c r="AA44" s="69">
        <f t="shared" si="6"/>
        <v>324.24</v>
      </c>
      <c r="AB44" s="69">
        <f t="shared" si="6"/>
        <v>347.34000000000003</v>
      </c>
      <c r="AC44" s="69">
        <f t="shared" si="6"/>
        <v>345.94000000000005</v>
      </c>
      <c r="AD44" s="69">
        <f t="shared" si="6"/>
        <v>296.84000000000003</v>
      </c>
      <c r="AE44" s="69">
        <f t="shared" si="6"/>
        <v>269.44</v>
      </c>
      <c r="AF44" s="69">
        <f t="shared" si="6"/>
        <v>282.53999999999996</v>
      </c>
      <c r="AG44" s="74">
        <f>SUM(AG32:AG43)</f>
        <v>464.91</v>
      </c>
      <c r="AH44" s="52">
        <f t="shared" si="2"/>
        <v>352.24</v>
      </c>
      <c r="AI44" s="53">
        <f t="shared" si="3"/>
        <v>230.99999999999997</v>
      </c>
      <c r="AK44" s="54"/>
    </row>
    <row r="45" spans="1:41" ht="14.45" x14ac:dyDescent="0.35">
      <c r="A45" s="55" t="s">
        <v>51</v>
      </c>
      <c r="B45" s="56">
        <v>45</v>
      </c>
      <c r="C45" s="56">
        <v>39</v>
      </c>
      <c r="D45" s="56">
        <v>45</v>
      </c>
      <c r="E45" s="56">
        <v>40.1</v>
      </c>
      <c r="F45" s="56">
        <v>40</v>
      </c>
      <c r="G45" s="56">
        <v>40.037999999999997</v>
      </c>
      <c r="H45" s="56">
        <v>40</v>
      </c>
      <c r="I45" s="56">
        <v>60</v>
      </c>
      <c r="J45" s="56">
        <v>60</v>
      </c>
      <c r="K45" s="56">
        <v>60</v>
      </c>
      <c r="L45" s="75">
        <v>59.9</v>
      </c>
      <c r="M45" s="75">
        <v>50</v>
      </c>
      <c r="N45" s="75">
        <v>55</v>
      </c>
      <c r="O45" s="75">
        <v>49.5</v>
      </c>
      <c r="P45" s="49">
        <v>50</v>
      </c>
      <c r="Q45" s="49">
        <v>50</v>
      </c>
      <c r="R45" s="49">
        <v>59.2</v>
      </c>
      <c r="S45" s="49">
        <v>59.4</v>
      </c>
      <c r="T45" s="49">
        <v>19.899999999999999</v>
      </c>
      <c r="U45" s="49">
        <v>9.8000000000000007</v>
      </c>
      <c r="V45" s="49">
        <v>0</v>
      </c>
      <c r="W45" s="49">
        <v>0</v>
      </c>
      <c r="X45" s="49">
        <v>0</v>
      </c>
      <c r="Y45" s="49">
        <v>14</v>
      </c>
      <c r="Z45" s="49">
        <v>59.1</v>
      </c>
      <c r="AA45" s="49">
        <v>50.4</v>
      </c>
      <c r="AB45" s="49">
        <v>30</v>
      </c>
      <c r="AC45" s="49">
        <v>29</v>
      </c>
      <c r="AD45" s="49">
        <v>54.2</v>
      </c>
      <c r="AE45" s="49">
        <v>54.3</v>
      </c>
      <c r="AF45" s="49">
        <v>49.5</v>
      </c>
      <c r="AG45" s="57">
        <v>60</v>
      </c>
      <c r="AH45" s="52">
        <f t="shared" si="2"/>
        <v>60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56">
        <v>22</v>
      </c>
      <c r="C46" s="56">
        <v>18</v>
      </c>
      <c r="D46" s="56">
        <v>18.3</v>
      </c>
      <c r="E46" s="56">
        <v>18</v>
      </c>
      <c r="F46" s="56">
        <v>18.3</v>
      </c>
      <c r="G46" s="56">
        <v>18.3</v>
      </c>
      <c r="H46" s="56">
        <v>18.3</v>
      </c>
      <c r="I46" s="56">
        <v>30.5</v>
      </c>
      <c r="J46" s="56">
        <v>30.3</v>
      </c>
      <c r="K46" s="56">
        <v>30.3</v>
      </c>
      <c r="L46" s="75">
        <v>30.3</v>
      </c>
      <c r="M46" s="75">
        <v>17.8</v>
      </c>
      <c r="N46" s="75">
        <v>26</v>
      </c>
      <c r="O46" s="75">
        <v>30</v>
      </c>
      <c r="P46" s="70">
        <v>24</v>
      </c>
      <c r="Q46" s="70">
        <v>19</v>
      </c>
      <c r="R46" s="49">
        <v>30.1</v>
      </c>
      <c r="S46" s="49">
        <v>30.3</v>
      </c>
      <c r="T46" s="49">
        <v>10</v>
      </c>
      <c r="U46" s="70">
        <v>5.4</v>
      </c>
      <c r="V46" s="70">
        <v>0</v>
      </c>
      <c r="W46" s="70">
        <v>0</v>
      </c>
      <c r="X46" s="70">
        <v>0</v>
      </c>
      <c r="Y46" s="70">
        <v>0</v>
      </c>
      <c r="Z46" s="70">
        <v>26.2</v>
      </c>
      <c r="AA46" s="70">
        <v>26.5</v>
      </c>
      <c r="AB46" s="70">
        <v>20.3</v>
      </c>
      <c r="AC46" s="70">
        <v>14.9</v>
      </c>
      <c r="AD46" s="70">
        <v>25.8</v>
      </c>
      <c r="AE46" s="70">
        <v>27.8</v>
      </c>
      <c r="AF46" s="70">
        <v>23.5</v>
      </c>
      <c r="AG46" s="59">
        <v>32</v>
      </c>
      <c r="AH46" s="52">
        <f t="shared" si="2"/>
        <v>30.5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1">
        <v>8</v>
      </c>
      <c r="C47" s="71">
        <v>6.6</v>
      </c>
      <c r="D47" s="71">
        <v>6.5</v>
      </c>
      <c r="E47" s="71">
        <v>6.5</v>
      </c>
      <c r="F47" s="71">
        <v>6.7</v>
      </c>
      <c r="G47" s="71">
        <v>6.7</v>
      </c>
      <c r="H47" s="71">
        <v>6.7</v>
      </c>
      <c r="I47" s="71">
        <v>11.1</v>
      </c>
      <c r="J47" s="71">
        <v>11.2</v>
      </c>
      <c r="K47" s="71">
        <v>11.1</v>
      </c>
      <c r="L47" s="76">
        <v>11</v>
      </c>
      <c r="M47" s="76">
        <v>6.5</v>
      </c>
      <c r="N47" s="76">
        <v>9.5</v>
      </c>
      <c r="O47" s="76">
        <v>11</v>
      </c>
      <c r="P47" s="77">
        <v>11</v>
      </c>
      <c r="Q47" s="77">
        <v>9</v>
      </c>
      <c r="R47" s="49">
        <v>11</v>
      </c>
      <c r="S47" s="49">
        <v>11.1</v>
      </c>
      <c r="T47" s="49">
        <v>3.6</v>
      </c>
      <c r="U47" s="77">
        <v>2</v>
      </c>
      <c r="V47" s="77">
        <v>0</v>
      </c>
      <c r="W47" s="77">
        <v>0</v>
      </c>
      <c r="X47" s="77">
        <v>0</v>
      </c>
      <c r="Y47" s="77">
        <v>0</v>
      </c>
      <c r="Z47" s="77">
        <v>9.6</v>
      </c>
      <c r="AA47" s="77">
        <v>9.6999999999999993</v>
      </c>
      <c r="AB47" s="77">
        <v>7.4</v>
      </c>
      <c r="AC47" s="77">
        <v>5.4</v>
      </c>
      <c r="AD47" s="77">
        <v>9.4</v>
      </c>
      <c r="AE47" s="77">
        <v>10.199999999999999</v>
      </c>
      <c r="AF47" s="77">
        <v>8.6</v>
      </c>
      <c r="AG47" s="78">
        <v>14</v>
      </c>
      <c r="AH47" s="52">
        <f t="shared" si="2"/>
        <v>11.2</v>
      </c>
      <c r="AI47" s="53">
        <f t="shared" si="3"/>
        <v>0</v>
      </c>
      <c r="AK47" s="54"/>
    </row>
    <row r="48" spans="1:41" thickBot="1" x14ac:dyDescent="0.4">
      <c r="A48" s="68" t="s">
        <v>54</v>
      </c>
      <c r="B48" s="69">
        <f>SUM(B45:B47)</f>
        <v>75</v>
      </c>
      <c r="C48" s="69">
        <f t="shared" ref="C48:AF48" si="7">SUM(C45:C47)</f>
        <v>63.6</v>
      </c>
      <c r="D48" s="69">
        <f t="shared" si="7"/>
        <v>69.8</v>
      </c>
      <c r="E48" s="69">
        <f t="shared" si="7"/>
        <v>64.599999999999994</v>
      </c>
      <c r="F48" s="69">
        <f t="shared" si="7"/>
        <v>65</v>
      </c>
      <c r="G48" s="69">
        <f t="shared" si="7"/>
        <v>65.037999999999997</v>
      </c>
      <c r="H48" s="69">
        <f t="shared" si="7"/>
        <v>65</v>
      </c>
      <c r="I48" s="69">
        <f t="shared" si="7"/>
        <v>101.6</v>
      </c>
      <c r="J48" s="69">
        <f t="shared" si="7"/>
        <v>101.5</v>
      </c>
      <c r="K48" s="69">
        <f t="shared" si="7"/>
        <v>101.39999999999999</v>
      </c>
      <c r="L48" s="69">
        <f t="shared" si="7"/>
        <v>101.2</v>
      </c>
      <c r="M48" s="69">
        <f t="shared" si="7"/>
        <v>74.3</v>
      </c>
      <c r="N48" s="69">
        <f t="shared" si="7"/>
        <v>90.5</v>
      </c>
      <c r="O48" s="69">
        <f t="shared" si="7"/>
        <v>90.5</v>
      </c>
      <c r="P48" s="69">
        <f t="shared" si="7"/>
        <v>85</v>
      </c>
      <c r="Q48" s="69">
        <f t="shared" si="7"/>
        <v>78</v>
      </c>
      <c r="R48" s="69">
        <f t="shared" si="7"/>
        <v>100.30000000000001</v>
      </c>
      <c r="S48" s="69">
        <f t="shared" si="7"/>
        <v>100.8</v>
      </c>
      <c r="T48" s="69">
        <f t="shared" si="7"/>
        <v>33.5</v>
      </c>
      <c r="U48" s="69">
        <f t="shared" si="7"/>
        <v>17.200000000000003</v>
      </c>
      <c r="V48" s="69">
        <f t="shared" si="7"/>
        <v>0</v>
      </c>
      <c r="W48" s="69">
        <f t="shared" si="7"/>
        <v>0</v>
      </c>
      <c r="X48" s="69">
        <f t="shared" si="7"/>
        <v>0</v>
      </c>
      <c r="Y48" s="69">
        <f t="shared" si="7"/>
        <v>14</v>
      </c>
      <c r="Z48" s="69">
        <f t="shared" si="7"/>
        <v>94.899999999999991</v>
      </c>
      <c r="AA48" s="69">
        <f t="shared" si="7"/>
        <v>86.600000000000009</v>
      </c>
      <c r="AB48" s="69">
        <f t="shared" si="7"/>
        <v>57.699999999999996</v>
      </c>
      <c r="AC48" s="69">
        <f t="shared" si="7"/>
        <v>49.3</v>
      </c>
      <c r="AD48" s="69">
        <f t="shared" si="7"/>
        <v>89.4</v>
      </c>
      <c r="AE48" s="69">
        <f t="shared" si="7"/>
        <v>92.3</v>
      </c>
      <c r="AF48" s="69">
        <f t="shared" si="7"/>
        <v>81.599999999999994</v>
      </c>
      <c r="AG48" s="74">
        <f>SUM(AG45:AG47)</f>
        <v>106</v>
      </c>
      <c r="AH48" s="52">
        <f t="shared" si="2"/>
        <v>101.6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41</v>
      </c>
      <c r="C49" s="49">
        <v>33</v>
      </c>
      <c r="D49" s="49">
        <v>58</v>
      </c>
      <c r="E49" s="49">
        <v>56.9</v>
      </c>
      <c r="F49" s="49">
        <v>53.9</v>
      </c>
      <c r="G49" s="49">
        <v>57</v>
      </c>
      <c r="H49" s="49">
        <v>58</v>
      </c>
      <c r="I49" s="49">
        <v>62.59</v>
      </c>
      <c r="J49" s="49">
        <v>58.5</v>
      </c>
      <c r="K49" s="49">
        <v>35</v>
      </c>
      <c r="L49" s="49">
        <v>47</v>
      </c>
      <c r="M49" s="49">
        <v>26</v>
      </c>
      <c r="N49" s="49">
        <v>27</v>
      </c>
      <c r="O49" s="49">
        <v>24</v>
      </c>
      <c r="P49" s="49">
        <v>32</v>
      </c>
      <c r="Q49" s="49">
        <v>43</v>
      </c>
      <c r="R49" s="49">
        <v>38.1</v>
      </c>
      <c r="S49" s="49">
        <v>37</v>
      </c>
      <c r="T49" s="49">
        <v>18.18</v>
      </c>
      <c r="U49" s="49">
        <v>26.2</v>
      </c>
      <c r="V49" s="49">
        <v>25.03</v>
      </c>
      <c r="W49" s="49">
        <v>27</v>
      </c>
      <c r="X49" s="49">
        <v>31.57</v>
      </c>
      <c r="Y49" s="49">
        <v>60.64</v>
      </c>
      <c r="Z49" s="49">
        <v>64.97</v>
      </c>
      <c r="AA49" s="49">
        <v>71.39</v>
      </c>
      <c r="AB49" s="49">
        <v>58.36</v>
      </c>
      <c r="AC49" s="49">
        <v>64.959999999999994</v>
      </c>
      <c r="AD49" s="49">
        <v>61.51</v>
      </c>
      <c r="AE49" s="49">
        <v>49.9</v>
      </c>
      <c r="AF49" s="49">
        <v>37.700000000000003</v>
      </c>
      <c r="AG49" s="57"/>
      <c r="AH49" s="52">
        <f t="shared" si="2"/>
        <v>71.39</v>
      </c>
      <c r="AI49" s="53">
        <f t="shared" si="3"/>
        <v>18.18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35</v>
      </c>
      <c r="J50" s="70">
        <v>48</v>
      </c>
      <c r="K50" s="70">
        <v>50</v>
      </c>
      <c r="L50" s="49">
        <f>40+32</f>
        <v>72</v>
      </c>
      <c r="M50" s="49">
        <f>40+33</f>
        <v>73</v>
      </c>
      <c r="N50" s="49">
        <f>28+32</f>
        <v>60</v>
      </c>
      <c r="O50" s="49">
        <v>60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59"/>
      <c r="AH50" s="52">
        <f t="shared" si="2"/>
        <v>73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150</v>
      </c>
      <c r="C51" s="70">
        <v>190</v>
      </c>
      <c r="D51" s="70">
        <v>156</v>
      </c>
      <c r="E51" s="70">
        <v>166</v>
      </c>
      <c r="F51" s="70">
        <v>164</v>
      </c>
      <c r="G51" s="49">
        <v>165</v>
      </c>
      <c r="H51" s="49">
        <v>196</v>
      </c>
      <c r="I51" s="49">
        <v>194</v>
      </c>
      <c r="J51" s="49">
        <v>190</v>
      </c>
      <c r="K51" s="49">
        <v>200</v>
      </c>
      <c r="L51" s="70">
        <v>190</v>
      </c>
      <c r="M51" s="70">
        <v>200</v>
      </c>
      <c r="N51" s="70">
        <v>170</v>
      </c>
      <c r="O51" s="70">
        <v>175</v>
      </c>
      <c r="P51" s="70">
        <v>170</v>
      </c>
      <c r="Q51" s="70">
        <v>180</v>
      </c>
      <c r="R51" s="70">
        <v>208.2</v>
      </c>
      <c r="S51" s="70">
        <v>165.2</v>
      </c>
      <c r="T51" s="70">
        <v>175</v>
      </c>
      <c r="U51" s="80">
        <v>143.30000000000001</v>
      </c>
      <c r="V51" s="80">
        <v>141.9</v>
      </c>
      <c r="W51" s="80">
        <v>130</v>
      </c>
      <c r="X51" s="80">
        <v>141.6</v>
      </c>
      <c r="Y51" s="80">
        <v>179</v>
      </c>
      <c r="Z51" s="80">
        <v>194.5</v>
      </c>
      <c r="AA51" s="70">
        <f>115+117</f>
        <v>232</v>
      </c>
      <c r="AB51" s="70">
        <v>226</v>
      </c>
      <c r="AC51" s="70">
        <f>136+135.8</f>
        <v>271.8</v>
      </c>
      <c r="AD51" s="70">
        <f>95+97</f>
        <v>192</v>
      </c>
      <c r="AE51" s="70">
        <v>161</v>
      </c>
      <c r="AF51" s="70">
        <v>118</v>
      </c>
      <c r="AG51" s="81"/>
      <c r="AH51" s="52">
        <f t="shared" si="2"/>
        <v>271.8</v>
      </c>
      <c r="AI51" s="53">
        <f t="shared" si="3"/>
        <v>118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15</v>
      </c>
      <c r="M52" s="70">
        <v>15</v>
      </c>
      <c r="N52" s="70">
        <v>12</v>
      </c>
      <c r="O52" s="70">
        <v>12</v>
      </c>
      <c r="P52" s="70">
        <v>11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15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49">
        <v>59</v>
      </c>
      <c r="M53" s="49">
        <v>63.8</v>
      </c>
      <c r="N53" s="49">
        <v>61.2</v>
      </c>
      <c r="O53" s="49">
        <v>57.6</v>
      </c>
      <c r="P53" s="49">
        <v>56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62</v>
      </c>
      <c r="AG53" s="81"/>
      <c r="AH53" s="52">
        <f t="shared" si="2"/>
        <v>63.8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82">
        <v>0</v>
      </c>
      <c r="C54" s="82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6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7</v>
      </c>
      <c r="AA54" s="82">
        <v>7</v>
      </c>
      <c r="AB54" s="82">
        <v>0</v>
      </c>
      <c r="AC54" s="82">
        <v>0</v>
      </c>
      <c r="AD54" s="82">
        <v>0</v>
      </c>
      <c r="AE54" s="82">
        <v>7</v>
      </c>
      <c r="AF54" s="82">
        <v>0</v>
      </c>
      <c r="AG54" s="81"/>
      <c r="AH54" s="52">
        <f t="shared" si="2"/>
        <v>7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4.45" x14ac:dyDescent="0.3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ht="14.45" x14ac:dyDescent="0.3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thickBot="1" x14ac:dyDescent="0.4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2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thickBot="1" x14ac:dyDescent="0.4">
      <c r="A60" s="68" t="s">
        <v>66</v>
      </c>
      <c r="B60" s="69">
        <f>SUM(B49:B59)</f>
        <v>191</v>
      </c>
      <c r="C60" s="69">
        <f t="shared" ref="C60:AF60" si="8">SUM(C49:C59)</f>
        <v>223</v>
      </c>
      <c r="D60" s="69">
        <f t="shared" si="8"/>
        <v>214</v>
      </c>
      <c r="E60" s="69">
        <f t="shared" si="8"/>
        <v>222.9</v>
      </c>
      <c r="F60" s="69">
        <f t="shared" si="8"/>
        <v>217.9</v>
      </c>
      <c r="G60" s="69">
        <f>SUM(G49:G59)</f>
        <v>222</v>
      </c>
      <c r="H60" s="69">
        <f t="shared" si="8"/>
        <v>254</v>
      </c>
      <c r="I60" s="69">
        <f t="shared" si="8"/>
        <v>291.59000000000003</v>
      </c>
      <c r="J60" s="69">
        <f t="shared" si="8"/>
        <v>296.5</v>
      </c>
      <c r="K60" s="69">
        <f t="shared" si="8"/>
        <v>285</v>
      </c>
      <c r="L60" s="69">
        <f t="shared" si="8"/>
        <v>389</v>
      </c>
      <c r="M60" s="69">
        <f t="shared" si="8"/>
        <v>377.8</v>
      </c>
      <c r="N60" s="69">
        <f t="shared" si="8"/>
        <v>330.2</v>
      </c>
      <c r="O60" s="69">
        <f t="shared" si="8"/>
        <v>328.6</v>
      </c>
      <c r="P60" s="69">
        <f t="shared" si="8"/>
        <v>269</v>
      </c>
      <c r="Q60" s="69">
        <f t="shared" si="8"/>
        <v>223</v>
      </c>
      <c r="R60" s="69">
        <f t="shared" si="8"/>
        <v>246.29999999999998</v>
      </c>
      <c r="S60" s="69">
        <f t="shared" si="8"/>
        <v>202.2</v>
      </c>
      <c r="T60" s="69">
        <f t="shared" si="8"/>
        <v>193.18</v>
      </c>
      <c r="U60" s="69">
        <f t="shared" si="8"/>
        <v>169.5</v>
      </c>
      <c r="V60" s="69">
        <f t="shared" si="8"/>
        <v>166.93</v>
      </c>
      <c r="W60" s="69">
        <f t="shared" si="8"/>
        <v>157</v>
      </c>
      <c r="X60" s="69">
        <f t="shared" si="8"/>
        <v>173.17</v>
      </c>
      <c r="Y60" s="69">
        <f t="shared" si="8"/>
        <v>239.64</v>
      </c>
      <c r="Z60" s="69">
        <f t="shared" si="8"/>
        <v>266.47000000000003</v>
      </c>
      <c r="AA60" s="69">
        <f t="shared" si="8"/>
        <v>310.39</v>
      </c>
      <c r="AB60" s="69">
        <f t="shared" si="8"/>
        <v>284.36</v>
      </c>
      <c r="AC60" s="69">
        <f t="shared" si="8"/>
        <v>336.76</v>
      </c>
      <c r="AD60" s="69">
        <f t="shared" si="8"/>
        <v>253.51</v>
      </c>
      <c r="AE60" s="69">
        <f t="shared" si="8"/>
        <v>217.9</v>
      </c>
      <c r="AF60" s="69">
        <f t="shared" si="8"/>
        <v>217.7</v>
      </c>
      <c r="AG60" s="74">
        <f>SUM(AG49:AG59)</f>
        <v>0</v>
      </c>
      <c r="AH60" s="52">
        <f t="shared" si="2"/>
        <v>389</v>
      </c>
      <c r="AI60" s="53">
        <f t="shared" si="3"/>
        <v>157</v>
      </c>
      <c r="AK60" s="54"/>
    </row>
    <row r="61" spans="1:37" ht="14.45" x14ac:dyDescent="0.3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ht="14.45" x14ac:dyDescent="0.3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>SUM(B61:B63)</f>
        <v>0</v>
      </c>
      <c r="C64" s="69">
        <f t="shared" ref="C64:AF64" si="9">SUM(C61:C63)</f>
        <v>0</v>
      </c>
      <c r="D64" s="69">
        <f t="shared" si="9"/>
        <v>0</v>
      </c>
      <c r="E64" s="69">
        <f t="shared" si="9"/>
        <v>0</v>
      </c>
      <c r="F64" s="69">
        <f t="shared" si="9"/>
        <v>0</v>
      </c>
      <c r="G64" s="69">
        <f t="shared" si="9"/>
        <v>0</v>
      </c>
      <c r="H64" s="69">
        <f t="shared" si="9"/>
        <v>0</v>
      </c>
      <c r="I64" s="69">
        <f t="shared" si="9"/>
        <v>0</v>
      </c>
      <c r="J64" s="69">
        <f t="shared" si="9"/>
        <v>0</v>
      </c>
      <c r="K64" s="69">
        <f t="shared" si="9"/>
        <v>0</v>
      </c>
      <c r="L64" s="69">
        <f t="shared" si="9"/>
        <v>0</v>
      </c>
      <c r="M64" s="69">
        <f t="shared" si="9"/>
        <v>0</v>
      </c>
      <c r="N64" s="69">
        <f t="shared" si="9"/>
        <v>0</v>
      </c>
      <c r="O64" s="69">
        <f t="shared" si="9"/>
        <v>0</v>
      </c>
      <c r="P64" s="69">
        <f t="shared" si="9"/>
        <v>0</v>
      </c>
      <c r="Q64" s="69">
        <f t="shared" si="9"/>
        <v>0</v>
      </c>
      <c r="R64" s="69">
        <f t="shared" si="9"/>
        <v>0</v>
      </c>
      <c r="S64" s="69">
        <f t="shared" si="9"/>
        <v>0</v>
      </c>
      <c r="T64" s="69">
        <f t="shared" si="9"/>
        <v>0</v>
      </c>
      <c r="U64" s="69">
        <f t="shared" si="9"/>
        <v>0</v>
      </c>
      <c r="V64" s="69">
        <f t="shared" si="9"/>
        <v>0</v>
      </c>
      <c r="W64" s="69">
        <f t="shared" si="9"/>
        <v>0</v>
      </c>
      <c r="X64" s="69">
        <f t="shared" si="9"/>
        <v>0</v>
      </c>
      <c r="Y64" s="69">
        <f t="shared" si="9"/>
        <v>0</v>
      </c>
      <c r="Z64" s="69">
        <f t="shared" si="9"/>
        <v>0</v>
      </c>
      <c r="AA64" s="69">
        <f t="shared" si="9"/>
        <v>0</v>
      </c>
      <c r="AB64" s="69">
        <f t="shared" si="9"/>
        <v>0</v>
      </c>
      <c r="AC64" s="69">
        <f t="shared" si="9"/>
        <v>0</v>
      </c>
      <c r="AD64" s="69">
        <f t="shared" si="9"/>
        <v>0</v>
      </c>
      <c r="AE64" s="69">
        <f t="shared" si="9"/>
        <v>0</v>
      </c>
      <c r="AF64" s="69">
        <f t="shared" si="9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>
        <v>20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>
        <v>30</v>
      </c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30</v>
      </c>
      <c r="AI65" s="53">
        <f t="shared" si="3"/>
        <v>20</v>
      </c>
    </row>
    <row r="66" spans="1:35" ht="15.75" thickBot="1" x14ac:dyDescent="0.3">
      <c r="A66" s="90" t="s">
        <v>72</v>
      </c>
      <c r="B66" s="91">
        <f>B64+B60+B48+B44+B31+B65</f>
        <v>955.64</v>
      </c>
      <c r="C66" s="91">
        <f t="shared" ref="C66:AF66" si="10">C64+C60+C48+C44+C31+C65</f>
        <v>942.44</v>
      </c>
      <c r="D66" s="91">
        <f t="shared" si="10"/>
        <v>915.24</v>
      </c>
      <c r="E66" s="91">
        <f t="shared" si="10"/>
        <v>932.63999999999987</v>
      </c>
      <c r="F66" s="91">
        <f t="shared" si="10"/>
        <v>921.63999999999987</v>
      </c>
      <c r="G66" s="91">
        <f t="shared" si="10"/>
        <v>914.07799999999997</v>
      </c>
      <c r="H66" s="91">
        <f t="shared" si="10"/>
        <v>938.74</v>
      </c>
      <c r="I66" s="91">
        <f t="shared" si="10"/>
        <v>1012.83</v>
      </c>
      <c r="J66" s="91">
        <f t="shared" si="10"/>
        <v>1016.5</v>
      </c>
      <c r="K66" s="91">
        <f t="shared" si="10"/>
        <v>1007.04</v>
      </c>
      <c r="L66" s="91">
        <f t="shared" si="10"/>
        <v>1104.24</v>
      </c>
      <c r="M66" s="91">
        <f t="shared" si="10"/>
        <v>1073.44</v>
      </c>
      <c r="N66" s="91">
        <f t="shared" si="10"/>
        <v>1063.04</v>
      </c>
      <c r="O66" s="91">
        <f t="shared" si="10"/>
        <v>1065.6400000000001</v>
      </c>
      <c r="P66" s="91">
        <f t="shared" si="10"/>
        <v>1016.1400000000001</v>
      </c>
      <c r="Q66" s="91">
        <f t="shared" si="10"/>
        <v>1020.1400000000001</v>
      </c>
      <c r="R66" s="91">
        <f t="shared" si="10"/>
        <v>1056.74</v>
      </c>
      <c r="S66" s="91">
        <f t="shared" si="10"/>
        <v>1034.6399999999999</v>
      </c>
      <c r="T66" s="91">
        <f t="shared" si="10"/>
        <v>976.92000000000007</v>
      </c>
      <c r="U66" s="91">
        <f t="shared" si="10"/>
        <v>940.1400000000001</v>
      </c>
      <c r="V66" s="91">
        <f t="shared" si="10"/>
        <v>934.06999999999994</v>
      </c>
      <c r="W66" s="91">
        <f t="shared" si="10"/>
        <v>923.04</v>
      </c>
      <c r="X66" s="91">
        <f>X64+X60+X48+X44+X31+X65</f>
        <v>932.11</v>
      </c>
      <c r="Y66" s="91">
        <f t="shared" si="10"/>
        <v>992.48</v>
      </c>
      <c r="Z66" s="91">
        <f t="shared" si="10"/>
        <v>1098.6100000000001</v>
      </c>
      <c r="AA66" s="91">
        <f t="shared" si="10"/>
        <v>1133.6300000000001</v>
      </c>
      <c r="AB66" s="91">
        <f t="shared" si="10"/>
        <v>1102.6000000000001</v>
      </c>
      <c r="AC66" s="91">
        <f t="shared" si="10"/>
        <v>1099.5</v>
      </c>
      <c r="AD66" s="91">
        <f t="shared" si="10"/>
        <v>1007.55</v>
      </c>
      <c r="AE66" s="91">
        <f t="shared" si="10"/>
        <v>952.24</v>
      </c>
      <c r="AF66" s="91">
        <f t="shared" si="10"/>
        <v>954.33999999999992</v>
      </c>
      <c r="AG66" s="74">
        <f>AG64+AG60+AG48+AG44+AG31+AG65</f>
        <v>1400.5100000000002</v>
      </c>
      <c r="AH66" s="52">
        <f t="shared" si="2"/>
        <v>1133.6300000000001</v>
      </c>
      <c r="AI66" s="53">
        <f t="shared" si="3"/>
        <v>914.07799999999997</v>
      </c>
    </row>
    <row r="67" spans="1:35" x14ac:dyDescent="0.25">
      <c r="A67" s="55" t="s">
        <v>73</v>
      </c>
      <c r="B67" s="82">
        <f t="shared" ref="B67:Q67" si="11">IF(B52&lt;0,B52*-1,0)</f>
        <v>0</v>
      </c>
      <c r="C67" s="82">
        <f t="shared" si="11"/>
        <v>0</v>
      </c>
      <c r="D67" s="82">
        <f t="shared" si="11"/>
        <v>0</v>
      </c>
      <c r="E67" s="82">
        <f t="shared" si="11"/>
        <v>0</v>
      </c>
      <c r="F67" s="82">
        <f t="shared" si="11"/>
        <v>0</v>
      </c>
      <c r="G67" s="82">
        <f t="shared" si="11"/>
        <v>0</v>
      </c>
      <c r="H67" s="82">
        <f t="shared" si="11"/>
        <v>0</v>
      </c>
      <c r="I67" s="82">
        <f t="shared" si="11"/>
        <v>0</v>
      </c>
      <c r="J67" s="82">
        <f t="shared" si="11"/>
        <v>0</v>
      </c>
      <c r="K67" s="82">
        <f t="shared" si="11"/>
        <v>0</v>
      </c>
      <c r="L67" s="82">
        <f t="shared" si="11"/>
        <v>0</v>
      </c>
      <c r="M67" s="82">
        <f t="shared" si="11"/>
        <v>0</v>
      </c>
      <c r="N67" s="82">
        <f t="shared" si="11"/>
        <v>0</v>
      </c>
      <c r="O67" s="82">
        <f t="shared" si="11"/>
        <v>0</v>
      </c>
      <c r="P67" s="82">
        <f t="shared" si="11"/>
        <v>0</v>
      </c>
      <c r="Q67" s="82">
        <f t="shared" si="11"/>
        <v>0</v>
      </c>
      <c r="R67" s="82">
        <f>IF(R52&lt;0,R52*-1,0)</f>
        <v>0</v>
      </c>
      <c r="S67" s="82">
        <f t="shared" ref="S67:AF67" si="12">IF(S52&lt;0,S52*-1,0)</f>
        <v>0</v>
      </c>
      <c r="T67" s="82">
        <f t="shared" si="12"/>
        <v>0</v>
      </c>
      <c r="U67" s="82">
        <f t="shared" si="12"/>
        <v>0</v>
      </c>
      <c r="V67" s="82">
        <f t="shared" si="12"/>
        <v>0</v>
      </c>
      <c r="W67" s="82">
        <f t="shared" si="12"/>
        <v>0</v>
      </c>
      <c r="X67" s="82">
        <f t="shared" si="12"/>
        <v>0</v>
      </c>
      <c r="Y67" s="82">
        <f t="shared" si="12"/>
        <v>0</v>
      </c>
      <c r="Z67" s="82">
        <f t="shared" si="12"/>
        <v>0</v>
      </c>
      <c r="AA67" s="82">
        <f t="shared" si="12"/>
        <v>0</v>
      </c>
      <c r="AB67" s="82">
        <f t="shared" si="12"/>
        <v>0</v>
      </c>
      <c r="AC67" s="82">
        <f t="shared" si="12"/>
        <v>0</v>
      </c>
      <c r="AD67" s="82">
        <f t="shared" si="12"/>
        <v>0</v>
      </c>
      <c r="AE67" s="82">
        <f t="shared" si="12"/>
        <v>0</v>
      </c>
      <c r="AF67" s="82">
        <f t="shared" si="12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3">IF(B50&lt;0,B50*-1,0)</f>
        <v>0</v>
      </c>
      <c r="C68" s="82">
        <f t="shared" si="13"/>
        <v>0</v>
      </c>
      <c r="D68" s="82">
        <f t="shared" si="13"/>
        <v>0</v>
      </c>
      <c r="E68" s="82">
        <f t="shared" si="13"/>
        <v>0</v>
      </c>
      <c r="F68" s="82">
        <f t="shared" si="13"/>
        <v>0</v>
      </c>
      <c r="G68" s="82">
        <f t="shared" si="13"/>
        <v>0</v>
      </c>
      <c r="H68" s="82">
        <f t="shared" si="13"/>
        <v>0</v>
      </c>
      <c r="I68" s="82">
        <f t="shared" si="13"/>
        <v>0</v>
      </c>
      <c r="J68" s="82">
        <f t="shared" si="13"/>
        <v>0</v>
      </c>
      <c r="K68" s="82">
        <f t="shared" si="13"/>
        <v>0</v>
      </c>
      <c r="L68" s="82">
        <f t="shared" si="13"/>
        <v>0</v>
      </c>
      <c r="M68" s="82">
        <f t="shared" si="13"/>
        <v>0</v>
      </c>
      <c r="N68" s="82">
        <f t="shared" si="13"/>
        <v>0</v>
      </c>
      <c r="O68" s="82">
        <f t="shared" si="13"/>
        <v>0</v>
      </c>
      <c r="P68" s="82">
        <f t="shared" si="13"/>
        <v>0</v>
      </c>
      <c r="Q68" s="82">
        <f t="shared" si="13"/>
        <v>0</v>
      </c>
      <c r="R68" s="82">
        <f>IF(R50&lt;0,R50*-1,0)</f>
        <v>0</v>
      </c>
      <c r="S68" s="82">
        <f t="shared" ref="S68:AF68" si="14">IF(S50&lt;0,S50*-1,0)</f>
        <v>0</v>
      </c>
      <c r="T68" s="82">
        <f t="shared" si="14"/>
        <v>0</v>
      </c>
      <c r="U68" s="82">
        <f t="shared" si="14"/>
        <v>0</v>
      </c>
      <c r="V68" s="82">
        <f t="shared" si="14"/>
        <v>0</v>
      </c>
      <c r="W68" s="82">
        <f t="shared" si="14"/>
        <v>0</v>
      </c>
      <c r="X68" s="82">
        <f t="shared" si="14"/>
        <v>0</v>
      </c>
      <c r="Y68" s="82">
        <f t="shared" si="14"/>
        <v>0</v>
      </c>
      <c r="Z68" s="82">
        <f t="shared" si="14"/>
        <v>0</v>
      </c>
      <c r="AA68" s="82">
        <f t="shared" si="14"/>
        <v>0</v>
      </c>
      <c r="AB68" s="82">
        <f t="shared" si="14"/>
        <v>0</v>
      </c>
      <c r="AC68" s="82">
        <f t="shared" si="14"/>
        <v>0</v>
      </c>
      <c r="AD68" s="82">
        <f t="shared" si="14"/>
        <v>0</v>
      </c>
      <c r="AE68" s="82">
        <f t="shared" si="14"/>
        <v>0</v>
      </c>
      <c r="AF68" s="82">
        <f t="shared" si="14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5">IF(B53&lt;0,B53*-1,0)</f>
        <v>0</v>
      </c>
      <c r="C69" s="82">
        <f t="shared" si="15"/>
        <v>0</v>
      </c>
      <c r="D69" s="82">
        <f t="shared" si="15"/>
        <v>0</v>
      </c>
      <c r="E69" s="82">
        <f t="shared" si="15"/>
        <v>0</v>
      </c>
      <c r="F69" s="82">
        <f t="shared" si="15"/>
        <v>0</v>
      </c>
      <c r="G69" s="82">
        <f t="shared" si="15"/>
        <v>0</v>
      </c>
      <c r="H69" s="82">
        <f t="shared" si="15"/>
        <v>0</v>
      </c>
      <c r="I69" s="82">
        <f t="shared" si="15"/>
        <v>0</v>
      </c>
      <c r="J69" s="82">
        <f t="shared" si="15"/>
        <v>0</v>
      </c>
      <c r="K69" s="82">
        <f t="shared" si="15"/>
        <v>0</v>
      </c>
      <c r="L69" s="82">
        <f t="shared" si="15"/>
        <v>0</v>
      </c>
      <c r="M69" s="82">
        <f t="shared" si="15"/>
        <v>0</v>
      </c>
      <c r="N69" s="82">
        <f t="shared" si="15"/>
        <v>0</v>
      </c>
      <c r="O69" s="82">
        <f t="shared" si="15"/>
        <v>0</v>
      </c>
      <c r="P69" s="82">
        <f t="shared" si="15"/>
        <v>0</v>
      </c>
      <c r="Q69" s="82">
        <f t="shared" si="15"/>
        <v>0</v>
      </c>
      <c r="R69" s="82">
        <f>IF(R53&lt;0,R53*-1,0)</f>
        <v>0</v>
      </c>
      <c r="S69" s="82">
        <f t="shared" ref="S69:AF69" si="16">IF(S53&lt;0,S53*-1,0)</f>
        <v>0</v>
      </c>
      <c r="T69" s="82">
        <f t="shared" si="16"/>
        <v>0</v>
      </c>
      <c r="U69" s="82">
        <f t="shared" si="16"/>
        <v>0</v>
      </c>
      <c r="V69" s="82">
        <f t="shared" si="16"/>
        <v>0</v>
      </c>
      <c r="W69" s="82">
        <f t="shared" si="16"/>
        <v>0</v>
      </c>
      <c r="X69" s="82">
        <f t="shared" si="16"/>
        <v>0</v>
      </c>
      <c r="Y69" s="82">
        <f t="shared" si="16"/>
        <v>0</v>
      </c>
      <c r="Z69" s="82">
        <f t="shared" si="16"/>
        <v>0</v>
      </c>
      <c r="AA69" s="82">
        <f t="shared" si="16"/>
        <v>0</v>
      </c>
      <c r="AB69" s="82">
        <f t="shared" si="16"/>
        <v>0</v>
      </c>
      <c r="AC69" s="82">
        <f t="shared" si="16"/>
        <v>0</v>
      </c>
      <c r="AD69" s="82">
        <f t="shared" si="16"/>
        <v>0</v>
      </c>
      <c r="AE69" s="82">
        <f t="shared" si="16"/>
        <v>0</v>
      </c>
      <c r="AF69" s="82">
        <f t="shared" si="1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7">IF(C51&lt;0,C51*-1,0)</f>
        <v>0</v>
      </c>
      <c r="D70" s="82">
        <f t="shared" si="17"/>
        <v>0</v>
      </c>
      <c r="E70" s="82">
        <f t="shared" si="17"/>
        <v>0</v>
      </c>
      <c r="F70" s="82">
        <f t="shared" si="17"/>
        <v>0</v>
      </c>
      <c r="G70" s="82">
        <f t="shared" si="17"/>
        <v>0</v>
      </c>
      <c r="H70" s="82">
        <f t="shared" si="17"/>
        <v>0</v>
      </c>
      <c r="I70" s="82">
        <f t="shared" si="17"/>
        <v>0</v>
      </c>
      <c r="J70" s="82">
        <f t="shared" si="17"/>
        <v>0</v>
      </c>
      <c r="K70" s="82">
        <f t="shared" si="17"/>
        <v>0</v>
      </c>
      <c r="L70" s="82">
        <f t="shared" si="17"/>
        <v>0</v>
      </c>
      <c r="M70" s="82">
        <f t="shared" si="17"/>
        <v>0</v>
      </c>
      <c r="N70" s="82">
        <f t="shared" si="17"/>
        <v>0</v>
      </c>
      <c r="O70" s="82">
        <f t="shared" si="17"/>
        <v>0</v>
      </c>
      <c r="P70" s="82">
        <f t="shared" si="17"/>
        <v>0</v>
      </c>
      <c r="Q70" s="82">
        <f t="shared" si="17"/>
        <v>0</v>
      </c>
      <c r="R70" s="82">
        <f t="shared" si="17"/>
        <v>0</v>
      </c>
      <c r="S70" s="82">
        <f t="shared" si="17"/>
        <v>0</v>
      </c>
      <c r="T70" s="82">
        <f t="shared" si="17"/>
        <v>0</v>
      </c>
      <c r="U70" s="82">
        <f t="shared" si="17"/>
        <v>0</v>
      </c>
      <c r="V70" s="82">
        <f t="shared" si="17"/>
        <v>0</v>
      </c>
      <c r="W70" s="82">
        <f t="shared" si="17"/>
        <v>0</v>
      </c>
      <c r="X70" s="82">
        <f t="shared" si="17"/>
        <v>0</v>
      </c>
      <c r="Y70" s="82">
        <f t="shared" si="17"/>
        <v>0</v>
      </c>
      <c r="Z70" s="82">
        <f t="shared" si="17"/>
        <v>0</v>
      </c>
      <c r="AA70" s="82">
        <f t="shared" si="17"/>
        <v>0</v>
      </c>
      <c r="AB70" s="82">
        <f t="shared" si="17"/>
        <v>0</v>
      </c>
      <c r="AC70" s="82">
        <f t="shared" si="17"/>
        <v>0</v>
      </c>
      <c r="AD70" s="82">
        <f t="shared" si="17"/>
        <v>0</v>
      </c>
      <c r="AE70" s="82">
        <f t="shared" si="17"/>
        <v>0</v>
      </c>
      <c r="AF70" s="82">
        <f t="shared" si="17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8">SUM(C67:C71)</f>
        <v>0</v>
      </c>
      <c r="D72" s="69">
        <f t="shared" si="18"/>
        <v>0</v>
      </c>
      <c r="E72" s="69">
        <f t="shared" si="18"/>
        <v>0</v>
      </c>
      <c r="F72" s="69">
        <f t="shared" si="18"/>
        <v>0</v>
      </c>
      <c r="G72" s="69">
        <f t="shared" si="18"/>
        <v>0</v>
      </c>
      <c r="H72" s="69">
        <f t="shared" si="18"/>
        <v>0</v>
      </c>
      <c r="I72" s="69">
        <f t="shared" si="18"/>
        <v>0</v>
      </c>
      <c r="J72" s="69">
        <f t="shared" si="18"/>
        <v>0</v>
      </c>
      <c r="K72" s="69">
        <f t="shared" si="18"/>
        <v>0</v>
      </c>
      <c r="L72" s="69">
        <f t="shared" si="18"/>
        <v>0</v>
      </c>
      <c r="M72" s="69">
        <f t="shared" si="18"/>
        <v>0</v>
      </c>
      <c r="N72" s="69">
        <f t="shared" si="18"/>
        <v>0</v>
      </c>
      <c r="O72" s="69">
        <f t="shared" si="18"/>
        <v>0</v>
      </c>
      <c r="P72" s="69">
        <f t="shared" si="18"/>
        <v>0</v>
      </c>
      <c r="Q72" s="69">
        <f t="shared" si="18"/>
        <v>0</v>
      </c>
      <c r="R72" s="69">
        <f t="shared" si="18"/>
        <v>0</v>
      </c>
      <c r="S72" s="69">
        <f t="shared" si="18"/>
        <v>0</v>
      </c>
      <c r="T72" s="69">
        <f t="shared" si="18"/>
        <v>0</v>
      </c>
      <c r="U72" s="69">
        <f t="shared" si="18"/>
        <v>0</v>
      </c>
      <c r="V72" s="69">
        <f t="shared" si="18"/>
        <v>0</v>
      </c>
      <c r="W72" s="69">
        <f t="shared" si="18"/>
        <v>0</v>
      </c>
      <c r="X72" s="69">
        <f t="shared" si="18"/>
        <v>0</v>
      </c>
      <c r="Y72" s="69">
        <f t="shared" si="18"/>
        <v>0</v>
      </c>
      <c r="Z72" s="69">
        <f t="shared" si="18"/>
        <v>0</v>
      </c>
      <c r="AA72" s="69">
        <f t="shared" si="18"/>
        <v>0</v>
      </c>
      <c r="AB72" s="69">
        <f t="shared" si="18"/>
        <v>0</v>
      </c>
      <c r="AC72" s="69">
        <f t="shared" si="18"/>
        <v>0</v>
      </c>
      <c r="AD72" s="69">
        <f t="shared" si="18"/>
        <v>0</v>
      </c>
      <c r="AE72" s="69">
        <f t="shared" si="18"/>
        <v>0</v>
      </c>
      <c r="AF72" s="69">
        <f t="shared" si="18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49.97</v>
      </c>
      <c r="C73" s="94">
        <v>50</v>
      </c>
      <c r="D73" s="94">
        <v>50.029000000000003</v>
      </c>
      <c r="E73" s="94">
        <v>50.015999999999998</v>
      </c>
      <c r="F73" s="94">
        <v>50.011000000000003</v>
      </c>
      <c r="G73" s="94">
        <v>50.051000000000002</v>
      </c>
      <c r="H73" s="94">
        <v>50.018000000000001</v>
      </c>
      <c r="I73" s="94">
        <v>50.006</v>
      </c>
      <c r="J73" s="94">
        <v>50.012</v>
      </c>
      <c r="K73" s="94">
        <v>50</v>
      </c>
      <c r="L73" s="94">
        <v>50.042000000000002</v>
      </c>
      <c r="M73" s="94">
        <v>49.92</v>
      </c>
      <c r="N73" s="94">
        <v>50.021000000000001</v>
      </c>
      <c r="O73" s="94">
        <v>50</v>
      </c>
      <c r="P73" s="94">
        <v>50</v>
      </c>
      <c r="Q73" s="95">
        <v>49.993000000000002</v>
      </c>
      <c r="R73" s="94">
        <v>50.183</v>
      </c>
      <c r="S73" s="94">
        <v>49.899000000000001</v>
      </c>
      <c r="T73" s="94">
        <v>50.015000000000001</v>
      </c>
      <c r="U73" s="94">
        <v>49.896999999999998</v>
      </c>
      <c r="V73" s="94">
        <v>50.003</v>
      </c>
      <c r="W73" s="94">
        <v>49.920999999999999</v>
      </c>
      <c r="X73" s="94">
        <v>49.973999999999997</v>
      </c>
      <c r="Y73" s="94">
        <v>49.930999999999997</v>
      </c>
      <c r="Z73" s="94">
        <v>50.01</v>
      </c>
      <c r="AA73" s="94">
        <v>50.054000000000002</v>
      </c>
      <c r="AB73" s="94">
        <v>50.005000000000003</v>
      </c>
      <c r="AC73" s="94">
        <v>50.043999999999997</v>
      </c>
      <c r="AD73" s="94">
        <v>49.96</v>
      </c>
      <c r="AE73" s="94">
        <v>49.991999999999997</v>
      </c>
      <c r="AF73" s="96">
        <v>49.968000000000004</v>
      </c>
      <c r="AG73" s="97"/>
      <c r="AH73" s="52">
        <f t="shared" si="2"/>
        <v>50.183</v>
      </c>
      <c r="AI73" s="53">
        <f t="shared" si="3"/>
        <v>49.896999999999998</v>
      </c>
    </row>
    <row r="74" spans="1:35" x14ac:dyDescent="0.25">
      <c r="A74" s="98" t="s">
        <v>80</v>
      </c>
      <c r="B74" s="70">
        <v>127.5</v>
      </c>
      <c r="C74" s="70">
        <v>124</v>
      </c>
      <c r="D74" s="70">
        <v>124.6</v>
      </c>
      <c r="E74" s="70">
        <v>125.4</v>
      </c>
      <c r="F74" s="70">
        <v>125.6</v>
      </c>
      <c r="G74" s="70">
        <v>125.6</v>
      </c>
      <c r="H74" s="70">
        <v>125.6</v>
      </c>
      <c r="I74" s="70">
        <v>125.3</v>
      </c>
      <c r="J74" s="70">
        <v>126.8</v>
      </c>
      <c r="K74" s="70">
        <v>123.6</v>
      </c>
      <c r="L74" s="70">
        <v>126.9</v>
      </c>
      <c r="M74" s="70">
        <v>124.7</v>
      </c>
      <c r="N74" s="70">
        <v>125.7</v>
      </c>
      <c r="O74" s="70">
        <v>125.6</v>
      </c>
      <c r="P74" s="70">
        <v>127.3</v>
      </c>
      <c r="Q74" s="99">
        <v>124.6</v>
      </c>
      <c r="R74" s="99">
        <v>126</v>
      </c>
      <c r="S74" s="99">
        <v>125.6</v>
      </c>
      <c r="T74" s="99">
        <v>125.1</v>
      </c>
      <c r="U74" s="99">
        <v>125.2</v>
      </c>
      <c r="V74" s="99">
        <v>125.2</v>
      </c>
      <c r="W74" s="99">
        <v>125.9</v>
      </c>
      <c r="X74" s="99">
        <v>126</v>
      </c>
      <c r="Y74" s="99">
        <v>126.3</v>
      </c>
      <c r="Z74" s="99">
        <v>128.1</v>
      </c>
      <c r="AA74" s="70">
        <v>127.8</v>
      </c>
      <c r="AB74" s="70">
        <v>127</v>
      </c>
      <c r="AC74" s="70">
        <v>126.1</v>
      </c>
      <c r="AD74" s="70">
        <v>127.1</v>
      </c>
      <c r="AE74" s="70">
        <v>126.9</v>
      </c>
      <c r="AF74" s="100">
        <v>128.69999999999999</v>
      </c>
      <c r="AG74" s="101"/>
      <c r="AH74" s="52">
        <f t="shared" si="2"/>
        <v>128.69999999999999</v>
      </c>
      <c r="AI74" s="53">
        <f t="shared" si="3"/>
        <v>123.6</v>
      </c>
    </row>
    <row r="75" spans="1:35" x14ac:dyDescent="0.25">
      <c r="A75" s="98" t="s">
        <v>81</v>
      </c>
      <c r="B75" s="70">
        <v>130</v>
      </c>
      <c r="C75" s="70">
        <v>127</v>
      </c>
      <c r="D75" s="70">
        <v>127.9</v>
      </c>
      <c r="E75" s="70">
        <v>128.69999999999999</v>
      </c>
      <c r="F75" s="70">
        <v>128.5</v>
      </c>
      <c r="G75" s="70">
        <v>128.1</v>
      </c>
      <c r="H75" s="70">
        <v>128</v>
      </c>
      <c r="I75" s="70">
        <v>128</v>
      </c>
      <c r="J75" s="70">
        <v>129.1</v>
      </c>
      <c r="K75" s="70">
        <v>126.3</v>
      </c>
      <c r="L75" s="70">
        <v>129.1</v>
      </c>
      <c r="M75" s="70">
        <v>126.8</v>
      </c>
      <c r="N75" s="70">
        <v>127.9</v>
      </c>
      <c r="O75" s="70">
        <v>127.9</v>
      </c>
      <c r="P75" s="70">
        <v>129.19999999999999</v>
      </c>
      <c r="Q75" s="99">
        <v>127.2</v>
      </c>
      <c r="R75" s="99">
        <v>128.5</v>
      </c>
      <c r="S75" s="99">
        <v>128</v>
      </c>
      <c r="T75" s="99">
        <v>128.19999999999999</v>
      </c>
      <c r="U75" s="99">
        <v>128.30000000000001</v>
      </c>
      <c r="V75" s="99">
        <v>128.1</v>
      </c>
      <c r="W75" s="99">
        <v>128.6</v>
      </c>
      <c r="X75" s="99">
        <v>128.80000000000001</v>
      </c>
      <c r="Y75" s="99">
        <v>129.19999999999999</v>
      </c>
      <c r="Z75" s="99">
        <v>130.4</v>
      </c>
      <c r="AA75" s="70">
        <v>130.6</v>
      </c>
      <c r="AB75" s="70">
        <v>129.9</v>
      </c>
      <c r="AC75" s="70">
        <v>129.30000000000001</v>
      </c>
      <c r="AD75" s="70">
        <v>130.6</v>
      </c>
      <c r="AE75" s="70">
        <v>130.69999999999999</v>
      </c>
      <c r="AF75" s="100">
        <v>131.80000000000001</v>
      </c>
      <c r="AG75" s="101"/>
      <c r="AH75" s="52">
        <f t="shared" si="2"/>
        <v>131.80000000000001</v>
      </c>
      <c r="AI75" s="53">
        <f t="shared" si="3"/>
        <v>126.3</v>
      </c>
    </row>
    <row r="76" spans="1:35" x14ac:dyDescent="0.25">
      <c r="A76" s="98" t="s">
        <v>82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70"/>
      <c r="AB76" s="70"/>
      <c r="AC76" s="70"/>
      <c r="AD76" s="70"/>
      <c r="AE76" s="70"/>
      <c r="AF76" s="100"/>
      <c r="AG76" s="101"/>
      <c r="AH76" s="52">
        <f t="shared" si="2"/>
        <v>0</v>
      </c>
      <c r="AI76" s="53">
        <f t="shared" si="3"/>
        <v>0</v>
      </c>
    </row>
    <row r="77" spans="1:35" x14ac:dyDescent="0.25">
      <c r="A77" s="102" t="s">
        <v>83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99"/>
      <c r="U77" s="99"/>
      <c r="V77" s="99"/>
      <c r="W77" s="99"/>
      <c r="X77" s="99"/>
      <c r="Y77" s="99"/>
      <c r="Z77" s="99"/>
      <c r="AA77" s="70"/>
      <c r="AB77" s="70"/>
      <c r="AC77" s="70"/>
      <c r="AD77" s="70"/>
      <c r="AE77" s="70"/>
      <c r="AF77" s="100"/>
      <c r="AG77" s="101"/>
      <c r="AH77" s="52">
        <f t="shared" si="2"/>
        <v>0</v>
      </c>
      <c r="AI77" s="53">
        <f t="shared" si="3"/>
        <v>0</v>
      </c>
    </row>
    <row r="78" spans="1:35" x14ac:dyDescent="0.25">
      <c r="A78" s="102" t="s">
        <v>84</v>
      </c>
      <c r="B78" s="103">
        <v>133</v>
      </c>
      <c r="C78" s="103">
        <v>130</v>
      </c>
      <c r="D78" s="103">
        <v>134.1</v>
      </c>
      <c r="E78" s="103">
        <v>133.80000000000001</v>
      </c>
      <c r="F78" s="103">
        <v>134.4</v>
      </c>
      <c r="G78" s="103">
        <v>133.30000000000001</v>
      </c>
      <c r="H78" s="103">
        <v>134.1</v>
      </c>
      <c r="I78" s="103">
        <v>128.80000000000001</v>
      </c>
      <c r="J78" s="103">
        <v>135</v>
      </c>
      <c r="K78" s="103">
        <v>133.80000000000001</v>
      </c>
      <c r="L78" s="103">
        <v>137</v>
      </c>
      <c r="M78" s="103">
        <v>134.69999999999999</v>
      </c>
      <c r="N78" s="103">
        <v>131.9</v>
      </c>
      <c r="O78" s="103">
        <v>132.1</v>
      </c>
      <c r="P78" s="103">
        <v>139.30000000000001</v>
      </c>
      <c r="Q78" s="103">
        <v>135.6</v>
      </c>
      <c r="R78" s="103">
        <v>128.80000000000001</v>
      </c>
      <c r="S78" s="103">
        <v>131.4</v>
      </c>
      <c r="T78" s="99">
        <v>130.1</v>
      </c>
      <c r="U78" s="99">
        <v>129.80000000000001</v>
      </c>
      <c r="V78" s="99">
        <v>135.9</v>
      </c>
      <c r="W78" s="99">
        <v>133.4</v>
      </c>
      <c r="X78" s="99">
        <v>131.5</v>
      </c>
      <c r="Y78" s="99">
        <v>134.6</v>
      </c>
      <c r="Z78" s="99">
        <v>134.4</v>
      </c>
      <c r="AA78" s="103">
        <v>134.78</v>
      </c>
      <c r="AB78" s="103">
        <v>138.4</v>
      </c>
      <c r="AC78" s="103">
        <v>138.4</v>
      </c>
      <c r="AD78" s="103">
        <v>138.69999999999999</v>
      </c>
      <c r="AE78" s="103">
        <v>134</v>
      </c>
      <c r="AF78" s="104">
        <v>132</v>
      </c>
      <c r="AG78" s="105"/>
      <c r="AH78" s="52">
        <f t="shared" si="2"/>
        <v>139.30000000000001</v>
      </c>
      <c r="AI78" s="53">
        <f t="shared" si="3"/>
        <v>128.80000000000001</v>
      </c>
    </row>
    <row r="79" spans="1:35" x14ac:dyDescent="0.25">
      <c r="A79" s="98" t="s">
        <v>85</v>
      </c>
      <c r="B79" s="70">
        <v>135</v>
      </c>
      <c r="C79" s="70">
        <v>136</v>
      </c>
      <c r="D79" s="70">
        <v>136.9</v>
      </c>
      <c r="E79" s="70">
        <v>137.19999999999999</v>
      </c>
      <c r="F79" s="70">
        <v>133.4</v>
      </c>
      <c r="G79" s="70">
        <v>132.9</v>
      </c>
      <c r="H79" s="70">
        <v>132.5</v>
      </c>
      <c r="I79" s="70">
        <v>131.1</v>
      </c>
      <c r="J79" s="70">
        <v>130.69999999999999</v>
      </c>
      <c r="K79" s="70">
        <v>126</v>
      </c>
      <c r="L79" s="70">
        <v>132.4</v>
      </c>
      <c r="M79" s="70">
        <v>127.4</v>
      </c>
      <c r="N79" s="70">
        <v>129.80000000000001</v>
      </c>
      <c r="O79" s="70">
        <v>122.6</v>
      </c>
      <c r="P79" s="70">
        <v>125.8</v>
      </c>
      <c r="Q79" s="70">
        <v>126.6</v>
      </c>
      <c r="R79" s="70">
        <v>121.2</v>
      </c>
      <c r="S79" s="70">
        <v>129.9</v>
      </c>
      <c r="T79" s="99">
        <v>131.69999999999999</v>
      </c>
      <c r="U79" s="99">
        <v>131.5</v>
      </c>
      <c r="V79" s="99">
        <v>131.9</v>
      </c>
      <c r="W79" s="99">
        <v>132.30000000000001</v>
      </c>
      <c r="X79" s="99">
        <v>133.5</v>
      </c>
      <c r="Y79" s="99">
        <v>134.69999999999999</v>
      </c>
      <c r="Z79" s="99">
        <v>134</v>
      </c>
      <c r="AA79" s="70">
        <v>133.80000000000001</v>
      </c>
      <c r="AB79" s="70">
        <v>133.80000000000001</v>
      </c>
      <c r="AC79" s="70">
        <v>131</v>
      </c>
      <c r="AD79" s="70">
        <v>128.80000000000001</v>
      </c>
      <c r="AE79" s="70">
        <v>131.19999999999999</v>
      </c>
      <c r="AF79" s="100">
        <v>128.30000000000001</v>
      </c>
      <c r="AG79" s="101"/>
      <c r="AH79" s="52">
        <f>MAX(B79:AF79)</f>
        <v>137.19999999999999</v>
      </c>
      <c r="AI79" s="53">
        <f>MIN(B79:AF79)</f>
        <v>121.2</v>
      </c>
    </row>
    <row r="80" spans="1:35" ht="15.75" thickBot="1" x14ac:dyDescent="0.3">
      <c r="A80" s="98" t="s">
        <v>86</v>
      </c>
      <c r="B80" s="106">
        <v>66.5</v>
      </c>
      <c r="C80" s="106">
        <v>65</v>
      </c>
      <c r="D80" s="106">
        <v>65.3</v>
      </c>
      <c r="E80" s="106">
        <v>65.599999999999994</v>
      </c>
      <c r="F80" s="106">
        <v>65.400000000000006</v>
      </c>
      <c r="G80" s="106">
        <v>65.3</v>
      </c>
      <c r="H80" s="106">
        <v>65.099999999999994</v>
      </c>
      <c r="I80" s="106">
        <v>65.400000000000006</v>
      </c>
      <c r="J80" s="106">
        <v>65.8</v>
      </c>
      <c r="K80" s="106">
        <v>65.8</v>
      </c>
      <c r="L80" s="106">
        <v>65.8</v>
      </c>
      <c r="M80" s="106">
        <v>65</v>
      </c>
      <c r="N80" s="106">
        <v>65.099999999999994</v>
      </c>
      <c r="O80" s="106">
        <v>65</v>
      </c>
      <c r="P80" s="106">
        <v>65.900000000000006</v>
      </c>
      <c r="Q80" s="106">
        <v>65</v>
      </c>
      <c r="R80" s="106">
        <v>65.400000000000006</v>
      </c>
      <c r="S80" s="106">
        <v>65.2</v>
      </c>
      <c r="T80" s="106">
        <v>65.400000000000006</v>
      </c>
      <c r="U80" s="106">
        <v>65.5</v>
      </c>
      <c r="V80" s="106">
        <v>65.400000000000006</v>
      </c>
      <c r="W80" s="106">
        <v>65.8</v>
      </c>
      <c r="X80" s="106">
        <v>66.099999999999994</v>
      </c>
      <c r="Y80" s="106">
        <v>66.2</v>
      </c>
      <c r="Z80" s="106">
        <v>66.3</v>
      </c>
      <c r="AA80" s="106">
        <v>66.5</v>
      </c>
      <c r="AB80" s="106">
        <v>66.3</v>
      </c>
      <c r="AC80" s="106">
        <v>66.3</v>
      </c>
      <c r="AD80" s="106">
        <v>66.900000000000006</v>
      </c>
      <c r="AE80" s="106">
        <v>66.7</v>
      </c>
      <c r="AF80" s="107">
        <v>67.3</v>
      </c>
      <c r="AG80" s="108"/>
      <c r="AH80" s="52">
        <f>MAX(B80:AF80)</f>
        <v>67.3</v>
      </c>
      <c r="AI80" s="53">
        <f>MIN(B80:AF80)</f>
        <v>65</v>
      </c>
    </row>
    <row r="81" spans="1:37" x14ac:dyDescent="0.25">
      <c r="A81" s="109" t="s">
        <v>87</v>
      </c>
      <c r="B81" s="110">
        <f t="shared" ref="B81:AF81" si="19">SUMIF(B49:B58,"&gt;0")</f>
        <v>191</v>
      </c>
      <c r="C81" s="110">
        <f t="shared" si="19"/>
        <v>223</v>
      </c>
      <c r="D81" s="110">
        <f t="shared" si="19"/>
        <v>214</v>
      </c>
      <c r="E81" s="110">
        <f t="shared" si="19"/>
        <v>222.9</v>
      </c>
      <c r="F81" s="110">
        <f t="shared" si="19"/>
        <v>217.9</v>
      </c>
      <c r="G81" s="110">
        <f t="shared" si="19"/>
        <v>222</v>
      </c>
      <c r="H81" s="110">
        <f t="shared" si="19"/>
        <v>254</v>
      </c>
      <c r="I81" s="110">
        <f t="shared" si="19"/>
        <v>291.59000000000003</v>
      </c>
      <c r="J81" s="110">
        <f t="shared" si="19"/>
        <v>296.5</v>
      </c>
      <c r="K81" s="110">
        <f t="shared" si="19"/>
        <v>285</v>
      </c>
      <c r="L81" s="110">
        <f t="shared" si="19"/>
        <v>389</v>
      </c>
      <c r="M81" s="110">
        <f t="shared" si="19"/>
        <v>377.8</v>
      </c>
      <c r="N81" s="110">
        <f t="shared" si="19"/>
        <v>330.2</v>
      </c>
      <c r="O81" s="110">
        <f t="shared" si="19"/>
        <v>328.6</v>
      </c>
      <c r="P81" s="110">
        <f t="shared" si="19"/>
        <v>269</v>
      </c>
      <c r="Q81" s="110">
        <f t="shared" si="19"/>
        <v>223</v>
      </c>
      <c r="R81" s="110">
        <f t="shared" si="19"/>
        <v>246.29999999999998</v>
      </c>
      <c r="S81" s="110">
        <f t="shared" si="19"/>
        <v>202.2</v>
      </c>
      <c r="T81" s="110">
        <f t="shared" si="19"/>
        <v>193.18</v>
      </c>
      <c r="U81" s="110">
        <f t="shared" si="19"/>
        <v>169.5</v>
      </c>
      <c r="V81" s="110">
        <f t="shared" si="19"/>
        <v>166.93</v>
      </c>
      <c r="W81" s="110">
        <f t="shared" si="19"/>
        <v>157</v>
      </c>
      <c r="X81" s="110">
        <f t="shared" si="19"/>
        <v>173.17</v>
      </c>
      <c r="Y81" s="110">
        <f t="shared" si="19"/>
        <v>239.64</v>
      </c>
      <c r="Z81" s="110">
        <f t="shared" si="19"/>
        <v>266.47000000000003</v>
      </c>
      <c r="AA81" s="110">
        <f t="shared" si="19"/>
        <v>310.39</v>
      </c>
      <c r="AB81" s="110">
        <f t="shared" si="19"/>
        <v>284.36</v>
      </c>
      <c r="AC81" s="110">
        <f t="shared" si="19"/>
        <v>336.76</v>
      </c>
      <c r="AD81" s="110">
        <f t="shared" si="19"/>
        <v>253.51</v>
      </c>
      <c r="AE81" s="110">
        <f t="shared" si="19"/>
        <v>217.9</v>
      </c>
      <c r="AF81" s="110">
        <f t="shared" si="19"/>
        <v>217.7</v>
      </c>
      <c r="AG81" s="111"/>
      <c r="AH81" s="52">
        <f>MAX(B81:AF81)</f>
        <v>389</v>
      </c>
      <c r="AI81" s="53">
        <f>MIN(B81:AF81)</f>
        <v>157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0">B11+B13+B18+B35+B37+B39+B41+B95+B109+B111+B122+B128+B131+B140+B144+B145+B148+B155+B160+B163+B164+B165+B173+B178+B84+B85+B86+B87+B100</f>
        <v>133.41999999999999</v>
      </c>
      <c r="C83" s="115">
        <f t="shared" si="20"/>
        <v>128.61999999999998</v>
      </c>
      <c r="D83" s="115">
        <f t="shared" si="20"/>
        <v>89.62</v>
      </c>
      <c r="E83" s="115">
        <f t="shared" si="20"/>
        <v>92.919999999999987</v>
      </c>
      <c r="F83" s="115">
        <f t="shared" si="20"/>
        <v>125.11999999999998</v>
      </c>
      <c r="G83" s="115">
        <f t="shared" si="20"/>
        <v>124.91999999999999</v>
      </c>
      <c r="H83" s="115">
        <f t="shared" si="20"/>
        <v>138.12</v>
      </c>
      <c r="I83" s="115">
        <f t="shared" si="20"/>
        <v>137.72</v>
      </c>
      <c r="J83" s="115">
        <f t="shared" si="20"/>
        <v>157.41999999999999</v>
      </c>
      <c r="K83" s="115">
        <f t="shared" si="20"/>
        <v>218.72</v>
      </c>
      <c r="L83" s="115">
        <f t="shared" si="20"/>
        <v>159.12</v>
      </c>
      <c r="M83" s="115">
        <f t="shared" si="20"/>
        <v>243.31999999999996</v>
      </c>
      <c r="N83" s="115">
        <f t="shared" si="20"/>
        <v>243.61999999999998</v>
      </c>
      <c r="O83" s="115">
        <f t="shared" si="20"/>
        <v>237.62</v>
      </c>
      <c r="P83" s="115">
        <f t="shared" si="20"/>
        <v>235.02</v>
      </c>
      <c r="Q83" s="115">
        <f t="shared" si="20"/>
        <v>236.42</v>
      </c>
      <c r="R83" s="115">
        <f t="shared" si="20"/>
        <v>234.82000000000002</v>
      </c>
      <c r="S83" s="115">
        <f t="shared" si="20"/>
        <v>258.02</v>
      </c>
      <c r="T83" s="115">
        <f t="shared" si="20"/>
        <v>257.32</v>
      </c>
      <c r="U83" s="115">
        <f t="shared" si="20"/>
        <v>238.82</v>
      </c>
      <c r="V83" s="115">
        <f t="shared" si="20"/>
        <v>256.71999999999997</v>
      </c>
      <c r="W83" s="115">
        <f t="shared" si="20"/>
        <v>254.71999999999994</v>
      </c>
      <c r="X83" s="115">
        <f t="shared" si="20"/>
        <v>261.91999999999996</v>
      </c>
      <c r="Y83" s="115">
        <f t="shared" si="20"/>
        <v>271.21999999999997</v>
      </c>
      <c r="Z83" s="115">
        <f t="shared" si="20"/>
        <v>282.4199999999999</v>
      </c>
      <c r="AA83" s="115">
        <f t="shared" si="20"/>
        <v>272.21999999999997</v>
      </c>
      <c r="AB83" s="115">
        <f t="shared" si="20"/>
        <v>266.91999999999996</v>
      </c>
      <c r="AC83" s="115">
        <f t="shared" si="20"/>
        <v>204.82</v>
      </c>
      <c r="AD83" s="115">
        <f t="shared" si="20"/>
        <v>187.72</v>
      </c>
      <c r="AE83" s="115">
        <f t="shared" si="20"/>
        <v>172.22</v>
      </c>
      <c r="AF83" s="115">
        <f t="shared" si="20"/>
        <v>167.11999999999998</v>
      </c>
      <c r="AG83" s="116"/>
      <c r="AH83" s="52">
        <f>MAX(B83:AF83)</f>
        <v>282.4199999999999</v>
      </c>
      <c r="AI83" s="53">
        <f>MIN(B83:AF83)</f>
        <v>89.62</v>
      </c>
    </row>
    <row r="84" spans="1:37" x14ac:dyDescent="0.25">
      <c r="A84" s="117" t="s">
        <v>89</v>
      </c>
      <c r="B84" s="118">
        <v>23</v>
      </c>
      <c r="C84" s="118">
        <v>14</v>
      </c>
      <c r="D84" s="118">
        <v>29.6</v>
      </c>
      <c r="E84" s="118">
        <v>21.1</v>
      </c>
      <c r="F84" s="118">
        <v>12.1</v>
      </c>
      <c r="G84" s="118">
        <v>10.1</v>
      </c>
      <c r="H84" s="118">
        <v>9.1</v>
      </c>
      <c r="I84" s="118">
        <v>0</v>
      </c>
      <c r="J84" s="118">
        <v>0.8</v>
      </c>
      <c r="K84" s="118">
        <v>-10</v>
      </c>
      <c r="L84" s="118">
        <v>0</v>
      </c>
      <c r="M84" s="118">
        <v>7.6</v>
      </c>
      <c r="N84" s="118">
        <v>3.5</v>
      </c>
      <c r="O84" s="118">
        <v>-0.7</v>
      </c>
      <c r="P84" s="118">
        <v>12</v>
      </c>
      <c r="Q84" s="118">
        <v>37</v>
      </c>
      <c r="R84" s="118">
        <v>14.2</v>
      </c>
      <c r="S84" s="118">
        <v>16.3</v>
      </c>
      <c r="T84" s="118">
        <v>25.7</v>
      </c>
      <c r="U84" s="118">
        <v>34</v>
      </c>
      <c r="V84" s="118">
        <v>33.1</v>
      </c>
      <c r="W84" s="118">
        <v>45.3</v>
      </c>
      <c r="X84" s="118">
        <v>36.700000000000003</v>
      </c>
      <c r="Y84" s="118">
        <v>35.4</v>
      </c>
      <c r="Z84" s="118">
        <v>18.5</v>
      </c>
      <c r="AA84" s="50">
        <v>12</v>
      </c>
      <c r="AB84" s="50">
        <v>25.7</v>
      </c>
      <c r="AC84" s="50">
        <v>23.6</v>
      </c>
      <c r="AD84" s="50">
        <v>9.3000000000000007</v>
      </c>
      <c r="AE84" s="50">
        <v>6.7</v>
      </c>
      <c r="AF84" s="119">
        <v>8.1999999999999993</v>
      </c>
      <c r="AG84" s="120">
        <v>75</v>
      </c>
      <c r="AH84" s="52">
        <f>IF(ABS(MAX(B84:AF84))&gt;ABS(MIN(B84:AF84)),MAX(B84:AF84),MIN(B84:AF84))</f>
        <v>45.3</v>
      </c>
      <c r="AI84" s="121">
        <f>INDEX($B$9:$AF$9,1,MATCH(AH84,B84:AF84,0))</f>
        <v>0.75</v>
      </c>
    </row>
    <row r="85" spans="1:37" x14ac:dyDescent="0.25">
      <c r="A85" s="122" t="s">
        <v>90</v>
      </c>
      <c r="B85" s="83">
        <f>-14</f>
        <v>-14</v>
      </c>
      <c r="C85" s="83">
        <v>-5</v>
      </c>
      <c r="D85" s="83">
        <v>-42.6</v>
      </c>
      <c r="E85" s="83">
        <v>-37.6</v>
      </c>
      <c r="F85" s="83">
        <v>-20.2</v>
      </c>
      <c r="G85" s="83">
        <v>-19.600000000000001</v>
      </c>
      <c r="H85" s="83">
        <v>-19.2</v>
      </c>
      <c r="I85" s="83">
        <v>-32</v>
      </c>
      <c r="J85" s="83">
        <v>-32.4</v>
      </c>
      <c r="K85" s="83">
        <v>-33</v>
      </c>
      <c r="L85" s="83">
        <v>-34.5</v>
      </c>
      <c r="M85" s="83">
        <f>22.3+19.3</f>
        <v>41.6</v>
      </c>
      <c r="N85" s="83">
        <v>44</v>
      </c>
      <c r="O85" s="83">
        <f>26.2+19.5</f>
        <v>45.7</v>
      </c>
      <c r="P85" s="83">
        <v>30</v>
      </c>
      <c r="Q85" s="83">
        <v>8</v>
      </c>
      <c r="R85" s="83">
        <v>23.3</v>
      </c>
      <c r="S85" s="83">
        <v>23.7</v>
      </c>
      <c r="T85" s="83">
        <v>14.8</v>
      </c>
      <c r="U85" s="83">
        <v>-7</v>
      </c>
      <c r="V85" s="83">
        <v>0</v>
      </c>
      <c r="W85" s="83">
        <v>-8.9</v>
      </c>
      <c r="X85" s="83">
        <v>1.4</v>
      </c>
      <c r="Y85" s="83">
        <v>0</v>
      </c>
      <c r="Z85" s="83">
        <v>5.0999999999999996</v>
      </c>
      <c r="AA85" s="70">
        <v>11.6</v>
      </c>
      <c r="AB85" s="70">
        <v>4</v>
      </c>
      <c r="AC85" s="70">
        <v>-10</v>
      </c>
      <c r="AD85" s="70">
        <v>-11.9</v>
      </c>
      <c r="AE85" s="70">
        <v>-20.7</v>
      </c>
      <c r="AF85" s="123">
        <v>-12.2</v>
      </c>
      <c r="AG85" s="120">
        <v>240</v>
      </c>
      <c r="AH85" s="52">
        <f>IF(ABS(MAX(B85:AF85))&gt;ABS(MIN(B85:AF85)),MAX(B85:AF85),MIN(B85:AF85))</f>
        <v>45.7</v>
      </c>
      <c r="AI85" s="121">
        <f>INDEX($B$9:$AF$9,1,MATCH(AH85,B85:AF85,0))</f>
        <v>0.45833333333333298</v>
      </c>
    </row>
    <row r="86" spans="1:37" x14ac:dyDescent="0.25">
      <c r="A86" s="122" t="s">
        <v>91</v>
      </c>
      <c r="B86" s="83">
        <v>22</v>
      </c>
      <c r="C86" s="83">
        <v>17</v>
      </c>
      <c r="D86" s="83">
        <v>16.7</v>
      </c>
      <c r="E86" s="83">
        <v>19.899999999999999</v>
      </c>
      <c r="F86" s="83">
        <v>21.6</v>
      </c>
      <c r="G86" s="83">
        <v>23</v>
      </c>
      <c r="H86" s="83">
        <v>24.8</v>
      </c>
      <c r="I86" s="83">
        <v>35.9</v>
      </c>
      <c r="J86" s="83">
        <v>45.2</v>
      </c>
      <c r="K86" s="83">
        <v>44.9</v>
      </c>
      <c r="L86" s="83">
        <v>37.4</v>
      </c>
      <c r="M86" s="83">
        <v>35.5</v>
      </c>
      <c r="N86" s="83">
        <v>37.5</v>
      </c>
      <c r="O86" s="83">
        <v>34.9</v>
      </c>
      <c r="P86" s="83">
        <v>32.200000000000003</v>
      </c>
      <c r="Q86" s="83">
        <v>30.6</v>
      </c>
      <c r="R86" s="83">
        <v>33.200000000000003</v>
      </c>
      <c r="S86" s="83">
        <v>36.9</v>
      </c>
      <c r="T86" s="83">
        <v>18.100000000000001</v>
      </c>
      <c r="U86" s="83">
        <v>10.6</v>
      </c>
      <c r="V86" s="83">
        <v>5.4</v>
      </c>
      <c r="W86" s="83">
        <v>4.0999999999999996</v>
      </c>
      <c r="X86" s="83">
        <v>8.8000000000000007</v>
      </c>
      <c r="Y86" s="83">
        <v>17.8</v>
      </c>
      <c r="Z86" s="83">
        <v>42.4</v>
      </c>
      <c r="AA86" s="70">
        <v>34.1</v>
      </c>
      <c r="AB86" s="70">
        <v>21.8</v>
      </c>
      <c r="AC86" s="70">
        <v>21.9</v>
      </c>
      <c r="AD86" s="70">
        <v>26.3</v>
      </c>
      <c r="AE86" s="70">
        <v>24.3</v>
      </c>
      <c r="AF86" s="123">
        <v>22</v>
      </c>
      <c r="AG86" s="120">
        <v>60</v>
      </c>
      <c r="AH86" s="52">
        <f>IF(ABS(MAX(B86:AF86))&gt;ABS(MIN(B86:AF86)),MAX(B86:AF86),MIN(B86:AF86))</f>
        <v>45.2</v>
      </c>
      <c r="AI86" s="121">
        <f>INDEX($B$9:$AF$9,1,MATCH(AH86,B86:AF86,0))</f>
        <v>0.29166666666666669</v>
      </c>
    </row>
    <row r="87" spans="1:37" x14ac:dyDescent="0.25">
      <c r="A87" s="124" t="s">
        <v>92</v>
      </c>
      <c r="B87" s="85">
        <v>-60</v>
      </c>
      <c r="C87" s="85">
        <v>-60</v>
      </c>
      <c r="D87" s="85">
        <v>-48</v>
      </c>
      <c r="E87" s="85">
        <v>-48</v>
      </c>
      <c r="F87" s="85">
        <v>-48</v>
      </c>
      <c r="G87" s="85">
        <v>-48</v>
      </c>
      <c r="H87" s="85">
        <v>-36</v>
      </c>
      <c r="I87" s="85">
        <v>-23</v>
      </c>
      <c r="J87" s="85">
        <v>-13</v>
      </c>
      <c r="K87" s="85">
        <v>60</v>
      </c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>
        <v>120</v>
      </c>
      <c r="AH87" s="52">
        <f>IF(ABS(MAX(B87:AF87))&gt;ABS(MIN(B87:AF87)),MAX(B87:AF87),MIN(B87:AF87))</f>
        <v>-60</v>
      </c>
      <c r="AI87" s="121">
        <f>INDEX($B$9:$AF$9,1,MATCH(AH87,B87:AF87,0))</f>
        <v>4.1666666666666664E-2</v>
      </c>
    </row>
    <row r="88" spans="1:37" ht="15.75" thickBot="1" x14ac:dyDescent="0.3">
      <c r="A88" s="124" t="s">
        <v>93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125"/>
      <c r="AB88" s="125"/>
      <c r="AC88" s="125"/>
      <c r="AD88" s="125"/>
      <c r="AE88" s="125"/>
      <c r="AF88" s="126"/>
      <c r="AG88" s="127"/>
      <c r="AH88" s="52"/>
      <c r="AI88" s="121"/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1">B90</f>
        <v>9.9</v>
      </c>
      <c r="D90" s="133">
        <f t="shared" si="21"/>
        <v>9.9</v>
      </c>
      <c r="E90" s="133">
        <f t="shared" si="21"/>
        <v>9.9</v>
      </c>
      <c r="F90" s="133">
        <f t="shared" si="21"/>
        <v>9.9</v>
      </c>
      <c r="G90" s="133">
        <f t="shared" si="21"/>
        <v>9.9</v>
      </c>
      <c r="H90" s="133">
        <f t="shared" si="21"/>
        <v>9.9</v>
      </c>
      <c r="I90" s="133">
        <f t="shared" si="21"/>
        <v>9.9</v>
      </c>
      <c r="J90" s="133">
        <f t="shared" si="21"/>
        <v>9.9</v>
      </c>
      <c r="K90" s="133">
        <f t="shared" si="21"/>
        <v>9.9</v>
      </c>
      <c r="L90" s="133">
        <f t="shared" si="21"/>
        <v>9.9</v>
      </c>
      <c r="M90" s="133">
        <f t="shared" si="21"/>
        <v>9.9</v>
      </c>
      <c r="N90" s="133">
        <f t="shared" si="21"/>
        <v>9.9</v>
      </c>
      <c r="O90" s="133">
        <f t="shared" si="21"/>
        <v>9.9</v>
      </c>
      <c r="P90" s="133">
        <f t="shared" si="21"/>
        <v>9.9</v>
      </c>
      <c r="Q90" s="133">
        <f t="shared" si="21"/>
        <v>9.9</v>
      </c>
      <c r="R90" s="133">
        <f t="shared" si="21"/>
        <v>9.9</v>
      </c>
      <c r="S90" s="133">
        <f t="shared" ref="S90:AF105" si="22">R90</f>
        <v>9.9</v>
      </c>
      <c r="T90" s="133">
        <f t="shared" si="22"/>
        <v>9.9</v>
      </c>
      <c r="U90" s="133">
        <f t="shared" si="22"/>
        <v>9.9</v>
      </c>
      <c r="V90" s="133">
        <f t="shared" si="22"/>
        <v>9.9</v>
      </c>
      <c r="W90" s="133">
        <f t="shared" si="22"/>
        <v>9.9</v>
      </c>
      <c r="X90" s="133">
        <f t="shared" si="22"/>
        <v>9.9</v>
      </c>
      <c r="Y90" s="133">
        <f t="shared" si="22"/>
        <v>9.9</v>
      </c>
      <c r="Z90" s="133">
        <f t="shared" si="22"/>
        <v>9.9</v>
      </c>
      <c r="AA90" s="133">
        <f t="shared" si="22"/>
        <v>9.9</v>
      </c>
      <c r="AB90" s="133">
        <f t="shared" si="22"/>
        <v>9.9</v>
      </c>
      <c r="AC90" s="133">
        <f t="shared" si="22"/>
        <v>9.9</v>
      </c>
      <c r="AD90" s="133">
        <f t="shared" si="22"/>
        <v>9.9</v>
      </c>
      <c r="AE90" s="133">
        <f t="shared" si="22"/>
        <v>9.9</v>
      </c>
      <c r="AF90" s="133">
        <f t="shared" si="22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1"/>
        <v>9.6</v>
      </c>
      <c r="D91" s="136">
        <f t="shared" si="21"/>
        <v>9.6</v>
      </c>
      <c r="E91" s="136">
        <f t="shared" si="21"/>
        <v>9.6</v>
      </c>
      <c r="F91" s="136">
        <f t="shared" si="21"/>
        <v>9.6</v>
      </c>
      <c r="G91" s="136">
        <f t="shared" si="21"/>
        <v>9.6</v>
      </c>
      <c r="H91" s="136">
        <f t="shared" si="21"/>
        <v>9.6</v>
      </c>
      <c r="I91" s="136">
        <f t="shared" si="21"/>
        <v>9.6</v>
      </c>
      <c r="J91" s="136">
        <f t="shared" si="21"/>
        <v>9.6</v>
      </c>
      <c r="K91" s="136">
        <f t="shared" si="21"/>
        <v>9.6</v>
      </c>
      <c r="L91" s="136">
        <f t="shared" si="21"/>
        <v>9.6</v>
      </c>
      <c r="M91" s="136">
        <f t="shared" si="21"/>
        <v>9.6</v>
      </c>
      <c r="N91" s="136">
        <f t="shared" si="21"/>
        <v>9.6</v>
      </c>
      <c r="O91" s="136">
        <f t="shared" si="21"/>
        <v>9.6</v>
      </c>
      <c r="P91" s="136">
        <f t="shared" si="21"/>
        <v>9.6</v>
      </c>
      <c r="Q91" s="136">
        <f t="shared" si="21"/>
        <v>9.6</v>
      </c>
      <c r="R91" s="136">
        <f t="shared" si="21"/>
        <v>9.6</v>
      </c>
      <c r="S91" s="136">
        <f t="shared" si="22"/>
        <v>9.6</v>
      </c>
      <c r="T91" s="136">
        <f t="shared" si="22"/>
        <v>9.6</v>
      </c>
      <c r="U91" s="136">
        <f t="shared" si="22"/>
        <v>9.6</v>
      </c>
      <c r="V91" s="136">
        <f t="shared" si="22"/>
        <v>9.6</v>
      </c>
      <c r="W91" s="136">
        <f t="shared" si="22"/>
        <v>9.6</v>
      </c>
      <c r="X91" s="136">
        <f t="shared" si="22"/>
        <v>9.6</v>
      </c>
      <c r="Y91" s="136">
        <f t="shared" si="22"/>
        <v>9.6</v>
      </c>
      <c r="Z91" s="136">
        <f t="shared" si="22"/>
        <v>9.6</v>
      </c>
      <c r="AA91" s="136">
        <f t="shared" si="22"/>
        <v>9.6</v>
      </c>
      <c r="AB91" s="136">
        <f t="shared" si="22"/>
        <v>9.6</v>
      </c>
      <c r="AC91" s="136">
        <f t="shared" si="22"/>
        <v>9.6</v>
      </c>
      <c r="AD91" s="136">
        <f t="shared" si="22"/>
        <v>9.6</v>
      </c>
      <c r="AE91" s="136">
        <f t="shared" si="22"/>
        <v>9.6</v>
      </c>
      <c r="AF91" s="136">
        <f t="shared" si="22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1"/>
        <v>9.98</v>
      </c>
      <c r="D92" s="136">
        <f t="shared" si="21"/>
        <v>9.98</v>
      </c>
      <c r="E92" s="136">
        <f t="shared" si="21"/>
        <v>9.98</v>
      </c>
      <c r="F92" s="136">
        <f t="shared" si="21"/>
        <v>9.98</v>
      </c>
      <c r="G92" s="136">
        <f t="shared" si="21"/>
        <v>9.98</v>
      </c>
      <c r="H92" s="136">
        <f t="shared" si="21"/>
        <v>9.98</v>
      </c>
      <c r="I92" s="136">
        <f t="shared" si="21"/>
        <v>9.98</v>
      </c>
      <c r="J92" s="136">
        <f t="shared" si="21"/>
        <v>9.98</v>
      </c>
      <c r="K92" s="136">
        <f t="shared" si="21"/>
        <v>9.98</v>
      </c>
      <c r="L92" s="136">
        <f t="shared" si="21"/>
        <v>9.98</v>
      </c>
      <c r="M92" s="136">
        <f t="shared" si="21"/>
        <v>9.98</v>
      </c>
      <c r="N92" s="136">
        <f t="shared" si="21"/>
        <v>9.98</v>
      </c>
      <c r="O92" s="136">
        <f t="shared" si="21"/>
        <v>9.98</v>
      </c>
      <c r="P92" s="136">
        <f t="shared" si="21"/>
        <v>9.98</v>
      </c>
      <c r="Q92" s="136">
        <f t="shared" si="21"/>
        <v>9.98</v>
      </c>
      <c r="R92" s="136">
        <f t="shared" si="21"/>
        <v>9.98</v>
      </c>
      <c r="S92" s="136">
        <f t="shared" si="22"/>
        <v>9.98</v>
      </c>
      <c r="T92" s="136">
        <f t="shared" si="22"/>
        <v>9.98</v>
      </c>
      <c r="U92" s="136">
        <f t="shared" si="22"/>
        <v>9.98</v>
      </c>
      <c r="V92" s="136">
        <f t="shared" si="22"/>
        <v>9.98</v>
      </c>
      <c r="W92" s="136">
        <f t="shared" si="22"/>
        <v>9.98</v>
      </c>
      <c r="X92" s="136">
        <f t="shared" si="22"/>
        <v>9.98</v>
      </c>
      <c r="Y92" s="136">
        <f t="shared" si="22"/>
        <v>9.98</v>
      </c>
      <c r="Z92" s="136">
        <f t="shared" si="22"/>
        <v>9.98</v>
      </c>
      <c r="AA92" s="136">
        <f t="shared" si="22"/>
        <v>9.98</v>
      </c>
      <c r="AB92" s="136">
        <f t="shared" si="22"/>
        <v>9.98</v>
      </c>
      <c r="AC92" s="136">
        <f t="shared" si="22"/>
        <v>9.98</v>
      </c>
      <c r="AD92" s="136">
        <f t="shared" si="22"/>
        <v>9.98</v>
      </c>
      <c r="AE92" s="136">
        <f t="shared" si="22"/>
        <v>9.98</v>
      </c>
      <c r="AF92" s="136">
        <f t="shared" si="22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1"/>
        <v>9.1</v>
      </c>
      <c r="D93" s="136">
        <f t="shared" si="21"/>
        <v>9.1</v>
      </c>
      <c r="E93" s="136">
        <f t="shared" si="21"/>
        <v>9.1</v>
      </c>
      <c r="F93" s="136">
        <f t="shared" si="21"/>
        <v>9.1</v>
      </c>
      <c r="G93" s="136">
        <f t="shared" si="21"/>
        <v>9.1</v>
      </c>
      <c r="H93" s="136">
        <f t="shared" si="21"/>
        <v>9.1</v>
      </c>
      <c r="I93" s="136">
        <f t="shared" si="21"/>
        <v>9.1</v>
      </c>
      <c r="J93" s="136">
        <f t="shared" si="21"/>
        <v>9.1</v>
      </c>
      <c r="K93" s="136">
        <f t="shared" si="21"/>
        <v>9.1</v>
      </c>
      <c r="L93" s="136">
        <f t="shared" si="21"/>
        <v>9.1</v>
      </c>
      <c r="M93" s="136">
        <f t="shared" si="21"/>
        <v>9.1</v>
      </c>
      <c r="N93" s="136">
        <f t="shared" si="21"/>
        <v>9.1</v>
      </c>
      <c r="O93" s="136">
        <f t="shared" si="21"/>
        <v>9.1</v>
      </c>
      <c r="P93" s="136">
        <f t="shared" si="21"/>
        <v>9.1</v>
      </c>
      <c r="Q93" s="136">
        <f t="shared" si="21"/>
        <v>9.1</v>
      </c>
      <c r="R93" s="136">
        <f t="shared" si="21"/>
        <v>9.1</v>
      </c>
      <c r="S93" s="136">
        <f t="shared" si="22"/>
        <v>9.1</v>
      </c>
      <c r="T93" s="136">
        <f t="shared" si="22"/>
        <v>9.1</v>
      </c>
      <c r="U93" s="136">
        <f t="shared" si="22"/>
        <v>9.1</v>
      </c>
      <c r="V93" s="136">
        <f t="shared" si="22"/>
        <v>9.1</v>
      </c>
      <c r="W93" s="136">
        <f t="shared" si="22"/>
        <v>9.1</v>
      </c>
      <c r="X93" s="136">
        <f t="shared" si="22"/>
        <v>9.1</v>
      </c>
      <c r="Y93" s="136">
        <f t="shared" si="22"/>
        <v>9.1</v>
      </c>
      <c r="Z93" s="136">
        <f t="shared" si="22"/>
        <v>9.1</v>
      </c>
      <c r="AA93" s="136">
        <f t="shared" si="22"/>
        <v>9.1</v>
      </c>
      <c r="AB93" s="136">
        <f t="shared" si="22"/>
        <v>9.1</v>
      </c>
      <c r="AC93" s="136">
        <f t="shared" si="22"/>
        <v>9.1</v>
      </c>
      <c r="AD93" s="136">
        <f t="shared" si="22"/>
        <v>9.1</v>
      </c>
      <c r="AE93" s="136">
        <f t="shared" si="22"/>
        <v>9.1</v>
      </c>
      <c r="AF93" s="136">
        <f t="shared" si="22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1"/>
        <v>9.18</v>
      </c>
      <c r="D94" s="136">
        <f t="shared" si="21"/>
        <v>9.18</v>
      </c>
      <c r="E94" s="136">
        <f t="shared" si="21"/>
        <v>9.18</v>
      </c>
      <c r="F94" s="136">
        <f t="shared" si="21"/>
        <v>9.18</v>
      </c>
      <c r="G94" s="136">
        <f t="shared" si="21"/>
        <v>9.18</v>
      </c>
      <c r="H94" s="136">
        <f t="shared" si="21"/>
        <v>9.18</v>
      </c>
      <c r="I94" s="136">
        <f t="shared" si="21"/>
        <v>9.18</v>
      </c>
      <c r="J94" s="136">
        <f t="shared" si="21"/>
        <v>9.18</v>
      </c>
      <c r="K94" s="136">
        <f t="shared" si="21"/>
        <v>9.18</v>
      </c>
      <c r="L94" s="136">
        <f t="shared" si="21"/>
        <v>9.18</v>
      </c>
      <c r="M94" s="136">
        <f t="shared" si="21"/>
        <v>9.18</v>
      </c>
      <c r="N94" s="136">
        <f t="shared" si="21"/>
        <v>9.18</v>
      </c>
      <c r="O94" s="136">
        <f t="shared" si="21"/>
        <v>9.18</v>
      </c>
      <c r="P94" s="136">
        <f t="shared" si="21"/>
        <v>9.18</v>
      </c>
      <c r="Q94" s="136">
        <f t="shared" si="21"/>
        <v>9.18</v>
      </c>
      <c r="R94" s="136">
        <f t="shared" si="21"/>
        <v>9.18</v>
      </c>
      <c r="S94" s="136">
        <f t="shared" si="22"/>
        <v>9.18</v>
      </c>
      <c r="T94" s="136">
        <f t="shared" si="22"/>
        <v>9.18</v>
      </c>
      <c r="U94" s="136">
        <f t="shared" si="22"/>
        <v>9.18</v>
      </c>
      <c r="V94" s="136">
        <f t="shared" si="22"/>
        <v>9.18</v>
      </c>
      <c r="W94" s="136">
        <f t="shared" si="22"/>
        <v>9.18</v>
      </c>
      <c r="X94" s="136">
        <f t="shared" si="22"/>
        <v>9.18</v>
      </c>
      <c r="Y94" s="136">
        <f t="shared" si="22"/>
        <v>9.18</v>
      </c>
      <c r="Z94" s="136">
        <f t="shared" si="22"/>
        <v>9.18</v>
      </c>
      <c r="AA94" s="136">
        <f t="shared" si="22"/>
        <v>9.18</v>
      </c>
      <c r="AB94" s="136">
        <f t="shared" si="22"/>
        <v>9.18</v>
      </c>
      <c r="AC94" s="136">
        <f t="shared" si="22"/>
        <v>9.18</v>
      </c>
      <c r="AD94" s="136">
        <f t="shared" si="22"/>
        <v>9.18</v>
      </c>
      <c r="AE94" s="136">
        <f t="shared" si="22"/>
        <v>9.18</v>
      </c>
      <c r="AF94" s="136">
        <f t="shared" si="22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1"/>
        <v>7</v>
      </c>
      <c r="D95" s="136">
        <f t="shared" si="21"/>
        <v>7</v>
      </c>
      <c r="E95" s="136">
        <f t="shared" si="21"/>
        <v>7</v>
      </c>
      <c r="F95" s="136">
        <f t="shared" si="21"/>
        <v>7</v>
      </c>
      <c r="G95" s="136">
        <f t="shared" si="21"/>
        <v>7</v>
      </c>
      <c r="H95" s="136">
        <f t="shared" si="21"/>
        <v>7</v>
      </c>
      <c r="I95" s="136">
        <f t="shared" si="21"/>
        <v>7</v>
      </c>
      <c r="J95" s="136">
        <f t="shared" si="21"/>
        <v>7</v>
      </c>
      <c r="K95" s="136">
        <f t="shared" si="21"/>
        <v>7</v>
      </c>
      <c r="L95" s="136">
        <f t="shared" si="21"/>
        <v>7</v>
      </c>
      <c r="M95" s="136">
        <f t="shared" si="21"/>
        <v>7</v>
      </c>
      <c r="N95" s="136">
        <f t="shared" si="21"/>
        <v>7</v>
      </c>
      <c r="O95" s="136">
        <f t="shared" si="21"/>
        <v>7</v>
      </c>
      <c r="P95" s="136">
        <f t="shared" si="21"/>
        <v>7</v>
      </c>
      <c r="Q95" s="136">
        <f t="shared" si="21"/>
        <v>7</v>
      </c>
      <c r="R95" s="136">
        <f t="shared" si="21"/>
        <v>7</v>
      </c>
      <c r="S95" s="136">
        <f t="shared" si="22"/>
        <v>7</v>
      </c>
      <c r="T95" s="136">
        <f t="shared" si="22"/>
        <v>7</v>
      </c>
      <c r="U95" s="136">
        <f t="shared" si="22"/>
        <v>7</v>
      </c>
      <c r="V95" s="136">
        <f t="shared" si="22"/>
        <v>7</v>
      </c>
      <c r="W95" s="136">
        <f t="shared" si="22"/>
        <v>7</v>
      </c>
      <c r="X95" s="136">
        <f t="shared" si="22"/>
        <v>7</v>
      </c>
      <c r="Y95" s="136">
        <f t="shared" si="22"/>
        <v>7</v>
      </c>
      <c r="Z95" s="136">
        <f t="shared" si="22"/>
        <v>7</v>
      </c>
      <c r="AA95" s="136">
        <f t="shared" si="22"/>
        <v>7</v>
      </c>
      <c r="AB95" s="136">
        <f t="shared" si="22"/>
        <v>7</v>
      </c>
      <c r="AC95" s="136">
        <f t="shared" si="22"/>
        <v>7</v>
      </c>
      <c r="AD95" s="136">
        <f t="shared" si="22"/>
        <v>7</v>
      </c>
      <c r="AE95" s="136">
        <f t="shared" si="22"/>
        <v>7</v>
      </c>
      <c r="AF95" s="136">
        <f t="shared" si="22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1"/>
        <v>2.25</v>
      </c>
      <c r="D96" s="136">
        <f t="shared" si="21"/>
        <v>2.25</v>
      </c>
      <c r="E96" s="136">
        <f t="shared" si="21"/>
        <v>2.25</v>
      </c>
      <c r="F96" s="136">
        <f t="shared" si="21"/>
        <v>2.25</v>
      </c>
      <c r="G96" s="136">
        <f t="shared" si="21"/>
        <v>2.25</v>
      </c>
      <c r="H96" s="136">
        <f t="shared" si="21"/>
        <v>2.25</v>
      </c>
      <c r="I96" s="136">
        <f t="shared" si="21"/>
        <v>2.25</v>
      </c>
      <c r="J96" s="136">
        <f t="shared" si="21"/>
        <v>2.25</v>
      </c>
      <c r="K96" s="136">
        <f t="shared" si="21"/>
        <v>2.25</v>
      </c>
      <c r="L96" s="136">
        <f t="shared" si="21"/>
        <v>2.25</v>
      </c>
      <c r="M96" s="136">
        <f t="shared" si="21"/>
        <v>2.25</v>
      </c>
      <c r="N96" s="136">
        <f t="shared" si="21"/>
        <v>2.25</v>
      </c>
      <c r="O96" s="136">
        <f t="shared" si="21"/>
        <v>2.25</v>
      </c>
      <c r="P96" s="136">
        <f t="shared" si="21"/>
        <v>2.25</v>
      </c>
      <c r="Q96" s="136">
        <f t="shared" si="21"/>
        <v>2.25</v>
      </c>
      <c r="R96" s="136">
        <f t="shared" si="21"/>
        <v>2.25</v>
      </c>
      <c r="S96" s="136">
        <f t="shared" si="22"/>
        <v>2.25</v>
      </c>
      <c r="T96" s="136">
        <f t="shared" si="22"/>
        <v>2.25</v>
      </c>
      <c r="U96" s="136">
        <f t="shared" si="22"/>
        <v>2.25</v>
      </c>
      <c r="V96" s="136">
        <f t="shared" si="22"/>
        <v>2.25</v>
      </c>
      <c r="W96" s="136">
        <f t="shared" si="22"/>
        <v>2.25</v>
      </c>
      <c r="X96" s="136">
        <f t="shared" si="22"/>
        <v>2.25</v>
      </c>
      <c r="Y96" s="136">
        <f t="shared" si="22"/>
        <v>2.25</v>
      </c>
      <c r="Z96" s="136">
        <f t="shared" si="22"/>
        <v>2.25</v>
      </c>
      <c r="AA96" s="136">
        <f t="shared" si="22"/>
        <v>2.25</v>
      </c>
      <c r="AB96" s="136">
        <f t="shared" si="22"/>
        <v>2.25</v>
      </c>
      <c r="AC96" s="136">
        <f t="shared" si="22"/>
        <v>2.25</v>
      </c>
      <c r="AD96" s="136">
        <f t="shared" si="22"/>
        <v>2.25</v>
      </c>
      <c r="AE96" s="136">
        <f t="shared" si="22"/>
        <v>2.25</v>
      </c>
      <c r="AF96" s="136">
        <f t="shared" si="22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1"/>
        <v>1.64</v>
      </c>
      <c r="D97" s="136">
        <f t="shared" si="21"/>
        <v>1.64</v>
      </c>
      <c r="E97" s="136">
        <f t="shared" si="21"/>
        <v>1.64</v>
      </c>
      <c r="F97" s="136">
        <f t="shared" si="21"/>
        <v>1.64</v>
      </c>
      <c r="G97" s="136">
        <f t="shared" si="21"/>
        <v>1.64</v>
      </c>
      <c r="H97" s="136">
        <f t="shared" si="21"/>
        <v>1.64</v>
      </c>
      <c r="I97" s="136">
        <f t="shared" si="21"/>
        <v>1.64</v>
      </c>
      <c r="J97" s="136">
        <f t="shared" si="21"/>
        <v>1.64</v>
      </c>
      <c r="K97" s="136">
        <f t="shared" si="21"/>
        <v>1.64</v>
      </c>
      <c r="L97" s="136">
        <f t="shared" si="21"/>
        <v>1.64</v>
      </c>
      <c r="M97" s="136">
        <f t="shared" si="21"/>
        <v>1.64</v>
      </c>
      <c r="N97" s="136">
        <f t="shared" si="21"/>
        <v>1.64</v>
      </c>
      <c r="O97" s="136">
        <f t="shared" si="21"/>
        <v>1.64</v>
      </c>
      <c r="P97" s="136">
        <f t="shared" si="21"/>
        <v>1.64</v>
      </c>
      <c r="Q97" s="136">
        <f t="shared" si="21"/>
        <v>1.64</v>
      </c>
      <c r="R97" s="136">
        <f t="shared" si="21"/>
        <v>1.64</v>
      </c>
      <c r="S97" s="136">
        <f t="shared" si="22"/>
        <v>1.64</v>
      </c>
      <c r="T97" s="136">
        <f t="shared" si="22"/>
        <v>1.64</v>
      </c>
      <c r="U97" s="136">
        <f t="shared" si="22"/>
        <v>1.64</v>
      </c>
      <c r="V97" s="136">
        <f t="shared" si="22"/>
        <v>1.64</v>
      </c>
      <c r="W97" s="136">
        <f t="shared" si="22"/>
        <v>1.64</v>
      </c>
      <c r="X97" s="136">
        <f t="shared" si="22"/>
        <v>1.64</v>
      </c>
      <c r="Y97" s="136">
        <f t="shared" si="22"/>
        <v>1.64</v>
      </c>
      <c r="Z97" s="136">
        <f t="shared" si="22"/>
        <v>1.64</v>
      </c>
      <c r="AA97" s="136">
        <f t="shared" si="22"/>
        <v>1.64</v>
      </c>
      <c r="AB97" s="136">
        <f t="shared" si="22"/>
        <v>1.64</v>
      </c>
      <c r="AC97" s="136">
        <f t="shared" si="22"/>
        <v>1.64</v>
      </c>
      <c r="AD97" s="136">
        <f t="shared" si="22"/>
        <v>1.64</v>
      </c>
      <c r="AE97" s="136">
        <f t="shared" si="22"/>
        <v>1.64</v>
      </c>
      <c r="AF97" s="136">
        <f t="shared" si="22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1"/>
        <v>1.62</v>
      </c>
      <c r="D98" s="136">
        <f t="shared" si="21"/>
        <v>1.62</v>
      </c>
      <c r="E98" s="136">
        <f t="shared" si="21"/>
        <v>1.62</v>
      </c>
      <c r="F98" s="136">
        <f t="shared" si="21"/>
        <v>1.62</v>
      </c>
      <c r="G98" s="136">
        <f t="shared" si="21"/>
        <v>1.62</v>
      </c>
      <c r="H98" s="136">
        <f t="shared" si="21"/>
        <v>1.62</v>
      </c>
      <c r="I98" s="136">
        <f t="shared" si="21"/>
        <v>1.62</v>
      </c>
      <c r="J98" s="136">
        <f t="shared" si="21"/>
        <v>1.62</v>
      </c>
      <c r="K98" s="136">
        <f t="shared" si="21"/>
        <v>1.62</v>
      </c>
      <c r="L98" s="136">
        <f t="shared" si="21"/>
        <v>1.62</v>
      </c>
      <c r="M98" s="136">
        <f t="shared" si="21"/>
        <v>1.62</v>
      </c>
      <c r="N98" s="136">
        <f t="shared" si="21"/>
        <v>1.62</v>
      </c>
      <c r="O98" s="136">
        <f t="shared" si="21"/>
        <v>1.62</v>
      </c>
      <c r="P98" s="136">
        <f t="shared" si="21"/>
        <v>1.62</v>
      </c>
      <c r="Q98" s="136">
        <f t="shared" si="21"/>
        <v>1.62</v>
      </c>
      <c r="R98" s="136">
        <f t="shared" si="21"/>
        <v>1.62</v>
      </c>
      <c r="S98" s="136">
        <f t="shared" si="22"/>
        <v>1.62</v>
      </c>
      <c r="T98" s="136">
        <f t="shared" si="22"/>
        <v>1.62</v>
      </c>
      <c r="U98" s="136">
        <f t="shared" si="22"/>
        <v>1.62</v>
      </c>
      <c r="V98" s="136">
        <f t="shared" si="22"/>
        <v>1.62</v>
      </c>
      <c r="W98" s="136">
        <f t="shared" si="22"/>
        <v>1.62</v>
      </c>
      <c r="X98" s="136">
        <f t="shared" si="22"/>
        <v>1.62</v>
      </c>
      <c r="Y98" s="136">
        <f t="shared" si="22"/>
        <v>1.62</v>
      </c>
      <c r="Z98" s="136">
        <f t="shared" si="22"/>
        <v>1.62</v>
      </c>
      <c r="AA98" s="136">
        <f t="shared" si="22"/>
        <v>1.62</v>
      </c>
      <c r="AB98" s="136">
        <f t="shared" si="22"/>
        <v>1.62</v>
      </c>
      <c r="AC98" s="136">
        <f t="shared" si="22"/>
        <v>1.62</v>
      </c>
      <c r="AD98" s="136">
        <f t="shared" si="22"/>
        <v>1.62</v>
      </c>
      <c r="AE98" s="136">
        <f t="shared" si="22"/>
        <v>1.62</v>
      </c>
      <c r="AF98" s="136">
        <f t="shared" si="22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1"/>
        <v>8.36</v>
      </c>
      <c r="D99" s="136">
        <f t="shared" si="21"/>
        <v>8.36</v>
      </c>
      <c r="E99" s="136">
        <f t="shared" si="21"/>
        <v>8.36</v>
      </c>
      <c r="F99" s="136">
        <f t="shared" si="21"/>
        <v>8.36</v>
      </c>
      <c r="G99" s="136">
        <f t="shared" si="21"/>
        <v>8.36</v>
      </c>
      <c r="H99" s="136">
        <f t="shared" si="21"/>
        <v>8.36</v>
      </c>
      <c r="I99" s="136">
        <f t="shared" si="21"/>
        <v>8.36</v>
      </c>
      <c r="J99" s="136">
        <f t="shared" si="21"/>
        <v>8.36</v>
      </c>
      <c r="K99" s="136">
        <f t="shared" si="21"/>
        <v>8.36</v>
      </c>
      <c r="L99" s="136">
        <f t="shared" si="21"/>
        <v>8.36</v>
      </c>
      <c r="M99" s="136">
        <f t="shared" si="21"/>
        <v>8.36</v>
      </c>
      <c r="N99" s="136">
        <f t="shared" si="21"/>
        <v>8.36</v>
      </c>
      <c r="O99" s="136">
        <f t="shared" si="21"/>
        <v>8.36</v>
      </c>
      <c r="P99" s="136">
        <f t="shared" si="21"/>
        <v>8.36</v>
      </c>
      <c r="Q99" s="136">
        <f t="shared" si="21"/>
        <v>8.36</v>
      </c>
      <c r="R99" s="136">
        <f t="shared" si="21"/>
        <v>8.36</v>
      </c>
      <c r="S99" s="136">
        <f t="shared" si="22"/>
        <v>8.36</v>
      </c>
      <c r="T99" s="136">
        <f t="shared" si="22"/>
        <v>8.36</v>
      </c>
      <c r="U99" s="136">
        <f t="shared" si="22"/>
        <v>8.36</v>
      </c>
      <c r="V99" s="136">
        <f t="shared" si="22"/>
        <v>8.36</v>
      </c>
      <c r="W99" s="136">
        <f t="shared" si="22"/>
        <v>8.36</v>
      </c>
      <c r="X99" s="136">
        <f t="shared" si="22"/>
        <v>8.36</v>
      </c>
      <c r="Y99" s="136">
        <f t="shared" si="22"/>
        <v>8.36</v>
      </c>
      <c r="Z99" s="136">
        <f t="shared" si="22"/>
        <v>8.36</v>
      </c>
      <c r="AA99" s="136">
        <f t="shared" si="22"/>
        <v>8.36</v>
      </c>
      <c r="AB99" s="136">
        <f t="shared" si="22"/>
        <v>8.36</v>
      </c>
      <c r="AC99" s="136">
        <f t="shared" si="22"/>
        <v>8.36</v>
      </c>
      <c r="AD99" s="136">
        <f t="shared" si="22"/>
        <v>8.36</v>
      </c>
      <c r="AE99" s="136">
        <f t="shared" si="22"/>
        <v>8.36</v>
      </c>
      <c r="AF99" s="136">
        <f t="shared" si="22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1"/>
        <v>8</v>
      </c>
      <c r="D100" s="136">
        <f t="shared" si="21"/>
        <v>8</v>
      </c>
      <c r="E100" s="136">
        <f t="shared" si="21"/>
        <v>8</v>
      </c>
      <c r="F100" s="136">
        <f t="shared" si="21"/>
        <v>8</v>
      </c>
      <c r="G100" s="136">
        <f t="shared" si="21"/>
        <v>8</v>
      </c>
      <c r="H100" s="136">
        <f t="shared" si="21"/>
        <v>8</v>
      </c>
      <c r="I100" s="136">
        <v>5.4</v>
      </c>
      <c r="J100" s="136">
        <f t="shared" si="21"/>
        <v>5.4</v>
      </c>
      <c r="K100" s="136">
        <f t="shared" si="21"/>
        <v>5.4</v>
      </c>
      <c r="L100" s="136">
        <f t="shared" si="21"/>
        <v>5.4</v>
      </c>
      <c r="M100" s="136">
        <f t="shared" si="21"/>
        <v>5.4</v>
      </c>
      <c r="N100" s="136">
        <f t="shared" si="21"/>
        <v>5.4</v>
      </c>
      <c r="O100" s="136">
        <f t="shared" si="21"/>
        <v>5.4</v>
      </c>
      <c r="P100" s="136">
        <f t="shared" si="21"/>
        <v>5.4</v>
      </c>
      <c r="Q100" s="136">
        <f t="shared" si="21"/>
        <v>5.4</v>
      </c>
      <c r="R100" s="136">
        <f t="shared" si="21"/>
        <v>5.4</v>
      </c>
      <c r="S100" s="136">
        <f t="shared" si="22"/>
        <v>5.4</v>
      </c>
      <c r="T100" s="136">
        <f t="shared" si="22"/>
        <v>5.4</v>
      </c>
      <c r="U100" s="136">
        <f t="shared" si="22"/>
        <v>5.4</v>
      </c>
      <c r="V100" s="136">
        <f t="shared" si="22"/>
        <v>5.4</v>
      </c>
      <c r="W100" s="136">
        <f t="shared" si="22"/>
        <v>5.4</v>
      </c>
      <c r="X100" s="136">
        <f t="shared" si="22"/>
        <v>5.4</v>
      </c>
      <c r="Y100" s="136">
        <f t="shared" si="22"/>
        <v>5.4</v>
      </c>
      <c r="Z100" s="136">
        <f t="shared" si="22"/>
        <v>5.4</v>
      </c>
      <c r="AA100" s="136">
        <f t="shared" si="22"/>
        <v>5.4</v>
      </c>
      <c r="AB100" s="136">
        <f t="shared" si="22"/>
        <v>5.4</v>
      </c>
      <c r="AC100" s="136">
        <f t="shared" si="22"/>
        <v>5.4</v>
      </c>
      <c r="AD100" s="136">
        <f t="shared" si="22"/>
        <v>5.4</v>
      </c>
      <c r="AE100" s="136">
        <f t="shared" si="22"/>
        <v>5.4</v>
      </c>
      <c r="AF100" s="136">
        <f t="shared" si="22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1"/>
        <v>6.57</v>
      </c>
      <c r="D101" s="136">
        <f t="shared" si="21"/>
        <v>6.57</v>
      </c>
      <c r="E101" s="136">
        <f t="shared" si="21"/>
        <v>6.57</v>
      </c>
      <c r="F101" s="136">
        <f t="shared" si="21"/>
        <v>6.57</v>
      </c>
      <c r="G101" s="136">
        <f t="shared" si="21"/>
        <v>6.57</v>
      </c>
      <c r="H101" s="136">
        <f t="shared" si="21"/>
        <v>6.57</v>
      </c>
      <c r="I101" s="136">
        <f t="shared" si="21"/>
        <v>6.57</v>
      </c>
      <c r="J101" s="136">
        <f t="shared" si="21"/>
        <v>6.57</v>
      </c>
      <c r="K101" s="136">
        <f t="shared" si="21"/>
        <v>6.57</v>
      </c>
      <c r="L101" s="136">
        <f t="shared" si="21"/>
        <v>6.57</v>
      </c>
      <c r="M101" s="136">
        <f t="shared" si="21"/>
        <v>6.57</v>
      </c>
      <c r="N101" s="136">
        <f t="shared" si="21"/>
        <v>6.57</v>
      </c>
      <c r="O101" s="136">
        <f t="shared" si="21"/>
        <v>6.57</v>
      </c>
      <c r="P101" s="136">
        <f t="shared" si="21"/>
        <v>6.57</v>
      </c>
      <c r="Q101" s="136">
        <f t="shared" si="21"/>
        <v>6.57</v>
      </c>
      <c r="R101" s="136">
        <f t="shared" si="21"/>
        <v>6.57</v>
      </c>
      <c r="S101" s="136">
        <f t="shared" si="22"/>
        <v>6.57</v>
      </c>
      <c r="T101" s="136">
        <f t="shared" si="22"/>
        <v>6.57</v>
      </c>
      <c r="U101" s="136">
        <f t="shared" si="22"/>
        <v>6.57</v>
      </c>
      <c r="V101" s="136">
        <f t="shared" si="22"/>
        <v>6.57</v>
      </c>
      <c r="W101" s="136">
        <f t="shared" si="22"/>
        <v>6.57</v>
      </c>
      <c r="X101" s="136">
        <f t="shared" si="22"/>
        <v>6.57</v>
      </c>
      <c r="Y101" s="136">
        <f t="shared" si="22"/>
        <v>6.57</v>
      </c>
      <c r="Z101" s="136">
        <f t="shared" si="22"/>
        <v>6.57</v>
      </c>
      <c r="AA101" s="136">
        <f t="shared" si="22"/>
        <v>6.57</v>
      </c>
      <c r="AB101" s="136">
        <f t="shared" si="22"/>
        <v>6.57</v>
      </c>
      <c r="AC101" s="136">
        <f t="shared" si="22"/>
        <v>6.57</v>
      </c>
      <c r="AD101" s="136">
        <f t="shared" si="22"/>
        <v>6.57</v>
      </c>
      <c r="AE101" s="136">
        <f t="shared" si="22"/>
        <v>6.57</v>
      </c>
      <c r="AF101" s="136">
        <f t="shared" si="22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1"/>
        <v>3.43</v>
      </c>
      <c r="D102" s="136">
        <f t="shared" si="21"/>
        <v>3.43</v>
      </c>
      <c r="E102" s="136">
        <f t="shared" si="21"/>
        <v>3.43</v>
      </c>
      <c r="F102" s="136">
        <f t="shared" si="21"/>
        <v>3.43</v>
      </c>
      <c r="G102" s="136">
        <f t="shared" si="21"/>
        <v>3.43</v>
      </c>
      <c r="H102" s="136">
        <f t="shared" si="21"/>
        <v>3.43</v>
      </c>
      <c r="I102" s="136">
        <f t="shared" si="21"/>
        <v>3.43</v>
      </c>
      <c r="J102" s="136">
        <f t="shared" si="21"/>
        <v>3.43</v>
      </c>
      <c r="K102" s="136">
        <f t="shared" si="21"/>
        <v>3.43</v>
      </c>
      <c r="L102" s="136">
        <f t="shared" si="21"/>
        <v>3.43</v>
      </c>
      <c r="M102" s="136">
        <f t="shared" si="21"/>
        <v>3.43</v>
      </c>
      <c r="N102" s="136">
        <f t="shared" si="21"/>
        <v>3.43</v>
      </c>
      <c r="O102" s="136">
        <f t="shared" si="21"/>
        <v>3.43</v>
      </c>
      <c r="P102" s="136">
        <f t="shared" si="21"/>
        <v>3.43</v>
      </c>
      <c r="Q102" s="136">
        <f t="shared" si="21"/>
        <v>3.43</v>
      </c>
      <c r="R102" s="136">
        <f t="shared" si="21"/>
        <v>3.43</v>
      </c>
      <c r="S102" s="136">
        <f t="shared" si="22"/>
        <v>3.43</v>
      </c>
      <c r="T102" s="136">
        <f t="shared" si="22"/>
        <v>3.43</v>
      </c>
      <c r="U102" s="136">
        <f t="shared" si="22"/>
        <v>3.43</v>
      </c>
      <c r="V102" s="136">
        <f t="shared" si="22"/>
        <v>3.43</v>
      </c>
      <c r="W102" s="136">
        <f t="shared" si="22"/>
        <v>3.43</v>
      </c>
      <c r="X102" s="136">
        <f t="shared" si="22"/>
        <v>3.43</v>
      </c>
      <c r="Y102" s="136">
        <f t="shared" si="22"/>
        <v>3.43</v>
      </c>
      <c r="Z102" s="136">
        <f t="shared" si="22"/>
        <v>3.43</v>
      </c>
      <c r="AA102" s="136">
        <f t="shared" si="22"/>
        <v>3.43</v>
      </c>
      <c r="AB102" s="136">
        <f t="shared" si="22"/>
        <v>3.43</v>
      </c>
      <c r="AC102" s="136">
        <f t="shared" si="22"/>
        <v>3.43</v>
      </c>
      <c r="AD102" s="136">
        <f t="shared" si="22"/>
        <v>3.43</v>
      </c>
      <c r="AE102" s="136">
        <f t="shared" si="22"/>
        <v>3.43</v>
      </c>
      <c r="AF102" s="136">
        <f t="shared" si="22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1"/>
        <v>8</v>
      </c>
      <c r="D103" s="136">
        <f t="shared" si="21"/>
        <v>8</v>
      </c>
      <c r="E103" s="136">
        <f t="shared" si="21"/>
        <v>8</v>
      </c>
      <c r="F103" s="136">
        <f t="shared" si="21"/>
        <v>8</v>
      </c>
      <c r="G103" s="136">
        <f t="shared" si="21"/>
        <v>8</v>
      </c>
      <c r="H103" s="136">
        <f t="shared" si="21"/>
        <v>8</v>
      </c>
      <c r="I103" s="136">
        <f t="shared" si="21"/>
        <v>8</v>
      </c>
      <c r="J103" s="136">
        <f t="shared" si="21"/>
        <v>8</v>
      </c>
      <c r="K103" s="136">
        <f t="shared" si="21"/>
        <v>8</v>
      </c>
      <c r="L103" s="136">
        <f t="shared" si="21"/>
        <v>8</v>
      </c>
      <c r="M103" s="136">
        <f t="shared" si="21"/>
        <v>8</v>
      </c>
      <c r="N103" s="136">
        <f t="shared" si="21"/>
        <v>8</v>
      </c>
      <c r="O103" s="136">
        <f t="shared" si="21"/>
        <v>8</v>
      </c>
      <c r="P103" s="136">
        <f t="shared" si="21"/>
        <v>8</v>
      </c>
      <c r="Q103" s="136">
        <f t="shared" si="21"/>
        <v>8</v>
      </c>
      <c r="R103" s="136">
        <f t="shared" si="21"/>
        <v>8</v>
      </c>
      <c r="S103" s="136">
        <f t="shared" si="22"/>
        <v>8</v>
      </c>
      <c r="T103" s="136">
        <f t="shared" si="22"/>
        <v>8</v>
      </c>
      <c r="U103" s="136">
        <f t="shared" si="22"/>
        <v>8</v>
      </c>
      <c r="V103" s="136">
        <f t="shared" si="22"/>
        <v>8</v>
      </c>
      <c r="W103" s="136">
        <f t="shared" si="22"/>
        <v>8</v>
      </c>
      <c r="X103" s="136">
        <f t="shared" si="22"/>
        <v>8</v>
      </c>
      <c r="Y103" s="136">
        <f t="shared" si="22"/>
        <v>8</v>
      </c>
      <c r="Z103" s="136">
        <f t="shared" si="22"/>
        <v>8</v>
      </c>
      <c r="AA103" s="136">
        <f t="shared" si="22"/>
        <v>8</v>
      </c>
      <c r="AB103" s="136">
        <f t="shared" si="22"/>
        <v>8</v>
      </c>
      <c r="AC103" s="136">
        <f t="shared" si="22"/>
        <v>8</v>
      </c>
      <c r="AD103" s="136">
        <f t="shared" si="22"/>
        <v>8</v>
      </c>
      <c r="AE103" s="136">
        <f t="shared" si="22"/>
        <v>8</v>
      </c>
      <c r="AF103" s="136">
        <f t="shared" si="22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1"/>
        <v>2.96</v>
      </c>
      <c r="D104" s="136">
        <f t="shared" si="21"/>
        <v>2.96</v>
      </c>
      <c r="E104" s="136">
        <f t="shared" si="21"/>
        <v>2.96</v>
      </c>
      <c r="F104" s="136">
        <f t="shared" si="21"/>
        <v>2.96</v>
      </c>
      <c r="G104" s="136">
        <f t="shared" si="21"/>
        <v>2.96</v>
      </c>
      <c r="H104" s="136">
        <f t="shared" si="21"/>
        <v>2.96</v>
      </c>
      <c r="I104" s="136">
        <f t="shared" si="21"/>
        <v>2.96</v>
      </c>
      <c r="J104" s="136">
        <f t="shared" si="21"/>
        <v>2.96</v>
      </c>
      <c r="K104" s="136">
        <f t="shared" si="21"/>
        <v>2.96</v>
      </c>
      <c r="L104" s="136">
        <f t="shared" si="21"/>
        <v>2.96</v>
      </c>
      <c r="M104" s="136">
        <f t="shared" si="21"/>
        <v>2.96</v>
      </c>
      <c r="N104" s="136">
        <f t="shared" si="21"/>
        <v>2.96</v>
      </c>
      <c r="O104" s="136">
        <f t="shared" si="21"/>
        <v>2.96</v>
      </c>
      <c r="P104" s="136">
        <f t="shared" si="21"/>
        <v>2.96</v>
      </c>
      <c r="Q104" s="136">
        <f t="shared" si="21"/>
        <v>2.96</v>
      </c>
      <c r="R104" s="136">
        <f t="shared" si="21"/>
        <v>2.96</v>
      </c>
      <c r="S104" s="136">
        <f t="shared" si="22"/>
        <v>2.96</v>
      </c>
      <c r="T104" s="136">
        <f t="shared" si="22"/>
        <v>2.96</v>
      </c>
      <c r="U104" s="136">
        <f t="shared" si="22"/>
        <v>2.96</v>
      </c>
      <c r="V104" s="136">
        <f t="shared" si="22"/>
        <v>2.96</v>
      </c>
      <c r="W104" s="136">
        <f t="shared" si="22"/>
        <v>2.96</v>
      </c>
      <c r="X104" s="136">
        <f t="shared" si="22"/>
        <v>2.96</v>
      </c>
      <c r="Y104" s="136">
        <f t="shared" si="22"/>
        <v>2.96</v>
      </c>
      <c r="Z104" s="136">
        <f t="shared" si="22"/>
        <v>2.96</v>
      </c>
      <c r="AA104" s="136">
        <f t="shared" si="22"/>
        <v>2.96</v>
      </c>
      <c r="AB104" s="136">
        <f t="shared" si="22"/>
        <v>2.96</v>
      </c>
      <c r="AC104" s="136">
        <f t="shared" si="22"/>
        <v>2.96</v>
      </c>
      <c r="AD104" s="136">
        <f t="shared" si="22"/>
        <v>2.96</v>
      </c>
      <c r="AE104" s="136">
        <f t="shared" si="22"/>
        <v>2.96</v>
      </c>
      <c r="AF104" s="136">
        <f t="shared" si="22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1"/>
        <v>7</v>
      </c>
      <c r="E105" s="136">
        <f t="shared" si="21"/>
        <v>7</v>
      </c>
      <c r="F105" s="136">
        <f t="shared" si="21"/>
        <v>7</v>
      </c>
      <c r="G105" s="136">
        <f t="shared" si="21"/>
        <v>7</v>
      </c>
      <c r="H105" s="136">
        <f t="shared" si="21"/>
        <v>7</v>
      </c>
      <c r="I105" s="136">
        <f t="shared" si="21"/>
        <v>7</v>
      </c>
      <c r="J105" s="136">
        <f t="shared" si="21"/>
        <v>7</v>
      </c>
      <c r="K105" s="136">
        <f t="shared" si="21"/>
        <v>7</v>
      </c>
      <c r="L105" s="136">
        <f t="shared" si="21"/>
        <v>7</v>
      </c>
      <c r="M105" s="136">
        <f t="shared" si="21"/>
        <v>7</v>
      </c>
      <c r="N105" s="136">
        <f t="shared" si="21"/>
        <v>7</v>
      </c>
      <c r="O105" s="136">
        <f t="shared" si="21"/>
        <v>7</v>
      </c>
      <c r="P105" s="136">
        <f t="shared" si="21"/>
        <v>7</v>
      </c>
      <c r="Q105" s="136">
        <f t="shared" si="21"/>
        <v>7</v>
      </c>
      <c r="R105" s="136">
        <f t="shared" si="21"/>
        <v>7</v>
      </c>
      <c r="S105" s="136">
        <f t="shared" si="22"/>
        <v>7</v>
      </c>
      <c r="T105" s="136">
        <f t="shared" si="22"/>
        <v>7</v>
      </c>
      <c r="U105" s="136">
        <f t="shared" si="22"/>
        <v>7</v>
      </c>
      <c r="V105" s="136">
        <f t="shared" si="22"/>
        <v>7</v>
      </c>
      <c r="W105" s="136">
        <f t="shared" si="22"/>
        <v>7</v>
      </c>
      <c r="X105" s="136">
        <f t="shared" si="22"/>
        <v>7</v>
      </c>
      <c r="Y105" s="136">
        <f t="shared" si="22"/>
        <v>7</v>
      </c>
      <c r="Z105" s="136">
        <f t="shared" si="22"/>
        <v>7</v>
      </c>
      <c r="AA105" s="136">
        <f t="shared" si="22"/>
        <v>7</v>
      </c>
      <c r="AB105" s="136">
        <f t="shared" si="22"/>
        <v>7</v>
      </c>
      <c r="AC105" s="136">
        <f t="shared" si="22"/>
        <v>7</v>
      </c>
      <c r="AD105" s="136">
        <f t="shared" si="22"/>
        <v>7</v>
      </c>
      <c r="AE105" s="136">
        <f t="shared" si="22"/>
        <v>7</v>
      </c>
      <c r="AF105" s="136">
        <f t="shared" si="22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3">B106</f>
        <v>3.47</v>
      </c>
      <c r="D106" s="136">
        <f t="shared" si="23"/>
        <v>3.47</v>
      </c>
      <c r="E106" s="136">
        <f t="shared" si="23"/>
        <v>3.47</v>
      </c>
      <c r="F106" s="136">
        <f t="shared" si="23"/>
        <v>3.47</v>
      </c>
      <c r="G106" s="136">
        <f t="shared" si="23"/>
        <v>3.47</v>
      </c>
      <c r="H106" s="136">
        <f t="shared" si="23"/>
        <v>3.47</v>
      </c>
      <c r="I106" s="136">
        <f t="shared" si="23"/>
        <v>3.47</v>
      </c>
      <c r="J106" s="136">
        <f t="shared" si="23"/>
        <v>3.47</v>
      </c>
      <c r="K106" s="136">
        <f t="shared" si="23"/>
        <v>3.47</v>
      </c>
      <c r="L106" s="136">
        <f t="shared" si="23"/>
        <v>3.47</v>
      </c>
      <c r="M106" s="136">
        <f t="shared" si="23"/>
        <v>3.47</v>
      </c>
      <c r="N106" s="136">
        <f t="shared" si="23"/>
        <v>3.47</v>
      </c>
      <c r="O106" s="136">
        <f t="shared" si="23"/>
        <v>3.47</v>
      </c>
      <c r="P106" s="136">
        <f t="shared" si="23"/>
        <v>3.47</v>
      </c>
      <c r="Q106" s="136">
        <f t="shared" si="23"/>
        <v>3.47</v>
      </c>
      <c r="R106" s="136">
        <f t="shared" si="23"/>
        <v>3.47</v>
      </c>
      <c r="S106" s="136">
        <f t="shared" ref="S106:AF124" si="24">R106</f>
        <v>3.47</v>
      </c>
      <c r="T106" s="136">
        <f t="shared" si="24"/>
        <v>3.47</v>
      </c>
      <c r="U106" s="136">
        <f t="shared" si="24"/>
        <v>3.47</v>
      </c>
      <c r="V106" s="136">
        <f t="shared" si="24"/>
        <v>3.47</v>
      </c>
      <c r="W106" s="136">
        <f t="shared" si="24"/>
        <v>3.47</v>
      </c>
      <c r="X106" s="136">
        <f t="shared" si="24"/>
        <v>3.47</v>
      </c>
      <c r="Y106" s="136">
        <f t="shared" si="24"/>
        <v>3.47</v>
      </c>
      <c r="Z106" s="136">
        <f t="shared" si="24"/>
        <v>3.47</v>
      </c>
      <c r="AA106" s="136">
        <f t="shared" si="24"/>
        <v>3.47</v>
      </c>
      <c r="AB106" s="136">
        <f t="shared" si="24"/>
        <v>3.47</v>
      </c>
      <c r="AC106" s="136">
        <f t="shared" si="24"/>
        <v>3.47</v>
      </c>
      <c r="AD106" s="136">
        <f t="shared" si="24"/>
        <v>3.47</v>
      </c>
      <c r="AE106" s="136">
        <f t="shared" si="24"/>
        <v>3.47</v>
      </c>
      <c r="AF106" s="136">
        <f t="shared" si="24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3"/>
        <v>2.1</v>
      </c>
      <c r="D107" s="136">
        <f t="shared" si="23"/>
        <v>2.1</v>
      </c>
      <c r="E107" s="136">
        <f t="shared" si="23"/>
        <v>2.1</v>
      </c>
      <c r="F107" s="136">
        <f t="shared" si="23"/>
        <v>2.1</v>
      </c>
      <c r="G107" s="136">
        <f t="shared" si="23"/>
        <v>2.1</v>
      </c>
      <c r="H107" s="136">
        <f t="shared" si="23"/>
        <v>2.1</v>
      </c>
      <c r="I107" s="136">
        <f t="shared" si="23"/>
        <v>2.1</v>
      </c>
      <c r="J107" s="136">
        <f t="shared" si="23"/>
        <v>2.1</v>
      </c>
      <c r="K107" s="136">
        <f t="shared" si="23"/>
        <v>2.1</v>
      </c>
      <c r="L107" s="136">
        <f t="shared" si="23"/>
        <v>2.1</v>
      </c>
      <c r="M107" s="136">
        <f t="shared" si="23"/>
        <v>2.1</v>
      </c>
      <c r="N107" s="136">
        <f t="shared" si="23"/>
        <v>2.1</v>
      </c>
      <c r="O107" s="136">
        <f t="shared" si="23"/>
        <v>2.1</v>
      </c>
      <c r="P107" s="136">
        <f t="shared" si="23"/>
        <v>2.1</v>
      </c>
      <c r="Q107" s="136">
        <f t="shared" si="23"/>
        <v>2.1</v>
      </c>
      <c r="R107" s="136">
        <f t="shared" si="23"/>
        <v>2.1</v>
      </c>
      <c r="S107" s="136">
        <f t="shared" si="24"/>
        <v>2.1</v>
      </c>
      <c r="T107" s="136">
        <f t="shared" si="24"/>
        <v>2.1</v>
      </c>
      <c r="U107" s="136">
        <f t="shared" si="24"/>
        <v>2.1</v>
      </c>
      <c r="V107" s="136">
        <f t="shared" si="24"/>
        <v>2.1</v>
      </c>
      <c r="W107" s="136">
        <f t="shared" si="24"/>
        <v>2.1</v>
      </c>
      <c r="X107" s="136">
        <f t="shared" si="24"/>
        <v>2.1</v>
      </c>
      <c r="Y107" s="136">
        <f t="shared" si="24"/>
        <v>2.1</v>
      </c>
      <c r="Z107" s="136">
        <f t="shared" si="24"/>
        <v>2.1</v>
      </c>
      <c r="AA107" s="136">
        <f t="shared" si="24"/>
        <v>2.1</v>
      </c>
      <c r="AB107" s="136">
        <f t="shared" si="24"/>
        <v>2.1</v>
      </c>
      <c r="AC107" s="136">
        <f t="shared" si="24"/>
        <v>2.1</v>
      </c>
      <c r="AD107" s="136">
        <f t="shared" si="24"/>
        <v>2.1</v>
      </c>
      <c r="AE107" s="136">
        <f t="shared" si="24"/>
        <v>2.1</v>
      </c>
      <c r="AF107" s="136">
        <f t="shared" si="24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3"/>
        <v>9.3000000000000007</v>
      </c>
      <c r="D108" s="136">
        <f t="shared" si="23"/>
        <v>9.3000000000000007</v>
      </c>
      <c r="E108" s="136">
        <f t="shared" si="23"/>
        <v>9.3000000000000007</v>
      </c>
      <c r="F108" s="136">
        <f t="shared" si="23"/>
        <v>9.3000000000000007</v>
      </c>
      <c r="G108" s="136">
        <f t="shared" si="23"/>
        <v>9.3000000000000007</v>
      </c>
      <c r="H108" s="136">
        <f t="shared" si="23"/>
        <v>9.3000000000000007</v>
      </c>
      <c r="I108" s="136">
        <f t="shared" si="23"/>
        <v>9.3000000000000007</v>
      </c>
      <c r="J108" s="136">
        <f t="shared" si="23"/>
        <v>9.3000000000000007</v>
      </c>
      <c r="K108" s="136">
        <f t="shared" si="23"/>
        <v>9.3000000000000007</v>
      </c>
      <c r="L108" s="136">
        <f t="shared" si="23"/>
        <v>9.3000000000000007</v>
      </c>
      <c r="M108" s="136">
        <f t="shared" si="23"/>
        <v>9.3000000000000007</v>
      </c>
      <c r="N108" s="136">
        <f t="shared" si="23"/>
        <v>9.3000000000000007</v>
      </c>
      <c r="O108" s="136">
        <f t="shared" si="23"/>
        <v>9.3000000000000007</v>
      </c>
      <c r="P108" s="136">
        <f t="shared" si="23"/>
        <v>9.3000000000000007</v>
      </c>
      <c r="Q108" s="136">
        <f t="shared" si="23"/>
        <v>9.3000000000000007</v>
      </c>
      <c r="R108" s="136">
        <f t="shared" si="23"/>
        <v>9.3000000000000007</v>
      </c>
      <c r="S108" s="136">
        <f t="shared" si="24"/>
        <v>9.3000000000000007</v>
      </c>
      <c r="T108" s="136">
        <f t="shared" si="24"/>
        <v>9.3000000000000007</v>
      </c>
      <c r="U108" s="136">
        <f t="shared" si="24"/>
        <v>9.3000000000000007</v>
      </c>
      <c r="V108" s="136">
        <f t="shared" si="24"/>
        <v>9.3000000000000007</v>
      </c>
      <c r="W108" s="136">
        <f t="shared" si="24"/>
        <v>9.3000000000000007</v>
      </c>
      <c r="X108" s="136">
        <f t="shared" si="24"/>
        <v>9.3000000000000007</v>
      </c>
      <c r="Y108" s="136">
        <f t="shared" si="24"/>
        <v>9.3000000000000007</v>
      </c>
      <c r="Z108" s="136">
        <f t="shared" si="24"/>
        <v>9.3000000000000007</v>
      </c>
      <c r="AA108" s="136">
        <f t="shared" si="24"/>
        <v>9.3000000000000007</v>
      </c>
      <c r="AB108" s="136">
        <f t="shared" si="24"/>
        <v>9.3000000000000007</v>
      </c>
      <c r="AC108" s="136">
        <f t="shared" si="24"/>
        <v>9.3000000000000007</v>
      </c>
      <c r="AD108" s="136">
        <f t="shared" si="24"/>
        <v>9.3000000000000007</v>
      </c>
      <c r="AE108" s="136">
        <f t="shared" si="24"/>
        <v>9.3000000000000007</v>
      </c>
      <c r="AF108" s="136">
        <f t="shared" si="24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3"/>
        <v>0</v>
      </c>
      <c r="D110" s="136">
        <f t="shared" si="23"/>
        <v>0</v>
      </c>
      <c r="E110" s="136">
        <f t="shared" si="23"/>
        <v>0</v>
      </c>
      <c r="F110" s="136">
        <f t="shared" si="23"/>
        <v>0</v>
      </c>
      <c r="G110" s="136">
        <f t="shared" si="23"/>
        <v>0</v>
      </c>
      <c r="H110" s="136">
        <f t="shared" si="23"/>
        <v>0</v>
      </c>
      <c r="I110" s="136">
        <f t="shared" si="23"/>
        <v>0</v>
      </c>
      <c r="J110" s="136">
        <f t="shared" si="23"/>
        <v>0</v>
      </c>
      <c r="K110" s="136">
        <f t="shared" si="23"/>
        <v>0</v>
      </c>
      <c r="L110" s="136">
        <f t="shared" si="23"/>
        <v>0</v>
      </c>
      <c r="M110" s="136">
        <f t="shared" si="23"/>
        <v>0</v>
      </c>
      <c r="N110" s="136">
        <f t="shared" si="23"/>
        <v>0</v>
      </c>
      <c r="O110" s="136">
        <f t="shared" si="23"/>
        <v>0</v>
      </c>
      <c r="P110" s="136">
        <f t="shared" si="23"/>
        <v>0</v>
      </c>
      <c r="Q110" s="136">
        <f t="shared" si="23"/>
        <v>0</v>
      </c>
      <c r="R110" s="136">
        <f t="shared" si="23"/>
        <v>0</v>
      </c>
      <c r="S110" s="136">
        <f t="shared" si="24"/>
        <v>0</v>
      </c>
      <c r="T110" s="136">
        <f t="shared" si="24"/>
        <v>0</v>
      </c>
      <c r="U110" s="136">
        <f t="shared" si="24"/>
        <v>0</v>
      </c>
      <c r="V110" s="136">
        <f t="shared" si="24"/>
        <v>0</v>
      </c>
      <c r="W110" s="136">
        <f t="shared" si="24"/>
        <v>0</v>
      </c>
      <c r="X110" s="136">
        <f t="shared" si="24"/>
        <v>0</v>
      </c>
      <c r="Y110" s="136">
        <f t="shared" si="24"/>
        <v>0</v>
      </c>
      <c r="Z110" s="136">
        <f t="shared" si="24"/>
        <v>0</v>
      </c>
      <c r="AA110" s="136">
        <f t="shared" si="24"/>
        <v>0</v>
      </c>
      <c r="AB110" s="136">
        <f t="shared" si="24"/>
        <v>0</v>
      </c>
      <c r="AC110" s="136">
        <f t="shared" si="24"/>
        <v>0</v>
      </c>
      <c r="AD110" s="136">
        <f t="shared" si="24"/>
        <v>0</v>
      </c>
      <c r="AE110" s="136">
        <f t="shared" si="24"/>
        <v>0</v>
      </c>
      <c r="AF110" s="136">
        <f t="shared" si="24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3"/>
        <v>5</v>
      </c>
      <c r="D111" s="136">
        <f t="shared" si="23"/>
        <v>5</v>
      </c>
      <c r="E111" s="136">
        <f t="shared" si="23"/>
        <v>5</v>
      </c>
      <c r="F111" s="136">
        <f t="shared" si="23"/>
        <v>5</v>
      </c>
      <c r="G111" s="136">
        <f t="shared" si="23"/>
        <v>5</v>
      </c>
      <c r="H111" s="136">
        <f t="shared" si="23"/>
        <v>5</v>
      </c>
      <c r="I111" s="136">
        <f t="shared" si="23"/>
        <v>5</v>
      </c>
      <c r="J111" s="136">
        <f t="shared" si="23"/>
        <v>5</v>
      </c>
      <c r="K111" s="136">
        <f t="shared" si="23"/>
        <v>5</v>
      </c>
      <c r="L111" s="136">
        <f t="shared" si="23"/>
        <v>5</v>
      </c>
      <c r="M111" s="136">
        <f t="shared" si="23"/>
        <v>5</v>
      </c>
      <c r="N111" s="136">
        <f t="shared" si="23"/>
        <v>5</v>
      </c>
      <c r="O111" s="136">
        <f t="shared" si="23"/>
        <v>5</v>
      </c>
      <c r="P111" s="136">
        <f t="shared" si="23"/>
        <v>5</v>
      </c>
      <c r="Q111" s="136">
        <f t="shared" si="23"/>
        <v>5</v>
      </c>
      <c r="R111" s="136">
        <f t="shared" si="23"/>
        <v>5</v>
      </c>
      <c r="S111" s="136">
        <f t="shared" si="24"/>
        <v>5</v>
      </c>
      <c r="T111" s="136">
        <f t="shared" si="24"/>
        <v>5</v>
      </c>
      <c r="U111" s="136">
        <f t="shared" si="24"/>
        <v>5</v>
      </c>
      <c r="V111" s="136">
        <f t="shared" si="24"/>
        <v>5</v>
      </c>
      <c r="W111" s="136">
        <f t="shared" si="24"/>
        <v>5</v>
      </c>
      <c r="X111" s="136">
        <f t="shared" si="24"/>
        <v>5</v>
      </c>
      <c r="Y111" s="136">
        <f t="shared" si="24"/>
        <v>5</v>
      </c>
      <c r="Z111" s="136">
        <f t="shared" si="24"/>
        <v>5</v>
      </c>
      <c r="AA111" s="136">
        <f t="shared" si="24"/>
        <v>5</v>
      </c>
      <c r="AB111" s="136">
        <f t="shared" si="24"/>
        <v>5</v>
      </c>
      <c r="AC111" s="136">
        <f t="shared" si="24"/>
        <v>5</v>
      </c>
      <c r="AD111" s="136">
        <f t="shared" si="24"/>
        <v>5</v>
      </c>
      <c r="AE111" s="136">
        <f t="shared" si="24"/>
        <v>5</v>
      </c>
      <c r="AF111" s="136">
        <f t="shared" si="24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3"/>
        <v>1</v>
      </c>
      <c r="D112" s="136">
        <f t="shared" si="23"/>
        <v>1</v>
      </c>
      <c r="E112" s="136">
        <f t="shared" si="23"/>
        <v>1</v>
      </c>
      <c r="F112" s="136">
        <f t="shared" si="23"/>
        <v>1</v>
      </c>
      <c r="G112" s="136">
        <f t="shared" si="23"/>
        <v>1</v>
      </c>
      <c r="H112" s="136">
        <f t="shared" si="23"/>
        <v>1</v>
      </c>
      <c r="I112" s="136">
        <f t="shared" si="23"/>
        <v>1</v>
      </c>
      <c r="J112" s="136">
        <f t="shared" si="23"/>
        <v>1</v>
      </c>
      <c r="K112" s="136">
        <f t="shared" si="23"/>
        <v>1</v>
      </c>
      <c r="L112" s="136">
        <f t="shared" si="23"/>
        <v>1</v>
      </c>
      <c r="M112" s="136">
        <f t="shared" si="23"/>
        <v>1</v>
      </c>
      <c r="N112" s="136">
        <f t="shared" si="23"/>
        <v>1</v>
      </c>
      <c r="O112" s="136">
        <f t="shared" si="23"/>
        <v>1</v>
      </c>
      <c r="P112" s="136">
        <f t="shared" si="23"/>
        <v>1</v>
      </c>
      <c r="Q112" s="136">
        <f t="shared" si="23"/>
        <v>1</v>
      </c>
      <c r="R112" s="136">
        <f t="shared" si="23"/>
        <v>1</v>
      </c>
      <c r="S112" s="136">
        <f t="shared" si="24"/>
        <v>1</v>
      </c>
      <c r="T112" s="136">
        <f t="shared" si="24"/>
        <v>1</v>
      </c>
      <c r="U112" s="136">
        <f t="shared" si="24"/>
        <v>1</v>
      </c>
      <c r="V112" s="136">
        <f t="shared" si="24"/>
        <v>1</v>
      </c>
      <c r="W112" s="136">
        <f t="shared" si="24"/>
        <v>1</v>
      </c>
      <c r="X112" s="136">
        <f t="shared" si="24"/>
        <v>1</v>
      </c>
      <c r="Y112" s="136">
        <f t="shared" si="24"/>
        <v>1</v>
      </c>
      <c r="Z112" s="136">
        <f t="shared" si="24"/>
        <v>1</v>
      </c>
      <c r="AA112" s="136">
        <f t="shared" si="24"/>
        <v>1</v>
      </c>
      <c r="AB112" s="136">
        <f t="shared" si="24"/>
        <v>1</v>
      </c>
      <c r="AC112" s="136">
        <f t="shared" si="24"/>
        <v>1</v>
      </c>
      <c r="AD112" s="136">
        <f t="shared" si="24"/>
        <v>1</v>
      </c>
      <c r="AE112" s="136">
        <f t="shared" si="24"/>
        <v>1</v>
      </c>
      <c r="AF112" s="136">
        <f t="shared" si="24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3"/>
        <v>1.58</v>
      </c>
      <c r="D113" s="136">
        <f t="shared" si="23"/>
        <v>1.58</v>
      </c>
      <c r="E113" s="136">
        <f t="shared" si="23"/>
        <v>1.58</v>
      </c>
      <c r="F113" s="136">
        <f t="shared" si="23"/>
        <v>1.58</v>
      </c>
      <c r="G113" s="136">
        <f t="shared" si="23"/>
        <v>1.58</v>
      </c>
      <c r="H113" s="136">
        <f t="shared" si="23"/>
        <v>1.58</v>
      </c>
      <c r="I113" s="136">
        <f t="shared" si="23"/>
        <v>1.58</v>
      </c>
      <c r="J113" s="136">
        <f t="shared" si="23"/>
        <v>1.58</v>
      </c>
      <c r="K113" s="136">
        <f t="shared" si="23"/>
        <v>1.58</v>
      </c>
      <c r="L113" s="136">
        <f t="shared" si="23"/>
        <v>1.58</v>
      </c>
      <c r="M113" s="136">
        <f t="shared" si="23"/>
        <v>1.58</v>
      </c>
      <c r="N113" s="136">
        <f t="shared" si="23"/>
        <v>1.58</v>
      </c>
      <c r="O113" s="136">
        <f t="shared" si="23"/>
        <v>1.58</v>
      </c>
      <c r="P113" s="136">
        <f t="shared" si="23"/>
        <v>1.58</v>
      </c>
      <c r="Q113" s="136">
        <f t="shared" si="23"/>
        <v>1.58</v>
      </c>
      <c r="R113" s="136">
        <f t="shared" si="23"/>
        <v>1.58</v>
      </c>
      <c r="S113" s="136">
        <f t="shared" si="24"/>
        <v>1.58</v>
      </c>
      <c r="T113" s="136">
        <f t="shared" si="24"/>
        <v>1.58</v>
      </c>
      <c r="U113" s="136">
        <f t="shared" si="24"/>
        <v>1.58</v>
      </c>
      <c r="V113" s="136">
        <f t="shared" si="24"/>
        <v>1.58</v>
      </c>
      <c r="W113" s="136">
        <f t="shared" si="24"/>
        <v>1.58</v>
      </c>
      <c r="X113" s="136">
        <f t="shared" si="24"/>
        <v>1.58</v>
      </c>
      <c r="Y113" s="136">
        <f t="shared" si="24"/>
        <v>1.58</v>
      </c>
      <c r="Z113" s="136">
        <f t="shared" si="24"/>
        <v>1.58</v>
      </c>
      <c r="AA113" s="136">
        <f t="shared" si="24"/>
        <v>1.58</v>
      </c>
      <c r="AB113" s="136">
        <f t="shared" si="24"/>
        <v>1.58</v>
      </c>
      <c r="AC113" s="136">
        <f t="shared" si="24"/>
        <v>1.58</v>
      </c>
      <c r="AD113" s="136">
        <f t="shared" si="24"/>
        <v>1.58</v>
      </c>
      <c r="AE113" s="136">
        <f t="shared" si="24"/>
        <v>1.58</v>
      </c>
      <c r="AF113" s="136">
        <f t="shared" si="24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3"/>
        <v>1.46</v>
      </c>
      <c r="D114" s="136">
        <f t="shared" si="23"/>
        <v>1.46</v>
      </c>
      <c r="E114" s="136">
        <f t="shared" si="23"/>
        <v>1.46</v>
      </c>
      <c r="F114" s="136">
        <f t="shared" si="23"/>
        <v>1.46</v>
      </c>
      <c r="G114" s="136">
        <f t="shared" si="23"/>
        <v>1.46</v>
      </c>
      <c r="H114" s="136">
        <f t="shared" si="23"/>
        <v>1.46</v>
      </c>
      <c r="I114" s="136">
        <f t="shared" si="23"/>
        <v>1.46</v>
      </c>
      <c r="J114" s="136">
        <f t="shared" si="23"/>
        <v>1.46</v>
      </c>
      <c r="K114" s="136">
        <f t="shared" si="23"/>
        <v>1.46</v>
      </c>
      <c r="L114" s="136">
        <f t="shared" si="23"/>
        <v>1.46</v>
      </c>
      <c r="M114" s="136">
        <f t="shared" si="23"/>
        <v>1.46</v>
      </c>
      <c r="N114" s="136">
        <f t="shared" si="23"/>
        <v>1.46</v>
      </c>
      <c r="O114" s="136">
        <f t="shared" si="23"/>
        <v>1.46</v>
      </c>
      <c r="P114" s="136">
        <f t="shared" si="23"/>
        <v>1.46</v>
      </c>
      <c r="Q114" s="136">
        <f t="shared" si="23"/>
        <v>1.46</v>
      </c>
      <c r="R114" s="136">
        <f t="shared" si="23"/>
        <v>1.46</v>
      </c>
      <c r="S114" s="136">
        <f t="shared" si="24"/>
        <v>1.46</v>
      </c>
      <c r="T114" s="136">
        <f t="shared" si="24"/>
        <v>1.46</v>
      </c>
      <c r="U114" s="136">
        <f t="shared" si="24"/>
        <v>1.46</v>
      </c>
      <c r="V114" s="136">
        <f t="shared" si="24"/>
        <v>1.46</v>
      </c>
      <c r="W114" s="136">
        <f t="shared" si="24"/>
        <v>1.46</v>
      </c>
      <c r="X114" s="136">
        <f t="shared" si="24"/>
        <v>1.46</v>
      </c>
      <c r="Y114" s="136">
        <f t="shared" si="24"/>
        <v>1.46</v>
      </c>
      <c r="Z114" s="136">
        <f t="shared" si="24"/>
        <v>1.46</v>
      </c>
      <c r="AA114" s="136">
        <f t="shared" si="24"/>
        <v>1.46</v>
      </c>
      <c r="AB114" s="136">
        <f t="shared" si="24"/>
        <v>1.46</v>
      </c>
      <c r="AC114" s="136">
        <f t="shared" si="24"/>
        <v>1.46</v>
      </c>
      <c r="AD114" s="136">
        <f t="shared" si="24"/>
        <v>1.46</v>
      </c>
      <c r="AE114" s="136">
        <f t="shared" si="24"/>
        <v>1.46</v>
      </c>
      <c r="AF114" s="136">
        <f t="shared" si="24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3"/>
        <v>1.48</v>
      </c>
      <c r="D115" s="136">
        <f t="shared" si="23"/>
        <v>1.48</v>
      </c>
      <c r="E115" s="136">
        <f t="shared" si="23"/>
        <v>1.48</v>
      </c>
      <c r="F115" s="136">
        <f t="shared" si="23"/>
        <v>1.48</v>
      </c>
      <c r="G115" s="136">
        <f t="shared" si="23"/>
        <v>1.48</v>
      </c>
      <c r="H115" s="136">
        <f t="shared" si="23"/>
        <v>1.48</v>
      </c>
      <c r="I115" s="136">
        <f t="shared" si="23"/>
        <v>1.48</v>
      </c>
      <c r="J115" s="136">
        <f t="shared" si="23"/>
        <v>1.48</v>
      </c>
      <c r="K115" s="136">
        <f t="shared" si="23"/>
        <v>1.48</v>
      </c>
      <c r="L115" s="136">
        <f t="shared" si="23"/>
        <v>1.48</v>
      </c>
      <c r="M115" s="136">
        <f t="shared" si="23"/>
        <v>1.48</v>
      </c>
      <c r="N115" s="136">
        <f t="shared" si="23"/>
        <v>1.48</v>
      </c>
      <c r="O115" s="136">
        <f t="shared" si="23"/>
        <v>1.48</v>
      </c>
      <c r="P115" s="136">
        <f t="shared" si="23"/>
        <v>1.48</v>
      </c>
      <c r="Q115" s="136">
        <f t="shared" si="23"/>
        <v>1.48</v>
      </c>
      <c r="R115" s="136">
        <f t="shared" si="23"/>
        <v>1.48</v>
      </c>
      <c r="S115" s="136">
        <f t="shared" si="24"/>
        <v>1.48</v>
      </c>
      <c r="T115" s="136">
        <f t="shared" si="24"/>
        <v>1.48</v>
      </c>
      <c r="U115" s="136">
        <f t="shared" si="24"/>
        <v>1.48</v>
      </c>
      <c r="V115" s="136">
        <f t="shared" si="24"/>
        <v>1.48</v>
      </c>
      <c r="W115" s="136">
        <f t="shared" si="24"/>
        <v>1.48</v>
      </c>
      <c r="X115" s="136">
        <f t="shared" si="24"/>
        <v>1.48</v>
      </c>
      <c r="Y115" s="136">
        <f t="shared" si="24"/>
        <v>1.48</v>
      </c>
      <c r="Z115" s="136">
        <f t="shared" si="24"/>
        <v>1.48</v>
      </c>
      <c r="AA115" s="136">
        <f t="shared" si="24"/>
        <v>1.48</v>
      </c>
      <c r="AB115" s="136">
        <f t="shared" si="24"/>
        <v>1.48</v>
      </c>
      <c r="AC115" s="136">
        <f t="shared" si="24"/>
        <v>1.48</v>
      </c>
      <c r="AD115" s="136">
        <f t="shared" si="24"/>
        <v>1.48</v>
      </c>
      <c r="AE115" s="136">
        <f t="shared" si="24"/>
        <v>1.48</v>
      </c>
      <c r="AF115" s="136">
        <f t="shared" si="24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3"/>
        <v>2.2000000000000002</v>
      </c>
      <c r="D116" s="136">
        <f t="shared" si="23"/>
        <v>2.2000000000000002</v>
      </c>
      <c r="E116" s="136">
        <f t="shared" si="23"/>
        <v>2.2000000000000002</v>
      </c>
      <c r="F116" s="136">
        <f t="shared" si="23"/>
        <v>2.2000000000000002</v>
      </c>
      <c r="G116" s="136">
        <f t="shared" si="23"/>
        <v>2.2000000000000002</v>
      </c>
      <c r="H116" s="136">
        <f t="shared" si="23"/>
        <v>2.2000000000000002</v>
      </c>
      <c r="I116" s="136">
        <f t="shared" si="23"/>
        <v>2.2000000000000002</v>
      </c>
      <c r="J116" s="136">
        <f t="shared" si="23"/>
        <v>2.2000000000000002</v>
      </c>
      <c r="K116" s="136">
        <f t="shared" si="23"/>
        <v>2.2000000000000002</v>
      </c>
      <c r="L116" s="136">
        <f t="shared" si="23"/>
        <v>2.2000000000000002</v>
      </c>
      <c r="M116" s="136">
        <f t="shared" si="23"/>
        <v>2.2000000000000002</v>
      </c>
      <c r="N116" s="136">
        <f t="shared" si="23"/>
        <v>2.2000000000000002</v>
      </c>
      <c r="O116" s="136">
        <f t="shared" si="23"/>
        <v>2.2000000000000002</v>
      </c>
      <c r="P116" s="136">
        <f t="shared" si="23"/>
        <v>2.2000000000000002</v>
      </c>
      <c r="Q116" s="136">
        <f t="shared" si="23"/>
        <v>2.2000000000000002</v>
      </c>
      <c r="R116" s="136">
        <f t="shared" si="23"/>
        <v>2.2000000000000002</v>
      </c>
      <c r="S116" s="136">
        <f t="shared" si="24"/>
        <v>2.2000000000000002</v>
      </c>
      <c r="T116" s="136">
        <f t="shared" si="24"/>
        <v>2.2000000000000002</v>
      </c>
      <c r="U116" s="136">
        <f t="shared" si="24"/>
        <v>2.2000000000000002</v>
      </c>
      <c r="V116" s="136">
        <f t="shared" si="24"/>
        <v>2.2000000000000002</v>
      </c>
      <c r="W116" s="136">
        <f t="shared" si="24"/>
        <v>2.2000000000000002</v>
      </c>
      <c r="X116" s="136">
        <f t="shared" si="24"/>
        <v>2.2000000000000002</v>
      </c>
      <c r="Y116" s="136">
        <f t="shared" si="24"/>
        <v>2.2000000000000002</v>
      </c>
      <c r="Z116" s="136">
        <f t="shared" si="24"/>
        <v>2.2000000000000002</v>
      </c>
      <c r="AA116" s="136">
        <f t="shared" si="24"/>
        <v>2.2000000000000002</v>
      </c>
      <c r="AB116" s="136">
        <f t="shared" si="24"/>
        <v>2.2000000000000002</v>
      </c>
      <c r="AC116" s="136">
        <f t="shared" si="24"/>
        <v>2.2000000000000002</v>
      </c>
      <c r="AD116" s="136">
        <f t="shared" si="24"/>
        <v>2.2000000000000002</v>
      </c>
      <c r="AE116" s="136">
        <f t="shared" si="24"/>
        <v>2.2000000000000002</v>
      </c>
      <c r="AF116" s="136">
        <f t="shared" si="24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3"/>
        <v>2</v>
      </c>
      <c r="D117" s="136">
        <f t="shared" si="23"/>
        <v>2</v>
      </c>
      <c r="E117" s="136">
        <f t="shared" si="23"/>
        <v>2</v>
      </c>
      <c r="F117" s="136">
        <f t="shared" si="23"/>
        <v>2</v>
      </c>
      <c r="G117" s="136">
        <f t="shared" si="23"/>
        <v>2</v>
      </c>
      <c r="H117" s="136">
        <f t="shared" si="23"/>
        <v>2</v>
      </c>
      <c r="I117" s="136">
        <f t="shared" si="23"/>
        <v>2</v>
      </c>
      <c r="J117" s="136">
        <f t="shared" si="23"/>
        <v>2</v>
      </c>
      <c r="K117" s="136">
        <f t="shared" si="23"/>
        <v>2</v>
      </c>
      <c r="L117" s="136">
        <f t="shared" si="23"/>
        <v>2</v>
      </c>
      <c r="M117" s="136">
        <f t="shared" si="23"/>
        <v>2</v>
      </c>
      <c r="N117" s="136">
        <f t="shared" si="23"/>
        <v>2</v>
      </c>
      <c r="O117" s="136">
        <f t="shared" si="23"/>
        <v>2</v>
      </c>
      <c r="P117" s="136">
        <f t="shared" si="23"/>
        <v>2</v>
      </c>
      <c r="Q117" s="136">
        <f t="shared" si="23"/>
        <v>2</v>
      </c>
      <c r="R117" s="136">
        <f t="shared" si="23"/>
        <v>2</v>
      </c>
      <c r="S117" s="136">
        <f t="shared" si="24"/>
        <v>2</v>
      </c>
      <c r="T117" s="136">
        <f t="shared" si="24"/>
        <v>2</v>
      </c>
      <c r="U117" s="136">
        <f t="shared" si="24"/>
        <v>2</v>
      </c>
      <c r="V117" s="136">
        <f t="shared" si="24"/>
        <v>2</v>
      </c>
      <c r="W117" s="136">
        <f t="shared" si="24"/>
        <v>2</v>
      </c>
      <c r="X117" s="136">
        <f t="shared" si="24"/>
        <v>2</v>
      </c>
      <c r="Y117" s="136">
        <f t="shared" si="24"/>
        <v>2</v>
      </c>
      <c r="Z117" s="136">
        <f t="shared" si="24"/>
        <v>2</v>
      </c>
      <c r="AA117" s="136">
        <f t="shared" si="24"/>
        <v>2</v>
      </c>
      <c r="AB117" s="136">
        <f t="shared" si="24"/>
        <v>2</v>
      </c>
      <c r="AC117" s="136">
        <f t="shared" si="24"/>
        <v>2</v>
      </c>
      <c r="AD117" s="136">
        <f t="shared" si="24"/>
        <v>2</v>
      </c>
      <c r="AE117" s="136">
        <f t="shared" si="24"/>
        <v>2</v>
      </c>
      <c r="AF117" s="136">
        <f t="shared" si="24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3"/>
        <v>1.25</v>
      </c>
      <c r="D118" s="136">
        <f t="shared" si="23"/>
        <v>1.25</v>
      </c>
      <c r="E118" s="136">
        <f t="shared" si="23"/>
        <v>1.25</v>
      </c>
      <c r="F118" s="136">
        <f t="shared" si="23"/>
        <v>1.25</v>
      </c>
      <c r="G118" s="136">
        <f t="shared" si="23"/>
        <v>1.25</v>
      </c>
      <c r="H118" s="136">
        <f t="shared" si="23"/>
        <v>1.25</v>
      </c>
      <c r="I118" s="136">
        <f t="shared" si="23"/>
        <v>1.25</v>
      </c>
      <c r="J118" s="136">
        <f t="shared" si="23"/>
        <v>1.25</v>
      </c>
      <c r="K118" s="136">
        <f t="shared" si="23"/>
        <v>1.25</v>
      </c>
      <c r="L118" s="136">
        <f t="shared" si="23"/>
        <v>1.25</v>
      </c>
      <c r="M118" s="136">
        <f t="shared" si="23"/>
        <v>1.25</v>
      </c>
      <c r="N118" s="136">
        <f t="shared" si="23"/>
        <v>1.25</v>
      </c>
      <c r="O118" s="136">
        <f t="shared" si="23"/>
        <v>1.25</v>
      </c>
      <c r="P118" s="136">
        <f t="shared" si="23"/>
        <v>1.25</v>
      </c>
      <c r="Q118" s="136">
        <f t="shared" si="23"/>
        <v>1.25</v>
      </c>
      <c r="R118" s="136">
        <f t="shared" si="23"/>
        <v>1.25</v>
      </c>
      <c r="S118" s="136">
        <f t="shared" si="24"/>
        <v>1.25</v>
      </c>
      <c r="T118" s="136">
        <f t="shared" si="24"/>
        <v>1.25</v>
      </c>
      <c r="U118" s="136">
        <f t="shared" si="24"/>
        <v>1.25</v>
      </c>
      <c r="V118" s="136">
        <f t="shared" si="24"/>
        <v>1.25</v>
      </c>
      <c r="W118" s="136">
        <f t="shared" si="24"/>
        <v>1.25</v>
      </c>
      <c r="X118" s="136">
        <f t="shared" si="24"/>
        <v>1.25</v>
      </c>
      <c r="Y118" s="136">
        <f t="shared" si="24"/>
        <v>1.25</v>
      </c>
      <c r="Z118" s="136">
        <f t="shared" si="24"/>
        <v>1.25</v>
      </c>
      <c r="AA118" s="136">
        <f t="shared" si="24"/>
        <v>1.25</v>
      </c>
      <c r="AB118" s="136">
        <f t="shared" si="24"/>
        <v>1.25</v>
      </c>
      <c r="AC118" s="136">
        <f t="shared" si="24"/>
        <v>1.25</v>
      </c>
      <c r="AD118" s="136">
        <f t="shared" si="24"/>
        <v>1.25</v>
      </c>
      <c r="AE118" s="136">
        <f t="shared" si="24"/>
        <v>1.25</v>
      </c>
      <c r="AF118" s="136">
        <f t="shared" si="24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3"/>
        <v>1.1499999999999999</v>
      </c>
      <c r="D119" s="136">
        <f t="shared" si="23"/>
        <v>1.1499999999999999</v>
      </c>
      <c r="E119" s="136">
        <f t="shared" si="23"/>
        <v>1.1499999999999999</v>
      </c>
      <c r="F119" s="136">
        <f t="shared" si="23"/>
        <v>1.1499999999999999</v>
      </c>
      <c r="G119" s="136">
        <f t="shared" si="23"/>
        <v>1.1499999999999999</v>
      </c>
      <c r="H119" s="136">
        <f t="shared" si="23"/>
        <v>1.1499999999999999</v>
      </c>
      <c r="I119" s="136">
        <f t="shared" si="23"/>
        <v>1.1499999999999999</v>
      </c>
      <c r="J119" s="136">
        <f t="shared" si="23"/>
        <v>1.1499999999999999</v>
      </c>
      <c r="K119" s="136">
        <f t="shared" si="23"/>
        <v>1.1499999999999999</v>
      </c>
      <c r="L119" s="136">
        <f t="shared" si="23"/>
        <v>1.1499999999999999</v>
      </c>
      <c r="M119" s="136">
        <f t="shared" si="23"/>
        <v>1.1499999999999999</v>
      </c>
      <c r="N119" s="136">
        <f t="shared" si="23"/>
        <v>1.1499999999999999</v>
      </c>
      <c r="O119" s="136">
        <f t="shared" si="23"/>
        <v>1.1499999999999999</v>
      </c>
      <c r="P119" s="136">
        <f t="shared" si="23"/>
        <v>1.1499999999999999</v>
      </c>
      <c r="Q119" s="136">
        <f t="shared" si="23"/>
        <v>1.1499999999999999</v>
      </c>
      <c r="R119" s="136">
        <f t="shared" si="23"/>
        <v>1.1499999999999999</v>
      </c>
      <c r="S119" s="136">
        <f t="shared" si="24"/>
        <v>1.1499999999999999</v>
      </c>
      <c r="T119" s="136">
        <f t="shared" si="24"/>
        <v>1.1499999999999999</v>
      </c>
      <c r="U119" s="136">
        <f t="shared" si="24"/>
        <v>1.1499999999999999</v>
      </c>
      <c r="V119" s="136">
        <f t="shared" si="24"/>
        <v>1.1499999999999999</v>
      </c>
      <c r="W119" s="136">
        <f t="shared" si="24"/>
        <v>1.1499999999999999</v>
      </c>
      <c r="X119" s="136">
        <f t="shared" si="24"/>
        <v>1.1499999999999999</v>
      </c>
      <c r="Y119" s="136">
        <f t="shared" si="24"/>
        <v>1.1499999999999999</v>
      </c>
      <c r="Z119" s="136">
        <f t="shared" si="24"/>
        <v>1.1499999999999999</v>
      </c>
      <c r="AA119" s="136">
        <f t="shared" si="24"/>
        <v>1.1499999999999999</v>
      </c>
      <c r="AB119" s="136">
        <f t="shared" si="24"/>
        <v>1.1499999999999999</v>
      </c>
      <c r="AC119" s="136">
        <f t="shared" si="24"/>
        <v>1.1499999999999999</v>
      </c>
      <c r="AD119" s="136">
        <f t="shared" si="24"/>
        <v>1.1499999999999999</v>
      </c>
      <c r="AE119" s="136">
        <f t="shared" si="24"/>
        <v>1.1499999999999999</v>
      </c>
      <c r="AF119" s="136">
        <f t="shared" si="24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3"/>
        <v>2.133</v>
      </c>
      <c r="D120" s="136">
        <f t="shared" si="23"/>
        <v>2.133</v>
      </c>
      <c r="E120" s="136">
        <f t="shared" si="23"/>
        <v>2.133</v>
      </c>
      <c r="F120" s="136">
        <f t="shared" si="23"/>
        <v>2.133</v>
      </c>
      <c r="G120" s="136">
        <f t="shared" si="23"/>
        <v>2.133</v>
      </c>
      <c r="H120" s="136">
        <f t="shared" si="23"/>
        <v>2.133</v>
      </c>
      <c r="I120" s="136">
        <f t="shared" si="23"/>
        <v>2.133</v>
      </c>
      <c r="J120" s="136">
        <f t="shared" si="23"/>
        <v>2.133</v>
      </c>
      <c r="K120" s="136">
        <f t="shared" si="23"/>
        <v>2.133</v>
      </c>
      <c r="L120" s="136">
        <f t="shared" si="23"/>
        <v>2.133</v>
      </c>
      <c r="M120" s="136">
        <f t="shared" si="23"/>
        <v>2.133</v>
      </c>
      <c r="N120" s="136">
        <f t="shared" si="23"/>
        <v>2.133</v>
      </c>
      <c r="O120" s="136">
        <f t="shared" si="23"/>
        <v>2.133</v>
      </c>
      <c r="P120" s="136">
        <f t="shared" si="23"/>
        <v>2.133</v>
      </c>
      <c r="Q120" s="136">
        <f t="shared" si="23"/>
        <v>2.133</v>
      </c>
      <c r="R120" s="136">
        <f t="shared" si="23"/>
        <v>2.133</v>
      </c>
      <c r="S120" s="136">
        <f t="shared" si="24"/>
        <v>2.133</v>
      </c>
      <c r="T120" s="136">
        <f t="shared" si="24"/>
        <v>2.133</v>
      </c>
      <c r="U120" s="136">
        <f t="shared" si="24"/>
        <v>2.133</v>
      </c>
      <c r="V120" s="136">
        <f t="shared" si="24"/>
        <v>2.133</v>
      </c>
      <c r="W120" s="136">
        <f t="shared" si="24"/>
        <v>2.133</v>
      </c>
      <c r="X120" s="136">
        <f t="shared" si="24"/>
        <v>2.133</v>
      </c>
      <c r="Y120" s="136">
        <f t="shared" si="24"/>
        <v>2.133</v>
      </c>
      <c r="Z120" s="136">
        <f t="shared" si="24"/>
        <v>2.133</v>
      </c>
      <c r="AA120" s="136">
        <f t="shared" si="24"/>
        <v>2.133</v>
      </c>
      <c r="AB120" s="136">
        <f t="shared" si="24"/>
        <v>2.133</v>
      </c>
      <c r="AC120" s="136">
        <f t="shared" si="24"/>
        <v>2.133</v>
      </c>
      <c r="AD120" s="136">
        <f t="shared" si="24"/>
        <v>2.133</v>
      </c>
      <c r="AE120" s="136">
        <f t="shared" si="24"/>
        <v>2.133</v>
      </c>
      <c r="AF120" s="136">
        <f t="shared" si="24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3"/>
        <v>2.09</v>
      </c>
      <c r="D121" s="136">
        <f t="shared" si="23"/>
        <v>2.09</v>
      </c>
      <c r="E121" s="136">
        <f t="shared" si="23"/>
        <v>2.09</v>
      </c>
      <c r="F121" s="136">
        <f t="shared" si="23"/>
        <v>2.09</v>
      </c>
      <c r="G121" s="136">
        <f t="shared" si="23"/>
        <v>2.09</v>
      </c>
      <c r="H121" s="136">
        <f t="shared" si="23"/>
        <v>2.09</v>
      </c>
      <c r="I121" s="136">
        <f t="shared" si="23"/>
        <v>2.09</v>
      </c>
      <c r="J121" s="136">
        <f t="shared" si="23"/>
        <v>2.09</v>
      </c>
      <c r="K121" s="136">
        <f t="shared" si="23"/>
        <v>2.09</v>
      </c>
      <c r="L121" s="136">
        <f t="shared" si="23"/>
        <v>2.09</v>
      </c>
      <c r="M121" s="136">
        <f t="shared" si="23"/>
        <v>2.09</v>
      </c>
      <c r="N121" s="136">
        <f t="shared" si="23"/>
        <v>2.09</v>
      </c>
      <c r="O121" s="136">
        <f t="shared" si="23"/>
        <v>2.09</v>
      </c>
      <c r="P121" s="136">
        <f t="shared" si="23"/>
        <v>2.09</v>
      </c>
      <c r="Q121" s="136">
        <f t="shared" si="23"/>
        <v>2.09</v>
      </c>
      <c r="R121" s="136">
        <f t="shared" ref="R121:W171" si="25">Q121</f>
        <v>2.09</v>
      </c>
      <c r="S121" s="136">
        <f t="shared" si="24"/>
        <v>2.09</v>
      </c>
      <c r="T121" s="136">
        <f t="shared" si="24"/>
        <v>2.09</v>
      </c>
      <c r="U121" s="136">
        <f t="shared" si="24"/>
        <v>2.09</v>
      </c>
      <c r="V121" s="136">
        <f t="shared" si="24"/>
        <v>2.09</v>
      </c>
      <c r="W121" s="136">
        <f t="shared" si="24"/>
        <v>2.09</v>
      </c>
      <c r="X121" s="136">
        <f t="shared" si="24"/>
        <v>2.09</v>
      </c>
      <c r="Y121" s="136">
        <f t="shared" si="24"/>
        <v>2.09</v>
      </c>
      <c r="Z121" s="136">
        <f t="shared" si="24"/>
        <v>2.09</v>
      </c>
      <c r="AA121" s="136">
        <f t="shared" si="24"/>
        <v>2.09</v>
      </c>
      <c r="AB121" s="136">
        <f t="shared" si="24"/>
        <v>2.09</v>
      </c>
      <c r="AC121" s="136">
        <f t="shared" si="24"/>
        <v>2.09</v>
      </c>
      <c r="AD121" s="136">
        <f t="shared" si="24"/>
        <v>2.09</v>
      </c>
      <c r="AE121" s="136">
        <f t="shared" si="24"/>
        <v>2.09</v>
      </c>
      <c r="AF121" s="136">
        <f t="shared" si="24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6">B122</f>
        <v>1.1399999999999999</v>
      </c>
      <c r="D122" s="136">
        <f t="shared" si="26"/>
        <v>1.1399999999999999</v>
      </c>
      <c r="E122" s="136">
        <f t="shared" si="26"/>
        <v>1.1399999999999999</v>
      </c>
      <c r="F122" s="136">
        <f t="shared" si="26"/>
        <v>1.1399999999999999</v>
      </c>
      <c r="G122" s="136">
        <f t="shared" si="26"/>
        <v>1.1399999999999999</v>
      </c>
      <c r="H122" s="136">
        <f t="shared" si="26"/>
        <v>1.1399999999999999</v>
      </c>
      <c r="I122" s="136">
        <f t="shared" si="26"/>
        <v>1.1399999999999999</v>
      </c>
      <c r="J122" s="136">
        <f t="shared" si="26"/>
        <v>1.1399999999999999</v>
      </c>
      <c r="K122" s="136">
        <f t="shared" si="26"/>
        <v>1.1399999999999999</v>
      </c>
      <c r="L122" s="136">
        <f t="shared" si="26"/>
        <v>1.1399999999999999</v>
      </c>
      <c r="M122" s="136">
        <f t="shared" si="26"/>
        <v>1.1399999999999999</v>
      </c>
      <c r="N122" s="136">
        <f t="shared" si="26"/>
        <v>1.1399999999999999</v>
      </c>
      <c r="O122" s="136">
        <f t="shared" si="26"/>
        <v>1.1399999999999999</v>
      </c>
      <c r="P122" s="136">
        <f t="shared" si="26"/>
        <v>1.1399999999999999</v>
      </c>
      <c r="Q122" s="136">
        <f t="shared" si="26"/>
        <v>1.1399999999999999</v>
      </c>
      <c r="R122" s="136">
        <f t="shared" si="25"/>
        <v>1.1399999999999999</v>
      </c>
      <c r="S122" s="136">
        <f t="shared" si="24"/>
        <v>1.1399999999999999</v>
      </c>
      <c r="T122" s="136">
        <f t="shared" si="24"/>
        <v>1.1399999999999999</v>
      </c>
      <c r="U122" s="136">
        <f t="shared" si="24"/>
        <v>1.1399999999999999</v>
      </c>
      <c r="V122" s="136">
        <f t="shared" si="24"/>
        <v>1.1399999999999999</v>
      </c>
      <c r="W122" s="136">
        <f t="shared" si="24"/>
        <v>1.1399999999999999</v>
      </c>
      <c r="X122" s="136">
        <f t="shared" si="24"/>
        <v>1.1399999999999999</v>
      </c>
      <c r="Y122" s="136">
        <f t="shared" si="24"/>
        <v>1.1399999999999999</v>
      </c>
      <c r="Z122" s="136">
        <f t="shared" si="24"/>
        <v>1.1399999999999999</v>
      </c>
      <c r="AA122" s="136">
        <f t="shared" si="24"/>
        <v>1.1399999999999999</v>
      </c>
      <c r="AB122" s="136">
        <f t="shared" si="24"/>
        <v>1.1399999999999999</v>
      </c>
      <c r="AC122" s="136">
        <f t="shared" si="24"/>
        <v>1.1399999999999999</v>
      </c>
      <c r="AD122" s="136">
        <f t="shared" si="24"/>
        <v>1.1399999999999999</v>
      </c>
      <c r="AE122" s="136">
        <f t="shared" si="24"/>
        <v>1.1399999999999999</v>
      </c>
      <c r="AF122" s="136">
        <f t="shared" si="24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6"/>
        <v>0.82</v>
      </c>
      <c r="D123" s="136">
        <f t="shared" si="26"/>
        <v>0.82</v>
      </c>
      <c r="E123" s="136">
        <f t="shared" si="26"/>
        <v>0.82</v>
      </c>
      <c r="F123" s="136">
        <f t="shared" si="26"/>
        <v>0.82</v>
      </c>
      <c r="G123" s="136">
        <f t="shared" si="26"/>
        <v>0.82</v>
      </c>
      <c r="H123" s="136">
        <f t="shared" si="26"/>
        <v>0.82</v>
      </c>
      <c r="I123" s="136">
        <f t="shared" si="26"/>
        <v>0.82</v>
      </c>
      <c r="J123" s="136">
        <f t="shared" si="26"/>
        <v>0.82</v>
      </c>
      <c r="K123" s="136">
        <f t="shared" si="26"/>
        <v>0.82</v>
      </c>
      <c r="L123" s="136">
        <f t="shared" si="26"/>
        <v>0.82</v>
      </c>
      <c r="M123" s="136">
        <f t="shared" si="26"/>
        <v>0.82</v>
      </c>
      <c r="N123" s="136">
        <f t="shared" si="26"/>
        <v>0.82</v>
      </c>
      <c r="O123" s="136">
        <f t="shared" si="26"/>
        <v>0.82</v>
      </c>
      <c r="P123" s="136">
        <f t="shared" si="26"/>
        <v>0.82</v>
      </c>
      <c r="Q123" s="136">
        <f t="shared" si="26"/>
        <v>0.82</v>
      </c>
      <c r="R123" s="136">
        <f t="shared" si="25"/>
        <v>0.82</v>
      </c>
      <c r="S123" s="136">
        <f t="shared" si="24"/>
        <v>0.82</v>
      </c>
      <c r="T123" s="136">
        <f t="shared" si="24"/>
        <v>0.82</v>
      </c>
      <c r="U123" s="136">
        <f t="shared" si="24"/>
        <v>0.82</v>
      </c>
      <c r="V123" s="136">
        <f t="shared" si="24"/>
        <v>0.82</v>
      </c>
      <c r="W123" s="136">
        <f t="shared" si="24"/>
        <v>0.82</v>
      </c>
      <c r="X123" s="136">
        <f t="shared" si="24"/>
        <v>0.82</v>
      </c>
      <c r="Y123" s="136">
        <f t="shared" si="24"/>
        <v>0.82</v>
      </c>
      <c r="Z123" s="136">
        <f t="shared" si="24"/>
        <v>0.82</v>
      </c>
      <c r="AA123" s="136">
        <f t="shared" si="24"/>
        <v>0.82</v>
      </c>
      <c r="AB123" s="136">
        <f t="shared" si="24"/>
        <v>0.82</v>
      </c>
      <c r="AC123" s="136">
        <f t="shared" si="24"/>
        <v>0.82</v>
      </c>
      <c r="AD123" s="136">
        <f t="shared" si="24"/>
        <v>0.82</v>
      </c>
      <c r="AE123" s="136">
        <f t="shared" si="24"/>
        <v>0.82</v>
      </c>
      <c r="AF123" s="136">
        <f t="shared" si="24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6"/>
        <v>2</v>
      </c>
      <c r="D124" s="136">
        <f t="shared" si="26"/>
        <v>2</v>
      </c>
      <c r="E124" s="136">
        <f t="shared" si="26"/>
        <v>2</v>
      </c>
      <c r="F124" s="136">
        <f t="shared" si="26"/>
        <v>2</v>
      </c>
      <c r="G124" s="136">
        <f t="shared" si="26"/>
        <v>2</v>
      </c>
      <c r="H124" s="136">
        <f t="shared" si="26"/>
        <v>2</v>
      </c>
      <c r="I124" s="136">
        <f t="shared" si="26"/>
        <v>2</v>
      </c>
      <c r="J124" s="136">
        <f t="shared" si="26"/>
        <v>2</v>
      </c>
      <c r="K124" s="136">
        <f t="shared" si="26"/>
        <v>2</v>
      </c>
      <c r="L124" s="136">
        <f t="shared" si="26"/>
        <v>2</v>
      </c>
      <c r="M124" s="136">
        <f t="shared" si="26"/>
        <v>2</v>
      </c>
      <c r="N124" s="136">
        <f t="shared" si="26"/>
        <v>2</v>
      </c>
      <c r="O124" s="136">
        <f t="shared" si="26"/>
        <v>2</v>
      </c>
      <c r="P124" s="136">
        <f t="shared" si="26"/>
        <v>2</v>
      </c>
      <c r="Q124" s="136">
        <f t="shared" si="26"/>
        <v>2</v>
      </c>
      <c r="R124" s="136">
        <f t="shared" si="25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ref="V124:AF147" si="27">U124</f>
        <v>2</v>
      </c>
      <c r="W124" s="136">
        <f t="shared" si="27"/>
        <v>2</v>
      </c>
      <c r="X124" s="136">
        <f t="shared" si="27"/>
        <v>2</v>
      </c>
      <c r="Y124" s="136">
        <f t="shared" si="27"/>
        <v>2</v>
      </c>
      <c r="Z124" s="136">
        <f t="shared" si="27"/>
        <v>2</v>
      </c>
      <c r="AA124" s="136">
        <f t="shared" si="27"/>
        <v>2</v>
      </c>
      <c r="AB124" s="136">
        <f t="shared" si="27"/>
        <v>2</v>
      </c>
      <c r="AC124" s="136">
        <f t="shared" si="27"/>
        <v>2</v>
      </c>
      <c r="AD124" s="136">
        <f t="shared" si="27"/>
        <v>2</v>
      </c>
      <c r="AE124" s="136">
        <f t="shared" si="27"/>
        <v>2</v>
      </c>
      <c r="AF124" s="136">
        <f t="shared" si="27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6"/>
        <v>5.61</v>
      </c>
      <c r="D125" s="136">
        <f t="shared" si="26"/>
        <v>5.61</v>
      </c>
      <c r="E125" s="136">
        <f t="shared" si="26"/>
        <v>5.61</v>
      </c>
      <c r="F125" s="136">
        <f t="shared" si="26"/>
        <v>5.61</v>
      </c>
      <c r="G125" s="136">
        <f t="shared" si="26"/>
        <v>5.61</v>
      </c>
      <c r="H125" s="136">
        <f t="shared" si="26"/>
        <v>5.61</v>
      </c>
      <c r="I125" s="136">
        <f t="shared" si="26"/>
        <v>5.61</v>
      </c>
      <c r="J125" s="136">
        <f t="shared" si="26"/>
        <v>5.61</v>
      </c>
      <c r="K125" s="136">
        <f t="shared" si="26"/>
        <v>5.61</v>
      </c>
      <c r="L125" s="136">
        <f t="shared" si="26"/>
        <v>5.61</v>
      </c>
      <c r="M125" s="136">
        <f t="shared" si="26"/>
        <v>5.61</v>
      </c>
      <c r="N125" s="136">
        <f t="shared" si="26"/>
        <v>5.61</v>
      </c>
      <c r="O125" s="136">
        <f t="shared" si="26"/>
        <v>5.61</v>
      </c>
      <c r="P125" s="136">
        <f t="shared" si="26"/>
        <v>5.61</v>
      </c>
      <c r="Q125" s="136">
        <f t="shared" si="26"/>
        <v>5.61</v>
      </c>
      <c r="R125" s="136">
        <f t="shared" si="25"/>
        <v>5.61</v>
      </c>
      <c r="S125" s="136">
        <f t="shared" si="25"/>
        <v>5.61</v>
      </c>
      <c r="T125" s="136">
        <f t="shared" si="25"/>
        <v>5.61</v>
      </c>
      <c r="U125" s="136">
        <f t="shared" si="25"/>
        <v>5.61</v>
      </c>
      <c r="V125" s="136">
        <f t="shared" si="27"/>
        <v>5.61</v>
      </c>
      <c r="W125" s="136">
        <f t="shared" si="27"/>
        <v>5.61</v>
      </c>
      <c r="X125" s="136">
        <f t="shared" si="27"/>
        <v>5.61</v>
      </c>
      <c r="Y125" s="136">
        <f t="shared" si="27"/>
        <v>5.61</v>
      </c>
      <c r="Z125" s="136">
        <f t="shared" si="27"/>
        <v>5.61</v>
      </c>
      <c r="AA125" s="136">
        <f t="shared" si="27"/>
        <v>5.61</v>
      </c>
      <c r="AB125" s="136">
        <f t="shared" si="27"/>
        <v>5.61</v>
      </c>
      <c r="AC125" s="136">
        <f t="shared" si="27"/>
        <v>5.61</v>
      </c>
      <c r="AD125" s="136">
        <f t="shared" si="27"/>
        <v>5.61</v>
      </c>
      <c r="AE125" s="136">
        <f t="shared" si="27"/>
        <v>5.61</v>
      </c>
      <c r="AF125" s="136">
        <f t="shared" si="27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6"/>
        <v>1.25</v>
      </c>
      <c r="D127" s="136">
        <f t="shared" si="26"/>
        <v>1.25</v>
      </c>
      <c r="E127" s="136">
        <f t="shared" si="26"/>
        <v>1.25</v>
      </c>
      <c r="F127" s="136">
        <f t="shared" si="26"/>
        <v>1.25</v>
      </c>
      <c r="G127" s="136">
        <f t="shared" si="26"/>
        <v>1.25</v>
      </c>
      <c r="H127" s="136">
        <f t="shared" si="26"/>
        <v>1.25</v>
      </c>
      <c r="I127" s="136">
        <f t="shared" si="26"/>
        <v>1.25</v>
      </c>
      <c r="J127" s="136">
        <f t="shared" si="26"/>
        <v>1.25</v>
      </c>
      <c r="K127" s="136">
        <f t="shared" si="26"/>
        <v>1.25</v>
      </c>
      <c r="L127" s="136">
        <f t="shared" si="26"/>
        <v>1.25</v>
      </c>
      <c r="M127" s="136">
        <f t="shared" si="26"/>
        <v>1.25</v>
      </c>
      <c r="N127" s="136">
        <f t="shared" si="26"/>
        <v>1.25</v>
      </c>
      <c r="O127" s="136">
        <f t="shared" si="26"/>
        <v>1.25</v>
      </c>
      <c r="P127" s="136">
        <f t="shared" si="26"/>
        <v>1.25</v>
      </c>
      <c r="Q127" s="136">
        <f t="shared" si="26"/>
        <v>1.25</v>
      </c>
      <c r="R127" s="136">
        <f t="shared" si="25"/>
        <v>1.25</v>
      </c>
      <c r="S127" s="136">
        <f t="shared" si="25"/>
        <v>1.25</v>
      </c>
      <c r="T127" s="136">
        <f t="shared" si="25"/>
        <v>1.25</v>
      </c>
      <c r="U127" s="136">
        <f t="shared" si="25"/>
        <v>1.25</v>
      </c>
      <c r="V127" s="136">
        <f t="shared" si="27"/>
        <v>1.25</v>
      </c>
      <c r="W127" s="136">
        <f t="shared" si="27"/>
        <v>1.25</v>
      </c>
      <c r="X127" s="136">
        <f t="shared" si="27"/>
        <v>1.25</v>
      </c>
      <c r="Y127" s="136">
        <f t="shared" si="27"/>
        <v>1.25</v>
      </c>
      <c r="Z127" s="136">
        <f t="shared" si="27"/>
        <v>1.25</v>
      </c>
      <c r="AA127" s="136">
        <f t="shared" si="27"/>
        <v>1.25</v>
      </c>
      <c r="AB127" s="136">
        <f t="shared" si="27"/>
        <v>1.25</v>
      </c>
      <c r="AC127" s="136">
        <f t="shared" si="27"/>
        <v>1.25</v>
      </c>
      <c r="AD127" s="136">
        <f t="shared" si="27"/>
        <v>1.25</v>
      </c>
      <c r="AE127" s="136">
        <f t="shared" si="27"/>
        <v>1.25</v>
      </c>
      <c r="AF127" s="136">
        <f t="shared" si="27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6"/>
        <v>1.46</v>
      </c>
      <c r="D128" s="136">
        <f t="shared" si="26"/>
        <v>1.46</v>
      </c>
      <c r="E128" s="136">
        <f t="shared" si="26"/>
        <v>1.46</v>
      </c>
      <c r="F128" s="136">
        <f t="shared" si="26"/>
        <v>1.46</v>
      </c>
      <c r="G128" s="136">
        <f t="shared" si="26"/>
        <v>1.46</v>
      </c>
      <c r="H128" s="136">
        <f t="shared" si="26"/>
        <v>1.46</v>
      </c>
      <c r="I128" s="136">
        <f t="shared" si="26"/>
        <v>1.46</v>
      </c>
      <c r="J128" s="136">
        <f t="shared" si="26"/>
        <v>1.46</v>
      </c>
      <c r="K128" s="136">
        <f t="shared" si="26"/>
        <v>1.46</v>
      </c>
      <c r="L128" s="136">
        <f t="shared" si="26"/>
        <v>1.46</v>
      </c>
      <c r="M128" s="136">
        <f t="shared" si="26"/>
        <v>1.46</v>
      </c>
      <c r="N128" s="136">
        <f t="shared" si="26"/>
        <v>1.46</v>
      </c>
      <c r="O128" s="136">
        <f t="shared" si="26"/>
        <v>1.46</v>
      </c>
      <c r="P128" s="136">
        <f t="shared" si="26"/>
        <v>1.46</v>
      </c>
      <c r="Q128" s="136">
        <f t="shared" si="26"/>
        <v>1.46</v>
      </c>
      <c r="R128" s="136">
        <f t="shared" si="25"/>
        <v>1.46</v>
      </c>
      <c r="S128" s="136">
        <f t="shared" si="25"/>
        <v>1.46</v>
      </c>
      <c r="T128" s="136">
        <f t="shared" si="25"/>
        <v>1.46</v>
      </c>
      <c r="U128" s="136">
        <f t="shared" si="25"/>
        <v>1.46</v>
      </c>
      <c r="V128" s="136">
        <f t="shared" si="27"/>
        <v>1.46</v>
      </c>
      <c r="W128" s="136">
        <f t="shared" si="27"/>
        <v>1.46</v>
      </c>
      <c r="X128" s="136">
        <f t="shared" si="27"/>
        <v>1.46</v>
      </c>
      <c r="Y128" s="136">
        <f t="shared" si="27"/>
        <v>1.46</v>
      </c>
      <c r="Z128" s="136">
        <f t="shared" si="27"/>
        <v>1.46</v>
      </c>
      <c r="AA128" s="136">
        <f t="shared" si="27"/>
        <v>1.46</v>
      </c>
      <c r="AB128" s="136">
        <f t="shared" si="27"/>
        <v>1.46</v>
      </c>
      <c r="AC128" s="136">
        <f t="shared" si="27"/>
        <v>1.46</v>
      </c>
      <c r="AD128" s="136">
        <f t="shared" si="27"/>
        <v>1.46</v>
      </c>
      <c r="AE128" s="136">
        <f t="shared" si="27"/>
        <v>1.46</v>
      </c>
      <c r="AF128" s="136">
        <f t="shared" si="27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6"/>
        <v>3</v>
      </c>
      <c r="D129" s="136">
        <f t="shared" si="26"/>
        <v>3</v>
      </c>
      <c r="E129" s="136">
        <f t="shared" si="26"/>
        <v>3</v>
      </c>
      <c r="F129" s="136">
        <f t="shared" si="26"/>
        <v>3</v>
      </c>
      <c r="G129" s="136">
        <f t="shared" si="26"/>
        <v>3</v>
      </c>
      <c r="H129" s="136">
        <f t="shared" si="26"/>
        <v>3</v>
      </c>
      <c r="I129" s="136">
        <f t="shared" si="26"/>
        <v>3</v>
      </c>
      <c r="J129" s="136">
        <f t="shared" si="26"/>
        <v>3</v>
      </c>
      <c r="K129" s="136">
        <f t="shared" si="26"/>
        <v>3</v>
      </c>
      <c r="L129" s="136">
        <f t="shared" si="26"/>
        <v>3</v>
      </c>
      <c r="M129" s="136">
        <f t="shared" si="26"/>
        <v>3</v>
      </c>
      <c r="N129" s="136">
        <f t="shared" si="26"/>
        <v>3</v>
      </c>
      <c r="O129" s="136">
        <f t="shared" si="26"/>
        <v>3</v>
      </c>
      <c r="P129" s="136">
        <f t="shared" si="26"/>
        <v>3</v>
      </c>
      <c r="Q129" s="136">
        <f t="shared" si="26"/>
        <v>3</v>
      </c>
      <c r="R129" s="136">
        <f t="shared" si="25"/>
        <v>3</v>
      </c>
      <c r="S129" s="136">
        <f t="shared" si="25"/>
        <v>3</v>
      </c>
      <c r="T129" s="136">
        <f t="shared" si="25"/>
        <v>3</v>
      </c>
      <c r="U129" s="136">
        <f t="shared" si="25"/>
        <v>3</v>
      </c>
      <c r="V129" s="136">
        <f t="shared" si="27"/>
        <v>3</v>
      </c>
      <c r="W129" s="136">
        <f t="shared" si="27"/>
        <v>3</v>
      </c>
      <c r="X129" s="136">
        <f t="shared" si="27"/>
        <v>3</v>
      </c>
      <c r="Y129" s="136">
        <f t="shared" si="27"/>
        <v>3</v>
      </c>
      <c r="Z129" s="136">
        <f t="shared" si="27"/>
        <v>3</v>
      </c>
      <c r="AA129" s="136">
        <f t="shared" si="27"/>
        <v>3</v>
      </c>
      <c r="AB129" s="136">
        <f t="shared" si="27"/>
        <v>3</v>
      </c>
      <c r="AC129" s="136">
        <f t="shared" si="27"/>
        <v>3</v>
      </c>
      <c r="AD129" s="136">
        <f t="shared" si="27"/>
        <v>3</v>
      </c>
      <c r="AE129" s="136">
        <f t="shared" si="27"/>
        <v>3</v>
      </c>
      <c r="AF129" s="136">
        <f t="shared" si="27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6"/>
        <v>3.3</v>
      </c>
      <c r="D130" s="136">
        <f t="shared" si="26"/>
        <v>3.3</v>
      </c>
      <c r="E130" s="136">
        <f t="shared" si="26"/>
        <v>3.3</v>
      </c>
      <c r="F130" s="136">
        <f t="shared" si="26"/>
        <v>3.3</v>
      </c>
      <c r="G130" s="136">
        <f t="shared" si="26"/>
        <v>3.3</v>
      </c>
      <c r="H130" s="136">
        <f t="shared" si="26"/>
        <v>3.3</v>
      </c>
      <c r="I130" s="136">
        <f t="shared" si="26"/>
        <v>3.3</v>
      </c>
      <c r="J130" s="136">
        <f t="shared" si="26"/>
        <v>3.3</v>
      </c>
      <c r="K130" s="136">
        <f t="shared" si="26"/>
        <v>3.3</v>
      </c>
      <c r="L130" s="136">
        <f t="shared" si="26"/>
        <v>3.3</v>
      </c>
      <c r="M130" s="136">
        <f t="shared" si="26"/>
        <v>3.3</v>
      </c>
      <c r="N130" s="136">
        <f t="shared" si="26"/>
        <v>3.3</v>
      </c>
      <c r="O130" s="136">
        <f t="shared" si="26"/>
        <v>3.3</v>
      </c>
      <c r="P130" s="136">
        <f t="shared" si="26"/>
        <v>3.3</v>
      </c>
      <c r="Q130" s="136">
        <f t="shared" si="26"/>
        <v>3.3</v>
      </c>
      <c r="R130" s="136">
        <f t="shared" si="25"/>
        <v>3.3</v>
      </c>
      <c r="S130" s="136">
        <f t="shared" si="25"/>
        <v>3.3</v>
      </c>
      <c r="T130" s="136">
        <f t="shared" si="25"/>
        <v>3.3</v>
      </c>
      <c r="U130" s="136">
        <f t="shared" si="25"/>
        <v>3.3</v>
      </c>
      <c r="V130" s="136">
        <f t="shared" si="27"/>
        <v>3.3</v>
      </c>
      <c r="W130" s="136">
        <f t="shared" si="27"/>
        <v>3.3</v>
      </c>
      <c r="X130" s="136">
        <f t="shared" si="27"/>
        <v>3.3</v>
      </c>
      <c r="Y130" s="136">
        <f t="shared" si="27"/>
        <v>3.3</v>
      </c>
      <c r="Z130" s="136">
        <f t="shared" si="27"/>
        <v>3.3</v>
      </c>
      <c r="AA130" s="136">
        <f t="shared" si="27"/>
        <v>3.3</v>
      </c>
      <c r="AB130" s="136">
        <f t="shared" si="27"/>
        <v>3.3</v>
      </c>
      <c r="AC130" s="136">
        <f t="shared" si="27"/>
        <v>3.3</v>
      </c>
      <c r="AD130" s="136">
        <f t="shared" si="27"/>
        <v>3.3</v>
      </c>
      <c r="AE130" s="136">
        <f t="shared" si="27"/>
        <v>3.3</v>
      </c>
      <c r="AF130" s="136">
        <f t="shared" si="27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6"/>
        <v>1.76</v>
      </c>
      <c r="D131" s="136">
        <f t="shared" si="26"/>
        <v>1.76</v>
      </c>
      <c r="E131" s="136">
        <f t="shared" si="26"/>
        <v>1.76</v>
      </c>
      <c r="F131" s="136">
        <f t="shared" si="26"/>
        <v>1.76</v>
      </c>
      <c r="G131" s="136">
        <f t="shared" si="26"/>
        <v>1.76</v>
      </c>
      <c r="H131" s="136">
        <f t="shared" si="26"/>
        <v>1.76</v>
      </c>
      <c r="I131" s="136">
        <f t="shared" si="26"/>
        <v>1.76</v>
      </c>
      <c r="J131" s="136">
        <f t="shared" si="26"/>
        <v>1.76</v>
      </c>
      <c r="K131" s="136">
        <f t="shared" si="26"/>
        <v>1.76</v>
      </c>
      <c r="L131" s="136">
        <f t="shared" si="26"/>
        <v>1.76</v>
      </c>
      <c r="M131" s="136">
        <f t="shared" si="26"/>
        <v>1.76</v>
      </c>
      <c r="N131" s="136">
        <f t="shared" si="26"/>
        <v>1.76</v>
      </c>
      <c r="O131" s="136">
        <f t="shared" si="26"/>
        <v>1.76</v>
      </c>
      <c r="P131" s="136">
        <f t="shared" si="26"/>
        <v>1.76</v>
      </c>
      <c r="Q131" s="136">
        <f t="shared" si="26"/>
        <v>1.76</v>
      </c>
      <c r="R131" s="136">
        <f t="shared" si="25"/>
        <v>1.76</v>
      </c>
      <c r="S131" s="136">
        <f t="shared" si="25"/>
        <v>1.76</v>
      </c>
      <c r="T131" s="136">
        <f t="shared" si="25"/>
        <v>1.76</v>
      </c>
      <c r="U131" s="136">
        <f t="shared" si="25"/>
        <v>1.76</v>
      </c>
      <c r="V131" s="136">
        <f t="shared" si="27"/>
        <v>1.76</v>
      </c>
      <c r="W131" s="136">
        <f t="shared" si="27"/>
        <v>1.76</v>
      </c>
      <c r="X131" s="136">
        <f t="shared" si="27"/>
        <v>1.76</v>
      </c>
      <c r="Y131" s="136">
        <f t="shared" si="27"/>
        <v>1.76</v>
      </c>
      <c r="Z131" s="136">
        <f t="shared" si="27"/>
        <v>1.76</v>
      </c>
      <c r="AA131" s="136">
        <f t="shared" si="27"/>
        <v>1.76</v>
      </c>
      <c r="AB131" s="136">
        <f t="shared" si="27"/>
        <v>1.76</v>
      </c>
      <c r="AC131" s="136">
        <f t="shared" si="27"/>
        <v>1.76</v>
      </c>
      <c r="AD131" s="136">
        <f t="shared" si="27"/>
        <v>1.76</v>
      </c>
      <c r="AE131" s="136">
        <f t="shared" si="27"/>
        <v>1.76</v>
      </c>
      <c r="AF131" s="136">
        <f t="shared" si="27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6"/>
        <v>0</v>
      </c>
      <c r="D132" s="136">
        <f t="shared" si="26"/>
        <v>0</v>
      </c>
      <c r="E132" s="136">
        <f t="shared" si="26"/>
        <v>0</v>
      </c>
      <c r="F132" s="136">
        <f t="shared" si="26"/>
        <v>0</v>
      </c>
      <c r="G132" s="136">
        <f t="shared" si="26"/>
        <v>0</v>
      </c>
      <c r="H132" s="136">
        <f t="shared" si="26"/>
        <v>0</v>
      </c>
      <c r="I132" s="136">
        <f t="shared" si="26"/>
        <v>0</v>
      </c>
      <c r="J132" s="136">
        <f t="shared" si="26"/>
        <v>0</v>
      </c>
      <c r="K132" s="136">
        <f t="shared" si="26"/>
        <v>0</v>
      </c>
      <c r="L132" s="136">
        <f t="shared" si="26"/>
        <v>0</v>
      </c>
      <c r="M132" s="136">
        <f t="shared" si="26"/>
        <v>0</v>
      </c>
      <c r="N132" s="136">
        <f t="shared" si="26"/>
        <v>0</v>
      </c>
      <c r="O132" s="136">
        <f t="shared" si="26"/>
        <v>0</v>
      </c>
      <c r="P132" s="136">
        <f t="shared" si="26"/>
        <v>0</v>
      </c>
      <c r="Q132" s="136">
        <f t="shared" si="26"/>
        <v>0</v>
      </c>
      <c r="R132" s="136">
        <f t="shared" si="25"/>
        <v>0</v>
      </c>
      <c r="S132" s="136">
        <f t="shared" si="25"/>
        <v>0</v>
      </c>
      <c r="T132" s="136">
        <f t="shared" si="25"/>
        <v>0</v>
      </c>
      <c r="U132" s="136">
        <f t="shared" si="25"/>
        <v>0</v>
      </c>
      <c r="V132" s="136">
        <f t="shared" si="27"/>
        <v>0</v>
      </c>
      <c r="W132" s="136">
        <f t="shared" si="27"/>
        <v>0</v>
      </c>
      <c r="X132" s="136">
        <f t="shared" si="27"/>
        <v>0</v>
      </c>
      <c r="Y132" s="136">
        <f t="shared" si="27"/>
        <v>0</v>
      </c>
      <c r="Z132" s="136">
        <f t="shared" si="27"/>
        <v>0</v>
      </c>
      <c r="AA132" s="136">
        <f t="shared" si="27"/>
        <v>0</v>
      </c>
      <c r="AB132" s="136">
        <f t="shared" si="27"/>
        <v>0</v>
      </c>
      <c r="AC132" s="136">
        <f t="shared" si="27"/>
        <v>0</v>
      </c>
      <c r="AD132" s="136">
        <f t="shared" si="27"/>
        <v>0</v>
      </c>
      <c r="AE132" s="136">
        <f t="shared" si="27"/>
        <v>0</v>
      </c>
      <c r="AF132" s="136">
        <f t="shared" si="27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6"/>
        <v>0.1</v>
      </c>
      <c r="D133" s="136">
        <f t="shared" si="26"/>
        <v>0.1</v>
      </c>
      <c r="E133" s="136">
        <f t="shared" si="26"/>
        <v>0.1</v>
      </c>
      <c r="F133" s="136">
        <f t="shared" si="26"/>
        <v>0.1</v>
      </c>
      <c r="G133" s="136">
        <f t="shared" si="26"/>
        <v>0.1</v>
      </c>
      <c r="H133" s="136">
        <f t="shared" si="26"/>
        <v>0.1</v>
      </c>
      <c r="I133" s="136">
        <f t="shared" si="26"/>
        <v>0.1</v>
      </c>
      <c r="J133" s="136">
        <f t="shared" si="26"/>
        <v>0.1</v>
      </c>
      <c r="K133" s="136">
        <f t="shared" si="26"/>
        <v>0.1</v>
      </c>
      <c r="L133" s="136">
        <f t="shared" si="26"/>
        <v>0.1</v>
      </c>
      <c r="M133" s="136">
        <f t="shared" si="26"/>
        <v>0.1</v>
      </c>
      <c r="N133" s="136">
        <f t="shared" si="26"/>
        <v>0.1</v>
      </c>
      <c r="O133" s="136">
        <f t="shared" si="26"/>
        <v>0.1</v>
      </c>
      <c r="P133" s="136">
        <f t="shared" si="26"/>
        <v>0.1</v>
      </c>
      <c r="Q133" s="136">
        <f t="shared" si="26"/>
        <v>0.1</v>
      </c>
      <c r="R133" s="136">
        <f t="shared" si="25"/>
        <v>0.1</v>
      </c>
      <c r="S133" s="136">
        <f t="shared" si="25"/>
        <v>0.1</v>
      </c>
      <c r="T133" s="136">
        <f t="shared" si="25"/>
        <v>0.1</v>
      </c>
      <c r="U133" s="136">
        <f t="shared" si="25"/>
        <v>0.1</v>
      </c>
      <c r="V133" s="136">
        <f t="shared" si="27"/>
        <v>0.1</v>
      </c>
      <c r="W133" s="136">
        <f t="shared" si="27"/>
        <v>0.1</v>
      </c>
      <c r="X133" s="136">
        <f t="shared" si="27"/>
        <v>0.1</v>
      </c>
      <c r="Y133" s="136">
        <f t="shared" si="27"/>
        <v>0.1</v>
      </c>
      <c r="Z133" s="136">
        <f t="shared" si="27"/>
        <v>0.1</v>
      </c>
      <c r="AA133" s="136">
        <f t="shared" si="27"/>
        <v>0.1</v>
      </c>
      <c r="AB133" s="136">
        <f t="shared" si="27"/>
        <v>0.1</v>
      </c>
      <c r="AC133" s="136">
        <f t="shared" si="27"/>
        <v>0.1</v>
      </c>
      <c r="AD133" s="136">
        <f t="shared" si="27"/>
        <v>0.1</v>
      </c>
      <c r="AE133" s="136">
        <f t="shared" si="27"/>
        <v>0.1</v>
      </c>
      <c r="AF133" s="136">
        <f t="shared" si="27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6"/>
        <v>2.0499999999999998</v>
      </c>
      <c r="D134" s="136">
        <f t="shared" si="26"/>
        <v>2.0499999999999998</v>
      </c>
      <c r="E134" s="136">
        <f t="shared" si="26"/>
        <v>2.0499999999999998</v>
      </c>
      <c r="F134" s="136">
        <f t="shared" si="26"/>
        <v>2.0499999999999998</v>
      </c>
      <c r="G134" s="136">
        <f t="shared" si="26"/>
        <v>2.0499999999999998</v>
      </c>
      <c r="H134" s="136">
        <f t="shared" si="26"/>
        <v>2.0499999999999998</v>
      </c>
      <c r="I134" s="136">
        <f t="shared" si="26"/>
        <v>2.0499999999999998</v>
      </c>
      <c r="J134" s="136">
        <f t="shared" si="26"/>
        <v>2.0499999999999998</v>
      </c>
      <c r="K134" s="136">
        <f t="shared" si="26"/>
        <v>2.0499999999999998</v>
      </c>
      <c r="L134" s="136">
        <f t="shared" si="26"/>
        <v>2.0499999999999998</v>
      </c>
      <c r="M134" s="136">
        <f t="shared" si="26"/>
        <v>2.0499999999999998</v>
      </c>
      <c r="N134" s="136">
        <f t="shared" si="26"/>
        <v>2.0499999999999998</v>
      </c>
      <c r="O134" s="136">
        <f t="shared" si="26"/>
        <v>2.0499999999999998</v>
      </c>
      <c r="P134" s="136">
        <f t="shared" si="26"/>
        <v>2.0499999999999998</v>
      </c>
      <c r="Q134" s="136">
        <f t="shared" si="26"/>
        <v>2.0499999999999998</v>
      </c>
      <c r="R134" s="136">
        <f t="shared" si="25"/>
        <v>2.0499999999999998</v>
      </c>
      <c r="S134" s="136">
        <f t="shared" si="25"/>
        <v>2.0499999999999998</v>
      </c>
      <c r="T134" s="136">
        <f t="shared" si="25"/>
        <v>2.0499999999999998</v>
      </c>
      <c r="U134" s="136">
        <f t="shared" si="25"/>
        <v>2.0499999999999998</v>
      </c>
      <c r="V134" s="136">
        <f t="shared" si="27"/>
        <v>2.0499999999999998</v>
      </c>
      <c r="W134" s="136">
        <f t="shared" si="27"/>
        <v>2.0499999999999998</v>
      </c>
      <c r="X134" s="136">
        <f t="shared" si="27"/>
        <v>2.0499999999999998</v>
      </c>
      <c r="Y134" s="136">
        <f t="shared" si="27"/>
        <v>2.0499999999999998</v>
      </c>
      <c r="Z134" s="136">
        <f t="shared" si="27"/>
        <v>2.0499999999999998</v>
      </c>
      <c r="AA134" s="136">
        <f t="shared" si="27"/>
        <v>2.0499999999999998</v>
      </c>
      <c r="AB134" s="136">
        <f t="shared" si="27"/>
        <v>2.0499999999999998</v>
      </c>
      <c r="AC134" s="136">
        <f t="shared" si="27"/>
        <v>2.0499999999999998</v>
      </c>
      <c r="AD134" s="136">
        <f t="shared" si="27"/>
        <v>2.0499999999999998</v>
      </c>
      <c r="AE134" s="136">
        <f t="shared" si="27"/>
        <v>2.0499999999999998</v>
      </c>
      <c r="AF134" s="136">
        <f t="shared" si="27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6"/>
        <v>2.15</v>
      </c>
      <c r="D135" s="136">
        <f t="shared" si="26"/>
        <v>2.15</v>
      </c>
      <c r="E135" s="136">
        <f t="shared" si="26"/>
        <v>2.15</v>
      </c>
      <c r="F135" s="136">
        <f t="shared" si="26"/>
        <v>2.15</v>
      </c>
      <c r="G135" s="136">
        <f t="shared" si="26"/>
        <v>2.15</v>
      </c>
      <c r="H135" s="136">
        <f t="shared" si="26"/>
        <v>2.15</v>
      </c>
      <c r="I135" s="136">
        <f t="shared" si="26"/>
        <v>2.15</v>
      </c>
      <c r="J135" s="136">
        <f t="shared" si="26"/>
        <v>2.15</v>
      </c>
      <c r="K135" s="136">
        <f t="shared" si="26"/>
        <v>2.15</v>
      </c>
      <c r="L135" s="136">
        <f t="shared" si="26"/>
        <v>2.15</v>
      </c>
      <c r="M135" s="136">
        <f t="shared" si="26"/>
        <v>2.15</v>
      </c>
      <c r="N135" s="136">
        <f t="shared" si="26"/>
        <v>2.15</v>
      </c>
      <c r="O135" s="136">
        <f t="shared" si="26"/>
        <v>2.15</v>
      </c>
      <c r="P135" s="136">
        <f t="shared" si="26"/>
        <v>2.15</v>
      </c>
      <c r="Q135" s="136">
        <f t="shared" si="26"/>
        <v>2.15</v>
      </c>
      <c r="R135" s="136">
        <f t="shared" si="25"/>
        <v>2.15</v>
      </c>
      <c r="S135" s="136">
        <f t="shared" si="25"/>
        <v>2.15</v>
      </c>
      <c r="T135" s="136">
        <f t="shared" si="25"/>
        <v>2.15</v>
      </c>
      <c r="U135" s="136">
        <f t="shared" si="25"/>
        <v>2.15</v>
      </c>
      <c r="V135" s="136">
        <f t="shared" si="27"/>
        <v>2.15</v>
      </c>
      <c r="W135" s="136">
        <f t="shared" si="27"/>
        <v>2.15</v>
      </c>
      <c r="X135" s="136">
        <f t="shared" si="27"/>
        <v>2.15</v>
      </c>
      <c r="Y135" s="136">
        <f t="shared" si="27"/>
        <v>2.15</v>
      </c>
      <c r="Z135" s="136">
        <f t="shared" si="27"/>
        <v>2.15</v>
      </c>
      <c r="AA135" s="136">
        <f t="shared" si="27"/>
        <v>2.15</v>
      </c>
      <c r="AB135" s="136">
        <f t="shared" si="27"/>
        <v>2.15</v>
      </c>
      <c r="AC135" s="136">
        <f t="shared" si="27"/>
        <v>2.15</v>
      </c>
      <c r="AD135" s="136">
        <f t="shared" si="27"/>
        <v>2.15</v>
      </c>
      <c r="AE135" s="136">
        <f t="shared" si="27"/>
        <v>2.15</v>
      </c>
      <c r="AF135" s="136">
        <f t="shared" si="27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6"/>
        <v>2.7</v>
      </c>
      <c r="D136" s="136">
        <f t="shared" si="26"/>
        <v>2.7</v>
      </c>
      <c r="E136" s="136">
        <f t="shared" si="26"/>
        <v>2.7</v>
      </c>
      <c r="F136" s="136">
        <f t="shared" si="26"/>
        <v>2.7</v>
      </c>
      <c r="G136" s="136">
        <f t="shared" si="26"/>
        <v>2.7</v>
      </c>
      <c r="H136" s="136">
        <f t="shared" si="26"/>
        <v>2.7</v>
      </c>
      <c r="I136" s="136">
        <f t="shared" si="26"/>
        <v>2.7</v>
      </c>
      <c r="J136" s="136">
        <f t="shared" si="26"/>
        <v>2.7</v>
      </c>
      <c r="K136" s="136">
        <f t="shared" si="26"/>
        <v>2.7</v>
      </c>
      <c r="L136" s="136">
        <f t="shared" si="26"/>
        <v>2.7</v>
      </c>
      <c r="M136" s="136">
        <f t="shared" si="26"/>
        <v>2.7</v>
      </c>
      <c r="N136" s="136">
        <f t="shared" si="26"/>
        <v>2.7</v>
      </c>
      <c r="O136" s="136">
        <f t="shared" si="26"/>
        <v>2.7</v>
      </c>
      <c r="P136" s="136">
        <f t="shared" si="26"/>
        <v>2.7</v>
      </c>
      <c r="Q136" s="136">
        <f t="shared" si="26"/>
        <v>2.7</v>
      </c>
      <c r="R136" s="136">
        <f t="shared" si="25"/>
        <v>2.7</v>
      </c>
      <c r="S136" s="136">
        <f t="shared" si="25"/>
        <v>2.7</v>
      </c>
      <c r="T136" s="136">
        <f t="shared" si="25"/>
        <v>2.7</v>
      </c>
      <c r="U136" s="136">
        <f t="shared" si="25"/>
        <v>2.7</v>
      </c>
      <c r="V136" s="136">
        <f t="shared" si="27"/>
        <v>2.7</v>
      </c>
      <c r="W136" s="136">
        <f t="shared" si="27"/>
        <v>2.7</v>
      </c>
      <c r="X136" s="136">
        <f t="shared" si="27"/>
        <v>2.7</v>
      </c>
      <c r="Y136" s="136">
        <f t="shared" si="27"/>
        <v>2.7</v>
      </c>
      <c r="Z136" s="136">
        <f t="shared" si="27"/>
        <v>2.7</v>
      </c>
      <c r="AA136" s="136">
        <f t="shared" si="27"/>
        <v>2.7</v>
      </c>
      <c r="AB136" s="136">
        <f t="shared" si="27"/>
        <v>2.7</v>
      </c>
      <c r="AC136" s="136">
        <f t="shared" si="27"/>
        <v>2.7</v>
      </c>
      <c r="AD136" s="136">
        <f t="shared" si="27"/>
        <v>2.7</v>
      </c>
      <c r="AE136" s="136">
        <f t="shared" si="27"/>
        <v>2.7</v>
      </c>
      <c r="AF136" s="136">
        <f t="shared" si="27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6"/>
        <v>0.9</v>
      </c>
      <c r="D137" s="136">
        <f t="shared" si="26"/>
        <v>0.9</v>
      </c>
      <c r="E137" s="136">
        <f t="shared" si="26"/>
        <v>0.9</v>
      </c>
      <c r="F137" s="136">
        <f t="shared" si="26"/>
        <v>0.9</v>
      </c>
      <c r="G137" s="136">
        <f t="shared" si="26"/>
        <v>0.9</v>
      </c>
      <c r="H137" s="136">
        <f t="shared" si="26"/>
        <v>0.9</v>
      </c>
      <c r="I137" s="136">
        <f t="shared" si="26"/>
        <v>0.9</v>
      </c>
      <c r="J137" s="136">
        <f t="shared" si="26"/>
        <v>0.9</v>
      </c>
      <c r="K137" s="136">
        <f t="shared" si="26"/>
        <v>0.9</v>
      </c>
      <c r="L137" s="136">
        <f t="shared" si="26"/>
        <v>0.9</v>
      </c>
      <c r="M137" s="136">
        <f t="shared" si="26"/>
        <v>0.9</v>
      </c>
      <c r="N137" s="136">
        <f t="shared" si="26"/>
        <v>0.9</v>
      </c>
      <c r="O137" s="136">
        <f t="shared" si="26"/>
        <v>0.9</v>
      </c>
      <c r="P137" s="136">
        <f t="shared" si="26"/>
        <v>0.9</v>
      </c>
      <c r="Q137" s="136">
        <f t="shared" si="26"/>
        <v>0.9</v>
      </c>
      <c r="R137" s="136">
        <f t="shared" si="25"/>
        <v>0.9</v>
      </c>
      <c r="S137" s="136">
        <f t="shared" si="25"/>
        <v>0.9</v>
      </c>
      <c r="T137" s="136">
        <f t="shared" si="25"/>
        <v>0.9</v>
      </c>
      <c r="U137" s="136">
        <f t="shared" si="25"/>
        <v>0.9</v>
      </c>
      <c r="V137" s="136">
        <f t="shared" si="27"/>
        <v>0.9</v>
      </c>
      <c r="W137" s="136">
        <f t="shared" si="27"/>
        <v>0.9</v>
      </c>
      <c r="X137" s="136">
        <f t="shared" si="27"/>
        <v>0.9</v>
      </c>
      <c r="Y137" s="136">
        <f t="shared" si="27"/>
        <v>0.9</v>
      </c>
      <c r="Z137" s="136">
        <f t="shared" si="27"/>
        <v>0.9</v>
      </c>
      <c r="AA137" s="136">
        <f t="shared" si="27"/>
        <v>0.9</v>
      </c>
      <c r="AB137" s="136">
        <f t="shared" si="27"/>
        <v>0.9</v>
      </c>
      <c r="AC137" s="136">
        <f t="shared" si="27"/>
        <v>0.9</v>
      </c>
      <c r="AD137" s="136">
        <f t="shared" si="27"/>
        <v>0.9</v>
      </c>
      <c r="AE137" s="136">
        <f t="shared" si="27"/>
        <v>0.9</v>
      </c>
      <c r="AF137" s="136">
        <f t="shared" si="27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6"/>
        <v>1.08</v>
      </c>
      <c r="D138" s="136">
        <f t="shared" si="26"/>
        <v>1.08</v>
      </c>
      <c r="E138" s="136">
        <f t="shared" si="26"/>
        <v>1.08</v>
      </c>
      <c r="F138" s="136">
        <f t="shared" si="26"/>
        <v>1.08</v>
      </c>
      <c r="G138" s="136">
        <f t="shared" si="26"/>
        <v>1.08</v>
      </c>
      <c r="H138" s="136">
        <f t="shared" si="26"/>
        <v>1.08</v>
      </c>
      <c r="I138" s="136">
        <f t="shared" si="26"/>
        <v>1.08</v>
      </c>
      <c r="J138" s="136">
        <f t="shared" si="26"/>
        <v>1.08</v>
      </c>
      <c r="K138" s="136">
        <f t="shared" si="26"/>
        <v>1.08</v>
      </c>
      <c r="L138" s="136">
        <f t="shared" si="26"/>
        <v>1.08</v>
      </c>
      <c r="M138" s="136">
        <f t="shared" si="26"/>
        <v>1.08</v>
      </c>
      <c r="N138" s="136">
        <f t="shared" si="26"/>
        <v>1.08</v>
      </c>
      <c r="O138" s="136">
        <f t="shared" si="26"/>
        <v>1.08</v>
      </c>
      <c r="P138" s="136">
        <f t="shared" si="26"/>
        <v>1.08</v>
      </c>
      <c r="Q138" s="136">
        <f t="shared" si="26"/>
        <v>1.08</v>
      </c>
      <c r="R138" s="136">
        <f t="shared" si="25"/>
        <v>1.08</v>
      </c>
      <c r="S138" s="136">
        <f t="shared" si="25"/>
        <v>1.08</v>
      </c>
      <c r="T138" s="136">
        <f t="shared" si="25"/>
        <v>1.08</v>
      </c>
      <c r="U138" s="136">
        <f t="shared" si="25"/>
        <v>1.08</v>
      </c>
      <c r="V138" s="136">
        <f t="shared" si="27"/>
        <v>1.08</v>
      </c>
      <c r="W138" s="136">
        <f t="shared" si="27"/>
        <v>1.08</v>
      </c>
      <c r="X138" s="136">
        <f t="shared" si="27"/>
        <v>1.08</v>
      </c>
      <c r="Y138" s="136">
        <f t="shared" si="27"/>
        <v>1.08</v>
      </c>
      <c r="Z138" s="136">
        <f t="shared" si="27"/>
        <v>1.08</v>
      </c>
      <c r="AA138" s="136">
        <f t="shared" si="27"/>
        <v>1.08</v>
      </c>
      <c r="AB138" s="136">
        <f t="shared" si="27"/>
        <v>1.08</v>
      </c>
      <c r="AC138" s="136">
        <f t="shared" si="27"/>
        <v>1.08</v>
      </c>
      <c r="AD138" s="136">
        <f t="shared" si="27"/>
        <v>1.08</v>
      </c>
      <c r="AE138" s="136">
        <f t="shared" si="27"/>
        <v>1.08</v>
      </c>
      <c r="AF138" s="136">
        <f t="shared" si="27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8">B139</f>
        <v>2.37</v>
      </c>
      <c r="D139" s="136">
        <f t="shared" si="28"/>
        <v>2.37</v>
      </c>
      <c r="E139" s="136">
        <f t="shared" si="28"/>
        <v>2.37</v>
      </c>
      <c r="F139" s="136">
        <f t="shared" si="28"/>
        <v>2.37</v>
      </c>
      <c r="G139" s="136">
        <f t="shared" si="28"/>
        <v>2.37</v>
      </c>
      <c r="H139" s="136">
        <f t="shared" si="28"/>
        <v>2.37</v>
      </c>
      <c r="I139" s="136">
        <f t="shared" si="28"/>
        <v>2.37</v>
      </c>
      <c r="J139" s="136">
        <f t="shared" si="28"/>
        <v>2.37</v>
      </c>
      <c r="K139" s="136">
        <f t="shared" si="28"/>
        <v>2.37</v>
      </c>
      <c r="L139" s="136">
        <f t="shared" si="28"/>
        <v>2.37</v>
      </c>
      <c r="M139" s="136">
        <f t="shared" si="28"/>
        <v>2.37</v>
      </c>
      <c r="N139" s="136">
        <f t="shared" si="28"/>
        <v>2.37</v>
      </c>
      <c r="O139" s="136">
        <f t="shared" si="28"/>
        <v>2.37</v>
      </c>
      <c r="P139" s="136">
        <f t="shared" si="28"/>
        <v>2.37</v>
      </c>
      <c r="Q139" s="136">
        <f t="shared" si="28"/>
        <v>2.37</v>
      </c>
      <c r="R139" s="136">
        <f t="shared" si="25"/>
        <v>2.37</v>
      </c>
      <c r="S139" s="136">
        <f t="shared" si="25"/>
        <v>2.37</v>
      </c>
      <c r="T139" s="136">
        <f t="shared" si="25"/>
        <v>2.37</v>
      </c>
      <c r="U139" s="136">
        <f t="shared" si="25"/>
        <v>2.37</v>
      </c>
      <c r="V139" s="136">
        <f t="shared" si="27"/>
        <v>2.37</v>
      </c>
      <c r="W139" s="136">
        <f t="shared" si="27"/>
        <v>2.37</v>
      </c>
      <c r="X139" s="136">
        <f t="shared" si="27"/>
        <v>2.37</v>
      </c>
      <c r="Y139" s="136">
        <f t="shared" si="27"/>
        <v>2.37</v>
      </c>
      <c r="Z139" s="136">
        <f t="shared" si="27"/>
        <v>2.37</v>
      </c>
      <c r="AA139" s="136">
        <f t="shared" si="27"/>
        <v>2.37</v>
      </c>
      <c r="AB139" s="136">
        <f t="shared" si="27"/>
        <v>2.37</v>
      </c>
      <c r="AC139" s="136">
        <f t="shared" si="27"/>
        <v>2.37</v>
      </c>
      <c r="AD139" s="136">
        <f t="shared" si="27"/>
        <v>2.37</v>
      </c>
      <c r="AE139" s="136">
        <f t="shared" si="27"/>
        <v>2.37</v>
      </c>
      <c r="AF139" s="136">
        <f t="shared" si="27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8"/>
        <v>1.81</v>
      </c>
      <c r="D140" s="136">
        <f t="shared" si="28"/>
        <v>1.81</v>
      </c>
      <c r="E140" s="136">
        <f t="shared" si="28"/>
        <v>1.81</v>
      </c>
      <c r="F140" s="136">
        <f t="shared" si="28"/>
        <v>1.81</v>
      </c>
      <c r="G140" s="136">
        <f t="shared" si="28"/>
        <v>1.81</v>
      </c>
      <c r="H140" s="136">
        <f t="shared" si="28"/>
        <v>1.81</v>
      </c>
      <c r="I140" s="136">
        <f t="shared" si="28"/>
        <v>1.81</v>
      </c>
      <c r="J140" s="136">
        <f t="shared" si="28"/>
        <v>1.81</v>
      </c>
      <c r="K140" s="136">
        <f t="shared" si="28"/>
        <v>1.81</v>
      </c>
      <c r="L140" s="136">
        <f t="shared" si="28"/>
        <v>1.81</v>
      </c>
      <c r="M140" s="136">
        <f t="shared" si="28"/>
        <v>1.81</v>
      </c>
      <c r="N140" s="136">
        <f t="shared" si="28"/>
        <v>1.81</v>
      </c>
      <c r="O140" s="136">
        <f t="shared" si="28"/>
        <v>1.81</v>
      </c>
      <c r="P140" s="136">
        <f t="shared" si="28"/>
        <v>1.81</v>
      </c>
      <c r="Q140" s="136">
        <f t="shared" si="28"/>
        <v>1.81</v>
      </c>
      <c r="R140" s="136">
        <f t="shared" si="25"/>
        <v>1.81</v>
      </c>
      <c r="S140" s="136">
        <f t="shared" si="25"/>
        <v>1.81</v>
      </c>
      <c r="T140" s="136">
        <f t="shared" si="25"/>
        <v>1.81</v>
      </c>
      <c r="U140" s="136">
        <f t="shared" si="25"/>
        <v>1.81</v>
      </c>
      <c r="V140" s="136">
        <f t="shared" si="27"/>
        <v>1.81</v>
      </c>
      <c r="W140" s="136">
        <f t="shared" si="27"/>
        <v>1.81</v>
      </c>
      <c r="X140" s="136">
        <f t="shared" si="27"/>
        <v>1.81</v>
      </c>
      <c r="Y140" s="136">
        <f t="shared" si="27"/>
        <v>1.81</v>
      </c>
      <c r="Z140" s="136">
        <f t="shared" si="27"/>
        <v>1.81</v>
      </c>
      <c r="AA140" s="136">
        <f t="shared" si="27"/>
        <v>1.81</v>
      </c>
      <c r="AB140" s="136">
        <f t="shared" si="27"/>
        <v>1.81</v>
      </c>
      <c r="AC140" s="136">
        <f t="shared" si="27"/>
        <v>1.81</v>
      </c>
      <c r="AD140" s="136">
        <f t="shared" si="27"/>
        <v>1.81</v>
      </c>
      <c r="AE140" s="136">
        <f t="shared" si="27"/>
        <v>1.81</v>
      </c>
      <c r="AF140" s="136">
        <f t="shared" si="27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8"/>
        <v>1.0900000000000001</v>
      </c>
      <c r="D141" s="136">
        <f t="shared" si="28"/>
        <v>1.0900000000000001</v>
      </c>
      <c r="E141" s="136">
        <f t="shared" si="28"/>
        <v>1.0900000000000001</v>
      </c>
      <c r="F141" s="136">
        <f t="shared" si="28"/>
        <v>1.0900000000000001</v>
      </c>
      <c r="G141" s="136">
        <f t="shared" si="28"/>
        <v>1.0900000000000001</v>
      </c>
      <c r="H141" s="136">
        <f t="shared" si="28"/>
        <v>1.0900000000000001</v>
      </c>
      <c r="I141" s="136">
        <f t="shared" si="28"/>
        <v>1.0900000000000001</v>
      </c>
      <c r="J141" s="136">
        <f t="shared" si="28"/>
        <v>1.0900000000000001</v>
      </c>
      <c r="K141" s="136">
        <f t="shared" si="28"/>
        <v>1.0900000000000001</v>
      </c>
      <c r="L141" s="136">
        <f t="shared" si="28"/>
        <v>1.0900000000000001</v>
      </c>
      <c r="M141" s="136">
        <f t="shared" si="28"/>
        <v>1.0900000000000001</v>
      </c>
      <c r="N141" s="136">
        <f t="shared" si="28"/>
        <v>1.0900000000000001</v>
      </c>
      <c r="O141" s="136">
        <f t="shared" si="28"/>
        <v>1.0900000000000001</v>
      </c>
      <c r="P141" s="136">
        <f t="shared" si="28"/>
        <v>1.0900000000000001</v>
      </c>
      <c r="Q141" s="136">
        <f t="shared" si="28"/>
        <v>1.0900000000000001</v>
      </c>
      <c r="R141" s="136">
        <f t="shared" si="25"/>
        <v>1.0900000000000001</v>
      </c>
      <c r="S141" s="136">
        <f t="shared" si="25"/>
        <v>1.0900000000000001</v>
      </c>
      <c r="T141" s="136">
        <f t="shared" si="25"/>
        <v>1.0900000000000001</v>
      </c>
      <c r="U141" s="136">
        <f t="shared" si="25"/>
        <v>1.0900000000000001</v>
      </c>
      <c r="V141" s="136">
        <f t="shared" si="27"/>
        <v>1.0900000000000001</v>
      </c>
      <c r="W141" s="136">
        <f t="shared" si="27"/>
        <v>1.0900000000000001</v>
      </c>
      <c r="X141" s="136">
        <f t="shared" si="27"/>
        <v>1.0900000000000001</v>
      </c>
      <c r="Y141" s="136">
        <f t="shared" si="27"/>
        <v>1.0900000000000001</v>
      </c>
      <c r="Z141" s="136">
        <f t="shared" si="27"/>
        <v>1.0900000000000001</v>
      </c>
      <c r="AA141" s="136">
        <f t="shared" si="27"/>
        <v>1.0900000000000001</v>
      </c>
      <c r="AB141" s="136">
        <f t="shared" si="27"/>
        <v>1.0900000000000001</v>
      </c>
      <c r="AC141" s="136">
        <f t="shared" si="27"/>
        <v>1.0900000000000001</v>
      </c>
      <c r="AD141" s="136">
        <f t="shared" si="27"/>
        <v>1.0900000000000001</v>
      </c>
      <c r="AE141" s="136">
        <f t="shared" si="27"/>
        <v>1.0900000000000001</v>
      </c>
      <c r="AF141" s="136">
        <f t="shared" si="27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8"/>
        <v>1.58</v>
      </c>
      <c r="D142" s="136">
        <f t="shared" si="28"/>
        <v>1.58</v>
      </c>
      <c r="E142" s="136">
        <f t="shared" si="28"/>
        <v>1.58</v>
      </c>
      <c r="F142" s="136">
        <f t="shared" si="28"/>
        <v>1.58</v>
      </c>
      <c r="G142" s="136">
        <f t="shared" si="28"/>
        <v>1.58</v>
      </c>
      <c r="H142" s="136">
        <f t="shared" si="28"/>
        <v>1.58</v>
      </c>
      <c r="I142" s="136">
        <f t="shared" si="28"/>
        <v>1.58</v>
      </c>
      <c r="J142" s="136">
        <f t="shared" si="28"/>
        <v>1.58</v>
      </c>
      <c r="K142" s="136">
        <f t="shared" si="28"/>
        <v>1.58</v>
      </c>
      <c r="L142" s="136">
        <f t="shared" si="28"/>
        <v>1.58</v>
      </c>
      <c r="M142" s="136">
        <f t="shared" si="28"/>
        <v>1.58</v>
      </c>
      <c r="N142" s="136">
        <f t="shared" si="28"/>
        <v>1.58</v>
      </c>
      <c r="O142" s="136">
        <f t="shared" si="28"/>
        <v>1.58</v>
      </c>
      <c r="P142" s="136">
        <f t="shared" si="28"/>
        <v>1.58</v>
      </c>
      <c r="Q142" s="136">
        <f t="shared" si="28"/>
        <v>1.58</v>
      </c>
      <c r="R142" s="136">
        <f t="shared" si="25"/>
        <v>1.58</v>
      </c>
      <c r="S142" s="136">
        <f t="shared" si="25"/>
        <v>1.58</v>
      </c>
      <c r="T142" s="136">
        <f t="shared" si="25"/>
        <v>1.58</v>
      </c>
      <c r="U142" s="136">
        <f t="shared" si="25"/>
        <v>1.58</v>
      </c>
      <c r="V142" s="136">
        <f t="shared" si="27"/>
        <v>1.58</v>
      </c>
      <c r="W142" s="136">
        <f t="shared" si="27"/>
        <v>1.58</v>
      </c>
      <c r="X142" s="136">
        <f t="shared" si="27"/>
        <v>1.58</v>
      </c>
      <c r="Y142" s="136">
        <f t="shared" si="27"/>
        <v>1.58</v>
      </c>
      <c r="Z142" s="136">
        <f t="shared" si="27"/>
        <v>1.58</v>
      </c>
      <c r="AA142" s="136">
        <f t="shared" si="27"/>
        <v>1.58</v>
      </c>
      <c r="AB142" s="136">
        <f t="shared" si="27"/>
        <v>1.58</v>
      </c>
      <c r="AC142" s="136">
        <f t="shared" si="27"/>
        <v>1.58</v>
      </c>
      <c r="AD142" s="136">
        <f t="shared" si="27"/>
        <v>1.58</v>
      </c>
      <c r="AE142" s="136">
        <f t="shared" si="27"/>
        <v>1.58</v>
      </c>
      <c r="AF142" s="136">
        <f t="shared" si="27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8"/>
        <v>2</v>
      </c>
      <c r="D143" s="136">
        <f t="shared" si="28"/>
        <v>2</v>
      </c>
      <c r="E143" s="136">
        <f t="shared" si="28"/>
        <v>2</v>
      </c>
      <c r="F143" s="136">
        <f t="shared" si="28"/>
        <v>2</v>
      </c>
      <c r="G143" s="136">
        <f t="shared" si="28"/>
        <v>2</v>
      </c>
      <c r="H143" s="136">
        <f t="shared" si="28"/>
        <v>2</v>
      </c>
      <c r="I143" s="136">
        <f t="shared" si="28"/>
        <v>2</v>
      </c>
      <c r="J143" s="136">
        <f t="shared" si="28"/>
        <v>2</v>
      </c>
      <c r="K143" s="136">
        <f t="shared" si="28"/>
        <v>2</v>
      </c>
      <c r="L143" s="136">
        <f t="shared" si="28"/>
        <v>2</v>
      </c>
      <c r="M143" s="136">
        <f t="shared" si="28"/>
        <v>2</v>
      </c>
      <c r="N143" s="136">
        <f t="shared" si="28"/>
        <v>2</v>
      </c>
      <c r="O143" s="136">
        <f t="shared" si="28"/>
        <v>2</v>
      </c>
      <c r="P143" s="136">
        <f t="shared" si="28"/>
        <v>2</v>
      </c>
      <c r="Q143" s="136">
        <f t="shared" si="28"/>
        <v>2</v>
      </c>
      <c r="R143" s="136">
        <f t="shared" si="25"/>
        <v>2</v>
      </c>
      <c r="S143" s="136">
        <f t="shared" si="25"/>
        <v>2</v>
      </c>
      <c r="T143" s="136">
        <f t="shared" si="25"/>
        <v>2</v>
      </c>
      <c r="U143" s="136">
        <f t="shared" si="25"/>
        <v>2</v>
      </c>
      <c r="V143" s="136">
        <f t="shared" si="27"/>
        <v>2</v>
      </c>
      <c r="W143" s="136">
        <f t="shared" si="27"/>
        <v>2</v>
      </c>
      <c r="X143" s="136">
        <f t="shared" si="27"/>
        <v>2</v>
      </c>
      <c r="Y143" s="136">
        <f t="shared" si="27"/>
        <v>2</v>
      </c>
      <c r="Z143" s="136">
        <f t="shared" si="27"/>
        <v>2</v>
      </c>
      <c r="AA143" s="136">
        <f t="shared" si="27"/>
        <v>2</v>
      </c>
      <c r="AB143" s="136">
        <f t="shared" si="27"/>
        <v>2</v>
      </c>
      <c r="AC143" s="136">
        <f t="shared" si="27"/>
        <v>2</v>
      </c>
      <c r="AD143" s="136">
        <f t="shared" si="27"/>
        <v>2</v>
      </c>
      <c r="AE143" s="136">
        <f t="shared" si="27"/>
        <v>2</v>
      </c>
      <c r="AF143" s="136">
        <f t="shared" si="27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8"/>
        <v>0.47</v>
      </c>
      <c r="D144" s="136">
        <f t="shared" si="28"/>
        <v>0.47</v>
      </c>
      <c r="E144" s="136">
        <f t="shared" si="28"/>
        <v>0.47</v>
      </c>
      <c r="F144" s="136">
        <f t="shared" si="28"/>
        <v>0.47</v>
      </c>
      <c r="G144" s="136">
        <f t="shared" si="28"/>
        <v>0.47</v>
      </c>
      <c r="H144" s="136">
        <f t="shared" si="28"/>
        <v>0.47</v>
      </c>
      <c r="I144" s="136">
        <f t="shared" si="28"/>
        <v>0.47</v>
      </c>
      <c r="J144" s="136">
        <f t="shared" si="28"/>
        <v>0.47</v>
      </c>
      <c r="K144" s="136">
        <f t="shared" si="28"/>
        <v>0.47</v>
      </c>
      <c r="L144" s="136">
        <f t="shared" si="28"/>
        <v>0.47</v>
      </c>
      <c r="M144" s="136">
        <f t="shared" si="28"/>
        <v>0.47</v>
      </c>
      <c r="N144" s="136">
        <f t="shared" si="28"/>
        <v>0.47</v>
      </c>
      <c r="O144" s="136">
        <f t="shared" si="28"/>
        <v>0.47</v>
      </c>
      <c r="P144" s="136">
        <f t="shared" si="28"/>
        <v>0.47</v>
      </c>
      <c r="Q144" s="136">
        <f t="shared" si="28"/>
        <v>0.47</v>
      </c>
      <c r="R144" s="136">
        <f t="shared" si="25"/>
        <v>0.47</v>
      </c>
      <c r="S144" s="136">
        <f t="shared" si="25"/>
        <v>0.47</v>
      </c>
      <c r="T144" s="136">
        <f t="shared" si="25"/>
        <v>0.47</v>
      </c>
      <c r="U144" s="136">
        <f t="shared" si="25"/>
        <v>0.47</v>
      </c>
      <c r="V144" s="136">
        <f t="shared" si="27"/>
        <v>0.47</v>
      </c>
      <c r="W144" s="136">
        <f t="shared" si="27"/>
        <v>0.47</v>
      </c>
      <c r="X144" s="136">
        <f t="shared" si="27"/>
        <v>0.47</v>
      </c>
      <c r="Y144" s="136">
        <f t="shared" si="27"/>
        <v>0.47</v>
      </c>
      <c r="Z144" s="136">
        <f t="shared" si="27"/>
        <v>0.47</v>
      </c>
      <c r="AA144" s="136">
        <f t="shared" si="27"/>
        <v>0.47</v>
      </c>
      <c r="AB144" s="136">
        <f t="shared" si="27"/>
        <v>0.47</v>
      </c>
      <c r="AC144" s="136">
        <f t="shared" si="27"/>
        <v>0.47</v>
      </c>
      <c r="AD144" s="136">
        <f t="shared" si="27"/>
        <v>0.47</v>
      </c>
      <c r="AE144" s="136">
        <f t="shared" si="27"/>
        <v>0.47</v>
      </c>
      <c r="AF144" s="136">
        <f t="shared" si="27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8"/>
        <v>0</v>
      </c>
      <c r="D146" s="136">
        <f t="shared" si="28"/>
        <v>0</v>
      </c>
      <c r="E146" s="136">
        <f t="shared" si="28"/>
        <v>0</v>
      </c>
      <c r="F146" s="136">
        <f t="shared" si="28"/>
        <v>0</v>
      </c>
      <c r="G146" s="136">
        <f t="shared" si="28"/>
        <v>0</v>
      </c>
      <c r="H146" s="136">
        <f t="shared" si="28"/>
        <v>0</v>
      </c>
      <c r="I146" s="136">
        <f t="shared" si="28"/>
        <v>0</v>
      </c>
      <c r="J146" s="136">
        <f t="shared" si="28"/>
        <v>0</v>
      </c>
      <c r="K146" s="136">
        <f t="shared" si="28"/>
        <v>0</v>
      </c>
      <c r="L146" s="136">
        <f t="shared" si="28"/>
        <v>0</v>
      </c>
      <c r="M146" s="136">
        <f t="shared" si="28"/>
        <v>0</v>
      </c>
      <c r="N146" s="136">
        <f t="shared" si="28"/>
        <v>0</v>
      </c>
      <c r="O146" s="136">
        <f t="shared" si="28"/>
        <v>0</v>
      </c>
      <c r="P146" s="136">
        <f t="shared" si="28"/>
        <v>0</v>
      </c>
      <c r="Q146" s="136">
        <f t="shared" si="28"/>
        <v>0</v>
      </c>
      <c r="R146" s="136">
        <f t="shared" si="25"/>
        <v>0</v>
      </c>
      <c r="S146" s="136">
        <f t="shared" si="25"/>
        <v>0</v>
      </c>
      <c r="T146" s="136">
        <f t="shared" si="25"/>
        <v>0</v>
      </c>
      <c r="U146" s="136">
        <f t="shared" si="25"/>
        <v>0</v>
      </c>
      <c r="V146" s="136">
        <f t="shared" si="27"/>
        <v>0</v>
      </c>
      <c r="W146" s="136">
        <f t="shared" si="27"/>
        <v>0</v>
      </c>
      <c r="X146" s="136">
        <f t="shared" si="27"/>
        <v>0</v>
      </c>
      <c r="Y146" s="136">
        <f t="shared" si="27"/>
        <v>0</v>
      </c>
      <c r="Z146" s="136">
        <f t="shared" si="27"/>
        <v>0</v>
      </c>
      <c r="AA146" s="136">
        <f t="shared" si="27"/>
        <v>0</v>
      </c>
      <c r="AB146" s="136">
        <f t="shared" si="27"/>
        <v>0</v>
      </c>
      <c r="AC146" s="136">
        <f t="shared" si="27"/>
        <v>0</v>
      </c>
      <c r="AD146" s="136">
        <f t="shared" si="27"/>
        <v>0</v>
      </c>
      <c r="AE146" s="136">
        <f t="shared" si="27"/>
        <v>0</v>
      </c>
      <c r="AF146" s="136">
        <f t="shared" si="27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8"/>
        <v>0.8</v>
      </c>
      <c r="D147" s="136">
        <f t="shared" si="28"/>
        <v>0.8</v>
      </c>
      <c r="E147" s="136">
        <f t="shared" si="28"/>
        <v>0.8</v>
      </c>
      <c r="F147" s="136">
        <f t="shared" si="28"/>
        <v>0.8</v>
      </c>
      <c r="G147" s="136">
        <f t="shared" si="28"/>
        <v>0.8</v>
      </c>
      <c r="H147" s="136">
        <f t="shared" si="28"/>
        <v>0.8</v>
      </c>
      <c r="I147" s="136">
        <f t="shared" si="28"/>
        <v>0.8</v>
      </c>
      <c r="J147" s="136">
        <f t="shared" si="28"/>
        <v>0.8</v>
      </c>
      <c r="K147" s="136">
        <f t="shared" si="28"/>
        <v>0.8</v>
      </c>
      <c r="L147" s="136">
        <f t="shared" si="28"/>
        <v>0.8</v>
      </c>
      <c r="M147" s="136">
        <f t="shared" si="28"/>
        <v>0.8</v>
      </c>
      <c r="N147" s="136">
        <f t="shared" si="28"/>
        <v>0.8</v>
      </c>
      <c r="O147" s="136">
        <f t="shared" si="28"/>
        <v>0.8</v>
      </c>
      <c r="P147" s="136">
        <f t="shared" si="28"/>
        <v>0.8</v>
      </c>
      <c r="Q147" s="136">
        <f t="shared" si="28"/>
        <v>0.8</v>
      </c>
      <c r="R147" s="136">
        <f t="shared" si="25"/>
        <v>0.8</v>
      </c>
      <c r="S147" s="136">
        <f t="shared" si="25"/>
        <v>0.8</v>
      </c>
      <c r="T147" s="136">
        <f t="shared" si="25"/>
        <v>0.8</v>
      </c>
      <c r="U147" s="136">
        <f t="shared" si="25"/>
        <v>0.8</v>
      </c>
      <c r="V147" s="136">
        <f t="shared" si="27"/>
        <v>0.8</v>
      </c>
      <c r="W147" s="136">
        <f t="shared" si="27"/>
        <v>0.8</v>
      </c>
      <c r="X147" s="136">
        <f t="shared" ref="X147:AF171" si="29">W147</f>
        <v>0.8</v>
      </c>
      <c r="Y147" s="136">
        <f t="shared" si="29"/>
        <v>0.8</v>
      </c>
      <c r="Z147" s="136">
        <f t="shared" si="29"/>
        <v>0.8</v>
      </c>
      <c r="AA147" s="136">
        <f t="shared" si="29"/>
        <v>0.8</v>
      </c>
      <c r="AB147" s="136">
        <f t="shared" si="29"/>
        <v>0.8</v>
      </c>
      <c r="AC147" s="136">
        <f t="shared" si="29"/>
        <v>0.8</v>
      </c>
      <c r="AD147" s="136">
        <f t="shared" si="29"/>
        <v>0.8</v>
      </c>
      <c r="AE147" s="136">
        <f t="shared" si="29"/>
        <v>0.8</v>
      </c>
      <c r="AF147" s="136">
        <f t="shared" si="29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8"/>
        <v>1.5</v>
      </c>
      <c r="D148" s="136">
        <f t="shared" si="28"/>
        <v>1.5</v>
      </c>
      <c r="E148" s="136">
        <f t="shared" si="28"/>
        <v>1.5</v>
      </c>
      <c r="F148" s="136">
        <f t="shared" si="28"/>
        <v>1.5</v>
      </c>
      <c r="G148" s="136">
        <f t="shared" si="28"/>
        <v>1.5</v>
      </c>
      <c r="H148" s="136">
        <f t="shared" si="28"/>
        <v>1.5</v>
      </c>
      <c r="I148" s="136">
        <f t="shared" si="28"/>
        <v>1.5</v>
      </c>
      <c r="J148" s="136">
        <f t="shared" si="28"/>
        <v>1.5</v>
      </c>
      <c r="K148" s="136">
        <f t="shared" si="28"/>
        <v>1.5</v>
      </c>
      <c r="L148" s="136">
        <f t="shared" si="28"/>
        <v>1.5</v>
      </c>
      <c r="M148" s="136">
        <f t="shared" si="28"/>
        <v>1.5</v>
      </c>
      <c r="N148" s="136">
        <f t="shared" si="28"/>
        <v>1.5</v>
      </c>
      <c r="O148" s="136">
        <f t="shared" si="28"/>
        <v>1.5</v>
      </c>
      <c r="P148" s="136">
        <f t="shared" si="28"/>
        <v>1.5</v>
      </c>
      <c r="Q148" s="136">
        <f t="shared" si="28"/>
        <v>1.5</v>
      </c>
      <c r="R148" s="136">
        <f t="shared" si="25"/>
        <v>1.5</v>
      </c>
      <c r="S148" s="136">
        <f t="shared" si="25"/>
        <v>1.5</v>
      </c>
      <c r="T148" s="136">
        <f t="shared" si="25"/>
        <v>1.5</v>
      </c>
      <c r="U148" s="136">
        <f t="shared" si="25"/>
        <v>1.5</v>
      </c>
      <c r="V148" s="136">
        <f t="shared" si="25"/>
        <v>1.5</v>
      </c>
      <c r="W148" s="136">
        <f t="shared" si="25"/>
        <v>1.5</v>
      </c>
      <c r="X148" s="136">
        <f t="shared" si="29"/>
        <v>1.5</v>
      </c>
      <c r="Y148" s="136">
        <f t="shared" si="29"/>
        <v>1.5</v>
      </c>
      <c r="Z148" s="136">
        <f t="shared" si="29"/>
        <v>1.5</v>
      </c>
      <c r="AA148" s="136">
        <f t="shared" si="29"/>
        <v>1.5</v>
      </c>
      <c r="AB148" s="136">
        <f t="shared" si="29"/>
        <v>1.5</v>
      </c>
      <c r="AC148" s="136">
        <f t="shared" si="29"/>
        <v>1.5</v>
      </c>
      <c r="AD148" s="136">
        <f t="shared" si="29"/>
        <v>1.5</v>
      </c>
      <c r="AE148" s="136">
        <f t="shared" si="29"/>
        <v>1.5</v>
      </c>
      <c r="AF148" s="136">
        <f t="shared" si="29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8"/>
        <v>1</v>
      </c>
      <c r="D150" s="136">
        <f t="shared" si="28"/>
        <v>1</v>
      </c>
      <c r="E150" s="136">
        <f t="shared" si="28"/>
        <v>1</v>
      </c>
      <c r="F150" s="136">
        <f t="shared" si="28"/>
        <v>1</v>
      </c>
      <c r="G150" s="136">
        <f t="shared" si="28"/>
        <v>1</v>
      </c>
      <c r="H150" s="136">
        <f t="shared" si="28"/>
        <v>1</v>
      </c>
      <c r="I150" s="136">
        <f t="shared" si="28"/>
        <v>1</v>
      </c>
      <c r="J150" s="136">
        <f t="shared" si="28"/>
        <v>1</v>
      </c>
      <c r="K150" s="136">
        <f t="shared" si="28"/>
        <v>1</v>
      </c>
      <c r="L150" s="136">
        <f t="shared" si="28"/>
        <v>1</v>
      </c>
      <c r="M150" s="136">
        <f t="shared" si="28"/>
        <v>1</v>
      </c>
      <c r="N150" s="136">
        <f t="shared" si="28"/>
        <v>1</v>
      </c>
      <c r="O150" s="136">
        <f t="shared" si="28"/>
        <v>1</v>
      </c>
      <c r="P150" s="136">
        <f t="shared" si="28"/>
        <v>1</v>
      </c>
      <c r="Q150" s="136">
        <f t="shared" si="28"/>
        <v>1</v>
      </c>
      <c r="R150" s="136">
        <f t="shared" si="25"/>
        <v>1</v>
      </c>
      <c r="S150" s="136">
        <f t="shared" si="25"/>
        <v>1</v>
      </c>
      <c r="T150" s="136">
        <f t="shared" si="25"/>
        <v>1</v>
      </c>
      <c r="U150" s="136">
        <f t="shared" si="25"/>
        <v>1</v>
      </c>
      <c r="V150" s="136">
        <f t="shared" si="25"/>
        <v>1</v>
      </c>
      <c r="W150" s="136">
        <f t="shared" si="25"/>
        <v>1</v>
      </c>
      <c r="X150" s="136">
        <f t="shared" si="29"/>
        <v>1</v>
      </c>
      <c r="Y150" s="136">
        <f t="shared" si="29"/>
        <v>1</v>
      </c>
      <c r="Z150" s="136">
        <f t="shared" si="29"/>
        <v>1</v>
      </c>
      <c r="AA150" s="136">
        <f t="shared" si="29"/>
        <v>1</v>
      </c>
      <c r="AB150" s="136">
        <f t="shared" si="29"/>
        <v>1</v>
      </c>
      <c r="AC150" s="136">
        <f t="shared" si="29"/>
        <v>1</v>
      </c>
      <c r="AD150" s="136">
        <f t="shared" si="29"/>
        <v>1</v>
      </c>
      <c r="AE150" s="136">
        <f t="shared" si="29"/>
        <v>1</v>
      </c>
      <c r="AF150" s="136">
        <f t="shared" si="29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8"/>
        <v>0.42</v>
      </c>
      <c r="D151" s="136">
        <f t="shared" si="28"/>
        <v>0.42</v>
      </c>
      <c r="E151" s="136">
        <f t="shared" si="28"/>
        <v>0.42</v>
      </c>
      <c r="F151" s="136">
        <f t="shared" si="28"/>
        <v>0.42</v>
      </c>
      <c r="G151" s="136">
        <f t="shared" si="28"/>
        <v>0.42</v>
      </c>
      <c r="H151" s="136">
        <f t="shared" si="28"/>
        <v>0.42</v>
      </c>
      <c r="I151" s="136">
        <f t="shared" si="28"/>
        <v>0.42</v>
      </c>
      <c r="J151" s="136">
        <f t="shared" si="28"/>
        <v>0.42</v>
      </c>
      <c r="K151" s="136">
        <f t="shared" si="28"/>
        <v>0.42</v>
      </c>
      <c r="L151" s="136">
        <f t="shared" si="28"/>
        <v>0.42</v>
      </c>
      <c r="M151" s="136">
        <f t="shared" si="28"/>
        <v>0.42</v>
      </c>
      <c r="N151" s="136">
        <f t="shared" si="28"/>
        <v>0.42</v>
      </c>
      <c r="O151" s="136">
        <f t="shared" si="28"/>
        <v>0.42</v>
      </c>
      <c r="P151" s="136">
        <f t="shared" si="28"/>
        <v>0.42</v>
      </c>
      <c r="Q151" s="136">
        <f t="shared" si="28"/>
        <v>0.42</v>
      </c>
      <c r="R151" s="136">
        <f t="shared" si="25"/>
        <v>0.42</v>
      </c>
      <c r="S151" s="136">
        <f t="shared" si="25"/>
        <v>0.42</v>
      </c>
      <c r="T151" s="136">
        <f t="shared" si="25"/>
        <v>0.42</v>
      </c>
      <c r="U151" s="136">
        <f t="shared" si="25"/>
        <v>0.42</v>
      </c>
      <c r="V151" s="136">
        <f t="shared" si="25"/>
        <v>0.42</v>
      </c>
      <c r="W151" s="136">
        <f t="shared" si="25"/>
        <v>0.42</v>
      </c>
      <c r="X151" s="136">
        <f t="shared" si="29"/>
        <v>0.42</v>
      </c>
      <c r="Y151" s="136">
        <f t="shared" si="29"/>
        <v>0.42</v>
      </c>
      <c r="Z151" s="136">
        <f t="shared" si="29"/>
        <v>0.42</v>
      </c>
      <c r="AA151" s="136">
        <f t="shared" si="29"/>
        <v>0.42</v>
      </c>
      <c r="AB151" s="136">
        <f t="shared" si="29"/>
        <v>0.42</v>
      </c>
      <c r="AC151" s="136">
        <f t="shared" si="29"/>
        <v>0.42</v>
      </c>
      <c r="AD151" s="136">
        <f t="shared" si="29"/>
        <v>0.42</v>
      </c>
      <c r="AE151" s="136">
        <f t="shared" si="29"/>
        <v>0.42</v>
      </c>
      <c r="AF151" s="136">
        <f t="shared" si="29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8"/>
        <v>0.46</v>
      </c>
      <c r="D152" s="136">
        <f t="shared" si="28"/>
        <v>0.46</v>
      </c>
      <c r="E152" s="136">
        <f t="shared" si="28"/>
        <v>0.46</v>
      </c>
      <c r="F152" s="136">
        <f t="shared" si="28"/>
        <v>0.46</v>
      </c>
      <c r="G152" s="136">
        <f t="shared" si="28"/>
        <v>0.46</v>
      </c>
      <c r="H152" s="136">
        <f t="shared" si="28"/>
        <v>0.46</v>
      </c>
      <c r="I152" s="136">
        <f t="shared" si="28"/>
        <v>0.46</v>
      </c>
      <c r="J152" s="136">
        <f t="shared" si="28"/>
        <v>0.46</v>
      </c>
      <c r="K152" s="136">
        <f t="shared" si="28"/>
        <v>0.46</v>
      </c>
      <c r="L152" s="136">
        <f t="shared" si="28"/>
        <v>0.46</v>
      </c>
      <c r="M152" s="136">
        <f t="shared" si="28"/>
        <v>0.46</v>
      </c>
      <c r="N152" s="136">
        <f t="shared" si="28"/>
        <v>0.46</v>
      </c>
      <c r="O152" s="136">
        <f t="shared" si="28"/>
        <v>0.46</v>
      </c>
      <c r="P152" s="136">
        <f t="shared" si="28"/>
        <v>0.46</v>
      </c>
      <c r="Q152" s="136">
        <f t="shared" si="28"/>
        <v>0.46</v>
      </c>
      <c r="R152" s="136">
        <f t="shared" si="25"/>
        <v>0.46</v>
      </c>
      <c r="S152" s="136">
        <f t="shared" si="25"/>
        <v>0.46</v>
      </c>
      <c r="T152" s="136">
        <f t="shared" si="25"/>
        <v>0.46</v>
      </c>
      <c r="U152" s="136">
        <f t="shared" si="25"/>
        <v>0.46</v>
      </c>
      <c r="V152" s="136">
        <f t="shared" si="25"/>
        <v>0.46</v>
      </c>
      <c r="W152" s="136">
        <f t="shared" si="25"/>
        <v>0.46</v>
      </c>
      <c r="X152" s="136">
        <f t="shared" si="29"/>
        <v>0.46</v>
      </c>
      <c r="Y152" s="136">
        <f t="shared" si="29"/>
        <v>0.46</v>
      </c>
      <c r="Z152" s="136">
        <f t="shared" si="29"/>
        <v>0.46</v>
      </c>
      <c r="AA152" s="136">
        <f t="shared" si="29"/>
        <v>0.46</v>
      </c>
      <c r="AB152" s="136">
        <f t="shared" si="29"/>
        <v>0.46</v>
      </c>
      <c r="AC152" s="136">
        <f t="shared" si="29"/>
        <v>0.46</v>
      </c>
      <c r="AD152" s="136">
        <f t="shared" si="29"/>
        <v>0.46</v>
      </c>
      <c r="AE152" s="136">
        <f t="shared" si="29"/>
        <v>0.46</v>
      </c>
      <c r="AF152" s="136">
        <f t="shared" si="29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8"/>
        <v>0.85</v>
      </c>
      <c r="D153" s="136">
        <f t="shared" si="28"/>
        <v>0.85</v>
      </c>
      <c r="E153" s="136">
        <f t="shared" si="28"/>
        <v>0.85</v>
      </c>
      <c r="F153" s="136">
        <f t="shared" si="28"/>
        <v>0.85</v>
      </c>
      <c r="G153" s="136">
        <f t="shared" si="28"/>
        <v>0.85</v>
      </c>
      <c r="H153" s="136">
        <f t="shared" si="28"/>
        <v>0.85</v>
      </c>
      <c r="I153" s="136">
        <f t="shared" si="28"/>
        <v>0.85</v>
      </c>
      <c r="J153" s="136">
        <f t="shared" si="28"/>
        <v>0.85</v>
      </c>
      <c r="K153" s="136">
        <f t="shared" si="28"/>
        <v>0.85</v>
      </c>
      <c r="L153" s="136">
        <f t="shared" si="28"/>
        <v>0.85</v>
      </c>
      <c r="M153" s="136">
        <f t="shared" si="28"/>
        <v>0.85</v>
      </c>
      <c r="N153" s="136">
        <f t="shared" si="28"/>
        <v>0.85</v>
      </c>
      <c r="O153" s="136">
        <f t="shared" si="28"/>
        <v>0.85</v>
      </c>
      <c r="P153" s="136">
        <f t="shared" si="28"/>
        <v>0.85</v>
      </c>
      <c r="Q153" s="136">
        <f t="shared" si="28"/>
        <v>0.85</v>
      </c>
      <c r="R153" s="136">
        <f t="shared" si="25"/>
        <v>0.85</v>
      </c>
      <c r="S153" s="136">
        <f t="shared" si="25"/>
        <v>0.85</v>
      </c>
      <c r="T153" s="136">
        <f t="shared" si="25"/>
        <v>0.85</v>
      </c>
      <c r="U153" s="136">
        <f t="shared" si="25"/>
        <v>0.85</v>
      </c>
      <c r="V153" s="136">
        <f t="shared" si="25"/>
        <v>0.85</v>
      </c>
      <c r="W153" s="136">
        <f t="shared" si="25"/>
        <v>0.85</v>
      </c>
      <c r="X153" s="136">
        <f t="shared" si="29"/>
        <v>0.85</v>
      </c>
      <c r="Y153" s="136">
        <f t="shared" si="29"/>
        <v>0.85</v>
      </c>
      <c r="Z153" s="136">
        <f t="shared" si="29"/>
        <v>0.85</v>
      </c>
      <c r="AA153" s="136">
        <f t="shared" si="29"/>
        <v>0.85</v>
      </c>
      <c r="AB153" s="136">
        <f t="shared" si="29"/>
        <v>0.85</v>
      </c>
      <c r="AC153" s="136">
        <f t="shared" si="29"/>
        <v>0.85</v>
      </c>
      <c r="AD153" s="136">
        <f t="shared" si="29"/>
        <v>0.85</v>
      </c>
      <c r="AE153" s="136">
        <f t="shared" si="29"/>
        <v>0.85</v>
      </c>
      <c r="AF153" s="136">
        <f t="shared" si="29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8"/>
        <v>0.9</v>
      </c>
      <c r="D154" s="136">
        <f t="shared" si="28"/>
        <v>0.9</v>
      </c>
      <c r="E154" s="136">
        <f t="shared" si="28"/>
        <v>0.9</v>
      </c>
      <c r="F154" s="136">
        <f t="shared" si="28"/>
        <v>0.9</v>
      </c>
      <c r="G154" s="136">
        <f t="shared" si="28"/>
        <v>0.9</v>
      </c>
      <c r="H154" s="136">
        <f t="shared" si="28"/>
        <v>0.9</v>
      </c>
      <c r="I154" s="136">
        <f t="shared" si="28"/>
        <v>0.9</v>
      </c>
      <c r="J154" s="136">
        <f t="shared" si="28"/>
        <v>0.9</v>
      </c>
      <c r="K154" s="136">
        <f t="shared" si="28"/>
        <v>0.9</v>
      </c>
      <c r="L154" s="136">
        <f t="shared" si="28"/>
        <v>0.9</v>
      </c>
      <c r="M154" s="136">
        <f t="shared" si="28"/>
        <v>0.9</v>
      </c>
      <c r="N154" s="136">
        <f t="shared" si="28"/>
        <v>0.9</v>
      </c>
      <c r="O154" s="136">
        <f t="shared" si="28"/>
        <v>0.9</v>
      </c>
      <c r="P154" s="136">
        <f t="shared" si="28"/>
        <v>0.9</v>
      </c>
      <c r="Q154" s="136">
        <f t="shared" si="28"/>
        <v>0.9</v>
      </c>
      <c r="R154" s="136">
        <f t="shared" si="25"/>
        <v>0.9</v>
      </c>
      <c r="S154" s="136">
        <f t="shared" si="25"/>
        <v>0.9</v>
      </c>
      <c r="T154" s="136">
        <f t="shared" si="25"/>
        <v>0.9</v>
      </c>
      <c r="U154" s="136">
        <f t="shared" si="25"/>
        <v>0.9</v>
      </c>
      <c r="V154" s="136">
        <f t="shared" si="25"/>
        <v>0.9</v>
      </c>
      <c r="W154" s="136">
        <f t="shared" si="25"/>
        <v>0.9</v>
      </c>
      <c r="X154" s="136">
        <f t="shared" si="29"/>
        <v>0.9</v>
      </c>
      <c r="Y154" s="136">
        <f t="shared" si="29"/>
        <v>0.9</v>
      </c>
      <c r="Z154" s="136">
        <f t="shared" si="29"/>
        <v>0.9</v>
      </c>
      <c r="AA154" s="136">
        <f t="shared" si="29"/>
        <v>0.9</v>
      </c>
      <c r="AB154" s="136">
        <f t="shared" si="29"/>
        <v>0.9</v>
      </c>
      <c r="AC154" s="136">
        <f t="shared" si="29"/>
        <v>0.9</v>
      </c>
      <c r="AD154" s="136">
        <f t="shared" si="29"/>
        <v>0.9</v>
      </c>
      <c r="AE154" s="136">
        <f t="shared" si="29"/>
        <v>0.9</v>
      </c>
      <c r="AF154" s="136">
        <f t="shared" si="29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8"/>
        <v>0.44</v>
      </c>
      <c r="D155" s="136">
        <f t="shared" si="28"/>
        <v>0.44</v>
      </c>
      <c r="E155" s="136">
        <f t="shared" si="28"/>
        <v>0.44</v>
      </c>
      <c r="F155" s="136">
        <f t="shared" si="28"/>
        <v>0.44</v>
      </c>
      <c r="G155" s="136">
        <f t="shared" si="28"/>
        <v>0.44</v>
      </c>
      <c r="H155" s="136">
        <f t="shared" si="28"/>
        <v>0.44</v>
      </c>
      <c r="I155" s="136">
        <f t="shared" si="28"/>
        <v>0.44</v>
      </c>
      <c r="J155" s="136">
        <f t="shared" si="28"/>
        <v>0.44</v>
      </c>
      <c r="K155" s="136">
        <f t="shared" si="28"/>
        <v>0.44</v>
      </c>
      <c r="L155" s="136">
        <f t="shared" si="28"/>
        <v>0.44</v>
      </c>
      <c r="M155" s="136">
        <f t="shared" si="28"/>
        <v>0.44</v>
      </c>
      <c r="N155" s="136">
        <f t="shared" si="28"/>
        <v>0.44</v>
      </c>
      <c r="O155" s="136">
        <f t="shared" si="28"/>
        <v>0.44</v>
      </c>
      <c r="P155" s="136">
        <f t="shared" si="28"/>
        <v>0.44</v>
      </c>
      <c r="Q155" s="136">
        <f t="shared" si="28"/>
        <v>0.44</v>
      </c>
      <c r="R155" s="136">
        <f t="shared" si="25"/>
        <v>0.44</v>
      </c>
      <c r="S155" s="136">
        <f t="shared" si="25"/>
        <v>0.44</v>
      </c>
      <c r="T155" s="136">
        <f t="shared" si="25"/>
        <v>0.44</v>
      </c>
      <c r="U155" s="136">
        <f t="shared" si="25"/>
        <v>0.44</v>
      </c>
      <c r="V155" s="136">
        <f t="shared" si="25"/>
        <v>0.44</v>
      </c>
      <c r="W155" s="136">
        <f t="shared" si="25"/>
        <v>0.44</v>
      </c>
      <c r="X155" s="136">
        <f t="shared" si="29"/>
        <v>0.44</v>
      </c>
      <c r="Y155" s="136">
        <f t="shared" si="29"/>
        <v>0.44</v>
      </c>
      <c r="Z155" s="136">
        <f t="shared" si="29"/>
        <v>0.44</v>
      </c>
      <c r="AA155" s="136">
        <f t="shared" si="29"/>
        <v>0.44</v>
      </c>
      <c r="AB155" s="136">
        <f t="shared" si="29"/>
        <v>0.44</v>
      </c>
      <c r="AC155" s="136">
        <f t="shared" si="29"/>
        <v>0.44</v>
      </c>
      <c r="AD155" s="136">
        <f t="shared" si="29"/>
        <v>0.44</v>
      </c>
      <c r="AE155" s="136">
        <f t="shared" si="29"/>
        <v>0.44</v>
      </c>
      <c r="AF155" s="136">
        <f t="shared" si="29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0">B156</f>
        <v>0.9</v>
      </c>
      <c r="D156" s="136">
        <f t="shared" si="30"/>
        <v>0.9</v>
      </c>
      <c r="E156" s="136">
        <f t="shared" si="30"/>
        <v>0.9</v>
      </c>
      <c r="F156" s="136">
        <f t="shared" si="30"/>
        <v>0.9</v>
      </c>
      <c r="G156" s="136">
        <f t="shared" si="30"/>
        <v>0.9</v>
      </c>
      <c r="H156" s="136">
        <f t="shared" si="30"/>
        <v>0.9</v>
      </c>
      <c r="I156" s="136">
        <f t="shared" si="30"/>
        <v>0.9</v>
      </c>
      <c r="J156" s="136">
        <f t="shared" si="30"/>
        <v>0.9</v>
      </c>
      <c r="K156" s="136">
        <f t="shared" si="30"/>
        <v>0.9</v>
      </c>
      <c r="L156" s="136">
        <f t="shared" si="30"/>
        <v>0.9</v>
      </c>
      <c r="M156" s="136">
        <f t="shared" si="30"/>
        <v>0.9</v>
      </c>
      <c r="N156" s="136">
        <f t="shared" si="30"/>
        <v>0.9</v>
      </c>
      <c r="O156" s="136">
        <f t="shared" si="30"/>
        <v>0.9</v>
      </c>
      <c r="P156" s="136">
        <f t="shared" si="30"/>
        <v>0.9</v>
      </c>
      <c r="Q156" s="136">
        <f t="shared" si="30"/>
        <v>0.9</v>
      </c>
      <c r="R156" s="136">
        <f t="shared" si="25"/>
        <v>0.9</v>
      </c>
      <c r="S156" s="136">
        <f t="shared" si="25"/>
        <v>0.9</v>
      </c>
      <c r="T156" s="136">
        <f t="shared" si="25"/>
        <v>0.9</v>
      </c>
      <c r="U156" s="136">
        <f t="shared" si="25"/>
        <v>0.9</v>
      </c>
      <c r="V156" s="136">
        <f t="shared" si="25"/>
        <v>0.9</v>
      </c>
      <c r="W156" s="136">
        <f t="shared" si="25"/>
        <v>0.9</v>
      </c>
      <c r="X156" s="136">
        <f t="shared" si="29"/>
        <v>0.9</v>
      </c>
      <c r="Y156" s="136">
        <f t="shared" si="29"/>
        <v>0.9</v>
      </c>
      <c r="Z156" s="136">
        <f t="shared" si="29"/>
        <v>0.9</v>
      </c>
      <c r="AA156" s="136">
        <f t="shared" si="29"/>
        <v>0.9</v>
      </c>
      <c r="AB156" s="136">
        <f t="shared" si="29"/>
        <v>0.9</v>
      </c>
      <c r="AC156" s="136">
        <f t="shared" si="29"/>
        <v>0.9</v>
      </c>
      <c r="AD156" s="136">
        <f t="shared" si="29"/>
        <v>0.9</v>
      </c>
      <c r="AE156" s="136">
        <f t="shared" si="29"/>
        <v>0.9</v>
      </c>
      <c r="AF156" s="136">
        <f t="shared" si="29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0"/>
        <v>2.1</v>
      </c>
      <c r="D157" s="136">
        <f t="shared" si="30"/>
        <v>2.1</v>
      </c>
      <c r="E157" s="136">
        <f t="shared" si="30"/>
        <v>2.1</v>
      </c>
      <c r="F157" s="136">
        <f t="shared" si="30"/>
        <v>2.1</v>
      </c>
      <c r="G157" s="136">
        <f t="shared" si="30"/>
        <v>2.1</v>
      </c>
      <c r="H157" s="136">
        <f t="shared" si="30"/>
        <v>2.1</v>
      </c>
      <c r="I157" s="136">
        <f t="shared" si="30"/>
        <v>2.1</v>
      </c>
      <c r="J157" s="136">
        <f t="shared" si="30"/>
        <v>2.1</v>
      </c>
      <c r="K157" s="136">
        <f t="shared" si="30"/>
        <v>2.1</v>
      </c>
      <c r="L157" s="136">
        <f t="shared" si="30"/>
        <v>2.1</v>
      </c>
      <c r="M157" s="136">
        <f t="shared" si="30"/>
        <v>2.1</v>
      </c>
      <c r="N157" s="136">
        <f t="shared" si="30"/>
        <v>2.1</v>
      </c>
      <c r="O157" s="136">
        <f t="shared" si="30"/>
        <v>2.1</v>
      </c>
      <c r="P157" s="136">
        <f t="shared" si="30"/>
        <v>2.1</v>
      </c>
      <c r="Q157" s="136">
        <f t="shared" si="30"/>
        <v>2.1</v>
      </c>
      <c r="R157" s="136">
        <f t="shared" si="25"/>
        <v>2.1</v>
      </c>
      <c r="S157" s="136">
        <f t="shared" si="25"/>
        <v>2.1</v>
      </c>
      <c r="T157" s="136">
        <f t="shared" si="25"/>
        <v>2.1</v>
      </c>
      <c r="U157" s="136">
        <f t="shared" si="25"/>
        <v>2.1</v>
      </c>
      <c r="V157" s="136">
        <f t="shared" si="25"/>
        <v>2.1</v>
      </c>
      <c r="W157" s="136">
        <f t="shared" si="25"/>
        <v>2.1</v>
      </c>
      <c r="X157" s="136">
        <f t="shared" si="29"/>
        <v>2.1</v>
      </c>
      <c r="Y157" s="136">
        <f t="shared" si="29"/>
        <v>2.1</v>
      </c>
      <c r="Z157" s="136">
        <f t="shared" si="29"/>
        <v>2.1</v>
      </c>
      <c r="AA157" s="136">
        <f t="shared" si="29"/>
        <v>2.1</v>
      </c>
      <c r="AB157" s="136">
        <f t="shared" si="29"/>
        <v>2.1</v>
      </c>
      <c r="AC157" s="136">
        <f t="shared" si="29"/>
        <v>2.1</v>
      </c>
      <c r="AD157" s="136">
        <f t="shared" si="29"/>
        <v>2.1</v>
      </c>
      <c r="AE157" s="136">
        <f t="shared" si="29"/>
        <v>2.1</v>
      </c>
      <c r="AF157" s="136">
        <f t="shared" si="29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0"/>
        <v>0.9</v>
      </c>
      <c r="D158" s="136">
        <f t="shared" si="30"/>
        <v>0.9</v>
      </c>
      <c r="E158" s="136">
        <f t="shared" si="30"/>
        <v>0.9</v>
      </c>
      <c r="F158" s="136">
        <f t="shared" si="30"/>
        <v>0.9</v>
      </c>
      <c r="G158" s="136">
        <f t="shared" si="30"/>
        <v>0.9</v>
      </c>
      <c r="H158" s="136">
        <f t="shared" si="30"/>
        <v>0.9</v>
      </c>
      <c r="I158" s="136">
        <f t="shared" si="30"/>
        <v>0.9</v>
      </c>
      <c r="J158" s="136">
        <f t="shared" si="30"/>
        <v>0.9</v>
      </c>
      <c r="K158" s="136">
        <f t="shared" si="30"/>
        <v>0.9</v>
      </c>
      <c r="L158" s="136">
        <f t="shared" si="30"/>
        <v>0.9</v>
      </c>
      <c r="M158" s="136">
        <f t="shared" si="30"/>
        <v>0.9</v>
      </c>
      <c r="N158" s="136">
        <f t="shared" si="30"/>
        <v>0.9</v>
      </c>
      <c r="O158" s="136">
        <f t="shared" si="30"/>
        <v>0.9</v>
      </c>
      <c r="P158" s="136">
        <f t="shared" si="30"/>
        <v>0.9</v>
      </c>
      <c r="Q158" s="136">
        <f t="shared" si="30"/>
        <v>0.9</v>
      </c>
      <c r="R158" s="136">
        <f t="shared" si="25"/>
        <v>0.9</v>
      </c>
      <c r="S158" s="136">
        <f t="shared" si="25"/>
        <v>0.9</v>
      </c>
      <c r="T158" s="136">
        <f t="shared" si="25"/>
        <v>0.9</v>
      </c>
      <c r="U158" s="136">
        <f t="shared" si="25"/>
        <v>0.9</v>
      </c>
      <c r="V158" s="136">
        <f t="shared" si="25"/>
        <v>0.9</v>
      </c>
      <c r="W158" s="136">
        <f t="shared" si="25"/>
        <v>0.9</v>
      </c>
      <c r="X158" s="136">
        <f t="shared" si="29"/>
        <v>0.9</v>
      </c>
      <c r="Y158" s="136">
        <f t="shared" si="29"/>
        <v>0.9</v>
      </c>
      <c r="Z158" s="136">
        <f t="shared" si="29"/>
        <v>0.9</v>
      </c>
      <c r="AA158" s="136">
        <f t="shared" si="29"/>
        <v>0.9</v>
      </c>
      <c r="AB158" s="136">
        <f t="shared" si="29"/>
        <v>0.9</v>
      </c>
      <c r="AC158" s="136">
        <f t="shared" si="29"/>
        <v>0.9</v>
      </c>
      <c r="AD158" s="136">
        <f t="shared" si="29"/>
        <v>0.9</v>
      </c>
      <c r="AE158" s="136">
        <f t="shared" si="29"/>
        <v>0.9</v>
      </c>
      <c r="AF158" s="136">
        <f t="shared" si="29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0"/>
        <v>0.57999999999999996</v>
      </c>
      <c r="D159" s="136">
        <f t="shared" si="30"/>
        <v>0.57999999999999996</v>
      </c>
      <c r="E159" s="136">
        <f t="shared" si="30"/>
        <v>0.57999999999999996</v>
      </c>
      <c r="F159" s="136">
        <f t="shared" si="30"/>
        <v>0.57999999999999996</v>
      </c>
      <c r="G159" s="136">
        <f t="shared" si="30"/>
        <v>0.57999999999999996</v>
      </c>
      <c r="H159" s="136">
        <f t="shared" si="30"/>
        <v>0.57999999999999996</v>
      </c>
      <c r="I159" s="136">
        <f t="shared" si="30"/>
        <v>0.57999999999999996</v>
      </c>
      <c r="J159" s="136">
        <f t="shared" si="30"/>
        <v>0.57999999999999996</v>
      </c>
      <c r="K159" s="136">
        <f t="shared" si="30"/>
        <v>0.57999999999999996</v>
      </c>
      <c r="L159" s="136">
        <f t="shared" si="30"/>
        <v>0.57999999999999996</v>
      </c>
      <c r="M159" s="136">
        <f t="shared" si="30"/>
        <v>0.57999999999999996</v>
      </c>
      <c r="N159" s="136">
        <f t="shared" si="30"/>
        <v>0.57999999999999996</v>
      </c>
      <c r="O159" s="136">
        <f t="shared" si="30"/>
        <v>0.57999999999999996</v>
      </c>
      <c r="P159" s="136">
        <f t="shared" si="30"/>
        <v>0.57999999999999996</v>
      </c>
      <c r="Q159" s="136">
        <f t="shared" si="30"/>
        <v>0.57999999999999996</v>
      </c>
      <c r="R159" s="136">
        <f t="shared" si="25"/>
        <v>0.57999999999999996</v>
      </c>
      <c r="S159" s="136">
        <f t="shared" si="25"/>
        <v>0.57999999999999996</v>
      </c>
      <c r="T159" s="136">
        <f t="shared" si="25"/>
        <v>0.57999999999999996</v>
      </c>
      <c r="U159" s="136">
        <f t="shared" si="25"/>
        <v>0.57999999999999996</v>
      </c>
      <c r="V159" s="136">
        <f t="shared" si="25"/>
        <v>0.57999999999999996</v>
      </c>
      <c r="W159" s="136">
        <f t="shared" si="25"/>
        <v>0.57999999999999996</v>
      </c>
      <c r="X159" s="136">
        <f t="shared" si="29"/>
        <v>0.57999999999999996</v>
      </c>
      <c r="Y159" s="136">
        <f t="shared" si="29"/>
        <v>0.57999999999999996</v>
      </c>
      <c r="Z159" s="136">
        <f t="shared" si="29"/>
        <v>0.57999999999999996</v>
      </c>
      <c r="AA159" s="136">
        <f t="shared" si="29"/>
        <v>0.57999999999999996</v>
      </c>
      <c r="AB159" s="136">
        <f t="shared" si="29"/>
        <v>0.57999999999999996</v>
      </c>
      <c r="AC159" s="136">
        <f t="shared" si="29"/>
        <v>0.57999999999999996</v>
      </c>
      <c r="AD159" s="136">
        <f t="shared" si="29"/>
        <v>0.57999999999999996</v>
      </c>
      <c r="AE159" s="136">
        <f t="shared" si="29"/>
        <v>0.57999999999999996</v>
      </c>
      <c r="AF159" s="136">
        <f t="shared" si="29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0"/>
        <v>0.8</v>
      </c>
      <c r="D160" s="136">
        <f t="shared" si="30"/>
        <v>0.8</v>
      </c>
      <c r="E160" s="136">
        <f t="shared" si="30"/>
        <v>0.8</v>
      </c>
      <c r="F160" s="136">
        <f t="shared" si="30"/>
        <v>0.8</v>
      </c>
      <c r="G160" s="136">
        <f t="shared" si="30"/>
        <v>0.8</v>
      </c>
      <c r="H160" s="136">
        <f t="shared" si="30"/>
        <v>0.8</v>
      </c>
      <c r="I160" s="136">
        <f t="shared" si="30"/>
        <v>0.8</v>
      </c>
      <c r="J160" s="136">
        <f t="shared" si="30"/>
        <v>0.8</v>
      </c>
      <c r="K160" s="136">
        <f t="shared" si="30"/>
        <v>0.8</v>
      </c>
      <c r="L160" s="136">
        <f t="shared" si="30"/>
        <v>0.8</v>
      </c>
      <c r="M160" s="136">
        <f t="shared" si="30"/>
        <v>0.8</v>
      </c>
      <c r="N160" s="136">
        <f t="shared" si="30"/>
        <v>0.8</v>
      </c>
      <c r="O160" s="136">
        <f t="shared" si="30"/>
        <v>0.8</v>
      </c>
      <c r="P160" s="136">
        <f t="shared" si="30"/>
        <v>0.8</v>
      </c>
      <c r="Q160" s="136">
        <f t="shared" si="30"/>
        <v>0.8</v>
      </c>
      <c r="R160" s="136">
        <f t="shared" si="25"/>
        <v>0.8</v>
      </c>
      <c r="S160" s="136">
        <f t="shared" si="25"/>
        <v>0.8</v>
      </c>
      <c r="T160" s="136">
        <f t="shared" si="25"/>
        <v>0.8</v>
      </c>
      <c r="U160" s="136">
        <f t="shared" si="25"/>
        <v>0.8</v>
      </c>
      <c r="V160" s="136">
        <f t="shared" si="25"/>
        <v>0.8</v>
      </c>
      <c r="W160" s="136">
        <f t="shared" si="25"/>
        <v>0.8</v>
      </c>
      <c r="X160" s="136">
        <f t="shared" si="29"/>
        <v>0.8</v>
      </c>
      <c r="Y160" s="136">
        <f t="shared" si="29"/>
        <v>0.8</v>
      </c>
      <c r="Z160" s="136">
        <f t="shared" si="29"/>
        <v>0.8</v>
      </c>
      <c r="AA160" s="136">
        <f t="shared" si="29"/>
        <v>0.8</v>
      </c>
      <c r="AB160" s="136">
        <f t="shared" si="29"/>
        <v>0.8</v>
      </c>
      <c r="AC160" s="136">
        <f t="shared" si="29"/>
        <v>0.8</v>
      </c>
      <c r="AD160" s="136">
        <f t="shared" si="29"/>
        <v>0.8</v>
      </c>
      <c r="AE160" s="136">
        <f t="shared" si="29"/>
        <v>0.8</v>
      </c>
      <c r="AF160" s="136">
        <f t="shared" si="29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0"/>
        <v>0</v>
      </c>
      <c r="D161" s="136">
        <f t="shared" si="30"/>
        <v>0</v>
      </c>
      <c r="E161" s="136">
        <f t="shared" si="30"/>
        <v>0</v>
      </c>
      <c r="F161" s="136">
        <f t="shared" si="30"/>
        <v>0</v>
      </c>
      <c r="G161" s="136">
        <f t="shared" si="30"/>
        <v>0</v>
      </c>
      <c r="H161" s="136">
        <f t="shared" si="30"/>
        <v>0</v>
      </c>
      <c r="I161" s="136">
        <f t="shared" si="30"/>
        <v>0</v>
      </c>
      <c r="J161" s="136">
        <f t="shared" si="30"/>
        <v>0</v>
      </c>
      <c r="K161" s="136">
        <f t="shared" si="30"/>
        <v>0</v>
      </c>
      <c r="L161" s="136">
        <f t="shared" si="30"/>
        <v>0</v>
      </c>
      <c r="M161" s="136">
        <f t="shared" si="30"/>
        <v>0</v>
      </c>
      <c r="N161" s="136">
        <f t="shared" si="30"/>
        <v>0</v>
      </c>
      <c r="O161" s="136">
        <f t="shared" si="30"/>
        <v>0</v>
      </c>
      <c r="P161" s="136">
        <f t="shared" si="30"/>
        <v>0</v>
      </c>
      <c r="Q161" s="136">
        <f t="shared" si="30"/>
        <v>0</v>
      </c>
      <c r="R161" s="136">
        <f t="shared" si="25"/>
        <v>0</v>
      </c>
      <c r="S161" s="136">
        <f t="shared" si="25"/>
        <v>0</v>
      </c>
      <c r="T161" s="136">
        <f t="shared" si="25"/>
        <v>0</v>
      </c>
      <c r="U161" s="136">
        <f t="shared" si="25"/>
        <v>0</v>
      </c>
      <c r="V161" s="136">
        <f t="shared" si="25"/>
        <v>0</v>
      </c>
      <c r="W161" s="136">
        <f t="shared" si="25"/>
        <v>0</v>
      </c>
      <c r="X161" s="136">
        <f t="shared" si="29"/>
        <v>0</v>
      </c>
      <c r="Y161" s="136">
        <f t="shared" si="29"/>
        <v>0</v>
      </c>
      <c r="Z161" s="136">
        <f t="shared" si="29"/>
        <v>0</v>
      </c>
      <c r="AA161" s="136">
        <f t="shared" si="29"/>
        <v>0</v>
      </c>
      <c r="AB161" s="136">
        <f t="shared" si="29"/>
        <v>0</v>
      </c>
      <c r="AC161" s="136">
        <f t="shared" si="29"/>
        <v>0</v>
      </c>
      <c r="AD161" s="136">
        <f t="shared" si="29"/>
        <v>0</v>
      </c>
      <c r="AE161" s="136">
        <f t="shared" si="29"/>
        <v>0</v>
      </c>
      <c r="AF161" s="136">
        <f t="shared" si="29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0"/>
        <v>0.6</v>
      </c>
      <c r="D163" s="136">
        <f t="shared" si="30"/>
        <v>0.6</v>
      </c>
      <c r="E163" s="136">
        <f t="shared" si="30"/>
        <v>0.6</v>
      </c>
      <c r="F163" s="136">
        <f t="shared" si="30"/>
        <v>0.6</v>
      </c>
      <c r="G163" s="136">
        <f t="shared" si="30"/>
        <v>0.6</v>
      </c>
      <c r="H163" s="136">
        <f t="shared" si="30"/>
        <v>0.6</v>
      </c>
      <c r="I163" s="136">
        <f t="shared" si="30"/>
        <v>0.6</v>
      </c>
      <c r="J163" s="136">
        <f t="shared" si="30"/>
        <v>0.6</v>
      </c>
      <c r="K163" s="136">
        <f t="shared" si="30"/>
        <v>0.6</v>
      </c>
      <c r="L163" s="136">
        <f t="shared" si="30"/>
        <v>0.6</v>
      </c>
      <c r="M163" s="136">
        <f t="shared" si="30"/>
        <v>0.6</v>
      </c>
      <c r="N163" s="136">
        <f t="shared" si="30"/>
        <v>0.6</v>
      </c>
      <c r="O163" s="136">
        <f t="shared" si="30"/>
        <v>0.6</v>
      </c>
      <c r="P163" s="136">
        <f t="shared" si="30"/>
        <v>0.6</v>
      </c>
      <c r="Q163" s="136">
        <f t="shared" si="30"/>
        <v>0.6</v>
      </c>
      <c r="R163" s="136">
        <f t="shared" si="25"/>
        <v>0.6</v>
      </c>
      <c r="S163" s="136">
        <f t="shared" si="25"/>
        <v>0.6</v>
      </c>
      <c r="T163" s="136">
        <f t="shared" si="25"/>
        <v>0.6</v>
      </c>
      <c r="U163" s="136">
        <f t="shared" si="25"/>
        <v>0.6</v>
      </c>
      <c r="V163" s="136">
        <f t="shared" si="25"/>
        <v>0.6</v>
      </c>
      <c r="W163" s="136">
        <f t="shared" si="25"/>
        <v>0.6</v>
      </c>
      <c r="X163" s="136">
        <f t="shared" si="29"/>
        <v>0.6</v>
      </c>
      <c r="Y163" s="136">
        <f t="shared" si="29"/>
        <v>0.6</v>
      </c>
      <c r="Z163" s="136">
        <f t="shared" si="29"/>
        <v>0.6</v>
      </c>
      <c r="AA163" s="136">
        <f t="shared" si="29"/>
        <v>0.6</v>
      </c>
      <c r="AB163" s="136">
        <f t="shared" si="29"/>
        <v>0.6</v>
      </c>
      <c r="AC163" s="136">
        <f t="shared" si="29"/>
        <v>0.6</v>
      </c>
      <c r="AD163" s="136">
        <f t="shared" si="29"/>
        <v>0.6</v>
      </c>
      <c r="AE163" s="136">
        <f t="shared" si="29"/>
        <v>0.6</v>
      </c>
      <c r="AF163" s="136">
        <f t="shared" si="29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0"/>
        <v>0.35</v>
      </c>
      <c r="D164" s="136">
        <f t="shared" si="30"/>
        <v>0.35</v>
      </c>
      <c r="E164" s="136">
        <f t="shared" si="30"/>
        <v>0.35</v>
      </c>
      <c r="F164" s="136">
        <f t="shared" si="30"/>
        <v>0.35</v>
      </c>
      <c r="G164" s="136">
        <f t="shared" si="30"/>
        <v>0.35</v>
      </c>
      <c r="H164" s="136">
        <f t="shared" si="30"/>
        <v>0.35</v>
      </c>
      <c r="I164" s="136">
        <f t="shared" si="30"/>
        <v>0.35</v>
      </c>
      <c r="J164" s="136">
        <f t="shared" si="30"/>
        <v>0.35</v>
      </c>
      <c r="K164" s="136">
        <f t="shared" si="30"/>
        <v>0.35</v>
      </c>
      <c r="L164" s="136">
        <f t="shared" si="30"/>
        <v>0.35</v>
      </c>
      <c r="M164" s="136">
        <f t="shared" si="30"/>
        <v>0.35</v>
      </c>
      <c r="N164" s="136">
        <f t="shared" si="30"/>
        <v>0.35</v>
      </c>
      <c r="O164" s="136">
        <f t="shared" si="30"/>
        <v>0.35</v>
      </c>
      <c r="P164" s="136">
        <f t="shared" si="30"/>
        <v>0.35</v>
      </c>
      <c r="Q164" s="136">
        <f t="shared" si="30"/>
        <v>0.35</v>
      </c>
      <c r="R164" s="136">
        <f t="shared" si="25"/>
        <v>0.35</v>
      </c>
      <c r="S164" s="136">
        <f t="shared" si="25"/>
        <v>0.35</v>
      </c>
      <c r="T164" s="136">
        <f t="shared" si="25"/>
        <v>0.35</v>
      </c>
      <c r="U164" s="136">
        <f t="shared" si="25"/>
        <v>0.35</v>
      </c>
      <c r="V164" s="136">
        <f t="shared" si="25"/>
        <v>0.35</v>
      </c>
      <c r="W164" s="136">
        <f t="shared" si="25"/>
        <v>0.35</v>
      </c>
      <c r="X164" s="136">
        <f t="shared" si="29"/>
        <v>0.35</v>
      </c>
      <c r="Y164" s="136">
        <f t="shared" si="29"/>
        <v>0.35</v>
      </c>
      <c r="Z164" s="136">
        <f t="shared" si="29"/>
        <v>0.35</v>
      </c>
      <c r="AA164" s="136">
        <f t="shared" si="29"/>
        <v>0.35</v>
      </c>
      <c r="AB164" s="136">
        <f t="shared" si="29"/>
        <v>0.35</v>
      </c>
      <c r="AC164" s="136">
        <f t="shared" si="29"/>
        <v>0.35</v>
      </c>
      <c r="AD164" s="136">
        <f t="shared" si="29"/>
        <v>0.35</v>
      </c>
      <c r="AE164" s="136">
        <f t="shared" si="29"/>
        <v>0.35</v>
      </c>
      <c r="AF164" s="136">
        <f t="shared" si="29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0"/>
        <v>0.28999999999999998</v>
      </c>
      <c r="D165" s="136">
        <f t="shared" si="30"/>
        <v>0.28999999999999998</v>
      </c>
      <c r="E165" s="136">
        <f t="shared" si="30"/>
        <v>0.28999999999999998</v>
      </c>
      <c r="F165" s="136">
        <f t="shared" si="30"/>
        <v>0.28999999999999998</v>
      </c>
      <c r="G165" s="136">
        <f t="shared" si="30"/>
        <v>0.28999999999999998</v>
      </c>
      <c r="H165" s="136">
        <f t="shared" si="30"/>
        <v>0.28999999999999998</v>
      </c>
      <c r="I165" s="136">
        <f t="shared" si="30"/>
        <v>0.28999999999999998</v>
      </c>
      <c r="J165" s="136">
        <f t="shared" si="30"/>
        <v>0.28999999999999998</v>
      </c>
      <c r="K165" s="136">
        <f t="shared" si="30"/>
        <v>0.28999999999999998</v>
      </c>
      <c r="L165" s="136">
        <f t="shared" si="30"/>
        <v>0.28999999999999998</v>
      </c>
      <c r="M165" s="136">
        <f t="shared" si="30"/>
        <v>0.28999999999999998</v>
      </c>
      <c r="N165" s="136">
        <f t="shared" si="30"/>
        <v>0.28999999999999998</v>
      </c>
      <c r="O165" s="136">
        <f t="shared" si="30"/>
        <v>0.28999999999999998</v>
      </c>
      <c r="P165" s="136">
        <f t="shared" si="30"/>
        <v>0.28999999999999998</v>
      </c>
      <c r="Q165" s="136">
        <f t="shared" si="30"/>
        <v>0.28999999999999998</v>
      </c>
      <c r="R165" s="136">
        <f t="shared" si="25"/>
        <v>0.28999999999999998</v>
      </c>
      <c r="S165" s="136">
        <f t="shared" si="25"/>
        <v>0.28999999999999998</v>
      </c>
      <c r="T165" s="136">
        <f t="shared" si="25"/>
        <v>0.28999999999999998</v>
      </c>
      <c r="U165" s="136">
        <f t="shared" si="25"/>
        <v>0.28999999999999998</v>
      </c>
      <c r="V165" s="136">
        <f t="shared" si="25"/>
        <v>0.28999999999999998</v>
      </c>
      <c r="W165" s="136">
        <f t="shared" si="25"/>
        <v>0.28999999999999998</v>
      </c>
      <c r="X165" s="136">
        <f t="shared" si="29"/>
        <v>0.28999999999999998</v>
      </c>
      <c r="Y165" s="136">
        <f t="shared" si="29"/>
        <v>0.28999999999999998</v>
      </c>
      <c r="Z165" s="136">
        <f t="shared" si="29"/>
        <v>0.28999999999999998</v>
      </c>
      <c r="AA165" s="136">
        <f t="shared" si="29"/>
        <v>0.28999999999999998</v>
      </c>
      <c r="AB165" s="136">
        <f t="shared" si="29"/>
        <v>0.28999999999999998</v>
      </c>
      <c r="AC165" s="136">
        <f t="shared" si="29"/>
        <v>0.28999999999999998</v>
      </c>
      <c r="AD165" s="136">
        <f t="shared" si="29"/>
        <v>0.28999999999999998</v>
      </c>
      <c r="AE165" s="136">
        <f t="shared" si="29"/>
        <v>0.28999999999999998</v>
      </c>
      <c r="AF165" s="136">
        <f t="shared" si="29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0"/>
        <v>0.06</v>
      </c>
      <c r="D166" s="136">
        <f t="shared" si="30"/>
        <v>0.06</v>
      </c>
      <c r="E166" s="136">
        <f t="shared" si="30"/>
        <v>0.06</v>
      </c>
      <c r="F166" s="136">
        <f t="shared" si="30"/>
        <v>0.06</v>
      </c>
      <c r="G166" s="136">
        <f t="shared" si="30"/>
        <v>0.06</v>
      </c>
      <c r="H166" s="136">
        <f t="shared" si="30"/>
        <v>0.06</v>
      </c>
      <c r="I166" s="136">
        <f t="shared" si="30"/>
        <v>0.06</v>
      </c>
      <c r="J166" s="136">
        <f t="shared" si="30"/>
        <v>0.06</v>
      </c>
      <c r="K166" s="136">
        <f t="shared" si="30"/>
        <v>0.06</v>
      </c>
      <c r="L166" s="136">
        <f t="shared" si="30"/>
        <v>0.06</v>
      </c>
      <c r="M166" s="136">
        <f t="shared" si="30"/>
        <v>0.06</v>
      </c>
      <c r="N166" s="136">
        <f t="shared" si="30"/>
        <v>0.06</v>
      </c>
      <c r="O166" s="136">
        <f t="shared" si="30"/>
        <v>0.06</v>
      </c>
      <c r="P166" s="136">
        <f t="shared" si="30"/>
        <v>0.06</v>
      </c>
      <c r="Q166" s="136">
        <f t="shared" si="30"/>
        <v>0.06</v>
      </c>
      <c r="R166" s="136">
        <f t="shared" si="25"/>
        <v>0.06</v>
      </c>
      <c r="S166" s="136">
        <f t="shared" si="25"/>
        <v>0.06</v>
      </c>
      <c r="T166" s="136">
        <f t="shared" si="25"/>
        <v>0.06</v>
      </c>
      <c r="U166" s="136">
        <f t="shared" si="25"/>
        <v>0.06</v>
      </c>
      <c r="V166" s="136">
        <f t="shared" si="25"/>
        <v>0.06</v>
      </c>
      <c r="W166" s="136">
        <f t="shared" si="25"/>
        <v>0.06</v>
      </c>
      <c r="X166" s="136">
        <f t="shared" si="29"/>
        <v>0.06</v>
      </c>
      <c r="Y166" s="136">
        <f t="shared" si="29"/>
        <v>0.06</v>
      </c>
      <c r="Z166" s="136">
        <f t="shared" si="29"/>
        <v>0.06</v>
      </c>
      <c r="AA166" s="136">
        <f t="shared" si="29"/>
        <v>0.06</v>
      </c>
      <c r="AB166" s="136">
        <f t="shared" si="29"/>
        <v>0.06</v>
      </c>
      <c r="AC166" s="136">
        <f t="shared" si="29"/>
        <v>0.06</v>
      </c>
      <c r="AD166" s="136">
        <f t="shared" si="29"/>
        <v>0.06</v>
      </c>
      <c r="AE166" s="136">
        <f t="shared" si="29"/>
        <v>0.06</v>
      </c>
      <c r="AF166" s="136">
        <f t="shared" si="29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0"/>
        <v>0.11</v>
      </c>
      <c r="D167" s="136">
        <f t="shared" si="30"/>
        <v>0.11</v>
      </c>
      <c r="E167" s="136">
        <f t="shared" si="30"/>
        <v>0.11</v>
      </c>
      <c r="F167" s="136">
        <f t="shared" si="30"/>
        <v>0.11</v>
      </c>
      <c r="G167" s="136">
        <f t="shared" si="30"/>
        <v>0.11</v>
      </c>
      <c r="H167" s="136">
        <f t="shared" si="30"/>
        <v>0.11</v>
      </c>
      <c r="I167" s="136">
        <f t="shared" si="30"/>
        <v>0.11</v>
      </c>
      <c r="J167" s="136">
        <f t="shared" si="30"/>
        <v>0.11</v>
      </c>
      <c r="K167" s="136">
        <f t="shared" si="30"/>
        <v>0.11</v>
      </c>
      <c r="L167" s="136">
        <f t="shared" si="30"/>
        <v>0.11</v>
      </c>
      <c r="M167" s="136">
        <f t="shared" si="30"/>
        <v>0.11</v>
      </c>
      <c r="N167" s="136">
        <f t="shared" si="30"/>
        <v>0.11</v>
      </c>
      <c r="O167" s="136">
        <f t="shared" si="30"/>
        <v>0.11</v>
      </c>
      <c r="P167" s="136">
        <f t="shared" si="30"/>
        <v>0.11</v>
      </c>
      <c r="Q167" s="136">
        <f t="shared" si="30"/>
        <v>0.11</v>
      </c>
      <c r="R167" s="136">
        <f t="shared" si="25"/>
        <v>0.11</v>
      </c>
      <c r="S167" s="136">
        <f t="shared" si="25"/>
        <v>0.11</v>
      </c>
      <c r="T167" s="136">
        <f t="shared" si="25"/>
        <v>0.11</v>
      </c>
      <c r="U167" s="136">
        <f t="shared" si="25"/>
        <v>0.11</v>
      </c>
      <c r="V167" s="136">
        <f t="shared" si="25"/>
        <v>0.11</v>
      </c>
      <c r="W167" s="136">
        <f t="shared" si="25"/>
        <v>0.11</v>
      </c>
      <c r="X167" s="136">
        <f t="shared" si="29"/>
        <v>0.11</v>
      </c>
      <c r="Y167" s="136">
        <f t="shared" si="29"/>
        <v>0.11</v>
      </c>
      <c r="Z167" s="136">
        <f t="shared" si="29"/>
        <v>0.11</v>
      </c>
      <c r="AA167" s="136">
        <f t="shared" si="29"/>
        <v>0.11</v>
      </c>
      <c r="AB167" s="136">
        <f t="shared" si="29"/>
        <v>0.11</v>
      </c>
      <c r="AC167" s="136">
        <f t="shared" si="29"/>
        <v>0.11</v>
      </c>
      <c r="AD167" s="136">
        <f t="shared" si="29"/>
        <v>0.11</v>
      </c>
      <c r="AE167" s="136">
        <f t="shared" si="29"/>
        <v>0.11</v>
      </c>
      <c r="AF167" s="136">
        <f t="shared" si="29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0"/>
        <v>0.1</v>
      </c>
      <c r="D168" s="136">
        <f t="shared" si="30"/>
        <v>0.1</v>
      </c>
      <c r="E168" s="136">
        <f t="shared" si="30"/>
        <v>0.1</v>
      </c>
      <c r="F168" s="136">
        <f t="shared" si="30"/>
        <v>0.1</v>
      </c>
      <c r="G168" s="136">
        <f t="shared" si="30"/>
        <v>0.1</v>
      </c>
      <c r="H168" s="136">
        <f t="shared" si="30"/>
        <v>0.1</v>
      </c>
      <c r="I168" s="136">
        <f t="shared" si="30"/>
        <v>0.1</v>
      </c>
      <c r="J168" s="136">
        <f t="shared" si="30"/>
        <v>0.1</v>
      </c>
      <c r="K168" s="136">
        <f t="shared" si="30"/>
        <v>0.1</v>
      </c>
      <c r="L168" s="136">
        <f t="shared" si="30"/>
        <v>0.1</v>
      </c>
      <c r="M168" s="136">
        <f t="shared" si="30"/>
        <v>0.1</v>
      </c>
      <c r="N168" s="136">
        <f t="shared" si="30"/>
        <v>0.1</v>
      </c>
      <c r="O168" s="136">
        <f t="shared" si="30"/>
        <v>0.1</v>
      </c>
      <c r="P168" s="136">
        <f t="shared" si="30"/>
        <v>0.1</v>
      </c>
      <c r="Q168" s="136">
        <f t="shared" si="30"/>
        <v>0.1</v>
      </c>
      <c r="R168" s="136">
        <f t="shared" si="25"/>
        <v>0.1</v>
      </c>
      <c r="S168" s="136">
        <f t="shared" si="25"/>
        <v>0.1</v>
      </c>
      <c r="T168" s="136">
        <f t="shared" si="25"/>
        <v>0.1</v>
      </c>
      <c r="U168" s="136">
        <f t="shared" si="25"/>
        <v>0.1</v>
      </c>
      <c r="V168" s="136">
        <f t="shared" si="25"/>
        <v>0.1</v>
      </c>
      <c r="W168" s="136">
        <f t="shared" si="25"/>
        <v>0.1</v>
      </c>
      <c r="X168" s="136">
        <f t="shared" si="29"/>
        <v>0.1</v>
      </c>
      <c r="Y168" s="136">
        <f t="shared" si="29"/>
        <v>0.1</v>
      </c>
      <c r="Z168" s="136">
        <f t="shared" si="29"/>
        <v>0.1</v>
      </c>
      <c r="AA168" s="136">
        <f t="shared" si="29"/>
        <v>0.1</v>
      </c>
      <c r="AB168" s="136">
        <f t="shared" si="29"/>
        <v>0.1</v>
      </c>
      <c r="AC168" s="136">
        <f t="shared" si="29"/>
        <v>0.1</v>
      </c>
      <c r="AD168" s="136">
        <f t="shared" si="29"/>
        <v>0.1</v>
      </c>
      <c r="AE168" s="136">
        <f t="shared" si="29"/>
        <v>0.1</v>
      </c>
      <c r="AF168" s="136">
        <f t="shared" si="29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0"/>
        <v>0.09</v>
      </c>
      <c r="D169" s="136">
        <f t="shared" si="30"/>
        <v>0.09</v>
      </c>
      <c r="E169" s="136">
        <f t="shared" si="30"/>
        <v>0.09</v>
      </c>
      <c r="F169" s="136">
        <f t="shared" si="30"/>
        <v>0.09</v>
      </c>
      <c r="G169" s="136">
        <f t="shared" si="30"/>
        <v>0.09</v>
      </c>
      <c r="H169" s="136">
        <f t="shared" si="30"/>
        <v>0.09</v>
      </c>
      <c r="I169" s="136">
        <f t="shared" si="30"/>
        <v>0.09</v>
      </c>
      <c r="J169" s="136">
        <f t="shared" si="30"/>
        <v>0.09</v>
      </c>
      <c r="K169" s="136">
        <f t="shared" si="30"/>
        <v>0.09</v>
      </c>
      <c r="L169" s="136">
        <f t="shared" si="30"/>
        <v>0.09</v>
      </c>
      <c r="M169" s="136">
        <f t="shared" si="30"/>
        <v>0.09</v>
      </c>
      <c r="N169" s="136">
        <f t="shared" si="30"/>
        <v>0.09</v>
      </c>
      <c r="O169" s="136">
        <f t="shared" si="30"/>
        <v>0.09</v>
      </c>
      <c r="P169" s="136">
        <f t="shared" si="30"/>
        <v>0.09</v>
      </c>
      <c r="Q169" s="136">
        <f t="shared" si="30"/>
        <v>0.09</v>
      </c>
      <c r="R169" s="136">
        <f t="shared" si="25"/>
        <v>0.09</v>
      </c>
      <c r="S169" s="136">
        <f t="shared" si="25"/>
        <v>0.09</v>
      </c>
      <c r="T169" s="136">
        <f t="shared" si="25"/>
        <v>0.09</v>
      </c>
      <c r="U169" s="136">
        <f t="shared" si="25"/>
        <v>0.09</v>
      </c>
      <c r="V169" s="136">
        <f t="shared" si="25"/>
        <v>0.09</v>
      </c>
      <c r="W169" s="136">
        <f t="shared" si="25"/>
        <v>0.09</v>
      </c>
      <c r="X169" s="136">
        <f t="shared" si="29"/>
        <v>0.09</v>
      </c>
      <c r="Y169" s="136">
        <f t="shared" si="29"/>
        <v>0.09</v>
      </c>
      <c r="Z169" s="136">
        <f t="shared" si="29"/>
        <v>0.09</v>
      </c>
      <c r="AA169" s="136">
        <f t="shared" si="29"/>
        <v>0.09</v>
      </c>
      <c r="AB169" s="136">
        <f t="shared" si="29"/>
        <v>0.09</v>
      </c>
      <c r="AC169" s="136">
        <f t="shared" si="29"/>
        <v>0.09</v>
      </c>
      <c r="AD169" s="136">
        <f t="shared" si="29"/>
        <v>0.09</v>
      </c>
      <c r="AE169" s="136">
        <f t="shared" si="29"/>
        <v>0.09</v>
      </c>
      <c r="AF169" s="136">
        <f t="shared" si="29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0"/>
        <v>0.04</v>
      </c>
      <c r="D170" s="136">
        <f t="shared" si="30"/>
        <v>0.04</v>
      </c>
      <c r="E170" s="136">
        <f t="shared" si="30"/>
        <v>0.04</v>
      </c>
      <c r="F170" s="136">
        <f t="shared" si="30"/>
        <v>0.04</v>
      </c>
      <c r="G170" s="136">
        <f t="shared" si="30"/>
        <v>0.04</v>
      </c>
      <c r="H170" s="136">
        <f t="shared" si="30"/>
        <v>0.04</v>
      </c>
      <c r="I170" s="136">
        <f t="shared" si="30"/>
        <v>0.04</v>
      </c>
      <c r="J170" s="136">
        <f t="shared" si="30"/>
        <v>0.04</v>
      </c>
      <c r="K170" s="136">
        <f t="shared" si="30"/>
        <v>0.04</v>
      </c>
      <c r="L170" s="136">
        <f t="shared" si="30"/>
        <v>0.04</v>
      </c>
      <c r="M170" s="136">
        <f t="shared" si="30"/>
        <v>0.04</v>
      </c>
      <c r="N170" s="136">
        <f t="shared" si="30"/>
        <v>0.04</v>
      </c>
      <c r="O170" s="136">
        <f t="shared" si="30"/>
        <v>0.04</v>
      </c>
      <c r="P170" s="136">
        <f t="shared" si="30"/>
        <v>0.04</v>
      </c>
      <c r="Q170" s="136">
        <f t="shared" si="30"/>
        <v>0.04</v>
      </c>
      <c r="R170" s="136">
        <f t="shared" si="25"/>
        <v>0.04</v>
      </c>
      <c r="S170" s="136">
        <f t="shared" si="25"/>
        <v>0.04</v>
      </c>
      <c r="T170" s="136">
        <f t="shared" si="25"/>
        <v>0.04</v>
      </c>
      <c r="U170" s="136">
        <f t="shared" si="25"/>
        <v>0.04</v>
      </c>
      <c r="V170" s="136">
        <f t="shared" si="25"/>
        <v>0.04</v>
      </c>
      <c r="W170" s="136">
        <f t="shared" si="25"/>
        <v>0.04</v>
      </c>
      <c r="X170" s="136">
        <f t="shared" si="29"/>
        <v>0.04</v>
      </c>
      <c r="Y170" s="136">
        <f t="shared" si="29"/>
        <v>0.04</v>
      </c>
      <c r="Z170" s="136">
        <f t="shared" si="29"/>
        <v>0.04</v>
      </c>
      <c r="AA170" s="136">
        <f t="shared" si="29"/>
        <v>0.04</v>
      </c>
      <c r="AB170" s="136">
        <f t="shared" si="29"/>
        <v>0.04</v>
      </c>
      <c r="AC170" s="136">
        <f t="shared" si="29"/>
        <v>0.04</v>
      </c>
      <c r="AD170" s="136">
        <f t="shared" si="29"/>
        <v>0.04</v>
      </c>
      <c r="AE170" s="136">
        <f t="shared" si="29"/>
        <v>0.04</v>
      </c>
      <c r="AF170" s="136">
        <f t="shared" si="29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0"/>
        <v>2.3E-2</v>
      </c>
      <c r="E171" s="136">
        <f t="shared" si="30"/>
        <v>2.3E-2</v>
      </c>
      <c r="F171" s="136">
        <f t="shared" si="30"/>
        <v>2.3E-2</v>
      </c>
      <c r="G171" s="136">
        <f t="shared" si="30"/>
        <v>2.3E-2</v>
      </c>
      <c r="H171" s="136">
        <f t="shared" si="30"/>
        <v>2.3E-2</v>
      </c>
      <c r="I171" s="136">
        <f t="shared" si="30"/>
        <v>2.3E-2</v>
      </c>
      <c r="J171" s="136">
        <f t="shared" si="30"/>
        <v>2.3E-2</v>
      </c>
      <c r="K171" s="136">
        <f t="shared" si="30"/>
        <v>2.3E-2</v>
      </c>
      <c r="L171" s="136">
        <f t="shared" si="30"/>
        <v>2.3E-2</v>
      </c>
      <c r="M171" s="136">
        <f t="shared" si="30"/>
        <v>2.3E-2</v>
      </c>
      <c r="N171" s="136">
        <f t="shared" si="30"/>
        <v>2.3E-2</v>
      </c>
      <c r="O171" s="136">
        <f t="shared" si="30"/>
        <v>2.3E-2</v>
      </c>
      <c r="P171" s="136">
        <f t="shared" si="30"/>
        <v>2.3E-2</v>
      </c>
      <c r="Q171" s="136">
        <f t="shared" si="30"/>
        <v>2.3E-2</v>
      </c>
      <c r="R171" s="136">
        <f t="shared" si="25"/>
        <v>2.3E-2</v>
      </c>
      <c r="S171" s="136">
        <f t="shared" si="25"/>
        <v>2.3E-2</v>
      </c>
      <c r="T171" s="136">
        <f t="shared" si="25"/>
        <v>2.3E-2</v>
      </c>
      <c r="U171" s="136">
        <f t="shared" si="25"/>
        <v>2.3E-2</v>
      </c>
      <c r="V171" s="136">
        <f t="shared" si="25"/>
        <v>2.3E-2</v>
      </c>
      <c r="W171" s="136">
        <f t="shared" si="25"/>
        <v>2.3E-2</v>
      </c>
      <c r="X171" s="136">
        <f t="shared" si="29"/>
        <v>2.3E-2</v>
      </c>
      <c r="Y171" s="136">
        <f t="shared" si="29"/>
        <v>2.3E-2</v>
      </c>
      <c r="Z171" s="136">
        <f t="shared" si="29"/>
        <v>2.3E-2</v>
      </c>
      <c r="AA171" s="136">
        <f t="shared" si="29"/>
        <v>2.3E-2</v>
      </c>
      <c r="AB171" s="136">
        <f t="shared" si="29"/>
        <v>2.3E-2</v>
      </c>
      <c r="AC171" s="136">
        <f t="shared" si="29"/>
        <v>2.3E-2</v>
      </c>
      <c r="AD171" s="136">
        <f t="shared" si="29"/>
        <v>2.3E-2</v>
      </c>
      <c r="AE171" s="136">
        <f t="shared" si="29"/>
        <v>2.3E-2</v>
      </c>
      <c r="AF171" s="136">
        <f t="shared" si="29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1">SUM(B90:B171)</f>
        <v>195.60600000000002</v>
      </c>
      <c r="C172" s="141">
        <f t="shared" si="31"/>
        <v>195.60600000000002</v>
      </c>
      <c r="D172" s="141">
        <f t="shared" si="31"/>
        <v>195.60600000000002</v>
      </c>
      <c r="E172" s="141">
        <f t="shared" si="31"/>
        <v>195.60600000000002</v>
      </c>
      <c r="F172" s="141">
        <f t="shared" si="31"/>
        <v>195.60600000000002</v>
      </c>
      <c r="G172" s="141">
        <f t="shared" si="31"/>
        <v>195.60600000000002</v>
      </c>
      <c r="H172" s="141">
        <f t="shared" si="31"/>
        <v>195.60600000000002</v>
      </c>
      <c r="I172" s="141">
        <f t="shared" si="31"/>
        <v>193.00600000000006</v>
      </c>
      <c r="J172" s="141">
        <f t="shared" si="31"/>
        <v>193.00600000000006</v>
      </c>
      <c r="K172" s="141">
        <f t="shared" si="31"/>
        <v>193.00600000000006</v>
      </c>
      <c r="L172" s="141">
        <f t="shared" si="31"/>
        <v>193.00600000000006</v>
      </c>
      <c r="M172" s="141">
        <f t="shared" si="31"/>
        <v>193.00600000000006</v>
      </c>
      <c r="N172" s="141">
        <f t="shared" si="31"/>
        <v>193.00600000000006</v>
      </c>
      <c r="O172" s="141">
        <f t="shared" si="31"/>
        <v>193.00600000000006</v>
      </c>
      <c r="P172" s="141">
        <f t="shared" si="31"/>
        <v>193.00600000000006</v>
      </c>
      <c r="Q172" s="141">
        <f t="shared" si="31"/>
        <v>193.00600000000006</v>
      </c>
      <c r="R172" s="141">
        <f t="shared" si="31"/>
        <v>193.00600000000006</v>
      </c>
      <c r="S172" s="141">
        <f t="shared" si="31"/>
        <v>193.00600000000006</v>
      </c>
      <c r="T172" s="141">
        <f t="shared" si="31"/>
        <v>193.00600000000006</v>
      </c>
      <c r="U172" s="141">
        <f t="shared" si="31"/>
        <v>193.00600000000006</v>
      </c>
      <c r="V172" s="141">
        <f t="shared" si="31"/>
        <v>193.00600000000006</v>
      </c>
      <c r="W172" s="141">
        <f t="shared" si="31"/>
        <v>193.00600000000006</v>
      </c>
      <c r="X172" s="141">
        <f t="shared" si="31"/>
        <v>193.00600000000006</v>
      </c>
      <c r="Y172" s="141">
        <f t="shared" si="31"/>
        <v>193.00600000000006</v>
      </c>
      <c r="Z172" s="141">
        <f t="shared" si="31"/>
        <v>193.00600000000006</v>
      </c>
      <c r="AA172" s="141">
        <f t="shared" si="31"/>
        <v>193.00600000000006</v>
      </c>
      <c r="AB172" s="141">
        <f t="shared" si="31"/>
        <v>193.00600000000006</v>
      </c>
      <c r="AC172" s="141">
        <f t="shared" si="31"/>
        <v>193.00600000000006</v>
      </c>
      <c r="AD172" s="141">
        <f t="shared" si="31"/>
        <v>193.00600000000006</v>
      </c>
      <c r="AE172" s="141">
        <f t="shared" si="31"/>
        <v>193.00600000000006</v>
      </c>
      <c r="AF172" s="141">
        <f t="shared" si="31"/>
        <v>193.00600000000006</v>
      </c>
      <c r="AG172" s="142">
        <f t="shared" si="31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2">B174</f>
        <v>0.3</v>
      </c>
      <c r="D174" s="143">
        <f t="shared" si="32"/>
        <v>0.3</v>
      </c>
      <c r="E174" s="143">
        <f t="shared" si="32"/>
        <v>0.3</v>
      </c>
      <c r="F174" s="143">
        <f t="shared" si="32"/>
        <v>0.3</v>
      </c>
      <c r="G174" s="143">
        <f t="shared" si="32"/>
        <v>0.3</v>
      </c>
      <c r="H174" s="143">
        <f t="shared" si="32"/>
        <v>0.3</v>
      </c>
      <c r="I174" s="143">
        <f t="shared" si="32"/>
        <v>0.3</v>
      </c>
      <c r="J174" s="143">
        <f t="shared" si="32"/>
        <v>0.3</v>
      </c>
      <c r="K174" s="143">
        <f t="shared" si="32"/>
        <v>0.3</v>
      </c>
      <c r="L174" s="143">
        <f t="shared" si="32"/>
        <v>0.3</v>
      </c>
      <c r="M174" s="143">
        <f t="shared" si="32"/>
        <v>0.3</v>
      </c>
      <c r="N174" s="143">
        <f t="shared" si="32"/>
        <v>0.3</v>
      </c>
      <c r="O174" s="143">
        <f t="shared" si="32"/>
        <v>0.3</v>
      </c>
      <c r="P174" s="143">
        <f t="shared" si="32"/>
        <v>0.3</v>
      </c>
      <c r="Q174" s="143">
        <f t="shared" si="32"/>
        <v>0.3</v>
      </c>
      <c r="R174" s="143">
        <f t="shared" si="32"/>
        <v>0.3</v>
      </c>
      <c r="S174" s="143">
        <f t="shared" ref="S174:AF179" si="33">R174</f>
        <v>0.3</v>
      </c>
      <c r="T174" s="143">
        <f t="shared" si="33"/>
        <v>0.3</v>
      </c>
      <c r="U174" s="143">
        <f t="shared" si="33"/>
        <v>0.3</v>
      </c>
      <c r="V174" s="143">
        <f t="shared" si="33"/>
        <v>0.3</v>
      </c>
      <c r="W174" s="143">
        <f t="shared" si="33"/>
        <v>0.3</v>
      </c>
      <c r="X174" s="143">
        <f t="shared" si="33"/>
        <v>0.3</v>
      </c>
      <c r="Y174" s="143">
        <f t="shared" si="33"/>
        <v>0.3</v>
      </c>
      <c r="Z174" s="143">
        <f t="shared" si="33"/>
        <v>0.3</v>
      </c>
      <c r="AA174" s="143">
        <f t="shared" si="33"/>
        <v>0.3</v>
      </c>
      <c r="AB174" s="143">
        <f t="shared" si="33"/>
        <v>0.3</v>
      </c>
      <c r="AC174" s="143">
        <f t="shared" si="33"/>
        <v>0.3</v>
      </c>
      <c r="AD174" s="143">
        <f t="shared" si="33"/>
        <v>0.3</v>
      </c>
      <c r="AE174" s="143">
        <f t="shared" si="33"/>
        <v>0.3</v>
      </c>
      <c r="AF174" s="143">
        <f t="shared" si="33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2"/>
        <v>0.4</v>
      </c>
      <c r="D175" s="136">
        <f t="shared" si="32"/>
        <v>0.4</v>
      </c>
      <c r="E175" s="136">
        <f t="shared" si="32"/>
        <v>0.4</v>
      </c>
      <c r="F175" s="136">
        <f t="shared" si="32"/>
        <v>0.4</v>
      </c>
      <c r="G175" s="136">
        <f t="shared" si="32"/>
        <v>0.4</v>
      </c>
      <c r="H175" s="136">
        <f t="shared" si="32"/>
        <v>0.4</v>
      </c>
      <c r="I175" s="136">
        <f t="shared" si="32"/>
        <v>0.4</v>
      </c>
      <c r="J175" s="136">
        <f t="shared" si="32"/>
        <v>0.4</v>
      </c>
      <c r="K175" s="136">
        <f t="shared" si="32"/>
        <v>0.4</v>
      </c>
      <c r="L175" s="136">
        <f t="shared" si="32"/>
        <v>0.4</v>
      </c>
      <c r="M175" s="136">
        <f t="shared" si="32"/>
        <v>0.4</v>
      </c>
      <c r="N175" s="136">
        <f t="shared" si="32"/>
        <v>0.4</v>
      </c>
      <c r="O175" s="136">
        <f t="shared" si="32"/>
        <v>0.4</v>
      </c>
      <c r="P175" s="136">
        <f t="shared" si="32"/>
        <v>0.4</v>
      </c>
      <c r="Q175" s="136">
        <f t="shared" si="32"/>
        <v>0.4</v>
      </c>
      <c r="R175" s="136">
        <f t="shared" si="32"/>
        <v>0.4</v>
      </c>
      <c r="S175" s="136">
        <f t="shared" si="33"/>
        <v>0.4</v>
      </c>
      <c r="T175" s="136">
        <f t="shared" si="33"/>
        <v>0.4</v>
      </c>
      <c r="U175" s="136">
        <f t="shared" si="33"/>
        <v>0.4</v>
      </c>
      <c r="V175" s="136">
        <f>U175</f>
        <v>0.4</v>
      </c>
      <c r="W175" s="136">
        <f>V175</f>
        <v>0.4</v>
      </c>
      <c r="X175" s="136">
        <f t="shared" si="33"/>
        <v>0.4</v>
      </c>
      <c r="Y175" s="136">
        <f t="shared" si="33"/>
        <v>0.4</v>
      </c>
      <c r="Z175" s="136">
        <f t="shared" si="33"/>
        <v>0.4</v>
      </c>
      <c r="AA175" s="136">
        <f t="shared" si="33"/>
        <v>0.4</v>
      </c>
      <c r="AB175" s="136">
        <f t="shared" si="33"/>
        <v>0.4</v>
      </c>
      <c r="AC175" s="136">
        <f t="shared" si="33"/>
        <v>0.4</v>
      </c>
      <c r="AD175" s="136">
        <f t="shared" si="33"/>
        <v>0.4</v>
      </c>
      <c r="AE175" s="136">
        <f t="shared" si="33"/>
        <v>0.4</v>
      </c>
      <c r="AF175" s="136">
        <f t="shared" si="33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2"/>
        <v>1.5</v>
      </c>
      <c r="D176" s="136">
        <f t="shared" si="32"/>
        <v>1.5</v>
      </c>
      <c r="E176" s="136">
        <f t="shared" si="32"/>
        <v>1.5</v>
      </c>
      <c r="F176" s="136">
        <f t="shared" si="32"/>
        <v>1.5</v>
      </c>
      <c r="G176" s="136">
        <f t="shared" si="32"/>
        <v>1.5</v>
      </c>
      <c r="H176" s="136">
        <f t="shared" si="32"/>
        <v>1.5</v>
      </c>
      <c r="I176" s="136">
        <f t="shared" si="32"/>
        <v>1.5</v>
      </c>
      <c r="J176" s="136">
        <f t="shared" si="32"/>
        <v>1.5</v>
      </c>
      <c r="K176" s="136">
        <f t="shared" si="32"/>
        <v>1.5</v>
      </c>
      <c r="L176" s="136">
        <f t="shared" si="32"/>
        <v>1.5</v>
      </c>
      <c r="M176" s="136">
        <f t="shared" si="32"/>
        <v>1.5</v>
      </c>
      <c r="N176" s="136">
        <f t="shared" si="32"/>
        <v>1.5</v>
      </c>
      <c r="O176" s="136">
        <f t="shared" si="32"/>
        <v>1.5</v>
      </c>
      <c r="P176" s="136">
        <f t="shared" si="32"/>
        <v>1.5</v>
      </c>
      <c r="Q176" s="136">
        <f t="shared" si="32"/>
        <v>1.5</v>
      </c>
      <c r="R176" s="136">
        <f t="shared" si="32"/>
        <v>1.5</v>
      </c>
      <c r="S176" s="136">
        <f t="shared" si="33"/>
        <v>1.5</v>
      </c>
      <c r="T176" s="136">
        <f t="shared" si="33"/>
        <v>1.5</v>
      </c>
      <c r="U176" s="136">
        <f t="shared" si="33"/>
        <v>1.5</v>
      </c>
      <c r="V176" s="136">
        <f t="shared" si="33"/>
        <v>1.5</v>
      </c>
      <c r="W176" s="136">
        <f t="shared" si="33"/>
        <v>1.5</v>
      </c>
      <c r="X176" s="136">
        <f t="shared" si="33"/>
        <v>1.5</v>
      </c>
      <c r="Y176" s="136">
        <f t="shared" si="33"/>
        <v>1.5</v>
      </c>
      <c r="Z176" s="136">
        <f t="shared" si="33"/>
        <v>1.5</v>
      </c>
      <c r="AA176" s="136">
        <f t="shared" si="33"/>
        <v>1.5</v>
      </c>
      <c r="AB176" s="136">
        <f t="shared" si="33"/>
        <v>1.5</v>
      </c>
      <c r="AC176" s="136">
        <f t="shared" si="33"/>
        <v>1.5</v>
      </c>
      <c r="AD176" s="136">
        <f t="shared" si="33"/>
        <v>1.5</v>
      </c>
      <c r="AE176" s="136">
        <f t="shared" si="33"/>
        <v>1.5</v>
      </c>
      <c r="AF176" s="136">
        <f t="shared" si="33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2"/>
        <v>0.3</v>
      </c>
      <c r="D177" s="136">
        <f t="shared" si="32"/>
        <v>0.3</v>
      </c>
      <c r="E177" s="136">
        <f t="shared" si="32"/>
        <v>0.3</v>
      </c>
      <c r="F177" s="136">
        <f t="shared" si="32"/>
        <v>0.3</v>
      </c>
      <c r="G177" s="136">
        <f t="shared" si="32"/>
        <v>0.3</v>
      </c>
      <c r="H177" s="136">
        <f t="shared" si="32"/>
        <v>0.3</v>
      </c>
      <c r="I177" s="136">
        <f t="shared" si="32"/>
        <v>0.3</v>
      </c>
      <c r="J177" s="136">
        <f t="shared" si="32"/>
        <v>0.3</v>
      </c>
      <c r="K177" s="136">
        <f t="shared" si="32"/>
        <v>0.3</v>
      </c>
      <c r="L177" s="136">
        <f t="shared" si="32"/>
        <v>0.3</v>
      </c>
      <c r="M177" s="136">
        <f t="shared" si="32"/>
        <v>0.3</v>
      </c>
      <c r="N177" s="136">
        <f t="shared" si="32"/>
        <v>0.3</v>
      </c>
      <c r="O177" s="136">
        <f t="shared" si="32"/>
        <v>0.3</v>
      </c>
      <c r="P177" s="136">
        <f t="shared" si="32"/>
        <v>0.3</v>
      </c>
      <c r="Q177" s="136">
        <f t="shared" si="32"/>
        <v>0.3</v>
      </c>
      <c r="R177" s="136">
        <f t="shared" si="32"/>
        <v>0.3</v>
      </c>
      <c r="S177" s="136">
        <f t="shared" si="33"/>
        <v>0.3</v>
      </c>
      <c r="T177" s="136">
        <f t="shared" si="33"/>
        <v>0.3</v>
      </c>
      <c r="U177" s="136">
        <f t="shared" si="33"/>
        <v>0.3</v>
      </c>
      <c r="V177" s="136">
        <f t="shared" si="33"/>
        <v>0.3</v>
      </c>
      <c r="W177" s="136">
        <f t="shared" si="33"/>
        <v>0.3</v>
      </c>
      <c r="X177" s="136">
        <f t="shared" si="33"/>
        <v>0.3</v>
      </c>
      <c r="Y177" s="136">
        <f t="shared" si="33"/>
        <v>0.3</v>
      </c>
      <c r="Z177" s="136">
        <f t="shared" si="33"/>
        <v>0.3</v>
      </c>
      <c r="AA177" s="136">
        <f t="shared" si="33"/>
        <v>0.3</v>
      </c>
      <c r="AB177" s="136">
        <f t="shared" si="33"/>
        <v>0.3</v>
      </c>
      <c r="AC177" s="136">
        <f t="shared" si="33"/>
        <v>0.3</v>
      </c>
      <c r="AD177" s="136">
        <f t="shared" si="33"/>
        <v>0.3</v>
      </c>
      <c r="AE177" s="136">
        <f t="shared" si="33"/>
        <v>0.3</v>
      </c>
      <c r="AF177" s="136">
        <f t="shared" si="33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2"/>
        <v>0.4</v>
      </c>
      <c r="D178" s="136">
        <f t="shared" si="32"/>
        <v>0.4</v>
      </c>
      <c r="E178" s="136">
        <f t="shared" si="32"/>
        <v>0.4</v>
      </c>
      <c r="F178" s="136">
        <f t="shared" si="32"/>
        <v>0.4</v>
      </c>
      <c r="G178" s="136">
        <f t="shared" si="32"/>
        <v>0.4</v>
      </c>
      <c r="H178" s="136">
        <f t="shared" si="32"/>
        <v>0.4</v>
      </c>
      <c r="I178" s="136">
        <f t="shared" si="32"/>
        <v>0.4</v>
      </c>
      <c r="J178" s="136">
        <f t="shared" si="32"/>
        <v>0.4</v>
      </c>
      <c r="K178" s="136">
        <f t="shared" si="32"/>
        <v>0.4</v>
      </c>
      <c r="L178" s="136">
        <f t="shared" si="32"/>
        <v>0.4</v>
      </c>
      <c r="M178" s="136">
        <f t="shared" si="32"/>
        <v>0.4</v>
      </c>
      <c r="N178" s="136">
        <f t="shared" si="32"/>
        <v>0.4</v>
      </c>
      <c r="O178" s="136">
        <f t="shared" si="32"/>
        <v>0.4</v>
      </c>
      <c r="P178" s="136">
        <f t="shared" si="32"/>
        <v>0.4</v>
      </c>
      <c r="Q178" s="136">
        <f t="shared" si="32"/>
        <v>0.4</v>
      </c>
      <c r="R178" s="136">
        <f t="shared" si="32"/>
        <v>0.4</v>
      </c>
      <c r="S178" s="136">
        <f t="shared" si="33"/>
        <v>0.4</v>
      </c>
      <c r="T178" s="136">
        <f t="shared" si="33"/>
        <v>0.4</v>
      </c>
      <c r="U178" s="136">
        <f t="shared" si="33"/>
        <v>0.4</v>
      </c>
      <c r="V178" s="136">
        <f t="shared" si="33"/>
        <v>0.4</v>
      </c>
      <c r="W178" s="136">
        <f t="shared" si="33"/>
        <v>0.4</v>
      </c>
      <c r="X178" s="136">
        <f t="shared" si="33"/>
        <v>0.4</v>
      </c>
      <c r="Y178" s="136">
        <f t="shared" si="33"/>
        <v>0.4</v>
      </c>
      <c r="Z178" s="136">
        <f t="shared" si="33"/>
        <v>0.4</v>
      </c>
      <c r="AA178" s="136">
        <f t="shared" si="33"/>
        <v>0.4</v>
      </c>
      <c r="AB178" s="136">
        <f t="shared" si="33"/>
        <v>0.4</v>
      </c>
      <c r="AC178" s="136">
        <f t="shared" si="33"/>
        <v>0.4</v>
      </c>
      <c r="AD178" s="136">
        <f t="shared" si="33"/>
        <v>0.4</v>
      </c>
      <c r="AE178" s="136">
        <f t="shared" si="33"/>
        <v>0.4</v>
      </c>
      <c r="AF178" s="136">
        <f t="shared" si="33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2"/>
        <v>0.64</v>
      </c>
      <c r="D179" s="146">
        <f t="shared" si="32"/>
        <v>0.64</v>
      </c>
      <c r="E179" s="146">
        <f t="shared" si="32"/>
        <v>0.64</v>
      </c>
      <c r="F179" s="146">
        <f t="shared" si="32"/>
        <v>0.64</v>
      </c>
      <c r="G179" s="146">
        <f t="shared" si="32"/>
        <v>0.64</v>
      </c>
      <c r="H179" s="146">
        <f t="shared" si="32"/>
        <v>0.64</v>
      </c>
      <c r="I179" s="146">
        <f t="shared" si="32"/>
        <v>0.64</v>
      </c>
      <c r="J179" s="146">
        <f t="shared" si="32"/>
        <v>0.64</v>
      </c>
      <c r="K179" s="146">
        <f t="shared" si="32"/>
        <v>0.64</v>
      </c>
      <c r="L179" s="146">
        <f t="shared" si="32"/>
        <v>0.64</v>
      </c>
      <c r="M179" s="146">
        <f t="shared" si="32"/>
        <v>0.64</v>
      </c>
      <c r="N179" s="146">
        <f t="shared" si="32"/>
        <v>0.64</v>
      </c>
      <c r="O179" s="146">
        <f t="shared" si="32"/>
        <v>0.64</v>
      </c>
      <c r="P179" s="146">
        <f t="shared" si="32"/>
        <v>0.64</v>
      </c>
      <c r="Q179" s="146">
        <f t="shared" si="32"/>
        <v>0.64</v>
      </c>
      <c r="R179" s="146">
        <f t="shared" si="32"/>
        <v>0.64</v>
      </c>
      <c r="S179" s="146">
        <f t="shared" si="33"/>
        <v>0.64</v>
      </c>
      <c r="T179" s="146">
        <f t="shared" si="33"/>
        <v>0.64</v>
      </c>
      <c r="U179" s="146">
        <f t="shared" si="33"/>
        <v>0.64</v>
      </c>
      <c r="V179" s="146">
        <f t="shared" si="33"/>
        <v>0.64</v>
      </c>
      <c r="W179" s="146">
        <f t="shared" si="33"/>
        <v>0.64</v>
      </c>
      <c r="X179" s="146">
        <f t="shared" si="33"/>
        <v>0.64</v>
      </c>
      <c r="Y179" s="146">
        <f t="shared" si="33"/>
        <v>0.64</v>
      </c>
      <c r="Z179" s="146">
        <f t="shared" si="33"/>
        <v>0.64</v>
      </c>
      <c r="AA179" s="146">
        <f t="shared" si="33"/>
        <v>0.64</v>
      </c>
      <c r="AB179" s="146">
        <f t="shared" si="33"/>
        <v>0.64</v>
      </c>
      <c r="AC179" s="146">
        <f t="shared" si="33"/>
        <v>0.64</v>
      </c>
      <c r="AD179" s="146">
        <f t="shared" si="33"/>
        <v>0.64</v>
      </c>
      <c r="AE179" s="146">
        <f t="shared" si="33"/>
        <v>0.64</v>
      </c>
      <c r="AF179" s="146">
        <f t="shared" si="33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4">SUM(C174:C179)</f>
        <v>3.54</v>
      </c>
      <c r="D180" s="149">
        <f t="shared" si="34"/>
        <v>3.54</v>
      </c>
      <c r="E180" s="149">
        <f t="shared" si="34"/>
        <v>3.54</v>
      </c>
      <c r="F180" s="149">
        <f t="shared" si="34"/>
        <v>3.54</v>
      </c>
      <c r="G180" s="149">
        <f t="shared" si="34"/>
        <v>3.54</v>
      </c>
      <c r="H180" s="149">
        <f t="shared" si="34"/>
        <v>3.54</v>
      </c>
      <c r="I180" s="149">
        <f t="shared" si="34"/>
        <v>3.54</v>
      </c>
      <c r="J180" s="149">
        <f t="shared" si="34"/>
        <v>3.54</v>
      </c>
      <c r="K180" s="149">
        <f t="shared" si="34"/>
        <v>3.54</v>
      </c>
      <c r="L180" s="149">
        <f>SUM(L174:L179)</f>
        <v>3.54</v>
      </c>
      <c r="M180" s="149">
        <f t="shared" ref="M180:R180" si="35">SUM(M174:M179)</f>
        <v>3.54</v>
      </c>
      <c r="N180" s="149">
        <f t="shared" si="35"/>
        <v>3.54</v>
      </c>
      <c r="O180" s="149">
        <f t="shared" si="35"/>
        <v>3.54</v>
      </c>
      <c r="P180" s="149">
        <f t="shared" si="35"/>
        <v>3.54</v>
      </c>
      <c r="Q180" s="149">
        <f t="shared" si="35"/>
        <v>3.54</v>
      </c>
      <c r="R180" s="149">
        <f t="shared" si="35"/>
        <v>3.54</v>
      </c>
      <c r="S180" s="149">
        <f>SUM(S174:S179)</f>
        <v>3.54</v>
      </c>
      <c r="T180" s="149">
        <f t="shared" ref="T180:AG180" si="36">SUM(T174:T179)</f>
        <v>3.54</v>
      </c>
      <c r="U180" s="149">
        <f t="shared" si="36"/>
        <v>3.54</v>
      </c>
      <c r="V180" s="149">
        <f t="shared" si="36"/>
        <v>3.54</v>
      </c>
      <c r="W180" s="149">
        <f t="shared" si="36"/>
        <v>3.54</v>
      </c>
      <c r="X180" s="149">
        <f t="shared" si="36"/>
        <v>3.54</v>
      </c>
      <c r="Y180" s="149">
        <f t="shared" si="36"/>
        <v>3.54</v>
      </c>
      <c r="Z180" s="149">
        <f t="shared" si="36"/>
        <v>3.54</v>
      </c>
      <c r="AA180" s="149">
        <f t="shared" si="36"/>
        <v>3.54</v>
      </c>
      <c r="AB180" s="149">
        <f t="shared" si="36"/>
        <v>3.54</v>
      </c>
      <c r="AC180" s="149">
        <f t="shared" si="36"/>
        <v>3.54</v>
      </c>
      <c r="AD180" s="149">
        <f t="shared" si="36"/>
        <v>3.54</v>
      </c>
      <c r="AE180" s="149">
        <f t="shared" si="36"/>
        <v>3.54</v>
      </c>
      <c r="AF180" s="149">
        <f t="shared" si="36"/>
        <v>3.54</v>
      </c>
      <c r="AG180" s="150">
        <f t="shared" si="36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1104.24</v>
      </c>
      <c r="C189" s="164">
        <f>INDEX(F9:M9,1,MATCH(MAX(F66:M66),F66:M66,0))</f>
        <v>0.33333333333333331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4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4)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4)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7">B66</f>
        <v>955.64</v>
      </c>
      <c r="U194" s="173">
        <f t="shared" si="37"/>
        <v>942.44</v>
      </c>
      <c r="V194" s="173">
        <f t="shared" si="37"/>
        <v>915.24</v>
      </c>
      <c r="W194" s="173">
        <f t="shared" si="37"/>
        <v>932.63999999999987</v>
      </c>
      <c r="X194" s="173">
        <f t="shared" si="37"/>
        <v>921.63999999999987</v>
      </c>
      <c r="Y194" s="173">
        <f t="shared" si="37"/>
        <v>914.07799999999997</v>
      </c>
      <c r="Z194" s="173">
        <f t="shared" si="37"/>
        <v>938.74</v>
      </c>
      <c r="AA194" s="173">
        <f t="shared" si="37"/>
        <v>1012.83</v>
      </c>
      <c r="AB194" s="173">
        <f t="shared" si="37"/>
        <v>1016.5</v>
      </c>
      <c r="AC194" s="173">
        <f t="shared" si="37"/>
        <v>1007.04</v>
      </c>
      <c r="AD194" s="173">
        <f t="shared" si="37"/>
        <v>1104.24</v>
      </c>
      <c r="AE194" s="173">
        <f t="shared" si="37"/>
        <v>1073.44</v>
      </c>
      <c r="AF194" s="173">
        <f t="shared" si="37"/>
        <v>1063.04</v>
      </c>
      <c r="AG194" s="173">
        <f t="shared" si="37"/>
        <v>1065.6400000000001</v>
      </c>
      <c r="AH194" s="173">
        <f t="shared" si="37"/>
        <v>1016.1400000000001</v>
      </c>
      <c r="AI194" s="173">
        <f t="shared" si="37"/>
        <v>1020.1400000000001</v>
      </c>
      <c r="AJ194" s="173">
        <f t="shared" si="37"/>
        <v>1056.74</v>
      </c>
      <c r="AK194" s="173">
        <f t="shared" si="37"/>
        <v>1034.6399999999999</v>
      </c>
      <c r="AL194" s="173">
        <f t="shared" si="37"/>
        <v>976.92000000000007</v>
      </c>
      <c r="AM194" s="173">
        <f t="shared" si="37"/>
        <v>940.1400000000001</v>
      </c>
      <c r="AN194" s="173">
        <f t="shared" si="37"/>
        <v>934.06999999999994</v>
      </c>
      <c r="AO194" s="173">
        <f t="shared" si="37"/>
        <v>923.04</v>
      </c>
      <c r="AP194" s="173">
        <f t="shared" si="37"/>
        <v>932.11</v>
      </c>
      <c r="AQ194" s="173">
        <f t="shared" si="37"/>
        <v>992.48</v>
      </c>
      <c r="AR194" s="173">
        <f t="shared" si="37"/>
        <v>1098.6100000000001</v>
      </c>
      <c r="AS194" s="173">
        <f t="shared" si="37"/>
        <v>1133.6300000000001</v>
      </c>
      <c r="AT194" s="173">
        <f t="shared" si="37"/>
        <v>1102.6000000000001</v>
      </c>
      <c r="AU194" s="173">
        <f t="shared" si="37"/>
        <v>1099.5</v>
      </c>
      <c r="AV194" s="173">
        <f t="shared" si="37"/>
        <v>1007.55</v>
      </c>
      <c r="AW194" s="173">
        <f t="shared" si="37"/>
        <v>952.24</v>
      </c>
      <c r="AX194" s="173">
        <f t="shared" si="37"/>
        <v>954.33999999999992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8">B179</f>
        <v>0.64</v>
      </c>
      <c r="C215" s="176">
        <f t="shared" si="38"/>
        <v>0.64</v>
      </c>
      <c r="D215" s="176">
        <f t="shared" si="38"/>
        <v>0.64</v>
      </c>
      <c r="E215" s="176">
        <f t="shared" si="38"/>
        <v>0.64</v>
      </c>
      <c r="F215" s="176">
        <f t="shared" si="38"/>
        <v>0.64</v>
      </c>
      <c r="G215" s="176">
        <f t="shared" si="38"/>
        <v>0.64</v>
      </c>
      <c r="H215" s="176">
        <f t="shared" si="38"/>
        <v>0.64</v>
      </c>
      <c r="I215" s="176">
        <f t="shared" si="38"/>
        <v>0.64</v>
      </c>
      <c r="J215" s="176">
        <f t="shared" si="38"/>
        <v>0.64</v>
      </c>
      <c r="K215" s="176">
        <f t="shared" si="38"/>
        <v>0.64</v>
      </c>
      <c r="L215" s="176">
        <f t="shared" si="38"/>
        <v>0.64</v>
      </c>
      <c r="M215" s="176">
        <f t="shared" si="38"/>
        <v>0.64</v>
      </c>
      <c r="N215" s="176">
        <f t="shared" si="38"/>
        <v>0.64</v>
      </c>
      <c r="O215" s="176">
        <f t="shared" si="38"/>
        <v>0.64</v>
      </c>
      <c r="P215" s="176">
        <f t="shared" si="38"/>
        <v>0.64</v>
      </c>
      <c r="Q215" s="176">
        <f t="shared" si="38"/>
        <v>0.64</v>
      </c>
      <c r="R215" s="176">
        <f t="shared" si="38"/>
        <v>0.64</v>
      </c>
      <c r="S215" s="176">
        <f t="shared" si="38"/>
        <v>0.64</v>
      </c>
      <c r="T215" s="176">
        <f t="shared" si="38"/>
        <v>0.64</v>
      </c>
      <c r="U215" s="176">
        <f t="shared" si="38"/>
        <v>0.64</v>
      </c>
      <c r="V215" s="176">
        <f t="shared" si="38"/>
        <v>0.64</v>
      </c>
      <c r="W215" s="176">
        <f t="shared" si="38"/>
        <v>0.64</v>
      </c>
      <c r="X215" s="176">
        <f t="shared" si="38"/>
        <v>0.64</v>
      </c>
      <c r="Y215" s="176">
        <f t="shared" si="38"/>
        <v>0.64</v>
      </c>
      <c r="Z215" s="176">
        <f t="shared" si="38"/>
        <v>0.64</v>
      </c>
      <c r="AA215" s="176">
        <f t="shared" si="38"/>
        <v>0.64</v>
      </c>
      <c r="AB215" s="176">
        <f t="shared" si="38"/>
        <v>0.64</v>
      </c>
      <c r="AC215" s="176">
        <f t="shared" si="38"/>
        <v>0.64</v>
      </c>
      <c r="AD215" s="176">
        <f t="shared" si="38"/>
        <v>0.64</v>
      </c>
      <c r="AE215" s="176">
        <f t="shared" si="38"/>
        <v>0.64</v>
      </c>
      <c r="AF215" s="176">
        <f t="shared" si="38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39">IF(C183&lt;100,"",C183-520)</f>
        <v/>
      </c>
      <c r="D216" s="120" t="str">
        <f t="shared" si="39"/>
        <v/>
      </c>
      <c r="E216" s="120" t="str">
        <f t="shared" si="39"/>
        <v/>
      </c>
      <c r="F216" s="120" t="str">
        <f t="shared" si="39"/>
        <v/>
      </c>
      <c r="G216" s="120" t="str">
        <f t="shared" si="39"/>
        <v/>
      </c>
      <c r="H216" s="120" t="str">
        <f t="shared" si="39"/>
        <v/>
      </c>
      <c r="I216" s="120" t="str">
        <f t="shared" si="39"/>
        <v/>
      </c>
      <c r="J216" s="120" t="str">
        <f t="shared" si="39"/>
        <v/>
      </c>
      <c r="K216" s="120" t="str">
        <f t="shared" si="39"/>
        <v/>
      </c>
      <c r="L216" s="120" t="str">
        <f t="shared" si="39"/>
        <v/>
      </c>
      <c r="M216" s="120" t="str">
        <f t="shared" si="39"/>
        <v/>
      </c>
      <c r="N216" s="120" t="str">
        <f t="shared" si="39"/>
        <v/>
      </c>
      <c r="O216" s="120" t="str">
        <f t="shared" si="39"/>
        <v/>
      </c>
      <c r="P216" s="120" t="str">
        <f t="shared" si="39"/>
        <v/>
      </c>
      <c r="Q216" s="120" t="str">
        <f t="shared" si="39"/>
        <v/>
      </c>
      <c r="R216" s="120" t="str">
        <f t="shared" si="39"/>
        <v/>
      </c>
      <c r="S216" s="120" t="str">
        <f t="shared" si="39"/>
        <v/>
      </c>
      <c r="T216" s="120" t="str">
        <f t="shared" si="39"/>
        <v/>
      </c>
      <c r="U216" s="120" t="str">
        <f t="shared" si="39"/>
        <v/>
      </c>
      <c r="V216" s="120" t="str">
        <f t="shared" si="39"/>
        <v/>
      </c>
      <c r="W216" s="120" t="str">
        <f t="shared" si="39"/>
        <v/>
      </c>
      <c r="X216" s="120" t="str">
        <f t="shared" si="39"/>
        <v/>
      </c>
      <c r="Y216" s="120" t="str">
        <f t="shared" si="39"/>
        <v/>
      </c>
      <c r="Z216" s="120" t="str">
        <f t="shared" si="39"/>
        <v/>
      </c>
      <c r="AA216" s="120" t="str">
        <f t="shared" si="39"/>
        <v/>
      </c>
      <c r="AB216" s="120" t="str">
        <f t="shared" si="39"/>
        <v/>
      </c>
      <c r="AC216" s="120" t="str">
        <f t="shared" si="39"/>
        <v/>
      </c>
      <c r="AD216" s="120" t="str">
        <f t="shared" si="39"/>
        <v/>
      </c>
      <c r="AE216" s="120" t="str">
        <f t="shared" si="39"/>
        <v/>
      </c>
      <c r="AF216" s="120" t="str">
        <f t="shared" si="39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0">IF(B184&lt;100,"",B184-620)</f>
        <v/>
      </c>
      <c r="C217" s="120" t="str">
        <f t="shared" si="40"/>
        <v/>
      </c>
      <c r="D217" s="120" t="str">
        <f t="shared" si="40"/>
        <v/>
      </c>
      <c r="E217" s="120" t="str">
        <f t="shared" si="40"/>
        <v/>
      </c>
      <c r="F217" s="120" t="str">
        <f t="shared" si="40"/>
        <v/>
      </c>
      <c r="G217" s="120" t="str">
        <f t="shared" si="40"/>
        <v/>
      </c>
      <c r="H217" s="120" t="str">
        <f t="shared" si="40"/>
        <v/>
      </c>
      <c r="I217" s="120" t="str">
        <f t="shared" si="40"/>
        <v/>
      </c>
      <c r="J217" s="120" t="str">
        <f t="shared" si="40"/>
        <v/>
      </c>
      <c r="K217" s="120" t="str">
        <f t="shared" si="40"/>
        <v/>
      </c>
      <c r="L217" s="120" t="str">
        <f t="shared" si="40"/>
        <v/>
      </c>
      <c r="M217" s="120" t="str">
        <f t="shared" si="40"/>
        <v/>
      </c>
      <c r="N217" s="120" t="str">
        <f t="shared" si="40"/>
        <v/>
      </c>
      <c r="O217" s="120" t="str">
        <f t="shared" si="40"/>
        <v/>
      </c>
      <c r="P217" s="120" t="str">
        <f t="shared" si="40"/>
        <v/>
      </c>
      <c r="Q217" s="120" t="str">
        <f t="shared" si="40"/>
        <v/>
      </c>
      <c r="R217" s="120" t="str">
        <f t="shared" si="40"/>
        <v/>
      </c>
      <c r="S217" s="120" t="str">
        <f t="shared" si="40"/>
        <v/>
      </c>
      <c r="T217" s="120" t="str">
        <f t="shared" si="40"/>
        <v/>
      </c>
      <c r="U217" s="120" t="str">
        <f t="shared" si="40"/>
        <v/>
      </c>
      <c r="V217" s="120" t="str">
        <f t="shared" si="40"/>
        <v/>
      </c>
      <c r="W217" s="120" t="str">
        <f t="shared" si="40"/>
        <v/>
      </c>
      <c r="X217" s="120" t="str">
        <f t="shared" si="40"/>
        <v/>
      </c>
      <c r="Y217" s="120" t="str">
        <f t="shared" si="40"/>
        <v/>
      </c>
      <c r="Z217" s="120" t="str">
        <f t="shared" si="40"/>
        <v/>
      </c>
      <c r="AA217" s="120" t="str">
        <f t="shared" si="40"/>
        <v/>
      </c>
      <c r="AB217" s="120" t="str">
        <f t="shared" si="40"/>
        <v/>
      </c>
      <c r="AC217" s="120" t="str">
        <f t="shared" si="40"/>
        <v/>
      </c>
      <c r="AD217" s="120" t="str">
        <f t="shared" si="40"/>
        <v/>
      </c>
      <c r="AE217" s="120" t="str">
        <f t="shared" si="40"/>
        <v/>
      </c>
      <c r="AF217" s="120" t="str">
        <f t="shared" si="40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1">IF(B185&lt;100,"",B185-330)</f>
        <v/>
      </c>
      <c r="C218" s="120" t="str">
        <f t="shared" si="41"/>
        <v/>
      </c>
      <c r="D218" s="120" t="str">
        <f t="shared" si="41"/>
        <v/>
      </c>
      <c r="E218" s="120" t="str">
        <f t="shared" si="41"/>
        <v/>
      </c>
      <c r="F218" s="120" t="str">
        <f t="shared" si="41"/>
        <v/>
      </c>
      <c r="G218" s="120" t="str">
        <f t="shared" si="41"/>
        <v/>
      </c>
      <c r="H218" s="120" t="str">
        <f t="shared" si="41"/>
        <v/>
      </c>
      <c r="I218" s="120" t="str">
        <f t="shared" si="41"/>
        <v/>
      </c>
      <c r="J218" s="120" t="str">
        <f t="shared" si="41"/>
        <v/>
      </c>
      <c r="K218" s="120" t="str">
        <f t="shared" si="41"/>
        <v/>
      </c>
      <c r="L218" s="120" t="str">
        <f t="shared" si="41"/>
        <v/>
      </c>
      <c r="M218" s="120" t="str">
        <f t="shared" si="41"/>
        <v/>
      </c>
      <c r="N218" s="120" t="str">
        <f t="shared" si="41"/>
        <v/>
      </c>
      <c r="O218" s="120" t="str">
        <f t="shared" si="41"/>
        <v/>
      </c>
      <c r="P218" s="120" t="str">
        <f t="shared" si="41"/>
        <v/>
      </c>
      <c r="Q218" s="120" t="str">
        <f t="shared" si="41"/>
        <v/>
      </c>
      <c r="R218" s="120" t="str">
        <f t="shared" si="41"/>
        <v/>
      </c>
      <c r="S218" s="120" t="str">
        <f t="shared" si="41"/>
        <v/>
      </c>
      <c r="T218" s="120" t="str">
        <f t="shared" si="41"/>
        <v/>
      </c>
      <c r="U218" s="120" t="str">
        <f t="shared" si="41"/>
        <v/>
      </c>
      <c r="V218" s="120" t="str">
        <f t="shared" si="41"/>
        <v/>
      </c>
      <c r="W218" s="120" t="str">
        <f t="shared" si="41"/>
        <v/>
      </c>
      <c r="X218" s="120" t="str">
        <f t="shared" si="41"/>
        <v/>
      </c>
      <c r="Y218" s="120" t="str">
        <f t="shared" si="41"/>
        <v/>
      </c>
      <c r="Z218" s="120" t="str">
        <f t="shared" si="41"/>
        <v/>
      </c>
      <c r="AA218" s="120" t="str">
        <f t="shared" si="41"/>
        <v/>
      </c>
      <c r="AB218" s="120" t="str">
        <f t="shared" si="41"/>
        <v/>
      </c>
      <c r="AC218" s="120" t="str">
        <f t="shared" si="41"/>
        <v/>
      </c>
      <c r="AD218" s="120" t="str">
        <f t="shared" si="41"/>
        <v/>
      </c>
      <c r="AE218" s="120" t="str">
        <f t="shared" si="41"/>
        <v/>
      </c>
      <c r="AF218" s="120" t="str">
        <f t="shared" si="41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2">IF(C186&lt;100,"",C186-1500)</f>
        <v/>
      </c>
      <c r="D219" s="120" t="str">
        <f t="shared" si="42"/>
        <v/>
      </c>
      <c r="E219" s="120" t="str">
        <f t="shared" si="42"/>
        <v/>
      </c>
      <c r="F219" s="120" t="str">
        <f t="shared" si="42"/>
        <v/>
      </c>
      <c r="G219" s="120" t="str">
        <f t="shared" si="42"/>
        <v/>
      </c>
      <c r="H219" s="120" t="str">
        <f t="shared" si="42"/>
        <v/>
      </c>
      <c r="I219" s="120" t="str">
        <f t="shared" si="42"/>
        <v/>
      </c>
      <c r="J219" s="120" t="str">
        <f t="shared" si="42"/>
        <v/>
      </c>
      <c r="K219" s="120" t="str">
        <f t="shared" si="42"/>
        <v/>
      </c>
      <c r="L219" s="120" t="str">
        <f t="shared" si="42"/>
        <v/>
      </c>
      <c r="M219" s="120" t="str">
        <f t="shared" si="42"/>
        <v/>
      </c>
      <c r="N219" s="120" t="str">
        <f t="shared" si="42"/>
        <v/>
      </c>
      <c r="O219" s="120" t="str">
        <f t="shared" si="42"/>
        <v/>
      </c>
      <c r="P219" s="120" t="str">
        <f t="shared" si="42"/>
        <v/>
      </c>
      <c r="Q219" s="120" t="str">
        <f t="shared" si="42"/>
        <v/>
      </c>
      <c r="R219" s="120" t="str">
        <f t="shared" si="42"/>
        <v/>
      </c>
      <c r="S219" s="120" t="str">
        <f t="shared" si="42"/>
        <v/>
      </c>
      <c r="T219" s="120" t="str">
        <f t="shared" si="42"/>
        <v/>
      </c>
      <c r="U219" s="120" t="str">
        <f t="shared" si="42"/>
        <v/>
      </c>
      <c r="V219" s="120" t="str">
        <f t="shared" si="42"/>
        <v/>
      </c>
      <c r="W219" s="120" t="str">
        <f t="shared" si="42"/>
        <v/>
      </c>
      <c r="X219" s="120" t="str">
        <f t="shared" si="42"/>
        <v/>
      </c>
      <c r="Y219" s="120" t="str">
        <f t="shared" si="42"/>
        <v/>
      </c>
      <c r="Z219" s="120" t="str">
        <f t="shared" si="42"/>
        <v/>
      </c>
      <c r="AA219" s="120" t="str">
        <f t="shared" si="42"/>
        <v/>
      </c>
      <c r="AB219" s="120" t="str">
        <f t="shared" si="42"/>
        <v/>
      </c>
      <c r="AC219" s="120" t="str">
        <f t="shared" si="42"/>
        <v/>
      </c>
      <c r="AD219" s="120" t="str">
        <f t="shared" si="42"/>
        <v/>
      </c>
      <c r="AE219" s="120" t="str">
        <f t="shared" si="42"/>
        <v/>
      </c>
      <c r="AF219" s="120" t="str">
        <f t="shared" si="42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306" priority="210">
      <formula>S$9&gt;=20/24</formula>
    </cfRule>
    <cfRule type="expression" dxfId="6305" priority="211">
      <formula>AND(S$9&gt;=14/24,S$9&lt;20/24)</formula>
    </cfRule>
    <cfRule type="expression" dxfId="6304" priority="212">
      <formula>AND(S$9&gt;=8/24,S$9&lt;14/24)</formula>
    </cfRule>
    <cfRule type="expression" dxfId="6303" priority="213">
      <formula>S$9&lt;8/24</formula>
    </cfRule>
  </conditionalFormatting>
  <conditionalFormatting sqref="B8:AF10 AA71:AF71 B71:Q71 L33:Z34 L32:Q32 B48:AF48 B72:AF72 C174:AF180 M37 N36:Q37 M38:Q40 L35:Q35 L52:Q53 L50:T51 V36:W36 S35:W35 X35:Z36 AA73:AF80 L45:AF47 R11:T11 B60:AF70 U11:U12 B49:K52 H74:Z80 H73:Q73 B73:G80 D53:K53 B53:B59 C53:C58 N37:N40 N32:N35 P35:P40 M54:Q59 L30:Q30 Q32:Q40 R36:S36 X11:Z12 AA49:AF59">
    <cfRule type="expression" dxfId="6302" priority="206">
      <formula>B$9&gt;=20/24</formula>
    </cfRule>
    <cfRule type="expression" dxfId="6301" priority="207">
      <formula>AND(B$9&gt;=14/24,B$9&lt;20/24)</formula>
    </cfRule>
    <cfRule type="expression" dxfId="6300" priority="208">
      <formula>AND(B$9&gt;=8/24,B$9&lt;14/24)</formula>
    </cfRule>
    <cfRule type="expression" dxfId="6299" priority="209">
      <formula>B$9&lt;8/24</formula>
    </cfRule>
  </conditionalFormatting>
  <conditionalFormatting sqref="B172:AF172">
    <cfRule type="expression" dxfId="6298" priority="202">
      <formula>B$9&gt;=20/24</formula>
    </cfRule>
    <cfRule type="expression" dxfId="6297" priority="203">
      <formula>AND(B$9&gt;=14/24,B$9&lt;20/24)</formula>
    </cfRule>
    <cfRule type="expression" dxfId="6296" priority="204">
      <formula>AND(B$9&gt;=8/24,B$9&lt;14/24)</formula>
    </cfRule>
    <cfRule type="expression" dxfId="629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6294" priority="197">
      <formula>L$9&gt;=20/24</formula>
    </cfRule>
    <cfRule type="expression" dxfId="6293" priority="198">
      <formula>AND(L$9&gt;=14/24,L$9&lt;20/24)</formula>
    </cfRule>
    <cfRule type="expression" dxfId="6292" priority="199">
      <formula>AND(L$9&gt;=8/24,L$9&lt;14/24)</formula>
    </cfRule>
    <cfRule type="expression" dxfId="6291" priority="200">
      <formula>L$9&lt;8/24</formula>
    </cfRule>
  </conditionalFormatting>
  <conditionalFormatting sqref="L36:N36">
    <cfRule type="expression" dxfId="6290" priority="193">
      <formula>L$9&gt;=20/24</formula>
    </cfRule>
    <cfRule type="expression" dxfId="6289" priority="194">
      <formula>AND(L$9&gt;=14/24,L$9&lt;20/24)</formula>
    </cfRule>
    <cfRule type="expression" dxfId="6288" priority="195">
      <formula>AND(L$9&gt;=8/24,L$9&lt;14/24)</formula>
    </cfRule>
    <cfRule type="expression" dxfId="6287" priority="196">
      <formula>L$9&lt;8/24</formula>
    </cfRule>
  </conditionalFormatting>
  <conditionalFormatting sqref="U13 X13:Z13">
    <cfRule type="expression" dxfId="6286" priority="189">
      <formula>U$9&gt;=20/24</formula>
    </cfRule>
    <cfRule type="expression" dxfId="6285" priority="190">
      <formula>AND(U$9&gt;=14/24,U$9&lt;20/24)</formula>
    </cfRule>
    <cfRule type="expression" dxfId="6284" priority="191">
      <formula>AND(U$9&gt;=8/24,U$9&lt;14/24)</formula>
    </cfRule>
    <cfRule type="expression" dxfId="6283" priority="192">
      <formula>U$9&lt;8/24</formula>
    </cfRule>
  </conditionalFormatting>
  <conditionalFormatting sqref="R32:Z32">
    <cfRule type="expression" dxfId="6282" priority="185">
      <formula>R$9&gt;=20/24</formula>
    </cfRule>
    <cfRule type="expression" dxfId="6281" priority="186">
      <formula>AND(R$9&gt;=14/24,R$9&lt;20/24)</formula>
    </cfRule>
    <cfRule type="expression" dxfId="6280" priority="187">
      <formula>AND(R$9&gt;=8/24,R$9&lt;14/24)</formula>
    </cfRule>
    <cfRule type="expression" dxfId="6279" priority="188">
      <formula>R$9&lt;8/24</formula>
    </cfRule>
  </conditionalFormatting>
  <conditionalFormatting sqref="R49:Z49">
    <cfRule type="expression" dxfId="6278" priority="181">
      <formula>R$9&gt;=20/24</formula>
    </cfRule>
    <cfRule type="expression" dxfId="6277" priority="182">
      <formula>AND(R$9&gt;=14/24,R$9&lt;20/24)</formula>
    </cfRule>
    <cfRule type="expression" dxfId="6276" priority="183">
      <formula>AND(R$9&gt;=8/24,R$9&lt;14/24)</formula>
    </cfRule>
    <cfRule type="expression" dxfId="6275" priority="184">
      <formula>R$9&lt;8/24</formula>
    </cfRule>
  </conditionalFormatting>
  <conditionalFormatting sqref="R71:Z71">
    <cfRule type="expression" dxfId="6274" priority="177">
      <formula>R$9&gt;=20/24</formula>
    </cfRule>
    <cfRule type="expression" dxfId="6273" priority="178">
      <formula>AND(R$9&gt;=14/24,R$9&lt;20/24)</formula>
    </cfRule>
    <cfRule type="expression" dxfId="6272" priority="179">
      <formula>AND(R$9&gt;=8/24,R$9&lt;14/24)</formula>
    </cfRule>
    <cfRule type="expression" dxfId="6271" priority="180">
      <formula>R$9&lt;8/24</formula>
    </cfRule>
  </conditionalFormatting>
  <conditionalFormatting sqref="R73:Z73">
    <cfRule type="expression" dxfId="6270" priority="173">
      <formula>R$9&gt;=20/24</formula>
    </cfRule>
    <cfRule type="expression" dxfId="6269" priority="174">
      <formula>AND(R$9&gt;=14/24,R$9&lt;20/24)</formula>
    </cfRule>
    <cfRule type="expression" dxfId="6268" priority="175">
      <formula>AND(R$9&gt;=8/24,R$9&lt;14/24)</formula>
    </cfRule>
    <cfRule type="expression" dxfId="6267" priority="176">
      <formula>R$9&lt;8/24</formula>
    </cfRule>
  </conditionalFormatting>
  <conditionalFormatting sqref="L11:Q13 L15:Q18 R21:T25 U25:W25 L20:Q25 L27:T28">
    <cfRule type="expression" dxfId="6266" priority="169">
      <formula>L$9&gt;=20/24</formula>
    </cfRule>
    <cfRule type="expression" dxfId="6265" priority="170">
      <formula>AND(L$9&gt;=14/24,L$9&lt;20/24)</formula>
    </cfRule>
    <cfRule type="expression" dxfId="6264" priority="171">
      <formula>AND(L$9&gt;=8/24,L$9&lt;14/24)</formula>
    </cfRule>
    <cfRule type="expression" dxfId="6263" priority="172">
      <formula>L$9&lt;8/24</formula>
    </cfRule>
  </conditionalFormatting>
  <conditionalFormatting sqref="L41:Q41">
    <cfRule type="expression" dxfId="6262" priority="165">
      <formula>L$9&gt;=20/24</formula>
    </cfRule>
    <cfRule type="expression" dxfId="6261" priority="166">
      <formula>AND(L$9&gt;=14/24,L$9&lt;20/24)</formula>
    </cfRule>
    <cfRule type="expression" dxfId="6260" priority="167">
      <formula>AND(L$9&gt;=8/24,L$9&lt;14/24)</formula>
    </cfRule>
    <cfRule type="expression" dxfId="6259" priority="168">
      <formula>L$9&lt;8/24</formula>
    </cfRule>
  </conditionalFormatting>
  <conditionalFormatting sqref="L42:Q42">
    <cfRule type="expression" dxfId="6258" priority="161">
      <formula>L$9&gt;=20/24</formula>
    </cfRule>
    <cfRule type="expression" dxfId="6257" priority="162">
      <formula>AND(L$9&gt;=14/24,L$9&lt;20/24)</formula>
    </cfRule>
    <cfRule type="expression" dxfId="6256" priority="163">
      <formula>AND(L$9&gt;=8/24,L$9&lt;14/24)</formula>
    </cfRule>
    <cfRule type="expression" dxfId="6255" priority="164">
      <formula>L$9&lt;8/24</formula>
    </cfRule>
  </conditionalFormatting>
  <conditionalFormatting sqref="L37:L40">
    <cfRule type="expression" dxfId="6254" priority="157">
      <formula>L$9&gt;=20/24</formula>
    </cfRule>
    <cfRule type="expression" dxfId="6253" priority="158">
      <formula>AND(L$9&gt;=14/24,L$9&lt;20/24)</formula>
    </cfRule>
    <cfRule type="expression" dxfId="6252" priority="159">
      <formula>AND(L$9&gt;=8/24,L$9&lt;14/24)</formula>
    </cfRule>
    <cfRule type="expression" dxfId="6251" priority="160">
      <formula>L$9&lt;8/24</formula>
    </cfRule>
  </conditionalFormatting>
  <conditionalFormatting sqref="R30:AD30">
    <cfRule type="expression" dxfId="6250" priority="153">
      <formula>R$9&gt;=20/24</formula>
    </cfRule>
    <cfRule type="expression" dxfId="6249" priority="154">
      <formula>AND(R$9&gt;=14/24,R$9&lt;20/24)</formula>
    </cfRule>
    <cfRule type="expression" dxfId="6248" priority="155">
      <formula>AND(R$9&gt;=8/24,R$9&lt;14/24)</formula>
    </cfRule>
    <cfRule type="expression" dxfId="6247" priority="156">
      <formula>R$9&lt;8/24</formula>
    </cfRule>
  </conditionalFormatting>
  <conditionalFormatting sqref="R12:T13 R15:U18 R27:U28 R25:W25 X15:Z18 AA17:AF18 AA20:AF25 X20:Z20 R20:U24 B19:AF19 AA27:AF28">
    <cfRule type="expression" dxfId="6246" priority="149">
      <formula>B$9&gt;=20/24</formula>
    </cfRule>
    <cfRule type="expression" dxfId="6245" priority="150">
      <formula>AND(B$9&gt;=14/24,B$9&lt;20/24)</formula>
    </cfRule>
    <cfRule type="expression" dxfId="6244" priority="151">
      <formula>AND(B$9&gt;=8/24,B$9&lt;14/24)</formula>
    </cfRule>
    <cfRule type="expression" dxfId="6243" priority="152">
      <formula>B$9&lt;8/24</formula>
    </cfRule>
  </conditionalFormatting>
  <conditionalFormatting sqref="R35:R40 S36:U40 V37:Z40">
    <cfRule type="expression" dxfId="6242" priority="145">
      <formula>R$9&gt;=20/24</formula>
    </cfRule>
    <cfRule type="expression" dxfId="6241" priority="146">
      <formula>AND(R$9&gt;=14/24,R$9&lt;20/24)</formula>
    </cfRule>
    <cfRule type="expression" dxfId="6240" priority="147">
      <formula>AND(R$9&gt;=8/24,R$9&lt;14/24)</formula>
    </cfRule>
    <cfRule type="expression" dxfId="6239" priority="148">
      <formula>R$9&lt;8/24</formula>
    </cfRule>
  </conditionalFormatting>
  <conditionalFormatting sqref="R41:Z41">
    <cfRule type="expression" dxfId="6238" priority="141">
      <formula>R$9&gt;=20/24</formula>
    </cfRule>
    <cfRule type="expression" dxfId="6237" priority="142">
      <formula>AND(R$9&gt;=14/24,R$9&lt;20/24)</formula>
    </cfRule>
    <cfRule type="expression" dxfId="6236" priority="143">
      <formula>AND(R$9&gt;=8/24,R$9&lt;14/24)</formula>
    </cfRule>
    <cfRule type="expression" dxfId="6235" priority="144">
      <formula>R$9&lt;8/24</formula>
    </cfRule>
  </conditionalFormatting>
  <conditionalFormatting sqref="R42:Z42">
    <cfRule type="expression" dxfId="6234" priority="137">
      <formula>R$9&gt;=20/24</formula>
    </cfRule>
    <cfRule type="expression" dxfId="6233" priority="138">
      <formula>AND(R$9&gt;=14/24,R$9&lt;20/24)</formula>
    </cfRule>
    <cfRule type="expression" dxfId="6232" priority="139">
      <formula>AND(R$9&gt;=8/24,R$9&lt;14/24)</formula>
    </cfRule>
    <cfRule type="expression" dxfId="6231" priority="140">
      <formula>R$9&lt;8/24</formula>
    </cfRule>
  </conditionalFormatting>
  <conditionalFormatting sqref="R52:Z59">
    <cfRule type="expression" dxfId="6230" priority="133">
      <formula>R$9&gt;=20/24</formula>
    </cfRule>
    <cfRule type="expression" dxfId="6229" priority="134">
      <formula>AND(R$9&gt;=14/24,R$9&lt;20/24)</formula>
    </cfRule>
    <cfRule type="expression" dxfId="6228" priority="135">
      <formula>AND(R$9&gt;=8/24,R$9&lt;14/24)</formula>
    </cfRule>
    <cfRule type="expression" dxfId="6227" priority="136">
      <formula>R$9&lt;8/24</formula>
    </cfRule>
  </conditionalFormatting>
  <conditionalFormatting sqref="AA84:AF87">
    <cfRule type="expression" dxfId="6226" priority="129">
      <formula>AA$9&gt;=20/24</formula>
    </cfRule>
    <cfRule type="expression" dxfId="6225" priority="130">
      <formula>AND(AA$9&gt;=14/24,AA$9&lt;20/24)</formula>
    </cfRule>
    <cfRule type="expression" dxfId="6224" priority="131">
      <formula>AND(AA$9&gt;=8/24,AA$9&lt;14/24)</formula>
    </cfRule>
    <cfRule type="expression" dxfId="6223" priority="132">
      <formula>AA$9&lt;8/24</formula>
    </cfRule>
  </conditionalFormatting>
  <conditionalFormatting sqref="D54:H54 H55:H59 I54:K59">
    <cfRule type="expression" dxfId="6222" priority="125">
      <formula>D$9&gt;=20/24</formula>
    </cfRule>
    <cfRule type="expression" dxfId="6221" priority="126">
      <formula>AND(D$9&gt;=14/24,D$9&lt;20/24)</formula>
    </cfRule>
    <cfRule type="expression" dxfId="6220" priority="127">
      <formula>AND(D$9&gt;=8/24,D$9&lt;14/24)</formula>
    </cfRule>
    <cfRule type="expression" dxfId="6219" priority="128">
      <formula>D$9&lt;8/24</formula>
    </cfRule>
  </conditionalFormatting>
  <conditionalFormatting sqref="B84:K87">
    <cfRule type="expression" dxfId="6218" priority="121">
      <formula>B$9&gt;=20/24</formula>
    </cfRule>
    <cfRule type="expression" dxfId="6217" priority="122">
      <formula>AND(B$9&gt;=14/24,B$9&lt;20/24)</formula>
    </cfRule>
    <cfRule type="expression" dxfId="6216" priority="123">
      <formula>AND(B$9&gt;=8/24,B$9&lt;14/24)</formula>
    </cfRule>
    <cfRule type="expression" dxfId="6215" priority="124">
      <formula>B$9&lt;8/24</formula>
    </cfRule>
  </conditionalFormatting>
  <conditionalFormatting sqref="L84:Q87">
    <cfRule type="expression" dxfId="6214" priority="117">
      <formula>L$9&gt;=20/24</formula>
    </cfRule>
    <cfRule type="expression" dxfId="6213" priority="118">
      <formula>AND(L$9&gt;=14/24,L$9&lt;20/24)</formula>
    </cfRule>
    <cfRule type="expression" dxfId="6212" priority="119">
      <formula>AND(L$9&gt;=8/24,L$9&lt;14/24)</formula>
    </cfRule>
    <cfRule type="expression" dxfId="6211" priority="120">
      <formula>L$9&lt;8/24</formula>
    </cfRule>
  </conditionalFormatting>
  <conditionalFormatting sqref="R84:Z87">
    <cfRule type="expression" dxfId="6210" priority="113">
      <formula>R$9&gt;=20/24</formula>
    </cfRule>
    <cfRule type="expression" dxfId="6209" priority="114">
      <formula>AND(R$9&gt;=14/24,R$9&lt;20/24)</formula>
    </cfRule>
    <cfRule type="expression" dxfId="6208" priority="115">
      <formula>AND(R$9&gt;=8/24,R$9&lt;14/24)</formula>
    </cfRule>
    <cfRule type="expression" dxfId="6207" priority="116">
      <formula>R$9&lt;8/24</formula>
    </cfRule>
  </conditionalFormatting>
  <conditionalFormatting sqref="AG43 C29:O29 B30:O30 B11:U13 P29:AF30 B15:U18 L27:U28 L25:W25 X11:AF13 X15:AF18 B31:AF48 AA21:AF25 X20:AF20 L20:U24 H20:K21 B20:G20 B19:AF19 AA27:AF28 B26:AF26">
    <cfRule type="expression" dxfId="6206" priority="112">
      <formula>B11&gt;$AG11</formula>
    </cfRule>
  </conditionalFormatting>
  <conditionalFormatting sqref="T193:AX193">
    <cfRule type="expression" dxfId="6205" priority="108">
      <formula>T$9&gt;=20/24</formula>
    </cfRule>
    <cfRule type="expression" dxfId="6204" priority="109">
      <formula>AND(T$9&gt;=14/24,T$9&lt;20/24)</formula>
    </cfRule>
    <cfRule type="expression" dxfId="6203" priority="110">
      <formula>AND(T$9&gt;=8/24,T$9&lt;14/24)</formula>
    </cfRule>
    <cfRule type="expression" dxfId="6202" priority="111">
      <formula>T$9&lt;8/24</formula>
    </cfRule>
  </conditionalFormatting>
  <conditionalFormatting sqref="A11:A13 A89:A181 A15:A87">
    <cfRule type="expression" dxfId="6201" priority="107">
      <formula>$AH11=0</formula>
    </cfRule>
  </conditionalFormatting>
  <conditionalFormatting sqref="AA88:AF88">
    <cfRule type="expression" dxfId="6200" priority="103">
      <formula>AA$9&gt;=20/24</formula>
    </cfRule>
    <cfRule type="expression" dxfId="6199" priority="104">
      <formula>AND(AA$9&gt;=14/24,AA$9&lt;20/24)</formula>
    </cfRule>
    <cfRule type="expression" dxfId="6198" priority="105">
      <formula>AND(AA$9&gt;=8/24,AA$9&lt;14/24)</formula>
    </cfRule>
    <cfRule type="expression" dxfId="6197" priority="106">
      <formula>AA$9&lt;8/24</formula>
    </cfRule>
  </conditionalFormatting>
  <conditionalFormatting sqref="B88:K88">
    <cfRule type="expression" dxfId="6196" priority="99">
      <formula>B$9&gt;=20/24</formula>
    </cfRule>
    <cfRule type="expression" dxfId="6195" priority="100">
      <formula>AND(B$9&gt;=14/24,B$9&lt;20/24)</formula>
    </cfRule>
    <cfRule type="expression" dxfId="6194" priority="101">
      <formula>AND(B$9&gt;=8/24,B$9&lt;14/24)</formula>
    </cfRule>
    <cfRule type="expression" dxfId="6193" priority="102">
      <formula>B$9&lt;8/24</formula>
    </cfRule>
  </conditionalFormatting>
  <conditionalFormatting sqref="L88:Q88">
    <cfRule type="expression" dxfId="6192" priority="95">
      <formula>L$9&gt;=20/24</formula>
    </cfRule>
    <cfRule type="expression" dxfId="6191" priority="96">
      <formula>AND(L$9&gt;=14/24,L$9&lt;20/24)</formula>
    </cfRule>
    <cfRule type="expression" dxfId="6190" priority="97">
      <formula>AND(L$9&gt;=8/24,L$9&lt;14/24)</formula>
    </cfRule>
    <cfRule type="expression" dxfId="6189" priority="98">
      <formula>L$9&lt;8/24</formula>
    </cfRule>
  </conditionalFormatting>
  <conditionalFormatting sqref="R88:Z88">
    <cfRule type="expression" dxfId="6188" priority="91">
      <formula>R$9&gt;=20/24</formula>
    </cfRule>
    <cfRule type="expression" dxfId="6187" priority="92">
      <formula>AND(R$9&gt;=14/24,R$9&lt;20/24)</formula>
    </cfRule>
    <cfRule type="expression" dxfId="6186" priority="93">
      <formula>AND(R$9&gt;=8/24,R$9&lt;14/24)</formula>
    </cfRule>
    <cfRule type="expression" dxfId="6185" priority="94">
      <formula>R$9&lt;8/24</formula>
    </cfRule>
  </conditionalFormatting>
  <conditionalFormatting sqref="A88">
    <cfRule type="expression" dxfId="6184" priority="90">
      <formula>$AH88=0</formula>
    </cfRule>
  </conditionalFormatting>
  <conditionalFormatting sqref="C29:AF29">
    <cfRule type="expression" dxfId="6183" priority="86">
      <formula>C$9&gt;=20/24</formula>
    </cfRule>
    <cfRule type="expression" dxfId="6182" priority="87">
      <formula>AND(C$9&gt;=14/24,C$9&lt;20/24)</formula>
    </cfRule>
    <cfRule type="expression" dxfId="6181" priority="88">
      <formula>AND(C$9&gt;=8/24,C$9&lt;14/24)</formula>
    </cfRule>
    <cfRule type="expression" dxfId="6180" priority="89">
      <formula>C$9&lt;8/24</formula>
    </cfRule>
  </conditionalFormatting>
  <conditionalFormatting sqref="R29:AA29">
    <cfRule type="expression" dxfId="6179" priority="82">
      <formula>R$9&gt;=20/24</formula>
    </cfRule>
    <cfRule type="expression" dxfId="6178" priority="83">
      <formula>AND(R$9&gt;=14/24,R$9&lt;20/24)</formula>
    </cfRule>
    <cfRule type="expression" dxfId="6177" priority="84">
      <formula>AND(R$9&gt;=8/24,R$9&lt;14/24)</formula>
    </cfRule>
    <cfRule type="expression" dxfId="6176" priority="85">
      <formula>R$9&lt;8/24</formula>
    </cfRule>
  </conditionalFormatting>
  <conditionalFormatting sqref="B21:C25 B27:C28 D28:K28">
    <cfRule type="expression" dxfId="6175" priority="78">
      <formula>B$9&gt;=20/24</formula>
    </cfRule>
    <cfRule type="expression" dxfId="6174" priority="79">
      <formula>AND(B$9&gt;=14/24,B$9&lt;20/24)</formula>
    </cfRule>
    <cfRule type="expression" dxfId="6173" priority="80">
      <formula>AND(B$9&gt;=8/24,B$9&lt;14/24)</formula>
    </cfRule>
    <cfRule type="expression" dxfId="6172" priority="81">
      <formula>B$9&lt;8/24</formula>
    </cfRule>
  </conditionalFormatting>
  <conditionalFormatting sqref="B27:B29 B21:C25 C27:C28 D28:K28">
    <cfRule type="expression" dxfId="6171" priority="77">
      <formula>B21&gt;$AG21</formula>
    </cfRule>
  </conditionalFormatting>
  <conditionalFormatting sqref="B29">
    <cfRule type="expression" dxfId="6170" priority="73">
      <formula>B$9&gt;=20/24</formula>
    </cfRule>
    <cfRule type="expression" dxfId="6169" priority="74">
      <formula>AND(B$9&gt;=14/24,B$9&lt;20/24)</formula>
    </cfRule>
    <cfRule type="expression" dxfId="6168" priority="75">
      <formula>AND(B$9&gt;=8/24,B$9&lt;14/24)</formula>
    </cfRule>
    <cfRule type="expression" dxfId="6167" priority="76">
      <formula>B$9&lt;8/24</formula>
    </cfRule>
  </conditionalFormatting>
  <conditionalFormatting sqref="D21:G25 H22:K25 D27:K27">
    <cfRule type="expression" dxfId="6166" priority="69">
      <formula>D$9&gt;=20/24</formula>
    </cfRule>
    <cfRule type="expression" dxfId="6165" priority="70">
      <formula>AND(D$9&gt;=14/24,D$9&lt;20/24)</formula>
    </cfRule>
    <cfRule type="expression" dxfId="6164" priority="71">
      <formula>AND(D$9&gt;=8/24,D$9&lt;14/24)</formula>
    </cfRule>
    <cfRule type="expression" dxfId="6163" priority="72">
      <formula>D$9&lt;8/24</formula>
    </cfRule>
  </conditionalFormatting>
  <conditionalFormatting sqref="D21:G25 H22:K25 D27:K27">
    <cfRule type="expression" dxfId="6162" priority="68">
      <formula>D21&gt;$AG21</formula>
    </cfRule>
  </conditionalFormatting>
  <conditionalFormatting sqref="C59:G59 D55:G58">
    <cfRule type="expression" dxfId="6161" priority="64">
      <formula>C$9&gt;=20/24</formula>
    </cfRule>
    <cfRule type="expression" dxfId="6160" priority="65">
      <formula>AND(C$9&gt;=14/24,C$9&lt;20/24)</formula>
    </cfRule>
    <cfRule type="expression" dxfId="6159" priority="66">
      <formula>AND(C$9&gt;=8/24,C$9&lt;14/24)</formula>
    </cfRule>
    <cfRule type="expression" dxfId="6158" priority="67">
      <formula>C$9&lt;8/24</formula>
    </cfRule>
  </conditionalFormatting>
  <conditionalFormatting sqref="L54:L59">
    <cfRule type="expression" dxfId="6157" priority="60">
      <formula>L$9&gt;=20/24</formula>
    </cfRule>
    <cfRule type="expression" dxfId="6156" priority="61">
      <formula>AND(L$9&gt;=14/24,L$9&lt;20/24)</formula>
    </cfRule>
    <cfRule type="expression" dxfId="6155" priority="62">
      <formula>AND(L$9&gt;=8/24,L$9&lt;14/24)</formula>
    </cfRule>
    <cfRule type="expression" dxfId="6154" priority="63">
      <formula>L$9&lt;8/24</formula>
    </cfRule>
  </conditionalFormatting>
  <conditionalFormatting sqref="AL14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U14 X14:Z14">
    <cfRule type="expression" dxfId="6153" priority="55">
      <formula>U$9&gt;=20/24</formula>
    </cfRule>
    <cfRule type="expression" dxfId="6152" priority="56">
      <formula>AND(U$9&gt;=14/24,U$9&lt;20/24)</formula>
    </cfRule>
    <cfRule type="expression" dxfId="6151" priority="57">
      <formula>AND(U$9&gt;=8/24,U$9&lt;14/24)</formula>
    </cfRule>
    <cfRule type="expression" dxfId="6150" priority="58">
      <formula>U$9&lt;8/24</formula>
    </cfRule>
  </conditionalFormatting>
  <conditionalFormatting sqref="L14:Q14">
    <cfRule type="expression" dxfId="6149" priority="51">
      <formula>L$9&gt;=20/24</formula>
    </cfRule>
    <cfRule type="expression" dxfId="6148" priority="52">
      <formula>AND(L$9&gt;=14/24,L$9&lt;20/24)</formula>
    </cfRule>
    <cfRule type="expression" dxfId="6147" priority="53">
      <formula>AND(L$9&gt;=8/24,L$9&lt;14/24)</formula>
    </cfRule>
    <cfRule type="expression" dxfId="6146" priority="54">
      <formula>L$9&lt;8/24</formula>
    </cfRule>
  </conditionalFormatting>
  <conditionalFormatting sqref="R14:T14">
    <cfRule type="expression" dxfId="6145" priority="47">
      <formula>R$9&gt;=20/24</formula>
    </cfRule>
    <cfRule type="expression" dxfId="6144" priority="48">
      <formula>AND(R$9&gt;=14/24,R$9&lt;20/24)</formula>
    </cfRule>
    <cfRule type="expression" dxfId="6143" priority="49">
      <formula>AND(R$9&gt;=8/24,R$9&lt;14/24)</formula>
    </cfRule>
    <cfRule type="expression" dxfId="6142" priority="50">
      <formula>R$9&lt;8/24</formula>
    </cfRule>
  </conditionalFormatting>
  <conditionalFormatting sqref="B14:U14 X14:AF14">
    <cfRule type="expression" dxfId="6141" priority="46">
      <formula>B14&gt;$AG14</formula>
    </cfRule>
  </conditionalFormatting>
  <conditionalFormatting sqref="A14">
    <cfRule type="expression" dxfId="6140" priority="45">
      <formula>$AH14=0</formula>
    </cfRule>
  </conditionalFormatting>
  <conditionalFormatting sqref="U21:U24 U27:U28">
    <cfRule type="expression" dxfId="6139" priority="41">
      <formula>U$9&gt;=20/24</formula>
    </cfRule>
    <cfRule type="expression" dxfId="6138" priority="42">
      <formula>AND(U$9&gt;=14/24,U$9&lt;20/24)</formula>
    </cfRule>
    <cfRule type="expression" dxfId="6137" priority="43">
      <formula>AND(U$9&gt;=8/24,U$9&lt;14/24)</formula>
    </cfRule>
    <cfRule type="expression" dxfId="6136" priority="44">
      <formula>U$9&lt;8/24</formula>
    </cfRule>
  </conditionalFormatting>
  <conditionalFormatting sqref="V11:W12">
    <cfRule type="expression" dxfId="6135" priority="37">
      <formula>V$9&gt;=20/24</formula>
    </cfRule>
    <cfRule type="expression" dxfId="6134" priority="38">
      <formula>AND(V$9&gt;=14/24,V$9&lt;20/24)</formula>
    </cfRule>
    <cfRule type="expression" dxfId="6133" priority="39">
      <formula>AND(V$9&gt;=8/24,V$9&lt;14/24)</formula>
    </cfRule>
    <cfRule type="expression" dxfId="6132" priority="40">
      <formula>V$9&lt;8/24</formula>
    </cfRule>
  </conditionalFormatting>
  <conditionalFormatting sqref="V13:W13">
    <cfRule type="expression" dxfId="6131" priority="33">
      <formula>V$9&gt;=20/24</formula>
    </cfRule>
    <cfRule type="expression" dxfId="6130" priority="34">
      <formula>AND(V$9&gt;=14/24,V$9&lt;20/24)</formula>
    </cfRule>
    <cfRule type="expression" dxfId="6129" priority="35">
      <formula>AND(V$9&gt;=8/24,V$9&lt;14/24)</formula>
    </cfRule>
    <cfRule type="expression" dxfId="6128" priority="36">
      <formula>V$9&lt;8/24</formula>
    </cfRule>
  </conditionalFormatting>
  <conditionalFormatting sqref="V15:W18 V27:W28 V20:W24">
    <cfRule type="expression" dxfId="6127" priority="29">
      <formula>V$9&gt;=20/24</formula>
    </cfRule>
    <cfRule type="expression" dxfId="6126" priority="30">
      <formula>AND(V$9&gt;=14/24,V$9&lt;20/24)</formula>
    </cfRule>
    <cfRule type="expression" dxfId="6125" priority="31">
      <formula>AND(V$9&gt;=8/24,V$9&lt;14/24)</formula>
    </cfRule>
    <cfRule type="expression" dxfId="6124" priority="32">
      <formula>V$9&lt;8/24</formula>
    </cfRule>
  </conditionalFormatting>
  <conditionalFormatting sqref="V11:W13 V15:W18 V27:W28 V20:W24">
    <cfRule type="expression" dxfId="6123" priority="28">
      <formula>V11&gt;$AG11</formula>
    </cfRule>
  </conditionalFormatting>
  <conditionalFormatting sqref="V14:W14">
    <cfRule type="expression" dxfId="6122" priority="24">
      <formula>V$9&gt;=20/24</formula>
    </cfRule>
    <cfRule type="expression" dxfId="6121" priority="25">
      <formula>AND(V$9&gt;=14/24,V$9&lt;20/24)</formula>
    </cfRule>
    <cfRule type="expression" dxfId="6120" priority="26">
      <formula>AND(V$9&gt;=8/24,V$9&lt;14/24)</formula>
    </cfRule>
    <cfRule type="expression" dxfId="6119" priority="27">
      <formula>V$9&lt;8/24</formula>
    </cfRule>
  </conditionalFormatting>
  <conditionalFormatting sqref="V14:W14">
    <cfRule type="expression" dxfId="6118" priority="23">
      <formula>V14&gt;$AG14</formula>
    </cfRule>
  </conditionalFormatting>
  <conditionalFormatting sqref="V21:W24 V27:W28">
    <cfRule type="expression" dxfId="6117" priority="19">
      <formula>V$9&gt;=20/24</formula>
    </cfRule>
    <cfRule type="expression" dxfId="6116" priority="20">
      <formula>AND(V$9&gt;=14/24,V$9&lt;20/24)</formula>
    </cfRule>
    <cfRule type="expression" dxfId="6115" priority="21">
      <formula>AND(V$9&gt;=8/24,V$9&lt;14/24)</formula>
    </cfRule>
    <cfRule type="expression" dxfId="6114" priority="22">
      <formula>V$9&lt;8/24</formula>
    </cfRule>
  </conditionalFormatting>
  <conditionalFormatting sqref="X25:Z25">
    <cfRule type="expression" dxfId="6113" priority="15">
      <formula>X$9&gt;=20/24</formula>
    </cfRule>
    <cfRule type="expression" dxfId="6112" priority="16">
      <formula>AND(X$9&gt;=14/24,X$9&lt;20/24)</formula>
    </cfRule>
    <cfRule type="expression" dxfId="6111" priority="17">
      <formula>AND(X$9&gt;=8/24,X$9&lt;14/24)</formula>
    </cfRule>
    <cfRule type="expression" dxfId="6110" priority="18">
      <formula>X$9&lt;8/24</formula>
    </cfRule>
  </conditionalFormatting>
  <conditionalFormatting sqref="X25:Z25">
    <cfRule type="expression" dxfId="6109" priority="11">
      <formula>X$9&gt;=20/24</formula>
    </cfRule>
    <cfRule type="expression" dxfId="6108" priority="12">
      <formula>AND(X$9&gt;=14/24,X$9&lt;20/24)</formula>
    </cfRule>
    <cfRule type="expression" dxfId="6107" priority="13">
      <formula>AND(X$9&gt;=8/24,X$9&lt;14/24)</formula>
    </cfRule>
    <cfRule type="expression" dxfId="6106" priority="14">
      <formula>X$9&lt;8/24</formula>
    </cfRule>
  </conditionalFormatting>
  <conditionalFormatting sqref="X25:Z25">
    <cfRule type="expression" dxfId="6105" priority="10">
      <formula>X25&gt;$AG25</formula>
    </cfRule>
  </conditionalFormatting>
  <conditionalFormatting sqref="X27:Z28 X21:Z24">
    <cfRule type="expression" dxfId="6104" priority="6">
      <formula>X$9&gt;=20/24</formula>
    </cfRule>
    <cfRule type="expression" dxfId="6103" priority="7">
      <formula>AND(X$9&gt;=14/24,X$9&lt;20/24)</formula>
    </cfRule>
    <cfRule type="expression" dxfId="6102" priority="8">
      <formula>AND(X$9&gt;=8/24,X$9&lt;14/24)</formula>
    </cfRule>
    <cfRule type="expression" dxfId="6101" priority="9">
      <formula>X$9&lt;8/24</formula>
    </cfRule>
  </conditionalFormatting>
  <conditionalFormatting sqref="X27:Z28 X21:Z24">
    <cfRule type="expression" dxfId="6100" priority="5">
      <formula>X21&gt;$AG21</formula>
    </cfRule>
  </conditionalFormatting>
  <conditionalFormatting sqref="X27:Z28 X21:Z24">
    <cfRule type="expression" dxfId="6099" priority="1">
      <formula>X$9&gt;=20/24</formula>
    </cfRule>
    <cfRule type="expression" dxfId="6098" priority="2">
      <formula>AND(X$9&gt;=14/24,X$9&lt;20/24)</formula>
    </cfRule>
    <cfRule type="expression" dxfId="6097" priority="3">
      <formula>AND(X$9&gt;=8/24,X$9&lt;14/24)</formula>
    </cfRule>
    <cfRule type="expression" dxfId="6096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N46" sqref="N4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5</v>
      </c>
      <c r="D4" s="257">
        <f ca="1">IFERROR(DATE(2021,6,14)+C4,"")</f>
        <v>44366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205.62</v>
      </c>
      <c r="C5" s="32">
        <f t="shared" ref="C5:AF5" si="0">C60</f>
        <v>206.39999999999998</v>
      </c>
      <c r="D5" s="32">
        <f t="shared" si="0"/>
        <v>199.71</v>
      </c>
      <c r="E5" s="32">
        <f t="shared" si="0"/>
        <v>130.44</v>
      </c>
      <c r="F5" s="32">
        <f t="shared" si="0"/>
        <v>117</v>
      </c>
      <c r="G5" s="32">
        <f t="shared" si="0"/>
        <v>128</v>
      </c>
      <c r="H5" s="32">
        <f t="shared" si="0"/>
        <v>219.6</v>
      </c>
      <c r="I5" s="32">
        <f t="shared" si="0"/>
        <v>249.5</v>
      </c>
      <c r="J5" s="32">
        <f t="shared" si="0"/>
        <v>162</v>
      </c>
      <c r="K5" s="32">
        <f t="shared" si="0"/>
        <v>246.28</v>
      </c>
      <c r="L5" s="32">
        <f t="shared" si="0"/>
        <v>254.78</v>
      </c>
      <c r="M5" s="32">
        <f t="shared" si="0"/>
        <v>271.39999999999998</v>
      </c>
      <c r="N5" s="32">
        <f t="shared" si="0"/>
        <v>187.7</v>
      </c>
      <c r="O5" s="32">
        <f t="shared" si="0"/>
        <v>191.1</v>
      </c>
      <c r="P5" s="32">
        <f t="shared" si="0"/>
        <v>177.7</v>
      </c>
      <c r="Q5" s="32">
        <f t="shared" si="0"/>
        <v>209.99</v>
      </c>
      <c r="R5" s="32">
        <f t="shared" si="0"/>
        <v>135</v>
      </c>
      <c r="S5" s="32">
        <f t="shared" si="0"/>
        <v>141</v>
      </c>
      <c r="T5" s="32">
        <f t="shared" si="0"/>
        <v>159.76</v>
      </c>
      <c r="U5" s="32">
        <f t="shared" si="0"/>
        <v>150.71</v>
      </c>
      <c r="V5" s="32">
        <f t="shared" si="0"/>
        <v>134.5</v>
      </c>
      <c r="W5" s="32">
        <f t="shared" si="0"/>
        <v>119.63</v>
      </c>
      <c r="X5" s="32">
        <f t="shared" si="0"/>
        <v>188.51</v>
      </c>
      <c r="Y5" s="32">
        <f t="shared" si="0"/>
        <v>180.4</v>
      </c>
      <c r="Z5" s="32">
        <f t="shared" si="0"/>
        <v>275.11</v>
      </c>
      <c r="AA5" s="32">
        <f t="shared" si="0"/>
        <v>271.36</v>
      </c>
      <c r="AB5" s="32">
        <f t="shared" si="0"/>
        <v>328.2</v>
      </c>
      <c r="AC5" s="32">
        <f t="shared" si="0"/>
        <v>296.3</v>
      </c>
      <c r="AD5" s="32">
        <f t="shared" si="0"/>
        <v>219.1</v>
      </c>
      <c r="AE5" s="32">
        <f t="shared" si="0"/>
        <v>158.6</v>
      </c>
      <c r="AF5" s="32">
        <f t="shared" si="0"/>
        <v>132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987MW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Load=861</v>
      </c>
      <c r="B7" s="36">
        <f t="shared" ref="B7:AF7" si="1">B66</f>
        <v>939.16000000000008</v>
      </c>
      <c r="C7" s="36">
        <f t="shared" si="1"/>
        <v>912.24</v>
      </c>
      <c r="D7" s="36">
        <f t="shared" si="1"/>
        <v>907.25</v>
      </c>
      <c r="E7" s="36">
        <f t="shared" si="1"/>
        <v>877.78000000000009</v>
      </c>
      <c r="F7" s="36">
        <f t="shared" si="1"/>
        <v>860.83999999999992</v>
      </c>
      <c r="G7" s="36">
        <f t="shared" si="1"/>
        <v>877.94</v>
      </c>
      <c r="H7" s="36">
        <f t="shared" si="1"/>
        <v>891.43999999999994</v>
      </c>
      <c r="I7" s="36">
        <f t="shared" si="1"/>
        <v>919.74</v>
      </c>
      <c r="J7" s="36">
        <f t="shared" si="1"/>
        <v>918.94</v>
      </c>
      <c r="K7" s="36">
        <f t="shared" si="1"/>
        <v>968.52</v>
      </c>
      <c r="L7" s="36">
        <f>L66</f>
        <v>972.42</v>
      </c>
      <c r="M7" s="36">
        <f t="shared" si="1"/>
        <v>987.04</v>
      </c>
      <c r="N7" s="36">
        <f t="shared" si="1"/>
        <v>925.93999999999994</v>
      </c>
      <c r="O7" s="36">
        <f t="shared" si="1"/>
        <v>909.74</v>
      </c>
      <c r="P7" s="36">
        <f t="shared" si="1"/>
        <v>933.14</v>
      </c>
      <c r="Q7" s="36">
        <f t="shared" si="1"/>
        <v>976.71</v>
      </c>
      <c r="R7" s="36">
        <f t="shared" si="1"/>
        <v>939.24000000000012</v>
      </c>
      <c r="S7" s="36">
        <f t="shared" si="1"/>
        <v>911.94</v>
      </c>
      <c r="T7" s="36">
        <f t="shared" si="1"/>
        <v>875.7</v>
      </c>
      <c r="U7" s="36">
        <f t="shared" si="1"/>
        <v>917.05000000000007</v>
      </c>
      <c r="V7" s="36">
        <f t="shared" si="1"/>
        <v>868.43999999999994</v>
      </c>
      <c r="W7" s="36">
        <f t="shared" si="1"/>
        <v>869.77</v>
      </c>
      <c r="X7" s="36">
        <f t="shared" si="1"/>
        <v>911.15</v>
      </c>
      <c r="Y7" s="36">
        <f t="shared" si="1"/>
        <v>946.84</v>
      </c>
      <c r="Z7" s="36">
        <f t="shared" si="1"/>
        <v>1099.1500000000001</v>
      </c>
      <c r="AA7" s="36">
        <f t="shared" si="1"/>
        <v>1107.4000000000001</v>
      </c>
      <c r="AB7" s="36">
        <f t="shared" si="1"/>
        <v>1106.3400000000001</v>
      </c>
      <c r="AC7" s="36">
        <f t="shared" si="1"/>
        <v>1078.3400000000001</v>
      </c>
      <c r="AD7" s="36">
        <f t="shared" si="1"/>
        <v>967.94</v>
      </c>
      <c r="AE7" s="36">
        <f t="shared" si="1"/>
        <v>933.24</v>
      </c>
      <c r="AF7" s="36">
        <f t="shared" si="1"/>
        <v>915.24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60</v>
      </c>
      <c r="C11" s="48">
        <v>60</v>
      </c>
      <c r="D11" s="48">
        <v>60</v>
      </c>
      <c r="E11" s="48">
        <v>60</v>
      </c>
      <c r="F11" s="48">
        <v>60</v>
      </c>
      <c r="G11" s="48">
        <v>60</v>
      </c>
      <c r="H11" s="48">
        <v>60</v>
      </c>
      <c r="I11" s="48">
        <v>60</v>
      </c>
      <c r="J11" s="48">
        <v>60</v>
      </c>
      <c r="K11" s="48">
        <v>60</v>
      </c>
      <c r="L11" s="49">
        <v>60</v>
      </c>
      <c r="M11" s="49">
        <v>60</v>
      </c>
      <c r="N11" s="49">
        <v>57</v>
      </c>
      <c r="O11" s="49">
        <v>57</v>
      </c>
      <c r="P11" s="49">
        <v>54.4</v>
      </c>
      <c r="Q11" s="49">
        <v>55.38</v>
      </c>
      <c r="R11" s="50">
        <v>51.8</v>
      </c>
      <c r="S11" s="50">
        <v>54</v>
      </c>
      <c r="T11" s="50">
        <v>51.1</v>
      </c>
      <c r="U11" s="50">
        <v>50.7</v>
      </c>
      <c r="V11" s="50">
        <v>52.4</v>
      </c>
      <c r="W11" s="50">
        <v>52.5</v>
      </c>
      <c r="X11" s="50">
        <v>56</v>
      </c>
      <c r="Y11" s="50">
        <v>53.9</v>
      </c>
      <c r="Z11" s="50">
        <v>55.5</v>
      </c>
      <c r="AA11" s="48">
        <v>54.8</v>
      </c>
      <c r="AB11" s="48">
        <v>57.4</v>
      </c>
      <c r="AC11" s="48">
        <v>55.7</v>
      </c>
      <c r="AD11" s="48">
        <v>57.5</v>
      </c>
      <c r="AE11" s="48">
        <v>53</v>
      </c>
      <c r="AF11" s="48">
        <v>53</v>
      </c>
      <c r="AG11" s="51">
        <v>60</v>
      </c>
      <c r="AH11" s="52">
        <f>MAX(B11:AF11)</f>
        <v>60</v>
      </c>
      <c r="AI11" s="53">
        <f>MIN(B11:AF11)</f>
        <v>50.7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0</v>
      </c>
      <c r="C13" s="56">
        <v>0</v>
      </c>
      <c r="D13" s="56">
        <v>0</v>
      </c>
      <c r="E13" s="56">
        <v>0</v>
      </c>
      <c r="F13" s="56">
        <v>45.9</v>
      </c>
      <c r="G13" s="56">
        <v>45.2</v>
      </c>
      <c r="H13" s="56">
        <v>45.1</v>
      </c>
      <c r="I13" s="56">
        <v>46</v>
      </c>
      <c r="J13" s="56">
        <v>45.9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45</v>
      </c>
      <c r="Q13" s="49">
        <v>45</v>
      </c>
      <c r="R13" s="49">
        <v>45.7</v>
      </c>
      <c r="S13" s="49">
        <v>45.4</v>
      </c>
      <c r="T13" s="49">
        <v>45.3</v>
      </c>
      <c r="U13" s="49">
        <v>45.8</v>
      </c>
      <c r="V13" s="49">
        <v>45.3</v>
      </c>
      <c r="W13" s="49">
        <v>45.8</v>
      </c>
      <c r="X13" s="49">
        <v>45.6</v>
      </c>
      <c r="Y13" s="49">
        <v>45.7</v>
      </c>
      <c r="Z13" s="49">
        <v>45.3</v>
      </c>
      <c r="AA13" s="56">
        <v>45.9</v>
      </c>
      <c r="AB13" s="56">
        <v>0</v>
      </c>
      <c r="AC13" s="56">
        <v>0</v>
      </c>
      <c r="AD13" s="56">
        <v>0</v>
      </c>
      <c r="AE13" s="56">
        <v>45</v>
      </c>
      <c r="AF13" s="56">
        <v>45</v>
      </c>
      <c r="AG13" s="59">
        <v>45</v>
      </c>
      <c r="AH13" s="52">
        <f t="shared" si="2"/>
        <v>46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12.5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22.1</v>
      </c>
      <c r="C18" s="56">
        <v>22.1</v>
      </c>
      <c r="D18" s="56">
        <v>22.1</v>
      </c>
      <c r="E18" s="56">
        <v>22.1</v>
      </c>
      <c r="F18" s="56">
        <v>22.1</v>
      </c>
      <c r="G18" s="56">
        <v>22.1</v>
      </c>
      <c r="H18" s="56">
        <v>22.1</v>
      </c>
      <c r="I18" s="56">
        <v>22.1</v>
      </c>
      <c r="J18" s="56">
        <v>22.1</v>
      </c>
      <c r="K18" s="56">
        <v>22.1</v>
      </c>
      <c r="L18" s="49">
        <v>23.2</v>
      </c>
      <c r="M18" s="49">
        <v>22.9</v>
      </c>
      <c r="N18" s="49">
        <v>22.9</v>
      </c>
      <c r="O18" s="49">
        <v>25.6</v>
      </c>
      <c r="P18" s="49">
        <v>25.6</v>
      </c>
      <c r="Q18" s="49">
        <v>25.6</v>
      </c>
      <c r="R18" s="49">
        <v>25.3</v>
      </c>
      <c r="S18" s="49">
        <v>25.3</v>
      </c>
      <c r="T18" s="49">
        <v>25.1</v>
      </c>
      <c r="U18" s="49">
        <v>25.1</v>
      </c>
      <c r="V18" s="49">
        <v>25.4</v>
      </c>
      <c r="W18" s="49">
        <v>25.2</v>
      </c>
      <c r="X18" s="49">
        <v>25.3</v>
      </c>
      <c r="Y18" s="49">
        <v>25.2</v>
      </c>
      <c r="Z18" s="49">
        <v>25.3</v>
      </c>
      <c r="AA18" s="49">
        <v>25.1</v>
      </c>
      <c r="AB18" s="49">
        <v>22</v>
      </c>
      <c r="AC18" s="49">
        <v>22</v>
      </c>
      <c r="AD18" s="49">
        <v>22</v>
      </c>
      <c r="AE18" s="49">
        <v>22</v>
      </c>
      <c r="AF18" s="49">
        <v>22</v>
      </c>
      <c r="AG18" s="59">
        <v>22.1</v>
      </c>
      <c r="AH18" s="52">
        <f t="shared" si="2"/>
        <v>25.6</v>
      </c>
      <c r="AI18" s="53">
        <f t="shared" si="3"/>
        <v>22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56">
        <v>22</v>
      </c>
      <c r="C19" s="56">
        <v>22</v>
      </c>
      <c r="D19" s="56">
        <v>22</v>
      </c>
      <c r="E19" s="56">
        <v>22</v>
      </c>
      <c r="F19" s="56">
        <v>22</v>
      </c>
      <c r="G19" s="56">
        <v>22</v>
      </c>
      <c r="H19" s="56">
        <v>22</v>
      </c>
      <c r="I19" s="56">
        <v>22</v>
      </c>
      <c r="J19" s="56">
        <v>22</v>
      </c>
      <c r="K19" s="56">
        <v>22</v>
      </c>
      <c r="L19" s="49">
        <v>22</v>
      </c>
      <c r="M19" s="49">
        <v>22</v>
      </c>
      <c r="N19" s="49">
        <v>22</v>
      </c>
      <c r="O19" s="49">
        <v>22</v>
      </c>
      <c r="P19" s="49">
        <v>22</v>
      </c>
      <c r="Q19" s="49">
        <v>22</v>
      </c>
      <c r="R19" s="49">
        <v>22</v>
      </c>
      <c r="S19" s="49">
        <v>22</v>
      </c>
      <c r="T19" s="49">
        <v>22</v>
      </c>
      <c r="U19" s="49">
        <v>22</v>
      </c>
      <c r="V19" s="49">
        <v>22</v>
      </c>
      <c r="W19" s="49">
        <v>22</v>
      </c>
      <c r="X19" s="49">
        <v>22</v>
      </c>
      <c r="Y19" s="49">
        <v>22</v>
      </c>
      <c r="Z19" s="49">
        <v>22</v>
      </c>
      <c r="AA19" s="49">
        <v>22</v>
      </c>
      <c r="AB19" s="49">
        <v>22</v>
      </c>
      <c r="AC19" s="49">
        <v>22</v>
      </c>
      <c r="AD19" s="49">
        <v>22</v>
      </c>
      <c r="AE19" s="49">
        <v>22</v>
      </c>
      <c r="AF19" s="49">
        <v>22</v>
      </c>
      <c r="AG19" s="59">
        <v>22.1</v>
      </c>
      <c r="AH19" s="52">
        <f t="shared" si="2"/>
        <v>22</v>
      </c>
      <c r="AI19" s="53">
        <f t="shared" si="3"/>
        <v>22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25.5</v>
      </c>
      <c r="C20" s="56">
        <v>25.7</v>
      </c>
      <c r="D20" s="56">
        <v>25.6</v>
      </c>
      <c r="E20" s="56">
        <v>25.1</v>
      </c>
      <c r="F20" s="56">
        <v>24.4</v>
      </c>
      <c r="G20" s="56">
        <v>23.7</v>
      </c>
      <c r="H20" s="56">
        <v>23.6</v>
      </c>
      <c r="I20" s="56">
        <v>23.7</v>
      </c>
      <c r="J20" s="56">
        <v>23.6</v>
      </c>
      <c r="K20" s="56">
        <v>24.7</v>
      </c>
      <c r="L20" s="49">
        <v>22.4</v>
      </c>
      <c r="M20" s="49">
        <v>18.399999999999999</v>
      </c>
      <c r="N20" s="49">
        <v>19.2</v>
      </c>
      <c r="O20" s="49">
        <v>19.2</v>
      </c>
      <c r="P20" s="49">
        <v>19.2</v>
      </c>
      <c r="Q20" s="49">
        <v>19.2</v>
      </c>
      <c r="R20" s="49">
        <v>19.600000000000001</v>
      </c>
      <c r="S20" s="49">
        <v>19.600000000000001</v>
      </c>
      <c r="T20" s="49">
        <v>20.399999999999999</v>
      </c>
      <c r="U20" s="49">
        <v>20.399999999999999</v>
      </c>
      <c r="V20" s="49">
        <v>20.399999999999999</v>
      </c>
      <c r="W20" s="49">
        <v>21.1</v>
      </c>
      <c r="X20" s="49">
        <v>21.1</v>
      </c>
      <c r="Y20" s="49">
        <v>21.5</v>
      </c>
      <c r="Z20" s="49">
        <v>21.9</v>
      </c>
      <c r="AA20" s="49">
        <v>23.1</v>
      </c>
      <c r="AB20" s="49">
        <v>22</v>
      </c>
      <c r="AC20" s="49">
        <v>22</v>
      </c>
      <c r="AD20" s="49">
        <v>22</v>
      </c>
      <c r="AE20" s="49">
        <v>22</v>
      </c>
      <c r="AF20" s="49">
        <v>21.9</v>
      </c>
      <c r="AG20" s="59">
        <v>22</v>
      </c>
      <c r="AH20" s="52">
        <f t="shared" si="2"/>
        <v>25.7</v>
      </c>
      <c r="AI20" s="53">
        <f t="shared" si="3"/>
        <v>18.399999999999999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56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49">
        <v>7.5</v>
      </c>
      <c r="H22" s="49">
        <v>7.5</v>
      </c>
      <c r="I22" s="49">
        <v>7.5</v>
      </c>
      <c r="J22" s="49">
        <v>7.5</v>
      </c>
      <c r="K22" s="49">
        <v>7.5</v>
      </c>
      <c r="L22" s="56">
        <v>7.5</v>
      </c>
      <c r="M22" s="49">
        <v>7.5</v>
      </c>
      <c r="N22" s="49">
        <v>7.5</v>
      </c>
      <c r="O22" s="49">
        <v>7.5</v>
      </c>
      <c r="P22" s="49">
        <v>7.5</v>
      </c>
      <c r="Q22" s="49">
        <v>7.5</v>
      </c>
      <c r="R22" s="49">
        <v>7.5</v>
      </c>
      <c r="S22" s="49">
        <v>7.5</v>
      </c>
      <c r="T22" s="49">
        <v>7.5</v>
      </c>
      <c r="U22" s="49">
        <v>7.5</v>
      </c>
      <c r="V22" s="49">
        <v>7.5</v>
      </c>
      <c r="W22" s="49">
        <v>7.5</v>
      </c>
      <c r="X22" s="49">
        <v>7.5</v>
      </c>
      <c r="Y22" s="49">
        <v>7.5</v>
      </c>
      <c r="Z22" s="49">
        <v>7.5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7.5</v>
      </c>
      <c r="AI22" s="53">
        <f t="shared" si="3"/>
        <v>7.5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56">
        <v>0</v>
      </c>
      <c r="M23" s="56">
        <v>0</v>
      </c>
      <c r="N23" s="56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12</v>
      </c>
      <c r="C25" s="49">
        <v>8</v>
      </c>
      <c r="D25" s="49">
        <v>8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6">
        <v>0</v>
      </c>
      <c r="M25" s="56">
        <v>8</v>
      </c>
      <c r="N25" s="56">
        <v>8</v>
      </c>
      <c r="O25" s="49">
        <v>8</v>
      </c>
      <c r="P25" s="49">
        <v>8</v>
      </c>
      <c r="Q25" s="49">
        <v>12</v>
      </c>
      <c r="R25" s="49">
        <v>12</v>
      </c>
      <c r="S25" s="49">
        <v>12</v>
      </c>
      <c r="T25" s="49">
        <v>12</v>
      </c>
      <c r="U25" s="49">
        <v>12</v>
      </c>
      <c r="V25" s="49">
        <v>12</v>
      </c>
      <c r="W25" s="49">
        <v>12</v>
      </c>
      <c r="X25" s="49">
        <v>12</v>
      </c>
      <c r="Y25" s="49">
        <v>12</v>
      </c>
      <c r="Z25" s="49">
        <v>12</v>
      </c>
      <c r="AA25" s="49">
        <v>12</v>
      </c>
      <c r="AB25" s="49">
        <v>12</v>
      </c>
      <c r="AC25" s="49">
        <v>12</v>
      </c>
      <c r="AD25" s="49">
        <v>12</v>
      </c>
      <c r="AE25" s="49">
        <v>12</v>
      </c>
      <c r="AF25" s="49">
        <v>12</v>
      </c>
      <c r="AG25" s="59">
        <v>12</v>
      </c>
      <c r="AH25" s="52">
        <f t="shared" si="2"/>
        <v>12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56">
        <v>8.1999999999999993</v>
      </c>
      <c r="M28" s="49">
        <v>8</v>
      </c>
      <c r="N28" s="49">
        <v>8</v>
      </c>
      <c r="O28" s="49">
        <v>8</v>
      </c>
      <c r="P28" s="49">
        <v>8</v>
      </c>
      <c r="Q28" s="49">
        <v>8</v>
      </c>
      <c r="R28" s="49">
        <v>8</v>
      </c>
      <c r="S28" s="49">
        <v>8</v>
      </c>
      <c r="T28" s="49">
        <v>8</v>
      </c>
      <c r="U28" s="49">
        <v>8</v>
      </c>
      <c r="V28" s="49">
        <v>8</v>
      </c>
      <c r="W28" s="49">
        <v>8</v>
      </c>
      <c r="X28" s="49">
        <v>8</v>
      </c>
      <c r="Y28" s="49">
        <v>8</v>
      </c>
      <c r="Z28" s="49">
        <v>8</v>
      </c>
      <c r="AA28" s="49">
        <v>8</v>
      </c>
      <c r="AB28" s="49">
        <v>8</v>
      </c>
      <c r="AC28" s="49">
        <v>8</v>
      </c>
      <c r="AD28" s="49">
        <v>8</v>
      </c>
      <c r="AE28" s="49">
        <v>8</v>
      </c>
      <c r="AF28" s="49">
        <v>8</v>
      </c>
      <c r="AG28" s="59">
        <v>10</v>
      </c>
      <c r="AH28" s="52">
        <f t="shared" si="2"/>
        <v>8.1999999999999993</v>
      </c>
      <c r="AI28" s="53">
        <f t="shared" si="3"/>
        <v>8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140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140</v>
      </c>
      <c r="AK29" s="54"/>
    </row>
    <row r="30" spans="1:88" thickBot="1" x14ac:dyDescent="0.4">
      <c r="A30" s="66" t="s">
        <v>36</v>
      </c>
      <c r="B30" s="56">
        <v>153</v>
      </c>
      <c r="C30" s="56">
        <f>96.8+53.31</f>
        <v>150.11000000000001</v>
      </c>
      <c r="D30" s="56">
        <v>150</v>
      </c>
      <c r="E30" s="56">
        <v>149</v>
      </c>
      <c r="F30" s="56">
        <v>150</v>
      </c>
      <c r="G30" s="56">
        <v>150</v>
      </c>
      <c r="H30" s="56">
        <v>150</v>
      </c>
      <c r="I30" s="56">
        <v>106</v>
      </c>
      <c r="J30" s="56">
        <v>105</v>
      </c>
      <c r="K30" s="56">
        <v>105</v>
      </c>
      <c r="L30" s="67">
        <v>100</v>
      </c>
      <c r="M30" s="67">
        <v>105</v>
      </c>
      <c r="N30" s="67">
        <f>77+32</f>
        <v>109</v>
      </c>
      <c r="O30" s="67">
        <f>92+47</f>
        <v>139</v>
      </c>
      <c r="P30" s="67">
        <v>140</v>
      </c>
      <c r="Q30" s="67">
        <v>140</v>
      </c>
      <c r="R30" s="67">
        <v>140</v>
      </c>
      <c r="S30" s="67">
        <v>140</v>
      </c>
      <c r="T30" s="67">
        <v>140</v>
      </c>
      <c r="U30" s="67">
        <v>140</v>
      </c>
      <c r="V30" s="67">
        <v>140</v>
      </c>
      <c r="W30" s="67">
        <v>140</v>
      </c>
      <c r="X30" s="67">
        <v>140</v>
      </c>
      <c r="Y30" s="67">
        <v>140</v>
      </c>
      <c r="Z30" s="67">
        <v>140</v>
      </c>
      <c r="AA30" s="67">
        <v>140</v>
      </c>
      <c r="AB30" s="67"/>
      <c r="AC30" s="67"/>
      <c r="AD30" s="67"/>
      <c r="AE30" s="56"/>
      <c r="AF30" s="56"/>
      <c r="AG30" s="59">
        <v>240</v>
      </c>
      <c r="AH30" s="52">
        <f t="shared" si="2"/>
        <v>153</v>
      </c>
      <c r="AI30" s="53">
        <f t="shared" si="3"/>
        <v>100</v>
      </c>
      <c r="AK30" s="54"/>
    </row>
    <row r="31" spans="1:88" thickBot="1" x14ac:dyDescent="0.4">
      <c r="A31" s="68" t="s">
        <v>37</v>
      </c>
      <c r="B31" s="69">
        <f t="shared" ref="B31:AF31" si="4">SUM(B11:B29)</f>
        <v>369.5</v>
      </c>
      <c r="C31" s="69">
        <f t="shared" si="4"/>
        <v>365.7</v>
      </c>
      <c r="D31" s="69">
        <f t="shared" si="4"/>
        <v>365.6</v>
      </c>
      <c r="E31" s="69">
        <f t="shared" si="4"/>
        <v>361.1</v>
      </c>
      <c r="F31" s="69">
        <f t="shared" si="4"/>
        <v>406.3</v>
      </c>
      <c r="G31" s="69">
        <f t="shared" si="4"/>
        <v>404.9</v>
      </c>
      <c r="H31" s="69">
        <f t="shared" si="4"/>
        <v>404.69999999999993</v>
      </c>
      <c r="I31" s="69">
        <f t="shared" si="4"/>
        <v>370.7</v>
      </c>
      <c r="J31" s="69">
        <f t="shared" si="4"/>
        <v>380.5</v>
      </c>
      <c r="K31" s="69">
        <f t="shared" si="4"/>
        <v>335.7</v>
      </c>
      <c r="L31" s="69">
        <f t="shared" si="4"/>
        <v>330.5</v>
      </c>
      <c r="M31" s="69">
        <f t="shared" si="4"/>
        <v>334</v>
      </c>
      <c r="N31" s="69">
        <f t="shared" si="4"/>
        <v>356.79999999999995</v>
      </c>
      <c r="O31" s="69">
        <f t="shared" si="4"/>
        <v>359.5</v>
      </c>
      <c r="P31" s="69">
        <f t="shared" si="4"/>
        <v>401.9</v>
      </c>
      <c r="Q31" s="69">
        <f t="shared" si="4"/>
        <v>406.88</v>
      </c>
      <c r="R31" s="69">
        <f t="shared" si="4"/>
        <v>404.1</v>
      </c>
      <c r="S31" s="69">
        <f t="shared" si="4"/>
        <v>406</v>
      </c>
      <c r="T31" s="69">
        <f t="shared" si="4"/>
        <v>391.1</v>
      </c>
      <c r="U31" s="69">
        <f t="shared" si="4"/>
        <v>403.70000000000005</v>
      </c>
      <c r="V31" s="69">
        <f t="shared" si="4"/>
        <v>405.2</v>
      </c>
      <c r="W31" s="69">
        <f t="shared" si="4"/>
        <v>406.29999999999995</v>
      </c>
      <c r="X31" s="69">
        <f t="shared" si="4"/>
        <v>409.7</v>
      </c>
      <c r="Y31" s="69">
        <f t="shared" si="4"/>
        <v>408</v>
      </c>
      <c r="Z31" s="69">
        <f t="shared" si="4"/>
        <v>409.70000000000005</v>
      </c>
      <c r="AA31" s="69">
        <f t="shared" si="4"/>
        <v>410.59999999999997</v>
      </c>
      <c r="AB31" s="69">
        <f t="shared" si="4"/>
        <v>363.1</v>
      </c>
      <c r="AC31" s="69">
        <f t="shared" si="4"/>
        <v>361.4</v>
      </c>
      <c r="AD31" s="69">
        <f t="shared" si="4"/>
        <v>363.2</v>
      </c>
      <c r="AE31" s="69">
        <f t="shared" si="4"/>
        <v>403.7</v>
      </c>
      <c r="AF31" s="69">
        <f t="shared" si="4"/>
        <v>403.6</v>
      </c>
      <c r="AG31" s="59">
        <f>SUM(AG11:AG30)</f>
        <v>774.2</v>
      </c>
      <c r="AH31" s="52">
        <f t="shared" si="2"/>
        <v>410.59999999999997</v>
      </c>
      <c r="AI31" s="53">
        <f t="shared" si="3"/>
        <v>330.5</v>
      </c>
      <c r="AK31" s="54"/>
    </row>
    <row r="32" spans="1:88" ht="14.45" x14ac:dyDescent="0.35">
      <c r="A32" s="55" t="s">
        <v>38</v>
      </c>
      <c r="B32" s="56">
        <v>137</v>
      </c>
      <c r="C32" s="56">
        <v>136.69999999999999</v>
      </c>
      <c r="D32" s="56">
        <v>138.4</v>
      </c>
      <c r="E32" s="56">
        <v>137.80000000000001</v>
      </c>
      <c r="F32" s="56">
        <v>136.69999999999999</v>
      </c>
      <c r="G32" s="56">
        <v>134.9</v>
      </c>
      <c r="H32" s="56">
        <v>0</v>
      </c>
      <c r="I32" s="56">
        <v>0</v>
      </c>
      <c r="J32" s="56">
        <v>134.80000000000001</v>
      </c>
      <c r="K32" s="56">
        <v>138.30000000000001</v>
      </c>
      <c r="L32" s="49">
        <v>139.5</v>
      </c>
      <c r="M32" s="49">
        <v>134.4</v>
      </c>
      <c r="N32" s="49">
        <v>135.6</v>
      </c>
      <c r="O32" s="49">
        <v>137.19999999999999</v>
      </c>
      <c r="P32" s="49">
        <v>136.69999999999999</v>
      </c>
      <c r="Q32" s="49">
        <v>133.9</v>
      </c>
      <c r="R32" s="49">
        <v>137.9</v>
      </c>
      <c r="S32" s="49">
        <v>138.1</v>
      </c>
      <c r="T32" s="49">
        <v>136.69999999999999</v>
      </c>
      <c r="U32" s="49">
        <v>136.4</v>
      </c>
      <c r="V32" s="49">
        <v>137.5</v>
      </c>
      <c r="W32" s="49">
        <v>138.9</v>
      </c>
      <c r="X32" s="49">
        <v>138.80000000000001</v>
      </c>
      <c r="Y32" s="49">
        <v>138.6</v>
      </c>
      <c r="Z32" s="49">
        <v>138.6</v>
      </c>
      <c r="AA32" s="48">
        <v>138.5</v>
      </c>
      <c r="AB32" s="48">
        <v>138.80000000000001</v>
      </c>
      <c r="AC32" s="48">
        <v>138.6</v>
      </c>
      <c r="AD32" s="48">
        <v>138.19999999999999</v>
      </c>
      <c r="AE32" s="48">
        <v>138.30000000000001</v>
      </c>
      <c r="AF32" s="48">
        <v>136.19999999999999</v>
      </c>
      <c r="AG32" s="57">
        <v>144</v>
      </c>
      <c r="AH32" s="52">
        <f t="shared" si="2"/>
        <v>139.5</v>
      </c>
      <c r="AI32" s="53">
        <f t="shared" si="3"/>
        <v>0</v>
      </c>
      <c r="AK32" s="54"/>
    </row>
    <row r="33" spans="1:41" ht="14.45" x14ac:dyDescent="0.35">
      <c r="A33" s="58" t="s">
        <v>39</v>
      </c>
      <c r="B33" s="56">
        <v>34.6</v>
      </c>
      <c r="C33" s="56">
        <v>34.1</v>
      </c>
      <c r="D33" s="56">
        <v>34.799999999999997</v>
      </c>
      <c r="E33" s="56">
        <v>64.099999999999994</v>
      </c>
      <c r="F33" s="56">
        <v>64.099999999999994</v>
      </c>
      <c r="G33" s="56">
        <v>59.8</v>
      </c>
      <c r="H33" s="56">
        <v>60.3</v>
      </c>
      <c r="I33" s="56">
        <v>61.2</v>
      </c>
      <c r="J33" s="56">
        <v>59.5</v>
      </c>
      <c r="K33" s="56">
        <v>60.1</v>
      </c>
      <c r="L33" s="70">
        <v>59.6</v>
      </c>
      <c r="M33" s="70">
        <v>59.3</v>
      </c>
      <c r="N33" s="70">
        <v>60.7</v>
      </c>
      <c r="O33" s="70">
        <v>34</v>
      </c>
      <c r="P33" s="70">
        <v>58</v>
      </c>
      <c r="Q33" s="70">
        <v>34.9</v>
      </c>
      <c r="R33" s="70">
        <v>61.8</v>
      </c>
      <c r="S33" s="70">
        <v>67.7</v>
      </c>
      <c r="T33" s="70">
        <v>70.2</v>
      </c>
      <c r="U33" s="70">
        <v>68.5</v>
      </c>
      <c r="V33" s="70">
        <v>67.8</v>
      </c>
      <c r="W33" s="70">
        <v>70.5</v>
      </c>
      <c r="X33" s="70">
        <v>68.900000000000006</v>
      </c>
      <c r="Y33" s="70">
        <v>69.099999999999994</v>
      </c>
      <c r="Z33" s="70">
        <v>68</v>
      </c>
      <c r="AA33" s="56">
        <v>68.599999999999994</v>
      </c>
      <c r="AB33" s="56">
        <v>60.4</v>
      </c>
      <c r="AC33" s="56">
        <v>64.900000000000006</v>
      </c>
      <c r="AD33" s="56">
        <v>52.1</v>
      </c>
      <c r="AE33" s="56">
        <v>51.7</v>
      </c>
      <c r="AF33" s="56">
        <v>60.5</v>
      </c>
      <c r="AG33" s="59">
        <v>70</v>
      </c>
      <c r="AH33" s="52">
        <f t="shared" si="2"/>
        <v>70.5</v>
      </c>
      <c r="AI33" s="53">
        <f t="shared" si="3"/>
        <v>34</v>
      </c>
      <c r="AK33" s="54"/>
    </row>
    <row r="34" spans="1:41" ht="14.45" x14ac:dyDescent="0.35">
      <c r="A34" s="58" t="s">
        <v>40</v>
      </c>
      <c r="B34" s="56">
        <v>40.9</v>
      </c>
      <c r="C34" s="56">
        <v>40.6</v>
      </c>
      <c r="D34" s="56">
        <v>40</v>
      </c>
      <c r="E34" s="56">
        <v>40.9</v>
      </c>
      <c r="F34" s="56">
        <v>40.299999999999997</v>
      </c>
      <c r="G34" s="56">
        <v>40.4</v>
      </c>
      <c r="H34" s="56">
        <v>40.799999999999997</v>
      </c>
      <c r="I34" s="56">
        <v>40.799999999999997</v>
      </c>
      <c r="J34" s="56">
        <v>0</v>
      </c>
      <c r="K34" s="56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  <c r="Z34" s="70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9">
        <v>69</v>
      </c>
      <c r="AH34" s="52">
        <f t="shared" si="2"/>
        <v>40.9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11.9</v>
      </c>
      <c r="C35" s="56">
        <v>11.9</v>
      </c>
      <c r="D35" s="56">
        <v>11.9</v>
      </c>
      <c r="E35" s="56">
        <v>11.9</v>
      </c>
      <c r="F35" s="56">
        <v>11.6</v>
      </c>
      <c r="G35" s="56">
        <v>27.7</v>
      </c>
      <c r="H35" s="56">
        <v>28</v>
      </c>
      <c r="I35" s="56">
        <v>28</v>
      </c>
      <c r="J35" s="56">
        <v>27.7</v>
      </c>
      <c r="K35" s="56">
        <v>27.7</v>
      </c>
      <c r="L35" s="70">
        <v>27.7</v>
      </c>
      <c r="M35" s="70">
        <v>27.7</v>
      </c>
      <c r="N35" s="70">
        <v>27.7</v>
      </c>
      <c r="O35" s="70">
        <v>28</v>
      </c>
      <c r="P35" s="70">
        <v>28</v>
      </c>
      <c r="Q35" s="70">
        <v>25.5</v>
      </c>
      <c r="R35" s="70">
        <v>28</v>
      </c>
      <c r="S35" s="70">
        <v>28</v>
      </c>
      <c r="T35" s="70">
        <v>28</v>
      </c>
      <c r="U35" s="70">
        <v>28</v>
      </c>
      <c r="V35" s="70">
        <v>28.2</v>
      </c>
      <c r="W35" s="70">
        <v>28</v>
      </c>
      <c r="X35" s="70">
        <v>28</v>
      </c>
      <c r="Y35" s="70">
        <v>28</v>
      </c>
      <c r="Z35" s="70">
        <v>28.2</v>
      </c>
      <c r="AA35" s="56">
        <v>28</v>
      </c>
      <c r="AB35" s="56">
        <v>28</v>
      </c>
      <c r="AC35" s="56">
        <v>27.7</v>
      </c>
      <c r="AD35" s="56">
        <v>27.7</v>
      </c>
      <c r="AE35" s="56">
        <v>27.7</v>
      </c>
      <c r="AF35" s="56">
        <v>28</v>
      </c>
      <c r="AG35" s="59">
        <v>60</v>
      </c>
      <c r="AH35" s="52">
        <f t="shared" si="2"/>
        <v>28.2</v>
      </c>
      <c r="AI35" s="53">
        <f t="shared" si="3"/>
        <v>11.6</v>
      </c>
      <c r="AK35" s="54"/>
    </row>
    <row r="36" spans="1:41" ht="14.45" x14ac:dyDescent="0.35">
      <c r="A36" s="58" t="s">
        <v>42</v>
      </c>
      <c r="B36" s="56">
        <v>15</v>
      </c>
      <c r="C36" s="56">
        <v>15</v>
      </c>
      <c r="D36" s="56">
        <v>15</v>
      </c>
      <c r="E36" s="56">
        <v>15</v>
      </c>
      <c r="F36" s="56">
        <v>15</v>
      </c>
      <c r="G36" s="56">
        <v>15</v>
      </c>
      <c r="H36" s="56">
        <v>15</v>
      </c>
      <c r="I36" s="56">
        <v>15</v>
      </c>
      <c r="J36" s="56">
        <v>15</v>
      </c>
      <c r="K36" s="56">
        <v>15</v>
      </c>
      <c r="L36" s="49">
        <v>15</v>
      </c>
      <c r="M36" s="49">
        <v>15</v>
      </c>
      <c r="N36" s="49">
        <v>15</v>
      </c>
      <c r="O36" s="49">
        <v>15</v>
      </c>
      <c r="P36" s="49">
        <v>15</v>
      </c>
      <c r="Q36" s="49">
        <v>15</v>
      </c>
      <c r="R36" s="49">
        <v>15</v>
      </c>
      <c r="S36" s="49">
        <v>15</v>
      </c>
      <c r="T36" s="49">
        <v>0</v>
      </c>
      <c r="U36" s="49">
        <v>0</v>
      </c>
      <c r="V36" s="70">
        <v>0</v>
      </c>
      <c r="W36" s="70">
        <v>0</v>
      </c>
      <c r="X36" s="70">
        <v>0</v>
      </c>
      <c r="Y36" s="70">
        <v>20</v>
      </c>
      <c r="Z36" s="70">
        <v>20</v>
      </c>
      <c r="AA36" s="56">
        <v>30</v>
      </c>
      <c r="AB36" s="56">
        <v>30</v>
      </c>
      <c r="AC36" s="56">
        <v>30</v>
      </c>
      <c r="AD36" s="56">
        <v>30</v>
      </c>
      <c r="AE36" s="56">
        <v>0</v>
      </c>
      <c r="AF36" s="56">
        <v>0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71">
        <v>13.7</v>
      </c>
      <c r="C37" s="71">
        <v>13.8</v>
      </c>
      <c r="D37" s="71">
        <v>13.7</v>
      </c>
      <c r="E37" s="71">
        <v>14.3</v>
      </c>
      <c r="F37" s="71">
        <v>13.2</v>
      </c>
      <c r="G37" s="71">
        <v>13.6</v>
      </c>
      <c r="H37" s="71">
        <v>13.3</v>
      </c>
      <c r="I37" s="71">
        <v>12.8</v>
      </c>
      <c r="J37" s="71">
        <v>12.3</v>
      </c>
      <c r="K37" s="71">
        <v>12.6</v>
      </c>
      <c r="L37" s="49">
        <v>12.5</v>
      </c>
      <c r="M37" s="49">
        <v>12.3</v>
      </c>
      <c r="N37" s="49">
        <v>10</v>
      </c>
      <c r="O37" s="49">
        <v>12.5</v>
      </c>
      <c r="P37" s="49">
        <v>14.7</v>
      </c>
      <c r="Q37" s="49">
        <v>14.6</v>
      </c>
      <c r="R37" s="49">
        <v>14.5</v>
      </c>
      <c r="S37" s="49">
        <v>14.5</v>
      </c>
      <c r="T37" s="49">
        <v>12.3</v>
      </c>
      <c r="U37" s="49">
        <v>12.3</v>
      </c>
      <c r="V37" s="49">
        <v>13.8</v>
      </c>
      <c r="W37" s="49">
        <v>13.8</v>
      </c>
      <c r="X37" s="49">
        <v>14.7</v>
      </c>
      <c r="Y37" s="49">
        <v>15.7</v>
      </c>
      <c r="Z37" s="49">
        <v>15.6</v>
      </c>
      <c r="AA37" s="56">
        <v>15.5</v>
      </c>
      <c r="AB37" s="56">
        <v>15.5</v>
      </c>
      <c r="AC37" s="56">
        <v>15.6</v>
      </c>
      <c r="AD37" s="56">
        <v>13.9</v>
      </c>
      <c r="AE37" s="56">
        <v>12.8</v>
      </c>
      <c r="AF37" s="56">
        <v>12.1</v>
      </c>
      <c r="AG37" s="59">
        <v>24</v>
      </c>
      <c r="AH37" s="52">
        <f t="shared" si="2"/>
        <v>15.7</v>
      </c>
      <c r="AI37" s="53">
        <f t="shared" si="3"/>
        <v>10</v>
      </c>
      <c r="AK37" s="54"/>
    </row>
    <row r="38" spans="1:41" ht="14.45" x14ac:dyDescent="0.35">
      <c r="A38" s="58" t="s">
        <v>44</v>
      </c>
      <c r="B38" s="56">
        <v>0</v>
      </c>
      <c r="C38" s="56">
        <v>0</v>
      </c>
      <c r="D38" s="56">
        <v>0</v>
      </c>
      <c r="E38" s="56">
        <v>2</v>
      </c>
      <c r="F38" s="56">
        <v>2</v>
      </c>
      <c r="G38" s="56">
        <v>2</v>
      </c>
      <c r="H38" s="56">
        <v>2</v>
      </c>
      <c r="I38" s="56">
        <v>2</v>
      </c>
      <c r="J38" s="56">
        <v>2</v>
      </c>
      <c r="K38" s="56">
        <v>2</v>
      </c>
      <c r="L38" s="49">
        <v>2</v>
      </c>
      <c r="M38" s="49">
        <v>2</v>
      </c>
      <c r="N38" s="49">
        <v>2</v>
      </c>
      <c r="O38" s="49">
        <v>2</v>
      </c>
      <c r="P38" s="49">
        <v>2</v>
      </c>
      <c r="Q38" s="49">
        <v>2.1</v>
      </c>
      <c r="R38" s="49">
        <v>2.1</v>
      </c>
      <c r="S38" s="49">
        <v>2.1</v>
      </c>
      <c r="T38" s="49">
        <v>2.1</v>
      </c>
      <c r="U38" s="49">
        <v>2.1</v>
      </c>
      <c r="V38" s="49">
        <v>2.1</v>
      </c>
      <c r="W38" s="49">
        <v>2.1</v>
      </c>
      <c r="X38" s="49">
        <v>2.1</v>
      </c>
      <c r="Y38" s="49">
        <v>2.1</v>
      </c>
      <c r="Z38" s="49">
        <v>2.1</v>
      </c>
      <c r="AA38" s="56">
        <v>2.1</v>
      </c>
      <c r="AB38" s="56">
        <v>2.1</v>
      </c>
      <c r="AC38" s="56">
        <v>2.1</v>
      </c>
      <c r="AD38" s="56">
        <v>2.1</v>
      </c>
      <c r="AE38" s="56">
        <v>2.1</v>
      </c>
      <c r="AF38" s="56">
        <v>2.1</v>
      </c>
      <c r="AG38" s="59">
        <v>15</v>
      </c>
      <c r="AH38" s="52">
        <f t="shared" si="2"/>
        <v>2.1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10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49">
        <v>10</v>
      </c>
      <c r="M39" s="49">
        <v>10</v>
      </c>
      <c r="N39" s="49">
        <v>10</v>
      </c>
      <c r="O39" s="49">
        <v>10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56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10</v>
      </c>
      <c r="AG39" s="59">
        <v>14.1</v>
      </c>
      <c r="AH39" s="52">
        <f t="shared" si="2"/>
        <v>10</v>
      </c>
      <c r="AI39" s="53">
        <f t="shared" si="3"/>
        <v>10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10</v>
      </c>
      <c r="C40" s="71">
        <v>4</v>
      </c>
      <c r="D40" s="71">
        <v>4</v>
      </c>
      <c r="E40" s="71">
        <v>10</v>
      </c>
      <c r="F40" s="71">
        <v>10</v>
      </c>
      <c r="G40" s="71">
        <v>10</v>
      </c>
      <c r="H40" s="71">
        <v>10</v>
      </c>
      <c r="I40" s="71">
        <v>10</v>
      </c>
      <c r="J40" s="71">
        <v>10</v>
      </c>
      <c r="K40" s="71">
        <v>10</v>
      </c>
      <c r="L40" s="49">
        <v>10</v>
      </c>
      <c r="M40" s="49">
        <v>10</v>
      </c>
      <c r="N40" s="49">
        <v>10</v>
      </c>
      <c r="O40" s="49">
        <v>10</v>
      </c>
      <c r="P40" s="49">
        <v>13</v>
      </c>
      <c r="Q40" s="49">
        <v>13</v>
      </c>
      <c r="R40" s="49">
        <v>13</v>
      </c>
      <c r="S40" s="49">
        <v>13</v>
      </c>
      <c r="T40" s="49">
        <v>13</v>
      </c>
      <c r="U40" s="49">
        <v>13</v>
      </c>
      <c r="V40" s="49">
        <v>13</v>
      </c>
      <c r="W40" s="49">
        <v>13</v>
      </c>
      <c r="X40" s="49">
        <v>13</v>
      </c>
      <c r="Y40" s="49">
        <v>13</v>
      </c>
      <c r="Z40" s="49">
        <v>13</v>
      </c>
      <c r="AA40" s="56">
        <v>13</v>
      </c>
      <c r="AB40" s="56">
        <v>13</v>
      </c>
      <c r="AC40" s="56">
        <v>13</v>
      </c>
      <c r="AD40" s="56">
        <v>13</v>
      </c>
      <c r="AE40" s="56">
        <v>13</v>
      </c>
      <c r="AF40" s="56">
        <v>13</v>
      </c>
      <c r="AG40" s="59">
        <v>14</v>
      </c>
      <c r="AH40" s="52">
        <f t="shared" si="2"/>
        <v>13</v>
      </c>
      <c r="AI40" s="53">
        <f t="shared" si="3"/>
        <v>4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6.8</v>
      </c>
      <c r="S41" s="49">
        <v>6.8</v>
      </c>
      <c r="T41" s="49">
        <v>8.5</v>
      </c>
      <c r="U41" s="49">
        <v>8.5</v>
      </c>
      <c r="V41" s="49">
        <v>7.9</v>
      </c>
      <c r="W41" s="49">
        <v>8.1</v>
      </c>
      <c r="X41" s="49">
        <v>6.9</v>
      </c>
      <c r="Y41" s="49">
        <v>8.6999999999999993</v>
      </c>
      <c r="Z41" s="49">
        <v>8.6</v>
      </c>
      <c r="AA41" s="56">
        <v>8.4</v>
      </c>
      <c r="AB41" s="56">
        <v>8.1</v>
      </c>
      <c r="AC41" s="56">
        <v>8.1</v>
      </c>
      <c r="AD41" s="56">
        <v>7.9</v>
      </c>
      <c r="AE41" s="56">
        <v>5.7</v>
      </c>
      <c r="AF41" s="56">
        <v>7.9</v>
      </c>
      <c r="AG41" s="59">
        <v>10.050000000000001</v>
      </c>
      <c r="AH41" s="52">
        <f t="shared" si="2"/>
        <v>8.6999999999999993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6.2</v>
      </c>
      <c r="C42" s="56">
        <v>6.2</v>
      </c>
      <c r="D42" s="56">
        <v>6.2</v>
      </c>
      <c r="E42" s="56">
        <v>6.2</v>
      </c>
      <c r="F42" s="56">
        <v>6.2</v>
      </c>
      <c r="G42" s="56">
        <v>6.2</v>
      </c>
      <c r="H42" s="56">
        <v>6.2</v>
      </c>
      <c r="I42" s="56">
        <v>6.2</v>
      </c>
      <c r="J42" s="56">
        <v>6.2</v>
      </c>
      <c r="K42" s="56">
        <v>6.2</v>
      </c>
      <c r="L42" s="49">
        <v>6.2</v>
      </c>
      <c r="M42" s="49">
        <v>6.2</v>
      </c>
      <c r="N42" s="49">
        <v>6.2</v>
      </c>
      <c r="O42" s="49">
        <v>6.2</v>
      </c>
      <c r="P42" s="49">
        <v>6.2</v>
      </c>
      <c r="Q42" s="49">
        <v>6.2</v>
      </c>
      <c r="R42" s="49">
        <v>6.2</v>
      </c>
      <c r="S42" s="49">
        <v>6.2</v>
      </c>
      <c r="T42" s="49">
        <v>6.2</v>
      </c>
      <c r="U42" s="49">
        <v>6.2</v>
      </c>
      <c r="V42" s="49">
        <v>6.2</v>
      </c>
      <c r="W42" s="49">
        <v>6.2</v>
      </c>
      <c r="X42" s="49">
        <v>6.2</v>
      </c>
      <c r="Y42" s="49">
        <v>6.2</v>
      </c>
      <c r="Z42" s="49">
        <v>6.2</v>
      </c>
      <c r="AA42" s="56">
        <v>6.2</v>
      </c>
      <c r="AB42" s="56">
        <v>6.2</v>
      </c>
      <c r="AC42" s="56">
        <v>6.2</v>
      </c>
      <c r="AD42" s="56">
        <v>6.2</v>
      </c>
      <c r="AE42" s="56">
        <v>6.2</v>
      </c>
      <c r="AF42" s="56">
        <v>6.2</v>
      </c>
      <c r="AG42" s="59">
        <v>6.2</v>
      </c>
      <c r="AH42" s="52">
        <f t="shared" si="2"/>
        <v>6.2</v>
      </c>
      <c r="AI42" s="53">
        <f t="shared" si="3"/>
        <v>6.2</v>
      </c>
      <c r="AK42" s="54"/>
    </row>
    <row r="43" spans="1:41" thickBot="1" x14ac:dyDescent="0.4">
      <c r="A43" s="65" t="s">
        <v>49</v>
      </c>
      <c r="B43" s="73">
        <f>B180</f>
        <v>3.54</v>
      </c>
      <c r="C43" s="73">
        <f t="shared" ref="C43:AF43" si="5">C180</f>
        <v>3.54</v>
      </c>
      <c r="D43" s="73">
        <f t="shared" si="5"/>
        <v>3.54</v>
      </c>
      <c r="E43" s="73">
        <f t="shared" si="5"/>
        <v>3.54</v>
      </c>
      <c r="F43" s="73">
        <f t="shared" si="5"/>
        <v>3.54</v>
      </c>
      <c r="G43" s="73">
        <f t="shared" si="5"/>
        <v>3.54</v>
      </c>
      <c r="H43" s="73">
        <f t="shared" si="5"/>
        <v>3.54</v>
      </c>
      <c r="I43" s="73">
        <f t="shared" si="5"/>
        <v>3.54</v>
      </c>
      <c r="J43" s="73">
        <f t="shared" si="5"/>
        <v>3.54</v>
      </c>
      <c r="K43" s="73">
        <f t="shared" si="5"/>
        <v>3.54</v>
      </c>
      <c r="L43" s="73">
        <f t="shared" si="5"/>
        <v>3.54</v>
      </c>
      <c r="M43" s="73">
        <f t="shared" si="5"/>
        <v>3.54</v>
      </c>
      <c r="N43" s="73">
        <f t="shared" si="5"/>
        <v>3.54</v>
      </c>
      <c r="O43" s="73">
        <f t="shared" si="5"/>
        <v>3.54</v>
      </c>
      <c r="P43" s="73">
        <f t="shared" si="5"/>
        <v>3.54</v>
      </c>
      <c r="Q43" s="73">
        <f t="shared" si="5"/>
        <v>3.54</v>
      </c>
      <c r="R43" s="73">
        <f t="shared" si="5"/>
        <v>3.54</v>
      </c>
      <c r="S43" s="73">
        <f t="shared" si="5"/>
        <v>3.54</v>
      </c>
      <c r="T43" s="73">
        <f t="shared" si="5"/>
        <v>3.54</v>
      </c>
      <c r="U43" s="73">
        <f t="shared" si="5"/>
        <v>3.54</v>
      </c>
      <c r="V43" s="73">
        <f t="shared" si="5"/>
        <v>3.54</v>
      </c>
      <c r="W43" s="73">
        <f t="shared" si="5"/>
        <v>3.54</v>
      </c>
      <c r="X43" s="73">
        <f t="shared" si="5"/>
        <v>3.54</v>
      </c>
      <c r="Y43" s="73">
        <f t="shared" si="5"/>
        <v>3.54</v>
      </c>
      <c r="Z43" s="73">
        <v>3.54</v>
      </c>
      <c r="AA43" s="73">
        <v>3.54</v>
      </c>
      <c r="AB43" s="73">
        <f t="shared" si="5"/>
        <v>3.54</v>
      </c>
      <c r="AC43" s="73">
        <f t="shared" si="5"/>
        <v>3.54</v>
      </c>
      <c r="AD43" s="73">
        <f t="shared" si="5"/>
        <v>3.54</v>
      </c>
      <c r="AE43" s="73">
        <f t="shared" si="5"/>
        <v>3.54</v>
      </c>
      <c r="AF43" s="73">
        <f t="shared" si="5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:AF44" si="6">SUM(B32:B43)</f>
        <v>282.84000000000003</v>
      </c>
      <c r="C44" s="69">
        <f t="shared" si="6"/>
        <v>275.84000000000003</v>
      </c>
      <c r="D44" s="69">
        <f t="shared" si="6"/>
        <v>277.53999999999996</v>
      </c>
      <c r="E44" s="69">
        <f t="shared" si="6"/>
        <v>315.74000000000007</v>
      </c>
      <c r="F44" s="69">
        <f t="shared" si="6"/>
        <v>312.63999999999993</v>
      </c>
      <c r="G44" s="69">
        <f t="shared" si="6"/>
        <v>323.14000000000004</v>
      </c>
      <c r="H44" s="69">
        <f t="shared" si="6"/>
        <v>189.14</v>
      </c>
      <c r="I44" s="69">
        <f t="shared" si="6"/>
        <v>189.54</v>
      </c>
      <c r="J44" s="69">
        <f t="shared" si="6"/>
        <v>281.04000000000002</v>
      </c>
      <c r="K44" s="69">
        <f t="shared" si="6"/>
        <v>285.44</v>
      </c>
      <c r="L44" s="69">
        <f t="shared" si="6"/>
        <v>286.03999999999996</v>
      </c>
      <c r="M44" s="69">
        <f t="shared" si="6"/>
        <v>280.44</v>
      </c>
      <c r="N44" s="69">
        <f t="shared" si="6"/>
        <v>280.74</v>
      </c>
      <c r="O44" s="69">
        <f t="shared" si="6"/>
        <v>258.44</v>
      </c>
      <c r="P44" s="69">
        <f t="shared" si="6"/>
        <v>287.14</v>
      </c>
      <c r="Q44" s="69">
        <f t="shared" si="6"/>
        <v>258.74</v>
      </c>
      <c r="R44" s="69">
        <f t="shared" si="6"/>
        <v>298.84000000000003</v>
      </c>
      <c r="S44" s="69">
        <f t="shared" si="6"/>
        <v>304.94000000000005</v>
      </c>
      <c r="T44" s="69">
        <f t="shared" si="6"/>
        <v>290.53999999999996</v>
      </c>
      <c r="U44" s="69">
        <f t="shared" si="6"/>
        <v>288.54000000000002</v>
      </c>
      <c r="V44" s="69">
        <f t="shared" si="6"/>
        <v>290.03999999999996</v>
      </c>
      <c r="W44" s="69">
        <f t="shared" si="6"/>
        <v>294.14000000000004</v>
      </c>
      <c r="X44" s="69">
        <f t="shared" si="6"/>
        <v>292.14</v>
      </c>
      <c r="Y44" s="69">
        <f t="shared" si="6"/>
        <v>314.94</v>
      </c>
      <c r="Z44" s="69">
        <f t="shared" si="6"/>
        <v>313.84000000000003</v>
      </c>
      <c r="AA44" s="69">
        <f t="shared" si="6"/>
        <v>323.84000000000003</v>
      </c>
      <c r="AB44" s="69">
        <f t="shared" si="6"/>
        <v>315.6400000000001</v>
      </c>
      <c r="AC44" s="69">
        <f t="shared" si="6"/>
        <v>319.74000000000007</v>
      </c>
      <c r="AD44" s="69">
        <f t="shared" si="6"/>
        <v>304.64</v>
      </c>
      <c r="AE44" s="69">
        <f t="shared" si="6"/>
        <v>271.04000000000002</v>
      </c>
      <c r="AF44" s="69">
        <f t="shared" si="6"/>
        <v>279.53999999999996</v>
      </c>
      <c r="AG44" s="74">
        <f>SUM(AG32:AG43)</f>
        <v>464.91</v>
      </c>
      <c r="AH44" s="52">
        <f t="shared" si="2"/>
        <v>323.84000000000003</v>
      </c>
      <c r="AI44" s="53">
        <f t="shared" si="3"/>
        <v>189.14</v>
      </c>
      <c r="AK44" s="54"/>
    </row>
    <row r="45" spans="1:41" ht="14.45" x14ac:dyDescent="0.35">
      <c r="A45" s="55" t="s">
        <v>51</v>
      </c>
      <c r="B45" s="56">
        <v>49</v>
      </c>
      <c r="C45" s="56">
        <v>39.6</v>
      </c>
      <c r="D45" s="56">
        <v>39.299999999999997</v>
      </c>
      <c r="E45" s="56">
        <v>50.1</v>
      </c>
      <c r="F45" s="56">
        <v>10</v>
      </c>
      <c r="G45" s="56">
        <v>13.7</v>
      </c>
      <c r="H45" s="56">
        <v>50</v>
      </c>
      <c r="I45" s="56">
        <v>59</v>
      </c>
      <c r="J45" s="56">
        <v>60</v>
      </c>
      <c r="K45" s="56">
        <v>59.7</v>
      </c>
      <c r="L45" s="75">
        <v>59.7</v>
      </c>
      <c r="M45" s="75">
        <v>59.7</v>
      </c>
      <c r="N45" s="75">
        <v>59.4</v>
      </c>
      <c r="O45" s="75">
        <v>59.3</v>
      </c>
      <c r="P45" s="49">
        <v>33.1</v>
      </c>
      <c r="Q45" s="49">
        <v>59</v>
      </c>
      <c r="R45" s="49">
        <v>59.5</v>
      </c>
      <c r="S45" s="49">
        <v>34.299999999999997</v>
      </c>
      <c r="T45" s="49">
        <v>19.600000000000001</v>
      </c>
      <c r="U45" s="49">
        <v>40</v>
      </c>
      <c r="V45" s="49">
        <v>19.7</v>
      </c>
      <c r="W45" s="49">
        <v>30.5</v>
      </c>
      <c r="X45" s="49">
        <v>10.1</v>
      </c>
      <c r="Y45" s="49">
        <v>29.4</v>
      </c>
      <c r="Z45" s="49">
        <v>60.1</v>
      </c>
      <c r="AA45" s="49">
        <v>59</v>
      </c>
      <c r="AB45" s="49">
        <v>59.4</v>
      </c>
      <c r="AC45" s="49">
        <v>59.4</v>
      </c>
      <c r="AD45" s="49">
        <v>48.7</v>
      </c>
      <c r="AE45" s="49">
        <v>59.6</v>
      </c>
      <c r="AF45" s="49">
        <v>59</v>
      </c>
      <c r="AG45" s="57">
        <v>60</v>
      </c>
      <c r="AH45" s="52">
        <f t="shared" si="2"/>
        <v>60.1</v>
      </c>
      <c r="AI45" s="53">
        <f t="shared" si="3"/>
        <v>10</v>
      </c>
      <c r="AK45" s="54"/>
    </row>
    <row r="46" spans="1:41" ht="14.45" x14ac:dyDescent="0.35">
      <c r="A46" s="58" t="s">
        <v>52</v>
      </c>
      <c r="B46" s="56">
        <v>23.6</v>
      </c>
      <c r="C46" s="56">
        <v>18.100000000000001</v>
      </c>
      <c r="D46" s="56">
        <v>18.399999999999999</v>
      </c>
      <c r="E46" s="56">
        <v>14.9</v>
      </c>
      <c r="F46" s="56">
        <v>10.9</v>
      </c>
      <c r="G46" s="56">
        <v>6</v>
      </c>
      <c r="H46" s="56">
        <v>19.3</v>
      </c>
      <c r="I46" s="56">
        <v>26</v>
      </c>
      <c r="J46" s="56">
        <v>25.9</v>
      </c>
      <c r="K46" s="56">
        <v>30.3</v>
      </c>
      <c r="L46" s="75">
        <v>30.3</v>
      </c>
      <c r="M46" s="75">
        <v>30.4</v>
      </c>
      <c r="N46" s="75">
        <v>30.2</v>
      </c>
      <c r="O46" s="75">
        <v>30.3</v>
      </c>
      <c r="P46" s="70">
        <v>24.4</v>
      </c>
      <c r="Q46" s="70">
        <v>30.9</v>
      </c>
      <c r="R46" s="49">
        <v>30.6</v>
      </c>
      <c r="S46" s="49">
        <v>18.8</v>
      </c>
      <c r="T46" s="49">
        <v>10.8</v>
      </c>
      <c r="U46" s="70">
        <v>25</v>
      </c>
      <c r="V46" s="70">
        <v>13.9</v>
      </c>
      <c r="W46" s="70">
        <v>14.1</v>
      </c>
      <c r="X46" s="70">
        <v>7.8</v>
      </c>
      <c r="Y46" s="70">
        <v>10.3</v>
      </c>
      <c r="Z46" s="70">
        <v>29.6</v>
      </c>
      <c r="AA46" s="70">
        <v>31.2</v>
      </c>
      <c r="AB46" s="70">
        <v>29.3</v>
      </c>
      <c r="AC46" s="70">
        <v>30.4</v>
      </c>
      <c r="AD46" s="70">
        <v>23.6</v>
      </c>
      <c r="AE46" s="70">
        <v>29.3</v>
      </c>
      <c r="AF46" s="70">
        <v>30.1</v>
      </c>
      <c r="AG46" s="59">
        <v>32</v>
      </c>
      <c r="AH46" s="52">
        <f t="shared" si="2"/>
        <v>31.2</v>
      </c>
      <c r="AI46" s="53">
        <f t="shared" si="3"/>
        <v>6</v>
      </c>
      <c r="AK46" s="54"/>
    </row>
    <row r="47" spans="1:41" thickBot="1" x14ac:dyDescent="0.4">
      <c r="A47" s="72" t="s">
        <v>53</v>
      </c>
      <c r="B47" s="71">
        <v>8.6</v>
      </c>
      <c r="C47" s="71">
        <v>6.6</v>
      </c>
      <c r="D47" s="71">
        <v>6.7</v>
      </c>
      <c r="E47" s="71">
        <v>5.5</v>
      </c>
      <c r="F47" s="71">
        <v>4</v>
      </c>
      <c r="G47" s="71">
        <v>2.2000000000000002</v>
      </c>
      <c r="H47" s="71">
        <v>8.6999999999999993</v>
      </c>
      <c r="I47" s="71">
        <v>10</v>
      </c>
      <c r="J47" s="71">
        <v>9.5</v>
      </c>
      <c r="K47" s="71">
        <v>11.1</v>
      </c>
      <c r="L47" s="76">
        <v>11.1</v>
      </c>
      <c r="M47" s="76">
        <v>11.1</v>
      </c>
      <c r="N47" s="76">
        <v>11.1</v>
      </c>
      <c r="O47" s="76">
        <v>11.1</v>
      </c>
      <c r="P47" s="77">
        <v>8.9</v>
      </c>
      <c r="Q47" s="77">
        <v>11.2</v>
      </c>
      <c r="R47" s="49">
        <v>11.2</v>
      </c>
      <c r="S47" s="49">
        <v>6.9</v>
      </c>
      <c r="T47" s="49">
        <v>3.9</v>
      </c>
      <c r="U47" s="77">
        <v>9.1</v>
      </c>
      <c r="V47" s="77">
        <v>5.0999999999999996</v>
      </c>
      <c r="W47" s="77">
        <v>5.0999999999999996</v>
      </c>
      <c r="X47" s="77">
        <v>2.9</v>
      </c>
      <c r="Y47" s="77">
        <v>3.8</v>
      </c>
      <c r="Z47" s="77">
        <v>10.8</v>
      </c>
      <c r="AA47" s="77">
        <v>11.4</v>
      </c>
      <c r="AB47" s="77">
        <v>10.7</v>
      </c>
      <c r="AC47" s="77">
        <v>11.1</v>
      </c>
      <c r="AD47" s="77">
        <v>8.6999999999999993</v>
      </c>
      <c r="AE47" s="77">
        <v>11</v>
      </c>
      <c r="AF47" s="77">
        <v>11</v>
      </c>
      <c r="AG47" s="78">
        <v>14</v>
      </c>
      <c r="AH47" s="52">
        <f t="shared" si="2"/>
        <v>11.4</v>
      </c>
      <c r="AI47" s="53">
        <f t="shared" si="3"/>
        <v>2.2000000000000002</v>
      </c>
      <c r="AK47" s="54"/>
    </row>
    <row r="48" spans="1:41" thickBot="1" x14ac:dyDescent="0.4">
      <c r="A48" s="68" t="s">
        <v>54</v>
      </c>
      <c r="B48" s="69">
        <f>SUM(B45:B47)</f>
        <v>81.199999999999989</v>
      </c>
      <c r="C48" s="69">
        <f t="shared" ref="C48:AF48" si="7">SUM(C45:C47)</f>
        <v>64.3</v>
      </c>
      <c r="D48" s="69">
        <f t="shared" si="7"/>
        <v>64.399999999999991</v>
      </c>
      <c r="E48" s="69">
        <f t="shared" si="7"/>
        <v>70.5</v>
      </c>
      <c r="F48" s="69">
        <f t="shared" si="7"/>
        <v>24.9</v>
      </c>
      <c r="G48" s="69">
        <f t="shared" si="7"/>
        <v>21.9</v>
      </c>
      <c r="H48" s="69">
        <f t="shared" si="7"/>
        <v>78</v>
      </c>
      <c r="I48" s="69">
        <f t="shared" si="7"/>
        <v>95</v>
      </c>
      <c r="J48" s="69">
        <f t="shared" si="7"/>
        <v>95.4</v>
      </c>
      <c r="K48" s="69">
        <f t="shared" si="7"/>
        <v>101.1</v>
      </c>
      <c r="L48" s="69">
        <f t="shared" si="7"/>
        <v>101.1</v>
      </c>
      <c r="M48" s="69">
        <f t="shared" si="7"/>
        <v>101.19999999999999</v>
      </c>
      <c r="N48" s="69">
        <f t="shared" si="7"/>
        <v>100.69999999999999</v>
      </c>
      <c r="O48" s="69">
        <f t="shared" si="7"/>
        <v>100.69999999999999</v>
      </c>
      <c r="P48" s="69">
        <f t="shared" si="7"/>
        <v>66.400000000000006</v>
      </c>
      <c r="Q48" s="69">
        <f t="shared" si="7"/>
        <v>101.10000000000001</v>
      </c>
      <c r="R48" s="69">
        <f t="shared" si="7"/>
        <v>101.3</v>
      </c>
      <c r="S48" s="69">
        <f t="shared" si="7"/>
        <v>59.999999999999993</v>
      </c>
      <c r="T48" s="69">
        <f t="shared" si="7"/>
        <v>34.300000000000004</v>
      </c>
      <c r="U48" s="69">
        <f t="shared" si="7"/>
        <v>74.099999999999994</v>
      </c>
      <c r="V48" s="69">
        <f t="shared" si="7"/>
        <v>38.700000000000003</v>
      </c>
      <c r="W48" s="69">
        <f t="shared" si="7"/>
        <v>49.7</v>
      </c>
      <c r="X48" s="69">
        <f t="shared" si="7"/>
        <v>20.799999999999997</v>
      </c>
      <c r="Y48" s="69">
        <f t="shared" si="7"/>
        <v>43.5</v>
      </c>
      <c r="Z48" s="69">
        <f t="shared" si="7"/>
        <v>100.5</v>
      </c>
      <c r="AA48" s="69">
        <f t="shared" si="7"/>
        <v>101.60000000000001</v>
      </c>
      <c r="AB48" s="69">
        <f t="shared" si="7"/>
        <v>99.4</v>
      </c>
      <c r="AC48" s="69">
        <f t="shared" si="7"/>
        <v>100.89999999999999</v>
      </c>
      <c r="AD48" s="69">
        <f t="shared" si="7"/>
        <v>81.000000000000014</v>
      </c>
      <c r="AE48" s="69">
        <f t="shared" si="7"/>
        <v>99.9</v>
      </c>
      <c r="AF48" s="69">
        <f t="shared" si="7"/>
        <v>100.1</v>
      </c>
      <c r="AG48" s="74">
        <f>SUM(AG45:AG47)</f>
        <v>106</v>
      </c>
      <c r="AH48" s="52">
        <f t="shared" si="2"/>
        <v>101.60000000000001</v>
      </c>
      <c r="AI48" s="53">
        <f t="shared" si="3"/>
        <v>20.799999999999997</v>
      </c>
      <c r="AK48" s="54"/>
    </row>
    <row r="49" spans="1:37" ht="14.45" x14ac:dyDescent="0.35">
      <c r="A49" s="55" t="s">
        <v>55</v>
      </c>
      <c r="B49" s="49">
        <v>37.32</v>
      </c>
      <c r="C49" s="49">
        <v>31.6</v>
      </c>
      <c r="D49" s="49">
        <v>25.61</v>
      </c>
      <c r="E49" s="49">
        <v>25.44</v>
      </c>
      <c r="F49" s="49">
        <v>35</v>
      </c>
      <c r="G49" s="49">
        <v>38</v>
      </c>
      <c r="H49" s="49">
        <v>42.6</v>
      </c>
      <c r="I49" s="49">
        <v>44.5</v>
      </c>
      <c r="J49" s="49">
        <v>48</v>
      </c>
      <c r="K49" s="49">
        <v>40.28</v>
      </c>
      <c r="L49" s="49">
        <v>46.78</v>
      </c>
      <c r="M49" s="49">
        <v>51.4</v>
      </c>
      <c r="N49" s="49">
        <v>51.7</v>
      </c>
      <c r="O49" s="49">
        <v>45.2</v>
      </c>
      <c r="P49" s="49">
        <v>47.7</v>
      </c>
      <c r="Q49" s="49">
        <v>49.99</v>
      </c>
      <c r="R49" s="49">
        <v>37</v>
      </c>
      <c r="S49" s="49">
        <v>40</v>
      </c>
      <c r="T49" s="49">
        <v>48.66</v>
      </c>
      <c r="U49" s="49">
        <v>44.71</v>
      </c>
      <c r="V49" s="49">
        <v>43.4</v>
      </c>
      <c r="W49" s="49">
        <v>42.13</v>
      </c>
      <c r="X49" s="49">
        <v>50.51</v>
      </c>
      <c r="Y49" s="49">
        <v>30.4</v>
      </c>
      <c r="Z49" s="49">
        <v>38.21</v>
      </c>
      <c r="AA49" s="49">
        <v>54.36</v>
      </c>
      <c r="AB49" s="49">
        <v>61.2</v>
      </c>
      <c r="AC49" s="49">
        <v>60</v>
      </c>
      <c r="AD49" s="49">
        <v>61</v>
      </c>
      <c r="AE49" s="49">
        <v>47.2</v>
      </c>
      <c r="AF49" s="49">
        <v>40</v>
      </c>
      <c r="AG49" s="57"/>
      <c r="AH49" s="52">
        <f t="shared" si="2"/>
        <v>61.2</v>
      </c>
      <c r="AI49" s="53">
        <f t="shared" si="3"/>
        <v>25.44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44</v>
      </c>
      <c r="J50" s="70">
        <v>0</v>
      </c>
      <c r="K50" s="70">
        <v>82</v>
      </c>
      <c r="L50" s="49">
        <v>82</v>
      </c>
      <c r="M50" s="49">
        <v>82</v>
      </c>
      <c r="N50" s="49">
        <v>43</v>
      </c>
      <c r="O50" s="49">
        <v>27.9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33.5</v>
      </c>
      <c r="AA50" s="70">
        <v>0</v>
      </c>
      <c r="AB50" s="70">
        <v>0</v>
      </c>
      <c r="AC50" s="70">
        <v>0</v>
      </c>
      <c r="AD50" s="70">
        <v>0</v>
      </c>
      <c r="AE50" s="70">
        <v>15</v>
      </c>
      <c r="AF50" s="70">
        <v>0</v>
      </c>
      <c r="AG50" s="59"/>
      <c r="AH50" s="52">
        <f t="shared" si="2"/>
        <v>82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f>53+54</f>
        <v>107</v>
      </c>
      <c r="C51" s="70">
        <v>111</v>
      </c>
      <c r="D51" s="70">
        <v>111</v>
      </c>
      <c r="E51" s="70">
        <v>105</v>
      </c>
      <c r="F51" s="70">
        <v>82</v>
      </c>
      <c r="G51" s="49">
        <v>90</v>
      </c>
      <c r="H51" s="49">
        <v>124</v>
      </c>
      <c r="I51" s="49">
        <v>120</v>
      </c>
      <c r="J51" s="49">
        <v>114</v>
      </c>
      <c r="K51" s="49">
        <v>124</v>
      </c>
      <c r="L51" s="70">
        <v>126</v>
      </c>
      <c r="M51" s="70">
        <v>138</v>
      </c>
      <c r="N51" s="70">
        <v>93</v>
      </c>
      <c r="O51" s="70">
        <v>118</v>
      </c>
      <c r="P51" s="70">
        <v>120</v>
      </c>
      <c r="Q51" s="70">
        <v>150</v>
      </c>
      <c r="R51" s="70">
        <v>98</v>
      </c>
      <c r="S51" s="70">
        <v>101</v>
      </c>
      <c r="T51" s="70">
        <v>111.1</v>
      </c>
      <c r="U51" s="80">
        <v>106</v>
      </c>
      <c r="V51" s="80">
        <v>91.1</v>
      </c>
      <c r="W51" s="80">
        <v>77.5</v>
      </c>
      <c r="X51" s="80">
        <v>138</v>
      </c>
      <c r="Y51" s="80">
        <v>150</v>
      </c>
      <c r="Z51" s="80">
        <v>151</v>
      </c>
      <c r="AA51" s="70">
        <v>164.5</v>
      </c>
      <c r="AB51" s="70">
        <v>210</v>
      </c>
      <c r="AC51" s="70">
        <v>179</v>
      </c>
      <c r="AD51" s="70">
        <v>100</v>
      </c>
      <c r="AE51" s="70">
        <v>30</v>
      </c>
      <c r="AF51" s="70">
        <v>85</v>
      </c>
      <c r="AG51" s="81"/>
      <c r="AH51" s="52">
        <f t="shared" si="2"/>
        <v>210</v>
      </c>
      <c r="AI51" s="53">
        <f t="shared" si="3"/>
        <v>30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53</v>
      </c>
      <c r="I52" s="82">
        <v>41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10</v>
      </c>
      <c r="Q52" s="70">
        <v>10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53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61.3</v>
      </c>
      <c r="C53" s="82">
        <v>63.8</v>
      </c>
      <c r="D53" s="82">
        <v>63.1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70">
        <v>0</v>
      </c>
      <c r="M53" s="49">
        <v>0</v>
      </c>
      <c r="N53" s="70">
        <v>0</v>
      </c>
      <c r="O53" s="70">
        <v>0</v>
      </c>
      <c r="P53" s="49">
        <v>0</v>
      </c>
      <c r="Q53" s="70">
        <v>0</v>
      </c>
      <c r="R53" s="70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52.4</v>
      </c>
      <c r="AA53" s="49">
        <v>52.5</v>
      </c>
      <c r="AB53" s="49">
        <v>57</v>
      </c>
      <c r="AC53" s="49">
        <v>57.3</v>
      </c>
      <c r="AD53" s="49">
        <v>58.1</v>
      </c>
      <c r="AE53" s="49">
        <v>59.4</v>
      </c>
      <c r="AF53" s="49">
        <v>0</v>
      </c>
      <c r="AG53" s="81"/>
      <c r="AH53" s="52">
        <f t="shared" si="2"/>
        <v>63.8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49">
        <v>0</v>
      </c>
      <c r="N54" s="70">
        <v>0</v>
      </c>
      <c r="O54" s="70">
        <v>0</v>
      </c>
      <c r="P54" s="83">
        <v>0</v>
      </c>
      <c r="Q54" s="70">
        <v>0</v>
      </c>
      <c r="R54" s="70">
        <v>0</v>
      </c>
      <c r="S54" s="70">
        <v>0</v>
      </c>
      <c r="T54" s="70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7</v>
      </c>
      <c r="AF54" s="83">
        <v>7</v>
      </c>
      <c r="AG54" s="81"/>
      <c r="AH54" s="52">
        <f t="shared" si="2"/>
        <v>7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70">
        <v>0</v>
      </c>
      <c r="D55" s="70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49">
        <v>0</v>
      </c>
      <c r="K55" s="49">
        <v>0</v>
      </c>
      <c r="L55" s="70">
        <v>0</v>
      </c>
      <c r="M55" s="49">
        <v>0</v>
      </c>
      <c r="N55" s="70">
        <v>0</v>
      </c>
      <c r="O55" s="70">
        <v>0</v>
      </c>
      <c r="P55" s="83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70">
        <v>0</v>
      </c>
      <c r="D56" s="70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49">
        <v>0</v>
      </c>
      <c r="N56" s="70">
        <v>0</v>
      </c>
      <c r="O56" s="70">
        <v>0</v>
      </c>
      <c r="P56" s="82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82">
        <v>0</v>
      </c>
      <c r="AB56" s="82">
        <v>0</v>
      </c>
      <c r="AC56" s="82">
        <v>0</v>
      </c>
      <c r="AD56" s="82">
        <v>0</v>
      </c>
      <c r="AE56" s="83">
        <v>0</v>
      </c>
      <c r="AF56" s="83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4.45" x14ac:dyDescent="0.35">
      <c r="A57" s="58" t="s">
        <v>63</v>
      </c>
      <c r="B57" s="82">
        <v>0</v>
      </c>
      <c r="C57" s="70">
        <v>0</v>
      </c>
      <c r="D57" s="70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49">
        <v>0</v>
      </c>
      <c r="N57" s="70">
        <v>0</v>
      </c>
      <c r="O57" s="70">
        <v>0</v>
      </c>
      <c r="P57" s="82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3">
        <v>0</v>
      </c>
      <c r="AF57" s="83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ht="14.45" x14ac:dyDescent="0.35">
      <c r="A58" s="84" t="s">
        <v>64</v>
      </c>
      <c r="B58" s="82">
        <v>0</v>
      </c>
      <c r="C58" s="70">
        <v>0</v>
      </c>
      <c r="D58" s="70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70">
        <v>0</v>
      </c>
      <c r="K58" s="70">
        <v>0</v>
      </c>
      <c r="L58" s="70">
        <v>0</v>
      </c>
      <c r="M58" s="49">
        <v>0</v>
      </c>
      <c r="N58" s="70">
        <v>0</v>
      </c>
      <c r="O58" s="70">
        <v>0</v>
      </c>
      <c r="P58" s="85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85">
        <v>0</v>
      </c>
      <c r="AB58" s="85">
        <v>0</v>
      </c>
      <c r="AC58" s="85">
        <v>0</v>
      </c>
      <c r="AD58" s="85">
        <v>0</v>
      </c>
      <c r="AE58" s="83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thickBot="1" x14ac:dyDescent="0.4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70">
        <v>0</v>
      </c>
      <c r="O59" s="70">
        <v>0</v>
      </c>
      <c r="P59" s="85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85"/>
      <c r="AB59" s="85">
        <v>0</v>
      </c>
      <c r="AC59" s="85">
        <v>0</v>
      </c>
      <c r="AD59" s="85">
        <v>0</v>
      </c>
      <c r="AE59" s="83">
        <v>0</v>
      </c>
      <c r="AF59" s="83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thickBot="1" x14ac:dyDescent="0.4">
      <c r="A60" s="68" t="s">
        <v>66</v>
      </c>
      <c r="B60" s="69">
        <f>SUM(B49:B59)</f>
        <v>205.62</v>
      </c>
      <c r="C60" s="69">
        <f t="shared" ref="C60:AF60" si="8">SUM(C49:C59)</f>
        <v>206.39999999999998</v>
      </c>
      <c r="D60" s="69">
        <f t="shared" si="8"/>
        <v>199.71</v>
      </c>
      <c r="E60" s="69">
        <f t="shared" si="8"/>
        <v>130.44</v>
      </c>
      <c r="F60" s="69">
        <f t="shared" si="8"/>
        <v>117</v>
      </c>
      <c r="G60" s="69">
        <f t="shared" si="8"/>
        <v>128</v>
      </c>
      <c r="H60" s="69">
        <f t="shared" si="8"/>
        <v>219.6</v>
      </c>
      <c r="I60" s="69">
        <f t="shared" si="8"/>
        <v>249.5</v>
      </c>
      <c r="J60" s="69">
        <f t="shared" si="8"/>
        <v>162</v>
      </c>
      <c r="K60" s="69">
        <f t="shared" si="8"/>
        <v>246.28</v>
      </c>
      <c r="L60" s="69">
        <f t="shared" si="8"/>
        <v>254.78</v>
      </c>
      <c r="M60" s="69">
        <f t="shared" si="8"/>
        <v>271.39999999999998</v>
      </c>
      <c r="N60" s="69">
        <f t="shared" si="8"/>
        <v>187.7</v>
      </c>
      <c r="O60" s="69">
        <f t="shared" si="8"/>
        <v>191.1</v>
      </c>
      <c r="P60" s="69">
        <f t="shared" si="8"/>
        <v>177.7</v>
      </c>
      <c r="Q60" s="69">
        <f t="shared" si="8"/>
        <v>209.99</v>
      </c>
      <c r="R60" s="69">
        <f t="shared" si="8"/>
        <v>135</v>
      </c>
      <c r="S60" s="69">
        <f t="shared" si="8"/>
        <v>141</v>
      </c>
      <c r="T60" s="69">
        <f t="shared" si="8"/>
        <v>159.76</v>
      </c>
      <c r="U60" s="69">
        <f t="shared" si="8"/>
        <v>150.71</v>
      </c>
      <c r="V60" s="69">
        <f t="shared" si="8"/>
        <v>134.5</v>
      </c>
      <c r="W60" s="69">
        <f t="shared" si="8"/>
        <v>119.63</v>
      </c>
      <c r="X60" s="69">
        <f t="shared" si="8"/>
        <v>188.51</v>
      </c>
      <c r="Y60" s="69">
        <f t="shared" si="8"/>
        <v>180.4</v>
      </c>
      <c r="Z60" s="69">
        <f t="shared" si="8"/>
        <v>275.11</v>
      </c>
      <c r="AA60" s="69">
        <f t="shared" si="8"/>
        <v>271.36</v>
      </c>
      <c r="AB60" s="69">
        <f t="shared" si="8"/>
        <v>328.2</v>
      </c>
      <c r="AC60" s="69">
        <f t="shared" si="8"/>
        <v>296.3</v>
      </c>
      <c r="AD60" s="69">
        <f t="shared" si="8"/>
        <v>219.1</v>
      </c>
      <c r="AE60" s="69">
        <f t="shared" si="8"/>
        <v>158.6</v>
      </c>
      <c r="AF60" s="69">
        <f t="shared" si="8"/>
        <v>132</v>
      </c>
      <c r="AG60" s="74">
        <f>SUM(AG49:AG59)</f>
        <v>0</v>
      </c>
      <c r="AH60" s="52">
        <f t="shared" si="2"/>
        <v>328.2</v>
      </c>
      <c r="AI60" s="53">
        <f t="shared" si="3"/>
        <v>117</v>
      </c>
      <c r="AK60" s="54"/>
    </row>
    <row r="61" spans="1:37" ht="14.45" x14ac:dyDescent="0.3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ht="14.45" x14ac:dyDescent="0.3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thickBot="1" x14ac:dyDescent="0.4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thickBot="1" x14ac:dyDescent="0.4">
      <c r="A64" s="68" t="s">
        <v>70</v>
      </c>
      <c r="B64" s="69">
        <f>SUM(B61:B63)</f>
        <v>0</v>
      </c>
      <c r="C64" s="69">
        <f t="shared" ref="C64:AF64" si="9">SUM(C61:C63)</f>
        <v>0</v>
      </c>
      <c r="D64" s="69">
        <f t="shared" si="9"/>
        <v>0</v>
      </c>
      <c r="E64" s="69">
        <f t="shared" si="9"/>
        <v>0</v>
      </c>
      <c r="F64" s="69">
        <f t="shared" si="9"/>
        <v>0</v>
      </c>
      <c r="G64" s="69">
        <f t="shared" si="9"/>
        <v>0</v>
      </c>
      <c r="H64" s="69">
        <f t="shared" si="9"/>
        <v>0</v>
      </c>
      <c r="I64" s="69">
        <f t="shared" si="9"/>
        <v>0</v>
      </c>
      <c r="J64" s="69">
        <f t="shared" si="9"/>
        <v>0</v>
      </c>
      <c r="K64" s="69">
        <f t="shared" si="9"/>
        <v>0</v>
      </c>
      <c r="L64" s="69">
        <f t="shared" si="9"/>
        <v>0</v>
      </c>
      <c r="M64" s="69">
        <f t="shared" si="9"/>
        <v>0</v>
      </c>
      <c r="N64" s="69">
        <f t="shared" si="9"/>
        <v>0</v>
      </c>
      <c r="O64" s="69">
        <f t="shared" si="9"/>
        <v>0</v>
      </c>
      <c r="P64" s="69">
        <f t="shared" si="9"/>
        <v>0</v>
      </c>
      <c r="Q64" s="69">
        <f t="shared" si="9"/>
        <v>0</v>
      </c>
      <c r="R64" s="69">
        <f t="shared" si="9"/>
        <v>0</v>
      </c>
      <c r="S64" s="69">
        <f t="shared" si="9"/>
        <v>0</v>
      </c>
      <c r="T64" s="69">
        <f t="shared" si="9"/>
        <v>0</v>
      </c>
      <c r="U64" s="69">
        <f t="shared" si="9"/>
        <v>0</v>
      </c>
      <c r="V64" s="69">
        <f t="shared" si="9"/>
        <v>0</v>
      </c>
      <c r="W64" s="69">
        <f t="shared" si="9"/>
        <v>0</v>
      </c>
      <c r="X64" s="69">
        <f t="shared" si="9"/>
        <v>0</v>
      </c>
      <c r="Y64" s="69">
        <f t="shared" si="9"/>
        <v>0</v>
      </c>
      <c r="Z64" s="69">
        <f t="shared" si="9"/>
        <v>0</v>
      </c>
      <c r="AA64" s="69">
        <f t="shared" si="9"/>
        <v>0</v>
      </c>
      <c r="AB64" s="69">
        <f t="shared" si="9"/>
        <v>0</v>
      </c>
      <c r="AC64" s="69">
        <f t="shared" si="9"/>
        <v>0</v>
      </c>
      <c r="AD64" s="69">
        <f t="shared" si="9"/>
        <v>0</v>
      </c>
      <c r="AE64" s="69">
        <f t="shared" si="9"/>
        <v>0</v>
      </c>
      <c r="AF64" s="69">
        <f t="shared" si="9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thickBot="1" x14ac:dyDescent="0.4">
      <c r="A65" s="88" t="s">
        <v>71</v>
      </c>
      <c r="B65" s="89"/>
      <c r="C65" s="89"/>
      <c r="D65" s="89"/>
      <c r="E65" s="89"/>
      <c r="F65" s="89"/>
      <c r="G65" s="89"/>
      <c r="H65" s="89"/>
      <c r="I65" s="89">
        <v>15</v>
      </c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15</v>
      </c>
      <c r="AI65" s="53">
        <f t="shared" si="3"/>
        <v>15</v>
      </c>
    </row>
    <row r="66" spans="1:35" thickBot="1" x14ac:dyDescent="0.4">
      <c r="A66" s="90" t="s">
        <v>72</v>
      </c>
      <c r="B66" s="91">
        <f>B64+B60+B48+B44+B31+B65</f>
        <v>939.16000000000008</v>
      </c>
      <c r="C66" s="91">
        <f t="shared" ref="C66:AF66" si="10">C64+C60+C48+C44+C31+C65</f>
        <v>912.24</v>
      </c>
      <c r="D66" s="91">
        <f t="shared" si="10"/>
        <v>907.25</v>
      </c>
      <c r="E66" s="91">
        <f t="shared" si="10"/>
        <v>877.78000000000009</v>
      </c>
      <c r="F66" s="91">
        <f t="shared" si="10"/>
        <v>860.83999999999992</v>
      </c>
      <c r="G66" s="91">
        <f t="shared" si="10"/>
        <v>877.94</v>
      </c>
      <c r="H66" s="91">
        <f t="shared" si="10"/>
        <v>891.43999999999994</v>
      </c>
      <c r="I66" s="91">
        <f t="shared" si="10"/>
        <v>919.74</v>
      </c>
      <c r="J66" s="91">
        <f t="shared" si="10"/>
        <v>918.94</v>
      </c>
      <c r="K66" s="91">
        <f t="shared" si="10"/>
        <v>968.52</v>
      </c>
      <c r="L66" s="91">
        <f t="shared" si="10"/>
        <v>972.42</v>
      </c>
      <c r="M66" s="91">
        <f t="shared" si="10"/>
        <v>987.04</v>
      </c>
      <c r="N66" s="91">
        <f t="shared" si="10"/>
        <v>925.93999999999994</v>
      </c>
      <c r="O66" s="91">
        <f t="shared" si="10"/>
        <v>909.74</v>
      </c>
      <c r="P66" s="91">
        <f t="shared" si="10"/>
        <v>933.14</v>
      </c>
      <c r="Q66" s="91">
        <f t="shared" si="10"/>
        <v>976.71</v>
      </c>
      <c r="R66" s="91">
        <f t="shared" si="10"/>
        <v>939.24000000000012</v>
      </c>
      <c r="S66" s="91">
        <f t="shared" si="10"/>
        <v>911.94</v>
      </c>
      <c r="T66" s="91">
        <f t="shared" si="10"/>
        <v>875.7</v>
      </c>
      <c r="U66" s="91">
        <f t="shared" si="10"/>
        <v>917.05000000000007</v>
      </c>
      <c r="V66" s="91">
        <f t="shared" si="10"/>
        <v>868.43999999999994</v>
      </c>
      <c r="W66" s="91">
        <f t="shared" si="10"/>
        <v>869.77</v>
      </c>
      <c r="X66" s="91">
        <f t="shared" si="10"/>
        <v>911.15</v>
      </c>
      <c r="Y66" s="91">
        <f t="shared" si="10"/>
        <v>946.84</v>
      </c>
      <c r="Z66" s="91">
        <f t="shared" si="10"/>
        <v>1099.1500000000001</v>
      </c>
      <c r="AA66" s="91">
        <f t="shared" si="10"/>
        <v>1107.4000000000001</v>
      </c>
      <c r="AB66" s="91">
        <f t="shared" si="10"/>
        <v>1106.3400000000001</v>
      </c>
      <c r="AC66" s="91">
        <f t="shared" si="10"/>
        <v>1078.3400000000001</v>
      </c>
      <c r="AD66" s="91">
        <f t="shared" si="10"/>
        <v>967.94</v>
      </c>
      <c r="AE66" s="91">
        <f t="shared" si="10"/>
        <v>933.24</v>
      </c>
      <c r="AF66" s="91">
        <f t="shared" si="10"/>
        <v>915.24</v>
      </c>
      <c r="AG66" s="74">
        <f>AG64+AG60+AG48+AG44+AG31+AG65</f>
        <v>1400.5100000000002</v>
      </c>
      <c r="AH66" s="52">
        <f t="shared" si="2"/>
        <v>1107.4000000000001</v>
      </c>
      <c r="AI66" s="53">
        <f t="shared" si="3"/>
        <v>860.83999999999992</v>
      </c>
    </row>
    <row r="67" spans="1:35" ht="14.45" x14ac:dyDescent="0.35">
      <c r="A67" s="55" t="s">
        <v>73</v>
      </c>
      <c r="B67" s="82">
        <f t="shared" ref="B67:Q67" si="11">IF(B52&lt;0,B52*-1,0)</f>
        <v>0</v>
      </c>
      <c r="C67" s="82">
        <f t="shared" si="11"/>
        <v>0</v>
      </c>
      <c r="D67" s="82">
        <f t="shared" si="11"/>
        <v>0</v>
      </c>
      <c r="E67" s="82">
        <f t="shared" si="11"/>
        <v>0</v>
      </c>
      <c r="F67" s="82">
        <f t="shared" si="11"/>
        <v>0</v>
      </c>
      <c r="G67" s="82">
        <f t="shared" si="11"/>
        <v>0</v>
      </c>
      <c r="H67" s="82">
        <f t="shared" si="11"/>
        <v>0</v>
      </c>
      <c r="I67" s="82">
        <f t="shared" si="11"/>
        <v>0</v>
      </c>
      <c r="J67" s="82">
        <f t="shared" si="11"/>
        <v>0</v>
      </c>
      <c r="K67" s="82">
        <f t="shared" si="11"/>
        <v>0</v>
      </c>
      <c r="L67" s="82">
        <f t="shared" si="11"/>
        <v>0</v>
      </c>
      <c r="M67" s="82">
        <f t="shared" si="11"/>
        <v>0</v>
      </c>
      <c r="N67" s="82">
        <f t="shared" si="11"/>
        <v>0</v>
      </c>
      <c r="O67" s="82">
        <f t="shared" si="11"/>
        <v>0</v>
      </c>
      <c r="P67" s="82">
        <f t="shared" si="11"/>
        <v>0</v>
      </c>
      <c r="Q67" s="82">
        <f t="shared" si="11"/>
        <v>0</v>
      </c>
      <c r="R67" s="82">
        <f>IF(R52&lt;0,R52*-1,0)</f>
        <v>0</v>
      </c>
      <c r="S67" s="82">
        <f t="shared" ref="S67:AF67" si="12">IF(S52&lt;0,S52*-1,0)</f>
        <v>0</v>
      </c>
      <c r="T67" s="82">
        <f t="shared" si="12"/>
        <v>0</v>
      </c>
      <c r="U67" s="82">
        <f t="shared" si="12"/>
        <v>0</v>
      </c>
      <c r="V67" s="82">
        <f t="shared" si="12"/>
        <v>0</v>
      </c>
      <c r="W67" s="82">
        <f t="shared" si="12"/>
        <v>0</v>
      </c>
      <c r="X67" s="82">
        <f t="shared" si="12"/>
        <v>0</v>
      </c>
      <c r="Y67" s="82">
        <f t="shared" si="12"/>
        <v>0</v>
      </c>
      <c r="Z67" s="82">
        <f t="shared" si="12"/>
        <v>0</v>
      </c>
      <c r="AA67" s="82">
        <f t="shared" si="12"/>
        <v>0</v>
      </c>
      <c r="AB67" s="82">
        <f t="shared" si="12"/>
        <v>0</v>
      </c>
      <c r="AC67" s="82">
        <f t="shared" si="12"/>
        <v>0</v>
      </c>
      <c r="AD67" s="82">
        <f t="shared" si="12"/>
        <v>0</v>
      </c>
      <c r="AE67" s="82">
        <f t="shared" si="12"/>
        <v>0</v>
      </c>
      <c r="AF67" s="82">
        <f t="shared" si="12"/>
        <v>0</v>
      </c>
      <c r="AG67" s="57"/>
      <c r="AH67" s="52">
        <f t="shared" si="2"/>
        <v>0</v>
      </c>
      <c r="AI67" s="53">
        <f t="shared" si="3"/>
        <v>0</v>
      </c>
    </row>
    <row r="68" spans="1:35" ht="14.45" x14ac:dyDescent="0.35">
      <c r="A68" s="58" t="s">
        <v>74</v>
      </c>
      <c r="B68" s="82">
        <f t="shared" ref="B68:Q68" si="13">IF(B50&lt;0,B50*-1,0)</f>
        <v>0</v>
      </c>
      <c r="C68" s="82">
        <f t="shared" si="13"/>
        <v>0</v>
      </c>
      <c r="D68" s="82">
        <f t="shared" si="13"/>
        <v>0</v>
      </c>
      <c r="E68" s="82">
        <f t="shared" si="13"/>
        <v>0</v>
      </c>
      <c r="F68" s="82">
        <f t="shared" si="13"/>
        <v>0</v>
      </c>
      <c r="G68" s="82">
        <f t="shared" si="13"/>
        <v>0</v>
      </c>
      <c r="H68" s="82">
        <f t="shared" si="13"/>
        <v>0</v>
      </c>
      <c r="I68" s="82">
        <f t="shared" si="13"/>
        <v>0</v>
      </c>
      <c r="J68" s="82">
        <f t="shared" si="13"/>
        <v>0</v>
      </c>
      <c r="K68" s="82">
        <f t="shared" si="13"/>
        <v>0</v>
      </c>
      <c r="L68" s="82">
        <f t="shared" si="13"/>
        <v>0</v>
      </c>
      <c r="M68" s="82">
        <f t="shared" si="13"/>
        <v>0</v>
      </c>
      <c r="N68" s="82">
        <f t="shared" si="13"/>
        <v>0</v>
      </c>
      <c r="O68" s="82">
        <f t="shared" si="13"/>
        <v>0</v>
      </c>
      <c r="P68" s="82">
        <f t="shared" si="13"/>
        <v>0</v>
      </c>
      <c r="Q68" s="82">
        <f t="shared" si="13"/>
        <v>0</v>
      </c>
      <c r="R68" s="82">
        <f>IF(R50&lt;0,R50*-1,0)</f>
        <v>0</v>
      </c>
      <c r="S68" s="82">
        <f t="shared" ref="S68:AF68" si="14">IF(S50&lt;0,S50*-1,0)</f>
        <v>0</v>
      </c>
      <c r="T68" s="82">
        <f t="shared" si="14"/>
        <v>0</v>
      </c>
      <c r="U68" s="82">
        <f t="shared" si="14"/>
        <v>0</v>
      </c>
      <c r="V68" s="82">
        <f t="shared" si="14"/>
        <v>0</v>
      </c>
      <c r="W68" s="82">
        <f t="shared" si="14"/>
        <v>0</v>
      </c>
      <c r="X68" s="82">
        <f t="shared" si="14"/>
        <v>0</v>
      </c>
      <c r="Y68" s="82">
        <f t="shared" si="14"/>
        <v>0</v>
      </c>
      <c r="Z68" s="82">
        <f t="shared" si="14"/>
        <v>0</v>
      </c>
      <c r="AA68" s="82">
        <f t="shared" si="14"/>
        <v>0</v>
      </c>
      <c r="AB68" s="82">
        <f t="shared" si="14"/>
        <v>0</v>
      </c>
      <c r="AC68" s="82">
        <f t="shared" si="14"/>
        <v>0</v>
      </c>
      <c r="AD68" s="82">
        <f t="shared" si="14"/>
        <v>0</v>
      </c>
      <c r="AE68" s="82">
        <f t="shared" si="14"/>
        <v>0</v>
      </c>
      <c r="AF68" s="82">
        <f t="shared" si="14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5">IF(B53&lt;0,B53*-1,0)</f>
        <v>0</v>
      </c>
      <c r="C69" s="82">
        <f t="shared" si="15"/>
        <v>0</v>
      </c>
      <c r="D69" s="82">
        <f t="shared" si="15"/>
        <v>0</v>
      </c>
      <c r="E69" s="82">
        <f t="shared" si="15"/>
        <v>0</v>
      </c>
      <c r="F69" s="82">
        <f t="shared" si="15"/>
        <v>0</v>
      </c>
      <c r="G69" s="82">
        <f t="shared" si="15"/>
        <v>0</v>
      </c>
      <c r="H69" s="82">
        <f t="shared" si="15"/>
        <v>0</v>
      </c>
      <c r="I69" s="82">
        <f t="shared" si="15"/>
        <v>0</v>
      </c>
      <c r="J69" s="82">
        <f t="shared" si="15"/>
        <v>0</v>
      </c>
      <c r="K69" s="82">
        <f t="shared" si="15"/>
        <v>0</v>
      </c>
      <c r="L69" s="82">
        <f t="shared" si="15"/>
        <v>0</v>
      </c>
      <c r="M69" s="82">
        <f t="shared" si="15"/>
        <v>0</v>
      </c>
      <c r="N69" s="82">
        <f t="shared" si="15"/>
        <v>0</v>
      </c>
      <c r="O69" s="82">
        <f t="shared" si="15"/>
        <v>0</v>
      </c>
      <c r="P69" s="82">
        <f t="shared" si="15"/>
        <v>0</v>
      </c>
      <c r="Q69" s="82">
        <f t="shared" si="15"/>
        <v>0</v>
      </c>
      <c r="R69" s="82">
        <f>IF(R53&lt;0,R53*-1,0)</f>
        <v>0</v>
      </c>
      <c r="S69" s="82">
        <f t="shared" ref="S69:AF69" si="16">IF(S53&lt;0,S53*-1,0)</f>
        <v>0</v>
      </c>
      <c r="T69" s="82">
        <f t="shared" si="16"/>
        <v>0</v>
      </c>
      <c r="U69" s="82">
        <f t="shared" si="16"/>
        <v>0</v>
      </c>
      <c r="V69" s="82">
        <f t="shared" si="16"/>
        <v>0</v>
      </c>
      <c r="W69" s="82">
        <f t="shared" si="16"/>
        <v>0</v>
      </c>
      <c r="X69" s="82">
        <f t="shared" si="16"/>
        <v>0</v>
      </c>
      <c r="Y69" s="82">
        <f t="shared" si="16"/>
        <v>0</v>
      </c>
      <c r="Z69" s="82">
        <f t="shared" si="16"/>
        <v>0</v>
      </c>
      <c r="AA69" s="82">
        <f t="shared" si="16"/>
        <v>0</v>
      </c>
      <c r="AB69" s="82">
        <f t="shared" si="16"/>
        <v>0</v>
      </c>
      <c r="AC69" s="82">
        <f t="shared" si="16"/>
        <v>0</v>
      </c>
      <c r="AD69" s="82">
        <f t="shared" si="16"/>
        <v>0</v>
      </c>
      <c r="AE69" s="82">
        <f t="shared" si="16"/>
        <v>0</v>
      </c>
      <c r="AF69" s="82">
        <f t="shared" si="1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7">IF(C51&lt;0,C51*-1,0)</f>
        <v>0</v>
      </c>
      <c r="D70" s="82">
        <f t="shared" si="17"/>
        <v>0</v>
      </c>
      <c r="E70" s="82">
        <f t="shared" si="17"/>
        <v>0</v>
      </c>
      <c r="F70" s="82">
        <f t="shared" si="17"/>
        <v>0</v>
      </c>
      <c r="G70" s="82">
        <f t="shared" si="17"/>
        <v>0</v>
      </c>
      <c r="H70" s="82">
        <f t="shared" si="17"/>
        <v>0</v>
      </c>
      <c r="I70" s="82">
        <f t="shared" si="17"/>
        <v>0</v>
      </c>
      <c r="J70" s="82">
        <f t="shared" si="17"/>
        <v>0</v>
      </c>
      <c r="K70" s="82">
        <f t="shared" si="17"/>
        <v>0</v>
      </c>
      <c r="L70" s="82">
        <f t="shared" si="17"/>
        <v>0</v>
      </c>
      <c r="M70" s="82">
        <f t="shared" si="17"/>
        <v>0</v>
      </c>
      <c r="N70" s="82">
        <f t="shared" si="17"/>
        <v>0</v>
      </c>
      <c r="O70" s="82">
        <f t="shared" si="17"/>
        <v>0</v>
      </c>
      <c r="P70" s="82">
        <f t="shared" si="17"/>
        <v>0</v>
      </c>
      <c r="Q70" s="82">
        <f t="shared" si="17"/>
        <v>0</v>
      </c>
      <c r="R70" s="82">
        <f t="shared" si="17"/>
        <v>0</v>
      </c>
      <c r="S70" s="82">
        <f t="shared" si="17"/>
        <v>0</v>
      </c>
      <c r="T70" s="82">
        <f t="shared" si="17"/>
        <v>0</v>
      </c>
      <c r="U70" s="82">
        <f t="shared" si="17"/>
        <v>0</v>
      </c>
      <c r="V70" s="82">
        <f t="shared" si="17"/>
        <v>0</v>
      </c>
      <c r="W70" s="82">
        <f t="shared" si="17"/>
        <v>0</v>
      </c>
      <c r="X70" s="82">
        <f t="shared" si="17"/>
        <v>0</v>
      </c>
      <c r="Y70" s="82">
        <f t="shared" si="17"/>
        <v>0</v>
      </c>
      <c r="Z70" s="82">
        <f t="shared" si="17"/>
        <v>0</v>
      </c>
      <c r="AA70" s="82">
        <f t="shared" si="17"/>
        <v>0</v>
      </c>
      <c r="AB70" s="82">
        <f t="shared" si="17"/>
        <v>0</v>
      </c>
      <c r="AC70" s="82">
        <f t="shared" si="17"/>
        <v>0</v>
      </c>
      <c r="AD70" s="82">
        <f t="shared" si="17"/>
        <v>0</v>
      </c>
      <c r="AE70" s="82">
        <f t="shared" si="17"/>
        <v>0</v>
      </c>
      <c r="AF70" s="82">
        <f t="shared" si="17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8">SUM(C67:C71)</f>
        <v>0</v>
      </c>
      <c r="D72" s="69">
        <f t="shared" si="18"/>
        <v>0</v>
      </c>
      <c r="E72" s="69">
        <f t="shared" si="18"/>
        <v>0</v>
      </c>
      <c r="F72" s="69">
        <f t="shared" si="18"/>
        <v>0</v>
      </c>
      <c r="G72" s="69">
        <f t="shared" si="18"/>
        <v>0</v>
      </c>
      <c r="H72" s="69">
        <f t="shared" si="18"/>
        <v>0</v>
      </c>
      <c r="I72" s="69">
        <f t="shared" si="18"/>
        <v>0</v>
      </c>
      <c r="J72" s="69">
        <f t="shared" si="18"/>
        <v>0</v>
      </c>
      <c r="K72" s="69">
        <f t="shared" si="18"/>
        <v>0</v>
      </c>
      <c r="L72" s="69">
        <f t="shared" si="18"/>
        <v>0</v>
      </c>
      <c r="M72" s="69">
        <f t="shared" si="18"/>
        <v>0</v>
      </c>
      <c r="N72" s="69">
        <f t="shared" si="18"/>
        <v>0</v>
      </c>
      <c r="O72" s="69">
        <f t="shared" si="18"/>
        <v>0</v>
      </c>
      <c r="P72" s="69">
        <f t="shared" si="18"/>
        <v>0</v>
      </c>
      <c r="Q72" s="69">
        <f t="shared" si="18"/>
        <v>0</v>
      </c>
      <c r="R72" s="69">
        <f t="shared" si="18"/>
        <v>0</v>
      </c>
      <c r="S72" s="69">
        <f t="shared" si="18"/>
        <v>0</v>
      </c>
      <c r="T72" s="69">
        <f t="shared" si="18"/>
        <v>0</v>
      </c>
      <c r="U72" s="69">
        <f t="shared" si="18"/>
        <v>0</v>
      </c>
      <c r="V72" s="69">
        <f t="shared" si="18"/>
        <v>0</v>
      </c>
      <c r="W72" s="69">
        <f t="shared" si="18"/>
        <v>0</v>
      </c>
      <c r="X72" s="69">
        <f t="shared" si="18"/>
        <v>0</v>
      </c>
      <c r="Y72" s="69">
        <f t="shared" si="18"/>
        <v>0</v>
      </c>
      <c r="Z72" s="69">
        <f t="shared" si="18"/>
        <v>0</v>
      </c>
      <c r="AA72" s="69">
        <f t="shared" si="18"/>
        <v>0</v>
      </c>
      <c r="AB72" s="69">
        <f t="shared" si="18"/>
        <v>0</v>
      </c>
      <c r="AC72" s="69">
        <f t="shared" si="18"/>
        <v>0</v>
      </c>
      <c r="AD72" s="69">
        <f t="shared" si="18"/>
        <v>0</v>
      </c>
      <c r="AE72" s="69">
        <f t="shared" si="18"/>
        <v>0</v>
      </c>
      <c r="AF72" s="69">
        <f t="shared" si="18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50.04</v>
      </c>
      <c r="C73" s="94">
        <v>50.058</v>
      </c>
      <c r="D73" s="94">
        <v>50.030999999999999</v>
      </c>
      <c r="E73" s="94">
        <v>50.023000000000003</v>
      </c>
      <c r="F73" s="94">
        <v>49.988</v>
      </c>
      <c r="G73" s="94">
        <v>50.003</v>
      </c>
      <c r="H73" s="94">
        <v>50</v>
      </c>
      <c r="I73" s="94">
        <v>49.896000000000001</v>
      </c>
      <c r="J73" s="94">
        <v>49.966000000000001</v>
      </c>
      <c r="K73" s="94">
        <v>50.018000000000001</v>
      </c>
      <c r="L73" s="94">
        <v>50.05</v>
      </c>
      <c r="M73" s="94">
        <v>50.04</v>
      </c>
      <c r="N73" s="94">
        <v>50.04</v>
      </c>
      <c r="O73" s="94">
        <v>50.08</v>
      </c>
      <c r="P73" s="94">
        <v>49.78</v>
      </c>
      <c r="Q73" s="95">
        <v>49.99</v>
      </c>
      <c r="R73" s="94">
        <v>50.03</v>
      </c>
      <c r="S73" s="94">
        <v>50.018999999999998</v>
      </c>
      <c r="T73" s="94">
        <v>49.984999999999999</v>
      </c>
      <c r="U73" s="94">
        <v>49.956000000000003</v>
      </c>
      <c r="V73" s="94">
        <v>49.982999999999997</v>
      </c>
      <c r="W73" s="94">
        <v>49.970999999999997</v>
      </c>
      <c r="X73" s="94">
        <v>50.042999999999999</v>
      </c>
      <c r="Y73" s="94">
        <v>50.006999999999998</v>
      </c>
      <c r="Z73" s="94">
        <v>49.96</v>
      </c>
      <c r="AA73" s="94">
        <v>50.043999999999997</v>
      </c>
      <c r="AB73" s="94">
        <v>50.03</v>
      </c>
      <c r="AC73" s="94">
        <v>50.07</v>
      </c>
      <c r="AD73" s="94">
        <v>49.98</v>
      </c>
      <c r="AE73" s="94">
        <v>50</v>
      </c>
      <c r="AF73" s="96">
        <v>49.98</v>
      </c>
      <c r="AG73" s="97"/>
      <c r="AH73" s="52">
        <f t="shared" si="2"/>
        <v>50.08</v>
      </c>
      <c r="AI73" s="53">
        <f t="shared" si="3"/>
        <v>49.78</v>
      </c>
    </row>
    <row r="74" spans="1:35" x14ac:dyDescent="0.25">
      <c r="A74" s="98" t="s">
        <v>80</v>
      </c>
      <c r="B74" s="70">
        <v>129.30000000000001</v>
      </c>
      <c r="C74" s="70">
        <v>129.4</v>
      </c>
      <c r="D74" s="70">
        <v>129.4</v>
      </c>
      <c r="E74" s="70">
        <v>128</v>
      </c>
      <c r="F74" s="70">
        <v>127</v>
      </c>
      <c r="G74" s="70">
        <v>126.6</v>
      </c>
      <c r="H74" s="70">
        <v>127.1</v>
      </c>
      <c r="I74" s="70">
        <v>126.4</v>
      </c>
      <c r="J74" s="70">
        <v>126.4</v>
      </c>
      <c r="K74" s="70">
        <v>126.5</v>
      </c>
      <c r="L74" s="70">
        <v>127.1</v>
      </c>
      <c r="M74" s="70">
        <v>125.9</v>
      </c>
      <c r="N74" s="70">
        <v>126.8</v>
      </c>
      <c r="O74" s="70">
        <v>126.4</v>
      </c>
      <c r="P74" s="70">
        <v>126.5</v>
      </c>
      <c r="Q74" s="99">
        <v>127</v>
      </c>
      <c r="R74" s="99">
        <v>127.4</v>
      </c>
      <c r="S74" s="99">
        <v>127.8</v>
      </c>
      <c r="T74" s="99">
        <v>125.7</v>
      </c>
      <c r="U74" s="99">
        <v>126.5</v>
      </c>
      <c r="V74" s="99">
        <v>126.5</v>
      </c>
      <c r="W74" s="99">
        <v>126.6</v>
      </c>
      <c r="X74" s="99">
        <v>125.7</v>
      </c>
      <c r="Y74" s="99">
        <v>125.2</v>
      </c>
      <c r="Z74" s="99">
        <v>127.3</v>
      </c>
      <c r="AA74" s="99">
        <v>127.3</v>
      </c>
      <c r="AB74" s="70">
        <v>128.80000000000001</v>
      </c>
      <c r="AC74" s="70">
        <v>129.5</v>
      </c>
      <c r="AD74" s="70">
        <v>129.4</v>
      </c>
      <c r="AE74" s="70">
        <v>129.30000000000001</v>
      </c>
      <c r="AF74" s="70">
        <v>129.30000000000001</v>
      </c>
      <c r="AG74" s="101"/>
      <c r="AH74" s="52">
        <f t="shared" si="2"/>
        <v>129.5</v>
      </c>
      <c r="AI74" s="53">
        <f t="shared" si="3"/>
        <v>125.2</v>
      </c>
    </row>
    <row r="75" spans="1:35" x14ac:dyDescent="0.25">
      <c r="A75" s="98" t="s">
        <v>81</v>
      </c>
      <c r="B75" s="70">
        <v>131.9</v>
      </c>
      <c r="C75" s="70">
        <v>131.9</v>
      </c>
      <c r="D75" s="70">
        <v>132.19999999999999</v>
      </c>
      <c r="E75" s="70">
        <v>131.19999999999999</v>
      </c>
      <c r="F75" s="70">
        <v>130</v>
      </c>
      <c r="G75" s="70">
        <v>129.69999999999999</v>
      </c>
      <c r="H75" s="70">
        <v>130</v>
      </c>
      <c r="I75" s="70">
        <v>129.1</v>
      </c>
      <c r="J75" s="70">
        <v>129</v>
      </c>
      <c r="K75" s="70">
        <v>128.80000000000001</v>
      </c>
      <c r="L75" s="70">
        <v>129.4</v>
      </c>
      <c r="M75" s="70">
        <v>128.4</v>
      </c>
      <c r="N75" s="70">
        <v>129.5</v>
      </c>
      <c r="O75" s="70">
        <v>129.19999999999999</v>
      </c>
      <c r="P75" s="70">
        <v>129.19999999999999</v>
      </c>
      <c r="Q75" s="99">
        <v>130.4</v>
      </c>
      <c r="R75" s="99">
        <v>130.5</v>
      </c>
      <c r="S75" s="99">
        <v>130.80000000000001</v>
      </c>
      <c r="T75" s="99">
        <v>129.1</v>
      </c>
      <c r="U75" s="99">
        <v>129.6</v>
      </c>
      <c r="V75" s="99">
        <v>129.6</v>
      </c>
      <c r="W75" s="99">
        <v>129.69999999999999</v>
      </c>
      <c r="X75" s="99">
        <v>129.9</v>
      </c>
      <c r="Y75" s="99">
        <v>128.6</v>
      </c>
      <c r="Z75" s="99">
        <v>129.80000000000001</v>
      </c>
      <c r="AA75" s="99">
        <v>129.80000000000001</v>
      </c>
      <c r="AB75" s="70">
        <v>131.6</v>
      </c>
      <c r="AC75" s="70">
        <v>132.19999999999999</v>
      </c>
      <c r="AD75" s="70">
        <v>132.30000000000001</v>
      </c>
      <c r="AE75" s="70">
        <v>132.19999999999999</v>
      </c>
      <c r="AF75" s="70">
        <v>132.19999999999999</v>
      </c>
      <c r="AG75" s="101"/>
      <c r="AH75" s="52">
        <f t="shared" si="2"/>
        <v>132.30000000000001</v>
      </c>
      <c r="AI75" s="53">
        <f t="shared" si="3"/>
        <v>128.4</v>
      </c>
    </row>
    <row r="76" spans="1:35" x14ac:dyDescent="0.25">
      <c r="A76" s="98" t="s">
        <v>82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>
        <v>128.6</v>
      </c>
      <c r="S76" s="70">
        <v>131.9</v>
      </c>
      <c r="T76" s="99">
        <v>127.4</v>
      </c>
      <c r="U76" s="99">
        <v>129.30000000000001</v>
      </c>
      <c r="V76" s="99">
        <v>129.4</v>
      </c>
      <c r="W76" s="99">
        <v>129.5</v>
      </c>
      <c r="X76" s="99">
        <v>129.69999999999999</v>
      </c>
      <c r="Y76" s="99">
        <v>128.5</v>
      </c>
      <c r="Z76" s="99">
        <v>129</v>
      </c>
      <c r="AA76" s="99">
        <v>129</v>
      </c>
      <c r="AB76" s="70">
        <v>129.19999999999999</v>
      </c>
      <c r="AC76" s="70">
        <v>130.19999999999999</v>
      </c>
      <c r="AD76" s="70">
        <v>128.9</v>
      </c>
      <c r="AE76" s="70">
        <v>129.19999999999999</v>
      </c>
      <c r="AF76" s="70">
        <v>129.19999999999999</v>
      </c>
      <c r="AG76" s="101"/>
      <c r="AH76" s="52">
        <f t="shared" si="2"/>
        <v>131.9</v>
      </c>
      <c r="AI76" s="53">
        <f t="shared" si="3"/>
        <v>127.4</v>
      </c>
    </row>
    <row r="77" spans="1:35" x14ac:dyDescent="0.25">
      <c r="A77" s="102" t="s">
        <v>83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>
        <v>132.1</v>
      </c>
      <c r="S77" s="70">
        <v>134.9</v>
      </c>
      <c r="T77" s="99">
        <v>132.80000000000001</v>
      </c>
      <c r="U77" s="99">
        <v>133.80000000000001</v>
      </c>
      <c r="V77" s="99">
        <v>132.1</v>
      </c>
      <c r="W77" s="99">
        <v>131.80000000000001</v>
      </c>
      <c r="X77" s="99">
        <v>132.1</v>
      </c>
      <c r="Y77" s="99">
        <v>131.19999999999999</v>
      </c>
      <c r="Z77" s="99">
        <v>131.30000000000001</v>
      </c>
      <c r="AA77" s="99">
        <v>131.30000000000001</v>
      </c>
      <c r="AB77" s="70">
        <v>132.19999999999999</v>
      </c>
      <c r="AC77" s="70">
        <v>132.5</v>
      </c>
      <c r="AD77" s="70">
        <v>132.5</v>
      </c>
      <c r="AE77" s="70">
        <v>132.9</v>
      </c>
      <c r="AF77" s="70">
        <v>132.9</v>
      </c>
      <c r="AG77" s="101"/>
      <c r="AH77" s="52">
        <f t="shared" si="2"/>
        <v>134.9</v>
      </c>
      <c r="AI77" s="53">
        <f t="shared" si="3"/>
        <v>131.19999999999999</v>
      </c>
    </row>
    <row r="78" spans="1:35" x14ac:dyDescent="0.25">
      <c r="A78" s="102" t="s">
        <v>84</v>
      </c>
      <c r="B78" s="103">
        <v>133.5</v>
      </c>
      <c r="C78" s="103">
        <v>136.9</v>
      </c>
      <c r="D78" s="103">
        <v>134.9</v>
      </c>
      <c r="E78" s="103">
        <v>136.80000000000001</v>
      </c>
      <c r="F78" s="103">
        <v>134.1</v>
      </c>
      <c r="G78" s="103">
        <v>133.1</v>
      </c>
      <c r="H78" s="103">
        <v>130.5</v>
      </c>
      <c r="I78" s="103">
        <v>130</v>
      </c>
      <c r="J78" s="103">
        <v>136</v>
      </c>
      <c r="K78" s="103">
        <v>132.19999999999999</v>
      </c>
      <c r="L78" s="103">
        <v>131.9</v>
      </c>
      <c r="M78" s="103">
        <v>134.69999999999999</v>
      </c>
      <c r="N78" s="103">
        <v>136.30000000000001</v>
      </c>
      <c r="O78" s="103">
        <v>130.30000000000001</v>
      </c>
      <c r="P78" s="103">
        <v>136</v>
      </c>
      <c r="Q78" s="103">
        <v>134.5</v>
      </c>
      <c r="R78" s="103">
        <v>134.9</v>
      </c>
      <c r="S78" s="103">
        <v>135</v>
      </c>
      <c r="T78" s="99">
        <v>132.6</v>
      </c>
      <c r="U78" s="99">
        <v>132.1</v>
      </c>
      <c r="V78" s="99">
        <v>131.1</v>
      </c>
      <c r="W78" s="99">
        <v>131.6</v>
      </c>
      <c r="X78" s="99">
        <v>131.4</v>
      </c>
      <c r="Y78" s="99">
        <v>130.9</v>
      </c>
      <c r="Z78" s="99">
        <v>132.6</v>
      </c>
      <c r="AA78" s="99">
        <v>132.6</v>
      </c>
      <c r="AB78" s="103">
        <v>135.30000000000001</v>
      </c>
      <c r="AC78" s="103">
        <v>135</v>
      </c>
      <c r="AD78" s="103">
        <v>135.4</v>
      </c>
      <c r="AE78" s="103">
        <v>131.6</v>
      </c>
      <c r="AF78" s="103">
        <v>131.6</v>
      </c>
      <c r="AG78" s="105"/>
      <c r="AH78" s="52">
        <f t="shared" si="2"/>
        <v>136.9</v>
      </c>
      <c r="AI78" s="53">
        <f t="shared" si="3"/>
        <v>130</v>
      </c>
    </row>
    <row r="79" spans="1:35" x14ac:dyDescent="0.25">
      <c r="A79" s="98" t="s">
        <v>85</v>
      </c>
      <c r="B79" s="70">
        <v>130.80000000000001</v>
      </c>
      <c r="C79" s="70">
        <v>132.9</v>
      </c>
      <c r="D79" s="70">
        <v>132.5</v>
      </c>
      <c r="E79" s="70">
        <v>135.1</v>
      </c>
      <c r="F79" s="70">
        <v>135.6</v>
      </c>
      <c r="G79" s="70">
        <v>134.6</v>
      </c>
      <c r="H79" s="70">
        <v>135.80000000000001</v>
      </c>
      <c r="I79" s="70">
        <v>136.5</v>
      </c>
      <c r="J79" s="70">
        <v>136.5</v>
      </c>
      <c r="K79" s="70">
        <v>135</v>
      </c>
      <c r="L79" s="70">
        <v>131.9</v>
      </c>
      <c r="M79" s="70">
        <v>127.6</v>
      </c>
      <c r="N79" s="70">
        <v>126.6</v>
      </c>
      <c r="O79" s="70">
        <v>129.30000000000001</v>
      </c>
      <c r="P79" s="70">
        <v>130.19999999999999</v>
      </c>
      <c r="Q79" s="70">
        <v>131.6</v>
      </c>
      <c r="R79" s="70">
        <v>133.6</v>
      </c>
      <c r="S79" s="70">
        <v>132.4</v>
      </c>
      <c r="T79" s="99">
        <v>134</v>
      </c>
      <c r="U79" s="99">
        <v>135.30000000000001</v>
      </c>
      <c r="V79" s="99">
        <v>135.80000000000001</v>
      </c>
      <c r="W79" s="99">
        <v>136.30000000000001</v>
      </c>
      <c r="X79" s="99">
        <v>135.19999999999999</v>
      </c>
      <c r="Y79" s="99">
        <v>135.6</v>
      </c>
      <c r="Z79" s="99">
        <v>131.69999999999999</v>
      </c>
      <c r="AA79" s="99">
        <v>131.69999999999999</v>
      </c>
      <c r="AB79" s="70">
        <v>124.5</v>
      </c>
      <c r="AC79" s="70">
        <v>124.4</v>
      </c>
      <c r="AD79" s="70">
        <v>126.4</v>
      </c>
      <c r="AE79" s="70">
        <v>127.7</v>
      </c>
      <c r="AF79" s="70">
        <v>127.7</v>
      </c>
      <c r="AG79" s="101"/>
      <c r="AH79" s="52">
        <f>MAX(B79:AF79)</f>
        <v>136.5</v>
      </c>
      <c r="AI79" s="53">
        <f>MIN(B79:AF79)</f>
        <v>124.4</v>
      </c>
    </row>
    <row r="80" spans="1:35" ht="15.75" thickBot="1" x14ac:dyDescent="0.3">
      <c r="A80" s="98" t="s">
        <v>86</v>
      </c>
      <c r="B80" s="106">
        <v>67.5</v>
      </c>
      <c r="C80" s="106">
        <v>67.400000000000006</v>
      </c>
      <c r="D80" s="106">
        <v>67.400000000000006</v>
      </c>
      <c r="E80" s="106">
        <v>67</v>
      </c>
      <c r="F80" s="106">
        <v>66.5</v>
      </c>
      <c r="G80" s="106">
        <v>66.3</v>
      </c>
      <c r="H80" s="106">
        <v>66.400000000000006</v>
      </c>
      <c r="I80" s="106">
        <v>65.8</v>
      </c>
      <c r="J80" s="106">
        <v>65.8</v>
      </c>
      <c r="K80" s="106">
        <v>65.7</v>
      </c>
      <c r="L80" s="106">
        <v>66</v>
      </c>
      <c r="M80" s="106">
        <v>65.400000000000006</v>
      </c>
      <c r="N80" s="106">
        <v>66</v>
      </c>
      <c r="O80" s="106">
        <v>65.400000000000006</v>
      </c>
      <c r="P80" s="106">
        <v>65.8</v>
      </c>
      <c r="Q80" s="106">
        <v>66</v>
      </c>
      <c r="R80" s="106">
        <v>66.400000000000006</v>
      </c>
      <c r="S80" s="106">
        <v>66.7</v>
      </c>
      <c r="T80" s="106">
        <v>65.900000000000006</v>
      </c>
      <c r="U80" s="106">
        <v>66.3</v>
      </c>
      <c r="V80" s="106">
        <v>66.2</v>
      </c>
      <c r="W80" s="106">
        <v>66.099999999999994</v>
      </c>
      <c r="X80" s="106">
        <v>66.2</v>
      </c>
      <c r="Y80" s="106">
        <v>65.5</v>
      </c>
      <c r="Z80" s="106">
        <v>66</v>
      </c>
      <c r="AA80" s="106">
        <v>66</v>
      </c>
      <c r="AB80" s="106">
        <v>66.900000000000006</v>
      </c>
      <c r="AC80" s="106">
        <v>67</v>
      </c>
      <c r="AD80" s="106">
        <v>67</v>
      </c>
      <c r="AE80" s="106">
        <v>67</v>
      </c>
      <c r="AF80" s="106">
        <v>67</v>
      </c>
      <c r="AG80" s="108"/>
      <c r="AH80" s="52">
        <f>MAX(B80:AF80)</f>
        <v>67.5</v>
      </c>
      <c r="AI80" s="53">
        <f>MIN(B80:AF80)</f>
        <v>65.400000000000006</v>
      </c>
    </row>
    <row r="81" spans="1:37" x14ac:dyDescent="0.25">
      <c r="A81" s="109" t="s">
        <v>87</v>
      </c>
      <c r="B81" s="110">
        <f t="shared" ref="B81:AF81" si="19">SUMIF(B49:B58,"&gt;0")</f>
        <v>205.62</v>
      </c>
      <c r="C81" s="110">
        <f t="shared" si="19"/>
        <v>206.39999999999998</v>
      </c>
      <c r="D81" s="110">
        <f t="shared" si="19"/>
        <v>199.71</v>
      </c>
      <c r="E81" s="110">
        <f t="shared" si="19"/>
        <v>130.44</v>
      </c>
      <c r="F81" s="110">
        <f t="shared" si="19"/>
        <v>117</v>
      </c>
      <c r="G81" s="110">
        <f t="shared" si="19"/>
        <v>128</v>
      </c>
      <c r="H81" s="110">
        <f t="shared" si="19"/>
        <v>219.6</v>
      </c>
      <c r="I81" s="110">
        <f t="shared" si="19"/>
        <v>249.5</v>
      </c>
      <c r="J81" s="110">
        <f t="shared" si="19"/>
        <v>162</v>
      </c>
      <c r="K81" s="110">
        <f t="shared" si="19"/>
        <v>246.28</v>
      </c>
      <c r="L81" s="110">
        <f t="shared" si="19"/>
        <v>254.78</v>
      </c>
      <c r="M81" s="110">
        <f t="shared" si="19"/>
        <v>271.39999999999998</v>
      </c>
      <c r="N81" s="110">
        <f t="shared" si="19"/>
        <v>187.7</v>
      </c>
      <c r="O81" s="110">
        <f t="shared" si="19"/>
        <v>191.1</v>
      </c>
      <c r="P81" s="110">
        <f t="shared" si="19"/>
        <v>177.7</v>
      </c>
      <c r="Q81" s="110">
        <f t="shared" si="19"/>
        <v>209.99</v>
      </c>
      <c r="R81" s="110">
        <f t="shared" si="19"/>
        <v>135</v>
      </c>
      <c r="S81" s="110">
        <f t="shared" si="19"/>
        <v>141</v>
      </c>
      <c r="T81" s="110">
        <f t="shared" si="19"/>
        <v>159.76</v>
      </c>
      <c r="U81" s="110">
        <f t="shared" si="19"/>
        <v>150.71</v>
      </c>
      <c r="V81" s="110">
        <f t="shared" si="19"/>
        <v>134.5</v>
      </c>
      <c r="W81" s="110">
        <f t="shared" si="19"/>
        <v>119.63</v>
      </c>
      <c r="X81" s="110">
        <f t="shared" si="19"/>
        <v>188.51</v>
      </c>
      <c r="Y81" s="110">
        <f t="shared" si="19"/>
        <v>180.4</v>
      </c>
      <c r="Z81" s="110">
        <f t="shared" si="19"/>
        <v>275.11</v>
      </c>
      <c r="AA81" s="110">
        <f t="shared" si="19"/>
        <v>271.36</v>
      </c>
      <c r="AB81" s="110">
        <f t="shared" si="19"/>
        <v>328.2</v>
      </c>
      <c r="AC81" s="110">
        <f t="shared" si="19"/>
        <v>296.3</v>
      </c>
      <c r="AD81" s="110">
        <f t="shared" si="19"/>
        <v>219.1</v>
      </c>
      <c r="AE81" s="110">
        <f t="shared" si="19"/>
        <v>158.6</v>
      </c>
      <c r="AF81" s="110">
        <f t="shared" si="19"/>
        <v>132</v>
      </c>
      <c r="AG81" s="111"/>
      <c r="AH81" s="52">
        <f>MAX(B81:AF81)</f>
        <v>328.2</v>
      </c>
      <c r="AI81" s="53">
        <f>MIN(B81:AF81)</f>
        <v>117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0">B11+B13+B18+B35+B37+B39+B41+B95+B109+B111+B122+B128+B131+B140+B144+B145+B148+B155+B160+B163+B164+B165+B173+B178+B84+B85+B86+B87+B100</f>
        <v>163.01999999999998</v>
      </c>
      <c r="C83" s="115">
        <f t="shared" si="20"/>
        <v>161.41999999999999</v>
      </c>
      <c r="D83" s="115">
        <f t="shared" si="20"/>
        <v>160.91999999999999</v>
      </c>
      <c r="E83" s="115">
        <f t="shared" si="20"/>
        <v>161.11999999999998</v>
      </c>
      <c r="F83" s="115">
        <f t="shared" si="20"/>
        <v>212.21999999999994</v>
      </c>
      <c r="G83" s="115">
        <f t="shared" si="20"/>
        <v>221.81999999999996</v>
      </c>
      <c r="H83" s="115">
        <f t="shared" si="20"/>
        <v>237.12</v>
      </c>
      <c r="I83" s="115">
        <f t="shared" si="20"/>
        <v>234.82</v>
      </c>
      <c r="J83" s="115">
        <f t="shared" si="20"/>
        <v>242.21999999999997</v>
      </c>
      <c r="K83" s="115">
        <f t="shared" si="20"/>
        <v>201.51999999999995</v>
      </c>
      <c r="L83" s="115">
        <f t="shared" si="20"/>
        <v>205.12</v>
      </c>
      <c r="M83" s="115">
        <f t="shared" si="20"/>
        <v>210.22</v>
      </c>
      <c r="N83" s="115">
        <f t="shared" si="20"/>
        <v>215.22</v>
      </c>
      <c r="O83" s="115">
        <f t="shared" si="20"/>
        <v>194.62</v>
      </c>
      <c r="P83" s="115">
        <f t="shared" si="20"/>
        <v>258.21999999999997</v>
      </c>
      <c r="Q83" s="115">
        <f t="shared" si="20"/>
        <v>257.99999999999994</v>
      </c>
      <c r="R83" s="115">
        <f t="shared" si="20"/>
        <v>170.02</v>
      </c>
      <c r="S83" s="115">
        <f t="shared" si="20"/>
        <v>187.32</v>
      </c>
      <c r="T83" s="115">
        <f t="shared" si="20"/>
        <v>174.62</v>
      </c>
      <c r="U83" s="115">
        <f t="shared" si="20"/>
        <v>188.01999999999995</v>
      </c>
      <c r="V83" s="115">
        <f t="shared" si="20"/>
        <v>180.51999999999995</v>
      </c>
      <c r="W83" s="115">
        <f t="shared" si="20"/>
        <v>187.02</v>
      </c>
      <c r="X83" s="115">
        <f t="shared" si="20"/>
        <v>211.81999999999996</v>
      </c>
      <c r="Y83" s="115">
        <f t="shared" si="20"/>
        <v>228.11999999999998</v>
      </c>
      <c r="Z83" s="115">
        <f t="shared" si="20"/>
        <v>269.01999999999992</v>
      </c>
      <c r="AA83" s="115">
        <f t="shared" si="20"/>
        <v>249.51999999999995</v>
      </c>
      <c r="AB83" s="115">
        <f t="shared" si="20"/>
        <v>229.42</v>
      </c>
      <c r="AC83" s="115">
        <f t="shared" si="20"/>
        <v>201.92</v>
      </c>
      <c r="AD83" s="115">
        <f t="shared" si="20"/>
        <v>162.91999999999999</v>
      </c>
      <c r="AE83" s="115">
        <f t="shared" si="20"/>
        <v>139.11999999999998</v>
      </c>
      <c r="AF83" s="115">
        <f t="shared" si="20"/>
        <v>120.89999999999998</v>
      </c>
      <c r="AG83" s="116"/>
      <c r="AH83" s="52">
        <f>MAX(B83:AF83)</f>
        <v>269.01999999999992</v>
      </c>
      <c r="AI83" s="53">
        <f>MIN(B83:AF83)</f>
        <v>120.89999999999998</v>
      </c>
    </row>
    <row r="84" spans="1:37" x14ac:dyDescent="0.25">
      <c r="A84" s="117" t="s">
        <v>89</v>
      </c>
      <c r="B84" s="118">
        <v>6.9</v>
      </c>
      <c r="C84" s="118">
        <v>4.7</v>
      </c>
      <c r="D84" s="118">
        <v>5</v>
      </c>
      <c r="E84" s="118">
        <v>22.7</v>
      </c>
      <c r="F84" s="118">
        <v>35.799999999999997</v>
      </c>
      <c r="G84" s="118">
        <v>30.1</v>
      </c>
      <c r="H84" s="118">
        <v>-3.7</v>
      </c>
      <c r="I84" s="118">
        <v>-3.4</v>
      </c>
      <c r="J84" s="118">
        <v>19.7</v>
      </c>
      <c r="K84" s="118">
        <v>8.6999999999999993</v>
      </c>
      <c r="L84" s="118">
        <v>9.4</v>
      </c>
      <c r="M84" s="118">
        <v>10.5</v>
      </c>
      <c r="N84" s="118">
        <v>21.2</v>
      </c>
      <c r="O84" s="118">
        <v>15.3</v>
      </c>
      <c r="P84" s="118">
        <v>11.5</v>
      </c>
      <c r="Q84" s="118">
        <v>13</v>
      </c>
      <c r="R84" s="118">
        <v>10</v>
      </c>
      <c r="S84" s="118">
        <v>19.899999999999999</v>
      </c>
      <c r="T84" s="118">
        <v>20.9</v>
      </c>
      <c r="U84" s="118">
        <v>16.7</v>
      </c>
      <c r="V84" s="118">
        <v>20.5</v>
      </c>
      <c r="W84" s="118">
        <v>27</v>
      </c>
      <c r="X84" s="118">
        <v>23.2</v>
      </c>
      <c r="Y84" s="118">
        <v>16.8</v>
      </c>
      <c r="Z84" s="118">
        <v>-2.1</v>
      </c>
      <c r="AA84" s="50">
        <v>5.5</v>
      </c>
      <c r="AB84" s="50">
        <v>0</v>
      </c>
      <c r="AC84" s="50">
        <v>9.3000000000000007</v>
      </c>
      <c r="AD84" s="50">
        <v>12.2</v>
      </c>
      <c r="AE84" s="50">
        <v>6.1</v>
      </c>
      <c r="AF84" s="119">
        <v>3.5</v>
      </c>
      <c r="AG84" s="120">
        <v>75</v>
      </c>
      <c r="AH84" s="52">
        <f>IF(ABS(MAX(B84:AF84))&gt;ABS(MIN(B84:AF84)),MAX(B84:AF84),MIN(B84:AF84))</f>
        <v>35.799999999999997</v>
      </c>
      <c r="AI84" s="121">
        <f>INDEX($B$9:$AF$9,1,MATCH(AH84,B84:AF84,0))</f>
        <v>0.20833333333333301</v>
      </c>
    </row>
    <row r="85" spans="1:37" x14ac:dyDescent="0.25">
      <c r="A85" s="122" t="s">
        <v>90</v>
      </c>
      <c r="B85" s="83">
        <v>-14</v>
      </c>
      <c r="C85" s="83">
        <v>-8</v>
      </c>
      <c r="D85" s="83">
        <v>-10.6</v>
      </c>
      <c r="E85" s="83">
        <v>-29</v>
      </c>
      <c r="F85" s="83">
        <v>-20</v>
      </c>
      <c r="G85" s="83">
        <v>-25</v>
      </c>
      <c r="H85" s="83">
        <v>5</v>
      </c>
      <c r="I85" s="83">
        <v>4</v>
      </c>
      <c r="J85" s="83">
        <v>-13</v>
      </c>
      <c r="K85" s="83">
        <v>0</v>
      </c>
      <c r="L85" s="83">
        <f>3.3-5.4</f>
        <v>-2.1000000000000005</v>
      </c>
      <c r="M85" s="83">
        <f>6.9-1.5</f>
        <v>5.4</v>
      </c>
      <c r="N85" s="83">
        <v>10.3</v>
      </c>
      <c r="O85" s="83">
        <f>-9.2+0.2</f>
        <v>-9</v>
      </c>
      <c r="P85" s="83">
        <v>17.2</v>
      </c>
      <c r="Q85" s="83">
        <f>6.9-1.6</f>
        <v>5.3000000000000007</v>
      </c>
      <c r="R85" s="83">
        <v>-14.6</v>
      </c>
      <c r="S85" s="83">
        <v>-12</v>
      </c>
      <c r="T85" s="83">
        <v>-8.5</v>
      </c>
      <c r="U85" s="83">
        <v>-15</v>
      </c>
      <c r="V85" s="83">
        <v>-11.9</v>
      </c>
      <c r="W85" s="83">
        <v>-14.5</v>
      </c>
      <c r="X85" s="83">
        <v>-6.7</v>
      </c>
      <c r="Y85" s="83">
        <v>3.1</v>
      </c>
      <c r="Z85" s="83">
        <v>20.7</v>
      </c>
      <c r="AA85" s="70">
        <v>9.3000000000000007</v>
      </c>
      <c r="AB85" s="70">
        <v>7.4</v>
      </c>
      <c r="AC85" s="70">
        <f>-8.1+0.5</f>
        <v>-7.6</v>
      </c>
      <c r="AD85" s="70">
        <f>-1.9-11.9</f>
        <v>-13.8</v>
      </c>
      <c r="AE85" s="70">
        <f>-6-14.9</f>
        <v>-20.9</v>
      </c>
      <c r="AF85" s="123">
        <f>-17.35-7.58</f>
        <v>-24.93</v>
      </c>
      <c r="AG85" s="120">
        <v>240</v>
      </c>
      <c r="AH85" s="52">
        <f>IF(ABS(MAX(B85:AF85))&gt;ABS(MIN(B85:AF85)),MAX(B85:AF85),MIN(B85:AF85))</f>
        <v>-29</v>
      </c>
      <c r="AI85" s="121">
        <f>INDEX($B$9:$AF$9,1,MATCH(AH85,B85:AF85,0))</f>
        <v>0.16666666666666699</v>
      </c>
    </row>
    <row r="86" spans="1:37" x14ac:dyDescent="0.25">
      <c r="A86" s="122" t="s">
        <v>91</v>
      </c>
      <c r="B86" s="83">
        <v>21.4</v>
      </c>
      <c r="C86" s="83">
        <v>15.9</v>
      </c>
      <c r="D86" s="83">
        <v>17.8</v>
      </c>
      <c r="E86" s="83">
        <v>18.100000000000001</v>
      </c>
      <c r="F86" s="83">
        <v>2.6</v>
      </c>
      <c r="G86" s="83">
        <v>7.1</v>
      </c>
      <c r="H86" s="83">
        <v>26.3</v>
      </c>
      <c r="I86" s="83">
        <v>26.9</v>
      </c>
      <c r="J86" s="83">
        <v>29.1</v>
      </c>
      <c r="K86" s="83">
        <v>32</v>
      </c>
      <c r="L86" s="83">
        <v>36</v>
      </c>
      <c r="M86" s="83">
        <v>33</v>
      </c>
      <c r="N86" s="83">
        <v>27.7</v>
      </c>
      <c r="O86" s="83">
        <v>26.8</v>
      </c>
      <c r="P86" s="83">
        <v>23.4</v>
      </c>
      <c r="Q86" s="83">
        <v>35.200000000000003</v>
      </c>
      <c r="R86" s="83">
        <v>27.4</v>
      </c>
      <c r="S86" s="83">
        <v>20.100000000000001</v>
      </c>
      <c r="T86" s="83">
        <v>11.4</v>
      </c>
      <c r="U86" s="83">
        <v>22.2</v>
      </c>
      <c r="V86" s="83">
        <v>14.2</v>
      </c>
      <c r="W86" s="83">
        <v>15.8</v>
      </c>
      <c r="X86" s="83">
        <v>17.100000000000001</v>
      </c>
      <c r="Y86" s="83">
        <v>22.4</v>
      </c>
      <c r="Z86" s="83">
        <v>42.4</v>
      </c>
      <c r="AA86" s="70">
        <v>40.4</v>
      </c>
      <c r="AB86" s="70">
        <v>38.9</v>
      </c>
      <c r="AC86" s="70">
        <v>32.700000000000003</v>
      </c>
      <c r="AD86" s="70">
        <v>23.7</v>
      </c>
      <c r="AE86" s="70">
        <v>25.3</v>
      </c>
      <c r="AF86" s="123">
        <v>28.41</v>
      </c>
      <c r="AG86" s="120">
        <v>60</v>
      </c>
      <c r="AH86" s="52">
        <f>IF(ABS(MAX(B86:AF86))&gt;ABS(MIN(B86:AF86)),MAX(B86:AF86),MIN(B86:AF86))</f>
        <v>42.4</v>
      </c>
      <c r="AI86" s="121">
        <f>INDEX($B$9:$AF$9,1,MATCH(AH86,B86:AF86,0))</f>
        <v>0.8125</v>
      </c>
    </row>
    <row r="87" spans="1:37" x14ac:dyDescent="0.25">
      <c r="A87" s="124" t="s">
        <v>92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>
        <v>-63.3</v>
      </c>
      <c r="S87" s="85">
        <v>-53.1</v>
      </c>
      <c r="T87" s="85">
        <v>-57.9</v>
      </c>
      <c r="U87" s="85">
        <v>-44.7</v>
      </c>
      <c r="V87" s="85">
        <v>-53.7</v>
      </c>
      <c r="W87" s="85">
        <v>-53.1</v>
      </c>
      <c r="X87" s="85">
        <v>-36.700000000000003</v>
      </c>
      <c r="Y87" s="85">
        <v>-29.8</v>
      </c>
      <c r="Z87" s="85">
        <v>-8.9</v>
      </c>
      <c r="AA87" s="125">
        <v>-21.8</v>
      </c>
      <c r="AB87" s="125">
        <v>13.7</v>
      </c>
      <c r="AC87" s="125">
        <v>0</v>
      </c>
      <c r="AD87" s="125">
        <v>-26.6</v>
      </c>
      <c r="AE87" s="125">
        <v>-76</v>
      </c>
      <c r="AF87" s="126">
        <v>-92.5</v>
      </c>
      <c r="AG87" s="127">
        <v>120</v>
      </c>
      <c r="AH87" s="52">
        <f>IF(ABS(MAX(B87:AF87))&gt;ABS(MIN(B87:AF87)),MAX(B87:AF87),MIN(B87:AF87))</f>
        <v>-92.5</v>
      </c>
      <c r="AI87" s="121">
        <f>INDEX($B$9:$AF$9,1,MATCH(AH87,B87:AF87,0))</f>
        <v>1</v>
      </c>
    </row>
    <row r="88" spans="1:37" ht="15.75" thickBot="1" x14ac:dyDescent="0.3">
      <c r="A88" s="124" t="s">
        <v>93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>
        <v>32.6</v>
      </c>
      <c r="S88" s="85">
        <v>40.1</v>
      </c>
      <c r="T88" s="85">
        <v>50.9</v>
      </c>
      <c r="U88" s="85">
        <v>31.4</v>
      </c>
      <c r="V88" s="85">
        <v>41.6</v>
      </c>
      <c r="W88" s="85">
        <v>38.200000000000003</v>
      </c>
      <c r="X88" s="85">
        <v>51.3</v>
      </c>
      <c r="Y88" s="85">
        <v>62</v>
      </c>
      <c r="Z88" s="85">
        <v>42.7</v>
      </c>
      <c r="AA88" s="125">
        <v>36.700000000000003</v>
      </c>
      <c r="AB88" s="125">
        <v>39.299999999999997</v>
      </c>
      <c r="AC88" s="125">
        <v>23.3</v>
      </c>
      <c r="AD88" s="125">
        <v>23.5</v>
      </c>
      <c r="AE88" s="125">
        <v>20.2</v>
      </c>
      <c r="AF88" s="126">
        <v>50</v>
      </c>
      <c r="AG88" s="127"/>
      <c r="AH88" s="52">
        <f>IF(ABS(MAX(B88:AF88))&gt;ABS(MIN(B88:AF88)),MAX(B88:AF88),MIN(B88:AF88))</f>
        <v>62</v>
      </c>
      <c r="AI88" s="121">
        <f>INDEX($B$9:$AF$9,1,MATCH(AH88,B88:AF88,0))</f>
        <v>0.79166666666666663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1">B90</f>
        <v>9.9</v>
      </c>
      <c r="D90" s="133">
        <f t="shared" si="21"/>
        <v>9.9</v>
      </c>
      <c r="E90" s="133">
        <f t="shared" si="21"/>
        <v>9.9</v>
      </c>
      <c r="F90" s="133">
        <f t="shared" si="21"/>
        <v>9.9</v>
      </c>
      <c r="G90" s="133">
        <f t="shared" si="21"/>
        <v>9.9</v>
      </c>
      <c r="H90" s="133">
        <f t="shared" si="21"/>
        <v>9.9</v>
      </c>
      <c r="I90" s="133">
        <f t="shared" si="21"/>
        <v>9.9</v>
      </c>
      <c r="J90" s="133">
        <f t="shared" si="21"/>
        <v>9.9</v>
      </c>
      <c r="K90" s="133">
        <f t="shared" si="21"/>
        <v>9.9</v>
      </c>
      <c r="L90" s="133">
        <f t="shared" si="21"/>
        <v>9.9</v>
      </c>
      <c r="M90" s="133">
        <f t="shared" si="21"/>
        <v>9.9</v>
      </c>
      <c r="N90" s="133">
        <f t="shared" si="21"/>
        <v>9.9</v>
      </c>
      <c r="O90" s="133">
        <f t="shared" si="21"/>
        <v>9.9</v>
      </c>
      <c r="P90" s="133">
        <f t="shared" si="21"/>
        <v>9.9</v>
      </c>
      <c r="Q90" s="133">
        <f t="shared" si="21"/>
        <v>9.9</v>
      </c>
      <c r="R90" s="133">
        <f t="shared" si="21"/>
        <v>9.9</v>
      </c>
      <c r="S90" s="133">
        <f t="shared" ref="S90:AF105" si="22">R90</f>
        <v>9.9</v>
      </c>
      <c r="T90" s="133">
        <f t="shared" si="22"/>
        <v>9.9</v>
      </c>
      <c r="U90" s="133">
        <f t="shared" si="22"/>
        <v>9.9</v>
      </c>
      <c r="V90" s="133">
        <f t="shared" si="22"/>
        <v>9.9</v>
      </c>
      <c r="W90" s="133">
        <f t="shared" si="22"/>
        <v>9.9</v>
      </c>
      <c r="X90" s="133">
        <f t="shared" si="22"/>
        <v>9.9</v>
      </c>
      <c r="Y90" s="133">
        <f t="shared" si="22"/>
        <v>9.9</v>
      </c>
      <c r="Z90" s="133">
        <f t="shared" si="22"/>
        <v>9.9</v>
      </c>
      <c r="AA90" s="133">
        <f t="shared" si="22"/>
        <v>9.9</v>
      </c>
      <c r="AB90" s="133">
        <f t="shared" si="22"/>
        <v>9.9</v>
      </c>
      <c r="AC90" s="133">
        <f t="shared" si="22"/>
        <v>9.9</v>
      </c>
      <c r="AD90" s="133">
        <f t="shared" si="22"/>
        <v>9.9</v>
      </c>
      <c r="AE90" s="133">
        <f t="shared" si="22"/>
        <v>9.9</v>
      </c>
      <c r="AF90" s="133">
        <f t="shared" si="22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1"/>
        <v>9.6</v>
      </c>
      <c r="D91" s="136">
        <f t="shared" si="21"/>
        <v>9.6</v>
      </c>
      <c r="E91" s="136">
        <f t="shared" si="21"/>
        <v>9.6</v>
      </c>
      <c r="F91" s="136">
        <f t="shared" si="21"/>
        <v>9.6</v>
      </c>
      <c r="G91" s="136">
        <f t="shared" si="21"/>
        <v>9.6</v>
      </c>
      <c r="H91" s="136">
        <f t="shared" si="21"/>
        <v>9.6</v>
      </c>
      <c r="I91" s="136">
        <f t="shared" si="21"/>
        <v>9.6</v>
      </c>
      <c r="J91" s="136">
        <f t="shared" si="21"/>
        <v>9.6</v>
      </c>
      <c r="K91" s="136">
        <f t="shared" si="21"/>
        <v>9.6</v>
      </c>
      <c r="L91" s="136">
        <f t="shared" si="21"/>
        <v>9.6</v>
      </c>
      <c r="M91" s="136">
        <f t="shared" si="21"/>
        <v>9.6</v>
      </c>
      <c r="N91" s="136">
        <f t="shared" si="21"/>
        <v>9.6</v>
      </c>
      <c r="O91" s="136">
        <f t="shared" si="21"/>
        <v>9.6</v>
      </c>
      <c r="P91" s="136">
        <f t="shared" si="21"/>
        <v>9.6</v>
      </c>
      <c r="Q91" s="136">
        <f t="shared" si="21"/>
        <v>9.6</v>
      </c>
      <c r="R91" s="136">
        <f t="shared" si="21"/>
        <v>9.6</v>
      </c>
      <c r="S91" s="136">
        <f t="shared" si="22"/>
        <v>9.6</v>
      </c>
      <c r="T91" s="136">
        <f t="shared" si="22"/>
        <v>9.6</v>
      </c>
      <c r="U91" s="136">
        <f t="shared" si="22"/>
        <v>9.6</v>
      </c>
      <c r="V91" s="136">
        <f t="shared" si="22"/>
        <v>9.6</v>
      </c>
      <c r="W91" s="136">
        <f t="shared" si="22"/>
        <v>9.6</v>
      </c>
      <c r="X91" s="136">
        <f t="shared" si="22"/>
        <v>9.6</v>
      </c>
      <c r="Y91" s="136">
        <f t="shared" si="22"/>
        <v>9.6</v>
      </c>
      <c r="Z91" s="136">
        <f t="shared" si="22"/>
        <v>9.6</v>
      </c>
      <c r="AA91" s="136">
        <f t="shared" si="22"/>
        <v>9.6</v>
      </c>
      <c r="AB91" s="136">
        <f t="shared" si="22"/>
        <v>9.6</v>
      </c>
      <c r="AC91" s="136">
        <f t="shared" si="22"/>
        <v>9.6</v>
      </c>
      <c r="AD91" s="136">
        <f t="shared" si="22"/>
        <v>9.6</v>
      </c>
      <c r="AE91" s="136">
        <f t="shared" si="22"/>
        <v>9.6</v>
      </c>
      <c r="AF91" s="136">
        <f t="shared" si="22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1"/>
        <v>9.98</v>
      </c>
      <c r="D92" s="136">
        <f t="shared" si="21"/>
        <v>9.98</v>
      </c>
      <c r="E92" s="136">
        <f t="shared" si="21"/>
        <v>9.98</v>
      </c>
      <c r="F92" s="136">
        <f t="shared" si="21"/>
        <v>9.98</v>
      </c>
      <c r="G92" s="136">
        <f t="shared" si="21"/>
        <v>9.98</v>
      </c>
      <c r="H92" s="136">
        <f t="shared" si="21"/>
        <v>9.98</v>
      </c>
      <c r="I92" s="136">
        <f t="shared" si="21"/>
        <v>9.98</v>
      </c>
      <c r="J92" s="136">
        <f t="shared" si="21"/>
        <v>9.98</v>
      </c>
      <c r="K92" s="136">
        <f t="shared" si="21"/>
        <v>9.98</v>
      </c>
      <c r="L92" s="136">
        <f t="shared" si="21"/>
        <v>9.98</v>
      </c>
      <c r="M92" s="136">
        <f t="shared" si="21"/>
        <v>9.98</v>
      </c>
      <c r="N92" s="136">
        <f t="shared" si="21"/>
        <v>9.98</v>
      </c>
      <c r="O92" s="136">
        <f t="shared" si="21"/>
        <v>9.98</v>
      </c>
      <c r="P92" s="136">
        <f t="shared" si="21"/>
        <v>9.98</v>
      </c>
      <c r="Q92" s="136">
        <f t="shared" si="21"/>
        <v>9.98</v>
      </c>
      <c r="R92" s="136">
        <f t="shared" si="21"/>
        <v>9.98</v>
      </c>
      <c r="S92" s="136">
        <f t="shared" si="22"/>
        <v>9.98</v>
      </c>
      <c r="T92" s="136">
        <f t="shared" si="22"/>
        <v>9.98</v>
      </c>
      <c r="U92" s="136">
        <f t="shared" si="22"/>
        <v>9.98</v>
      </c>
      <c r="V92" s="136">
        <f t="shared" si="22"/>
        <v>9.98</v>
      </c>
      <c r="W92" s="136">
        <f t="shared" si="22"/>
        <v>9.98</v>
      </c>
      <c r="X92" s="136">
        <f t="shared" si="22"/>
        <v>9.98</v>
      </c>
      <c r="Y92" s="136">
        <f t="shared" si="22"/>
        <v>9.98</v>
      </c>
      <c r="Z92" s="136">
        <f t="shared" si="22"/>
        <v>9.98</v>
      </c>
      <c r="AA92" s="136">
        <f t="shared" si="22"/>
        <v>9.98</v>
      </c>
      <c r="AB92" s="136">
        <f t="shared" si="22"/>
        <v>9.98</v>
      </c>
      <c r="AC92" s="136">
        <f t="shared" si="22"/>
        <v>9.98</v>
      </c>
      <c r="AD92" s="136">
        <f t="shared" si="22"/>
        <v>9.98</v>
      </c>
      <c r="AE92" s="136">
        <f t="shared" si="22"/>
        <v>9.98</v>
      </c>
      <c r="AF92" s="136">
        <f t="shared" si="22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1"/>
        <v>9.1</v>
      </c>
      <c r="D93" s="136">
        <f t="shared" si="21"/>
        <v>9.1</v>
      </c>
      <c r="E93" s="136">
        <f t="shared" si="21"/>
        <v>9.1</v>
      </c>
      <c r="F93" s="136">
        <f t="shared" si="21"/>
        <v>9.1</v>
      </c>
      <c r="G93" s="136">
        <f t="shared" si="21"/>
        <v>9.1</v>
      </c>
      <c r="H93" s="136">
        <f t="shared" si="21"/>
        <v>9.1</v>
      </c>
      <c r="I93" s="136">
        <f t="shared" si="21"/>
        <v>9.1</v>
      </c>
      <c r="J93" s="136">
        <f t="shared" si="21"/>
        <v>9.1</v>
      </c>
      <c r="K93" s="136">
        <f t="shared" si="21"/>
        <v>9.1</v>
      </c>
      <c r="L93" s="136">
        <f t="shared" si="21"/>
        <v>9.1</v>
      </c>
      <c r="M93" s="136">
        <f t="shared" si="21"/>
        <v>9.1</v>
      </c>
      <c r="N93" s="136">
        <f t="shared" si="21"/>
        <v>9.1</v>
      </c>
      <c r="O93" s="136">
        <f t="shared" si="21"/>
        <v>9.1</v>
      </c>
      <c r="P93" s="136">
        <f t="shared" si="21"/>
        <v>9.1</v>
      </c>
      <c r="Q93" s="136">
        <f t="shared" si="21"/>
        <v>9.1</v>
      </c>
      <c r="R93" s="136">
        <f t="shared" si="21"/>
        <v>9.1</v>
      </c>
      <c r="S93" s="136">
        <f t="shared" si="22"/>
        <v>9.1</v>
      </c>
      <c r="T93" s="136">
        <f t="shared" si="22"/>
        <v>9.1</v>
      </c>
      <c r="U93" s="136">
        <f t="shared" si="22"/>
        <v>9.1</v>
      </c>
      <c r="V93" s="136">
        <f t="shared" si="22"/>
        <v>9.1</v>
      </c>
      <c r="W93" s="136">
        <f t="shared" si="22"/>
        <v>9.1</v>
      </c>
      <c r="X93" s="136">
        <f t="shared" si="22"/>
        <v>9.1</v>
      </c>
      <c r="Y93" s="136">
        <f t="shared" si="22"/>
        <v>9.1</v>
      </c>
      <c r="Z93" s="136">
        <f t="shared" si="22"/>
        <v>9.1</v>
      </c>
      <c r="AA93" s="136">
        <f t="shared" si="22"/>
        <v>9.1</v>
      </c>
      <c r="AB93" s="136">
        <f t="shared" si="22"/>
        <v>9.1</v>
      </c>
      <c r="AC93" s="136">
        <f t="shared" si="22"/>
        <v>9.1</v>
      </c>
      <c r="AD93" s="136">
        <f t="shared" si="22"/>
        <v>9.1</v>
      </c>
      <c r="AE93" s="136">
        <f t="shared" si="22"/>
        <v>9.1</v>
      </c>
      <c r="AF93" s="136">
        <f t="shared" si="22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1"/>
        <v>9.18</v>
      </c>
      <c r="D94" s="136">
        <f t="shared" si="21"/>
        <v>9.18</v>
      </c>
      <c r="E94" s="136">
        <f t="shared" si="21"/>
        <v>9.18</v>
      </c>
      <c r="F94" s="136">
        <f t="shared" si="21"/>
        <v>9.18</v>
      </c>
      <c r="G94" s="136">
        <f t="shared" si="21"/>
        <v>9.18</v>
      </c>
      <c r="H94" s="136">
        <f t="shared" si="21"/>
        <v>9.18</v>
      </c>
      <c r="I94" s="136">
        <f t="shared" si="21"/>
        <v>9.18</v>
      </c>
      <c r="J94" s="136">
        <f t="shared" si="21"/>
        <v>9.18</v>
      </c>
      <c r="K94" s="136">
        <f t="shared" si="21"/>
        <v>9.18</v>
      </c>
      <c r="L94" s="136">
        <f t="shared" si="21"/>
        <v>9.18</v>
      </c>
      <c r="M94" s="136">
        <f t="shared" si="21"/>
        <v>9.18</v>
      </c>
      <c r="N94" s="136">
        <f t="shared" si="21"/>
        <v>9.18</v>
      </c>
      <c r="O94" s="136">
        <f t="shared" si="21"/>
        <v>9.18</v>
      </c>
      <c r="P94" s="136">
        <f t="shared" si="21"/>
        <v>9.18</v>
      </c>
      <c r="Q94" s="136">
        <f t="shared" si="21"/>
        <v>9.18</v>
      </c>
      <c r="R94" s="136">
        <f t="shared" si="21"/>
        <v>9.18</v>
      </c>
      <c r="S94" s="136">
        <f t="shared" si="22"/>
        <v>9.18</v>
      </c>
      <c r="T94" s="136">
        <f t="shared" si="22"/>
        <v>9.18</v>
      </c>
      <c r="U94" s="136">
        <f t="shared" si="22"/>
        <v>9.18</v>
      </c>
      <c r="V94" s="136">
        <f t="shared" si="22"/>
        <v>9.18</v>
      </c>
      <c r="W94" s="136">
        <f t="shared" si="22"/>
        <v>9.18</v>
      </c>
      <c r="X94" s="136">
        <f t="shared" si="22"/>
        <v>9.18</v>
      </c>
      <c r="Y94" s="136">
        <f t="shared" si="22"/>
        <v>9.18</v>
      </c>
      <c r="Z94" s="136">
        <f t="shared" si="22"/>
        <v>9.18</v>
      </c>
      <c r="AA94" s="136">
        <f t="shared" si="22"/>
        <v>9.18</v>
      </c>
      <c r="AB94" s="136">
        <f t="shared" si="22"/>
        <v>9.18</v>
      </c>
      <c r="AC94" s="136">
        <f t="shared" si="22"/>
        <v>9.18</v>
      </c>
      <c r="AD94" s="136">
        <f t="shared" si="22"/>
        <v>9.18</v>
      </c>
      <c r="AE94" s="136">
        <f t="shared" si="22"/>
        <v>9.18</v>
      </c>
      <c r="AF94" s="136">
        <f t="shared" si="22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1"/>
        <v>7</v>
      </c>
      <c r="D95" s="136">
        <f t="shared" si="21"/>
        <v>7</v>
      </c>
      <c r="E95" s="136">
        <f t="shared" si="21"/>
        <v>7</v>
      </c>
      <c r="F95" s="136">
        <f t="shared" si="21"/>
        <v>7</v>
      </c>
      <c r="G95" s="136">
        <f t="shared" si="21"/>
        <v>7</v>
      </c>
      <c r="H95" s="136">
        <f t="shared" si="21"/>
        <v>7</v>
      </c>
      <c r="I95" s="136">
        <f t="shared" si="21"/>
        <v>7</v>
      </c>
      <c r="J95" s="136">
        <f t="shared" si="21"/>
        <v>7</v>
      </c>
      <c r="K95" s="136">
        <f t="shared" si="21"/>
        <v>7</v>
      </c>
      <c r="L95" s="136">
        <f t="shared" si="21"/>
        <v>7</v>
      </c>
      <c r="M95" s="136">
        <f t="shared" si="21"/>
        <v>7</v>
      </c>
      <c r="N95" s="136">
        <f t="shared" si="21"/>
        <v>7</v>
      </c>
      <c r="O95" s="136">
        <f t="shared" si="21"/>
        <v>7</v>
      </c>
      <c r="P95" s="136">
        <f t="shared" si="21"/>
        <v>7</v>
      </c>
      <c r="Q95" s="136">
        <f t="shared" si="21"/>
        <v>7</v>
      </c>
      <c r="R95" s="136">
        <f t="shared" si="21"/>
        <v>7</v>
      </c>
      <c r="S95" s="136">
        <f t="shared" si="22"/>
        <v>7</v>
      </c>
      <c r="T95" s="136">
        <f t="shared" si="22"/>
        <v>7</v>
      </c>
      <c r="U95" s="136">
        <f t="shared" si="22"/>
        <v>7</v>
      </c>
      <c r="V95" s="136">
        <f t="shared" si="22"/>
        <v>7</v>
      </c>
      <c r="W95" s="136">
        <f t="shared" si="22"/>
        <v>7</v>
      </c>
      <c r="X95" s="136">
        <f t="shared" si="22"/>
        <v>7</v>
      </c>
      <c r="Y95" s="136">
        <f t="shared" si="22"/>
        <v>7</v>
      </c>
      <c r="Z95" s="136">
        <f t="shared" si="22"/>
        <v>7</v>
      </c>
      <c r="AA95" s="136">
        <f t="shared" si="22"/>
        <v>7</v>
      </c>
      <c r="AB95" s="136">
        <f t="shared" si="22"/>
        <v>7</v>
      </c>
      <c r="AC95" s="136">
        <f t="shared" si="22"/>
        <v>7</v>
      </c>
      <c r="AD95" s="136">
        <f t="shared" si="22"/>
        <v>7</v>
      </c>
      <c r="AE95" s="136">
        <f t="shared" si="22"/>
        <v>7</v>
      </c>
      <c r="AF95" s="136">
        <f t="shared" si="22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1"/>
        <v>2.25</v>
      </c>
      <c r="D96" s="136">
        <f t="shared" si="21"/>
        <v>2.25</v>
      </c>
      <c r="E96" s="136">
        <f t="shared" si="21"/>
        <v>2.25</v>
      </c>
      <c r="F96" s="136">
        <f t="shared" si="21"/>
        <v>2.25</v>
      </c>
      <c r="G96" s="136">
        <f t="shared" si="21"/>
        <v>2.25</v>
      </c>
      <c r="H96" s="136">
        <f t="shared" si="21"/>
        <v>2.25</v>
      </c>
      <c r="I96" s="136">
        <f t="shared" si="21"/>
        <v>2.25</v>
      </c>
      <c r="J96" s="136">
        <f t="shared" si="21"/>
        <v>2.25</v>
      </c>
      <c r="K96" s="136">
        <f t="shared" si="21"/>
        <v>2.25</v>
      </c>
      <c r="L96" s="136">
        <f t="shared" si="21"/>
        <v>2.25</v>
      </c>
      <c r="M96" s="136">
        <f t="shared" si="21"/>
        <v>2.25</v>
      </c>
      <c r="N96" s="136">
        <f t="shared" si="21"/>
        <v>2.25</v>
      </c>
      <c r="O96" s="136">
        <f t="shared" si="21"/>
        <v>2.25</v>
      </c>
      <c r="P96" s="136">
        <f t="shared" si="21"/>
        <v>2.25</v>
      </c>
      <c r="Q96" s="136">
        <f t="shared" si="21"/>
        <v>2.25</v>
      </c>
      <c r="R96" s="136">
        <f t="shared" si="21"/>
        <v>2.25</v>
      </c>
      <c r="S96" s="136">
        <f t="shared" si="22"/>
        <v>2.25</v>
      </c>
      <c r="T96" s="136">
        <f t="shared" si="22"/>
        <v>2.25</v>
      </c>
      <c r="U96" s="136">
        <f t="shared" si="22"/>
        <v>2.25</v>
      </c>
      <c r="V96" s="136">
        <f t="shared" si="22"/>
        <v>2.25</v>
      </c>
      <c r="W96" s="136">
        <f t="shared" si="22"/>
        <v>2.25</v>
      </c>
      <c r="X96" s="136">
        <f t="shared" si="22"/>
        <v>2.25</v>
      </c>
      <c r="Y96" s="136">
        <f t="shared" si="22"/>
        <v>2.25</v>
      </c>
      <c r="Z96" s="136">
        <f t="shared" si="22"/>
        <v>2.25</v>
      </c>
      <c r="AA96" s="136">
        <f t="shared" si="22"/>
        <v>2.25</v>
      </c>
      <c r="AB96" s="136">
        <f t="shared" si="22"/>
        <v>2.25</v>
      </c>
      <c r="AC96" s="136">
        <f t="shared" si="22"/>
        <v>2.25</v>
      </c>
      <c r="AD96" s="136">
        <f t="shared" si="22"/>
        <v>2.25</v>
      </c>
      <c r="AE96" s="136">
        <f t="shared" si="22"/>
        <v>2.25</v>
      </c>
      <c r="AF96" s="136">
        <f t="shared" si="22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1"/>
        <v>1.64</v>
      </c>
      <c r="D97" s="136">
        <f t="shared" si="21"/>
        <v>1.64</v>
      </c>
      <c r="E97" s="136">
        <f t="shared" si="21"/>
        <v>1.64</v>
      </c>
      <c r="F97" s="136">
        <f t="shared" si="21"/>
        <v>1.64</v>
      </c>
      <c r="G97" s="136">
        <f t="shared" si="21"/>
        <v>1.64</v>
      </c>
      <c r="H97" s="136">
        <f t="shared" si="21"/>
        <v>1.64</v>
      </c>
      <c r="I97" s="136">
        <f t="shared" si="21"/>
        <v>1.64</v>
      </c>
      <c r="J97" s="136">
        <f t="shared" si="21"/>
        <v>1.64</v>
      </c>
      <c r="K97" s="136">
        <f t="shared" si="21"/>
        <v>1.64</v>
      </c>
      <c r="L97" s="136">
        <f t="shared" si="21"/>
        <v>1.64</v>
      </c>
      <c r="M97" s="136">
        <f t="shared" si="21"/>
        <v>1.64</v>
      </c>
      <c r="N97" s="136">
        <f t="shared" si="21"/>
        <v>1.64</v>
      </c>
      <c r="O97" s="136">
        <f t="shared" si="21"/>
        <v>1.64</v>
      </c>
      <c r="P97" s="136">
        <f t="shared" si="21"/>
        <v>1.64</v>
      </c>
      <c r="Q97" s="136">
        <f t="shared" si="21"/>
        <v>1.64</v>
      </c>
      <c r="R97" s="136">
        <f t="shared" si="21"/>
        <v>1.64</v>
      </c>
      <c r="S97" s="136">
        <f t="shared" si="22"/>
        <v>1.64</v>
      </c>
      <c r="T97" s="136">
        <f t="shared" si="22"/>
        <v>1.64</v>
      </c>
      <c r="U97" s="136">
        <f t="shared" si="22"/>
        <v>1.64</v>
      </c>
      <c r="V97" s="136">
        <f t="shared" si="22"/>
        <v>1.64</v>
      </c>
      <c r="W97" s="136">
        <f t="shared" si="22"/>
        <v>1.64</v>
      </c>
      <c r="X97" s="136">
        <f t="shared" si="22"/>
        <v>1.64</v>
      </c>
      <c r="Y97" s="136">
        <f t="shared" si="22"/>
        <v>1.64</v>
      </c>
      <c r="Z97" s="136">
        <f t="shared" si="22"/>
        <v>1.64</v>
      </c>
      <c r="AA97" s="136">
        <f t="shared" si="22"/>
        <v>1.64</v>
      </c>
      <c r="AB97" s="136">
        <f t="shared" si="22"/>
        <v>1.64</v>
      </c>
      <c r="AC97" s="136">
        <f t="shared" si="22"/>
        <v>1.64</v>
      </c>
      <c r="AD97" s="136">
        <f t="shared" si="22"/>
        <v>1.64</v>
      </c>
      <c r="AE97" s="136">
        <f t="shared" si="22"/>
        <v>1.64</v>
      </c>
      <c r="AF97" s="136">
        <f t="shared" si="22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1"/>
        <v>1.62</v>
      </c>
      <c r="D98" s="136">
        <f t="shared" si="21"/>
        <v>1.62</v>
      </c>
      <c r="E98" s="136">
        <f t="shared" si="21"/>
        <v>1.62</v>
      </c>
      <c r="F98" s="136">
        <f t="shared" si="21"/>
        <v>1.62</v>
      </c>
      <c r="G98" s="136">
        <f t="shared" si="21"/>
        <v>1.62</v>
      </c>
      <c r="H98" s="136">
        <f t="shared" si="21"/>
        <v>1.62</v>
      </c>
      <c r="I98" s="136">
        <f t="shared" si="21"/>
        <v>1.62</v>
      </c>
      <c r="J98" s="136">
        <f t="shared" si="21"/>
        <v>1.62</v>
      </c>
      <c r="K98" s="136">
        <f t="shared" si="21"/>
        <v>1.62</v>
      </c>
      <c r="L98" s="136">
        <f t="shared" si="21"/>
        <v>1.62</v>
      </c>
      <c r="M98" s="136">
        <f t="shared" si="21"/>
        <v>1.62</v>
      </c>
      <c r="N98" s="136">
        <f t="shared" si="21"/>
        <v>1.62</v>
      </c>
      <c r="O98" s="136">
        <f t="shared" si="21"/>
        <v>1.62</v>
      </c>
      <c r="P98" s="136">
        <f t="shared" si="21"/>
        <v>1.62</v>
      </c>
      <c r="Q98" s="136">
        <f t="shared" si="21"/>
        <v>1.62</v>
      </c>
      <c r="R98" s="136">
        <f t="shared" si="21"/>
        <v>1.62</v>
      </c>
      <c r="S98" s="136">
        <f t="shared" si="22"/>
        <v>1.62</v>
      </c>
      <c r="T98" s="136">
        <f t="shared" si="22"/>
        <v>1.62</v>
      </c>
      <c r="U98" s="136">
        <f t="shared" si="22"/>
        <v>1.62</v>
      </c>
      <c r="V98" s="136">
        <f t="shared" si="22"/>
        <v>1.62</v>
      </c>
      <c r="W98" s="136">
        <f t="shared" si="22"/>
        <v>1.62</v>
      </c>
      <c r="X98" s="136">
        <f t="shared" si="22"/>
        <v>1.62</v>
      </c>
      <c r="Y98" s="136">
        <f t="shared" si="22"/>
        <v>1.62</v>
      </c>
      <c r="Z98" s="136">
        <f t="shared" si="22"/>
        <v>1.62</v>
      </c>
      <c r="AA98" s="136">
        <f t="shared" si="22"/>
        <v>1.62</v>
      </c>
      <c r="AB98" s="136">
        <f t="shared" si="22"/>
        <v>1.62</v>
      </c>
      <c r="AC98" s="136">
        <f t="shared" si="22"/>
        <v>1.62</v>
      </c>
      <c r="AD98" s="136">
        <f t="shared" si="22"/>
        <v>1.62</v>
      </c>
      <c r="AE98" s="136">
        <f t="shared" si="22"/>
        <v>1.62</v>
      </c>
      <c r="AF98" s="136">
        <f t="shared" si="22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1"/>
        <v>8.36</v>
      </c>
      <c r="D99" s="136">
        <f t="shared" si="21"/>
        <v>8.36</v>
      </c>
      <c r="E99" s="136">
        <f t="shared" si="21"/>
        <v>8.36</v>
      </c>
      <c r="F99" s="136">
        <f t="shared" si="21"/>
        <v>8.36</v>
      </c>
      <c r="G99" s="136">
        <f t="shared" si="21"/>
        <v>8.36</v>
      </c>
      <c r="H99" s="136">
        <f t="shared" si="21"/>
        <v>8.36</v>
      </c>
      <c r="I99" s="136">
        <f t="shared" si="21"/>
        <v>8.36</v>
      </c>
      <c r="J99" s="136">
        <f t="shared" si="21"/>
        <v>8.36</v>
      </c>
      <c r="K99" s="136">
        <f t="shared" si="21"/>
        <v>8.36</v>
      </c>
      <c r="L99" s="136">
        <f t="shared" si="21"/>
        <v>8.36</v>
      </c>
      <c r="M99" s="136">
        <f t="shared" si="21"/>
        <v>8.36</v>
      </c>
      <c r="N99" s="136">
        <f t="shared" si="21"/>
        <v>8.36</v>
      </c>
      <c r="O99" s="136">
        <f t="shared" si="21"/>
        <v>8.36</v>
      </c>
      <c r="P99" s="136">
        <f t="shared" si="21"/>
        <v>8.36</v>
      </c>
      <c r="Q99" s="136">
        <f t="shared" si="21"/>
        <v>8.36</v>
      </c>
      <c r="R99" s="136">
        <f t="shared" si="21"/>
        <v>8.36</v>
      </c>
      <c r="S99" s="136">
        <f t="shared" si="22"/>
        <v>8.36</v>
      </c>
      <c r="T99" s="136">
        <f t="shared" si="22"/>
        <v>8.36</v>
      </c>
      <c r="U99" s="136">
        <f t="shared" si="22"/>
        <v>8.36</v>
      </c>
      <c r="V99" s="136">
        <f t="shared" si="22"/>
        <v>8.36</v>
      </c>
      <c r="W99" s="136">
        <f t="shared" si="22"/>
        <v>8.36</v>
      </c>
      <c r="X99" s="136">
        <f t="shared" si="22"/>
        <v>8.36</v>
      </c>
      <c r="Y99" s="136">
        <f t="shared" si="22"/>
        <v>8.36</v>
      </c>
      <c r="Z99" s="136">
        <f t="shared" si="22"/>
        <v>8.36</v>
      </c>
      <c r="AA99" s="136">
        <f t="shared" si="22"/>
        <v>8.36</v>
      </c>
      <c r="AB99" s="136">
        <f t="shared" si="22"/>
        <v>8.36</v>
      </c>
      <c r="AC99" s="136">
        <f t="shared" si="22"/>
        <v>8.36</v>
      </c>
      <c r="AD99" s="136">
        <f t="shared" si="22"/>
        <v>8.36</v>
      </c>
      <c r="AE99" s="136">
        <f t="shared" si="22"/>
        <v>8.36</v>
      </c>
      <c r="AF99" s="136">
        <f t="shared" si="22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1"/>
        <v>8</v>
      </c>
      <c r="D100" s="136">
        <f t="shared" si="21"/>
        <v>8</v>
      </c>
      <c r="E100" s="136">
        <f t="shared" si="21"/>
        <v>8</v>
      </c>
      <c r="F100" s="136">
        <f t="shared" si="21"/>
        <v>8</v>
      </c>
      <c r="G100" s="136">
        <f t="shared" si="21"/>
        <v>8</v>
      </c>
      <c r="H100" s="136">
        <f t="shared" si="21"/>
        <v>8</v>
      </c>
      <c r="I100" s="136">
        <v>5.4</v>
      </c>
      <c r="J100" s="136">
        <f t="shared" si="21"/>
        <v>5.4</v>
      </c>
      <c r="K100" s="136">
        <f t="shared" si="21"/>
        <v>5.4</v>
      </c>
      <c r="L100" s="136">
        <f t="shared" si="21"/>
        <v>5.4</v>
      </c>
      <c r="M100" s="136">
        <f t="shared" si="21"/>
        <v>5.4</v>
      </c>
      <c r="N100" s="136">
        <f t="shared" si="21"/>
        <v>5.4</v>
      </c>
      <c r="O100" s="136">
        <f t="shared" si="21"/>
        <v>5.4</v>
      </c>
      <c r="P100" s="136">
        <f t="shared" si="21"/>
        <v>5.4</v>
      </c>
      <c r="Q100" s="136">
        <f t="shared" si="21"/>
        <v>5.4</v>
      </c>
      <c r="R100" s="136">
        <f t="shared" si="21"/>
        <v>5.4</v>
      </c>
      <c r="S100" s="136">
        <f t="shared" si="22"/>
        <v>5.4</v>
      </c>
      <c r="T100" s="136">
        <f t="shared" si="22"/>
        <v>5.4</v>
      </c>
      <c r="U100" s="136">
        <f t="shared" si="22"/>
        <v>5.4</v>
      </c>
      <c r="V100" s="136">
        <f t="shared" si="22"/>
        <v>5.4</v>
      </c>
      <c r="W100" s="136">
        <f t="shared" si="22"/>
        <v>5.4</v>
      </c>
      <c r="X100" s="136">
        <f t="shared" si="22"/>
        <v>5.4</v>
      </c>
      <c r="Y100" s="136">
        <f t="shared" si="22"/>
        <v>5.4</v>
      </c>
      <c r="Z100" s="136">
        <f t="shared" si="22"/>
        <v>5.4</v>
      </c>
      <c r="AA100" s="136">
        <f t="shared" si="22"/>
        <v>5.4</v>
      </c>
      <c r="AB100" s="136">
        <f t="shared" si="22"/>
        <v>5.4</v>
      </c>
      <c r="AC100" s="136">
        <f t="shared" si="22"/>
        <v>5.4</v>
      </c>
      <c r="AD100" s="136">
        <f t="shared" si="22"/>
        <v>5.4</v>
      </c>
      <c r="AE100" s="136">
        <f t="shared" si="22"/>
        <v>5.4</v>
      </c>
      <c r="AF100" s="136">
        <f t="shared" si="22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1"/>
        <v>6.57</v>
      </c>
      <c r="D101" s="136">
        <f t="shared" si="21"/>
        <v>6.57</v>
      </c>
      <c r="E101" s="136">
        <f t="shared" si="21"/>
        <v>6.57</v>
      </c>
      <c r="F101" s="136">
        <f t="shared" si="21"/>
        <v>6.57</v>
      </c>
      <c r="G101" s="136">
        <f t="shared" si="21"/>
        <v>6.57</v>
      </c>
      <c r="H101" s="136">
        <f t="shared" si="21"/>
        <v>6.57</v>
      </c>
      <c r="I101" s="136">
        <f t="shared" si="21"/>
        <v>6.57</v>
      </c>
      <c r="J101" s="136">
        <f t="shared" si="21"/>
        <v>6.57</v>
      </c>
      <c r="K101" s="136">
        <f t="shared" si="21"/>
        <v>6.57</v>
      </c>
      <c r="L101" s="136">
        <f t="shared" si="21"/>
        <v>6.57</v>
      </c>
      <c r="M101" s="136">
        <f t="shared" si="21"/>
        <v>6.57</v>
      </c>
      <c r="N101" s="136">
        <f t="shared" si="21"/>
        <v>6.57</v>
      </c>
      <c r="O101" s="136">
        <f t="shared" si="21"/>
        <v>6.57</v>
      </c>
      <c r="P101" s="136">
        <f t="shared" si="21"/>
        <v>6.57</v>
      </c>
      <c r="Q101" s="136">
        <f t="shared" si="21"/>
        <v>6.57</v>
      </c>
      <c r="R101" s="136">
        <f t="shared" si="21"/>
        <v>6.57</v>
      </c>
      <c r="S101" s="136">
        <f t="shared" si="22"/>
        <v>6.57</v>
      </c>
      <c r="T101" s="136">
        <f t="shared" si="22"/>
        <v>6.57</v>
      </c>
      <c r="U101" s="136">
        <f t="shared" si="22"/>
        <v>6.57</v>
      </c>
      <c r="V101" s="136">
        <f t="shared" si="22"/>
        <v>6.57</v>
      </c>
      <c r="W101" s="136">
        <f t="shared" si="22"/>
        <v>6.57</v>
      </c>
      <c r="X101" s="136">
        <f t="shared" si="22"/>
        <v>6.57</v>
      </c>
      <c r="Y101" s="136">
        <f t="shared" si="22"/>
        <v>6.57</v>
      </c>
      <c r="Z101" s="136">
        <f t="shared" si="22"/>
        <v>6.57</v>
      </c>
      <c r="AA101" s="136">
        <f t="shared" si="22"/>
        <v>6.57</v>
      </c>
      <c r="AB101" s="136">
        <f t="shared" si="22"/>
        <v>6.57</v>
      </c>
      <c r="AC101" s="136">
        <f t="shared" si="22"/>
        <v>6.57</v>
      </c>
      <c r="AD101" s="136">
        <f t="shared" si="22"/>
        <v>6.57</v>
      </c>
      <c r="AE101" s="136">
        <f t="shared" si="22"/>
        <v>6.57</v>
      </c>
      <c r="AF101" s="136">
        <f t="shared" si="22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1"/>
        <v>3.43</v>
      </c>
      <c r="D102" s="136">
        <f t="shared" si="21"/>
        <v>3.43</v>
      </c>
      <c r="E102" s="136">
        <f t="shared" si="21"/>
        <v>3.43</v>
      </c>
      <c r="F102" s="136">
        <f t="shared" si="21"/>
        <v>3.43</v>
      </c>
      <c r="G102" s="136">
        <f t="shared" si="21"/>
        <v>3.43</v>
      </c>
      <c r="H102" s="136">
        <f t="shared" si="21"/>
        <v>3.43</v>
      </c>
      <c r="I102" s="136">
        <f t="shared" si="21"/>
        <v>3.43</v>
      </c>
      <c r="J102" s="136">
        <f t="shared" si="21"/>
        <v>3.43</v>
      </c>
      <c r="K102" s="136">
        <f t="shared" si="21"/>
        <v>3.43</v>
      </c>
      <c r="L102" s="136">
        <f t="shared" si="21"/>
        <v>3.43</v>
      </c>
      <c r="M102" s="136">
        <f t="shared" si="21"/>
        <v>3.43</v>
      </c>
      <c r="N102" s="136">
        <f t="shared" si="21"/>
        <v>3.43</v>
      </c>
      <c r="O102" s="136">
        <f t="shared" si="21"/>
        <v>3.43</v>
      </c>
      <c r="P102" s="136">
        <f t="shared" si="21"/>
        <v>3.43</v>
      </c>
      <c r="Q102" s="136">
        <f t="shared" si="21"/>
        <v>3.43</v>
      </c>
      <c r="R102" s="136">
        <f t="shared" si="21"/>
        <v>3.43</v>
      </c>
      <c r="S102" s="136">
        <f t="shared" si="22"/>
        <v>3.43</v>
      </c>
      <c r="T102" s="136">
        <f t="shared" si="22"/>
        <v>3.43</v>
      </c>
      <c r="U102" s="136">
        <f t="shared" si="22"/>
        <v>3.43</v>
      </c>
      <c r="V102" s="136">
        <f t="shared" si="22"/>
        <v>3.43</v>
      </c>
      <c r="W102" s="136">
        <f t="shared" si="22"/>
        <v>3.43</v>
      </c>
      <c r="X102" s="136">
        <f t="shared" si="22"/>
        <v>3.43</v>
      </c>
      <c r="Y102" s="136">
        <f t="shared" si="22"/>
        <v>3.43</v>
      </c>
      <c r="Z102" s="136">
        <f t="shared" si="22"/>
        <v>3.43</v>
      </c>
      <c r="AA102" s="136">
        <f t="shared" si="22"/>
        <v>3.43</v>
      </c>
      <c r="AB102" s="136">
        <f t="shared" si="22"/>
        <v>3.43</v>
      </c>
      <c r="AC102" s="136">
        <f t="shared" si="22"/>
        <v>3.43</v>
      </c>
      <c r="AD102" s="136">
        <f t="shared" si="22"/>
        <v>3.43</v>
      </c>
      <c r="AE102" s="136">
        <f t="shared" si="22"/>
        <v>3.43</v>
      </c>
      <c r="AF102" s="136">
        <f t="shared" si="22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1"/>
        <v>8</v>
      </c>
      <c r="D103" s="136">
        <f t="shared" si="21"/>
        <v>8</v>
      </c>
      <c r="E103" s="136">
        <f t="shared" si="21"/>
        <v>8</v>
      </c>
      <c r="F103" s="136">
        <f t="shared" si="21"/>
        <v>8</v>
      </c>
      <c r="G103" s="136">
        <f t="shared" si="21"/>
        <v>8</v>
      </c>
      <c r="H103" s="136">
        <f t="shared" si="21"/>
        <v>8</v>
      </c>
      <c r="I103" s="136">
        <f t="shared" si="21"/>
        <v>8</v>
      </c>
      <c r="J103" s="136">
        <f t="shared" si="21"/>
        <v>8</v>
      </c>
      <c r="K103" s="136">
        <f t="shared" si="21"/>
        <v>8</v>
      </c>
      <c r="L103" s="136">
        <f t="shared" si="21"/>
        <v>8</v>
      </c>
      <c r="M103" s="136">
        <f t="shared" si="21"/>
        <v>8</v>
      </c>
      <c r="N103" s="136">
        <f t="shared" si="21"/>
        <v>8</v>
      </c>
      <c r="O103" s="136">
        <f t="shared" si="21"/>
        <v>8</v>
      </c>
      <c r="P103" s="136">
        <f t="shared" si="21"/>
        <v>8</v>
      </c>
      <c r="Q103" s="136">
        <f t="shared" si="21"/>
        <v>8</v>
      </c>
      <c r="R103" s="136">
        <f t="shared" si="21"/>
        <v>8</v>
      </c>
      <c r="S103" s="136">
        <f t="shared" si="22"/>
        <v>8</v>
      </c>
      <c r="T103" s="136">
        <f t="shared" si="22"/>
        <v>8</v>
      </c>
      <c r="U103" s="136">
        <f t="shared" si="22"/>
        <v>8</v>
      </c>
      <c r="V103" s="136">
        <f t="shared" si="22"/>
        <v>8</v>
      </c>
      <c r="W103" s="136">
        <f t="shared" si="22"/>
        <v>8</v>
      </c>
      <c r="X103" s="136">
        <f t="shared" si="22"/>
        <v>8</v>
      </c>
      <c r="Y103" s="136">
        <f t="shared" si="22"/>
        <v>8</v>
      </c>
      <c r="Z103" s="136">
        <f t="shared" si="22"/>
        <v>8</v>
      </c>
      <c r="AA103" s="136">
        <f t="shared" si="22"/>
        <v>8</v>
      </c>
      <c r="AB103" s="136">
        <f t="shared" si="22"/>
        <v>8</v>
      </c>
      <c r="AC103" s="136">
        <f t="shared" si="22"/>
        <v>8</v>
      </c>
      <c r="AD103" s="136">
        <f t="shared" si="22"/>
        <v>8</v>
      </c>
      <c r="AE103" s="136">
        <f t="shared" si="22"/>
        <v>8</v>
      </c>
      <c r="AF103" s="136">
        <f t="shared" si="22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1"/>
        <v>2.96</v>
      </c>
      <c r="D104" s="136">
        <f t="shared" si="21"/>
        <v>2.96</v>
      </c>
      <c r="E104" s="136">
        <f t="shared" si="21"/>
        <v>2.96</v>
      </c>
      <c r="F104" s="136">
        <f t="shared" si="21"/>
        <v>2.96</v>
      </c>
      <c r="G104" s="136">
        <f t="shared" si="21"/>
        <v>2.96</v>
      </c>
      <c r="H104" s="136">
        <f t="shared" si="21"/>
        <v>2.96</v>
      </c>
      <c r="I104" s="136">
        <f t="shared" si="21"/>
        <v>2.96</v>
      </c>
      <c r="J104" s="136">
        <f t="shared" si="21"/>
        <v>2.96</v>
      </c>
      <c r="K104" s="136">
        <f t="shared" si="21"/>
        <v>2.96</v>
      </c>
      <c r="L104" s="136">
        <f t="shared" si="21"/>
        <v>2.96</v>
      </c>
      <c r="M104" s="136">
        <f t="shared" si="21"/>
        <v>2.96</v>
      </c>
      <c r="N104" s="136">
        <f t="shared" si="21"/>
        <v>2.96</v>
      </c>
      <c r="O104" s="136">
        <f t="shared" si="21"/>
        <v>2.96</v>
      </c>
      <c r="P104" s="136">
        <f t="shared" si="21"/>
        <v>2.96</v>
      </c>
      <c r="Q104" s="136">
        <f t="shared" si="21"/>
        <v>2.96</v>
      </c>
      <c r="R104" s="136">
        <f t="shared" si="21"/>
        <v>2.96</v>
      </c>
      <c r="S104" s="136">
        <f t="shared" si="22"/>
        <v>2.96</v>
      </c>
      <c r="T104" s="136">
        <f t="shared" si="22"/>
        <v>2.96</v>
      </c>
      <c r="U104" s="136">
        <f t="shared" si="22"/>
        <v>2.96</v>
      </c>
      <c r="V104" s="136">
        <f t="shared" si="22"/>
        <v>2.96</v>
      </c>
      <c r="W104" s="136">
        <f t="shared" si="22"/>
        <v>2.96</v>
      </c>
      <c r="X104" s="136">
        <f t="shared" si="22"/>
        <v>2.96</v>
      </c>
      <c r="Y104" s="136">
        <f t="shared" si="22"/>
        <v>2.96</v>
      </c>
      <c r="Z104" s="136">
        <f t="shared" si="22"/>
        <v>2.96</v>
      </c>
      <c r="AA104" s="136">
        <f t="shared" si="22"/>
        <v>2.96</v>
      </c>
      <c r="AB104" s="136">
        <f t="shared" si="22"/>
        <v>2.96</v>
      </c>
      <c r="AC104" s="136">
        <f t="shared" si="22"/>
        <v>2.96</v>
      </c>
      <c r="AD104" s="136">
        <f t="shared" si="22"/>
        <v>2.96</v>
      </c>
      <c r="AE104" s="136">
        <f t="shared" si="22"/>
        <v>2.96</v>
      </c>
      <c r="AF104" s="136">
        <f t="shared" si="22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1"/>
        <v>7</v>
      </c>
      <c r="E105" s="136">
        <f t="shared" si="21"/>
        <v>7</v>
      </c>
      <c r="F105" s="136">
        <f t="shared" si="21"/>
        <v>7</v>
      </c>
      <c r="G105" s="136">
        <f t="shared" si="21"/>
        <v>7</v>
      </c>
      <c r="H105" s="136">
        <f t="shared" si="21"/>
        <v>7</v>
      </c>
      <c r="I105" s="136">
        <f t="shared" si="21"/>
        <v>7</v>
      </c>
      <c r="J105" s="136">
        <f t="shared" si="21"/>
        <v>7</v>
      </c>
      <c r="K105" s="136">
        <f t="shared" si="21"/>
        <v>7</v>
      </c>
      <c r="L105" s="136">
        <f t="shared" si="21"/>
        <v>7</v>
      </c>
      <c r="M105" s="136">
        <f t="shared" si="21"/>
        <v>7</v>
      </c>
      <c r="N105" s="136">
        <f t="shared" si="21"/>
        <v>7</v>
      </c>
      <c r="O105" s="136">
        <f t="shared" si="21"/>
        <v>7</v>
      </c>
      <c r="P105" s="136">
        <f t="shared" si="21"/>
        <v>7</v>
      </c>
      <c r="Q105" s="136">
        <f t="shared" si="21"/>
        <v>7</v>
      </c>
      <c r="R105" s="136">
        <f t="shared" si="21"/>
        <v>7</v>
      </c>
      <c r="S105" s="136">
        <f t="shared" si="22"/>
        <v>7</v>
      </c>
      <c r="T105" s="136">
        <f t="shared" si="22"/>
        <v>7</v>
      </c>
      <c r="U105" s="136">
        <f t="shared" si="22"/>
        <v>7</v>
      </c>
      <c r="V105" s="136">
        <f t="shared" si="22"/>
        <v>7</v>
      </c>
      <c r="W105" s="136">
        <f t="shared" si="22"/>
        <v>7</v>
      </c>
      <c r="X105" s="136">
        <f t="shared" si="22"/>
        <v>7</v>
      </c>
      <c r="Y105" s="136">
        <f t="shared" si="22"/>
        <v>7</v>
      </c>
      <c r="Z105" s="136">
        <f t="shared" si="22"/>
        <v>7</v>
      </c>
      <c r="AA105" s="136">
        <f t="shared" si="22"/>
        <v>7</v>
      </c>
      <c r="AB105" s="136">
        <f t="shared" si="22"/>
        <v>7</v>
      </c>
      <c r="AC105" s="136">
        <f t="shared" si="22"/>
        <v>7</v>
      </c>
      <c r="AD105" s="136">
        <f t="shared" si="22"/>
        <v>7</v>
      </c>
      <c r="AE105" s="136">
        <f t="shared" si="22"/>
        <v>7</v>
      </c>
      <c r="AF105" s="136">
        <f t="shared" si="22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3">B106</f>
        <v>3.47</v>
      </c>
      <c r="D106" s="136">
        <f t="shared" si="23"/>
        <v>3.47</v>
      </c>
      <c r="E106" s="136">
        <f t="shared" si="23"/>
        <v>3.47</v>
      </c>
      <c r="F106" s="136">
        <f t="shared" si="23"/>
        <v>3.47</v>
      </c>
      <c r="G106" s="136">
        <f t="shared" si="23"/>
        <v>3.47</v>
      </c>
      <c r="H106" s="136">
        <f t="shared" si="23"/>
        <v>3.47</v>
      </c>
      <c r="I106" s="136">
        <f t="shared" si="23"/>
        <v>3.47</v>
      </c>
      <c r="J106" s="136">
        <f t="shared" si="23"/>
        <v>3.47</v>
      </c>
      <c r="K106" s="136">
        <f t="shared" si="23"/>
        <v>3.47</v>
      </c>
      <c r="L106" s="136">
        <f t="shared" si="23"/>
        <v>3.47</v>
      </c>
      <c r="M106" s="136">
        <f t="shared" si="23"/>
        <v>3.47</v>
      </c>
      <c r="N106" s="136">
        <f t="shared" si="23"/>
        <v>3.47</v>
      </c>
      <c r="O106" s="136">
        <f t="shared" si="23"/>
        <v>3.47</v>
      </c>
      <c r="P106" s="136">
        <f t="shared" si="23"/>
        <v>3.47</v>
      </c>
      <c r="Q106" s="136">
        <f t="shared" si="23"/>
        <v>3.47</v>
      </c>
      <c r="R106" s="136">
        <f t="shared" si="23"/>
        <v>3.47</v>
      </c>
      <c r="S106" s="136">
        <f t="shared" ref="S106:AF124" si="24">R106</f>
        <v>3.47</v>
      </c>
      <c r="T106" s="136">
        <f t="shared" si="24"/>
        <v>3.47</v>
      </c>
      <c r="U106" s="136">
        <f t="shared" si="24"/>
        <v>3.47</v>
      </c>
      <c r="V106" s="136">
        <f t="shared" si="24"/>
        <v>3.47</v>
      </c>
      <c r="W106" s="136">
        <f t="shared" si="24"/>
        <v>3.47</v>
      </c>
      <c r="X106" s="136">
        <f t="shared" si="24"/>
        <v>3.47</v>
      </c>
      <c r="Y106" s="136">
        <f t="shared" si="24"/>
        <v>3.47</v>
      </c>
      <c r="Z106" s="136">
        <f t="shared" si="24"/>
        <v>3.47</v>
      </c>
      <c r="AA106" s="136">
        <f t="shared" si="24"/>
        <v>3.47</v>
      </c>
      <c r="AB106" s="136">
        <f t="shared" si="24"/>
        <v>3.47</v>
      </c>
      <c r="AC106" s="136">
        <f t="shared" si="24"/>
        <v>3.47</v>
      </c>
      <c r="AD106" s="136">
        <f t="shared" si="24"/>
        <v>3.47</v>
      </c>
      <c r="AE106" s="136">
        <f t="shared" si="24"/>
        <v>3.47</v>
      </c>
      <c r="AF106" s="136">
        <f t="shared" si="24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3"/>
        <v>2.1</v>
      </c>
      <c r="D107" s="136">
        <f t="shared" si="23"/>
        <v>2.1</v>
      </c>
      <c r="E107" s="136">
        <f t="shared" si="23"/>
        <v>2.1</v>
      </c>
      <c r="F107" s="136">
        <f t="shared" si="23"/>
        <v>2.1</v>
      </c>
      <c r="G107" s="136">
        <f t="shared" si="23"/>
        <v>2.1</v>
      </c>
      <c r="H107" s="136">
        <f t="shared" si="23"/>
        <v>2.1</v>
      </c>
      <c r="I107" s="136">
        <f t="shared" si="23"/>
        <v>2.1</v>
      </c>
      <c r="J107" s="136">
        <f t="shared" si="23"/>
        <v>2.1</v>
      </c>
      <c r="K107" s="136">
        <f t="shared" si="23"/>
        <v>2.1</v>
      </c>
      <c r="L107" s="136">
        <f t="shared" si="23"/>
        <v>2.1</v>
      </c>
      <c r="M107" s="136">
        <f t="shared" si="23"/>
        <v>2.1</v>
      </c>
      <c r="N107" s="136">
        <f t="shared" si="23"/>
        <v>2.1</v>
      </c>
      <c r="O107" s="136">
        <f t="shared" si="23"/>
        <v>2.1</v>
      </c>
      <c r="P107" s="136">
        <f t="shared" si="23"/>
        <v>2.1</v>
      </c>
      <c r="Q107" s="136">
        <f t="shared" si="23"/>
        <v>2.1</v>
      </c>
      <c r="R107" s="136">
        <f t="shared" si="23"/>
        <v>2.1</v>
      </c>
      <c r="S107" s="136">
        <f t="shared" si="24"/>
        <v>2.1</v>
      </c>
      <c r="T107" s="136">
        <f t="shared" si="24"/>
        <v>2.1</v>
      </c>
      <c r="U107" s="136">
        <f t="shared" si="24"/>
        <v>2.1</v>
      </c>
      <c r="V107" s="136">
        <f t="shared" si="24"/>
        <v>2.1</v>
      </c>
      <c r="W107" s="136">
        <f t="shared" si="24"/>
        <v>2.1</v>
      </c>
      <c r="X107" s="136">
        <f t="shared" si="24"/>
        <v>2.1</v>
      </c>
      <c r="Y107" s="136">
        <f t="shared" si="24"/>
        <v>2.1</v>
      </c>
      <c r="Z107" s="136">
        <f t="shared" si="24"/>
        <v>2.1</v>
      </c>
      <c r="AA107" s="136">
        <f t="shared" si="24"/>
        <v>2.1</v>
      </c>
      <c r="AB107" s="136">
        <f t="shared" si="24"/>
        <v>2.1</v>
      </c>
      <c r="AC107" s="136">
        <f t="shared" si="24"/>
        <v>2.1</v>
      </c>
      <c r="AD107" s="136">
        <f t="shared" si="24"/>
        <v>2.1</v>
      </c>
      <c r="AE107" s="136">
        <f t="shared" si="24"/>
        <v>2.1</v>
      </c>
      <c r="AF107" s="136">
        <f t="shared" si="24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3"/>
        <v>9.3000000000000007</v>
      </c>
      <c r="D108" s="136">
        <f t="shared" si="23"/>
        <v>9.3000000000000007</v>
      </c>
      <c r="E108" s="136">
        <f t="shared" si="23"/>
        <v>9.3000000000000007</v>
      </c>
      <c r="F108" s="136">
        <f t="shared" si="23"/>
        <v>9.3000000000000007</v>
      </c>
      <c r="G108" s="136">
        <f t="shared" si="23"/>
        <v>9.3000000000000007</v>
      </c>
      <c r="H108" s="136">
        <f t="shared" si="23"/>
        <v>9.3000000000000007</v>
      </c>
      <c r="I108" s="136">
        <f t="shared" si="23"/>
        <v>9.3000000000000007</v>
      </c>
      <c r="J108" s="136">
        <f t="shared" si="23"/>
        <v>9.3000000000000007</v>
      </c>
      <c r="K108" s="136">
        <f t="shared" si="23"/>
        <v>9.3000000000000007</v>
      </c>
      <c r="L108" s="136">
        <f t="shared" si="23"/>
        <v>9.3000000000000007</v>
      </c>
      <c r="M108" s="136">
        <f t="shared" si="23"/>
        <v>9.3000000000000007</v>
      </c>
      <c r="N108" s="136">
        <f t="shared" si="23"/>
        <v>9.3000000000000007</v>
      </c>
      <c r="O108" s="136">
        <f t="shared" si="23"/>
        <v>9.3000000000000007</v>
      </c>
      <c r="P108" s="136">
        <f t="shared" si="23"/>
        <v>9.3000000000000007</v>
      </c>
      <c r="Q108" s="136">
        <f t="shared" si="23"/>
        <v>9.3000000000000007</v>
      </c>
      <c r="R108" s="136">
        <f t="shared" si="23"/>
        <v>9.3000000000000007</v>
      </c>
      <c r="S108" s="136">
        <f t="shared" si="24"/>
        <v>9.3000000000000007</v>
      </c>
      <c r="T108" s="136">
        <f t="shared" si="24"/>
        <v>9.3000000000000007</v>
      </c>
      <c r="U108" s="136">
        <f t="shared" si="24"/>
        <v>9.3000000000000007</v>
      </c>
      <c r="V108" s="136">
        <f t="shared" si="24"/>
        <v>9.3000000000000007</v>
      </c>
      <c r="W108" s="136">
        <f t="shared" si="24"/>
        <v>9.3000000000000007</v>
      </c>
      <c r="X108" s="136">
        <f t="shared" si="24"/>
        <v>9.3000000000000007</v>
      </c>
      <c r="Y108" s="136">
        <f t="shared" si="24"/>
        <v>9.3000000000000007</v>
      </c>
      <c r="Z108" s="136">
        <f t="shared" si="24"/>
        <v>9.3000000000000007</v>
      </c>
      <c r="AA108" s="136">
        <f t="shared" si="24"/>
        <v>9.3000000000000007</v>
      </c>
      <c r="AB108" s="136">
        <f t="shared" si="24"/>
        <v>9.3000000000000007</v>
      </c>
      <c r="AC108" s="136">
        <f t="shared" si="24"/>
        <v>9.3000000000000007</v>
      </c>
      <c r="AD108" s="136">
        <f t="shared" si="24"/>
        <v>9.3000000000000007</v>
      </c>
      <c r="AE108" s="136">
        <f t="shared" si="24"/>
        <v>9.3000000000000007</v>
      </c>
      <c r="AF108" s="136">
        <f t="shared" si="24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3"/>
        <v>0</v>
      </c>
      <c r="D110" s="136">
        <f t="shared" si="23"/>
        <v>0</v>
      </c>
      <c r="E110" s="136">
        <f t="shared" si="23"/>
        <v>0</v>
      </c>
      <c r="F110" s="136">
        <f t="shared" si="23"/>
        <v>0</v>
      </c>
      <c r="G110" s="136">
        <f t="shared" si="23"/>
        <v>0</v>
      </c>
      <c r="H110" s="136">
        <f t="shared" si="23"/>
        <v>0</v>
      </c>
      <c r="I110" s="136">
        <f t="shared" si="23"/>
        <v>0</v>
      </c>
      <c r="J110" s="136">
        <f t="shared" si="23"/>
        <v>0</v>
      </c>
      <c r="K110" s="136">
        <f t="shared" si="23"/>
        <v>0</v>
      </c>
      <c r="L110" s="136">
        <f t="shared" si="23"/>
        <v>0</v>
      </c>
      <c r="M110" s="136">
        <f t="shared" si="23"/>
        <v>0</v>
      </c>
      <c r="N110" s="136">
        <f t="shared" si="23"/>
        <v>0</v>
      </c>
      <c r="O110" s="136">
        <f t="shared" si="23"/>
        <v>0</v>
      </c>
      <c r="P110" s="136">
        <f t="shared" si="23"/>
        <v>0</v>
      </c>
      <c r="Q110" s="136">
        <f t="shared" si="23"/>
        <v>0</v>
      </c>
      <c r="R110" s="136">
        <f t="shared" si="23"/>
        <v>0</v>
      </c>
      <c r="S110" s="136">
        <f t="shared" si="24"/>
        <v>0</v>
      </c>
      <c r="T110" s="136">
        <f t="shared" si="24"/>
        <v>0</v>
      </c>
      <c r="U110" s="136">
        <f t="shared" si="24"/>
        <v>0</v>
      </c>
      <c r="V110" s="136">
        <f t="shared" si="24"/>
        <v>0</v>
      </c>
      <c r="W110" s="136">
        <f t="shared" si="24"/>
        <v>0</v>
      </c>
      <c r="X110" s="136">
        <f t="shared" si="24"/>
        <v>0</v>
      </c>
      <c r="Y110" s="136">
        <f t="shared" si="24"/>
        <v>0</v>
      </c>
      <c r="Z110" s="136">
        <f t="shared" si="24"/>
        <v>0</v>
      </c>
      <c r="AA110" s="136">
        <f t="shared" si="24"/>
        <v>0</v>
      </c>
      <c r="AB110" s="136">
        <f t="shared" si="24"/>
        <v>0</v>
      </c>
      <c r="AC110" s="136">
        <f t="shared" si="24"/>
        <v>0</v>
      </c>
      <c r="AD110" s="136">
        <f t="shared" si="24"/>
        <v>0</v>
      </c>
      <c r="AE110" s="136">
        <f t="shared" si="24"/>
        <v>0</v>
      </c>
      <c r="AF110" s="136">
        <f t="shared" si="24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3"/>
        <v>5</v>
      </c>
      <c r="D111" s="136">
        <f t="shared" si="23"/>
        <v>5</v>
      </c>
      <c r="E111" s="136">
        <f t="shared" si="23"/>
        <v>5</v>
      </c>
      <c r="F111" s="136">
        <f t="shared" si="23"/>
        <v>5</v>
      </c>
      <c r="G111" s="136">
        <f t="shared" si="23"/>
        <v>5</v>
      </c>
      <c r="H111" s="136">
        <f t="shared" si="23"/>
        <v>5</v>
      </c>
      <c r="I111" s="136">
        <f t="shared" si="23"/>
        <v>5</v>
      </c>
      <c r="J111" s="136">
        <f t="shared" si="23"/>
        <v>5</v>
      </c>
      <c r="K111" s="136">
        <f t="shared" si="23"/>
        <v>5</v>
      </c>
      <c r="L111" s="136">
        <f t="shared" si="23"/>
        <v>5</v>
      </c>
      <c r="M111" s="136">
        <f t="shared" si="23"/>
        <v>5</v>
      </c>
      <c r="N111" s="136">
        <f t="shared" si="23"/>
        <v>5</v>
      </c>
      <c r="O111" s="136">
        <f t="shared" si="23"/>
        <v>5</v>
      </c>
      <c r="P111" s="136">
        <f t="shared" si="23"/>
        <v>5</v>
      </c>
      <c r="Q111" s="136">
        <f t="shared" si="23"/>
        <v>5</v>
      </c>
      <c r="R111" s="136">
        <f t="shared" si="23"/>
        <v>5</v>
      </c>
      <c r="S111" s="136">
        <f t="shared" si="24"/>
        <v>5</v>
      </c>
      <c r="T111" s="136">
        <f t="shared" si="24"/>
        <v>5</v>
      </c>
      <c r="U111" s="136">
        <f t="shared" si="24"/>
        <v>5</v>
      </c>
      <c r="V111" s="136">
        <f t="shared" si="24"/>
        <v>5</v>
      </c>
      <c r="W111" s="136">
        <f t="shared" si="24"/>
        <v>5</v>
      </c>
      <c r="X111" s="136">
        <f t="shared" si="24"/>
        <v>5</v>
      </c>
      <c r="Y111" s="136">
        <f t="shared" si="24"/>
        <v>5</v>
      </c>
      <c r="Z111" s="136">
        <f t="shared" si="24"/>
        <v>5</v>
      </c>
      <c r="AA111" s="136">
        <f t="shared" si="24"/>
        <v>5</v>
      </c>
      <c r="AB111" s="136">
        <f t="shared" si="24"/>
        <v>5</v>
      </c>
      <c r="AC111" s="136">
        <f t="shared" si="24"/>
        <v>5</v>
      </c>
      <c r="AD111" s="136">
        <f t="shared" si="24"/>
        <v>5</v>
      </c>
      <c r="AE111" s="136">
        <f t="shared" si="24"/>
        <v>5</v>
      </c>
      <c r="AF111" s="136">
        <f t="shared" si="24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3"/>
        <v>1</v>
      </c>
      <c r="D112" s="136">
        <f t="shared" si="23"/>
        <v>1</v>
      </c>
      <c r="E112" s="136">
        <f t="shared" si="23"/>
        <v>1</v>
      </c>
      <c r="F112" s="136">
        <f t="shared" si="23"/>
        <v>1</v>
      </c>
      <c r="G112" s="136">
        <f t="shared" si="23"/>
        <v>1</v>
      </c>
      <c r="H112" s="136">
        <f t="shared" si="23"/>
        <v>1</v>
      </c>
      <c r="I112" s="136">
        <f t="shared" si="23"/>
        <v>1</v>
      </c>
      <c r="J112" s="136">
        <f t="shared" si="23"/>
        <v>1</v>
      </c>
      <c r="K112" s="136">
        <f t="shared" si="23"/>
        <v>1</v>
      </c>
      <c r="L112" s="136">
        <f t="shared" si="23"/>
        <v>1</v>
      </c>
      <c r="M112" s="136">
        <f t="shared" si="23"/>
        <v>1</v>
      </c>
      <c r="N112" s="136">
        <f t="shared" si="23"/>
        <v>1</v>
      </c>
      <c r="O112" s="136">
        <f t="shared" si="23"/>
        <v>1</v>
      </c>
      <c r="P112" s="136">
        <f t="shared" si="23"/>
        <v>1</v>
      </c>
      <c r="Q112" s="136">
        <f t="shared" si="23"/>
        <v>1</v>
      </c>
      <c r="R112" s="136">
        <f t="shared" si="23"/>
        <v>1</v>
      </c>
      <c r="S112" s="136">
        <f t="shared" si="24"/>
        <v>1</v>
      </c>
      <c r="T112" s="136">
        <f t="shared" si="24"/>
        <v>1</v>
      </c>
      <c r="U112" s="136">
        <f t="shared" si="24"/>
        <v>1</v>
      </c>
      <c r="V112" s="136">
        <f t="shared" si="24"/>
        <v>1</v>
      </c>
      <c r="W112" s="136">
        <f t="shared" si="24"/>
        <v>1</v>
      </c>
      <c r="X112" s="136">
        <f t="shared" si="24"/>
        <v>1</v>
      </c>
      <c r="Y112" s="136">
        <f t="shared" si="24"/>
        <v>1</v>
      </c>
      <c r="Z112" s="136">
        <f t="shared" si="24"/>
        <v>1</v>
      </c>
      <c r="AA112" s="136">
        <f t="shared" si="24"/>
        <v>1</v>
      </c>
      <c r="AB112" s="136">
        <f t="shared" si="24"/>
        <v>1</v>
      </c>
      <c r="AC112" s="136">
        <f t="shared" si="24"/>
        <v>1</v>
      </c>
      <c r="AD112" s="136">
        <f t="shared" si="24"/>
        <v>1</v>
      </c>
      <c r="AE112" s="136">
        <f t="shared" si="24"/>
        <v>1</v>
      </c>
      <c r="AF112" s="136">
        <f t="shared" si="24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3"/>
        <v>1.58</v>
      </c>
      <c r="D113" s="136">
        <f t="shared" si="23"/>
        <v>1.58</v>
      </c>
      <c r="E113" s="136">
        <f t="shared" si="23"/>
        <v>1.58</v>
      </c>
      <c r="F113" s="136">
        <f t="shared" si="23"/>
        <v>1.58</v>
      </c>
      <c r="G113" s="136">
        <f t="shared" si="23"/>
        <v>1.58</v>
      </c>
      <c r="H113" s="136">
        <f t="shared" si="23"/>
        <v>1.58</v>
      </c>
      <c r="I113" s="136">
        <f t="shared" si="23"/>
        <v>1.58</v>
      </c>
      <c r="J113" s="136">
        <f t="shared" si="23"/>
        <v>1.58</v>
      </c>
      <c r="K113" s="136">
        <f t="shared" si="23"/>
        <v>1.58</v>
      </c>
      <c r="L113" s="136">
        <f t="shared" si="23"/>
        <v>1.58</v>
      </c>
      <c r="M113" s="136">
        <f t="shared" si="23"/>
        <v>1.58</v>
      </c>
      <c r="N113" s="136">
        <f t="shared" si="23"/>
        <v>1.58</v>
      </c>
      <c r="O113" s="136">
        <f t="shared" si="23"/>
        <v>1.58</v>
      </c>
      <c r="P113" s="136">
        <f t="shared" si="23"/>
        <v>1.58</v>
      </c>
      <c r="Q113" s="136">
        <f t="shared" si="23"/>
        <v>1.58</v>
      </c>
      <c r="R113" s="136">
        <f t="shared" si="23"/>
        <v>1.58</v>
      </c>
      <c r="S113" s="136">
        <f t="shared" si="24"/>
        <v>1.58</v>
      </c>
      <c r="T113" s="136">
        <f t="shared" si="24"/>
        <v>1.58</v>
      </c>
      <c r="U113" s="136">
        <f t="shared" si="24"/>
        <v>1.58</v>
      </c>
      <c r="V113" s="136">
        <f t="shared" si="24"/>
        <v>1.58</v>
      </c>
      <c r="W113" s="136">
        <f t="shared" si="24"/>
        <v>1.58</v>
      </c>
      <c r="X113" s="136">
        <f t="shared" si="24"/>
        <v>1.58</v>
      </c>
      <c r="Y113" s="136">
        <f t="shared" si="24"/>
        <v>1.58</v>
      </c>
      <c r="Z113" s="136">
        <f t="shared" si="24"/>
        <v>1.58</v>
      </c>
      <c r="AA113" s="136">
        <f t="shared" si="24"/>
        <v>1.58</v>
      </c>
      <c r="AB113" s="136">
        <f t="shared" si="24"/>
        <v>1.58</v>
      </c>
      <c r="AC113" s="136">
        <f t="shared" si="24"/>
        <v>1.58</v>
      </c>
      <c r="AD113" s="136">
        <f t="shared" si="24"/>
        <v>1.58</v>
      </c>
      <c r="AE113" s="136">
        <f t="shared" si="24"/>
        <v>1.58</v>
      </c>
      <c r="AF113" s="136">
        <f t="shared" si="24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3"/>
        <v>1.46</v>
      </c>
      <c r="D114" s="136">
        <f t="shared" si="23"/>
        <v>1.46</v>
      </c>
      <c r="E114" s="136">
        <f t="shared" si="23"/>
        <v>1.46</v>
      </c>
      <c r="F114" s="136">
        <f t="shared" si="23"/>
        <v>1.46</v>
      </c>
      <c r="G114" s="136">
        <f t="shared" si="23"/>
        <v>1.46</v>
      </c>
      <c r="H114" s="136">
        <f t="shared" si="23"/>
        <v>1.46</v>
      </c>
      <c r="I114" s="136">
        <f t="shared" si="23"/>
        <v>1.46</v>
      </c>
      <c r="J114" s="136">
        <f t="shared" si="23"/>
        <v>1.46</v>
      </c>
      <c r="K114" s="136">
        <f t="shared" si="23"/>
        <v>1.46</v>
      </c>
      <c r="L114" s="136">
        <f t="shared" si="23"/>
        <v>1.46</v>
      </c>
      <c r="M114" s="136">
        <f t="shared" si="23"/>
        <v>1.46</v>
      </c>
      <c r="N114" s="136">
        <f t="shared" si="23"/>
        <v>1.46</v>
      </c>
      <c r="O114" s="136">
        <f t="shared" si="23"/>
        <v>1.46</v>
      </c>
      <c r="P114" s="136">
        <f t="shared" si="23"/>
        <v>1.46</v>
      </c>
      <c r="Q114" s="136">
        <f t="shared" si="23"/>
        <v>1.46</v>
      </c>
      <c r="R114" s="136">
        <f t="shared" si="23"/>
        <v>1.46</v>
      </c>
      <c r="S114" s="136">
        <f t="shared" si="24"/>
        <v>1.46</v>
      </c>
      <c r="T114" s="136">
        <f t="shared" si="24"/>
        <v>1.46</v>
      </c>
      <c r="U114" s="136">
        <f t="shared" si="24"/>
        <v>1.46</v>
      </c>
      <c r="V114" s="136">
        <f t="shared" si="24"/>
        <v>1.46</v>
      </c>
      <c r="W114" s="136">
        <f t="shared" si="24"/>
        <v>1.46</v>
      </c>
      <c r="X114" s="136">
        <f t="shared" si="24"/>
        <v>1.46</v>
      </c>
      <c r="Y114" s="136">
        <f t="shared" si="24"/>
        <v>1.46</v>
      </c>
      <c r="Z114" s="136">
        <f t="shared" si="24"/>
        <v>1.46</v>
      </c>
      <c r="AA114" s="136">
        <f t="shared" si="24"/>
        <v>1.46</v>
      </c>
      <c r="AB114" s="136">
        <f t="shared" si="24"/>
        <v>1.46</v>
      </c>
      <c r="AC114" s="136">
        <f t="shared" si="24"/>
        <v>1.46</v>
      </c>
      <c r="AD114" s="136">
        <f t="shared" si="24"/>
        <v>1.46</v>
      </c>
      <c r="AE114" s="136">
        <f t="shared" si="24"/>
        <v>1.46</v>
      </c>
      <c r="AF114" s="136">
        <f t="shared" si="24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3"/>
        <v>1.48</v>
      </c>
      <c r="D115" s="136">
        <f t="shared" si="23"/>
        <v>1.48</v>
      </c>
      <c r="E115" s="136">
        <f t="shared" si="23"/>
        <v>1.48</v>
      </c>
      <c r="F115" s="136">
        <f t="shared" si="23"/>
        <v>1.48</v>
      </c>
      <c r="G115" s="136">
        <f t="shared" si="23"/>
        <v>1.48</v>
      </c>
      <c r="H115" s="136">
        <f t="shared" si="23"/>
        <v>1.48</v>
      </c>
      <c r="I115" s="136">
        <f t="shared" si="23"/>
        <v>1.48</v>
      </c>
      <c r="J115" s="136">
        <f t="shared" si="23"/>
        <v>1.48</v>
      </c>
      <c r="K115" s="136">
        <f t="shared" si="23"/>
        <v>1.48</v>
      </c>
      <c r="L115" s="136">
        <f t="shared" si="23"/>
        <v>1.48</v>
      </c>
      <c r="M115" s="136">
        <f t="shared" si="23"/>
        <v>1.48</v>
      </c>
      <c r="N115" s="136">
        <f t="shared" si="23"/>
        <v>1.48</v>
      </c>
      <c r="O115" s="136">
        <f t="shared" si="23"/>
        <v>1.48</v>
      </c>
      <c r="P115" s="136">
        <f t="shared" si="23"/>
        <v>1.48</v>
      </c>
      <c r="Q115" s="136">
        <f t="shared" si="23"/>
        <v>1.48</v>
      </c>
      <c r="R115" s="136">
        <f t="shared" si="23"/>
        <v>1.48</v>
      </c>
      <c r="S115" s="136">
        <f t="shared" si="24"/>
        <v>1.48</v>
      </c>
      <c r="T115" s="136">
        <f t="shared" si="24"/>
        <v>1.48</v>
      </c>
      <c r="U115" s="136">
        <f t="shared" si="24"/>
        <v>1.48</v>
      </c>
      <c r="V115" s="136">
        <f t="shared" si="24"/>
        <v>1.48</v>
      </c>
      <c r="W115" s="136">
        <f t="shared" si="24"/>
        <v>1.48</v>
      </c>
      <c r="X115" s="136">
        <f t="shared" si="24"/>
        <v>1.48</v>
      </c>
      <c r="Y115" s="136">
        <f t="shared" si="24"/>
        <v>1.48</v>
      </c>
      <c r="Z115" s="136">
        <f t="shared" si="24"/>
        <v>1.48</v>
      </c>
      <c r="AA115" s="136">
        <f t="shared" si="24"/>
        <v>1.48</v>
      </c>
      <c r="AB115" s="136">
        <f t="shared" si="24"/>
        <v>1.48</v>
      </c>
      <c r="AC115" s="136">
        <f t="shared" si="24"/>
        <v>1.48</v>
      </c>
      <c r="AD115" s="136">
        <f t="shared" si="24"/>
        <v>1.48</v>
      </c>
      <c r="AE115" s="136">
        <f t="shared" si="24"/>
        <v>1.48</v>
      </c>
      <c r="AF115" s="136">
        <f t="shared" si="24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3"/>
        <v>2.2000000000000002</v>
      </c>
      <c r="D116" s="136">
        <f t="shared" si="23"/>
        <v>2.2000000000000002</v>
      </c>
      <c r="E116" s="136">
        <f t="shared" si="23"/>
        <v>2.2000000000000002</v>
      </c>
      <c r="F116" s="136">
        <f t="shared" si="23"/>
        <v>2.2000000000000002</v>
      </c>
      <c r="G116" s="136">
        <f t="shared" si="23"/>
        <v>2.2000000000000002</v>
      </c>
      <c r="H116" s="136">
        <f t="shared" si="23"/>
        <v>2.2000000000000002</v>
      </c>
      <c r="I116" s="136">
        <f t="shared" si="23"/>
        <v>2.2000000000000002</v>
      </c>
      <c r="J116" s="136">
        <f t="shared" si="23"/>
        <v>2.2000000000000002</v>
      </c>
      <c r="K116" s="136">
        <f t="shared" si="23"/>
        <v>2.2000000000000002</v>
      </c>
      <c r="L116" s="136">
        <f t="shared" si="23"/>
        <v>2.2000000000000002</v>
      </c>
      <c r="M116" s="136">
        <f t="shared" si="23"/>
        <v>2.2000000000000002</v>
      </c>
      <c r="N116" s="136">
        <f t="shared" si="23"/>
        <v>2.2000000000000002</v>
      </c>
      <c r="O116" s="136">
        <f t="shared" si="23"/>
        <v>2.2000000000000002</v>
      </c>
      <c r="P116" s="136">
        <f t="shared" si="23"/>
        <v>2.2000000000000002</v>
      </c>
      <c r="Q116" s="136">
        <f t="shared" si="23"/>
        <v>2.2000000000000002</v>
      </c>
      <c r="R116" s="136">
        <f t="shared" si="23"/>
        <v>2.2000000000000002</v>
      </c>
      <c r="S116" s="136">
        <f t="shared" si="24"/>
        <v>2.2000000000000002</v>
      </c>
      <c r="T116" s="136">
        <f t="shared" si="24"/>
        <v>2.2000000000000002</v>
      </c>
      <c r="U116" s="136">
        <f t="shared" si="24"/>
        <v>2.2000000000000002</v>
      </c>
      <c r="V116" s="136">
        <f t="shared" si="24"/>
        <v>2.2000000000000002</v>
      </c>
      <c r="W116" s="136">
        <f t="shared" si="24"/>
        <v>2.2000000000000002</v>
      </c>
      <c r="X116" s="136">
        <f t="shared" si="24"/>
        <v>2.2000000000000002</v>
      </c>
      <c r="Y116" s="136">
        <f t="shared" si="24"/>
        <v>2.2000000000000002</v>
      </c>
      <c r="Z116" s="136">
        <f t="shared" si="24"/>
        <v>2.2000000000000002</v>
      </c>
      <c r="AA116" s="136">
        <f t="shared" si="24"/>
        <v>2.2000000000000002</v>
      </c>
      <c r="AB116" s="136">
        <f t="shared" si="24"/>
        <v>2.2000000000000002</v>
      </c>
      <c r="AC116" s="136">
        <f t="shared" si="24"/>
        <v>2.2000000000000002</v>
      </c>
      <c r="AD116" s="136">
        <f t="shared" si="24"/>
        <v>2.2000000000000002</v>
      </c>
      <c r="AE116" s="136">
        <f t="shared" si="24"/>
        <v>2.2000000000000002</v>
      </c>
      <c r="AF116" s="136">
        <f t="shared" si="24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3"/>
        <v>2</v>
      </c>
      <c r="D117" s="136">
        <f t="shared" si="23"/>
        <v>2</v>
      </c>
      <c r="E117" s="136">
        <f t="shared" si="23"/>
        <v>2</v>
      </c>
      <c r="F117" s="136">
        <f t="shared" si="23"/>
        <v>2</v>
      </c>
      <c r="G117" s="136">
        <f t="shared" si="23"/>
        <v>2</v>
      </c>
      <c r="H117" s="136">
        <f t="shared" si="23"/>
        <v>2</v>
      </c>
      <c r="I117" s="136">
        <f t="shared" si="23"/>
        <v>2</v>
      </c>
      <c r="J117" s="136">
        <f t="shared" si="23"/>
        <v>2</v>
      </c>
      <c r="K117" s="136">
        <f t="shared" si="23"/>
        <v>2</v>
      </c>
      <c r="L117" s="136">
        <f t="shared" si="23"/>
        <v>2</v>
      </c>
      <c r="M117" s="136">
        <f t="shared" si="23"/>
        <v>2</v>
      </c>
      <c r="N117" s="136">
        <f t="shared" si="23"/>
        <v>2</v>
      </c>
      <c r="O117" s="136">
        <f t="shared" si="23"/>
        <v>2</v>
      </c>
      <c r="P117" s="136">
        <f t="shared" si="23"/>
        <v>2</v>
      </c>
      <c r="Q117" s="136">
        <f t="shared" si="23"/>
        <v>2</v>
      </c>
      <c r="R117" s="136">
        <f t="shared" si="23"/>
        <v>2</v>
      </c>
      <c r="S117" s="136">
        <f t="shared" si="24"/>
        <v>2</v>
      </c>
      <c r="T117" s="136">
        <f t="shared" si="24"/>
        <v>2</v>
      </c>
      <c r="U117" s="136">
        <f t="shared" si="24"/>
        <v>2</v>
      </c>
      <c r="V117" s="136">
        <f t="shared" si="24"/>
        <v>2</v>
      </c>
      <c r="W117" s="136">
        <f t="shared" si="24"/>
        <v>2</v>
      </c>
      <c r="X117" s="136">
        <f t="shared" si="24"/>
        <v>2</v>
      </c>
      <c r="Y117" s="136">
        <f t="shared" si="24"/>
        <v>2</v>
      </c>
      <c r="Z117" s="136">
        <f t="shared" si="24"/>
        <v>2</v>
      </c>
      <c r="AA117" s="136">
        <f t="shared" si="24"/>
        <v>2</v>
      </c>
      <c r="AB117" s="136">
        <f t="shared" si="24"/>
        <v>2</v>
      </c>
      <c r="AC117" s="136">
        <f t="shared" si="24"/>
        <v>2</v>
      </c>
      <c r="AD117" s="136">
        <f t="shared" si="24"/>
        <v>2</v>
      </c>
      <c r="AE117" s="136">
        <f t="shared" si="24"/>
        <v>2</v>
      </c>
      <c r="AF117" s="136">
        <f t="shared" si="24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3"/>
        <v>1.25</v>
      </c>
      <c r="D118" s="136">
        <f t="shared" si="23"/>
        <v>1.25</v>
      </c>
      <c r="E118" s="136">
        <f t="shared" si="23"/>
        <v>1.25</v>
      </c>
      <c r="F118" s="136">
        <f t="shared" si="23"/>
        <v>1.25</v>
      </c>
      <c r="G118" s="136">
        <f t="shared" si="23"/>
        <v>1.25</v>
      </c>
      <c r="H118" s="136">
        <f t="shared" si="23"/>
        <v>1.25</v>
      </c>
      <c r="I118" s="136">
        <f t="shared" si="23"/>
        <v>1.25</v>
      </c>
      <c r="J118" s="136">
        <f t="shared" si="23"/>
        <v>1.25</v>
      </c>
      <c r="K118" s="136">
        <f t="shared" si="23"/>
        <v>1.25</v>
      </c>
      <c r="L118" s="136">
        <f t="shared" si="23"/>
        <v>1.25</v>
      </c>
      <c r="M118" s="136">
        <f t="shared" si="23"/>
        <v>1.25</v>
      </c>
      <c r="N118" s="136">
        <f t="shared" si="23"/>
        <v>1.25</v>
      </c>
      <c r="O118" s="136">
        <f t="shared" si="23"/>
        <v>1.25</v>
      </c>
      <c r="P118" s="136">
        <f t="shared" si="23"/>
        <v>1.25</v>
      </c>
      <c r="Q118" s="136">
        <f t="shared" si="23"/>
        <v>1.25</v>
      </c>
      <c r="R118" s="136">
        <f t="shared" si="23"/>
        <v>1.25</v>
      </c>
      <c r="S118" s="136">
        <f t="shared" si="24"/>
        <v>1.25</v>
      </c>
      <c r="T118" s="136">
        <f t="shared" si="24"/>
        <v>1.25</v>
      </c>
      <c r="U118" s="136">
        <f t="shared" si="24"/>
        <v>1.25</v>
      </c>
      <c r="V118" s="136">
        <f t="shared" si="24"/>
        <v>1.25</v>
      </c>
      <c r="W118" s="136">
        <f t="shared" si="24"/>
        <v>1.25</v>
      </c>
      <c r="X118" s="136">
        <f t="shared" si="24"/>
        <v>1.25</v>
      </c>
      <c r="Y118" s="136">
        <f t="shared" si="24"/>
        <v>1.25</v>
      </c>
      <c r="Z118" s="136">
        <f t="shared" si="24"/>
        <v>1.25</v>
      </c>
      <c r="AA118" s="136">
        <f t="shared" si="24"/>
        <v>1.25</v>
      </c>
      <c r="AB118" s="136">
        <f t="shared" si="24"/>
        <v>1.25</v>
      </c>
      <c r="AC118" s="136">
        <f t="shared" si="24"/>
        <v>1.25</v>
      </c>
      <c r="AD118" s="136">
        <f t="shared" si="24"/>
        <v>1.25</v>
      </c>
      <c r="AE118" s="136">
        <f t="shared" si="24"/>
        <v>1.25</v>
      </c>
      <c r="AF118" s="136">
        <f t="shared" si="24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3"/>
        <v>1.1499999999999999</v>
      </c>
      <c r="D119" s="136">
        <f t="shared" si="23"/>
        <v>1.1499999999999999</v>
      </c>
      <c r="E119" s="136">
        <f t="shared" si="23"/>
        <v>1.1499999999999999</v>
      </c>
      <c r="F119" s="136">
        <f t="shared" si="23"/>
        <v>1.1499999999999999</v>
      </c>
      <c r="G119" s="136">
        <f t="shared" si="23"/>
        <v>1.1499999999999999</v>
      </c>
      <c r="H119" s="136">
        <f t="shared" si="23"/>
        <v>1.1499999999999999</v>
      </c>
      <c r="I119" s="136">
        <f t="shared" si="23"/>
        <v>1.1499999999999999</v>
      </c>
      <c r="J119" s="136">
        <f t="shared" si="23"/>
        <v>1.1499999999999999</v>
      </c>
      <c r="K119" s="136">
        <f t="shared" si="23"/>
        <v>1.1499999999999999</v>
      </c>
      <c r="L119" s="136">
        <f t="shared" si="23"/>
        <v>1.1499999999999999</v>
      </c>
      <c r="M119" s="136">
        <f t="shared" si="23"/>
        <v>1.1499999999999999</v>
      </c>
      <c r="N119" s="136">
        <f t="shared" si="23"/>
        <v>1.1499999999999999</v>
      </c>
      <c r="O119" s="136">
        <f t="shared" si="23"/>
        <v>1.1499999999999999</v>
      </c>
      <c r="P119" s="136">
        <f t="shared" si="23"/>
        <v>1.1499999999999999</v>
      </c>
      <c r="Q119" s="136">
        <f t="shared" si="23"/>
        <v>1.1499999999999999</v>
      </c>
      <c r="R119" s="136">
        <f t="shared" si="23"/>
        <v>1.1499999999999999</v>
      </c>
      <c r="S119" s="136">
        <f t="shared" si="24"/>
        <v>1.1499999999999999</v>
      </c>
      <c r="T119" s="136">
        <f t="shared" si="24"/>
        <v>1.1499999999999999</v>
      </c>
      <c r="U119" s="136">
        <f t="shared" si="24"/>
        <v>1.1499999999999999</v>
      </c>
      <c r="V119" s="136">
        <f t="shared" si="24"/>
        <v>1.1499999999999999</v>
      </c>
      <c r="W119" s="136">
        <f t="shared" si="24"/>
        <v>1.1499999999999999</v>
      </c>
      <c r="X119" s="136">
        <f t="shared" si="24"/>
        <v>1.1499999999999999</v>
      </c>
      <c r="Y119" s="136">
        <f t="shared" si="24"/>
        <v>1.1499999999999999</v>
      </c>
      <c r="Z119" s="136">
        <f t="shared" si="24"/>
        <v>1.1499999999999999</v>
      </c>
      <c r="AA119" s="136">
        <f t="shared" si="24"/>
        <v>1.1499999999999999</v>
      </c>
      <c r="AB119" s="136">
        <f t="shared" si="24"/>
        <v>1.1499999999999999</v>
      </c>
      <c r="AC119" s="136">
        <f t="shared" si="24"/>
        <v>1.1499999999999999</v>
      </c>
      <c r="AD119" s="136">
        <f t="shared" si="24"/>
        <v>1.1499999999999999</v>
      </c>
      <c r="AE119" s="136">
        <f t="shared" si="24"/>
        <v>1.1499999999999999</v>
      </c>
      <c r="AF119" s="136">
        <f t="shared" si="24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3"/>
        <v>2.133</v>
      </c>
      <c r="D120" s="136">
        <f t="shared" si="23"/>
        <v>2.133</v>
      </c>
      <c r="E120" s="136">
        <f t="shared" si="23"/>
        <v>2.133</v>
      </c>
      <c r="F120" s="136">
        <f t="shared" si="23"/>
        <v>2.133</v>
      </c>
      <c r="G120" s="136">
        <f t="shared" si="23"/>
        <v>2.133</v>
      </c>
      <c r="H120" s="136">
        <f t="shared" si="23"/>
        <v>2.133</v>
      </c>
      <c r="I120" s="136">
        <f t="shared" si="23"/>
        <v>2.133</v>
      </c>
      <c r="J120" s="136">
        <f t="shared" si="23"/>
        <v>2.133</v>
      </c>
      <c r="K120" s="136">
        <f t="shared" si="23"/>
        <v>2.133</v>
      </c>
      <c r="L120" s="136">
        <f t="shared" si="23"/>
        <v>2.133</v>
      </c>
      <c r="M120" s="136">
        <f t="shared" si="23"/>
        <v>2.133</v>
      </c>
      <c r="N120" s="136">
        <f t="shared" si="23"/>
        <v>2.133</v>
      </c>
      <c r="O120" s="136">
        <f t="shared" si="23"/>
        <v>2.133</v>
      </c>
      <c r="P120" s="136">
        <f t="shared" si="23"/>
        <v>2.133</v>
      </c>
      <c r="Q120" s="136">
        <f t="shared" si="23"/>
        <v>2.133</v>
      </c>
      <c r="R120" s="136">
        <f t="shared" si="23"/>
        <v>2.133</v>
      </c>
      <c r="S120" s="136">
        <f t="shared" si="24"/>
        <v>2.133</v>
      </c>
      <c r="T120" s="136">
        <f t="shared" si="24"/>
        <v>2.133</v>
      </c>
      <c r="U120" s="136">
        <f t="shared" si="24"/>
        <v>2.133</v>
      </c>
      <c r="V120" s="136">
        <f t="shared" si="24"/>
        <v>2.133</v>
      </c>
      <c r="W120" s="136">
        <f t="shared" si="24"/>
        <v>2.133</v>
      </c>
      <c r="X120" s="136">
        <f t="shared" si="24"/>
        <v>2.133</v>
      </c>
      <c r="Y120" s="136">
        <f t="shared" si="24"/>
        <v>2.133</v>
      </c>
      <c r="Z120" s="136">
        <f t="shared" si="24"/>
        <v>2.133</v>
      </c>
      <c r="AA120" s="136">
        <f t="shared" si="24"/>
        <v>2.133</v>
      </c>
      <c r="AB120" s="136">
        <f t="shared" si="24"/>
        <v>2.133</v>
      </c>
      <c r="AC120" s="136">
        <f t="shared" si="24"/>
        <v>2.133</v>
      </c>
      <c r="AD120" s="136">
        <f t="shared" si="24"/>
        <v>2.133</v>
      </c>
      <c r="AE120" s="136">
        <f t="shared" si="24"/>
        <v>2.133</v>
      </c>
      <c r="AF120" s="136">
        <f t="shared" si="24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3"/>
        <v>2.09</v>
      </c>
      <c r="D121" s="136">
        <f t="shared" si="23"/>
        <v>2.09</v>
      </c>
      <c r="E121" s="136">
        <f t="shared" si="23"/>
        <v>2.09</v>
      </c>
      <c r="F121" s="136">
        <f t="shared" si="23"/>
        <v>2.09</v>
      </c>
      <c r="G121" s="136">
        <f t="shared" si="23"/>
        <v>2.09</v>
      </c>
      <c r="H121" s="136">
        <f t="shared" si="23"/>
        <v>2.09</v>
      </c>
      <c r="I121" s="136">
        <f t="shared" si="23"/>
        <v>2.09</v>
      </c>
      <c r="J121" s="136">
        <f t="shared" si="23"/>
        <v>2.09</v>
      </c>
      <c r="K121" s="136">
        <f t="shared" si="23"/>
        <v>2.09</v>
      </c>
      <c r="L121" s="136">
        <f t="shared" si="23"/>
        <v>2.09</v>
      </c>
      <c r="M121" s="136">
        <f t="shared" si="23"/>
        <v>2.09</v>
      </c>
      <c r="N121" s="136">
        <f t="shared" si="23"/>
        <v>2.09</v>
      </c>
      <c r="O121" s="136">
        <f t="shared" si="23"/>
        <v>2.09</v>
      </c>
      <c r="P121" s="136">
        <f t="shared" si="23"/>
        <v>2.09</v>
      </c>
      <c r="Q121" s="136">
        <f t="shared" si="23"/>
        <v>2.09</v>
      </c>
      <c r="R121" s="136">
        <f t="shared" ref="R121:W171" si="25">Q121</f>
        <v>2.09</v>
      </c>
      <c r="S121" s="136">
        <f t="shared" si="24"/>
        <v>2.09</v>
      </c>
      <c r="T121" s="136">
        <f t="shared" si="24"/>
        <v>2.09</v>
      </c>
      <c r="U121" s="136">
        <f t="shared" si="24"/>
        <v>2.09</v>
      </c>
      <c r="V121" s="136">
        <f t="shared" si="24"/>
        <v>2.09</v>
      </c>
      <c r="W121" s="136">
        <f t="shared" si="24"/>
        <v>2.09</v>
      </c>
      <c r="X121" s="136">
        <f t="shared" si="24"/>
        <v>2.09</v>
      </c>
      <c r="Y121" s="136">
        <f t="shared" si="24"/>
        <v>2.09</v>
      </c>
      <c r="Z121" s="136">
        <f t="shared" si="24"/>
        <v>2.09</v>
      </c>
      <c r="AA121" s="136">
        <f t="shared" si="24"/>
        <v>2.09</v>
      </c>
      <c r="AB121" s="136">
        <f t="shared" si="24"/>
        <v>2.09</v>
      </c>
      <c r="AC121" s="136">
        <f t="shared" si="24"/>
        <v>2.09</v>
      </c>
      <c r="AD121" s="136">
        <f t="shared" si="24"/>
        <v>2.09</v>
      </c>
      <c r="AE121" s="136">
        <f t="shared" si="24"/>
        <v>2.09</v>
      </c>
      <c r="AF121" s="136">
        <f t="shared" si="24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6">B122</f>
        <v>1.1399999999999999</v>
      </c>
      <c r="D122" s="136">
        <f t="shared" si="26"/>
        <v>1.1399999999999999</v>
      </c>
      <c r="E122" s="136">
        <f t="shared" si="26"/>
        <v>1.1399999999999999</v>
      </c>
      <c r="F122" s="136">
        <f t="shared" si="26"/>
        <v>1.1399999999999999</v>
      </c>
      <c r="G122" s="136">
        <f t="shared" si="26"/>
        <v>1.1399999999999999</v>
      </c>
      <c r="H122" s="136">
        <f t="shared" si="26"/>
        <v>1.1399999999999999</v>
      </c>
      <c r="I122" s="136">
        <f t="shared" si="26"/>
        <v>1.1399999999999999</v>
      </c>
      <c r="J122" s="136">
        <f t="shared" si="26"/>
        <v>1.1399999999999999</v>
      </c>
      <c r="K122" s="136">
        <f t="shared" si="26"/>
        <v>1.1399999999999999</v>
      </c>
      <c r="L122" s="136">
        <f t="shared" si="26"/>
        <v>1.1399999999999999</v>
      </c>
      <c r="M122" s="136">
        <f t="shared" si="26"/>
        <v>1.1399999999999999</v>
      </c>
      <c r="N122" s="136">
        <f t="shared" si="26"/>
        <v>1.1399999999999999</v>
      </c>
      <c r="O122" s="136">
        <f t="shared" si="26"/>
        <v>1.1399999999999999</v>
      </c>
      <c r="P122" s="136">
        <f t="shared" si="26"/>
        <v>1.1399999999999999</v>
      </c>
      <c r="Q122" s="136">
        <f t="shared" si="26"/>
        <v>1.1399999999999999</v>
      </c>
      <c r="R122" s="136">
        <f t="shared" si="25"/>
        <v>1.1399999999999999</v>
      </c>
      <c r="S122" s="136">
        <f t="shared" si="24"/>
        <v>1.1399999999999999</v>
      </c>
      <c r="T122" s="136">
        <f t="shared" si="24"/>
        <v>1.1399999999999999</v>
      </c>
      <c r="U122" s="136">
        <f t="shared" si="24"/>
        <v>1.1399999999999999</v>
      </c>
      <c r="V122" s="136">
        <f t="shared" si="24"/>
        <v>1.1399999999999999</v>
      </c>
      <c r="W122" s="136">
        <f t="shared" si="24"/>
        <v>1.1399999999999999</v>
      </c>
      <c r="X122" s="136">
        <f t="shared" si="24"/>
        <v>1.1399999999999999</v>
      </c>
      <c r="Y122" s="136">
        <f t="shared" si="24"/>
        <v>1.1399999999999999</v>
      </c>
      <c r="Z122" s="136">
        <f t="shared" si="24"/>
        <v>1.1399999999999999</v>
      </c>
      <c r="AA122" s="136">
        <f t="shared" si="24"/>
        <v>1.1399999999999999</v>
      </c>
      <c r="AB122" s="136">
        <f t="shared" si="24"/>
        <v>1.1399999999999999</v>
      </c>
      <c r="AC122" s="136">
        <f t="shared" si="24"/>
        <v>1.1399999999999999</v>
      </c>
      <c r="AD122" s="136">
        <f t="shared" si="24"/>
        <v>1.1399999999999999</v>
      </c>
      <c r="AE122" s="136">
        <f t="shared" si="24"/>
        <v>1.1399999999999999</v>
      </c>
      <c r="AF122" s="136">
        <f t="shared" si="24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6"/>
        <v>0.82</v>
      </c>
      <c r="D123" s="136">
        <f t="shared" si="26"/>
        <v>0.82</v>
      </c>
      <c r="E123" s="136">
        <f t="shared" si="26"/>
        <v>0.82</v>
      </c>
      <c r="F123" s="136">
        <f t="shared" si="26"/>
        <v>0.82</v>
      </c>
      <c r="G123" s="136">
        <f t="shared" si="26"/>
        <v>0.82</v>
      </c>
      <c r="H123" s="136">
        <f t="shared" si="26"/>
        <v>0.82</v>
      </c>
      <c r="I123" s="136">
        <f t="shared" si="26"/>
        <v>0.82</v>
      </c>
      <c r="J123" s="136">
        <f t="shared" si="26"/>
        <v>0.82</v>
      </c>
      <c r="K123" s="136">
        <f t="shared" si="26"/>
        <v>0.82</v>
      </c>
      <c r="L123" s="136">
        <f t="shared" si="26"/>
        <v>0.82</v>
      </c>
      <c r="M123" s="136">
        <f t="shared" si="26"/>
        <v>0.82</v>
      </c>
      <c r="N123" s="136">
        <f t="shared" si="26"/>
        <v>0.82</v>
      </c>
      <c r="O123" s="136">
        <f t="shared" si="26"/>
        <v>0.82</v>
      </c>
      <c r="P123" s="136">
        <f t="shared" si="26"/>
        <v>0.82</v>
      </c>
      <c r="Q123" s="136">
        <f t="shared" si="26"/>
        <v>0.82</v>
      </c>
      <c r="R123" s="136">
        <f t="shared" si="25"/>
        <v>0.82</v>
      </c>
      <c r="S123" s="136">
        <f t="shared" si="24"/>
        <v>0.82</v>
      </c>
      <c r="T123" s="136">
        <f t="shared" si="24"/>
        <v>0.82</v>
      </c>
      <c r="U123" s="136">
        <f t="shared" si="24"/>
        <v>0.82</v>
      </c>
      <c r="V123" s="136">
        <f t="shared" si="24"/>
        <v>0.82</v>
      </c>
      <c r="W123" s="136">
        <f t="shared" si="24"/>
        <v>0.82</v>
      </c>
      <c r="X123" s="136">
        <f t="shared" si="24"/>
        <v>0.82</v>
      </c>
      <c r="Y123" s="136">
        <f t="shared" si="24"/>
        <v>0.82</v>
      </c>
      <c r="Z123" s="136">
        <f t="shared" si="24"/>
        <v>0.82</v>
      </c>
      <c r="AA123" s="136">
        <f t="shared" si="24"/>
        <v>0.82</v>
      </c>
      <c r="AB123" s="136">
        <f t="shared" si="24"/>
        <v>0.82</v>
      </c>
      <c r="AC123" s="136">
        <f t="shared" si="24"/>
        <v>0.82</v>
      </c>
      <c r="AD123" s="136">
        <f t="shared" si="24"/>
        <v>0.82</v>
      </c>
      <c r="AE123" s="136">
        <f t="shared" si="24"/>
        <v>0.82</v>
      </c>
      <c r="AF123" s="136">
        <f t="shared" si="24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6"/>
        <v>2</v>
      </c>
      <c r="D124" s="136">
        <f t="shared" si="26"/>
        <v>2</v>
      </c>
      <c r="E124" s="136">
        <f t="shared" si="26"/>
        <v>2</v>
      </c>
      <c r="F124" s="136">
        <f t="shared" si="26"/>
        <v>2</v>
      </c>
      <c r="G124" s="136">
        <f t="shared" si="26"/>
        <v>2</v>
      </c>
      <c r="H124" s="136">
        <f t="shared" si="26"/>
        <v>2</v>
      </c>
      <c r="I124" s="136">
        <f t="shared" si="26"/>
        <v>2</v>
      </c>
      <c r="J124" s="136">
        <f t="shared" si="26"/>
        <v>2</v>
      </c>
      <c r="K124" s="136">
        <f t="shared" si="26"/>
        <v>2</v>
      </c>
      <c r="L124" s="136">
        <f t="shared" si="26"/>
        <v>2</v>
      </c>
      <c r="M124" s="136">
        <f t="shared" si="26"/>
        <v>2</v>
      </c>
      <c r="N124" s="136">
        <f t="shared" si="26"/>
        <v>2</v>
      </c>
      <c r="O124" s="136">
        <f t="shared" si="26"/>
        <v>2</v>
      </c>
      <c r="P124" s="136">
        <f t="shared" si="26"/>
        <v>2</v>
      </c>
      <c r="Q124" s="136">
        <f t="shared" si="26"/>
        <v>2</v>
      </c>
      <c r="R124" s="136">
        <f t="shared" si="25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ref="V124:AF147" si="27">U124</f>
        <v>2</v>
      </c>
      <c r="W124" s="136">
        <f t="shared" si="27"/>
        <v>2</v>
      </c>
      <c r="X124" s="136">
        <f t="shared" si="27"/>
        <v>2</v>
      </c>
      <c r="Y124" s="136">
        <f t="shared" si="27"/>
        <v>2</v>
      </c>
      <c r="Z124" s="136">
        <f t="shared" si="27"/>
        <v>2</v>
      </c>
      <c r="AA124" s="136">
        <f t="shared" si="27"/>
        <v>2</v>
      </c>
      <c r="AB124" s="136">
        <f t="shared" si="27"/>
        <v>2</v>
      </c>
      <c r="AC124" s="136">
        <f t="shared" si="27"/>
        <v>2</v>
      </c>
      <c r="AD124" s="136">
        <f t="shared" si="27"/>
        <v>2</v>
      </c>
      <c r="AE124" s="136">
        <f t="shared" si="27"/>
        <v>2</v>
      </c>
      <c r="AF124" s="136">
        <f t="shared" si="27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6"/>
        <v>5.61</v>
      </c>
      <c r="D125" s="136">
        <f t="shared" si="26"/>
        <v>5.61</v>
      </c>
      <c r="E125" s="136">
        <f t="shared" si="26"/>
        <v>5.61</v>
      </c>
      <c r="F125" s="136">
        <f t="shared" si="26"/>
        <v>5.61</v>
      </c>
      <c r="G125" s="136">
        <f t="shared" si="26"/>
        <v>5.61</v>
      </c>
      <c r="H125" s="136">
        <f t="shared" si="26"/>
        <v>5.61</v>
      </c>
      <c r="I125" s="136">
        <f t="shared" si="26"/>
        <v>5.61</v>
      </c>
      <c r="J125" s="136">
        <f t="shared" si="26"/>
        <v>5.61</v>
      </c>
      <c r="K125" s="136">
        <f t="shared" si="26"/>
        <v>5.61</v>
      </c>
      <c r="L125" s="136">
        <f t="shared" si="26"/>
        <v>5.61</v>
      </c>
      <c r="M125" s="136">
        <f t="shared" si="26"/>
        <v>5.61</v>
      </c>
      <c r="N125" s="136">
        <f t="shared" si="26"/>
        <v>5.61</v>
      </c>
      <c r="O125" s="136">
        <f t="shared" si="26"/>
        <v>5.61</v>
      </c>
      <c r="P125" s="136">
        <f t="shared" si="26"/>
        <v>5.61</v>
      </c>
      <c r="Q125" s="136">
        <f t="shared" si="26"/>
        <v>5.61</v>
      </c>
      <c r="R125" s="136">
        <f t="shared" si="25"/>
        <v>5.61</v>
      </c>
      <c r="S125" s="136">
        <f t="shared" si="25"/>
        <v>5.61</v>
      </c>
      <c r="T125" s="136">
        <f t="shared" si="25"/>
        <v>5.61</v>
      </c>
      <c r="U125" s="136">
        <f t="shared" si="25"/>
        <v>5.61</v>
      </c>
      <c r="V125" s="136">
        <f t="shared" si="27"/>
        <v>5.61</v>
      </c>
      <c r="W125" s="136">
        <f t="shared" si="27"/>
        <v>5.61</v>
      </c>
      <c r="X125" s="136">
        <f t="shared" si="27"/>
        <v>5.61</v>
      </c>
      <c r="Y125" s="136">
        <f t="shared" si="27"/>
        <v>5.61</v>
      </c>
      <c r="Z125" s="136">
        <f t="shared" si="27"/>
        <v>5.61</v>
      </c>
      <c r="AA125" s="136">
        <f t="shared" si="27"/>
        <v>5.61</v>
      </c>
      <c r="AB125" s="136">
        <f t="shared" si="27"/>
        <v>5.61</v>
      </c>
      <c r="AC125" s="136">
        <f t="shared" si="27"/>
        <v>5.61</v>
      </c>
      <c r="AD125" s="136">
        <f t="shared" si="27"/>
        <v>5.61</v>
      </c>
      <c r="AE125" s="136">
        <f t="shared" si="27"/>
        <v>5.61</v>
      </c>
      <c r="AF125" s="136">
        <f t="shared" si="27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6"/>
        <v>1.25</v>
      </c>
      <c r="D127" s="136">
        <f t="shared" si="26"/>
        <v>1.25</v>
      </c>
      <c r="E127" s="136">
        <f t="shared" si="26"/>
        <v>1.25</v>
      </c>
      <c r="F127" s="136">
        <f t="shared" si="26"/>
        <v>1.25</v>
      </c>
      <c r="G127" s="136">
        <f t="shared" si="26"/>
        <v>1.25</v>
      </c>
      <c r="H127" s="136">
        <f t="shared" si="26"/>
        <v>1.25</v>
      </c>
      <c r="I127" s="136">
        <f t="shared" si="26"/>
        <v>1.25</v>
      </c>
      <c r="J127" s="136">
        <f t="shared" si="26"/>
        <v>1.25</v>
      </c>
      <c r="K127" s="136">
        <f t="shared" si="26"/>
        <v>1.25</v>
      </c>
      <c r="L127" s="136">
        <f t="shared" si="26"/>
        <v>1.25</v>
      </c>
      <c r="M127" s="136">
        <f t="shared" si="26"/>
        <v>1.25</v>
      </c>
      <c r="N127" s="136">
        <f t="shared" si="26"/>
        <v>1.25</v>
      </c>
      <c r="O127" s="136">
        <f t="shared" si="26"/>
        <v>1.25</v>
      </c>
      <c r="P127" s="136">
        <f t="shared" si="26"/>
        <v>1.25</v>
      </c>
      <c r="Q127" s="136">
        <f t="shared" si="26"/>
        <v>1.25</v>
      </c>
      <c r="R127" s="136">
        <f t="shared" si="25"/>
        <v>1.25</v>
      </c>
      <c r="S127" s="136">
        <f t="shared" si="25"/>
        <v>1.25</v>
      </c>
      <c r="T127" s="136">
        <f t="shared" si="25"/>
        <v>1.25</v>
      </c>
      <c r="U127" s="136">
        <f t="shared" si="25"/>
        <v>1.25</v>
      </c>
      <c r="V127" s="136">
        <f t="shared" si="27"/>
        <v>1.25</v>
      </c>
      <c r="W127" s="136">
        <f t="shared" si="27"/>
        <v>1.25</v>
      </c>
      <c r="X127" s="136">
        <f t="shared" si="27"/>
        <v>1.25</v>
      </c>
      <c r="Y127" s="136">
        <f t="shared" si="27"/>
        <v>1.25</v>
      </c>
      <c r="Z127" s="136">
        <f t="shared" si="27"/>
        <v>1.25</v>
      </c>
      <c r="AA127" s="136">
        <f t="shared" si="27"/>
        <v>1.25</v>
      </c>
      <c r="AB127" s="136">
        <f t="shared" si="27"/>
        <v>1.25</v>
      </c>
      <c r="AC127" s="136">
        <f t="shared" si="27"/>
        <v>1.25</v>
      </c>
      <c r="AD127" s="136">
        <f t="shared" si="27"/>
        <v>1.25</v>
      </c>
      <c r="AE127" s="136">
        <f t="shared" si="27"/>
        <v>1.25</v>
      </c>
      <c r="AF127" s="136">
        <f t="shared" si="27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6"/>
        <v>1.46</v>
      </c>
      <c r="D128" s="136">
        <f t="shared" si="26"/>
        <v>1.46</v>
      </c>
      <c r="E128" s="136">
        <f t="shared" si="26"/>
        <v>1.46</v>
      </c>
      <c r="F128" s="136">
        <f t="shared" si="26"/>
        <v>1.46</v>
      </c>
      <c r="G128" s="136">
        <f t="shared" si="26"/>
        <v>1.46</v>
      </c>
      <c r="H128" s="136">
        <f t="shared" si="26"/>
        <v>1.46</v>
      </c>
      <c r="I128" s="136">
        <f t="shared" si="26"/>
        <v>1.46</v>
      </c>
      <c r="J128" s="136">
        <f t="shared" si="26"/>
        <v>1.46</v>
      </c>
      <c r="K128" s="136">
        <f t="shared" si="26"/>
        <v>1.46</v>
      </c>
      <c r="L128" s="136">
        <f t="shared" si="26"/>
        <v>1.46</v>
      </c>
      <c r="M128" s="136">
        <f t="shared" si="26"/>
        <v>1.46</v>
      </c>
      <c r="N128" s="136">
        <f t="shared" si="26"/>
        <v>1.46</v>
      </c>
      <c r="O128" s="136">
        <f t="shared" si="26"/>
        <v>1.46</v>
      </c>
      <c r="P128" s="136">
        <f t="shared" si="26"/>
        <v>1.46</v>
      </c>
      <c r="Q128" s="136">
        <f t="shared" si="26"/>
        <v>1.46</v>
      </c>
      <c r="R128" s="136">
        <f t="shared" si="25"/>
        <v>1.46</v>
      </c>
      <c r="S128" s="136">
        <f t="shared" si="25"/>
        <v>1.46</v>
      </c>
      <c r="T128" s="136">
        <f t="shared" si="25"/>
        <v>1.46</v>
      </c>
      <c r="U128" s="136">
        <f t="shared" si="25"/>
        <v>1.46</v>
      </c>
      <c r="V128" s="136">
        <f t="shared" si="27"/>
        <v>1.46</v>
      </c>
      <c r="W128" s="136">
        <f t="shared" si="27"/>
        <v>1.46</v>
      </c>
      <c r="X128" s="136">
        <f t="shared" si="27"/>
        <v>1.46</v>
      </c>
      <c r="Y128" s="136">
        <f t="shared" si="27"/>
        <v>1.46</v>
      </c>
      <c r="Z128" s="136">
        <f t="shared" si="27"/>
        <v>1.46</v>
      </c>
      <c r="AA128" s="136">
        <f t="shared" si="27"/>
        <v>1.46</v>
      </c>
      <c r="AB128" s="136">
        <f t="shared" si="27"/>
        <v>1.46</v>
      </c>
      <c r="AC128" s="136">
        <f t="shared" si="27"/>
        <v>1.46</v>
      </c>
      <c r="AD128" s="136">
        <f t="shared" si="27"/>
        <v>1.46</v>
      </c>
      <c r="AE128" s="136">
        <f t="shared" si="27"/>
        <v>1.46</v>
      </c>
      <c r="AF128" s="136">
        <f t="shared" si="27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6"/>
        <v>3</v>
      </c>
      <c r="D129" s="136">
        <f t="shared" si="26"/>
        <v>3</v>
      </c>
      <c r="E129" s="136">
        <f t="shared" si="26"/>
        <v>3</v>
      </c>
      <c r="F129" s="136">
        <f t="shared" si="26"/>
        <v>3</v>
      </c>
      <c r="G129" s="136">
        <f t="shared" si="26"/>
        <v>3</v>
      </c>
      <c r="H129" s="136">
        <f t="shared" si="26"/>
        <v>3</v>
      </c>
      <c r="I129" s="136">
        <f t="shared" si="26"/>
        <v>3</v>
      </c>
      <c r="J129" s="136">
        <f t="shared" si="26"/>
        <v>3</v>
      </c>
      <c r="K129" s="136">
        <f t="shared" si="26"/>
        <v>3</v>
      </c>
      <c r="L129" s="136">
        <f t="shared" si="26"/>
        <v>3</v>
      </c>
      <c r="M129" s="136">
        <f t="shared" si="26"/>
        <v>3</v>
      </c>
      <c r="N129" s="136">
        <f t="shared" si="26"/>
        <v>3</v>
      </c>
      <c r="O129" s="136">
        <f t="shared" si="26"/>
        <v>3</v>
      </c>
      <c r="P129" s="136">
        <f t="shared" si="26"/>
        <v>3</v>
      </c>
      <c r="Q129" s="136">
        <f t="shared" si="26"/>
        <v>3</v>
      </c>
      <c r="R129" s="136">
        <f t="shared" si="25"/>
        <v>3</v>
      </c>
      <c r="S129" s="136">
        <f t="shared" si="25"/>
        <v>3</v>
      </c>
      <c r="T129" s="136">
        <f t="shared" si="25"/>
        <v>3</v>
      </c>
      <c r="U129" s="136">
        <f t="shared" si="25"/>
        <v>3</v>
      </c>
      <c r="V129" s="136">
        <f t="shared" si="27"/>
        <v>3</v>
      </c>
      <c r="W129" s="136">
        <f t="shared" si="27"/>
        <v>3</v>
      </c>
      <c r="X129" s="136">
        <f t="shared" si="27"/>
        <v>3</v>
      </c>
      <c r="Y129" s="136">
        <f t="shared" si="27"/>
        <v>3</v>
      </c>
      <c r="Z129" s="136">
        <f t="shared" si="27"/>
        <v>3</v>
      </c>
      <c r="AA129" s="136">
        <f t="shared" si="27"/>
        <v>3</v>
      </c>
      <c r="AB129" s="136">
        <f t="shared" si="27"/>
        <v>3</v>
      </c>
      <c r="AC129" s="136">
        <f t="shared" si="27"/>
        <v>3</v>
      </c>
      <c r="AD129" s="136">
        <f t="shared" si="27"/>
        <v>3</v>
      </c>
      <c r="AE129" s="136">
        <f t="shared" si="27"/>
        <v>3</v>
      </c>
      <c r="AF129" s="136">
        <f t="shared" si="27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6"/>
        <v>3.3</v>
      </c>
      <c r="D130" s="136">
        <f t="shared" si="26"/>
        <v>3.3</v>
      </c>
      <c r="E130" s="136">
        <f t="shared" si="26"/>
        <v>3.3</v>
      </c>
      <c r="F130" s="136">
        <f t="shared" si="26"/>
        <v>3.3</v>
      </c>
      <c r="G130" s="136">
        <f t="shared" si="26"/>
        <v>3.3</v>
      </c>
      <c r="H130" s="136">
        <f t="shared" si="26"/>
        <v>3.3</v>
      </c>
      <c r="I130" s="136">
        <f t="shared" si="26"/>
        <v>3.3</v>
      </c>
      <c r="J130" s="136">
        <f t="shared" si="26"/>
        <v>3.3</v>
      </c>
      <c r="K130" s="136">
        <f t="shared" si="26"/>
        <v>3.3</v>
      </c>
      <c r="L130" s="136">
        <f t="shared" si="26"/>
        <v>3.3</v>
      </c>
      <c r="M130" s="136">
        <f t="shared" si="26"/>
        <v>3.3</v>
      </c>
      <c r="N130" s="136">
        <f t="shared" si="26"/>
        <v>3.3</v>
      </c>
      <c r="O130" s="136">
        <f t="shared" si="26"/>
        <v>3.3</v>
      </c>
      <c r="P130" s="136">
        <f t="shared" si="26"/>
        <v>3.3</v>
      </c>
      <c r="Q130" s="136">
        <f t="shared" si="26"/>
        <v>3.3</v>
      </c>
      <c r="R130" s="136">
        <f t="shared" si="25"/>
        <v>3.3</v>
      </c>
      <c r="S130" s="136">
        <f t="shared" si="25"/>
        <v>3.3</v>
      </c>
      <c r="T130" s="136">
        <f t="shared" si="25"/>
        <v>3.3</v>
      </c>
      <c r="U130" s="136">
        <f t="shared" si="25"/>
        <v>3.3</v>
      </c>
      <c r="V130" s="136">
        <f t="shared" si="27"/>
        <v>3.3</v>
      </c>
      <c r="W130" s="136">
        <f t="shared" si="27"/>
        <v>3.3</v>
      </c>
      <c r="X130" s="136">
        <f t="shared" si="27"/>
        <v>3.3</v>
      </c>
      <c r="Y130" s="136">
        <f t="shared" si="27"/>
        <v>3.3</v>
      </c>
      <c r="Z130" s="136">
        <f t="shared" si="27"/>
        <v>3.3</v>
      </c>
      <c r="AA130" s="136">
        <f t="shared" si="27"/>
        <v>3.3</v>
      </c>
      <c r="AB130" s="136">
        <f t="shared" si="27"/>
        <v>3.3</v>
      </c>
      <c r="AC130" s="136">
        <f t="shared" si="27"/>
        <v>3.3</v>
      </c>
      <c r="AD130" s="136">
        <f t="shared" si="27"/>
        <v>3.3</v>
      </c>
      <c r="AE130" s="136">
        <f t="shared" si="27"/>
        <v>3.3</v>
      </c>
      <c r="AF130" s="136">
        <f t="shared" si="27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6"/>
        <v>1.76</v>
      </c>
      <c r="D131" s="136">
        <f t="shared" si="26"/>
        <v>1.76</v>
      </c>
      <c r="E131" s="136">
        <f t="shared" si="26"/>
        <v>1.76</v>
      </c>
      <c r="F131" s="136">
        <f t="shared" si="26"/>
        <v>1.76</v>
      </c>
      <c r="G131" s="136">
        <f t="shared" si="26"/>
        <v>1.76</v>
      </c>
      <c r="H131" s="136">
        <f t="shared" si="26"/>
        <v>1.76</v>
      </c>
      <c r="I131" s="136">
        <f t="shared" si="26"/>
        <v>1.76</v>
      </c>
      <c r="J131" s="136">
        <f t="shared" si="26"/>
        <v>1.76</v>
      </c>
      <c r="K131" s="136">
        <f t="shared" si="26"/>
        <v>1.76</v>
      </c>
      <c r="L131" s="136">
        <f t="shared" si="26"/>
        <v>1.76</v>
      </c>
      <c r="M131" s="136">
        <f t="shared" si="26"/>
        <v>1.76</v>
      </c>
      <c r="N131" s="136">
        <f t="shared" si="26"/>
        <v>1.76</v>
      </c>
      <c r="O131" s="136">
        <f t="shared" si="26"/>
        <v>1.76</v>
      </c>
      <c r="P131" s="136">
        <f t="shared" si="26"/>
        <v>1.76</v>
      </c>
      <c r="Q131" s="136">
        <f t="shared" si="26"/>
        <v>1.76</v>
      </c>
      <c r="R131" s="136">
        <f t="shared" si="25"/>
        <v>1.76</v>
      </c>
      <c r="S131" s="136">
        <f t="shared" si="25"/>
        <v>1.76</v>
      </c>
      <c r="T131" s="136">
        <f t="shared" si="25"/>
        <v>1.76</v>
      </c>
      <c r="U131" s="136">
        <f t="shared" si="25"/>
        <v>1.76</v>
      </c>
      <c r="V131" s="136">
        <f t="shared" si="27"/>
        <v>1.76</v>
      </c>
      <c r="W131" s="136">
        <f t="shared" si="27"/>
        <v>1.76</v>
      </c>
      <c r="X131" s="136">
        <f t="shared" si="27"/>
        <v>1.76</v>
      </c>
      <c r="Y131" s="136">
        <f t="shared" si="27"/>
        <v>1.76</v>
      </c>
      <c r="Z131" s="136">
        <f t="shared" si="27"/>
        <v>1.76</v>
      </c>
      <c r="AA131" s="136">
        <f t="shared" si="27"/>
        <v>1.76</v>
      </c>
      <c r="AB131" s="136">
        <f t="shared" si="27"/>
        <v>1.76</v>
      </c>
      <c r="AC131" s="136">
        <f t="shared" si="27"/>
        <v>1.76</v>
      </c>
      <c r="AD131" s="136">
        <f t="shared" si="27"/>
        <v>1.76</v>
      </c>
      <c r="AE131" s="136">
        <f t="shared" si="27"/>
        <v>1.76</v>
      </c>
      <c r="AF131" s="136">
        <f t="shared" si="27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6"/>
        <v>0</v>
      </c>
      <c r="D132" s="136">
        <f t="shared" si="26"/>
        <v>0</v>
      </c>
      <c r="E132" s="136">
        <f t="shared" si="26"/>
        <v>0</v>
      </c>
      <c r="F132" s="136">
        <f t="shared" si="26"/>
        <v>0</v>
      </c>
      <c r="G132" s="136">
        <f t="shared" si="26"/>
        <v>0</v>
      </c>
      <c r="H132" s="136">
        <f t="shared" si="26"/>
        <v>0</v>
      </c>
      <c r="I132" s="136">
        <f t="shared" si="26"/>
        <v>0</v>
      </c>
      <c r="J132" s="136">
        <f t="shared" si="26"/>
        <v>0</v>
      </c>
      <c r="K132" s="136">
        <f t="shared" si="26"/>
        <v>0</v>
      </c>
      <c r="L132" s="136">
        <f t="shared" si="26"/>
        <v>0</v>
      </c>
      <c r="M132" s="136">
        <f t="shared" si="26"/>
        <v>0</v>
      </c>
      <c r="N132" s="136">
        <f t="shared" si="26"/>
        <v>0</v>
      </c>
      <c r="O132" s="136">
        <f t="shared" si="26"/>
        <v>0</v>
      </c>
      <c r="P132" s="136">
        <f t="shared" si="26"/>
        <v>0</v>
      </c>
      <c r="Q132" s="136">
        <f t="shared" si="26"/>
        <v>0</v>
      </c>
      <c r="R132" s="136">
        <f t="shared" si="25"/>
        <v>0</v>
      </c>
      <c r="S132" s="136">
        <f t="shared" si="25"/>
        <v>0</v>
      </c>
      <c r="T132" s="136">
        <f t="shared" si="25"/>
        <v>0</v>
      </c>
      <c r="U132" s="136">
        <f t="shared" si="25"/>
        <v>0</v>
      </c>
      <c r="V132" s="136">
        <f t="shared" si="27"/>
        <v>0</v>
      </c>
      <c r="W132" s="136">
        <f t="shared" si="27"/>
        <v>0</v>
      </c>
      <c r="X132" s="136">
        <f t="shared" si="27"/>
        <v>0</v>
      </c>
      <c r="Y132" s="136">
        <f t="shared" si="27"/>
        <v>0</v>
      </c>
      <c r="Z132" s="136">
        <f t="shared" si="27"/>
        <v>0</v>
      </c>
      <c r="AA132" s="136">
        <f t="shared" si="27"/>
        <v>0</v>
      </c>
      <c r="AB132" s="136">
        <f t="shared" si="27"/>
        <v>0</v>
      </c>
      <c r="AC132" s="136">
        <f t="shared" si="27"/>
        <v>0</v>
      </c>
      <c r="AD132" s="136">
        <f t="shared" si="27"/>
        <v>0</v>
      </c>
      <c r="AE132" s="136">
        <f t="shared" si="27"/>
        <v>0</v>
      </c>
      <c r="AF132" s="136">
        <f t="shared" si="27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6"/>
        <v>0.1</v>
      </c>
      <c r="D133" s="136">
        <f t="shared" si="26"/>
        <v>0.1</v>
      </c>
      <c r="E133" s="136">
        <f t="shared" si="26"/>
        <v>0.1</v>
      </c>
      <c r="F133" s="136">
        <f t="shared" si="26"/>
        <v>0.1</v>
      </c>
      <c r="G133" s="136">
        <f t="shared" si="26"/>
        <v>0.1</v>
      </c>
      <c r="H133" s="136">
        <f t="shared" si="26"/>
        <v>0.1</v>
      </c>
      <c r="I133" s="136">
        <f t="shared" si="26"/>
        <v>0.1</v>
      </c>
      <c r="J133" s="136">
        <f t="shared" si="26"/>
        <v>0.1</v>
      </c>
      <c r="K133" s="136">
        <f t="shared" si="26"/>
        <v>0.1</v>
      </c>
      <c r="L133" s="136">
        <f t="shared" si="26"/>
        <v>0.1</v>
      </c>
      <c r="M133" s="136">
        <f t="shared" si="26"/>
        <v>0.1</v>
      </c>
      <c r="N133" s="136">
        <f t="shared" si="26"/>
        <v>0.1</v>
      </c>
      <c r="O133" s="136">
        <f t="shared" si="26"/>
        <v>0.1</v>
      </c>
      <c r="P133" s="136">
        <f t="shared" si="26"/>
        <v>0.1</v>
      </c>
      <c r="Q133" s="136">
        <f t="shared" si="26"/>
        <v>0.1</v>
      </c>
      <c r="R133" s="136">
        <f t="shared" si="25"/>
        <v>0.1</v>
      </c>
      <c r="S133" s="136">
        <f t="shared" si="25"/>
        <v>0.1</v>
      </c>
      <c r="T133" s="136">
        <f t="shared" si="25"/>
        <v>0.1</v>
      </c>
      <c r="U133" s="136">
        <f t="shared" si="25"/>
        <v>0.1</v>
      </c>
      <c r="V133" s="136">
        <f t="shared" si="27"/>
        <v>0.1</v>
      </c>
      <c r="W133" s="136">
        <f t="shared" si="27"/>
        <v>0.1</v>
      </c>
      <c r="X133" s="136">
        <f t="shared" si="27"/>
        <v>0.1</v>
      </c>
      <c r="Y133" s="136">
        <f t="shared" si="27"/>
        <v>0.1</v>
      </c>
      <c r="Z133" s="136">
        <f t="shared" si="27"/>
        <v>0.1</v>
      </c>
      <c r="AA133" s="136">
        <f t="shared" si="27"/>
        <v>0.1</v>
      </c>
      <c r="AB133" s="136">
        <f t="shared" si="27"/>
        <v>0.1</v>
      </c>
      <c r="AC133" s="136">
        <f t="shared" si="27"/>
        <v>0.1</v>
      </c>
      <c r="AD133" s="136">
        <f t="shared" si="27"/>
        <v>0.1</v>
      </c>
      <c r="AE133" s="136">
        <f t="shared" si="27"/>
        <v>0.1</v>
      </c>
      <c r="AF133" s="136">
        <f t="shared" si="27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6"/>
        <v>2.0499999999999998</v>
      </c>
      <c r="D134" s="136">
        <f t="shared" si="26"/>
        <v>2.0499999999999998</v>
      </c>
      <c r="E134" s="136">
        <f t="shared" si="26"/>
        <v>2.0499999999999998</v>
      </c>
      <c r="F134" s="136">
        <f t="shared" si="26"/>
        <v>2.0499999999999998</v>
      </c>
      <c r="G134" s="136">
        <f t="shared" si="26"/>
        <v>2.0499999999999998</v>
      </c>
      <c r="H134" s="136">
        <f t="shared" si="26"/>
        <v>2.0499999999999998</v>
      </c>
      <c r="I134" s="136">
        <f t="shared" si="26"/>
        <v>2.0499999999999998</v>
      </c>
      <c r="J134" s="136">
        <f t="shared" si="26"/>
        <v>2.0499999999999998</v>
      </c>
      <c r="K134" s="136">
        <f t="shared" si="26"/>
        <v>2.0499999999999998</v>
      </c>
      <c r="L134" s="136">
        <f t="shared" si="26"/>
        <v>2.0499999999999998</v>
      </c>
      <c r="M134" s="136">
        <f t="shared" si="26"/>
        <v>2.0499999999999998</v>
      </c>
      <c r="N134" s="136">
        <f t="shared" si="26"/>
        <v>2.0499999999999998</v>
      </c>
      <c r="O134" s="136">
        <f t="shared" si="26"/>
        <v>2.0499999999999998</v>
      </c>
      <c r="P134" s="136">
        <f t="shared" si="26"/>
        <v>2.0499999999999998</v>
      </c>
      <c r="Q134" s="136">
        <f t="shared" si="26"/>
        <v>2.0499999999999998</v>
      </c>
      <c r="R134" s="136">
        <f t="shared" si="25"/>
        <v>2.0499999999999998</v>
      </c>
      <c r="S134" s="136">
        <f t="shared" si="25"/>
        <v>2.0499999999999998</v>
      </c>
      <c r="T134" s="136">
        <f t="shared" si="25"/>
        <v>2.0499999999999998</v>
      </c>
      <c r="U134" s="136">
        <f t="shared" si="25"/>
        <v>2.0499999999999998</v>
      </c>
      <c r="V134" s="136">
        <f t="shared" si="27"/>
        <v>2.0499999999999998</v>
      </c>
      <c r="W134" s="136">
        <f t="shared" si="27"/>
        <v>2.0499999999999998</v>
      </c>
      <c r="X134" s="136">
        <f t="shared" si="27"/>
        <v>2.0499999999999998</v>
      </c>
      <c r="Y134" s="136">
        <f t="shared" si="27"/>
        <v>2.0499999999999998</v>
      </c>
      <c r="Z134" s="136">
        <f t="shared" si="27"/>
        <v>2.0499999999999998</v>
      </c>
      <c r="AA134" s="136">
        <f t="shared" si="27"/>
        <v>2.0499999999999998</v>
      </c>
      <c r="AB134" s="136">
        <f t="shared" si="27"/>
        <v>2.0499999999999998</v>
      </c>
      <c r="AC134" s="136">
        <f t="shared" si="27"/>
        <v>2.0499999999999998</v>
      </c>
      <c r="AD134" s="136">
        <f t="shared" si="27"/>
        <v>2.0499999999999998</v>
      </c>
      <c r="AE134" s="136">
        <f t="shared" si="27"/>
        <v>2.0499999999999998</v>
      </c>
      <c r="AF134" s="136">
        <f t="shared" si="27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6"/>
        <v>2.15</v>
      </c>
      <c r="D135" s="136">
        <f t="shared" si="26"/>
        <v>2.15</v>
      </c>
      <c r="E135" s="136">
        <f t="shared" si="26"/>
        <v>2.15</v>
      </c>
      <c r="F135" s="136">
        <f t="shared" si="26"/>
        <v>2.15</v>
      </c>
      <c r="G135" s="136">
        <f t="shared" si="26"/>
        <v>2.15</v>
      </c>
      <c r="H135" s="136">
        <f t="shared" si="26"/>
        <v>2.15</v>
      </c>
      <c r="I135" s="136">
        <f t="shared" si="26"/>
        <v>2.15</v>
      </c>
      <c r="J135" s="136">
        <f t="shared" si="26"/>
        <v>2.15</v>
      </c>
      <c r="K135" s="136">
        <f t="shared" si="26"/>
        <v>2.15</v>
      </c>
      <c r="L135" s="136">
        <f t="shared" si="26"/>
        <v>2.15</v>
      </c>
      <c r="M135" s="136">
        <f t="shared" si="26"/>
        <v>2.15</v>
      </c>
      <c r="N135" s="136">
        <f t="shared" si="26"/>
        <v>2.15</v>
      </c>
      <c r="O135" s="136">
        <f t="shared" si="26"/>
        <v>2.15</v>
      </c>
      <c r="P135" s="136">
        <f t="shared" si="26"/>
        <v>2.15</v>
      </c>
      <c r="Q135" s="136">
        <f t="shared" si="26"/>
        <v>2.15</v>
      </c>
      <c r="R135" s="136">
        <f t="shared" si="25"/>
        <v>2.15</v>
      </c>
      <c r="S135" s="136">
        <f t="shared" si="25"/>
        <v>2.15</v>
      </c>
      <c r="T135" s="136">
        <f t="shared" si="25"/>
        <v>2.15</v>
      </c>
      <c r="U135" s="136">
        <f t="shared" si="25"/>
        <v>2.15</v>
      </c>
      <c r="V135" s="136">
        <f t="shared" si="27"/>
        <v>2.15</v>
      </c>
      <c r="W135" s="136">
        <f t="shared" si="27"/>
        <v>2.15</v>
      </c>
      <c r="X135" s="136">
        <f t="shared" si="27"/>
        <v>2.15</v>
      </c>
      <c r="Y135" s="136">
        <f t="shared" si="27"/>
        <v>2.15</v>
      </c>
      <c r="Z135" s="136">
        <f t="shared" si="27"/>
        <v>2.15</v>
      </c>
      <c r="AA135" s="136">
        <f t="shared" si="27"/>
        <v>2.15</v>
      </c>
      <c r="AB135" s="136">
        <f t="shared" si="27"/>
        <v>2.15</v>
      </c>
      <c r="AC135" s="136">
        <f t="shared" si="27"/>
        <v>2.15</v>
      </c>
      <c r="AD135" s="136">
        <f t="shared" si="27"/>
        <v>2.15</v>
      </c>
      <c r="AE135" s="136">
        <f t="shared" si="27"/>
        <v>2.15</v>
      </c>
      <c r="AF135" s="136">
        <f t="shared" si="27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6"/>
        <v>2.7</v>
      </c>
      <c r="D136" s="136">
        <f t="shared" si="26"/>
        <v>2.7</v>
      </c>
      <c r="E136" s="136">
        <f t="shared" si="26"/>
        <v>2.7</v>
      </c>
      <c r="F136" s="136">
        <f t="shared" si="26"/>
        <v>2.7</v>
      </c>
      <c r="G136" s="136">
        <f t="shared" si="26"/>
        <v>2.7</v>
      </c>
      <c r="H136" s="136">
        <f t="shared" si="26"/>
        <v>2.7</v>
      </c>
      <c r="I136" s="136">
        <f t="shared" si="26"/>
        <v>2.7</v>
      </c>
      <c r="J136" s="136">
        <f t="shared" si="26"/>
        <v>2.7</v>
      </c>
      <c r="K136" s="136">
        <f t="shared" si="26"/>
        <v>2.7</v>
      </c>
      <c r="L136" s="136">
        <f t="shared" si="26"/>
        <v>2.7</v>
      </c>
      <c r="M136" s="136">
        <f t="shared" si="26"/>
        <v>2.7</v>
      </c>
      <c r="N136" s="136">
        <f t="shared" si="26"/>
        <v>2.7</v>
      </c>
      <c r="O136" s="136">
        <f t="shared" si="26"/>
        <v>2.7</v>
      </c>
      <c r="P136" s="136">
        <f t="shared" si="26"/>
        <v>2.7</v>
      </c>
      <c r="Q136" s="136">
        <f t="shared" si="26"/>
        <v>2.7</v>
      </c>
      <c r="R136" s="136">
        <f t="shared" si="25"/>
        <v>2.7</v>
      </c>
      <c r="S136" s="136">
        <f t="shared" si="25"/>
        <v>2.7</v>
      </c>
      <c r="T136" s="136">
        <f t="shared" si="25"/>
        <v>2.7</v>
      </c>
      <c r="U136" s="136">
        <f t="shared" si="25"/>
        <v>2.7</v>
      </c>
      <c r="V136" s="136">
        <f t="shared" si="27"/>
        <v>2.7</v>
      </c>
      <c r="W136" s="136">
        <f t="shared" si="27"/>
        <v>2.7</v>
      </c>
      <c r="X136" s="136">
        <f t="shared" si="27"/>
        <v>2.7</v>
      </c>
      <c r="Y136" s="136">
        <f t="shared" si="27"/>
        <v>2.7</v>
      </c>
      <c r="Z136" s="136">
        <f t="shared" si="27"/>
        <v>2.7</v>
      </c>
      <c r="AA136" s="136">
        <f t="shared" si="27"/>
        <v>2.7</v>
      </c>
      <c r="AB136" s="136">
        <f t="shared" si="27"/>
        <v>2.7</v>
      </c>
      <c r="AC136" s="136">
        <f t="shared" si="27"/>
        <v>2.7</v>
      </c>
      <c r="AD136" s="136">
        <f t="shared" si="27"/>
        <v>2.7</v>
      </c>
      <c r="AE136" s="136">
        <f t="shared" si="27"/>
        <v>2.7</v>
      </c>
      <c r="AF136" s="136">
        <f t="shared" si="27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6"/>
        <v>0.9</v>
      </c>
      <c r="D137" s="136">
        <f t="shared" si="26"/>
        <v>0.9</v>
      </c>
      <c r="E137" s="136">
        <f t="shared" si="26"/>
        <v>0.9</v>
      </c>
      <c r="F137" s="136">
        <f t="shared" si="26"/>
        <v>0.9</v>
      </c>
      <c r="G137" s="136">
        <f t="shared" si="26"/>
        <v>0.9</v>
      </c>
      <c r="H137" s="136">
        <f t="shared" si="26"/>
        <v>0.9</v>
      </c>
      <c r="I137" s="136">
        <f t="shared" si="26"/>
        <v>0.9</v>
      </c>
      <c r="J137" s="136">
        <f t="shared" si="26"/>
        <v>0.9</v>
      </c>
      <c r="K137" s="136">
        <f t="shared" si="26"/>
        <v>0.9</v>
      </c>
      <c r="L137" s="136">
        <f t="shared" si="26"/>
        <v>0.9</v>
      </c>
      <c r="M137" s="136">
        <f t="shared" si="26"/>
        <v>0.9</v>
      </c>
      <c r="N137" s="136">
        <f t="shared" si="26"/>
        <v>0.9</v>
      </c>
      <c r="O137" s="136">
        <f t="shared" si="26"/>
        <v>0.9</v>
      </c>
      <c r="P137" s="136">
        <f t="shared" si="26"/>
        <v>0.9</v>
      </c>
      <c r="Q137" s="136">
        <f t="shared" si="26"/>
        <v>0.9</v>
      </c>
      <c r="R137" s="136">
        <f t="shared" si="25"/>
        <v>0.9</v>
      </c>
      <c r="S137" s="136">
        <f t="shared" si="25"/>
        <v>0.9</v>
      </c>
      <c r="T137" s="136">
        <f t="shared" si="25"/>
        <v>0.9</v>
      </c>
      <c r="U137" s="136">
        <f t="shared" si="25"/>
        <v>0.9</v>
      </c>
      <c r="V137" s="136">
        <f t="shared" si="27"/>
        <v>0.9</v>
      </c>
      <c r="W137" s="136">
        <f t="shared" si="27"/>
        <v>0.9</v>
      </c>
      <c r="X137" s="136">
        <f t="shared" si="27"/>
        <v>0.9</v>
      </c>
      <c r="Y137" s="136">
        <f t="shared" si="27"/>
        <v>0.9</v>
      </c>
      <c r="Z137" s="136">
        <f t="shared" si="27"/>
        <v>0.9</v>
      </c>
      <c r="AA137" s="136">
        <f t="shared" si="27"/>
        <v>0.9</v>
      </c>
      <c r="AB137" s="136">
        <f t="shared" si="27"/>
        <v>0.9</v>
      </c>
      <c r="AC137" s="136">
        <f t="shared" si="27"/>
        <v>0.9</v>
      </c>
      <c r="AD137" s="136">
        <f t="shared" si="27"/>
        <v>0.9</v>
      </c>
      <c r="AE137" s="136">
        <f t="shared" si="27"/>
        <v>0.9</v>
      </c>
      <c r="AF137" s="136">
        <f t="shared" si="27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6"/>
        <v>1.08</v>
      </c>
      <c r="D138" s="136">
        <f t="shared" si="26"/>
        <v>1.08</v>
      </c>
      <c r="E138" s="136">
        <f t="shared" si="26"/>
        <v>1.08</v>
      </c>
      <c r="F138" s="136">
        <f t="shared" si="26"/>
        <v>1.08</v>
      </c>
      <c r="G138" s="136">
        <f t="shared" si="26"/>
        <v>1.08</v>
      </c>
      <c r="H138" s="136">
        <f t="shared" si="26"/>
        <v>1.08</v>
      </c>
      <c r="I138" s="136">
        <f t="shared" si="26"/>
        <v>1.08</v>
      </c>
      <c r="J138" s="136">
        <f t="shared" si="26"/>
        <v>1.08</v>
      </c>
      <c r="K138" s="136">
        <f t="shared" si="26"/>
        <v>1.08</v>
      </c>
      <c r="L138" s="136">
        <f t="shared" si="26"/>
        <v>1.08</v>
      </c>
      <c r="M138" s="136">
        <f t="shared" si="26"/>
        <v>1.08</v>
      </c>
      <c r="N138" s="136">
        <f t="shared" si="26"/>
        <v>1.08</v>
      </c>
      <c r="O138" s="136">
        <f t="shared" si="26"/>
        <v>1.08</v>
      </c>
      <c r="P138" s="136">
        <f t="shared" si="26"/>
        <v>1.08</v>
      </c>
      <c r="Q138" s="136">
        <f t="shared" si="26"/>
        <v>1.08</v>
      </c>
      <c r="R138" s="136">
        <f t="shared" si="25"/>
        <v>1.08</v>
      </c>
      <c r="S138" s="136">
        <f t="shared" si="25"/>
        <v>1.08</v>
      </c>
      <c r="T138" s="136">
        <f t="shared" si="25"/>
        <v>1.08</v>
      </c>
      <c r="U138" s="136">
        <f t="shared" si="25"/>
        <v>1.08</v>
      </c>
      <c r="V138" s="136">
        <f t="shared" si="27"/>
        <v>1.08</v>
      </c>
      <c r="W138" s="136">
        <f t="shared" si="27"/>
        <v>1.08</v>
      </c>
      <c r="X138" s="136">
        <f t="shared" si="27"/>
        <v>1.08</v>
      </c>
      <c r="Y138" s="136">
        <f t="shared" si="27"/>
        <v>1.08</v>
      </c>
      <c r="Z138" s="136">
        <f t="shared" si="27"/>
        <v>1.08</v>
      </c>
      <c r="AA138" s="136">
        <f t="shared" si="27"/>
        <v>1.08</v>
      </c>
      <c r="AB138" s="136">
        <f t="shared" si="27"/>
        <v>1.08</v>
      </c>
      <c r="AC138" s="136">
        <f t="shared" si="27"/>
        <v>1.08</v>
      </c>
      <c r="AD138" s="136">
        <f t="shared" si="27"/>
        <v>1.08</v>
      </c>
      <c r="AE138" s="136">
        <f t="shared" si="27"/>
        <v>1.08</v>
      </c>
      <c r="AF138" s="136">
        <f t="shared" si="27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8">B139</f>
        <v>2.37</v>
      </c>
      <c r="D139" s="136">
        <f t="shared" si="28"/>
        <v>2.37</v>
      </c>
      <c r="E139" s="136">
        <f t="shared" si="28"/>
        <v>2.37</v>
      </c>
      <c r="F139" s="136">
        <f t="shared" si="28"/>
        <v>2.37</v>
      </c>
      <c r="G139" s="136">
        <f t="shared" si="28"/>
        <v>2.37</v>
      </c>
      <c r="H139" s="136">
        <f t="shared" si="28"/>
        <v>2.37</v>
      </c>
      <c r="I139" s="136">
        <f t="shared" si="28"/>
        <v>2.37</v>
      </c>
      <c r="J139" s="136">
        <f t="shared" si="28"/>
        <v>2.37</v>
      </c>
      <c r="K139" s="136">
        <f t="shared" si="28"/>
        <v>2.37</v>
      </c>
      <c r="L139" s="136">
        <f t="shared" si="28"/>
        <v>2.37</v>
      </c>
      <c r="M139" s="136">
        <f t="shared" si="28"/>
        <v>2.37</v>
      </c>
      <c r="N139" s="136">
        <f t="shared" si="28"/>
        <v>2.37</v>
      </c>
      <c r="O139" s="136">
        <f t="shared" si="28"/>
        <v>2.37</v>
      </c>
      <c r="P139" s="136">
        <f t="shared" si="28"/>
        <v>2.37</v>
      </c>
      <c r="Q139" s="136">
        <f t="shared" si="28"/>
        <v>2.37</v>
      </c>
      <c r="R139" s="136">
        <f t="shared" si="25"/>
        <v>2.37</v>
      </c>
      <c r="S139" s="136">
        <f t="shared" si="25"/>
        <v>2.37</v>
      </c>
      <c r="T139" s="136">
        <f t="shared" si="25"/>
        <v>2.37</v>
      </c>
      <c r="U139" s="136">
        <f t="shared" si="25"/>
        <v>2.37</v>
      </c>
      <c r="V139" s="136">
        <f t="shared" si="27"/>
        <v>2.37</v>
      </c>
      <c r="W139" s="136">
        <f t="shared" si="27"/>
        <v>2.37</v>
      </c>
      <c r="X139" s="136">
        <f t="shared" si="27"/>
        <v>2.37</v>
      </c>
      <c r="Y139" s="136">
        <f t="shared" si="27"/>
        <v>2.37</v>
      </c>
      <c r="Z139" s="136">
        <f t="shared" si="27"/>
        <v>2.37</v>
      </c>
      <c r="AA139" s="136">
        <f t="shared" si="27"/>
        <v>2.37</v>
      </c>
      <c r="AB139" s="136">
        <f t="shared" si="27"/>
        <v>2.37</v>
      </c>
      <c r="AC139" s="136">
        <f t="shared" si="27"/>
        <v>2.37</v>
      </c>
      <c r="AD139" s="136">
        <f t="shared" si="27"/>
        <v>2.37</v>
      </c>
      <c r="AE139" s="136">
        <f t="shared" si="27"/>
        <v>2.37</v>
      </c>
      <c r="AF139" s="136">
        <f t="shared" si="27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8"/>
        <v>1.81</v>
      </c>
      <c r="D140" s="136">
        <f t="shared" si="28"/>
        <v>1.81</v>
      </c>
      <c r="E140" s="136">
        <f t="shared" si="28"/>
        <v>1.81</v>
      </c>
      <c r="F140" s="136">
        <f t="shared" si="28"/>
        <v>1.81</v>
      </c>
      <c r="G140" s="136">
        <f t="shared" si="28"/>
        <v>1.81</v>
      </c>
      <c r="H140" s="136">
        <f t="shared" si="28"/>
        <v>1.81</v>
      </c>
      <c r="I140" s="136">
        <f t="shared" si="28"/>
        <v>1.81</v>
      </c>
      <c r="J140" s="136">
        <f t="shared" si="28"/>
        <v>1.81</v>
      </c>
      <c r="K140" s="136">
        <f t="shared" si="28"/>
        <v>1.81</v>
      </c>
      <c r="L140" s="136">
        <f t="shared" si="28"/>
        <v>1.81</v>
      </c>
      <c r="M140" s="136">
        <f t="shared" si="28"/>
        <v>1.81</v>
      </c>
      <c r="N140" s="136">
        <f t="shared" si="28"/>
        <v>1.81</v>
      </c>
      <c r="O140" s="136">
        <f t="shared" si="28"/>
        <v>1.81</v>
      </c>
      <c r="P140" s="136">
        <f t="shared" si="28"/>
        <v>1.81</v>
      </c>
      <c r="Q140" s="136">
        <f t="shared" si="28"/>
        <v>1.81</v>
      </c>
      <c r="R140" s="136">
        <f t="shared" si="25"/>
        <v>1.81</v>
      </c>
      <c r="S140" s="136">
        <f t="shared" si="25"/>
        <v>1.81</v>
      </c>
      <c r="T140" s="136">
        <f t="shared" si="25"/>
        <v>1.81</v>
      </c>
      <c r="U140" s="136">
        <f t="shared" si="25"/>
        <v>1.81</v>
      </c>
      <c r="V140" s="136">
        <f t="shared" si="27"/>
        <v>1.81</v>
      </c>
      <c r="W140" s="136">
        <f t="shared" si="27"/>
        <v>1.81</v>
      </c>
      <c r="X140" s="136">
        <f t="shared" si="27"/>
        <v>1.81</v>
      </c>
      <c r="Y140" s="136">
        <f t="shared" si="27"/>
        <v>1.81</v>
      </c>
      <c r="Z140" s="136">
        <f t="shared" si="27"/>
        <v>1.81</v>
      </c>
      <c r="AA140" s="136">
        <f t="shared" si="27"/>
        <v>1.81</v>
      </c>
      <c r="AB140" s="136">
        <f t="shared" si="27"/>
        <v>1.81</v>
      </c>
      <c r="AC140" s="136">
        <f t="shared" si="27"/>
        <v>1.81</v>
      </c>
      <c r="AD140" s="136">
        <f t="shared" si="27"/>
        <v>1.81</v>
      </c>
      <c r="AE140" s="136">
        <f t="shared" si="27"/>
        <v>1.81</v>
      </c>
      <c r="AF140" s="136">
        <f t="shared" si="27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8"/>
        <v>1.0900000000000001</v>
      </c>
      <c r="D141" s="136">
        <f t="shared" si="28"/>
        <v>1.0900000000000001</v>
      </c>
      <c r="E141" s="136">
        <f t="shared" si="28"/>
        <v>1.0900000000000001</v>
      </c>
      <c r="F141" s="136">
        <f t="shared" si="28"/>
        <v>1.0900000000000001</v>
      </c>
      <c r="G141" s="136">
        <f t="shared" si="28"/>
        <v>1.0900000000000001</v>
      </c>
      <c r="H141" s="136">
        <f t="shared" si="28"/>
        <v>1.0900000000000001</v>
      </c>
      <c r="I141" s="136">
        <f t="shared" si="28"/>
        <v>1.0900000000000001</v>
      </c>
      <c r="J141" s="136">
        <f t="shared" si="28"/>
        <v>1.0900000000000001</v>
      </c>
      <c r="K141" s="136">
        <f t="shared" si="28"/>
        <v>1.0900000000000001</v>
      </c>
      <c r="L141" s="136">
        <f t="shared" si="28"/>
        <v>1.0900000000000001</v>
      </c>
      <c r="M141" s="136">
        <f t="shared" si="28"/>
        <v>1.0900000000000001</v>
      </c>
      <c r="N141" s="136">
        <f t="shared" si="28"/>
        <v>1.0900000000000001</v>
      </c>
      <c r="O141" s="136">
        <f t="shared" si="28"/>
        <v>1.0900000000000001</v>
      </c>
      <c r="P141" s="136">
        <f t="shared" si="28"/>
        <v>1.0900000000000001</v>
      </c>
      <c r="Q141" s="136">
        <f t="shared" si="28"/>
        <v>1.0900000000000001</v>
      </c>
      <c r="R141" s="136">
        <f t="shared" si="25"/>
        <v>1.0900000000000001</v>
      </c>
      <c r="S141" s="136">
        <f t="shared" si="25"/>
        <v>1.0900000000000001</v>
      </c>
      <c r="T141" s="136">
        <f t="shared" si="25"/>
        <v>1.0900000000000001</v>
      </c>
      <c r="U141" s="136">
        <f t="shared" si="25"/>
        <v>1.0900000000000001</v>
      </c>
      <c r="V141" s="136">
        <f t="shared" si="27"/>
        <v>1.0900000000000001</v>
      </c>
      <c r="W141" s="136">
        <f t="shared" si="27"/>
        <v>1.0900000000000001</v>
      </c>
      <c r="X141" s="136">
        <f t="shared" si="27"/>
        <v>1.0900000000000001</v>
      </c>
      <c r="Y141" s="136">
        <f t="shared" si="27"/>
        <v>1.0900000000000001</v>
      </c>
      <c r="Z141" s="136">
        <f t="shared" si="27"/>
        <v>1.0900000000000001</v>
      </c>
      <c r="AA141" s="136">
        <f t="shared" si="27"/>
        <v>1.0900000000000001</v>
      </c>
      <c r="AB141" s="136">
        <f t="shared" si="27"/>
        <v>1.0900000000000001</v>
      </c>
      <c r="AC141" s="136">
        <f t="shared" si="27"/>
        <v>1.0900000000000001</v>
      </c>
      <c r="AD141" s="136">
        <f t="shared" si="27"/>
        <v>1.0900000000000001</v>
      </c>
      <c r="AE141" s="136">
        <f t="shared" si="27"/>
        <v>1.0900000000000001</v>
      </c>
      <c r="AF141" s="136">
        <f t="shared" si="27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8"/>
        <v>1.58</v>
      </c>
      <c r="D142" s="136">
        <f t="shared" si="28"/>
        <v>1.58</v>
      </c>
      <c r="E142" s="136">
        <f t="shared" si="28"/>
        <v>1.58</v>
      </c>
      <c r="F142" s="136">
        <f t="shared" si="28"/>
        <v>1.58</v>
      </c>
      <c r="G142" s="136">
        <f t="shared" si="28"/>
        <v>1.58</v>
      </c>
      <c r="H142" s="136">
        <f t="shared" si="28"/>
        <v>1.58</v>
      </c>
      <c r="I142" s="136">
        <f t="shared" si="28"/>
        <v>1.58</v>
      </c>
      <c r="J142" s="136">
        <f t="shared" si="28"/>
        <v>1.58</v>
      </c>
      <c r="K142" s="136">
        <f t="shared" si="28"/>
        <v>1.58</v>
      </c>
      <c r="L142" s="136">
        <f t="shared" si="28"/>
        <v>1.58</v>
      </c>
      <c r="M142" s="136">
        <f t="shared" si="28"/>
        <v>1.58</v>
      </c>
      <c r="N142" s="136">
        <f t="shared" si="28"/>
        <v>1.58</v>
      </c>
      <c r="O142" s="136">
        <f t="shared" si="28"/>
        <v>1.58</v>
      </c>
      <c r="P142" s="136">
        <f t="shared" si="28"/>
        <v>1.58</v>
      </c>
      <c r="Q142" s="136">
        <f t="shared" si="28"/>
        <v>1.58</v>
      </c>
      <c r="R142" s="136">
        <f t="shared" si="25"/>
        <v>1.58</v>
      </c>
      <c r="S142" s="136">
        <f t="shared" si="25"/>
        <v>1.58</v>
      </c>
      <c r="T142" s="136">
        <f t="shared" si="25"/>
        <v>1.58</v>
      </c>
      <c r="U142" s="136">
        <f t="shared" si="25"/>
        <v>1.58</v>
      </c>
      <c r="V142" s="136">
        <f t="shared" si="27"/>
        <v>1.58</v>
      </c>
      <c r="W142" s="136">
        <f t="shared" si="27"/>
        <v>1.58</v>
      </c>
      <c r="X142" s="136">
        <f t="shared" si="27"/>
        <v>1.58</v>
      </c>
      <c r="Y142" s="136">
        <f t="shared" si="27"/>
        <v>1.58</v>
      </c>
      <c r="Z142" s="136">
        <f t="shared" si="27"/>
        <v>1.58</v>
      </c>
      <c r="AA142" s="136">
        <f t="shared" si="27"/>
        <v>1.58</v>
      </c>
      <c r="AB142" s="136">
        <f t="shared" si="27"/>
        <v>1.58</v>
      </c>
      <c r="AC142" s="136">
        <f t="shared" si="27"/>
        <v>1.58</v>
      </c>
      <c r="AD142" s="136">
        <f t="shared" si="27"/>
        <v>1.58</v>
      </c>
      <c r="AE142" s="136">
        <f t="shared" si="27"/>
        <v>1.58</v>
      </c>
      <c r="AF142" s="136">
        <f t="shared" si="27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8"/>
        <v>2</v>
      </c>
      <c r="D143" s="136">
        <f t="shared" si="28"/>
        <v>2</v>
      </c>
      <c r="E143" s="136">
        <f t="shared" si="28"/>
        <v>2</v>
      </c>
      <c r="F143" s="136">
        <f t="shared" si="28"/>
        <v>2</v>
      </c>
      <c r="G143" s="136">
        <f t="shared" si="28"/>
        <v>2</v>
      </c>
      <c r="H143" s="136">
        <f t="shared" si="28"/>
        <v>2</v>
      </c>
      <c r="I143" s="136">
        <f t="shared" si="28"/>
        <v>2</v>
      </c>
      <c r="J143" s="136">
        <f t="shared" si="28"/>
        <v>2</v>
      </c>
      <c r="K143" s="136">
        <f t="shared" si="28"/>
        <v>2</v>
      </c>
      <c r="L143" s="136">
        <f t="shared" si="28"/>
        <v>2</v>
      </c>
      <c r="M143" s="136">
        <f t="shared" si="28"/>
        <v>2</v>
      </c>
      <c r="N143" s="136">
        <f t="shared" si="28"/>
        <v>2</v>
      </c>
      <c r="O143" s="136">
        <f t="shared" si="28"/>
        <v>2</v>
      </c>
      <c r="P143" s="136">
        <f t="shared" si="28"/>
        <v>2</v>
      </c>
      <c r="Q143" s="136">
        <f t="shared" si="28"/>
        <v>2</v>
      </c>
      <c r="R143" s="136">
        <f t="shared" si="25"/>
        <v>2</v>
      </c>
      <c r="S143" s="136">
        <f t="shared" si="25"/>
        <v>2</v>
      </c>
      <c r="T143" s="136">
        <f t="shared" si="25"/>
        <v>2</v>
      </c>
      <c r="U143" s="136">
        <f t="shared" si="25"/>
        <v>2</v>
      </c>
      <c r="V143" s="136">
        <f t="shared" si="27"/>
        <v>2</v>
      </c>
      <c r="W143" s="136">
        <f t="shared" si="27"/>
        <v>2</v>
      </c>
      <c r="X143" s="136">
        <f t="shared" si="27"/>
        <v>2</v>
      </c>
      <c r="Y143" s="136">
        <f t="shared" si="27"/>
        <v>2</v>
      </c>
      <c r="Z143" s="136">
        <f t="shared" si="27"/>
        <v>2</v>
      </c>
      <c r="AA143" s="136">
        <f t="shared" si="27"/>
        <v>2</v>
      </c>
      <c r="AB143" s="136">
        <f t="shared" si="27"/>
        <v>2</v>
      </c>
      <c r="AC143" s="136">
        <f t="shared" si="27"/>
        <v>2</v>
      </c>
      <c r="AD143" s="136">
        <f t="shared" si="27"/>
        <v>2</v>
      </c>
      <c r="AE143" s="136">
        <f t="shared" si="27"/>
        <v>2</v>
      </c>
      <c r="AF143" s="136">
        <f t="shared" si="27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8"/>
        <v>0.47</v>
      </c>
      <c r="D144" s="136">
        <f t="shared" si="28"/>
        <v>0.47</v>
      </c>
      <c r="E144" s="136">
        <f t="shared" si="28"/>
        <v>0.47</v>
      </c>
      <c r="F144" s="136">
        <f t="shared" si="28"/>
        <v>0.47</v>
      </c>
      <c r="G144" s="136">
        <f t="shared" si="28"/>
        <v>0.47</v>
      </c>
      <c r="H144" s="136">
        <f t="shared" si="28"/>
        <v>0.47</v>
      </c>
      <c r="I144" s="136">
        <f t="shared" si="28"/>
        <v>0.47</v>
      </c>
      <c r="J144" s="136">
        <f t="shared" si="28"/>
        <v>0.47</v>
      </c>
      <c r="K144" s="136">
        <f t="shared" si="28"/>
        <v>0.47</v>
      </c>
      <c r="L144" s="136">
        <f t="shared" si="28"/>
        <v>0.47</v>
      </c>
      <c r="M144" s="136">
        <f t="shared" si="28"/>
        <v>0.47</v>
      </c>
      <c r="N144" s="136">
        <f t="shared" si="28"/>
        <v>0.47</v>
      </c>
      <c r="O144" s="136">
        <f t="shared" si="28"/>
        <v>0.47</v>
      </c>
      <c r="P144" s="136">
        <f t="shared" si="28"/>
        <v>0.47</v>
      </c>
      <c r="Q144" s="136">
        <f t="shared" si="28"/>
        <v>0.47</v>
      </c>
      <c r="R144" s="136">
        <f t="shared" si="25"/>
        <v>0.47</v>
      </c>
      <c r="S144" s="136">
        <f t="shared" si="25"/>
        <v>0.47</v>
      </c>
      <c r="T144" s="136">
        <f t="shared" si="25"/>
        <v>0.47</v>
      </c>
      <c r="U144" s="136">
        <f t="shared" si="25"/>
        <v>0.47</v>
      </c>
      <c r="V144" s="136">
        <f t="shared" si="27"/>
        <v>0.47</v>
      </c>
      <c r="W144" s="136">
        <f t="shared" si="27"/>
        <v>0.47</v>
      </c>
      <c r="X144" s="136">
        <f t="shared" si="27"/>
        <v>0.47</v>
      </c>
      <c r="Y144" s="136">
        <f t="shared" si="27"/>
        <v>0.47</v>
      </c>
      <c r="Z144" s="136">
        <f t="shared" si="27"/>
        <v>0.47</v>
      </c>
      <c r="AA144" s="136">
        <f t="shared" si="27"/>
        <v>0.47</v>
      </c>
      <c r="AB144" s="136">
        <f t="shared" si="27"/>
        <v>0.47</v>
      </c>
      <c r="AC144" s="136">
        <f t="shared" si="27"/>
        <v>0.47</v>
      </c>
      <c r="AD144" s="136">
        <f t="shared" si="27"/>
        <v>0.47</v>
      </c>
      <c r="AE144" s="136">
        <f t="shared" si="27"/>
        <v>0.47</v>
      </c>
      <c r="AF144" s="136">
        <f t="shared" si="27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8"/>
        <v>0</v>
      </c>
      <c r="D146" s="136">
        <f t="shared" si="28"/>
        <v>0</v>
      </c>
      <c r="E146" s="136">
        <f t="shared" si="28"/>
        <v>0</v>
      </c>
      <c r="F146" s="136">
        <f t="shared" si="28"/>
        <v>0</v>
      </c>
      <c r="G146" s="136">
        <f t="shared" si="28"/>
        <v>0</v>
      </c>
      <c r="H146" s="136">
        <f t="shared" si="28"/>
        <v>0</v>
      </c>
      <c r="I146" s="136">
        <f t="shared" si="28"/>
        <v>0</v>
      </c>
      <c r="J146" s="136">
        <f t="shared" si="28"/>
        <v>0</v>
      </c>
      <c r="K146" s="136">
        <f t="shared" si="28"/>
        <v>0</v>
      </c>
      <c r="L146" s="136">
        <f t="shared" si="28"/>
        <v>0</v>
      </c>
      <c r="M146" s="136">
        <f t="shared" si="28"/>
        <v>0</v>
      </c>
      <c r="N146" s="136">
        <f t="shared" si="28"/>
        <v>0</v>
      </c>
      <c r="O146" s="136">
        <f t="shared" si="28"/>
        <v>0</v>
      </c>
      <c r="P146" s="136">
        <f t="shared" si="28"/>
        <v>0</v>
      </c>
      <c r="Q146" s="136">
        <f t="shared" si="28"/>
        <v>0</v>
      </c>
      <c r="R146" s="136">
        <f t="shared" si="25"/>
        <v>0</v>
      </c>
      <c r="S146" s="136">
        <f t="shared" si="25"/>
        <v>0</v>
      </c>
      <c r="T146" s="136">
        <f t="shared" si="25"/>
        <v>0</v>
      </c>
      <c r="U146" s="136">
        <f t="shared" si="25"/>
        <v>0</v>
      </c>
      <c r="V146" s="136">
        <f t="shared" si="27"/>
        <v>0</v>
      </c>
      <c r="W146" s="136">
        <f t="shared" si="27"/>
        <v>0</v>
      </c>
      <c r="X146" s="136">
        <f t="shared" si="27"/>
        <v>0</v>
      </c>
      <c r="Y146" s="136">
        <f t="shared" si="27"/>
        <v>0</v>
      </c>
      <c r="Z146" s="136">
        <f t="shared" si="27"/>
        <v>0</v>
      </c>
      <c r="AA146" s="136">
        <f t="shared" si="27"/>
        <v>0</v>
      </c>
      <c r="AB146" s="136">
        <f t="shared" si="27"/>
        <v>0</v>
      </c>
      <c r="AC146" s="136">
        <f t="shared" si="27"/>
        <v>0</v>
      </c>
      <c r="AD146" s="136">
        <f t="shared" si="27"/>
        <v>0</v>
      </c>
      <c r="AE146" s="136">
        <f t="shared" si="27"/>
        <v>0</v>
      </c>
      <c r="AF146" s="136">
        <f t="shared" si="27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8"/>
        <v>0.8</v>
      </c>
      <c r="D147" s="136">
        <f t="shared" si="28"/>
        <v>0.8</v>
      </c>
      <c r="E147" s="136">
        <f t="shared" si="28"/>
        <v>0.8</v>
      </c>
      <c r="F147" s="136">
        <f t="shared" si="28"/>
        <v>0.8</v>
      </c>
      <c r="G147" s="136">
        <f t="shared" si="28"/>
        <v>0.8</v>
      </c>
      <c r="H147" s="136">
        <f t="shared" si="28"/>
        <v>0.8</v>
      </c>
      <c r="I147" s="136">
        <f t="shared" si="28"/>
        <v>0.8</v>
      </c>
      <c r="J147" s="136">
        <f t="shared" si="28"/>
        <v>0.8</v>
      </c>
      <c r="K147" s="136">
        <f t="shared" si="28"/>
        <v>0.8</v>
      </c>
      <c r="L147" s="136">
        <f t="shared" si="28"/>
        <v>0.8</v>
      </c>
      <c r="M147" s="136">
        <f t="shared" si="28"/>
        <v>0.8</v>
      </c>
      <c r="N147" s="136">
        <f t="shared" si="28"/>
        <v>0.8</v>
      </c>
      <c r="O147" s="136">
        <f t="shared" si="28"/>
        <v>0.8</v>
      </c>
      <c r="P147" s="136">
        <f t="shared" si="28"/>
        <v>0.8</v>
      </c>
      <c r="Q147" s="136">
        <f t="shared" si="28"/>
        <v>0.8</v>
      </c>
      <c r="R147" s="136">
        <f t="shared" si="25"/>
        <v>0.8</v>
      </c>
      <c r="S147" s="136">
        <f t="shared" si="25"/>
        <v>0.8</v>
      </c>
      <c r="T147" s="136">
        <f t="shared" si="25"/>
        <v>0.8</v>
      </c>
      <c r="U147" s="136">
        <f t="shared" si="25"/>
        <v>0.8</v>
      </c>
      <c r="V147" s="136">
        <f t="shared" si="27"/>
        <v>0.8</v>
      </c>
      <c r="W147" s="136">
        <f t="shared" si="27"/>
        <v>0.8</v>
      </c>
      <c r="X147" s="136">
        <f t="shared" ref="X147:AF171" si="29">W147</f>
        <v>0.8</v>
      </c>
      <c r="Y147" s="136">
        <f t="shared" si="29"/>
        <v>0.8</v>
      </c>
      <c r="Z147" s="136">
        <f t="shared" si="29"/>
        <v>0.8</v>
      </c>
      <c r="AA147" s="136">
        <f t="shared" si="29"/>
        <v>0.8</v>
      </c>
      <c r="AB147" s="136">
        <f t="shared" si="29"/>
        <v>0.8</v>
      </c>
      <c r="AC147" s="136">
        <f t="shared" si="29"/>
        <v>0.8</v>
      </c>
      <c r="AD147" s="136">
        <f t="shared" si="29"/>
        <v>0.8</v>
      </c>
      <c r="AE147" s="136">
        <f t="shared" si="29"/>
        <v>0.8</v>
      </c>
      <c r="AF147" s="136">
        <f t="shared" si="29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8"/>
        <v>1.5</v>
      </c>
      <c r="D148" s="136">
        <f t="shared" si="28"/>
        <v>1.5</v>
      </c>
      <c r="E148" s="136">
        <f t="shared" si="28"/>
        <v>1.5</v>
      </c>
      <c r="F148" s="136">
        <f t="shared" si="28"/>
        <v>1.5</v>
      </c>
      <c r="G148" s="136">
        <f t="shared" si="28"/>
        <v>1.5</v>
      </c>
      <c r="H148" s="136">
        <f t="shared" si="28"/>
        <v>1.5</v>
      </c>
      <c r="I148" s="136">
        <f t="shared" si="28"/>
        <v>1.5</v>
      </c>
      <c r="J148" s="136">
        <f t="shared" si="28"/>
        <v>1.5</v>
      </c>
      <c r="K148" s="136">
        <f t="shared" si="28"/>
        <v>1.5</v>
      </c>
      <c r="L148" s="136">
        <f t="shared" si="28"/>
        <v>1.5</v>
      </c>
      <c r="M148" s="136">
        <f t="shared" si="28"/>
        <v>1.5</v>
      </c>
      <c r="N148" s="136">
        <f t="shared" si="28"/>
        <v>1.5</v>
      </c>
      <c r="O148" s="136">
        <f t="shared" si="28"/>
        <v>1.5</v>
      </c>
      <c r="P148" s="136">
        <f t="shared" si="28"/>
        <v>1.5</v>
      </c>
      <c r="Q148" s="136">
        <f t="shared" si="28"/>
        <v>1.5</v>
      </c>
      <c r="R148" s="136">
        <f t="shared" si="25"/>
        <v>1.5</v>
      </c>
      <c r="S148" s="136">
        <f t="shared" si="25"/>
        <v>1.5</v>
      </c>
      <c r="T148" s="136">
        <f t="shared" si="25"/>
        <v>1.5</v>
      </c>
      <c r="U148" s="136">
        <f t="shared" si="25"/>
        <v>1.5</v>
      </c>
      <c r="V148" s="136">
        <f t="shared" si="25"/>
        <v>1.5</v>
      </c>
      <c r="W148" s="136">
        <f t="shared" si="25"/>
        <v>1.5</v>
      </c>
      <c r="X148" s="136">
        <f t="shared" si="29"/>
        <v>1.5</v>
      </c>
      <c r="Y148" s="136">
        <f t="shared" si="29"/>
        <v>1.5</v>
      </c>
      <c r="Z148" s="136">
        <f t="shared" si="29"/>
        <v>1.5</v>
      </c>
      <c r="AA148" s="136">
        <f t="shared" si="29"/>
        <v>1.5</v>
      </c>
      <c r="AB148" s="136">
        <f t="shared" si="29"/>
        <v>1.5</v>
      </c>
      <c r="AC148" s="136">
        <f t="shared" si="29"/>
        <v>1.5</v>
      </c>
      <c r="AD148" s="136">
        <f t="shared" si="29"/>
        <v>1.5</v>
      </c>
      <c r="AE148" s="136">
        <f t="shared" si="29"/>
        <v>1.5</v>
      </c>
      <c r="AF148" s="136">
        <f t="shared" si="29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8"/>
        <v>1</v>
      </c>
      <c r="D150" s="136">
        <f t="shared" si="28"/>
        <v>1</v>
      </c>
      <c r="E150" s="136">
        <f t="shared" si="28"/>
        <v>1</v>
      </c>
      <c r="F150" s="136">
        <f t="shared" si="28"/>
        <v>1</v>
      </c>
      <c r="G150" s="136">
        <f t="shared" si="28"/>
        <v>1</v>
      </c>
      <c r="H150" s="136">
        <f t="shared" si="28"/>
        <v>1</v>
      </c>
      <c r="I150" s="136">
        <f t="shared" si="28"/>
        <v>1</v>
      </c>
      <c r="J150" s="136">
        <f t="shared" si="28"/>
        <v>1</v>
      </c>
      <c r="K150" s="136">
        <f t="shared" si="28"/>
        <v>1</v>
      </c>
      <c r="L150" s="136">
        <f t="shared" si="28"/>
        <v>1</v>
      </c>
      <c r="M150" s="136">
        <f t="shared" si="28"/>
        <v>1</v>
      </c>
      <c r="N150" s="136">
        <f t="shared" si="28"/>
        <v>1</v>
      </c>
      <c r="O150" s="136">
        <f t="shared" si="28"/>
        <v>1</v>
      </c>
      <c r="P150" s="136">
        <f t="shared" si="28"/>
        <v>1</v>
      </c>
      <c r="Q150" s="136">
        <f t="shared" si="28"/>
        <v>1</v>
      </c>
      <c r="R150" s="136">
        <f t="shared" si="25"/>
        <v>1</v>
      </c>
      <c r="S150" s="136">
        <f t="shared" si="25"/>
        <v>1</v>
      </c>
      <c r="T150" s="136">
        <f t="shared" si="25"/>
        <v>1</v>
      </c>
      <c r="U150" s="136">
        <f t="shared" si="25"/>
        <v>1</v>
      </c>
      <c r="V150" s="136">
        <f t="shared" si="25"/>
        <v>1</v>
      </c>
      <c r="W150" s="136">
        <f t="shared" si="25"/>
        <v>1</v>
      </c>
      <c r="X150" s="136">
        <f t="shared" si="29"/>
        <v>1</v>
      </c>
      <c r="Y150" s="136">
        <f t="shared" si="29"/>
        <v>1</v>
      </c>
      <c r="Z150" s="136">
        <f t="shared" si="29"/>
        <v>1</v>
      </c>
      <c r="AA150" s="136">
        <f t="shared" si="29"/>
        <v>1</v>
      </c>
      <c r="AB150" s="136">
        <f t="shared" si="29"/>
        <v>1</v>
      </c>
      <c r="AC150" s="136">
        <f t="shared" si="29"/>
        <v>1</v>
      </c>
      <c r="AD150" s="136">
        <f t="shared" si="29"/>
        <v>1</v>
      </c>
      <c r="AE150" s="136">
        <f t="shared" si="29"/>
        <v>1</v>
      </c>
      <c r="AF150" s="136">
        <f t="shared" si="29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8"/>
        <v>0.42</v>
      </c>
      <c r="D151" s="136">
        <f t="shared" si="28"/>
        <v>0.42</v>
      </c>
      <c r="E151" s="136">
        <f t="shared" si="28"/>
        <v>0.42</v>
      </c>
      <c r="F151" s="136">
        <f t="shared" si="28"/>
        <v>0.42</v>
      </c>
      <c r="G151" s="136">
        <f t="shared" si="28"/>
        <v>0.42</v>
      </c>
      <c r="H151" s="136">
        <f t="shared" si="28"/>
        <v>0.42</v>
      </c>
      <c r="I151" s="136">
        <f t="shared" si="28"/>
        <v>0.42</v>
      </c>
      <c r="J151" s="136">
        <f t="shared" si="28"/>
        <v>0.42</v>
      </c>
      <c r="K151" s="136">
        <f t="shared" si="28"/>
        <v>0.42</v>
      </c>
      <c r="L151" s="136">
        <f t="shared" si="28"/>
        <v>0.42</v>
      </c>
      <c r="M151" s="136">
        <f t="shared" si="28"/>
        <v>0.42</v>
      </c>
      <c r="N151" s="136">
        <f t="shared" si="28"/>
        <v>0.42</v>
      </c>
      <c r="O151" s="136">
        <f t="shared" si="28"/>
        <v>0.42</v>
      </c>
      <c r="P151" s="136">
        <f t="shared" si="28"/>
        <v>0.42</v>
      </c>
      <c r="Q151" s="136">
        <f t="shared" si="28"/>
        <v>0.42</v>
      </c>
      <c r="R151" s="136">
        <f t="shared" si="25"/>
        <v>0.42</v>
      </c>
      <c r="S151" s="136">
        <f t="shared" si="25"/>
        <v>0.42</v>
      </c>
      <c r="T151" s="136">
        <f t="shared" si="25"/>
        <v>0.42</v>
      </c>
      <c r="U151" s="136">
        <f t="shared" si="25"/>
        <v>0.42</v>
      </c>
      <c r="V151" s="136">
        <f t="shared" si="25"/>
        <v>0.42</v>
      </c>
      <c r="W151" s="136">
        <f t="shared" si="25"/>
        <v>0.42</v>
      </c>
      <c r="X151" s="136">
        <f t="shared" si="29"/>
        <v>0.42</v>
      </c>
      <c r="Y151" s="136">
        <f t="shared" si="29"/>
        <v>0.42</v>
      </c>
      <c r="Z151" s="136">
        <f t="shared" si="29"/>
        <v>0.42</v>
      </c>
      <c r="AA151" s="136">
        <f t="shared" si="29"/>
        <v>0.42</v>
      </c>
      <c r="AB151" s="136">
        <f t="shared" si="29"/>
        <v>0.42</v>
      </c>
      <c r="AC151" s="136">
        <f t="shared" si="29"/>
        <v>0.42</v>
      </c>
      <c r="AD151" s="136">
        <f t="shared" si="29"/>
        <v>0.42</v>
      </c>
      <c r="AE151" s="136">
        <f t="shared" si="29"/>
        <v>0.42</v>
      </c>
      <c r="AF151" s="136">
        <f t="shared" si="29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8"/>
        <v>0.46</v>
      </c>
      <c r="D152" s="136">
        <f t="shared" si="28"/>
        <v>0.46</v>
      </c>
      <c r="E152" s="136">
        <f t="shared" si="28"/>
        <v>0.46</v>
      </c>
      <c r="F152" s="136">
        <f t="shared" si="28"/>
        <v>0.46</v>
      </c>
      <c r="G152" s="136">
        <f t="shared" si="28"/>
        <v>0.46</v>
      </c>
      <c r="H152" s="136">
        <f t="shared" si="28"/>
        <v>0.46</v>
      </c>
      <c r="I152" s="136">
        <f t="shared" si="28"/>
        <v>0.46</v>
      </c>
      <c r="J152" s="136">
        <f t="shared" si="28"/>
        <v>0.46</v>
      </c>
      <c r="K152" s="136">
        <f t="shared" si="28"/>
        <v>0.46</v>
      </c>
      <c r="L152" s="136">
        <f t="shared" si="28"/>
        <v>0.46</v>
      </c>
      <c r="M152" s="136">
        <f t="shared" si="28"/>
        <v>0.46</v>
      </c>
      <c r="N152" s="136">
        <f t="shared" si="28"/>
        <v>0.46</v>
      </c>
      <c r="O152" s="136">
        <f t="shared" si="28"/>
        <v>0.46</v>
      </c>
      <c r="P152" s="136">
        <f t="shared" si="28"/>
        <v>0.46</v>
      </c>
      <c r="Q152" s="136">
        <f t="shared" si="28"/>
        <v>0.46</v>
      </c>
      <c r="R152" s="136">
        <f t="shared" si="25"/>
        <v>0.46</v>
      </c>
      <c r="S152" s="136">
        <f t="shared" si="25"/>
        <v>0.46</v>
      </c>
      <c r="T152" s="136">
        <f t="shared" si="25"/>
        <v>0.46</v>
      </c>
      <c r="U152" s="136">
        <f t="shared" si="25"/>
        <v>0.46</v>
      </c>
      <c r="V152" s="136">
        <f t="shared" si="25"/>
        <v>0.46</v>
      </c>
      <c r="W152" s="136">
        <f t="shared" si="25"/>
        <v>0.46</v>
      </c>
      <c r="X152" s="136">
        <f t="shared" si="29"/>
        <v>0.46</v>
      </c>
      <c r="Y152" s="136">
        <f t="shared" si="29"/>
        <v>0.46</v>
      </c>
      <c r="Z152" s="136">
        <f t="shared" si="29"/>
        <v>0.46</v>
      </c>
      <c r="AA152" s="136">
        <f t="shared" si="29"/>
        <v>0.46</v>
      </c>
      <c r="AB152" s="136">
        <f t="shared" si="29"/>
        <v>0.46</v>
      </c>
      <c r="AC152" s="136">
        <f t="shared" si="29"/>
        <v>0.46</v>
      </c>
      <c r="AD152" s="136">
        <f t="shared" si="29"/>
        <v>0.46</v>
      </c>
      <c r="AE152" s="136">
        <f t="shared" si="29"/>
        <v>0.46</v>
      </c>
      <c r="AF152" s="136">
        <f t="shared" si="29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8"/>
        <v>0.85</v>
      </c>
      <c r="D153" s="136">
        <f t="shared" si="28"/>
        <v>0.85</v>
      </c>
      <c r="E153" s="136">
        <f t="shared" si="28"/>
        <v>0.85</v>
      </c>
      <c r="F153" s="136">
        <f t="shared" si="28"/>
        <v>0.85</v>
      </c>
      <c r="G153" s="136">
        <f t="shared" si="28"/>
        <v>0.85</v>
      </c>
      <c r="H153" s="136">
        <f t="shared" si="28"/>
        <v>0.85</v>
      </c>
      <c r="I153" s="136">
        <f t="shared" si="28"/>
        <v>0.85</v>
      </c>
      <c r="J153" s="136">
        <f t="shared" si="28"/>
        <v>0.85</v>
      </c>
      <c r="K153" s="136">
        <f t="shared" si="28"/>
        <v>0.85</v>
      </c>
      <c r="L153" s="136">
        <f t="shared" si="28"/>
        <v>0.85</v>
      </c>
      <c r="M153" s="136">
        <f t="shared" si="28"/>
        <v>0.85</v>
      </c>
      <c r="N153" s="136">
        <f t="shared" si="28"/>
        <v>0.85</v>
      </c>
      <c r="O153" s="136">
        <f t="shared" si="28"/>
        <v>0.85</v>
      </c>
      <c r="P153" s="136">
        <f t="shared" si="28"/>
        <v>0.85</v>
      </c>
      <c r="Q153" s="136">
        <f t="shared" si="28"/>
        <v>0.85</v>
      </c>
      <c r="R153" s="136">
        <f t="shared" si="25"/>
        <v>0.85</v>
      </c>
      <c r="S153" s="136">
        <f t="shared" si="25"/>
        <v>0.85</v>
      </c>
      <c r="T153" s="136">
        <f t="shared" si="25"/>
        <v>0.85</v>
      </c>
      <c r="U153" s="136">
        <f t="shared" si="25"/>
        <v>0.85</v>
      </c>
      <c r="V153" s="136">
        <f t="shared" si="25"/>
        <v>0.85</v>
      </c>
      <c r="W153" s="136">
        <f t="shared" si="25"/>
        <v>0.85</v>
      </c>
      <c r="X153" s="136">
        <f t="shared" si="29"/>
        <v>0.85</v>
      </c>
      <c r="Y153" s="136">
        <f t="shared" si="29"/>
        <v>0.85</v>
      </c>
      <c r="Z153" s="136">
        <f t="shared" si="29"/>
        <v>0.85</v>
      </c>
      <c r="AA153" s="136">
        <f t="shared" si="29"/>
        <v>0.85</v>
      </c>
      <c r="AB153" s="136">
        <f t="shared" si="29"/>
        <v>0.85</v>
      </c>
      <c r="AC153" s="136">
        <f t="shared" si="29"/>
        <v>0.85</v>
      </c>
      <c r="AD153" s="136">
        <f t="shared" si="29"/>
        <v>0.85</v>
      </c>
      <c r="AE153" s="136">
        <f t="shared" si="29"/>
        <v>0.85</v>
      </c>
      <c r="AF153" s="136">
        <f t="shared" si="29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8"/>
        <v>0.9</v>
      </c>
      <c r="D154" s="136">
        <f t="shared" si="28"/>
        <v>0.9</v>
      </c>
      <c r="E154" s="136">
        <f t="shared" si="28"/>
        <v>0.9</v>
      </c>
      <c r="F154" s="136">
        <f t="shared" si="28"/>
        <v>0.9</v>
      </c>
      <c r="G154" s="136">
        <f t="shared" si="28"/>
        <v>0.9</v>
      </c>
      <c r="H154" s="136">
        <f t="shared" si="28"/>
        <v>0.9</v>
      </c>
      <c r="I154" s="136">
        <f t="shared" si="28"/>
        <v>0.9</v>
      </c>
      <c r="J154" s="136">
        <f t="shared" si="28"/>
        <v>0.9</v>
      </c>
      <c r="K154" s="136">
        <f t="shared" si="28"/>
        <v>0.9</v>
      </c>
      <c r="L154" s="136">
        <f t="shared" si="28"/>
        <v>0.9</v>
      </c>
      <c r="M154" s="136">
        <f t="shared" si="28"/>
        <v>0.9</v>
      </c>
      <c r="N154" s="136">
        <f t="shared" si="28"/>
        <v>0.9</v>
      </c>
      <c r="O154" s="136">
        <f t="shared" si="28"/>
        <v>0.9</v>
      </c>
      <c r="P154" s="136">
        <f t="shared" si="28"/>
        <v>0.9</v>
      </c>
      <c r="Q154" s="136">
        <f t="shared" si="28"/>
        <v>0.9</v>
      </c>
      <c r="R154" s="136">
        <f t="shared" si="25"/>
        <v>0.9</v>
      </c>
      <c r="S154" s="136">
        <f t="shared" si="25"/>
        <v>0.9</v>
      </c>
      <c r="T154" s="136">
        <f t="shared" si="25"/>
        <v>0.9</v>
      </c>
      <c r="U154" s="136">
        <f t="shared" si="25"/>
        <v>0.9</v>
      </c>
      <c r="V154" s="136">
        <f t="shared" si="25"/>
        <v>0.9</v>
      </c>
      <c r="W154" s="136">
        <f t="shared" si="25"/>
        <v>0.9</v>
      </c>
      <c r="X154" s="136">
        <f t="shared" si="29"/>
        <v>0.9</v>
      </c>
      <c r="Y154" s="136">
        <f t="shared" si="29"/>
        <v>0.9</v>
      </c>
      <c r="Z154" s="136">
        <f t="shared" si="29"/>
        <v>0.9</v>
      </c>
      <c r="AA154" s="136">
        <f t="shared" si="29"/>
        <v>0.9</v>
      </c>
      <c r="AB154" s="136">
        <f t="shared" si="29"/>
        <v>0.9</v>
      </c>
      <c r="AC154" s="136">
        <f t="shared" si="29"/>
        <v>0.9</v>
      </c>
      <c r="AD154" s="136">
        <f t="shared" si="29"/>
        <v>0.9</v>
      </c>
      <c r="AE154" s="136">
        <f t="shared" si="29"/>
        <v>0.9</v>
      </c>
      <c r="AF154" s="136">
        <f t="shared" si="29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8"/>
        <v>0.44</v>
      </c>
      <c r="D155" s="136">
        <f t="shared" si="28"/>
        <v>0.44</v>
      </c>
      <c r="E155" s="136">
        <f t="shared" si="28"/>
        <v>0.44</v>
      </c>
      <c r="F155" s="136">
        <f t="shared" si="28"/>
        <v>0.44</v>
      </c>
      <c r="G155" s="136">
        <f t="shared" si="28"/>
        <v>0.44</v>
      </c>
      <c r="H155" s="136">
        <f t="shared" si="28"/>
        <v>0.44</v>
      </c>
      <c r="I155" s="136">
        <f t="shared" si="28"/>
        <v>0.44</v>
      </c>
      <c r="J155" s="136">
        <f t="shared" si="28"/>
        <v>0.44</v>
      </c>
      <c r="K155" s="136">
        <f t="shared" si="28"/>
        <v>0.44</v>
      </c>
      <c r="L155" s="136">
        <f t="shared" si="28"/>
        <v>0.44</v>
      </c>
      <c r="M155" s="136">
        <f t="shared" si="28"/>
        <v>0.44</v>
      </c>
      <c r="N155" s="136">
        <f t="shared" si="28"/>
        <v>0.44</v>
      </c>
      <c r="O155" s="136">
        <f t="shared" si="28"/>
        <v>0.44</v>
      </c>
      <c r="P155" s="136">
        <f t="shared" si="28"/>
        <v>0.44</v>
      </c>
      <c r="Q155" s="136">
        <f t="shared" si="28"/>
        <v>0.44</v>
      </c>
      <c r="R155" s="136">
        <f t="shared" si="25"/>
        <v>0.44</v>
      </c>
      <c r="S155" s="136">
        <f t="shared" si="25"/>
        <v>0.44</v>
      </c>
      <c r="T155" s="136">
        <f t="shared" si="25"/>
        <v>0.44</v>
      </c>
      <c r="U155" s="136">
        <f t="shared" si="25"/>
        <v>0.44</v>
      </c>
      <c r="V155" s="136">
        <f t="shared" si="25"/>
        <v>0.44</v>
      </c>
      <c r="W155" s="136">
        <f t="shared" si="25"/>
        <v>0.44</v>
      </c>
      <c r="X155" s="136">
        <f t="shared" si="29"/>
        <v>0.44</v>
      </c>
      <c r="Y155" s="136">
        <f t="shared" si="29"/>
        <v>0.44</v>
      </c>
      <c r="Z155" s="136">
        <f t="shared" si="29"/>
        <v>0.44</v>
      </c>
      <c r="AA155" s="136">
        <f t="shared" si="29"/>
        <v>0.44</v>
      </c>
      <c r="AB155" s="136">
        <f t="shared" si="29"/>
        <v>0.44</v>
      </c>
      <c r="AC155" s="136">
        <f t="shared" si="29"/>
        <v>0.44</v>
      </c>
      <c r="AD155" s="136">
        <f t="shared" si="29"/>
        <v>0.44</v>
      </c>
      <c r="AE155" s="136">
        <f t="shared" si="29"/>
        <v>0.44</v>
      </c>
      <c r="AF155" s="136">
        <f t="shared" si="29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0">B156</f>
        <v>0.9</v>
      </c>
      <c r="D156" s="136">
        <f t="shared" si="30"/>
        <v>0.9</v>
      </c>
      <c r="E156" s="136">
        <f t="shared" si="30"/>
        <v>0.9</v>
      </c>
      <c r="F156" s="136">
        <f t="shared" si="30"/>
        <v>0.9</v>
      </c>
      <c r="G156" s="136">
        <f t="shared" si="30"/>
        <v>0.9</v>
      </c>
      <c r="H156" s="136">
        <f t="shared" si="30"/>
        <v>0.9</v>
      </c>
      <c r="I156" s="136">
        <f t="shared" si="30"/>
        <v>0.9</v>
      </c>
      <c r="J156" s="136">
        <f t="shared" si="30"/>
        <v>0.9</v>
      </c>
      <c r="K156" s="136">
        <f t="shared" si="30"/>
        <v>0.9</v>
      </c>
      <c r="L156" s="136">
        <f t="shared" si="30"/>
        <v>0.9</v>
      </c>
      <c r="M156" s="136">
        <f t="shared" si="30"/>
        <v>0.9</v>
      </c>
      <c r="N156" s="136">
        <f t="shared" si="30"/>
        <v>0.9</v>
      </c>
      <c r="O156" s="136">
        <f t="shared" si="30"/>
        <v>0.9</v>
      </c>
      <c r="P156" s="136">
        <f t="shared" si="30"/>
        <v>0.9</v>
      </c>
      <c r="Q156" s="136">
        <f t="shared" si="30"/>
        <v>0.9</v>
      </c>
      <c r="R156" s="136">
        <f t="shared" si="25"/>
        <v>0.9</v>
      </c>
      <c r="S156" s="136">
        <f t="shared" si="25"/>
        <v>0.9</v>
      </c>
      <c r="T156" s="136">
        <f t="shared" si="25"/>
        <v>0.9</v>
      </c>
      <c r="U156" s="136">
        <f t="shared" si="25"/>
        <v>0.9</v>
      </c>
      <c r="V156" s="136">
        <f t="shared" si="25"/>
        <v>0.9</v>
      </c>
      <c r="W156" s="136">
        <f t="shared" si="25"/>
        <v>0.9</v>
      </c>
      <c r="X156" s="136">
        <f t="shared" si="29"/>
        <v>0.9</v>
      </c>
      <c r="Y156" s="136">
        <f t="shared" si="29"/>
        <v>0.9</v>
      </c>
      <c r="Z156" s="136">
        <f t="shared" si="29"/>
        <v>0.9</v>
      </c>
      <c r="AA156" s="136">
        <f t="shared" si="29"/>
        <v>0.9</v>
      </c>
      <c r="AB156" s="136">
        <f t="shared" si="29"/>
        <v>0.9</v>
      </c>
      <c r="AC156" s="136">
        <f t="shared" si="29"/>
        <v>0.9</v>
      </c>
      <c r="AD156" s="136">
        <f t="shared" si="29"/>
        <v>0.9</v>
      </c>
      <c r="AE156" s="136">
        <f t="shared" si="29"/>
        <v>0.9</v>
      </c>
      <c r="AF156" s="136">
        <f t="shared" si="29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0"/>
        <v>2.1</v>
      </c>
      <c r="D157" s="136">
        <f t="shared" si="30"/>
        <v>2.1</v>
      </c>
      <c r="E157" s="136">
        <f t="shared" si="30"/>
        <v>2.1</v>
      </c>
      <c r="F157" s="136">
        <f t="shared" si="30"/>
        <v>2.1</v>
      </c>
      <c r="G157" s="136">
        <f t="shared" si="30"/>
        <v>2.1</v>
      </c>
      <c r="H157" s="136">
        <f t="shared" si="30"/>
        <v>2.1</v>
      </c>
      <c r="I157" s="136">
        <f t="shared" si="30"/>
        <v>2.1</v>
      </c>
      <c r="J157" s="136">
        <f t="shared" si="30"/>
        <v>2.1</v>
      </c>
      <c r="K157" s="136">
        <f t="shared" si="30"/>
        <v>2.1</v>
      </c>
      <c r="L157" s="136">
        <f t="shared" si="30"/>
        <v>2.1</v>
      </c>
      <c r="M157" s="136">
        <f t="shared" si="30"/>
        <v>2.1</v>
      </c>
      <c r="N157" s="136">
        <f t="shared" si="30"/>
        <v>2.1</v>
      </c>
      <c r="O157" s="136">
        <f t="shared" si="30"/>
        <v>2.1</v>
      </c>
      <c r="P157" s="136">
        <f t="shared" si="30"/>
        <v>2.1</v>
      </c>
      <c r="Q157" s="136">
        <f t="shared" si="30"/>
        <v>2.1</v>
      </c>
      <c r="R157" s="136">
        <f t="shared" si="25"/>
        <v>2.1</v>
      </c>
      <c r="S157" s="136">
        <f t="shared" si="25"/>
        <v>2.1</v>
      </c>
      <c r="T157" s="136">
        <f t="shared" si="25"/>
        <v>2.1</v>
      </c>
      <c r="U157" s="136">
        <f t="shared" si="25"/>
        <v>2.1</v>
      </c>
      <c r="V157" s="136">
        <f t="shared" si="25"/>
        <v>2.1</v>
      </c>
      <c r="W157" s="136">
        <f t="shared" si="25"/>
        <v>2.1</v>
      </c>
      <c r="X157" s="136">
        <f t="shared" si="29"/>
        <v>2.1</v>
      </c>
      <c r="Y157" s="136">
        <f t="shared" si="29"/>
        <v>2.1</v>
      </c>
      <c r="Z157" s="136">
        <f t="shared" si="29"/>
        <v>2.1</v>
      </c>
      <c r="AA157" s="136">
        <f t="shared" si="29"/>
        <v>2.1</v>
      </c>
      <c r="AB157" s="136">
        <f t="shared" si="29"/>
        <v>2.1</v>
      </c>
      <c r="AC157" s="136">
        <f t="shared" si="29"/>
        <v>2.1</v>
      </c>
      <c r="AD157" s="136">
        <f t="shared" si="29"/>
        <v>2.1</v>
      </c>
      <c r="AE157" s="136">
        <f t="shared" si="29"/>
        <v>2.1</v>
      </c>
      <c r="AF157" s="136">
        <f t="shared" si="29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0"/>
        <v>0.9</v>
      </c>
      <c r="D158" s="136">
        <f t="shared" si="30"/>
        <v>0.9</v>
      </c>
      <c r="E158" s="136">
        <f t="shared" si="30"/>
        <v>0.9</v>
      </c>
      <c r="F158" s="136">
        <f t="shared" si="30"/>
        <v>0.9</v>
      </c>
      <c r="G158" s="136">
        <f t="shared" si="30"/>
        <v>0.9</v>
      </c>
      <c r="H158" s="136">
        <f t="shared" si="30"/>
        <v>0.9</v>
      </c>
      <c r="I158" s="136">
        <f t="shared" si="30"/>
        <v>0.9</v>
      </c>
      <c r="J158" s="136">
        <f t="shared" si="30"/>
        <v>0.9</v>
      </c>
      <c r="K158" s="136">
        <f t="shared" si="30"/>
        <v>0.9</v>
      </c>
      <c r="L158" s="136">
        <f t="shared" si="30"/>
        <v>0.9</v>
      </c>
      <c r="M158" s="136">
        <f t="shared" si="30"/>
        <v>0.9</v>
      </c>
      <c r="N158" s="136">
        <f t="shared" si="30"/>
        <v>0.9</v>
      </c>
      <c r="O158" s="136">
        <f t="shared" si="30"/>
        <v>0.9</v>
      </c>
      <c r="P158" s="136">
        <f t="shared" si="30"/>
        <v>0.9</v>
      </c>
      <c r="Q158" s="136">
        <f t="shared" si="30"/>
        <v>0.9</v>
      </c>
      <c r="R158" s="136">
        <f t="shared" si="25"/>
        <v>0.9</v>
      </c>
      <c r="S158" s="136">
        <f t="shared" si="25"/>
        <v>0.9</v>
      </c>
      <c r="T158" s="136">
        <f t="shared" si="25"/>
        <v>0.9</v>
      </c>
      <c r="U158" s="136">
        <f t="shared" si="25"/>
        <v>0.9</v>
      </c>
      <c r="V158" s="136">
        <f t="shared" si="25"/>
        <v>0.9</v>
      </c>
      <c r="W158" s="136">
        <f t="shared" si="25"/>
        <v>0.9</v>
      </c>
      <c r="X158" s="136">
        <f t="shared" si="29"/>
        <v>0.9</v>
      </c>
      <c r="Y158" s="136">
        <f t="shared" si="29"/>
        <v>0.9</v>
      </c>
      <c r="Z158" s="136">
        <f t="shared" si="29"/>
        <v>0.9</v>
      </c>
      <c r="AA158" s="136">
        <f t="shared" si="29"/>
        <v>0.9</v>
      </c>
      <c r="AB158" s="136">
        <f t="shared" si="29"/>
        <v>0.9</v>
      </c>
      <c r="AC158" s="136">
        <f t="shared" si="29"/>
        <v>0.9</v>
      </c>
      <c r="AD158" s="136">
        <f t="shared" si="29"/>
        <v>0.9</v>
      </c>
      <c r="AE158" s="136">
        <f t="shared" si="29"/>
        <v>0.9</v>
      </c>
      <c r="AF158" s="136">
        <f t="shared" si="29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0"/>
        <v>0.57999999999999996</v>
      </c>
      <c r="D159" s="136">
        <f t="shared" si="30"/>
        <v>0.57999999999999996</v>
      </c>
      <c r="E159" s="136">
        <f t="shared" si="30"/>
        <v>0.57999999999999996</v>
      </c>
      <c r="F159" s="136">
        <f t="shared" si="30"/>
        <v>0.57999999999999996</v>
      </c>
      <c r="G159" s="136">
        <f t="shared" si="30"/>
        <v>0.57999999999999996</v>
      </c>
      <c r="H159" s="136">
        <f t="shared" si="30"/>
        <v>0.57999999999999996</v>
      </c>
      <c r="I159" s="136">
        <f t="shared" si="30"/>
        <v>0.57999999999999996</v>
      </c>
      <c r="J159" s="136">
        <f t="shared" si="30"/>
        <v>0.57999999999999996</v>
      </c>
      <c r="K159" s="136">
        <f t="shared" si="30"/>
        <v>0.57999999999999996</v>
      </c>
      <c r="L159" s="136">
        <f t="shared" si="30"/>
        <v>0.57999999999999996</v>
      </c>
      <c r="M159" s="136">
        <f t="shared" si="30"/>
        <v>0.57999999999999996</v>
      </c>
      <c r="N159" s="136">
        <f t="shared" si="30"/>
        <v>0.57999999999999996</v>
      </c>
      <c r="O159" s="136">
        <f t="shared" si="30"/>
        <v>0.57999999999999996</v>
      </c>
      <c r="P159" s="136">
        <f t="shared" si="30"/>
        <v>0.57999999999999996</v>
      </c>
      <c r="Q159" s="136">
        <f t="shared" si="30"/>
        <v>0.57999999999999996</v>
      </c>
      <c r="R159" s="136">
        <f t="shared" si="25"/>
        <v>0.57999999999999996</v>
      </c>
      <c r="S159" s="136">
        <f t="shared" si="25"/>
        <v>0.57999999999999996</v>
      </c>
      <c r="T159" s="136">
        <f t="shared" si="25"/>
        <v>0.57999999999999996</v>
      </c>
      <c r="U159" s="136">
        <f t="shared" si="25"/>
        <v>0.57999999999999996</v>
      </c>
      <c r="V159" s="136">
        <f t="shared" si="25"/>
        <v>0.57999999999999996</v>
      </c>
      <c r="W159" s="136">
        <f t="shared" si="25"/>
        <v>0.57999999999999996</v>
      </c>
      <c r="X159" s="136">
        <f t="shared" si="29"/>
        <v>0.57999999999999996</v>
      </c>
      <c r="Y159" s="136">
        <f t="shared" si="29"/>
        <v>0.57999999999999996</v>
      </c>
      <c r="Z159" s="136">
        <f t="shared" si="29"/>
        <v>0.57999999999999996</v>
      </c>
      <c r="AA159" s="136">
        <f t="shared" si="29"/>
        <v>0.57999999999999996</v>
      </c>
      <c r="AB159" s="136">
        <f t="shared" si="29"/>
        <v>0.57999999999999996</v>
      </c>
      <c r="AC159" s="136">
        <f t="shared" si="29"/>
        <v>0.57999999999999996</v>
      </c>
      <c r="AD159" s="136">
        <f t="shared" si="29"/>
        <v>0.57999999999999996</v>
      </c>
      <c r="AE159" s="136">
        <f t="shared" si="29"/>
        <v>0.57999999999999996</v>
      </c>
      <c r="AF159" s="136">
        <f t="shared" si="29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0"/>
        <v>0.8</v>
      </c>
      <c r="D160" s="136">
        <f t="shared" si="30"/>
        <v>0.8</v>
      </c>
      <c r="E160" s="136">
        <f t="shared" si="30"/>
        <v>0.8</v>
      </c>
      <c r="F160" s="136">
        <f t="shared" si="30"/>
        <v>0.8</v>
      </c>
      <c r="G160" s="136">
        <f t="shared" si="30"/>
        <v>0.8</v>
      </c>
      <c r="H160" s="136">
        <f t="shared" si="30"/>
        <v>0.8</v>
      </c>
      <c r="I160" s="136">
        <f t="shared" si="30"/>
        <v>0.8</v>
      </c>
      <c r="J160" s="136">
        <f t="shared" si="30"/>
        <v>0.8</v>
      </c>
      <c r="K160" s="136">
        <f t="shared" si="30"/>
        <v>0.8</v>
      </c>
      <c r="L160" s="136">
        <f t="shared" si="30"/>
        <v>0.8</v>
      </c>
      <c r="M160" s="136">
        <f t="shared" si="30"/>
        <v>0.8</v>
      </c>
      <c r="N160" s="136">
        <f t="shared" si="30"/>
        <v>0.8</v>
      </c>
      <c r="O160" s="136">
        <f t="shared" si="30"/>
        <v>0.8</v>
      </c>
      <c r="P160" s="136">
        <f t="shared" si="30"/>
        <v>0.8</v>
      </c>
      <c r="Q160" s="136">
        <f t="shared" si="30"/>
        <v>0.8</v>
      </c>
      <c r="R160" s="136">
        <f t="shared" si="25"/>
        <v>0.8</v>
      </c>
      <c r="S160" s="136">
        <f t="shared" si="25"/>
        <v>0.8</v>
      </c>
      <c r="T160" s="136">
        <f t="shared" si="25"/>
        <v>0.8</v>
      </c>
      <c r="U160" s="136">
        <f t="shared" si="25"/>
        <v>0.8</v>
      </c>
      <c r="V160" s="136">
        <f t="shared" si="25"/>
        <v>0.8</v>
      </c>
      <c r="W160" s="136">
        <f t="shared" si="25"/>
        <v>0.8</v>
      </c>
      <c r="X160" s="136">
        <f t="shared" si="29"/>
        <v>0.8</v>
      </c>
      <c r="Y160" s="136">
        <f t="shared" si="29"/>
        <v>0.8</v>
      </c>
      <c r="Z160" s="136">
        <f t="shared" si="29"/>
        <v>0.8</v>
      </c>
      <c r="AA160" s="136">
        <f t="shared" si="29"/>
        <v>0.8</v>
      </c>
      <c r="AB160" s="136">
        <f t="shared" si="29"/>
        <v>0.8</v>
      </c>
      <c r="AC160" s="136">
        <f t="shared" si="29"/>
        <v>0.8</v>
      </c>
      <c r="AD160" s="136">
        <f t="shared" si="29"/>
        <v>0.8</v>
      </c>
      <c r="AE160" s="136">
        <f t="shared" si="29"/>
        <v>0.8</v>
      </c>
      <c r="AF160" s="136">
        <f t="shared" si="29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0"/>
        <v>0</v>
      </c>
      <c r="D161" s="136">
        <f t="shared" si="30"/>
        <v>0</v>
      </c>
      <c r="E161" s="136">
        <f t="shared" si="30"/>
        <v>0</v>
      </c>
      <c r="F161" s="136">
        <f t="shared" si="30"/>
        <v>0</v>
      </c>
      <c r="G161" s="136">
        <f t="shared" si="30"/>
        <v>0</v>
      </c>
      <c r="H161" s="136">
        <f t="shared" si="30"/>
        <v>0</v>
      </c>
      <c r="I161" s="136">
        <f t="shared" si="30"/>
        <v>0</v>
      </c>
      <c r="J161" s="136">
        <f t="shared" si="30"/>
        <v>0</v>
      </c>
      <c r="K161" s="136">
        <f t="shared" si="30"/>
        <v>0</v>
      </c>
      <c r="L161" s="136">
        <f t="shared" si="30"/>
        <v>0</v>
      </c>
      <c r="M161" s="136">
        <f t="shared" si="30"/>
        <v>0</v>
      </c>
      <c r="N161" s="136">
        <f t="shared" si="30"/>
        <v>0</v>
      </c>
      <c r="O161" s="136">
        <f t="shared" si="30"/>
        <v>0</v>
      </c>
      <c r="P161" s="136">
        <f t="shared" si="30"/>
        <v>0</v>
      </c>
      <c r="Q161" s="136">
        <f t="shared" si="30"/>
        <v>0</v>
      </c>
      <c r="R161" s="136">
        <f t="shared" si="25"/>
        <v>0</v>
      </c>
      <c r="S161" s="136">
        <f t="shared" si="25"/>
        <v>0</v>
      </c>
      <c r="T161" s="136">
        <f t="shared" si="25"/>
        <v>0</v>
      </c>
      <c r="U161" s="136">
        <f t="shared" si="25"/>
        <v>0</v>
      </c>
      <c r="V161" s="136">
        <f t="shared" si="25"/>
        <v>0</v>
      </c>
      <c r="W161" s="136">
        <f t="shared" si="25"/>
        <v>0</v>
      </c>
      <c r="X161" s="136">
        <f t="shared" si="29"/>
        <v>0</v>
      </c>
      <c r="Y161" s="136">
        <f t="shared" si="29"/>
        <v>0</v>
      </c>
      <c r="Z161" s="136">
        <f t="shared" si="29"/>
        <v>0</v>
      </c>
      <c r="AA161" s="136">
        <f t="shared" si="29"/>
        <v>0</v>
      </c>
      <c r="AB161" s="136">
        <f t="shared" si="29"/>
        <v>0</v>
      </c>
      <c r="AC161" s="136">
        <f t="shared" si="29"/>
        <v>0</v>
      </c>
      <c r="AD161" s="136">
        <f t="shared" si="29"/>
        <v>0</v>
      </c>
      <c r="AE161" s="136">
        <f t="shared" si="29"/>
        <v>0</v>
      </c>
      <c r="AF161" s="136">
        <f t="shared" si="29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0"/>
        <v>0.6</v>
      </c>
      <c r="D163" s="136">
        <f t="shared" si="30"/>
        <v>0.6</v>
      </c>
      <c r="E163" s="136">
        <f t="shared" si="30"/>
        <v>0.6</v>
      </c>
      <c r="F163" s="136">
        <f t="shared" si="30"/>
        <v>0.6</v>
      </c>
      <c r="G163" s="136">
        <f t="shared" si="30"/>
        <v>0.6</v>
      </c>
      <c r="H163" s="136">
        <f t="shared" si="30"/>
        <v>0.6</v>
      </c>
      <c r="I163" s="136">
        <f t="shared" si="30"/>
        <v>0.6</v>
      </c>
      <c r="J163" s="136">
        <f t="shared" si="30"/>
        <v>0.6</v>
      </c>
      <c r="K163" s="136">
        <f t="shared" si="30"/>
        <v>0.6</v>
      </c>
      <c r="L163" s="136">
        <f t="shared" si="30"/>
        <v>0.6</v>
      </c>
      <c r="M163" s="136">
        <f t="shared" si="30"/>
        <v>0.6</v>
      </c>
      <c r="N163" s="136">
        <f t="shared" si="30"/>
        <v>0.6</v>
      </c>
      <c r="O163" s="136">
        <f t="shared" si="30"/>
        <v>0.6</v>
      </c>
      <c r="P163" s="136">
        <f t="shared" si="30"/>
        <v>0.6</v>
      </c>
      <c r="Q163" s="136">
        <f t="shared" si="30"/>
        <v>0.6</v>
      </c>
      <c r="R163" s="136">
        <f t="shared" si="25"/>
        <v>0.6</v>
      </c>
      <c r="S163" s="136">
        <f t="shared" si="25"/>
        <v>0.6</v>
      </c>
      <c r="T163" s="136">
        <f t="shared" si="25"/>
        <v>0.6</v>
      </c>
      <c r="U163" s="136">
        <f t="shared" si="25"/>
        <v>0.6</v>
      </c>
      <c r="V163" s="136">
        <f t="shared" si="25"/>
        <v>0.6</v>
      </c>
      <c r="W163" s="136">
        <f t="shared" si="25"/>
        <v>0.6</v>
      </c>
      <c r="X163" s="136">
        <f t="shared" si="29"/>
        <v>0.6</v>
      </c>
      <c r="Y163" s="136">
        <f t="shared" si="29"/>
        <v>0.6</v>
      </c>
      <c r="Z163" s="136">
        <f t="shared" si="29"/>
        <v>0.6</v>
      </c>
      <c r="AA163" s="136">
        <f t="shared" si="29"/>
        <v>0.6</v>
      </c>
      <c r="AB163" s="136">
        <f t="shared" si="29"/>
        <v>0.6</v>
      </c>
      <c r="AC163" s="136">
        <f t="shared" si="29"/>
        <v>0.6</v>
      </c>
      <c r="AD163" s="136">
        <f t="shared" si="29"/>
        <v>0.6</v>
      </c>
      <c r="AE163" s="136">
        <f t="shared" si="29"/>
        <v>0.6</v>
      </c>
      <c r="AF163" s="136">
        <f t="shared" si="29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0"/>
        <v>0.35</v>
      </c>
      <c r="D164" s="136">
        <f t="shared" si="30"/>
        <v>0.35</v>
      </c>
      <c r="E164" s="136">
        <f t="shared" si="30"/>
        <v>0.35</v>
      </c>
      <c r="F164" s="136">
        <f t="shared" si="30"/>
        <v>0.35</v>
      </c>
      <c r="G164" s="136">
        <f t="shared" si="30"/>
        <v>0.35</v>
      </c>
      <c r="H164" s="136">
        <f t="shared" si="30"/>
        <v>0.35</v>
      </c>
      <c r="I164" s="136">
        <f t="shared" si="30"/>
        <v>0.35</v>
      </c>
      <c r="J164" s="136">
        <f t="shared" si="30"/>
        <v>0.35</v>
      </c>
      <c r="K164" s="136">
        <f t="shared" si="30"/>
        <v>0.35</v>
      </c>
      <c r="L164" s="136">
        <f t="shared" si="30"/>
        <v>0.35</v>
      </c>
      <c r="M164" s="136">
        <f t="shared" si="30"/>
        <v>0.35</v>
      </c>
      <c r="N164" s="136">
        <f t="shared" si="30"/>
        <v>0.35</v>
      </c>
      <c r="O164" s="136">
        <f t="shared" si="30"/>
        <v>0.35</v>
      </c>
      <c r="P164" s="136">
        <f t="shared" si="30"/>
        <v>0.35</v>
      </c>
      <c r="Q164" s="136">
        <f t="shared" si="30"/>
        <v>0.35</v>
      </c>
      <c r="R164" s="136">
        <f t="shared" si="25"/>
        <v>0.35</v>
      </c>
      <c r="S164" s="136">
        <f t="shared" si="25"/>
        <v>0.35</v>
      </c>
      <c r="T164" s="136">
        <f t="shared" si="25"/>
        <v>0.35</v>
      </c>
      <c r="U164" s="136">
        <f t="shared" si="25"/>
        <v>0.35</v>
      </c>
      <c r="V164" s="136">
        <f t="shared" si="25"/>
        <v>0.35</v>
      </c>
      <c r="W164" s="136">
        <f t="shared" si="25"/>
        <v>0.35</v>
      </c>
      <c r="X164" s="136">
        <f t="shared" si="29"/>
        <v>0.35</v>
      </c>
      <c r="Y164" s="136">
        <f t="shared" si="29"/>
        <v>0.35</v>
      </c>
      <c r="Z164" s="136">
        <f t="shared" si="29"/>
        <v>0.35</v>
      </c>
      <c r="AA164" s="136">
        <f t="shared" si="29"/>
        <v>0.35</v>
      </c>
      <c r="AB164" s="136">
        <f t="shared" si="29"/>
        <v>0.35</v>
      </c>
      <c r="AC164" s="136">
        <f t="shared" si="29"/>
        <v>0.35</v>
      </c>
      <c r="AD164" s="136">
        <f t="shared" si="29"/>
        <v>0.35</v>
      </c>
      <c r="AE164" s="136">
        <f t="shared" si="29"/>
        <v>0.35</v>
      </c>
      <c r="AF164" s="136">
        <f t="shared" si="29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0"/>
        <v>0.28999999999999998</v>
      </c>
      <c r="D165" s="136">
        <f t="shared" si="30"/>
        <v>0.28999999999999998</v>
      </c>
      <c r="E165" s="136">
        <f t="shared" si="30"/>
        <v>0.28999999999999998</v>
      </c>
      <c r="F165" s="136">
        <f t="shared" si="30"/>
        <v>0.28999999999999998</v>
      </c>
      <c r="G165" s="136">
        <f t="shared" si="30"/>
        <v>0.28999999999999998</v>
      </c>
      <c r="H165" s="136">
        <f t="shared" si="30"/>
        <v>0.28999999999999998</v>
      </c>
      <c r="I165" s="136">
        <f t="shared" si="30"/>
        <v>0.28999999999999998</v>
      </c>
      <c r="J165" s="136">
        <f t="shared" si="30"/>
        <v>0.28999999999999998</v>
      </c>
      <c r="K165" s="136">
        <f t="shared" si="30"/>
        <v>0.28999999999999998</v>
      </c>
      <c r="L165" s="136">
        <f t="shared" si="30"/>
        <v>0.28999999999999998</v>
      </c>
      <c r="M165" s="136">
        <f t="shared" si="30"/>
        <v>0.28999999999999998</v>
      </c>
      <c r="N165" s="136">
        <f t="shared" si="30"/>
        <v>0.28999999999999998</v>
      </c>
      <c r="O165" s="136">
        <f t="shared" si="30"/>
        <v>0.28999999999999998</v>
      </c>
      <c r="P165" s="136">
        <f t="shared" si="30"/>
        <v>0.28999999999999998</v>
      </c>
      <c r="Q165" s="136">
        <f t="shared" si="30"/>
        <v>0.28999999999999998</v>
      </c>
      <c r="R165" s="136">
        <f t="shared" si="25"/>
        <v>0.28999999999999998</v>
      </c>
      <c r="S165" s="136">
        <f t="shared" si="25"/>
        <v>0.28999999999999998</v>
      </c>
      <c r="T165" s="136">
        <f t="shared" si="25"/>
        <v>0.28999999999999998</v>
      </c>
      <c r="U165" s="136">
        <f t="shared" si="25"/>
        <v>0.28999999999999998</v>
      </c>
      <c r="V165" s="136">
        <f t="shared" si="25"/>
        <v>0.28999999999999998</v>
      </c>
      <c r="W165" s="136">
        <f t="shared" si="25"/>
        <v>0.28999999999999998</v>
      </c>
      <c r="X165" s="136">
        <f t="shared" si="29"/>
        <v>0.28999999999999998</v>
      </c>
      <c r="Y165" s="136">
        <f t="shared" si="29"/>
        <v>0.28999999999999998</v>
      </c>
      <c r="Z165" s="136">
        <f t="shared" si="29"/>
        <v>0.28999999999999998</v>
      </c>
      <c r="AA165" s="136">
        <f t="shared" si="29"/>
        <v>0.28999999999999998</v>
      </c>
      <c r="AB165" s="136">
        <f t="shared" si="29"/>
        <v>0.28999999999999998</v>
      </c>
      <c r="AC165" s="136">
        <f t="shared" si="29"/>
        <v>0.28999999999999998</v>
      </c>
      <c r="AD165" s="136">
        <f t="shared" si="29"/>
        <v>0.28999999999999998</v>
      </c>
      <c r="AE165" s="136">
        <f t="shared" si="29"/>
        <v>0.28999999999999998</v>
      </c>
      <c r="AF165" s="136">
        <f t="shared" si="29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0"/>
        <v>0.06</v>
      </c>
      <c r="D166" s="136">
        <f t="shared" si="30"/>
        <v>0.06</v>
      </c>
      <c r="E166" s="136">
        <f t="shared" si="30"/>
        <v>0.06</v>
      </c>
      <c r="F166" s="136">
        <f t="shared" si="30"/>
        <v>0.06</v>
      </c>
      <c r="G166" s="136">
        <f t="shared" si="30"/>
        <v>0.06</v>
      </c>
      <c r="H166" s="136">
        <f t="shared" si="30"/>
        <v>0.06</v>
      </c>
      <c r="I166" s="136">
        <f t="shared" si="30"/>
        <v>0.06</v>
      </c>
      <c r="J166" s="136">
        <f t="shared" si="30"/>
        <v>0.06</v>
      </c>
      <c r="K166" s="136">
        <f t="shared" si="30"/>
        <v>0.06</v>
      </c>
      <c r="L166" s="136">
        <f t="shared" si="30"/>
        <v>0.06</v>
      </c>
      <c r="M166" s="136">
        <f t="shared" si="30"/>
        <v>0.06</v>
      </c>
      <c r="N166" s="136">
        <f t="shared" si="30"/>
        <v>0.06</v>
      </c>
      <c r="O166" s="136">
        <f t="shared" si="30"/>
        <v>0.06</v>
      </c>
      <c r="P166" s="136">
        <f t="shared" si="30"/>
        <v>0.06</v>
      </c>
      <c r="Q166" s="136">
        <f t="shared" si="30"/>
        <v>0.06</v>
      </c>
      <c r="R166" s="136">
        <f t="shared" si="25"/>
        <v>0.06</v>
      </c>
      <c r="S166" s="136">
        <f t="shared" si="25"/>
        <v>0.06</v>
      </c>
      <c r="T166" s="136">
        <f t="shared" si="25"/>
        <v>0.06</v>
      </c>
      <c r="U166" s="136">
        <f t="shared" si="25"/>
        <v>0.06</v>
      </c>
      <c r="V166" s="136">
        <f t="shared" si="25"/>
        <v>0.06</v>
      </c>
      <c r="W166" s="136">
        <f t="shared" si="25"/>
        <v>0.06</v>
      </c>
      <c r="X166" s="136">
        <f t="shared" si="29"/>
        <v>0.06</v>
      </c>
      <c r="Y166" s="136">
        <f t="shared" si="29"/>
        <v>0.06</v>
      </c>
      <c r="Z166" s="136">
        <f t="shared" si="29"/>
        <v>0.06</v>
      </c>
      <c r="AA166" s="136">
        <f t="shared" si="29"/>
        <v>0.06</v>
      </c>
      <c r="AB166" s="136">
        <f t="shared" si="29"/>
        <v>0.06</v>
      </c>
      <c r="AC166" s="136">
        <f t="shared" si="29"/>
        <v>0.06</v>
      </c>
      <c r="AD166" s="136">
        <f t="shared" si="29"/>
        <v>0.06</v>
      </c>
      <c r="AE166" s="136">
        <f t="shared" si="29"/>
        <v>0.06</v>
      </c>
      <c r="AF166" s="136">
        <f t="shared" si="29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0"/>
        <v>0.11</v>
      </c>
      <c r="D167" s="136">
        <f t="shared" si="30"/>
        <v>0.11</v>
      </c>
      <c r="E167" s="136">
        <f t="shared" si="30"/>
        <v>0.11</v>
      </c>
      <c r="F167" s="136">
        <f t="shared" si="30"/>
        <v>0.11</v>
      </c>
      <c r="G167" s="136">
        <f t="shared" si="30"/>
        <v>0.11</v>
      </c>
      <c r="H167" s="136">
        <f t="shared" si="30"/>
        <v>0.11</v>
      </c>
      <c r="I167" s="136">
        <f t="shared" si="30"/>
        <v>0.11</v>
      </c>
      <c r="J167" s="136">
        <f t="shared" si="30"/>
        <v>0.11</v>
      </c>
      <c r="K167" s="136">
        <f t="shared" si="30"/>
        <v>0.11</v>
      </c>
      <c r="L167" s="136">
        <f t="shared" si="30"/>
        <v>0.11</v>
      </c>
      <c r="M167" s="136">
        <f t="shared" si="30"/>
        <v>0.11</v>
      </c>
      <c r="N167" s="136">
        <f t="shared" si="30"/>
        <v>0.11</v>
      </c>
      <c r="O167" s="136">
        <f t="shared" si="30"/>
        <v>0.11</v>
      </c>
      <c r="P167" s="136">
        <f t="shared" si="30"/>
        <v>0.11</v>
      </c>
      <c r="Q167" s="136">
        <f t="shared" si="30"/>
        <v>0.11</v>
      </c>
      <c r="R167" s="136">
        <f t="shared" si="25"/>
        <v>0.11</v>
      </c>
      <c r="S167" s="136">
        <f t="shared" si="25"/>
        <v>0.11</v>
      </c>
      <c r="T167" s="136">
        <f t="shared" si="25"/>
        <v>0.11</v>
      </c>
      <c r="U167" s="136">
        <f t="shared" si="25"/>
        <v>0.11</v>
      </c>
      <c r="V167" s="136">
        <f t="shared" si="25"/>
        <v>0.11</v>
      </c>
      <c r="W167" s="136">
        <f t="shared" si="25"/>
        <v>0.11</v>
      </c>
      <c r="X167" s="136">
        <f t="shared" si="29"/>
        <v>0.11</v>
      </c>
      <c r="Y167" s="136">
        <f t="shared" si="29"/>
        <v>0.11</v>
      </c>
      <c r="Z167" s="136">
        <f t="shared" si="29"/>
        <v>0.11</v>
      </c>
      <c r="AA167" s="136">
        <f t="shared" si="29"/>
        <v>0.11</v>
      </c>
      <c r="AB167" s="136">
        <f t="shared" si="29"/>
        <v>0.11</v>
      </c>
      <c r="AC167" s="136">
        <f t="shared" si="29"/>
        <v>0.11</v>
      </c>
      <c r="AD167" s="136">
        <f t="shared" si="29"/>
        <v>0.11</v>
      </c>
      <c r="AE167" s="136">
        <f t="shared" si="29"/>
        <v>0.11</v>
      </c>
      <c r="AF167" s="136">
        <f t="shared" si="29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0"/>
        <v>0.1</v>
      </c>
      <c r="D168" s="136">
        <f t="shared" si="30"/>
        <v>0.1</v>
      </c>
      <c r="E168" s="136">
        <f t="shared" si="30"/>
        <v>0.1</v>
      </c>
      <c r="F168" s="136">
        <f t="shared" si="30"/>
        <v>0.1</v>
      </c>
      <c r="G168" s="136">
        <f t="shared" si="30"/>
        <v>0.1</v>
      </c>
      <c r="H168" s="136">
        <f t="shared" si="30"/>
        <v>0.1</v>
      </c>
      <c r="I168" s="136">
        <f t="shared" si="30"/>
        <v>0.1</v>
      </c>
      <c r="J168" s="136">
        <f t="shared" si="30"/>
        <v>0.1</v>
      </c>
      <c r="K168" s="136">
        <f t="shared" si="30"/>
        <v>0.1</v>
      </c>
      <c r="L168" s="136">
        <f t="shared" si="30"/>
        <v>0.1</v>
      </c>
      <c r="M168" s="136">
        <f t="shared" si="30"/>
        <v>0.1</v>
      </c>
      <c r="N168" s="136">
        <f t="shared" si="30"/>
        <v>0.1</v>
      </c>
      <c r="O168" s="136">
        <f t="shared" si="30"/>
        <v>0.1</v>
      </c>
      <c r="P168" s="136">
        <f t="shared" si="30"/>
        <v>0.1</v>
      </c>
      <c r="Q168" s="136">
        <f t="shared" si="30"/>
        <v>0.1</v>
      </c>
      <c r="R168" s="136">
        <f t="shared" si="25"/>
        <v>0.1</v>
      </c>
      <c r="S168" s="136">
        <f t="shared" si="25"/>
        <v>0.1</v>
      </c>
      <c r="T168" s="136">
        <f t="shared" si="25"/>
        <v>0.1</v>
      </c>
      <c r="U168" s="136">
        <f t="shared" si="25"/>
        <v>0.1</v>
      </c>
      <c r="V168" s="136">
        <f t="shared" si="25"/>
        <v>0.1</v>
      </c>
      <c r="W168" s="136">
        <f t="shared" si="25"/>
        <v>0.1</v>
      </c>
      <c r="X168" s="136">
        <f t="shared" si="29"/>
        <v>0.1</v>
      </c>
      <c r="Y168" s="136">
        <f t="shared" si="29"/>
        <v>0.1</v>
      </c>
      <c r="Z168" s="136">
        <f t="shared" si="29"/>
        <v>0.1</v>
      </c>
      <c r="AA168" s="136">
        <f t="shared" si="29"/>
        <v>0.1</v>
      </c>
      <c r="AB168" s="136">
        <f t="shared" si="29"/>
        <v>0.1</v>
      </c>
      <c r="AC168" s="136">
        <f t="shared" si="29"/>
        <v>0.1</v>
      </c>
      <c r="AD168" s="136">
        <f t="shared" si="29"/>
        <v>0.1</v>
      </c>
      <c r="AE168" s="136">
        <f t="shared" si="29"/>
        <v>0.1</v>
      </c>
      <c r="AF168" s="136">
        <f t="shared" si="29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0"/>
        <v>0.09</v>
      </c>
      <c r="D169" s="136">
        <f t="shared" si="30"/>
        <v>0.09</v>
      </c>
      <c r="E169" s="136">
        <f t="shared" si="30"/>
        <v>0.09</v>
      </c>
      <c r="F169" s="136">
        <f t="shared" si="30"/>
        <v>0.09</v>
      </c>
      <c r="G169" s="136">
        <f t="shared" si="30"/>
        <v>0.09</v>
      </c>
      <c r="H169" s="136">
        <f t="shared" si="30"/>
        <v>0.09</v>
      </c>
      <c r="I169" s="136">
        <f t="shared" si="30"/>
        <v>0.09</v>
      </c>
      <c r="J169" s="136">
        <f t="shared" si="30"/>
        <v>0.09</v>
      </c>
      <c r="K169" s="136">
        <f t="shared" si="30"/>
        <v>0.09</v>
      </c>
      <c r="L169" s="136">
        <f t="shared" si="30"/>
        <v>0.09</v>
      </c>
      <c r="M169" s="136">
        <f t="shared" si="30"/>
        <v>0.09</v>
      </c>
      <c r="N169" s="136">
        <f t="shared" si="30"/>
        <v>0.09</v>
      </c>
      <c r="O169" s="136">
        <f t="shared" si="30"/>
        <v>0.09</v>
      </c>
      <c r="P169" s="136">
        <f t="shared" si="30"/>
        <v>0.09</v>
      </c>
      <c r="Q169" s="136">
        <f t="shared" si="30"/>
        <v>0.09</v>
      </c>
      <c r="R169" s="136">
        <f t="shared" si="25"/>
        <v>0.09</v>
      </c>
      <c r="S169" s="136">
        <f t="shared" si="25"/>
        <v>0.09</v>
      </c>
      <c r="T169" s="136">
        <f t="shared" si="25"/>
        <v>0.09</v>
      </c>
      <c r="U169" s="136">
        <f t="shared" si="25"/>
        <v>0.09</v>
      </c>
      <c r="V169" s="136">
        <f t="shared" si="25"/>
        <v>0.09</v>
      </c>
      <c r="W169" s="136">
        <f t="shared" si="25"/>
        <v>0.09</v>
      </c>
      <c r="X169" s="136">
        <f t="shared" si="29"/>
        <v>0.09</v>
      </c>
      <c r="Y169" s="136">
        <f t="shared" si="29"/>
        <v>0.09</v>
      </c>
      <c r="Z169" s="136">
        <f t="shared" si="29"/>
        <v>0.09</v>
      </c>
      <c r="AA169" s="136">
        <f t="shared" si="29"/>
        <v>0.09</v>
      </c>
      <c r="AB169" s="136">
        <f t="shared" si="29"/>
        <v>0.09</v>
      </c>
      <c r="AC169" s="136">
        <f t="shared" si="29"/>
        <v>0.09</v>
      </c>
      <c r="AD169" s="136">
        <f t="shared" si="29"/>
        <v>0.09</v>
      </c>
      <c r="AE169" s="136">
        <f t="shared" si="29"/>
        <v>0.09</v>
      </c>
      <c r="AF169" s="136">
        <f t="shared" si="29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0"/>
        <v>0.04</v>
      </c>
      <c r="D170" s="136">
        <f t="shared" si="30"/>
        <v>0.04</v>
      </c>
      <c r="E170" s="136">
        <f t="shared" si="30"/>
        <v>0.04</v>
      </c>
      <c r="F170" s="136">
        <f t="shared" si="30"/>
        <v>0.04</v>
      </c>
      <c r="G170" s="136">
        <f t="shared" si="30"/>
        <v>0.04</v>
      </c>
      <c r="H170" s="136">
        <f t="shared" si="30"/>
        <v>0.04</v>
      </c>
      <c r="I170" s="136">
        <f t="shared" si="30"/>
        <v>0.04</v>
      </c>
      <c r="J170" s="136">
        <f t="shared" si="30"/>
        <v>0.04</v>
      </c>
      <c r="K170" s="136">
        <f t="shared" si="30"/>
        <v>0.04</v>
      </c>
      <c r="L170" s="136">
        <f t="shared" si="30"/>
        <v>0.04</v>
      </c>
      <c r="M170" s="136">
        <f t="shared" si="30"/>
        <v>0.04</v>
      </c>
      <c r="N170" s="136">
        <f t="shared" si="30"/>
        <v>0.04</v>
      </c>
      <c r="O170" s="136">
        <f t="shared" si="30"/>
        <v>0.04</v>
      </c>
      <c r="P170" s="136">
        <f t="shared" si="30"/>
        <v>0.04</v>
      </c>
      <c r="Q170" s="136">
        <f t="shared" si="30"/>
        <v>0.04</v>
      </c>
      <c r="R170" s="136">
        <f t="shared" si="25"/>
        <v>0.04</v>
      </c>
      <c r="S170" s="136">
        <f t="shared" si="25"/>
        <v>0.04</v>
      </c>
      <c r="T170" s="136">
        <f t="shared" si="25"/>
        <v>0.04</v>
      </c>
      <c r="U170" s="136">
        <f t="shared" si="25"/>
        <v>0.04</v>
      </c>
      <c r="V170" s="136">
        <f t="shared" si="25"/>
        <v>0.04</v>
      </c>
      <c r="W170" s="136">
        <f t="shared" si="25"/>
        <v>0.04</v>
      </c>
      <c r="X170" s="136">
        <f t="shared" si="29"/>
        <v>0.04</v>
      </c>
      <c r="Y170" s="136">
        <f t="shared" si="29"/>
        <v>0.04</v>
      </c>
      <c r="Z170" s="136">
        <f t="shared" si="29"/>
        <v>0.04</v>
      </c>
      <c r="AA170" s="136">
        <f t="shared" si="29"/>
        <v>0.04</v>
      </c>
      <c r="AB170" s="136">
        <f t="shared" si="29"/>
        <v>0.04</v>
      </c>
      <c r="AC170" s="136">
        <f t="shared" si="29"/>
        <v>0.04</v>
      </c>
      <c r="AD170" s="136">
        <f t="shared" si="29"/>
        <v>0.04</v>
      </c>
      <c r="AE170" s="136">
        <f t="shared" si="29"/>
        <v>0.04</v>
      </c>
      <c r="AF170" s="136">
        <f t="shared" si="29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0"/>
        <v>2.3E-2</v>
      </c>
      <c r="E171" s="136">
        <f t="shared" si="30"/>
        <v>2.3E-2</v>
      </c>
      <c r="F171" s="136">
        <f t="shared" si="30"/>
        <v>2.3E-2</v>
      </c>
      <c r="G171" s="136">
        <f t="shared" si="30"/>
        <v>2.3E-2</v>
      </c>
      <c r="H171" s="136">
        <f t="shared" si="30"/>
        <v>2.3E-2</v>
      </c>
      <c r="I171" s="136">
        <f t="shared" si="30"/>
        <v>2.3E-2</v>
      </c>
      <c r="J171" s="136">
        <f t="shared" si="30"/>
        <v>2.3E-2</v>
      </c>
      <c r="K171" s="136">
        <f t="shared" si="30"/>
        <v>2.3E-2</v>
      </c>
      <c r="L171" s="136">
        <f t="shared" si="30"/>
        <v>2.3E-2</v>
      </c>
      <c r="M171" s="136">
        <f t="shared" si="30"/>
        <v>2.3E-2</v>
      </c>
      <c r="N171" s="136">
        <f t="shared" si="30"/>
        <v>2.3E-2</v>
      </c>
      <c r="O171" s="136">
        <f t="shared" si="30"/>
        <v>2.3E-2</v>
      </c>
      <c r="P171" s="136">
        <f t="shared" si="30"/>
        <v>2.3E-2</v>
      </c>
      <c r="Q171" s="136">
        <f t="shared" si="30"/>
        <v>2.3E-2</v>
      </c>
      <c r="R171" s="136">
        <f t="shared" si="25"/>
        <v>2.3E-2</v>
      </c>
      <c r="S171" s="136">
        <f t="shared" si="25"/>
        <v>2.3E-2</v>
      </c>
      <c r="T171" s="136">
        <f t="shared" si="25"/>
        <v>2.3E-2</v>
      </c>
      <c r="U171" s="136">
        <f t="shared" si="25"/>
        <v>2.3E-2</v>
      </c>
      <c r="V171" s="136">
        <f t="shared" si="25"/>
        <v>2.3E-2</v>
      </c>
      <c r="W171" s="136">
        <f t="shared" si="25"/>
        <v>2.3E-2</v>
      </c>
      <c r="X171" s="136">
        <f t="shared" si="29"/>
        <v>2.3E-2</v>
      </c>
      <c r="Y171" s="136">
        <f t="shared" si="29"/>
        <v>2.3E-2</v>
      </c>
      <c r="Z171" s="136">
        <f t="shared" si="29"/>
        <v>2.3E-2</v>
      </c>
      <c r="AA171" s="136">
        <f t="shared" si="29"/>
        <v>2.3E-2</v>
      </c>
      <c r="AB171" s="136">
        <f t="shared" si="29"/>
        <v>2.3E-2</v>
      </c>
      <c r="AC171" s="136">
        <f t="shared" si="29"/>
        <v>2.3E-2</v>
      </c>
      <c r="AD171" s="136">
        <f t="shared" si="29"/>
        <v>2.3E-2</v>
      </c>
      <c r="AE171" s="136">
        <f t="shared" si="29"/>
        <v>2.3E-2</v>
      </c>
      <c r="AF171" s="136">
        <f t="shared" si="29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1">SUM(B90:B171)</f>
        <v>195.60600000000002</v>
      </c>
      <c r="C172" s="141">
        <f t="shared" si="31"/>
        <v>195.60600000000002</v>
      </c>
      <c r="D172" s="141">
        <f t="shared" si="31"/>
        <v>195.60600000000002</v>
      </c>
      <c r="E172" s="141">
        <f t="shared" si="31"/>
        <v>195.60600000000002</v>
      </c>
      <c r="F172" s="141">
        <f t="shared" si="31"/>
        <v>195.60600000000002</v>
      </c>
      <c r="G172" s="141">
        <f t="shared" si="31"/>
        <v>195.60600000000002</v>
      </c>
      <c r="H172" s="141">
        <f t="shared" si="31"/>
        <v>195.60600000000002</v>
      </c>
      <c r="I172" s="141">
        <f t="shared" si="31"/>
        <v>193.00600000000006</v>
      </c>
      <c r="J172" s="141">
        <f t="shared" si="31"/>
        <v>193.00600000000006</v>
      </c>
      <c r="K172" s="141">
        <f t="shared" si="31"/>
        <v>193.00600000000006</v>
      </c>
      <c r="L172" s="141">
        <f t="shared" si="31"/>
        <v>193.00600000000006</v>
      </c>
      <c r="M172" s="141">
        <f t="shared" si="31"/>
        <v>193.00600000000006</v>
      </c>
      <c r="N172" s="141">
        <f t="shared" si="31"/>
        <v>193.00600000000006</v>
      </c>
      <c r="O172" s="141">
        <f t="shared" si="31"/>
        <v>193.00600000000006</v>
      </c>
      <c r="P172" s="141">
        <f t="shared" si="31"/>
        <v>193.00600000000006</v>
      </c>
      <c r="Q172" s="141">
        <f t="shared" si="31"/>
        <v>193.00600000000006</v>
      </c>
      <c r="R172" s="141">
        <f t="shared" si="31"/>
        <v>193.00600000000006</v>
      </c>
      <c r="S172" s="141">
        <f t="shared" si="31"/>
        <v>193.00600000000006</v>
      </c>
      <c r="T172" s="141">
        <f t="shared" si="31"/>
        <v>193.00600000000006</v>
      </c>
      <c r="U172" s="141">
        <f t="shared" si="31"/>
        <v>193.00600000000006</v>
      </c>
      <c r="V172" s="141">
        <f t="shared" si="31"/>
        <v>193.00600000000006</v>
      </c>
      <c r="W172" s="141">
        <f t="shared" si="31"/>
        <v>193.00600000000006</v>
      </c>
      <c r="X172" s="141">
        <f t="shared" si="31"/>
        <v>193.00600000000006</v>
      </c>
      <c r="Y172" s="141">
        <f t="shared" si="31"/>
        <v>193.00600000000006</v>
      </c>
      <c r="Z172" s="141">
        <f t="shared" si="31"/>
        <v>193.00600000000006</v>
      </c>
      <c r="AA172" s="141">
        <f t="shared" si="31"/>
        <v>193.00600000000006</v>
      </c>
      <c r="AB172" s="141">
        <f t="shared" si="31"/>
        <v>193.00600000000006</v>
      </c>
      <c r="AC172" s="141">
        <f t="shared" si="31"/>
        <v>193.00600000000006</v>
      </c>
      <c r="AD172" s="141">
        <f t="shared" si="31"/>
        <v>193.00600000000006</v>
      </c>
      <c r="AE172" s="141">
        <f t="shared" si="31"/>
        <v>193.00600000000006</v>
      </c>
      <c r="AF172" s="141">
        <f t="shared" si="31"/>
        <v>193.00600000000006</v>
      </c>
      <c r="AG172" s="142">
        <f t="shared" si="31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2">B174</f>
        <v>0.3</v>
      </c>
      <c r="D174" s="143">
        <f t="shared" si="32"/>
        <v>0.3</v>
      </c>
      <c r="E174" s="143">
        <f t="shared" si="32"/>
        <v>0.3</v>
      </c>
      <c r="F174" s="143">
        <f t="shared" si="32"/>
        <v>0.3</v>
      </c>
      <c r="G174" s="143">
        <f t="shared" si="32"/>
        <v>0.3</v>
      </c>
      <c r="H174" s="143">
        <f t="shared" si="32"/>
        <v>0.3</v>
      </c>
      <c r="I174" s="143">
        <f t="shared" si="32"/>
        <v>0.3</v>
      </c>
      <c r="J174" s="143">
        <f t="shared" si="32"/>
        <v>0.3</v>
      </c>
      <c r="K174" s="143">
        <f t="shared" si="32"/>
        <v>0.3</v>
      </c>
      <c r="L174" s="143">
        <f t="shared" si="32"/>
        <v>0.3</v>
      </c>
      <c r="M174" s="143">
        <f t="shared" si="32"/>
        <v>0.3</v>
      </c>
      <c r="N174" s="143">
        <f t="shared" si="32"/>
        <v>0.3</v>
      </c>
      <c r="O174" s="143">
        <f t="shared" si="32"/>
        <v>0.3</v>
      </c>
      <c r="P174" s="143">
        <f t="shared" si="32"/>
        <v>0.3</v>
      </c>
      <c r="Q174" s="143">
        <f t="shared" si="32"/>
        <v>0.3</v>
      </c>
      <c r="R174" s="143">
        <f t="shared" si="32"/>
        <v>0.3</v>
      </c>
      <c r="S174" s="143">
        <f t="shared" ref="S174:AF179" si="33">R174</f>
        <v>0.3</v>
      </c>
      <c r="T174" s="143">
        <f t="shared" si="33"/>
        <v>0.3</v>
      </c>
      <c r="U174" s="143">
        <f t="shared" si="33"/>
        <v>0.3</v>
      </c>
      <c r="V174" s="143">
        <f t="shared" si="33"/>
        <v>0.3</v>
      </c>
      <c r="W174" s="143">
        <f t="shared" si="33"/>
        <v>0.3</v>
      </c>
      <c r="X174" s="143">
        <f t="shared" si="33"/>
        <v>0.3</v>
      </c>
      <c r="Y174" s="143">
        <f t="shared" si="33"/>
        <v>0.3</v>
      </c>
      <c r="Z174" s="143">
        <f t="shared" si="33"/>
        <v>0.3</v>
      </c>
      <c r="AA174" s="143">
        <f t="shared" si="33"/>
        <v>0.3</v>
      </c>
      <c r="AB174" s="143">
        <f t="shared" si="33"/>
        <v>0.3</v>
      </c>
      <c r="AC174" s="143">
        <f t="shared" si="33"/>
        <v>0.3</v>
      </c>
      <c r="AD174" s="143">
        <f t="shared" si="33"/>
        <v>0.3</v>
      </c>
      <c r="AE174" s="143">
        <f t="shared" si="33"/>
        <v>0.3</v>
      </c>
      <c r="AF174" s="143">
        <f t="shared" si="33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2"/>
        <v>0.4</v>
      </c>
      <c r="D175" s="136">
        <f t="shared" si="32"/>
        <v>0.4</v>
      </c>
      <c r="E175" s="136">
        <f t="shared" si="32"/>
        <v>0.4</v>
      </c>
      <c r="F175" s="136">
        <f t="shared" si="32"/>
        <v>0.4</v>
      </c>
      <c r="G175" s="136">
        <f t="shared" si="32"/>
        <v>0.4</v>
      </c>
      <c r="H175" s="136">
        <f t="shared" si="32"/>
        <v>0.4</v>
      </c>
      <c r="I175" s="136">
        <f t="shared" si="32"/>
        <v>0.4</v>
      </c>
      <c r="J175" s="136">
        <f t="shared" si="32"/>
        <v>0.4</v>
      </c>
      <c r="K175" s="136">
        <f t="shared" si="32"/>
        <v>0.4</v>
      </c>
      <c r="L175" s="136">
        <f t="shared" si="32"/>
        <v>0.4</v>
      </c>
      <c r="M175" s="136">
        <f t="shared" si="32"/>
        <v>0.4</v>
      </c>
      <c r="N175" s="136">
        <f t="shared" si="32"/>
        <v>0.4</v>
      </c>
      <c r="O175" s="136">
        <f t="shared" si="32"/>
        <v>0.4</v>
      </c>
      <c r="P175" s="136">
        <f t="shared" si="32"/>
        <v>0.4</v>
      </c>
      <c r="Q175" s="136">
        <f t="shared" si="32"/>
        <v>0.4</v>
      </c>
      <c r="R175" s="136">
        <f t="shared" si="32"/>
        <v>0.4</v>
      </c>
      <c r="S175" s="136">
        <f t="shared" si="33"/>
        <v>0.4</v>
      </c>
      <c r="T175" s="136">
        <f t="shared" si="33"/>
        <v>0.4</v>
      </c>
      <c r="U175" s="136">
        <f t="shared" si="33"/>
        <v>0.4</v>
      </c>
      <c r="V175" s="136">
        <f>U175</f>
        <v>0.4</v>
      </c>
      <c r="W175" s="136">
        <f>V175</f>
        <v>0.4</v>
      </c>
      <c r="X175" s="136">
        <f t="shared" si="33"/>
        <v>0.4</v>
      </c>
      <c r="Y175" s="136">
        <f t="shared" si="33"/>
        <v>0.4</v>
      </c>
      <c r="Z175" s="136">
        <f t="shared" si="33"/>
        <v>0.4</v>
      </c>
      <c r="AA175" s="136">
        <f t="shared" si="33"/>
        <v>0.4</v>
      </c>
      <c r="AB175" s="136">
        <f t="shared" si="33"/>
        <v>0.4</v>
      </c>
      <c r="AC175" s="136">
        <f t="shared" si="33"/>
        <v>0.4</v>
      </c>
      <c r="AD175" s="136">
        <f t="shared" si="33"/>
        <v>0.4</v>
      </c>
      <c r="AE175" s="136">
        <f t="shared" si="33"/>
        <v>0.4</v>
      </c>
      <c r="AF175" s="136">
        <f t="shared" si="33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2"/>
        <v>1.5</v>
      </c>
      <c r="D176" s="136">
        <f t="shared" si="32"/>
        <v>1.5</v>
      </c>
      <c r="E176" s="136">
        <f t="shared" si="32"/>
        <v>1.5</v>
      </c>
      <c r="F176" s="136">
        <f t="shared" si="32"/>
        <v>1.5</v>
      </c>
      <c r="G176" s="136">
        <f t="shared" si="32"/>
        <v>1.5</v>
      </c>
      <c r="H176" s="136">
        <f t="shared" si="32"/>
        <v>1.5</v>
      </c>
      <c r="I176" s="136">
        <f t="shared" si="32"/>
        <v>1.5</v>
      </c>
      <c r="J176" s="136">
        <f t="shared" si="32"/>
        <v>1.5</v>
      </c>
      <c r="K176" s="136">
        <f t="shared" si="32"/>
        <v>1.5</v>
      </c>
      <c r="L176" s="136">
        <f t="shared" si="32"/>
        <v>1.5</v>
      </c>
      <c r="M176" s="136">
        <f t="shared" si="32"/>
        <v>1.5</v>
      </c>
      <c r="N176" s="136">
        <f t="shared" si="32"/>
        <v>1.5</v>
      </c>
      <c r="O176" s="136">
        <f t="shared" si="32"/>
        <v>1.5</v>
      </c>
      <c r="P176" s="136">
        <f t="shared" si="32"/>
        <v>1.5</v>
      </c>
      <c r="Q176" s="136">
        <f t="shared" si="32"/>
        <v>1.5</v>
      </c>
      <c r="R176" s="136">
        <f t="shared" si="32"/>
        <v>1.5</v>
      </c>
      <c r="S176" s="136">
        <f t="shared" si="33"/>
        <v>1.5</v>
      </c>
      <c r="T176" s="136">
        <f t="shared" si="33"/>
        <v>1.5</v>
      </c>
      <c r="U176" s="136">
        <f t="shared" si="33"/>
        <v>1.5</v>
      </c>
      <c r="V176" s="136">
        <f t="shared" si="33"/>
        <v>1.5</v>
      </c>
      <c r="W176" s="136">
        <f t="shared" si="33"/>
        <v>1.5</v>
      </c>
      <c r="X176" s="136">
        <f t="shared" si="33"/>
        <v>1.5</v>
      </c>
      <c r="Y176" s="136">
        <f t="shared" si="33"/>
        <v>1.5</v>
      </c>
      <c r="Z176" s="136">
        <f t="shared" si="33"/>
        <v>1.5</v>
      </c>
      <c r="AA176" s="136">
        <f t="shared" si="33"/>
        <v>1.5</v>
      </c>
      <c r="AB176" s="136">
        <f t="shared" si="33"/>
        <v>1.5</v>
      </c>
      <c r="AC176" s="136">
        <f t="shared" si="33"/>
        <v>1.5</v>
      </c>
      <c r="AD176" s="136">
        <f t="shared" si="33"/>
        <v>1.5</v>
      </c>
      <c r="AE176" s="136">
        <f t="shared" si="33"/>
        <v>1.5</v>
      </c>
      <c r="AF176" s="136">
        <f t="shared" si="33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2"/>
        <v>0.3</v>
      </c>
      <c r="D177" s="136">
        <f t="shared" si="32"/>
        <v>0.3</v>
      </c>
      <c r="E177" s="136">
        <f t="shared" si="32"/>
        <v>0.3</v>
      </c>
      <c r="F177" s="136">
        <f t="shared" si="32"/>
        <v>0.3</v>
      </c>
      <c r="G177" s="136">
        <f t="shared" si="32"/>
        <v>0.3</v>
      </c>
      <c r="H177" s="136">
        <f t="shared" si="32"/>
        <v>0.3</v>
      </c>
      <c r="I177" s="136">
        <f t="shared" si="32"/>
        <v>0.3</v>
      </c>
      <c r="J177" s="136">
        <f t="shared" si="32"/>
        <v>0.3</v>
      </c>
      <c r="K177" s="136">
        <f t="shared" si="32"/>
        <v>0.3</v>
      </c>
      <c r="L177" s="136">
        <f t="shared" si="32"/>
        <v>0.3</v>
      </c>
      <c r="M177" s="136">
        <f t="shared" si="32"/>
        <v>0.3</v>
      </c>
      <c r="N177" s="136">
        <f t="shared" si="32"/>
        <v>0.3</v>
      </c>
      <c r="O177" s="136">
        <f t="shared" si="32"/>
        <v>0.3</v>
      </c>
      <c r="P177" s="136">
        <f t="shared" si="32"/>
        <v>0.3</v>
      </c>
      <c r="Q177" s="136">
        <f t="shared" si="32"/>
        <v>0.3</v>
      </c>
      <c r="R177" s="136">
        <f t="shared" si="32"/>
        <v>0.3</v>
      </c>
      <c r="S177" s="136">
        <f t="shared" si="33"/>
        <v>0.3</v>
      </c>
      <c r="T177" s="136">
        <f t="shared" si="33"/>
        <v>0.3</v>
      </c>
      <c r="U177" s="136">
        <f t="shared" si="33"/>
        <v>0.3</v>
      </c>
      <c r="V177" s="136">
        <f t="shared" si="33"/>
        <v>0.3</v>
      </c>
      <c r="W177" s="136">
        <f t="shared" si="33"/>
        <v>0.3</v>
      </c>
      <c r="X177" s="136">
        <f t="shared" si="33"/>
        <v>0.3</v>
      </c>
      <c r="Y177" s="136">
        <f t="shared" si="33"/>
        <v>0.3</v>
      </c>
      <c r="Z177" s="136">
        <f t="shared" si="33"/>
        <v>0.3</v>
      </c>
      <c r="AA177" s="136">
        <f t="shared" si="33"/>
        <v>0.3</v>
      </c>
      <c r="AB177" s="136">
        <f t="shared" si="33"/>
        <v>0.3</v>
      </c>
      <c r="AC177" s="136">
        <f t="shared" si="33"/>
        <v>0.3</v>
      </c>
      <c r="AD177" s="136">
        <f t="shared" si="33"/>
        <v>0.3</v>
      </c>
      <c r="AE177" s="136">
        <f t="shared" si="33"/>
        <v>0.3</v>
      </c>
      <c r="AF177" s="136">
        <f t="shared" si="33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2"/>
        <v>0.4</v>
      </c>
      <c r="D178" s="136">
        <f t="shared" si="32"/>
        <v>0.4</v>
      </c>
      <c r="E178" s="136">
        <f t="shared" si="32"/>
        <v>0.4</v>
      </c>
      <c r="F178" s="136">
        <f t="shared" si="32"/>
        <v>0.4</v>
      </c>
      <c r="G178" s="136">
        <f t="shared" si="32"/>
        <v>0.4</v>
      </c>
      <c r="H178" s="136">
        <f t="shared" si="32"/>
        <v>0.4</v>
      </c>
      <c r="I178" s="136">
        <f t="shared" si="32"/>
        <v>0.4</v>
      </c>
      <c r="J178" s="136">
        <f t="shared" si="32"/>
        <v>0.4</v>
      </c>
      <c r="K178" s="136">
        <f t="shared" si="32"/>
        <v>0.4</v>
      </c>
      <c r="L178" s="136">
        <f t="shared" si="32"/>
        <v>0.4</v>
      </c>
      <c r="M178" s="136">
        <f t="shared" si="32"/>
        <v>0.4</v>
      </c>
      <c r="N178" s="136">
        <f t="shared" si="32"/>
        <v>0.4</v>
      </c>
      <c r="O178" s="136">
        <f t="shared" si="32"/>
        <v>0.4</v>
      </c>
      <c r="P178" s="136">
        <f t="shared" si="32"/>
        <v>0.4</v>
      </c>
      <c r="Q178" s="136">
        <f t="shared" si="32"/>
        <v>0.4</v>
      </c>
      <c r="R178" s="136">
        <f t="shared" si="32"/>
        <v>0.4</v>
      </c>
      <c r="S178" s="136">
        <f t="shared" si="33"/>
        <v>0.4</v>
      </c>
      <c r="T178" s="136">
        <f t="shared" si="33"/>
        <v>0.4</v>
      </c>
      <c r="U178" s="136">
        <f t="shared" si="33"/>
        <v>0.4</v>
      </c>
      <c r="V178" s="136">
        <f t="shared" si="33"/>
        <v>0.4</v>
      </c>
      <c r="W178" s="136">
        <f t="shared" si="33"/>
        <v>0.4</v>
      </c>
      <c r="X178" s="136">
        <f t="shared" si="33"/>
        <v>0.4</v>
      </c>
      <c r="Y178" s="136">
        <f t="shared" si="33"/>
        <v>0.4</v>
      </c>
      <c r="Z178" s="136">
        <f t="shared" si="33"/>
        <v>0.4</v>
      </c>
      <c r="AA178" s="136">
        <f t="shared" si="33"/>
        <v>0.4</v>
      </c>
      <c r="AB178" s="136">
        <f t="shared" si="33"/>
        <v>0.4</v>
      </c>
      <c r="AC178" s="136">
        <f t="shared" si="33"/>
        <v>0.4</v>
      </c>
      <c r="AD178" s="136">
        <f t="shared" si="33"/>
        <v>0.4</v>
      </c>
      <c r="AE178" s="136">
        <f t="shared" si="33"/>
        <v>0.4</v>
      </c>
      <c r="AF178" s="136">
        <f t="shared" si="33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2"/>
        <v>0.64</v>
      </c>
      <c r="D179" s="146">
        <f t="shared" si="32"/>
        <v>0.64</v>
      </c>
      <c r="E179" s="146">
        <f t="shared" si="32"/>
        <v>0.64</v>
      </c>
      <c r="F179" s="146">
        <f t="shared" si="32"/>
        <v>0.64</v>
      </c>
      <c r="G179" s="146">
        <f t="shared" si="32"/>
        <v>0.64</v>
      </c>
      <c r="H179" s="146">
        <f t="shared" si="32"/>
        <v>0.64</v>
      </c>
      <c r="I179" s="146">
        <f t="shared" si="32"/>
        <v>0.64</v>
      </c>
      <c r="J179" s="146">
        <f t="shared" si="32"/>
        <v>0.64</v>
      </c>
      <c r="K179" s="146">
        <f t="shared" si="32"/>
        <v>0.64</v>
      </c>
      <c r="L179" s="146">
        <f t="shared" si="32"/>
        <v>0.64</v>
      </c>
      <c r="M179" s="146">
        <f t="shared" si="32"/>
        <v>0.64</v>
      </c>
      <c r="N179" s="146">
        <f t="shared" si="32"/>
        <v>0.64</v>
      </c>
      <c r="O179" s="146">
        <f t="shared" si="32"/>
        <v>0.64</v>
      </c>
      <c r="P179" s="146">
        <f t="shared" si="32"/>
        <v>0.64</v>
      </c>
      <c r="Q179" s="146">
        <f t="shared" si="32"/>
        <v>0.64</v>
      </c>
      <c r="R179" s="146">
        <f t="shared" si="32"/>
        <v>0.64</v>
      </c>
      <c r="S179" s="146">
        <f t="shared" si="33"/>
        <v>0.64</v>
      </c>
      <c r="T179" s="146">
        <f t="shared" si="33"/>
        <v>0.64</v>
      </c>
      <c r="U179" s="146">
        <f t="shared" si="33"/>
        <v>0.64</v>
      </c>
      <c r="V179" s="146">
        <f t="shared" si="33"/>
        <v>0.64</v>
      </c>
      <c r="W179" s="146">
        <f t="shared" si="33"/>
        <v>0.64</v>
      </c>
      <c r="X179" s="146">
        <f t="shared" si="33"/>
        <v>0.64</v>
      </c>
      <c r="Y179" s="146">
        <f t="shared" si="33"/>
        <v>0.64</v>
      </c>
      <c r="Z179" s="146">
        <f t="shared" si="33"/>
        <v>0.64</v>
      </c>
      <c r="AA179" s="146">
        <f t="shared" si="33"/>
        <v>0.64</v>
      </c>
      <c r="AB179" s="146">
        <f t="shared" si="33"/>
        <v>0.64</v>
      </c>
      <c r="AC179" s="146">
        <f t="shared" si="33"/>
        <v>0.64</v>
      </c>
      <c r="AD179" s="146">
        <f t="shared" si="33"/>
        <v>0.64</v>
      </c>
      <c r="AE179" s="146">
        <f t="shared" si="33"/>
        <v>0.64</v>
      </c>
      <c r="AF179" s="146">
        <f t="shared" si="33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4">SUM(C174:C179)</f>
        <v>3.54</v>
      </c>
      <c r="D180" s="149">
        <f t="shared" si="34"/>
        <v>3.54</v>
      </c>
      <c r="E180" s="149">
        <f t="shared" si="34"/>
        <v>3.54</v>
      </c>
      <c r="F180" s="149">
        <f t="shared" si="34"/>
        <v>3.54</v>
      </c>
      <c r="G180" s="149">
        <f t="shared" si="34"/>
        <v>3.54</v>
      </c>
      <c r="H180" s="149">
        <f t="shared" si="34"/>
        <v>3.54</v>
      </c>
      <c r="I180" s="149">
        <f t="shared" si="34"/>
        <v>3.54</v>
      </c>
      <c r="J180" s="149">
        <f t="shared" si="34"/>
        <v>3.54</v>
      </c>
      <c r="K180" s="149">
        <f t="shared" si="34"/>
        <v>3.54</v>
      </c>
      <c r="L180" s="149">
        <f>SUM(L174:L179)</f>
        <v>3.54</v>
      </c>
      <c r="M180" s="149">
        <f t="shared" ref="M180:R180" si="35">SUM(M174:M179)</f>
        <v>3.54</v>
      </c>
      <c r="N180" s="149">
        <f t="shared" si="35"/>
        <v>3.54</v>
      </c>
      <c r="O180" s="149">
        <f t="shared" si="35"/>
        <v>3.54</v>
      </c>
      <c r="P180" s="149">
        <f t="shared" si="35"/>
        <v>3.54</v>
      </c>
      <c r="Q180" s="149">
        <f t="shared" si="35"/>
        <v>3.54</v>
      </c>
      <c r="R180" s="149">
        <f t="shared" si="35"/>
        <v>3.54</v>
      </c>
      <c r="S180" s="149">
        <f>SUM(S174:S179)</f>
        <v>3.54</v>
      </c>
      <c r="T180" s="149">
        <f t="shared" ref="T180:AG180" si="36">SUM(T174:T179)</f>
        <v>3.54</v>
      </c>
      <c r="U180" s="149">
        <f t="shared" si="36"/>
        <v>3.54</v>
      </c>
      <c r="V180" s="149">
        <f t="shared" si="36"/>
        <v>3.54</v>
      </c>
      <c r="W180" s="149">
        <f t="shared" si="36"/>
        <v>3.54</v>
      </c>
      <c r="X180" s="149">
        <f t="shared" si="36"/>
        <v>3.54</v>
      </c>
      <c r="Y180" s="149">
        <f t="shared" si="36"/>
        <v>3.54</v>
      </c>
      <c r="Z180" s="149">
        <f t="shared" si="36"/>
        <v>3.54</v>
      </c>
      <c r="AA180" s="149">
        <f t="shared" si="36"/>
        <v>3.54</v>
      </c>
      <c r="AB180" s="149">
        <f t="shared" si="36"/>
        <v>3.54</v>
      </c>
      <c r="AC180" s="149">
        <f t="shared" si="36"/>
        <v>3.54</v>
      </c>
      <c r="AD180" s="149">
        <f t="shared" si="36"/>
        <v>3.54</v>
      </c>
      <c r="AE180" s="149">
        <f t="shared" si="36"/>
        <v>3.54</v>
      </c>
      <c r="AF180" s="149">
        <f t="shared" si="36"/>
        <v>3.54</v>
      </c>
      <c r="AG180" s="150">
        <f t="shared" si="36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987.04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5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5)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5)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7">B66</f>
        <v>939.16000000000008</v>
      </c>
      <c r="U194" s="173">
        <f t="shared" si="37"/>
        <v>912.24</v>
      </c>
      <c r="V194" s="173">
        <f t="shared" si="37"/>
        <v>907.25</v>
      </c>
      <c r="W194" s="173">
        <f t="shared" si="37"/>
        <v>877.78000000000009</v>
      </c>
      <c r="X194" s="173">
        <f t="shared" si="37"/>
        <v>860.83999999999992</v>
      </c>
      <c r="Y194" s="173">
        <f t="shared" si="37"/>
        <v>877.94</v>
      </c>
      <c r="Z194" s="173">
        <f t="shared" si="37"/>
        <v>891.43999999999994</v>
      </c>
      <c r="AA194" s="173">
        <f t="shared" si="37"/>
        <v>919.74</v>
      </c>
      <c r="AB194" s="173">
        <f t="shared" si="37"/>
        <v>918.94</v>
      </c>
      <c r="AC194" s="173">
        <f t="shared" si="37"/>
        <v>968.52</v>
      </c>
      <c r="AD194" s="173">
        <f t="shared" si="37"/>
        <v>972.42</v>
      </c>
      <c r="AE194" s="173">
        <f t="shared" si="37"/>
        <v>987.04</v>
      </c>
      <c r="AF194" s="173">
        <f t="shared" si="37"/>
        <v>925.93999999999994</v>
      </c>
      <c r="AG194" s="173">
        <f t="shared" si="37"/>
        <v>909.74</v>
      </c>
      <c r="AH194" s="173">
        <f t="shared" si="37"/>
        <v>933.14</v>
      </c>
      <c r="AI194" s="173">
        <f t="shared" si="37"/>
        <v>976.71</v>
      </c>
      <c r="AJ194" s="173">
        <f t="shared" si="37"/>
        <v>939.24000000000012</v>
      </c>
      <c r="AK194" s="173">
        <f t="shared" si="37"/>
        <v>911.94</v>
      </c>
      <c r="AL194" s="173">
        <f t="shared" si="37"/>
        <v>875.7</v>
      </c>
      <c r="AM194" s="173">
        <f t="shared" si="37"/>
        <v>917.05000000000007</v>
      </c>
      <c r="AN194" s="173">
        <f t="shared" si="37"/>
        <v>868.43999999999994</v>
      </c>
      <c r="AO194" s="173">
        <f t="shared" si="37"/>
        <v>869.77</v>
      </c>
      <c r="AP194" s="173">
        <f t="shared" si="37"/>
        <v>911.15</v>
      </c>
      <c r="AQ194" s="173">
        <f t="shared" si="37"/>
        <v>946.84</v>
      </c>
      <c r="AR194" s="173">
        <f t="shared" si="37"/>
        <v>1099.1500000000001</v>
      </c>
      <c r="AS194" s="173">
        <f t="shared" si="37"/>
        <v>1107.4000000000001</v>
      </c>
      <c r="AT194" s="173">
        <f t="shared" si="37"/>
        <v>1106.3400000000001</v>
      </c>
      <c r="AU194" s="173">
        <f t="shared" si="37"/>
        <v>1078.3400000000001</v>
      </c>
      <c r="AV194" s="173">
        <f t="shared" si="37"/>
        <v>967.94</v>
      </c>
      <c r="AW194" s="173">
        <f t="shared" si="37"/>
        <v>933.24</v>
      </c>
      <c r="AX194" s="173">
        <f t="shared" si="37"/>
        <v>915.24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8">B179</f>
        <v>0.64</v>
      </c>
      <c r="C215" s="176">
        <f t="shared" si="38"/>
        <v>0.64</v>
      </c>
      <c r="D215" s="176">
        <f t="shared" si="38"/>
        <v>0.64</v>
      </c>
      <c r="E215" s="176">
        <f t="shared" si="38"/>
        <v>0.64</v>
      </c>
      <c r="F215" s="176">
        <f t="shared" si="38"/>
        <v>0.64</v>
      </c>
      <c r="G215" s="176">
        <f t="shared" si="38"/>
        <v>0.64</v>
      </c>
      <c r="H215" s="176">
        <f t="shared" si="38"/>
        <v>0.64</v>
      </c>
      <c r="I215" s="176">
        <f t="shared" si="38"/>
        <v>0.64</v>
      </c>
      <c r="J215" s="176">
        <f t="shared" si="38"/>
        <v>0.64</v>
      </c>
      <c r="K215" s="176">
        <f t="shared" si="38"/>
        <v>0.64</v>
      </c>
      <c r="L215" s="176">
        <f t="shared" si="38"/>
        <v>0.64</v>
      </c>
      <c r="M215" s="176">
        <f t="shared" si="38"/>
        <v>0.64</v>
      </c>
      <c r="N215" s="176">
        <f t="shared" si="38"/>
        <v>0.64</v>
      </c>
      <c r="O215" s="176">
        <f t="shared" si="38"/>
        <v>0.64</v>
      </c>
      <c r="P215" s="176">
        <f t="shared" si="38"/>
        <v>0.64</v>
      </c>
      <c r="Q215" s="176">
        <f t="shared" si="38"/>
        <v>0.64</v>
      </c>
      <c r="R215" s="176">
        <f t="shared" si="38"/>
        <v>0.64</v>
      </c>
      <c r="S215" s="176">
        <f t="shared" si="38"/>
        <v>0.64</v>
      </c>
      <c r="T215" s="176">
        <f t="shared" si="38"/>
        <v>0.64</v>
      </c>
      <c r="U215" s="176">
        <f t="shared" si="38"/>
        <v>0.64</v>
      </c>
      <c r="V215" s="176">
        <f t="shared" si="38"/>
        <v>0.64</v>
      </c>
      <c r="W215" s="176">
        <f t="shared" si="38"/>
        <v>0.64</v>
      </c>
      <c r="X215" s="176">
        <f t="shared" si="38"/>
        <v>0.64</v>
      </c>
      <c r="Y215" s="176">
        <f t="shared" si="38"/>
        <v>0.64</v>
      </c>
      <c r="Z215" s="176">
        <f t="shared" si="38"/>
        <v>0.64</v>
      </c>
      <c r="AA215" s="176">
        <f t="shared" si="38"/>
        <v>0.64</v>
      </c>
      <c r="AB215" s="176">
        <f t="shared" si="38"/>
        <v>0.64</v>
      </c>
      <c r="AC215" s="176">
        <f t="shared" si="38"/>
        <v>0.64</v>
      </c>
      <c r="AD215" s="176">
        <f t="shared" si="38"/>
        <v>0.64</v>
      </c>
      <c r="AE215" s="176">
        <f t="shared" si="38"/>
        <v>0.64</v>
      </c>
      <c r="AF215" s="176">
        <f t="shared" si="38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39">IF(C183&lt;100,"",C183-520)</f>
        <v/>
      </c>
      <c r="D216" s="120" t="str">
        <f t="shared" si="39"/>
        <v/>
      </c>
      <c r="E216" s="120" t="str">
        <f t="shared" si="39"/>
        <v/>
      </c>
      <c r="F216" s="120" t="str">
        <f t="shared" si="39"/>
        <v/>
      </c>
      <c r="G216" s="120" t="str">
        <f t="shared" si="39"/>
        <v/>
      </c>
      <c r="H216" s="120" t="str">
        <f t="shared" si="39"/>
        <v/>
      </c>
      <c r="I216" s="120" t="str">
        <f t="shared" si="39"/>
        <v/>
      </c>
      <c r="J216" s="120" t="str">
        <f t="shared" si="39"/>
        <v/>
      </c>
      <c r="K216" s="120" t="str">
        <f t="shared" si="39"/>
        <v/>
      </c>
      <c r="L216" s="120" t="str">
        <f t="shared" si="39"/>
        <v/>
      </c>
      <c r="M216" s="120" t="str">
        <f t="shared" si="39"/>
        <v/>
      </c>
      <c r="N216" s="120" t="str">
        <f t="shared" si="39"/>
        <v/>
      </c>
      <c r="O216" s="120" t="str">
        <f t="shared" si="39"/>
        <v/>
      </c>
      <c r="P216" s="120" t="str">
        <f t="shared" si="39"/>
        <v/>
      </c>
      <c r="Q216" s="120" t="str">
        <f t="shared" si="39"/>
        <v/>
      </c>
      <c r="R216" s="120" t="str">
        <f t="shared" si="39"/>
        <v/>
      </c>
      <c r="S216" s="120" t="str">
        <f t="shared" si="39"/>
        <v/>
      </c>
      <c r="T216" s="120" t="str">
        <f t="shared" si="39"/>
        <v/>
      </c>
      <c r="U216" s="120" t="str">
        <f t="shared" si="39"/>
        <v/>
      </c>
      <c r="V216" s="120" t="str">
        <f t="shared" si="39"/>
        <v/>
      </c>
      <c r="W216" s="120" t="str">
        <f t="shared" si="39"/>
        <v/>
      </c>
      <c r="X216" s="120" t="str">
        <f t="shared" si="39"/>
        <v/>
      </c>
      <c r="Y216" s="120" t="str">
        <f t="shared" si="39"/>
        <v/>
      </c>
      <c r="Z216" s="120" t="str">
        <f t="shared" si="39"/>
        <v/>
      </c>
      <c r="AA216" s="120" t="str">
        <f t="shared" si="39"/>
        <v/>
      </c>
      <c r="AB216" s="120" t="str">
        <f t="shared" si="39"/>
        <v/>
      </c>
      <c r="AC216" s="120" t="str">
        <f t="shared" si="39"/>
        <v/>
      </c>
      <c r="AD216" s="120" t="str">
        <f t="shared" si="39"/>
        <v/>
      </c>
      <c r="AE216" s="120" t="str">
        <f t="shared" si="39"/>
        <v/>
      </c>
      <c r="AF216" s="120" t="str">
        <f t="shared" si="39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0">IF(B184&lt;100,"",B184-620)</f>
        <v/>
      </c>
      <c r="C217" s="120" t="str">
        <f t="shared" si="40"/>
        <v/>
      </c>
      <c r="D217" s="120" t="str">
        <f t="shared" si="40"/>
        <v/>
      </c>
      <c r="E217" s="120" t="str">
        <f t="shared" si="40"/>
        <v/>
      </c>
      <c r="F217" s="120" t="str">
        <f t="shared" si="40"/>
        <v/>
      </c>
      <c r="G217" s="120" t="str">
        <f t="shared" si="40"/>
        <v/>
      </c>
      <c r="H217" s="120" t="str">
        <f t="shared" si="40"/>
        <v/>
      </c>
      <c r="I217" s="120" t="str">
        <f t="shared" si="40"/>
        <v/>
      </c>
      <c r="J217" s="120" t="str">
        <f t="shared" si="40"/>
        <v/>
      </c>
      <c r="K217" s="120" t="str">
        <f t="shared" si="40"/>
        <v/>
      </c>
      <c r="L217" s="120" t="str">
        <f t="shared" si="40"/>
        <v/>
      </c>
      <c r="M217" s="120" t="str">
        <f t="shared" si="40"/>
        <v/>
      </c>
      <c r="N217" s="120" t="str">
        <f t="shared" si="40"/>
        <v/>
      </c>
      <c r="O217" s="120" t="str">
        <f t="shared" si="40"/>
        <v/>
      </c>
      <c r="P217" s="120" t="str">
        <f t="shared" si="40"/>
        <v/>
      </c>
      <c r="Q217" s="120" t="str">
        <f t="shared" si="40"/>
        <v/>
      </c>
      <c r="R217" s="120" t="str">
        <f t="shared" si="40"/>
        <v/>
      </c>
      <c r="S217" s="120" t="str">
        <f t="shared" si="40"/>
        <v/>
      </c>
      <c r="T217" s="120" t="str">
        <f t="shared" si="40"/>
        <v/>
      </c>
      <c r="U217" s="120" t="str">
        <f t="shared" si="40"/>
        <v/>
      </c>
      <c r="V217" s="120" t="str">
        <f t="shared" si="40"/>
        <v/>
      </c>
      <c r="W217" s="120" t="str">
        <f t="shared" si="40"/>
        <v/>
      </c>
      <c r="X217" s="120" t="str">
        <f t="shared" si="40"/>
        <v/>
      </c>
      <c r="Y217" s="120" t="str">
        <f t="shared" si="40"/>
        <v/>
      </c>
      <c r="Z217" s="120" t="str">
        <f t="shared" si="40"/>
        <v/>
      </c>
      <c r="AA217" s="120" t="str">
        <f t="shared" si="40"/>
        <v/>
      </c>
      <c r="AB217" s="120" t="str">
        <f t="shared" si="40"/>
        <v/>
      </c>
      <c r="AC217" s="120" t="str">
        <f t="shared" si="40"/>
        <v/>
      </c>
      <c r="AD217" s="120" t="str">
        <f t="shared" si="40"/>
        <v/>
      </c>
      <c r="AE217" s="120" t="str">
        <f t="shared" si="40"/>
        <v/>
      </c>
      <c r="AF217" s="120" t="str">
        <f t="shared" si="40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1">IF(B185&lt;100,"",B185-330)</f>
        <v/>
      </c>
      <c r="C218" s="120" t="str">
        <f t="shared" si="41"/>
        <v/>
      </c>
      <c r="D218" s="120" t="str">
        <f t="shared" si="41"/>
        <v/>
      </c>
      <c r="E218" s="120" t="str">
        <f t="shared" si="41"/>
        <v/>
      </c>
      <c r="F218" s="120" t="str">
        <f t="shared" si="41"/>
        <v/>
      </c>
      <c r="G218" s="120" t="str">
        <f t="shared" si="41"/>
        <v/>
      </c>
      <c r="H218" s="120" t="str">
        <f t="shared" si="41"/>
        <v/>
      </c>
      <c r="I218" s="120" t="str">
        <f t="shared" si="41"/>
        <v/>
      </c>
      <c r="J218" s="120" t="str">
        <f t="shared" si="41"/>
        <v/>
      </c>
      <c r="K218" s="120" t="str">
        <f t="shared" si="41"/>
        <v/>
      </c>
      <c r="L218" s="120" t="str">
        <f t="shared" si="41"/>
        <v/>
      </c>
      <c r="M218" s="120" t="str">
        <f t="shared" si="41"/>
        <v/>
      </c>
      <c r="N218" s="120" t="str">
        <f t="shared" si="41"/>
        <v/>
      </c>
      <c r="O218" s="120" t="str">
        <f t="shared" si="41"/>
        <v/>
      </c>
      <c r="P218" s="120" t="str">
        <f t="shared" si="41"/>
        <v/>
      </c>
      <c r="Q218" s="120" t="str">
        <f t="shared" si="41"/>
        <v/>
      </c>
      <c r="R218" s="120" t="str">
        <f t="shared" si="41"/>
        <v/>
      </c>
      <c r="S218" s="120" t="str">
        <f t="shared" si="41"/>
        <v/>
      </c>
      <c r="T218" s="120" t="str">
        <f t="shared" si="41"/>
        <v/>
      </c>
      <c r="U218" s="120" t="str">
        <f t="shared" si="41"/>
        <v/>
      </c>
      <c r="V218" s="120" t="str">
        <f t="shared" si="41"/>
        <v/>
      </c>
      <c r="W218" s="120" t="str">
        <f t="shared" si="41"/>
        <v/>
      </c>
      <c r="X218" s="120" t="str">
        <f t="shared" si="41"/>
        <v/>
      </c>
      <c r="Y218" s="120" t="str">
        <f t="shared" si="41"/>
        <v/>
      </c>
      <c r="Z218" s="120" t="str">
        <f t="shared" si="41"/>
        <v/>
      </c>
      <c r="AA218" s="120" t="str">
        <f t="shared" si="41"/>
        <v/>
      </c>
      <c r="AB218" s="120" t="str">
        <f t="shared" si="41"/>
        <v/>
      </c>
      <c r="AC218" s="120" t="str">
        <f t="shared" si="41"/>
        <v/>
      </c>
      <c r="AD218" s="120" t="str">
        <f t="shared" si="41"/>
        <v/>
      </c>
      <c r="AE218" s="120" t="str">
        <f t="shared" si="41"/>
        <v/>
      </c>
      <c r="AF218" s="120" t="str">
        <f t="shared" si="41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2">IF(C186&lt;100,"",C186-1500)</f>
        <v/>
      </c>
      <c r="D219" s="120" t="str">
        <f t="shared" si="42"/>
        <v/>
      </c>
      <c r="E219" s="120" t="str">
        <f t="shared" si="42"/>
        <v/>
      </c>
      <c r="F219" s="120" t="str">
        <f t="shared" si="42"/>
        <v/>
      </c>
      <c r="G219" s="120" t="str">
        <f t="shared" si="42"/>
        <v/>
      </c>
      <c r="H219" s="120" t="str">
        <f t="shared" si="42"/>
        <v/>
      </c>
      <c r="I219" s="120" t="str">
        <f t="shared" si="42"/>
        <v/>
      </c>
      <c r="J219" s="120" t="str">
        <f t="shared" si="42"/>
        <v/>
      </c>
      <c r="K219" s="120" t="str">
        <f t="shared" si="42"/>
        <v/>
      </c>
      <c r="L219" s="120" t="str">
        <f t="shared" si="42"/>
        <v/>
      </c>
      <c r="M219" s="120" t="str">
        <f t="shared" si="42"/>
        <v/>
      </c>
      <c r="N219" s="120" t="str">
        <f t="shared" si="42"/>
        <v/>
      </c>
      <c r="O219" s="120" t="str">
        <f t="shared" si="42"/>
        <v/>
      </c>
      <c r="P219" s="120" t="str">
        <f t="shared" si="42"/>
        <v/>
      </c>
      <c r="Q219" s="120" t="str">
        <f t="shared" si="42"/>
        <v/>
      </c>
      <c r="R219" s="120" t="str">
        <f t="shared" si="42"/>
        <v/>
      </c>
      <c r="S219" s="120" t="str">
        <f t="shared" si="42"/>
        <v/>
      </c>
      <c r="T219" s="120" t="str">
        <f t="shared" si="42"/>
        <v/>
      </c>
      <c r="U219" s="120" t="str">
        <f t="shared" si="42"/>
        <v/>
      </c>
      <c r="V219" s="120" t="str">
        <f t="shared" si="42"/>
        <v/>
      </c>
      <c r="W219" s="120" t="str">
        <f t="shared" si="42"/>
        <v/>
      </c>
      <c r="X219" s="120" t="str">
        <f t="shared" si="42"/>
        <v/>
      </c>
      <c r="Y219" s="120" t="str">
        <f t="shared" si="42"/>
        <v/>
      </c>
      <c r="Z219" s="120" t="str">
        <f t="shared" si="42"/>
        <v/>
      </c>
      <c r="AA219" s="120" t="str">
        <f t="shared" si="42"/>
        <v/>
      </c>
      <c r="AB219" s="120" t="str">
        <f t="shared" si="42"/>
        <v/>
      </c>
      <c r="AC219" s="120" t="str">
        <f t="shared" si="42"/>
        <v/>
      </c>
      <c r="AD219" s="120" t="str">
        <f t="shared" si="42"/>
        <v/>
      </c>
      <c r="AE219" s="120" t="str">
        <f t="shared" si="42"/>
        <v/>
      </c>
      <c r="AF219" s="120" t="str">
        <f t="shared" si="42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095" priority="190">
      <formula>S$9&gt;=20/24</formula>
    </cfRule>
    <cfRule type="expression" dxfId="6094" priority="191">
      <formula>AND(S$9&gt;=14/24,S$9&lt;20/24)</formula>
    </cfRule>
    <cfRule type="expression" dxfId="6093" priority="192">
      <formula>AND(S$9&gt;=8/24,S$9&lt;14/24)</formula>
    </cfRule>
    <cfRule type="expression" dxfId="6092" priority="193">
      <formula>S$9&lt;8/24</formula>
    </cfRule>
  </conditionalFormatting>
  <conditionalFormatting sqref="B8:AF10 AA71:AF71 B71:Q71 L32:Q32 B48:AF48 B72:AF72 C174:AF180 M37 N36:Q37 L30:Q30 M38:Q40 L35:Q35 L50:T51 V36:W36 S35:W35 X35:Z36 L45:AF47 AA49:AF52 B55:B59 R11:T11 B60:AF70 B49:K51 H73:Q73 B73:G80 B52:Q52 B53:K53 L53:L58 M53:Q59 U11:Z12 L33:Z34 H74:AA80 AA73:AF80">
    <cfRule type="expression" dxfId="6091" priority="186">
      <formula>B$9&gt;=20/24</formula>
    </cfRule>
    <cfRule type="expression" dxfId="6090" priority="187">
      <formula>AND(B$9&gt;=14/24,B$9&lt;20/24)</formula>
    </cfRule>
    <cfRule type="expression" dxfId="6089" priority="188">
      <formula>AND(B$9&gt;=8/24,B$9&lt;14/24)</formula>
    </cfRule>
    <cfRule type="expression" dxfId="6088" priority="189">
      <formula>B$9&lt;8/24</formula>
    </cfRule>
  </conditionalFormatting>
  <conditionalFormatting sqref="B172:AF172">
    <cfRule type="expression" dxfId="6087" priority="182">
      <formula>B$9&gt;=20/24</formula>
    </cfRule>
    <cfRule type="expression" dxfId="6086" priority="183">
      <formula>AND(B$9&gt;=14/24,B$9&lt;20/24)</formula>
    </cfRule>
    <cfRule type="expression" dxfId="6085" priority="184">
      <formula>AND(B$9&gt;=8/24,B$9&lt;14/24)</formula>
    </cfRule>
    <cfRule type="expression" dxfId="6084" priority="185">
      <formula>B$9&lt;8/24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6083" priority="177">
      <formula>L$9&gt;=20/24</formula>
    </cfRule>
    <cfRule type="expression" dxfId="6082" priority="178">
      <formula>AND(L$9&gt;=14/24,L$9&lt;20/24)</formula>
    </cfRule>
    <cfRule type="expression" dxfId="6081" priority="179">
      <formula>AND(L$9&gt;=8/24,L$9&lt;14/24)</formula>
    </cfRule>
    <cfRule type="expression" dxfId="6080" priority="180">
      <formula>L$9&lt;8/24</formula>
    </cfRule>
  </conditionalFormatting>
  <conditionalFormatting sqref="L36:M36">
    <cfRule type="expression" dxfId="6079" priority="173">
      <formula>L$9&gt;=20/24</formula>
    </cfRule>
    <cfRule type="expression" dxfId="6078" priority="174">
      <formula>AND(L$9&gt;=14/24,L$9&lt;20/24)</formula>
    </cfRule>
    <cfRule type="expression" dxfId="6077" priority="175">
      <formula>AND(L$9&gt;=8/24,L$9&lt;14/24)</formula>
    </cfRule>
    <cfRule type="expression" dxfId="6076" priority="176">
      <formula>L$9&lt;8/24</formula>
    </cfRule>
  </conditionalFormatting>
  <conditionalFormatting sqref="U13:Z13">
    <cfRule type="expression" dxfId="6075" priority="169">
      <formula>U$9&gt;=20/24</formula>
    </cfRule>
    <cfRule type="expression" dxfId="6074" priority="170">
      <formula>AND(U$9&gt;=14/24,U$9&lt;20/24)</formula>
    </cfRule>
    <cfRule type="expression" dxfId="6073" priority="171">
      <formula>AND(U$9&gt;=8/24,U$9&lt;14/24)</formula>
    </cfRule>
    <cfRule type="expression" dxfId="6072" priority="172">
      <formula>U$9&lt;8/24</formula>
    </cfRule>
  </conditionalFormatting>
  <conditionalFormatting sqref="R32:Z32">
    <cfRule type="expression" dxfId="6071" priority="165">
      <formula>R$9&gt;=20/24</formula>
    </cfRule>
    <cfRule type="expression" dxfId="6070" priority="166">
      <formula>AND(R$9&gt;=14/24,R$9&lt;20/24)</formula>
    </cfRule>
    <cfRule type="expression" dxfId="6069" priority="167">
      <formula>AND(R$9&gt;=8/24,R$9&lt;14/24)</formula>
    </cfRule>
    <cfRule type="expression" dxfId="6068" priority="168">
      <formula>R$9&lt;8/24</formula>
    </cfRule>
  </conditionalFormatting>
  <conditionalFormatting sqref="R49:Z49">
    <cfRule type="expression" dxfId="6067" priority="161">
      <formula>R$9&gt;=20/24</formula>
    </cfRule>
    <cfRule type="expression" dxfId="6066" priority="162">
      <formula>AND(R$9&gt;=14/24,R$9&lt;20/24)</formula>
    </cfRule>
    <cfRule type="expression" dxfId="6065" priority="163">
      <formula>AND(R$9&gt;=8/24,R$9&lt;14/24)</formula>
    </cfRule>
    <cfRule type="expression" dxfId="6064" priority="164">
      <formula>R$9&lt;8/24</formula>
    </cfRule>
  </conditionalFormatting>
  <conditionalFormatting sqref="R71:Z71">
    <cfRule type="expression" dxfId="6063" priority="157">
      <formula>R$9&gt;=20/24</formula>
    </cfRule>
    <cfRule type="expression" dxfId="6062" priority="158">
      <formula>AND(R$9&gt;=14/24,R$9&lt;20/24)</formula>
    </cfRule>
    <cfRule type="expression" dxfId="6061" priority="159">
      <formula>AND(R$9&gt;=8/24,R$9&lt;14/24)</formula>
    </cfRule>
    <cfRule type="expression" dxfId="6060" priority="160">
      <formula>R$9&lt;8/24</formula>
    </cfRule>
  </conditionalFormatting>
  <conditionalFormatting sqref="R73:Z73">
    <cfRule type="expression" dxfId="6059" priority="153">
      <formula>R$9&gt;=20/24</formula>
    </cfRule>
    <cfRule type="expression" dxfId="6058" priority="154">
      <formula>AND(R$9&gt;=14/24,R$9&lt;20/24)</formula>
    </cfRule>
    <cfRule type="expression" dxfId="6057" priority="155">
      <formula>AND(R$9&gt;=8/24,R$9&lt;14/24)</formula>
    </cfRule>
    <cfRule type="expression" dxfId="6056" priority="156">
      <formula>R$9&lt;8/24</formula>
    </cfRule>
  </conditionalFormatting>
  <conditionalFormatting sqref="L11:Q13 L15:Q28 R21:U28">
    <cfRule type="expression" dxfId="6055" priority="149">
      <formula>L$9&gt;=20/24</formula>
    </cfRule>
    <cfRule type="expression" dxfId="6054" priority="150">
      <formula>AND(L$9&gt;=14/24,L$9&lt;20/24)</formula>
    </cfRule>
    <cfRule type="expression" dxfId="6053" priority="151">
      <formula>AND(L$9&gt;=8/24,L$9&lt;14/24)</formula>
    </cfRule>
    <cfRule type="expression" dxfId="6052" priority="152">
      <formula>L$9&lt;8/24</formula>
    </cfRule>
  </conditionalFormatting>
  <conditionalFormatting sqref="L41:Q41">
    <cfRule type="expression" dxfId="6051" priority="145">
      <formula>L$9&gt;=20/24</formula>
    </cfRule>
    <cfRule type="expression" dxfId="6050" priority="146">
      <formula>AND(L$9&gt;=14/24,L$9&lt;20/24)</formula>
    </cfRule>
    <cfRule type="expression" dxfId="6049" priority="147">
      <formula>AND(L$9&gt;=8/24,L$9&lt;14/24)</formula>
    </cfRule>
    <cfRule type="expression" dxfId="6048" priority="148">
      <formula>L$9&lt;8/24</formula>
    </cfRule>
  </conditionalFormatting>
  <conditionalFormatting sqref="L42:Q42">
    <cfRule type="expression" dxfId="6047" priority="141">
      <formula>L$9&gt;=20/24</formula>
    </cfRule>
    <cfRule type="expression" dxfId="6046" priority="142">
      <formula>AND(L$9&gt;=14/24,L$9&lt;20/24)</formula>
    </cfRule>
    <cfRule type="expression" dxfId="6045" priority="143">
      <formula>AND(L$9&gt;=8/24,L$9&lt;14/24)</formula>
    </cfRule>
    <cfRule type="expression" dxfId="6044" priority="144">
      <formula>L$9&lt;8/24</formula>
    </cfRule>
  </conditionalFormatting>
  <conditionalFormatting sqref="L37:L40">
    <cfRule type="expression" dxfId="6043" priority="137">
      <formula>L$9&gt;=20/24</formula>
    </cfRule>
    <cfRule type="expression" dxfId="6042" priority="138">
      <formula>AND(L$9&gt;=14/24,L$9&lt;20/24)</formula>
    </cfRule>
    <cfRule type="expression" dxfId="6041" priority="139">
      <formula>AND(L$9&gt;=8/24,L$9&lt;14/24)</formula>
    </cfRule>
    <cfRule type="expression" dxfId="6040" priority="140">
      <formula>L$9&lt;8/24</formula>
    </cfRule>
  </conditionalFormatting>
  <conditionalFormatting sqref="R30:AD30">
    <cfRule type="expression" dxfId="6039" priority="133">
      <formula>R$9&gt;=20/24</formula>
    </cfRule>
    <cfRule type="expression" dxfId="6038" priority="134">
      <formula>AND(R$9&gt;=14/24,R$9&lt;20/24)</formula>
    </cfRule>
    <cfRule type="expression" dxfId="6037" priority="135">
      <formula>AND(R$9&gt;=8/24,R$9&lt;14/24)</formula>
    </cfRule>
    <cfRule type="expression" dxfId="6036" priority="136">
      <formula>R$9&lt;8/24</formula>
    </cfRule>
  </conditionalFormatting>
  <conditionalFormatting sqref="R12:T13 R15:Z28 AA17:AF28">
    <cfRule type="expression" dxfId="6035" priority="129">
      <formula>R$9&gt;=20/24</formula>
    </cfRule>
    <cfRule type="expression" dxfId="6034" priority="130">
      <formula>AND(R$9&gt;=14/24,R$9&lt;20/24)</formula>
    </cfRule>
    <cfRule type="expression" dxfId="6033" priority="131">
      <formula>AND(R$9&gt;=8/24,R$9&lt;14/24)</formula>
    </cfRule>
    <cfRule type="expression" dxfId="6032" priority="132">
      <formula>R$9&lt;8/24</formula>
    </cfRule>
  </conditionalFormatting>
  <conditionalFormatting sqref="R35:R40 S36:U40 V37:Z40">
    <cfRule type="expression" dxfId="6031" priority="125">
      <formula>R$9&gt;=20/24</formula>
    </cfRule>
    <cfRule type="expression" dxfId="6030" priority="126">
      <formula>AND(R$9&gt;=14/24,R$9&lt;20/24)</formula>
    </cfRule>
    <cfRule type="expression" dxfId="6029" priority="127">
      <formula>AND(R$9&gt;=8/24,R$9&lt;14/24)</formula>
    </cfRule>
    <cfRule type="expression" dxfId="6028" priority="128">
      <formula>R$9&lt;8/24</formula>
    </cfRule>
  </conditionalFormatting>
  <conditionalFormatting sqref="R41:Z41">
    <cfRule type="expression" dxfId="6027" priority="121">
      <formula>R$9&gt;=20/24</formula>
    </cfRule>
    <cfRule type="expression" dxfId="6026" priority="122">
      <formula>AND(R$9&gt;=14/24,R$9&lt;20/24)</formula>
    </cfRule>
    <cfRule type="expression" dxfId="6025" priority="123">
      <formula>AND(R$9&gt;=8/24,R$9&lt;14/24)</formula>
    </cfRule>
    <cfRule type="expression" dxfId="6024" priority="124">
      <formula>R$9&lt;8/24</formula>
    </cfRule>
  </conditionalFormatting>
  <conditionalFormatting sqref="R42:Z42">
    <cfRule type="expression" dxfId="6023" priority="117">
      <formula>R$9&gt;=20/24</formula>
    </cfRule>
    <cfRule type="expression" dxfId="6022" priority="118">
      <formula>AND(R$9&gt;=14/24,R$9&lt;20/24)</formula>
    </cfRule>
    <cfRule type="expression" dxfId="6021" priority="119">
      <formula>AND(R$9&gt;=8/24,R$9&lt;14/24)</formula>
    </cfRule>
    <cfRule type="expression" dxfId="6020" priority="120">
      <formula>R$9&lt;8/24</formula>
    </cfRule>
  </conditionalFormatting>
  <conditionalFormatting sqref="R52:S52 S53 U52:U54 AA53:AF59">
    <cfRule type="expression" dxfId="6019" priority="113">
      <formula>R$9&gt;=20/24</formula>
    </cfRule>
    <cfRule type="expression" dxfId="6018" priority="114">
      <formula>AND(R$9&gt;=14/24,R$9&lt;20/24)</formula>
    </cfRule>
    <cfRule type="expression" dxfId="6017" priority="115">
      <formula>AND(R$9&gt;=8/24,R$9&lt;14/24)</formula>
    </cfRule>
    <cfRule type="expression" dxfId="6016" priority="116">
      <formula>R$9&lt;8/24</formula>
    </cfRule>
  </conditionalFormatting>
  <conditionalFormatting sqref="AA84:AF87">
    <cfRule type="expression" dxfId="6015" priority="109">
      <formula>AA$9&gt;=20/24</formula>
    </cfRule>
    <cfRule type="expression" dxfId="6014" priority="110">
      <formula>AND(AA$9&gt;=14/24,AA$9&lt;20/24)</formula>
    </cfRule>
    <cfRule type="expression" dxfId="6013" priority="111">
      <formula>AND(AA$9&gt;=8/24,AA$9&lt;14/24)</formula>
    </cfRule>
    <cfRule type="expression" dxfId="6012" priority="112">
      <formula>AA$9&lt;8/24</formula>
    </cfRule>
  </conditionalFormatting>
  <conditionalFormatting sqref="H59:K59 C55:D58 J54:K58 B54:I54">
    <cfRule type="expression" dxfId="6011" priority="105">
      <formula>B$9&gt;=20/24</formula>
    </cfRule>
    <cfRule type="expression" dxfId="6010" priority="106">
      <formula>AND(B$9&gt;=14/24,B$9&lt;20/24)</formula>
    </cfRule>
    <cfRule type="expression" dxfId="6009" priority="107">
      <formula>AND(B$9&gt;=8/24,B$9&lt;14/24)</formula>
    </cfRule>
    <cfRule type="expression" dxfId="6008" priority="108">
      <formula>B$9&lt;8/24</formula>
    </cfRule>
  </conditionalFormatting>
  <conditionalFormatting sqref="B84:K87">
    <cfRule type="expression" dxfId="6007" priority="101">
      <formula>B$9&gt;=20/24</formula>
    </cfRule>
    <cfRule type="expression" dxfId="6006" priority="102">
      <formula>AND(B$9&gt;=14/24,B$9&lt;20/24)</formula>
    </cfRule>
    <cfRule type="expression" dxfId="6005" priority="103">
      <formula>AND(B$9&gt;=8/24,B$9&lt;14/24)</formula>
    </cfRule>
    <cfRule type="expression" dxfId="6004" priority="104">
      <formula>B$9&lt;8/24</formula>
    </cfRule>
  </conditionalFormatting>
  <conditionalFormatting sqref="L84:Q87">
    <cfRule type="expression" dxfId="6003" priority="97">
      <formula>L$9&gt;=20/24</formula>
    </cfRule>
    <cfRule type="expression" dxfId="6002" priority="98">
      <formula>AND(L$9&gt;=14/24,L$9&lt;20/24)</formula>
    </cfRule>
    <cfRule type="expression" dxfId="6001" priority="99">
      <formula>AND(L$9&gt;=8/24,L$9&lt;14/24)</formula>
    </cfRule>
    <cfRule type="expression" dxfId="6000" priority="100">
      <formula>L$9&lt;8/24</formula>
    </cfRule>
  </conditionalFormatting>
  <conditionalFormatting sqref="R84:Z87">
    <cfRule type="expression" dxfId="5999" priority="93">
      <formula>R$9&gt;=20/24</formula>
    </cfRule>
    <cfRule type="expression" dxfId="5998" priority="94">
      <formula>AND(R$9&gt;=14/24,R$9&lt;20/24)</formula>
    </cfRule>
    <cfRule type="expression" dxfId="5997" priority="95">
      <formula>AND(R$9&gt;=8/24,R$9&lt;14/24)</formula>
    </cfRule>
    <cfRule type="expression" dxfId="5996" priority="96">
      <formula>R$9&lt;8/24</formula>
    </cfRule>
  </conditionalFormatting>
  <conditionalFormatting sqref="AG43 C29:AF29 B26:K26 S15:S28 U16:U28 B15:AA20 L21:AA28 B30:AF48 B11:AF13 AB15:AF28">
    <cfRule type="expression" dxfId="5995" priority="92">
      <formula>B11&gt;$AG11</formula>
    </cfRule>
  </conditionalFormatting>
  <conditionalFormatting sqref="T193:AX193">
    <cfRule type="expression" dxfId="5994" priority="88">
      <formula>T$9&gt;=20/24</formula>
    </cfRule>
    <cfRule type="expression" dxfId="5993" priority="89">
      <formula>AND(T$9&gt;=14/24,T$9&lt;20/24)</formula>
    </cfRule>
    <cfRule type="expression" dxfId="5992" priority="90">
      <formula>AND(T$9&gt;=8/24,T$9&lt;14/24)</formula>
    </cfRule>
    <cfRule type="expression" dxfId="5991" priority="91">
      <formula>T$9&lt;8/24</formula>
    </cfRule>
  </conditionalFormatting>
  <conditionalFormatting sqref="A11:A13 A89:A181 A15:A87">
    <cfRule type="expression" dxfId="5990" priority="87">
      <formula>$AH11=0</formula>
    </cfRule>
  </conditionalFormatting>
  <conditionalFormatting sqref="AA88:AF88">
    <cfRule type="expression" dxfId="5989" priority="83">
      <formula>AA$9&gt;=20/24</formula>
    </cfRule>
    <cfRule type="expression" dxfId="5988" priority="84">
      <formula>AND(AA$9&gt;=14/24,AA$9&lt;20/24)</formula>
    </cfRule>
    <cfRule type="expression" dxfId="5987" priority="85">
      <formula>AND(AA$9&gt;=8/24,AA$9&lt;14/24)</formula>
    </cfRule>
    <cfRule type="expression" dxfId="5986" priority="86">
      <formula>AA$9&lt;8/24</formula>
    </cfRule>
  </conditionalFormatting>
  <conditionalFormatting sqref="B88:K88">
    <cfRule type="expression" dxfId="5985" priority="79">
      <formula>B$9&gt;=20/24</formula>
    </cfRule>
    <cfRule type="expression" dxfId="5984" priority="80">
      <formula>AND(B$9&gt;=14/24,B$9&lt;20/24)</formula>
    </cfRule>
    <cfRule type="expression" dxfId="5983" priority="81">
      <formula>AND(B$9&gt;=8/24,B$9&lt;14/24)</formula>
    </cfRule>
    <cfRule type="expression" dxfId="5982" priority="82">
      <formula>B$9&lt;8/24</formula>
    </cfRule>
  </conditionalFormatting>
  <conditionalFormatting sqref="L88:Q88">
    <cfRule type="expression" dxfId="5981" priority="75">
      <formula>L$9&gt;=20/24</formula>
    </cfRule>
    <cfRule type="expression" dxfId="5980" priority="76">
      <formula>AND(L$9&gt;=14/24,L$9&lt;20/24)</formula>
    </cfRule>
    <cfRule type="expression" dxfId="5979" priority="77">
      <formula>AND(L$9&gt;=8/24,L$9&lt;14/24)</formula>
    </cfRule>
    <cfRule type="expression" dxfId="5978" priority="78">
      <formula>L$9&lt;8/24</formula>
    </cfRule>
  </conditionalFormatting>
  <conditionalFormatting sqref="R88:Z88">
    <cfRule type="expression" dxfId="5977" priority="71">
      <formula>R$9&gt;=20/24</formula>
    </cfRule>
    <cfRule type="expression" dxfId="5976" priority="72">
      <formula>AND(R$9&gt;=14/24,R$9&lt;20/24)</formula>
    </cfRule>
    <cfRule type="expression" dxfId="5975" priority="73">
      <formula>AND(R$9&gt;=8/24,R$9&lt;14/24)</formula>
    </cfRule>
    <cfRule type="expression" dxfId="5974" priority="74">
      <formula>R$9&lt;8/24</formula>
    </cfRule>
  </conditionalFormatting>
  <conditionalFormatting sqref="A88">
    <cfRule type="expression" dxfId="5973" priority="70">
      <formula>$AH88=0</formula>
    </cfRule>
  </conditionalFormatting>
  <conditionalFormatting sqref="C29:AF29">
    <cfRule type="expression" dxfId="5972" priority="66">
      <formula>C$9&gt;=20/24</formula>
    </cfRule>
    <cfRule type="expression" dxfId="5971" priority="67">
      <formula>AND(C$9&gt;=14/24,C$9&lt;20/24)</formula>
    </cfRule>
    <cfRule type="expression" dxfId="5970" priority="68">
      <formula>AND(C$9&gt;=8/24,C$9&lt;14/24)</formula>
    </cfRule>
    <cfRule type="expression" dxfId="5969" priority="69">
      <formula>C$9&lt;8/24</formula>
    </cfRule>
  </conditionalFormatting>
  <conditionalFormatting sqref="R29:AA29">
    <cfRule type="expression" dxfId="5968" priority="62">
      <formula>R$9&gt;=20/24</formula>
    </cfRule>
    <cfRule type="expression" dxfId="5967" priority="63">
      <formula>AND(R$9&gt;=14/24,R$9&lt;20/24)</formula>
    </cfRule>
    <cfRule type="expression" dxfId="5966" priority="64">
      <formula>AND(R$9&gt;=8/24,R$9&lt;14/24)</formula>
    </cfRule>
    <cfRule type="expression" dxfId="5965" priority="65">
      <formula>R$9&lt;8/24</formula>
    </cfRule>
  </conditionalFormatting>
  <conditionalFormatting sqref="B27:K28 B21:K25">
    <cfRule type="expression" dxfId="5964" priority="58">
      <formula>B$9&gt;=20/24</formula>
    </cfRule>
    <cfRule type="expression" dxfId="5963" priority="59">
      <formula>AND(B$9&gt;=14/24,B$9&lt;20/24)</formula>
    </cfRule>
    <cfRule type="expression" dxfId="5962" priority="60">
      <formula>AND(B$9&gt;=8/24,B$9&lt;14/24)</formula>
    </cfRule>
    <cfRule type="expression" dxfId="5961" priority="61">
      <formula>B$9&lt;8/24</formula>
    </cfRule>
  </conditionalFormatting>
  <conditionalFormatting sqref="B27:B29 C27:K28 B21:K25">
    <cfRule type="expression" dxfId="5960" priority="57">
      <formula>B21&gt;$AG21</formula>
    </cfRule>
  </conditionalFormatting>
  <conditionalFormatting sqref="B29">
    <cfRule type="expression" dxfId="5959" priority="53">
      <formula>B$9&gt;=20/24</formula>
    </cfRule>
    <cfRule type="expression" dxfId="5958" priority="54">
      <formula>AND(B$9&gt;=14/24,B$9&lt;20/24)</formula>
    </cfRule>
    <cfRule type="expression" dxfId="5957" priority="55">
      <formula>AND(B$9&gt;=8/24,B$9&lt;14/24)</formula>
    </cfRule>
    <cfRule type="expression" dxfId="5956" priority="56">
      <formula>B$9&lt;8/24</formula>
    </cfRule>
  </conditionalFormatting>
  <conditionalFormatting sqref="C59:G59 E55:I58">
    <cfRule type="expression" dxfId="5955" priority="44">
      <formula>C$9&gt;=20/24</formula>
    </cfRule>
    <cfRule type="expression" dxfId="5954" priority="45">
      <formula>AND(C$9&gt;=14/24,C$9&lt;20/24)</formula>
    </cfRule>
    <cfRule type="expression" dxfId="5953" priority="46">
      <formula>AND(C$9&gt;=8/24,C$9&lt;14/24)</formula>
    </cfRule>
    <cfRule type="expression" dxfId="5952" priority="47">
      <formula>C$9&lt;8/24</formula>
    </cfRule>
  </conditionalFormatting>
  <conditionalFormatting sqref="L59">
    <cfRule type="expression" dxfId="5951" priority="40">
      <formula>L$9&gt;=20/24</formula>
    </cfRule>
    <cfRule type="expression" dxfId="5950" priority="41">
      <formula>AND(L$9&gt;=14/24,L$9&lt;20/24)</formula>
    </cfRule>
    <cfRule type="expression" dxfId="5949" priority="42">
      <formula>AND(L$9&gt;=8/24,L$9&lt;14/24)</formula>
    </cfRule>
    <cfRule type="expression" dxfId="5948" priority="43">
      <formula>L$9&lt;8/24</formula>
    </cfRule>
  </conditionalFormatting>
  <conditionalFormatting sqref="AL14">
    <cfRule type="iconSet" priority="39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5947" priority="35">
      <formula>U$9&gt;=20/24</formula>
    </cfRule>
    <cfRule type="expression" dxfId="5946" priority="36">
      <formula>AND(U$9&gt;=14/24,U$9&lt;20/24)</formula>
    </cfRule>
    <cfRule type="expression" dxfId="5945" priority="37">
      <formula>AND(U$9&gt;=8/24,U$9&lt;14/24)</formula>
    </cfRule>
    <cfRule type="expression" dxfId="5944" priority="38">
      <formula>U$9&lt;8/24</formula>
    </cfRule>
  </conditionalFormatting>
  <conditionalFormatting sqref="L14:Q14">
    <cfRule type="expression" dxfId="5943" priority="31">
      <formula>L$9&gt;=20/24</formula>
    </cfRule>
    <cfRule type="expression" dxfId="5942" priority="32">
      <formula>AND(L$9&gt;=14/24,L$9&lt;20/24)</formula>
    </cfRule>
    <cfRule type="expression" dxfId="5941" priority="33">
      <formula>AND(L$9&gt;=8/24,L$9&lt;14/24)</formula>
    </cfRule>
    <cfRule type="expression" dxfId="5940" priority="34">
      <formula>L$9&lt;8/24</formula>
    </cfRule>
  </conditionalFormatting>
  <conditionalFormatting sqref="R14:T14">
    <cfRule type="expression" dxfId="5939" priority="27">
      <formula>R$9&gt;=20/24</formula>
    </cfRule>
    <cfRule type="expression" dxfId="5938" priority="28">
      <formula>AND(R$9&gt;=14/24,R$9&lt;20/24)</formula>
    </cfRule>
    <cfRule type="expression" dxfId="5937" priority="29">
      <formula>AND(R$9&gt;=8/24,R$9&lt;14/24)</formula>
    </cfRule>
    <cfRule type="expression" dxfId="5936" priority="30">
      <formula>R$9&lt;8/24</formula>
    </cfRule>
  </conditionalFormatting>
  <conditionalFormatting sqref="B14:AF14">
    <cfRule type="expression" dxfId="5935" priority="26">
      <formula>B14&gt;$AG14</formula>
    </cfRule>
  </conditionalFormatting>
  <conditionalFormatting sqref="A14">
    <cfRule type="expression" dxfId="5934" priority="25">
      <formula>$AH14=0</formula>
    </cfRule>
  </conditionalFormatting>
  <conditionalFormatting sqref="R53:R59 S54:S59">
    <cfRule type="expression" dxfId="5933" priority="21">
      <formula>R$9&gt;=20/24</formula>
    </cfRule>
    <cfRule type="expression" dxfId="5932" priority="22">
      <formula>AND(R$9&gt;=14/24,R$9&lt;20/24)</formula>
    </cfRule>
    <cfRule type="expression" dxfId="5931" priority="23">
      <formula>AND(R$9&gt;=8/24,R$9&lt;14/24)</formula>
    </cfRule>
    <cfRule type="expression" dxfId="5930" priority="24">
      <formula>R$9&lt;8/24</formula>
    </cfRule>
  </conditionalFormatting>
  <conditionalFormatting sqref="T52:T53">
    <cfRule type="expression" dxfId="5929" priority="17">
      <formula>T$9&gt;=20/24</formula>
    </cfRule>
    <cfRule type="expression" dxfId="5928" priority="18">
      <formula>AND(T$9&gt;=14/24,T$9&lt;20/24)</formula>
    </cfRule>
    <cfRule type="expression" dxfId="5927" priority="19">
      <formula>AND(T$9&gt;=8/24,T$9&lt;14/24)</formula>
    </cfRule>
    <cfRule type="expression" dxfId="5926" priority="20">
      <formula>T$9&lt;8/24</formula>
    </cfRule>
  </conditionalFormatting>
  <conditionalFormatting sqref="T54:T59 U55:U59">
    <cfRule type="expression" dxfId="5925" priority="13">
      <formula>T$9&gt;=20/24</formula>
    </cfRule>
    <cfRule type="expression" dxfId="5924" priority="14">
      <formula>AND(T$9&gt;=14/24,T$9&lt;20/24)</formula>
    </cfRule>
    <cfRule type="expression" dxfId="5923" priority="15">
      <formula>AND(T$9&gt;=8/24,T$9&lt;14/24)</formula>
    </cfRule>
    <cfRule type="expression" dxfId="5922" priority="16">
      <formula>T$9&lt;8/24</formula>
    </cfRule>
  </conditionalFormatting>
  <conditionalFormatting sqref="V21:Z28">
    <cfRule type="expression" dxfId="5921" priority="9">
      <formula>V$9&gt;=20/24</formula>
    </cfRule>
    <cfRule type="expression" dxfId="5920" priority="10">
      <formula>AND(V$9&gt;=14/24,V$9&lt;20/24)</formula>
    </cfRule>
    <cfRule type="expression" dxfId="5919" priority="11">
      <formula>AND(V$9&gt;=8/24,V$9&lt;14/24)</formula>
    </cfRule>
    <cfRule type="expression" dxfId="5918" priority="12">
      <formula>V$9&lt;8/24</formula>
    </cfRule>
  </conditionalFormatting>
  <conditionalFormatting sqref="V52:Z54">
    <cfRule type="expression" dxfId="5917" priority="5">
      <formula>V$9&gt;=20/24</formula>
    </cfRule>
    <cfRule type="expression" dxfId="5916" priority="6">
      <formula>AND(V$9&gt;=14/24,V$9&lt;20/24)</formula>
    </cfRule>
    <cfRule type="expression" dxfId="5915" priority="7">
      <formula>AND(V$9&gt;=8/24,V$9&lt;14/24)</formula>
    </cfRule>
    <cfRule type="expression" dxfId="5914" priority="8">
      <formula>V$9&lt;8/24</formula>
    </cfRule>
  </conditionalFormatting>
  <conditionalFormatting sqref="V55:Z59">
    <cfRule type="expression" dxfId="5913" priority="1">
      <formula>V$9&gt;=20/24</formula>
    </cfRule>
    <cfRule type="expression" dxfId="5912" priority="2">
      <formula>AND(V$9&gt;=14/24,V$9&lt;20/24)</formula>
    </cfRule>
    <cfRule type="expression" dxfId="5911" priority="3">
      <formula>AND(V$9&gt;=8/24,V$9&lt;14/24)</formula>
    </cfRule>
    <cfRule type="expression" dxfId="5910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85" zoomScaleNormal="85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9" sqref="H9:H1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6</v>
      </c>
      <c r="D4" s="257">
        <f ca="1">IFERROR(DATE(2021,6,14)+C4,"")</f>
        <v>44367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172</v>
      </c>
      <c r="C5" s="32">
        <f t="shared" ref="C5:AF5" si="0">C60</f>
        <v>180.7</v>
      </c>
      <c r="D5" s="32">
        <f t="shared" si="0"/>
        <v>163</v>
      </c>
      <c r="E5" s="32">
        <f t="shared" si="0"/>
        <v>162</v>
      </c>
      <c r="F5" s="32">
        <f t="shared" si="0"/>
        <v>175.7</v>
      </c>
      <c r="G5" s="32">
        <f t="shared" si="0"/>
        <v>176</v>
      </c>
      <c r="H5" s="32">
        <f t="shared" si="0"/>
        <v>169.4</v>
      </c>
      <c r="I5" s="32">
        <f t="shared" si="0"/>
        <v>278</v>
      </c>
      <c r="J5" s="32">
        <f t="shared" si="0"/>
        <v>278.10000000000002</v>
      </c>
      <c r="K5" s="32">
        <f t="shared" si="0"/>
        <v>291</v>
      </c>
      <c r="L5" s="32">
        <f t="shared" si="0"/>
        <v>329</v>
      </c>
      <c r="M5" s="32">
        <f t="shared" si="0"/>
        <v>340.5</v>
      </c>
      <c r="N5" s="32">
        <f t="shared" si="0"/>
        <v>305.60000000000002</v>
      </c>
      <c r="O5" s="32">
        <f t="shared" si="0"/>
        <v>275.7</v>
      </c>
      <c r="P5" s="32">
        <f t="shared" si="0"/>
        <v>257</v>
      </c>
      <c r="Q5" s="32">
        <f t="shared" si="0"/>
        <v>235</v>
      </c>
      <c r="R5" s="32">
        <f t="shared" si="0"/>
        <v>239.72</v>
      </c>
      <c r="S5" s="32">
        <f t="shared" si="0"/>
        <v>243.5</v>
      </c>
      <c r="T5" s="32">
        <f t="shared" si="0"/>
        <v>239.84</v>
      </c>
      <c r="U5" s="32">
        <f t="shared" si="0"/>
        <v>238.9</v>
      </c>
      <c r="V5" s="32">
        <f t="shared" si="0"/>
        <v>186</v>
      </c>
      <c r="W5" s="32">
        <f t="shared" si="0"/>
        <v>173.85</v>
      </c>
      <c r="X5" s="32">
        <f t="shared" si="0"/>
        <v>236.7</v>
      </c>
      <c r="Y5" s="32">
        <f t="shared" si="0"/>
        <v>227.4</v>
      </c>
      <c r="Z5" s="32">
        <f t="shared" si="0"/>
        <v>213.45</v>
      </c>
      <c r="AA5" s="32">
        <f t="shared" si="0"/>
        <v>350.96</v>
      </c>
      <c r="AB5" s="32">
        <f t="shared" si="0"/>
        <v>352.3</v>
      </c>
      <c r="AC5" s="32">
        <f t="shared" si="0"/>
        <v>312.02</v>
      </c>
      <c r="AD5" s="32">
        <f t="shared" si="0"/>
        <v>252.5</v>
      </c>
      <c r="AE5" s="32">
        <f t="shared" si="0"/>
        <v>184.28</v>
      </c>
      <c r="AF5" s="32">
        <f t="shared" si="0"/>
        <v>164.7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2"/>
      <c r="E6" s="182"/>
      <c r="F6" s="182"/>
      <c r="G6" s="182"/>
      <c r="H6" s="182"/>
      <c r="I6" s="182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1037MW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Load=838</v>
      </c>
      <c r="B7" s="36">
        <f t="shared" ref="B7:AF7" si="1">B66</f>
        <v>870.54</v>
      </c>
      <c r="C7" s="36">
        <f t="shared" si="1"/>
        <v>851.93999999999994</v>
      </c>
      <c r="D7" s="36">
        <f t="shared" si="1"/>
        <v>844.54</v>
      </c>
      <c r="E7" s="36">
        <f t="shared" si="1"/>
        <v>837.54</v>
      </c>
      <c r="F7" s="36">
        <f t="shared" si="1"/>
        <v>855.04</v>
      </c>
      <c r="G7" s="36">
        <f t="shared" si="1"/>
        <v>881.14</v>
      </c>
      <c r="H7" s="36">
        <f t="shared" si="1"/>
        <v>933.34</v>
      </c>
      <c r="I7" s="36">
        <f t="shared" si="1"/>
        <v>950.44</v>
      </c>
      <c r="J7" s="36">
        <f t="shared" si="1"/>
        <v>972.54</v>
      </c>
      <c r="K7" s="36">
        <f t="shared" si="1"/>
        <v>1008.44</v>
      </c>
      <c r="L7" s="36">
        <f>L66</f>
        <v>1026.94</v>
      </c>
      <c r="M7" s="36">
        <f t="shared" si="1"/>
        <v>1037.44</v>
      </c>
      <c r="N7" s="36">
        <f t="shared" si="1"/>
        <v>1051.1400000000001</v>
      </c>
      <c r="O7" s="36">
        <f t="shared" si="1"/>
        <v>1027.94</v>
      </c>
      <c r="P7" s="36">
        <f t="shared" si="1"/>
        <v>977.64</v>
      </c>
      <c r="Q7" s="36">
        <f t="shared" si="1"/>
        <v>949.04</v>
      </c>
      <c r="R7" s="36">
        <f t="shared" si="1"/>
        <v>979.26</v>
      </c>
      <c r="S7" s="36">
        <f t="shared" si="1"/>
        <v>980.74</v>
      </c>
      <c r="T7" s="36">
        <f t="shared" si="1"/>
        <v>1041.28</v>
      </c>
      <c r="U7" s="36">
        <f t="shared" si="1"/>
        <v>989.2399999999999</v>
      </c>
      <c r="V7" s="36">
        <f t="shared" si="1"/>
        <v>884.93999999999994</v>
      </c>
      <c r="W7" s="36">
        <f t="shared" si="1"/>
        <v>865.19</v>
      </c>
      <c r="X7" s="36">
        <f t="shared" si="1"/>
        <v>954.55</v>
      </c>
      <c r="Y7" s="36">
        <f t="shared" si="1"/>
        <v>1021.14</v>
      </c>
      <c r="Z7" s="36">
        <f t="shared" si="1"/>
        <v>1015.19</v>
      </c>
      <c r="AA7" s="36">
        <f t="shared" si="1"/>
        <v>1149.5999999999999</v>
      </c>
      <c r="AB7" s="36">
        <f t="shared" si="1"/>
        <v>1124.44</v>
      </c>
      <c r="AC7" s="36">
        <f t="shared" si="1"/>
        <v>1097.06</v>
      </c>
      <c r="AD7" s="36">
        <f t="shared" si="1"/>
        <v>1018.6400000000001</v>
      </c>
      <c r="AE7" s="36">
        <f t="shared" si="1"/>
        <v>963.72</v>
      </c>
      <c r="AF7" s="36">
        <f t="shared" si="1"/>
        <v>943.43999999999994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52.9</v>
      </c>
      <c r="C11" s="48">
        <v>52.9</v>
      </c>
      <c r="D11" s="48">
        <v>54</v>
      </c>
      <c r="E11" s="48">
        <v>53</v>
      </c>
      <c r="F11" s="48">
        <v>56.8</v>
      </c>
      <c r="G11" s="48">
        <v>55</v>
      </c>
      <c r="H11" s="48">
        <v>55</v>
      </c>
      <c r="I11" s="48">
        <v>57</v>
      </c>
      <c r="J11" s="48">
        <v>57</v>
      </c>
      <c r="K11" s="48">
        <v>57</v>
      </c>
      <c r="L11" s="49">
        <v>58</v>
      </c>
      <c r="M11" s="49">
        <v>58</v>
      </c>
      <c r="N11" s="49">
        <v>58</v>
      </c>
      <c r="O11" s="49">
        <v>58</v>
      </c>
      <c r="P11" s="49">
        <v>52.7</v>
      </c>
      <c r="Q11" s="49">
        <v>52.6</v>
      </c>
      <c r="R11" s="50">
        <v>52.9</v>
      </c>
      <c r="S11" s="50">
        <v>51.4</v>
      </c>
      <c r="T11" s="50">
        <v>51.9</v>
      </c>
      <c r="U11" s="50">
        <v>52</v>
      </c>
      <c r="V11" s="50">
        <v>50</v>
      </c>
      <c r="W11" s="50">
        <v>50.3</v>
      </c>
      <c r="X11" s="50">
        <v>52.8</v>
      </c>
      <c r="Y11" s="50">
        <v>52.7</v>
      </c>
      <c r="Z11" s="50">
        <v>53.3</v>
      </c>
      <c r="AA11" s="48">
        <v>55.5</v>
      </c>
      <c r="AB11" s="48">
        <v>55.5</v>
      </c>
      <c r="AC11" s="48">
        <v>54.7</v>
      </c>
      <c r="AD11" s="48">
        <v>52.5</v>
      </c>
      <c r="AE11" s="48">
        <v>50.9</v>
      </c>
      <c r="AF11" s="48">
        <v>50.5</v>
      </c>
      <c r="AG11" s="51">
        <v>60</v>
      </c>
      <c r="AH11" s="52">
        <f>MAX(B11:AF11)</f>
        <v>58</v>
      </c>
      <c r="AI11" s="53">
        <f>MIN(B11:AF11)</f>
        <v>50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45</v>
      </c>
      <c r="C13" s="56">
        <v>45</v>
      </c>
      <c r="D13" s="56">
        <v>45.5</v>
      </c>
      <c r="E13" s="56">
        <v>45.5</v>
      </c>
      <c r="F13" s="56">
        <v>45.5</v>
      </c>
      <c r="G13" s="56">
        <v>45.9</v>
      </c>
      <c r="H13" s="56">
        <v>45.9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45.5</v>
      </c>
      <c r="O13" s="49">
        <v>45.5</v>
      </c>
      <c r="P13" s="49">
        <v>45.6</v>
      </c>
      <c r="Q13" s="49">
        <v>45.2</v>
      </c>
      <c r="R13" s="49">
        <v>46.4</v>
      </c>
      <c r="S13" s="49">
        <v>46.5</v>
      </c>
      <c r="T13" s="49">
        <v>45</v>
      </c>
      <c r="U13" s="49">
        <v>46.1</v>
      </c>
      <c r="V13" s="49">
        <v>0</v>
      </c>
      <c r="W13" s="49">
        <v>0</v>
      </c>
      <c r="X13" s="49">
        <v>45.3</v>
      </c>
      <c r="Y13" s="49">
        <v>45.8</v>
      </c>
      <c r="Z13" s="49">
        <v>45.3</v>
      </c>
      <c r="AA13" s="56">
        <v>46.3</v>
      </c>
      <c r="AB13" s="56">
        <v>46.3</v>
      </c>
      <c r="AC13" s="56">
        <v>45.6</v>
      </c>
      <c r="AD13" s="56">
        <v>46.3</v>
      </c>
      <c r="AE13" s="56">
        <v>46.2</v>
      </c>
      <c r="AF13" s="56">
        <v>44.9</v>
      </c>
      <c r="AG13" s="59">
        <v>45</v>
      </c>
      <c r="AH13" s="52">
        <f t="shared" si="2"/>
        <v>46.5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45.8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45.8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49">
        <v>6.2</v>
      </c>
      <c r="C17" s="49">
        <v>6.2</v>
      </c>
      <c r="D17" s="49">
        <v>6.2</v>
      </c>
      <c r="E17" s="49">
        <v>6.2</v>
      </c>
      <c r="F17" s="49">
        <v>6.2</v>
      </c>
      <c r="G17" s="49">
        <v>6.2</v>
      </c>
      <c r="H17" s="49">
        <v>6.2</v>
      </c>
      <c r="I17" s="49">
        <v>6.2</v>
      </c>
      <c r="J17" s="49">
        <v>6.2</v>
      </c>
      <c r="K17" s="49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49">
        <v>22</v>
      </c>
      <c r="C18" s="49">
        <v>22</v>
      </c>
      <c r="D18" s="49">
        <v>22</v>
      </c>
      <c r="E18" s="49">
        <v>22</v>
      </c>
      <c r="F18" s="49">
        <v>22</v>
      </c>
      <c r="G18" s="49">
        <v>22</v>
      </c>
      <c r="H18" s="49">
        <v>22</v>
      </c>
      <c r="I18" s="49">
        <v>22</v>
      </c>
      <c r="J18" s="49">
        <v>22</v>
      </c>
      <c r="K18" s="49">
        <v>22</v>
      </c>
      <c r="L18" s="49">
        <v>22</v>
      </c>
      <c r="M18" s="49">
        <v>22</v>
      </c>
      <c r="N18" s="49">
        <v>22</v>
      </c>
      <c r="O18" s="49">
        <v>22</v>
      </c>
      <c r="P18" s="49">
        <v>22</v>
      </c>
      <c r="Q18" s="49">
        <v>22</v>
      </c>
      <c r="R18" s="49">
        <v>22</v>
      </c>
      <c r="S18" s="49">
        <v>23.5</v>
      </c>
      <c r="T18" s="49">
        <v>23.6</v>
      </c>
      <c r="U18" s="49">
        <v>23.4</v>
      </c>
      <c r="V18" s="49">
        <v>23.2</v>
      </c>
      <c r="W18" s="49">
        <v>23.2</v>
      </c>
      <c r="X18" s="49">
        <v>23.2</v>
      </c>
      <c r="Y18" s="49">
        <v>23.1</v>
      </c>
      <c r="Z18" s="49">
        <v>23.1</v>
      </c>
      <c r="AA18" s="49">
        <v>23.1</v>
      </c>
      <c r="AB18" s="49">
        <v>23.1</v>
      </c>
      <c r="AC18" s="49">
        <v>23.1</v>
      </c>
      <c r="AD18" s="49">
        <v>23.6</v>
      </c>
      <c r="AE18" s="49">
        <v>23.7</v>
      </c>
      <c r="AF18" s="49">
        <v>23.7</v>
      </c>
      <c r="AG18" s="59">
        <v>22.1</v>
      </c>
      <c r="AH18" s="52">
        <f t="shared" si="2"/>
        <v>23.7</v>
      </c>
      <c r="AI18" s="53">
        <f t="shared" si="3"/>
        <v>22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22</v>
      </c>
      <c r="C19" s="49">
        <v>22</v>
      </c>
      <c r="D19" s="49">
        <v>22</v>
      </c>
      <c r="E19" s="49">
        <v>22</v>
      </c>
      <c r="F19" s="49">
        <v>22</v>
      </c>
      <c r="G19" s="49">
        <v>22</v>
      </c>
      <c r="H19" s="49">
        <v>22</v>
      </c>
      <c r="I19" s="49">
        <v>22</v>
      </c>
      <c r="J19" s="49">
        <v>22</v>
      </c>
      <c r="K19" s="49">
        <v>22</v>
      </c>
      <c r="L19" s="49">
        <v>22</v>
      </c>
      <c r="M19" s="49">
        <v>22</v>
      </c>
      <c r="N19" s="49">
        <v>22</v>
      </c>
      <c r="O19" s="49">
        <v>22</v>
      </c>
      <c r="P19" s="49">
        <v>22</v>
      </c>
      <c r="Q19" s="49">
        <v>22</v>
      </c>
      <c r="R19" s="49">
        <v>22</v>
      </c>
      <c r="S19" s="49">
        <v>22</v>
      </c>
      <c r="T19" s="49">
        <v>22</v>
      </c>
      <c r="U19" s="49">
        <v>22</v>
      </c>
      <c r="V19" s="49">
        <v>22</v>
      </c>
      <c r="W19" s="49">
        <v>22</v>
      </c>
      <c r="X19" s="49">
        <v>22</v>
      </c>
      <c r="Y19" s="49">
        <v>22</v>
      </c>
      <c r="Z19" s="49">
        <v>22</v>
      </c>
      <c r="AA19" s="49">
        <v>22</v>
      </c>
      <c r="AB19" s="49">
        <v>22</v>
      </c>
      <c r="AC19" s="49">
        <v>22</v>
      </c>
      <c r="AD19" s="49">
        <v>22</v>
      </c>
      <c r="AE19" s="49">
        <v>22</v>
      </c>
      <c r="AF19" s="49">
        <v>22</v>
      </c>
      <c r="AG19" s="59">
        <v>22.1</v>
      </c>
      <c r="AH19" s="52">
        <f t="shared" si="2"/>
        <v>22</v>
      </c>
      <c r="AI19" s="53">
        <f t="shared" si="3"/>
        <v>22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49">
        <v>21.9</v>
      </c>
      <c r="C20" s="49">
        <v>23</v>
      </c>
      <c r="D20" s="49">
        <v>23</v>
      </c>
      <c r="E20" s="49">
        <v>23</v>
      </c>
      <c r="F20" s="49">
        <v>23</v>
      </c>
      <c r="G20" s="49">
        <v>23</v>
      </c>
      <c r="H20" s="49">
        <v>23</v>
      </c>
      <c r="I20" s="49">
        <v>23</v>
      </c>
      <c r="J20" s="49">
        <v>23</v>
      </c>
      <c r="K20" s="49">
        <v>23</v>
      </c>
      <c r="L20" s="49">
        <v>23</v>
      </c>
      <c r="M20" s="49">
        <v>23</v>
      </c>
      <c r="N20" s="49">
        <v>23</v>
      </c>
      <c r="O20" s="49">
        <v>23</v>
      </c>
      <c r="P20" s="49">
        <v>23</v>
      </c>
      <c r="Q20" s="49">
        <v>23</v>
      </c>
      <c r="R20" s="49">
        <v>21.8</v>
      </c>
      <c r="S20" s="49">
        <v>24.2</v>
      </c>
      <c r="T20" s="49">
        <v>24.2</v>
      </c>
      <c r="U20" s="49">
        <v>24.2</v>
      </c>
      <c r="V20" s="49">
        <v>25.5</v>
      </c>
      <c r="W20" s="49">
        <v>25.8</v>
      </c>
      <c r="X20" s="49">
        <v>26.1</v>
      </c>
      <c r="Y20" s="49">
        <v>25</v>
      </c>
      <c r="Z20" s="49">
        <v>25.2</v>
      </c>
      <c r="AA20" s="49">
        <v>25.1</v>
      </c>
      <c r="AB20" s="49">
        <v>25.1</v>
      </c>
      <c r="AC20" s="49">
        <v>24.5</v>
      </c>
      <c r="AD20" s="49">
        <v>23.4</v>
      </c>
      <c r="AE20" s="49">
        <v>23.6</v>
      </c>
      <c r="AF20" s="49">
        <v>23.6</v>
      </c>
      <c r="AG20" s="59">
        <v>22</v>
      </c>
      <c r="AH20" s="52">
        <f t="shared" si="2"/>
        <v>26.1</v>
      </c>
      <c r="AI20" s="53">
        <f t="shared" si="3"/>
        <v>21.8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49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49">
        <v>7.5</v>
      </c>
      <c r="H22" s="49">
        <v>7.5</v>
      </c>
      <c r="I22" s="49">
        <v>7.5</v>
      </c>
      <c r="J22" s="49">
        <v>7.5</v>
      </c>
      <c r="K22" s="49">
        <v>7.5</v>
      </c>
      <c r="L22" s="49">
        <v>7.5</v>
      </c>
      <c r="M22" s="49">
        <v>7.5</v>
      </c>
      <c r="N22" s="49">
        <v>7.5</v>
      </c>
      <c r="O22" s="49">
        <v>7.5</v>
      </c>
      <c r="P22" s="49">
        <v>7.5</v>
      </c>
      <c r="Q22" s="49">
        <v>7.5</v>
      </c>
      <c r="R22" s="49">
        <v>7.5</v>
      </c>
      <c r="S22" s="49">
        <v>7.5</v>
      </c>
      <c r="T22" s="49">
        <v>7.5</v>
      </c>
      <c r="U22" s="49">
        <v>7.5</v>
      </c>
      <c r="V22" s="49">
        <v>7.5</v>
      </c>
      <c r="W22" s="49">
        <v>7.5</v>
      </c>
      <c r="X22" s="49">
        <v>7.5</v>
      </c>
      <c r="Y22" s="49">
        <v>7.5</v>
      </c>
      <c r="Z22" s="49">
        <v>7.5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7.5</v>
      </c>
      <c r="AI22" s="53">
        <f t="shared" si="3"/>
        <v>7.5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56">
        <v>0</v>
      </c>
      <c r="N23" s="56">
        <v>0</v>
      </c>
      <c r="O23" s="56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56">
        <v>0</v>
      </c>
      <c r="N24" s="56">
        <v>0</v>
      </c>
      <c r="O24" s="56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12</v>
      </c>
      <c r="C25" s="49">
        <v>12</v>
      </c>
      <c r="D25" s="49">
        <v>12</v>
      </c>
      <c r="E25" s="49">
        <v>12</v>
      </c>
      <c r="F25" s="49">
        <v>12</v>
      </c>
      <c r="G25" s="49">
        <v>12</v>
      </c>
      <c r="H25" s="49">
        <v>12</v>
      </c>
      <c r="I25" s="49">
        <v>12</v>
      </c>
      <c r="J25" s="49">
        <v>12</v>
      </c>
      <c r="K25" s="49">
        <v>12</v>
      </c>
      <c r="L25" s="49">
        <v>12</v>
      </c>
      <c r="M25" s="56">
        <v>12</v>
      </c>
      <c r="N25" s="56">
        <v>12</v>
      </c>
      <c r="O25" s="56">
        <v>12</v>
      </c>
      <c r="P25" s="49">
        <v>12</v>
      </c>
      <c r="Q25" s="49">
        <v>12</v>
      </c>
      <c r="R25" s="49">
        <v>12</v>
      </c>
      <c r="S25" s="49">
        <v>12</v>
      </c>
      <c r="T25" s="49">
        <v>12</v>
      </c>
      <c r="U25" s="49">
        <v>12</v>
      </c>
      <c r="V25" s="49">
        <v>12</v>
      </c>
      <c r="W25" s="49">
        <v>12</v>
      </c>
      <c r="X25" s="49">
        <v>12</v>
      </c>
      <c r="Y25" s="49">
        <v>12</v>
      </c>
      <c r="Z25" s="49">
        <v>12</v>
      </c>
      <c r="AA25" s="49">
        <v>12</v>
      </c>
      <c r="AB25" s="49">
        <v>12</v>
      </c>
      <c r="AC25" s="49">
        <v>12</v>
      </c>
      <c r="AD25" s="49">
        <v>12</v>
      </c>
      <c r="AE25" s="49">
        <v>12</v>
      </c>
      <c r="AF25" s="49">
        <v>12</v>
      </c>
      <c r="AG25" s="59">
        <v>12</v>
      </c>
      <c r="AH25" s="52">
        <f t="shared" si="2"/>
        <v>12</v>
      </c>
      <c r="AI25" s="53">
        <f t="shared" si="3"/>
        <v>12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6">
        <v>10</v>
      </c>
      <c r="N26" s="56">
        <v>10</v>
      </c>
      <c r="O26" s="56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56">
        <v>0</v>
      </c>
      <c r="N27" s="56">
        <v>0</v>
      </c>
      <c r="O27" s="56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</v>
      </c>
      <c r="C28" s="49">
        <v>8</v>
      </c>
      <c r="D28" s="49">
        <v>8</v>
      </c>
      <c r="E28" s="49">
        <v>8</v>
      </c>
      <c r="F28" s="49">
        <v>8</v>
      </c>
      <c r="G28" s="49">
        <v>8</v>
      </c>
      <c r="H28" s="49">
        <v>8</v>
      </c>
      <c r="I28" s="49">
        <v>8</v>
      </c>
      <c r="J28" s="49">
        <v>8</v>
      </c>
      <c r="K28" s="49">
        <v>8</v>
      </c>
      <c r="L28" s="49">
        <v>8</v>
      </c>
      <c r="M28" s="49">
        <v>8</v>
      </c>
      <c r="N28" s="49">
        <v>8</v>
      </c>
      <c r="O28" s="49">
        <v>8</v>
      </c>
      <c r="P28" s="49">
        <v>8</v>
      </c>
      <c r="Q28" s="49">
        <v>8</v>
      </c>
      <c r="R28" s="49">
        <v>8</v>
      </c>
      <c r="S28" s="49">
        <v>8</v>
      </c>
      <c r="T28" s="49">
        <v>8</v>
      </c>
      <c r="U28" s="49">
        <v>8</v>
      </c>
      <c r="V28" s="49">
        <v>8</v>
      </c>
      <c r="W28" s="49">
        <v>8</v>
      </c>
      <c r="X28" s="49">
        <v>8</v>
      </c>
      <c r="Y28" s="49">
        <v>8</v>
      </c>
      <c r="Z28" s="49">
        <v>8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/>
      <c r="C30" s="56"/>
      <c r="D30" s="56"/>
      <c r="E30" s="56">
        <v>156</v>
      </c>
      <c r="F30" s="56"/>
      <c r="G30" s="56"/>
      <c r="H30" s="56"/>
      <c r="I30" s="56"/>
      <c r="J30" s="56"/>
      <c r="K30" s="56"/>
      <c r="L30" s="67">
        <f>93+51</f>
        <v>144</v>
      </c>
      <c r="M30" s="67">
        <v>145</v>
      </c>
      <c r="N30" s="67">
        <v>149</v>
      </c>
      <c r="O30" s="67">
        <v>150</v>
      </c>
      <c r="P30" s="67">
        <v>150</v>
      </c>
      <c r="Q30" s="67">
        <v>152</v>
      </c>
      <c r="R30" s="67">
        <v>156</v>
      </c>
      <c r="S30" s="67">
        <v>156</v>
      </c>
      <c r="T30" s="67">
        <v>155.80000000000001</v>
      </c>
      <c r="U30" s="67">
        <v>155.30000000000001</v>
      </c>
      <c r="V30" s="67">
        <v>155.1</v>
      </c>
      <c r="W30" s="67">
        <v>156</v>
      </c>
      <c r="X30" s="67">
        <v>155</v>
      </c>
      <c r="Y30" s="67">
        <v>149.4</v>
      </c>
      <c r="Z30" s="67">
        <v>151.69999999999999</v>
      </c>
      <c r="AA30" s="67">
        <v>152</v>
      </c>
      <c r="AB30" s="67">
        <v>153</v>
      </c>
      <c r="AC30" s="67">
        <v>153.19999999999999</v>
      </c>
      <c r="AD30" s="67">
        <v>155</v>
      </c>
      <c r="AE30" s="56">
        <v>155.4</v>
      </c>
      <c r="AF30" s="56">
        <v>155.4</v>
      </c>
      <c r="AG30" s="59">
        <v>240</v>
      </c>
      <c r="AH30" s="52">
        <f t="shared" si="2"/>
        <v>156</v>
      </c>
      <c r="AI30" s="53">
        <f t="shared" si="3"/>
        <v>144</v>
      </c>
      <c r="AK30" s="54"/>
    </row>
    <row r="31" spans="1:88" thickBot="1" x14ac:dyDescent="0.4">
      <c r="A31" s="68" t="s">
        <v>37</v>
      </c>
      <c r="B31" s="69">
        <f t="shared" ref="B31" si="4">SUM(B11:B29)</f>
        <v>403.5</v>
      </c>
      <c r="C31" s="69">
        <f t="shared" ref="C31:AF31" si="5">SUM(C11:C29)</f>
        <v>404.6</v>
      </c>
      <c r="D31" s="69">
        <f t="shared" si="5"/>
        <v>406.2</v>
      </c>
      <c r="E31" s="69">
        <f t="shared" si="5"/>
        <v>405.2</v>
      </c>
      <c r="F31" s="69">
        <f t="shared" si="5"/>
        <v>409</v>
      </c>
      <c r="G31" s="69">
        <f t="shared" si="5"/>
        <v>407.6</v>
      </c>
      <c r="H31" s="69">
        <f t="shared" si="5"/>
        <v>407.6</v>
      </c>
      <c r="I31" s="69">
        <f t="shared" si="5"/>
        <v>363.7</v>
      </c>
      <c r="J31" s="69">
        <f t="shared" si="5"/>
        <v>363.7</v>
      </c>
      <c r="K31" s="69">
        <f t="shared" si="5"/>
        <v>363.7</v>
      </c>
      <c r="L31" s="69">
        <f>SUM(L11:L29)</f>
        <v>364.7</v>
      </c>
      <c r="M31" s="69">
        <f t="shared" si="5"/>
        <v>364.7</v>
      </c>
      <c r="N31" s="69">
        <f t="shared" si="5"/>
        <v>410.2</v>
      </c>
      <c r="O31" s="69">
        <f t="shared" si="5"/>
        <v>410.2</v>
      </c>
      <c r="P31" s="69">
        <f t="shared" si="5"/>
        <v>405</v>
      </c>
      <c r="Q31" s="69">
        <f t="shared" si="5"/>
        <v>404.5</v>
      </c>
      <c r="R31" s="69">
        <f t="shared" si="5"/>
        <v>404.8</v>
      </c>
      <c r="S31" s="69">
        <f t="shared" si="5"/>
        <v>407.29999999999995</v>
      </c>
      <c r="T31" s="69">
        <f t="shared" si="5"/>
        <v>452.19999999999993</v>
      </c>
      <c r="U31" s="69">
        <f t="shared" si="5"/>
        <v>407.4</v>
      </c>
      <c r="V31" s="69">
        <f t="shared" si="5"/>
        <v>360.4</v>
      </c>
      <c r="W31" s="69">
        <f t="shared" si="5"/>
        <v>361</v>
      </c>
      <c r="X31" s="69">
        <f t="shared" si="5"/>
        <v>409.09999999999997</v>
      </c>
      <c r="Y31" s="69">
        <f t="shared" si="5"/>
        <v>408.29999999999995</v>
      </c>
      <c r="Z31" s="69">
        <f t="shared" si="5"/>
        <v>408.59999999999997</v>
      </c>
      <c r="AA31" s="69">
        <f t="shared" si="5"/>
        <v>411.9</v>
      </c>
      <c r="AB31" s="69">
        <f t="shared" si="5"/>
        <v>411.9</v>
      </c>
      <c r="AC31" s="69">
        <f t="shared" si="5"/>
        <v>409.8</v>
      </c>
      <c r="AD31" s="69">
        <f t="shared" si="5"/>
        <v>407.7</v>
      </c>
      <c r="AE31" s="69">
        <f t="shared" si="5"/>
        <v>406.29999999999995</v>
      </c>
      <c r="AF31" s="69">
        <f t="shared" si="5"/>
        <v>404.6</v>
      </c>
      <c r="AG31" s="59">
        <f>SUM(AG11:AG30)</f>
        <v>774.2</v>
      </c>
      <c r="AH31" s="52">
        <f t="shared" si="2"/>
        <v>452.19999999999993</v>
      </c>
      <c r="AI31" s="53">
        <f t="shared" si="3"/>
        <v>360.4</v>
      </c>
      <c r="AK31" s="54"/>
    </row>
    <row r="32" spans="1:88" ht="14.45" x14ac:dyDescent="0.35">
      <c r="A32" s="55" t="s">
        <v>38</v>
      </c>
      <c r="B32" s="48">
        <v>137.30000000000001</v>
      </c>
      <c r="C32" s="56">
        <v>137.5</v>
      </c>
      <c r="D32" s="56">
        <v>136.6</v>
      </c>
      <c r="E32" s="56">
        <v>136.6</v>
      </c>
      <c r="F32" s="56">
        <v>136.6</v>
      </c>
      <c r="G32" s="56">
        <v>136.6</v>
      </c>
      <c r="H32" s="56">
        <v>136.6</v>
      </c>
      <c r="I32" s="56">
        <v>74</v>
      </c>
      <c r="J32" s="56">
        <v>74</v>
      </c>
      <c r="K32" s="56">
        <v>74</v>
      </c>
      <c r="L32" s="49">
        <v>74.099999999999994</v>
      </c>
      <c r="M32" s="49">
        <v>73.900000000000006</v>
      </c>
      <c r="N32" s="49">
        <v>74.5</v>
      </c>
      <c r="O32" s="49">
        <v>136.6</v>
      </c>
      <c r="P32" s="49">
        <v>135.5</v>
      </c>
      <c r="Q32" s="49">
        <v>140</v>
      </c>
      <c r="R32" s="49">
        <v>140.69999999999999</v>
      </c>
      <c r="S32" s="49">
        <v>132.9</v>
      </c>
      <c r="T32" s="49">
        <v>139.9</v>
      </c>
      <c r="U32" s="49">
        <v>139.19999999999999</v>
      </c>
      <c r="V32" s="49">
        <v>138.19999999999999</v>
      </c>
      <c r="W32" s="49">
        <v>137.19999999999999</v>
      </c>
      <c r="X32" s="49">
        <v>137.19999999999999</v>
      </c>
      <c r="Y32" s="49">
        <v>137.19999999999999</v>
      </c>
      <c r="Z32" s="49">
        <v>137.30000000000001</v>
      </c>
      <c r="AA32" s="48">
        <v>137.30000000000001</v>
      </c>
      <c r="AB32" s="48">
        <v>138</v>
      </c>
      <c r="AC32" s="48">
        <v>138.19999999999999</v>
      </c>
      <c r="AD32" s="48">
        <v>137.80000000000001</v>
      </c>
      <c r="AE32" s="48">
        <v>137.80000000000001</v>
      </c>
      <c r="AF32" s="48">
        <v>137.9</v>
      </c>
      <c r="AG32" s="57">
        <v>144</v>
      </c>
      <c r="AH32" s="52">
        <f t="shared" si="2"/>
        <v>140.69999999999999</v>
      </c>
      <c r="AI32" s="53">
        <f t="shared" si="3"/>
        <v>73.900000000000006</v>
      </c>
      <c r="AK32" s="54"/>
    </row>
    <row r="33" spans="1:41" ht="14.45" x14ac:dyDescent="0.35">
      <c r="A33" s="58" t="s">
        <v>39</v>
      </c>
      <c r="B33" s="56">
        <v>45</v>
      </c>
      <c r="C33" s="56">
        <v>0</v>
      </c>
      <c r="D33" s="56">
        <v>60</v>
      </c>
      <c r="E33" s="56">
        <v>55</v>
      </c>
      <c r="F33" s="56">
        <v>55</v>
      </c>
      <c r="G33" s="56">
        <v>55</v>
      </c>
      <c r="H33" s="56">
        <v>55</v>
      </c>
      <c r="I33" s="56">
        <v>55</v>
      </c>
      <c r="J33" s="56">
        <v>55</v>
      </c>
      <c r="K33" s="56">
        <v>70</v>
      </c>
      <c r="L33" s="70">
        <v>69.2</v>
      </c>
      <c r="M33" s="70">
        <v>68.2</v>
      </c>
      <c r="N33" s="70">
        <v>68.2</v>
      </c>
      <c r="O33" s="70">
        <v>66.7</v>
      </c>
      <c r="P33" s="70">
        <v>68.7</v>
      </c>
      <c r="Q33" s="70">
        <v>66.5</v>
      </c>
      <c r="R33" s="70">
        <v>61.8</v>
      </c>
      <c r="S33" s="70">
        <v>61.4</v>
      </c>
      <c r="T33" s="70">
        <v>49.6</v>
      </c>
      <c r="U33" s="70">
        <v>49.7</v>
      </c>
      <c r="V33" s="70">
        <v>49.1</v>
      </c>
      <c r="W33" s="70">
        <v>51.8</v>
      </c>
      <c r="X33" s="70">
        <v>50.01</v>
      </c>
      <c r="Y33" s="70">
        <v>50.8</v>
      </c>
      <c r="Z33" s="70">
        <v>50.3</v>
      </c>
      <c r="AA33" s="56">
        <v>64.400000000000006</v>
      </c>
      <c r="AB33" s="56">
        <v>59.7</v>
      </c>
      <c r="AC33" s="56">
        <v>59</v>
      </c>
      <c r="AD33" s="56">
        <v>49.3</v>
      </c>
      <c r="AE33" s="56">
        <v>59.3</v>
      </c>
      <c r="AF33" s="56">
        <v>60.1</v>
      </c>
      <c r="AG33" s="59">
        <v>70</v>
      </c>
      <c r="AH33" s="52">
        <f t="shared" si="2"/>
        <v>70</v>
      </c>
      <c r="AI33" s="53">
        <f t="shared" si="3"/>
        <v>0</v>
      </c>
      <c r="AK33" s="54"/>
    </row>
    <row r="34" spans="1:41" ht="14.45" x14ac:dyDescent="0.35">
      <c r="A34" s="58" t="s">
        <v>40</v>
      </c>
      <c r="B34" s="56">
        <v>0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  <c r="Z34" s="70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9">
        <v>69</v>
      </c>
      <c r="AH34" s="52">
        <f t="shared" si="2"/>
        <v>0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27.7</v>
      </c>
      <c r="C35" s="56">
        <v>27.7</v>
      </c>
      <c r="D35" s="56">
        <v>27.7</v>
      </c>
      <c r="E35" s="56">
        <v>27.7</v>
      </c>
      <c r="F35" s="56">
        <v>27.7</v>
      </c>
      <c r="G35" s="56">
        <v>27.7</v>
      </c>
      <c r="H35" s="56">
        <v>27.7</v>
      </c>
      <c r="I35" s="56">
        <v>27.7</v>
      </c>
      <c r="J35" s="56">
        <v>27.7</v>
      </c>
      <c r="K35" s="56">
        <v>27.7</v>
      </c>
      <c r="L35" s="70">
        <v>27.8</v>
      </c>
      <c r="M35" s="70">
        <v>27.8</v>
      </c>
      <c r="N35" s="70">
        <v>27.5</v>
      </c>
      <c r="O35" s="70">
        <v>28</v>
      </c>
      <c r="P35" s="70">
        <v>28.2</v>
      </c>
      <c r="Q35" s="70">
        <v>28.2</v>
      </c>
      <c r="R35" s="70">
        <v>28.2</v>
      </c>
      <c r="S35" s="70">
        <v>28.2</v>
      </c>
      <c r="T35" s="70">
        <v>28.2</v>
      </c>
      <c r="U35" s="70">
        <v>28</v>
      </c>
      <c r="V35" s="70">
        <v>28.2</v>
      </c>
      <c r="W35" s="70">
        <v>28.2</v>
      </c>
      <c r="X35" s="70">
        <v>28</v>
      </c>
      <c r="Y35" s="70">
        <v>28</v>
      </c>
      <c r="Z35" s="70">
        <v>27.7</v>
      </c>
      <c r="AA35" s="56">
        <v>27.7</v>
      </c>
      <c r="AB35" s="56">
        <v>29</v>
      </c>
      <c r="AC35" s="56">
        <v>28.7</v>
      </c>
      <c r="AD35" s="56">
        <v>28.7</v>
      </c>
      <c r="AE35" s="56">
        <v>28.7</v>
      </c>
      <c r="AF35" s="56">
        <v>28.7</v>
      </c>
      <c r="AG35" s="59">
        <v>60</v>
      </c>
      <c r="AH35" s="52">
        <f t="shared" si="2"/>
        <v>29</v>
      </c>
      <c r="AI35" s="53">
        <f t="shared" si="3"/>
        <v>27.5</v>
      </c>
      <c r="AK35" s="54"/>
    </row>
    <row r="36" spans="1:41" ht="14.45" x14ac:dyDescent="0.35">
      <c r="A36" s="58" t="s">
        <v>42</v>
      </c>
      <c r="B36" s="56">
        <v>0</v>
      </c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30</v>
      </c>
      <c r="I36" s="56">
        <v>30</v>
      </c>
      <c r="J36" s="56">
        <v>30</v>
      </c>
      <c r="K36" s="56">
        <v>30</v>
      </c>
      <c r="L36" s="49">
        <v>30</v>
      </c>
      <c r="M36" s="49">
        <v>30</v>
      </c>
      <c r="N36" s="49">
        <v>30</v>
      </c>
      <c r="O36" s="49">
        <v>14</v>
      </c>
      <c r="P36" s="49">
        <v>15</v>
      </c>
      <c r="Q36" s="49">
        <v>14</v>
      </c>
      <c r="R36" s="49">
        <v>14</v>
      </c>
      <c r="S36" s="49">
        <v>14</v>
      </c>
      <c r="T36" s="49">
        <v>29</v>
      </c>
      <c r="U36" s="49">
        <v>29</v>
      </c>
      <c r="V36" s="70">
        <v>29</v>
      </c>
      <c r="W36" s="70">
        <v>29</v>
      </c>
      <c r="X36" s="70">
        <v>29</v>
      </c>
      <c r="Y36" s="70">
        <v>29</v>
      </c>
      <c r="Z36" s="70">
        <v>29</v>
      </c>
      <c r="AA36" s="56">
        <v>29</v>
      </c>
      <c r="AB36" s="56">
        <v>29</v>
      </c>
      <c r="AC36" s="56">
        <v>29</v>
      </c>
      <c r="AD36" s="56">
        <v>29</v>
      </c>
      <c r="AE36" s="56">
        <v>29</v>
      </c>
      <c r="AF36" s="56">
        <v>15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56">
        <v>11.8</v>
      </c>
      <c r="C37" s="71">
        <v>11.7</v>
      </c>
      <c r="D37" s="71">
        <v>11.7</v>
      </c>
      <c r="E37" s="71">
        <v>11.7</v>
      </c>
      <c r="F37" s="71">
        <v>11.7</v>
      </c>
      <c r="G37" s="71">
        <v>11.7</v>
      </c>
      <c r="H37" s="71">
        <v>11.7</v>
      </c>
      <c r="I37" s="71">
        <v>11.7</v>
      </c>
      <c r="J37" s="71">
        <v>11.7</v>
      </c>
      <c r="K37" s="71">
        <v>11.7</v>
      </c>
      <c r="L37" s="49">
        <v>13.7</v>
      </c>
      <c r="M37" s="49">
        <v>13.7</v>
      </c>
      <c r="N37" s="49">
        <v>13.6</v>
      </c>
      <c r="O37" s="49">
        <v>13.6</v>
      </c>
      <c r="P37" s="49">
        <v>11</v>
      </c>
      <c r="Q37" s="49">
        <v>10.9</v>
      </c>
      <c r="R37" s="49">
        <v>10.8</v>
      </c>
      <c r="S37" s="49">
        <v>10.8</v>
      </c>
      <c r="T37" s="49">
        <v>6.3</v>
      </c>
      <c r="U37" s="49">
        <v>10.9</v>
      </c>
      <c r="V37" s="49">
        <v>10.9</v>
      </c>
      <c r="W37" s="49">
        <v>10.9</v>
      </c>
      <c r="X37" s="49">
        <v>10.9</v>
      </c>
      <c r="Y37" s="49">
        <v>10.8</v>
      </c>
      <c r="Z37" s="49">
        <v>10.8</v>
      </c>
      <c r="AA37" s="56">
        <v>10.8</v>
      </c>
      <c r="AB37" s="56">
        <v>11</v>
      </c>
      <c r="AC37" s="56">
        <v>14.6</v>
      </c>
      <c r="AD37" s="56">
        <v>14</v>
      </c>
      <c r="AE37" s="56">
        <v>13.6</v>
      </c>
      <c r="AF37" s="56">
        <v>13.2</v>
      </c>
      <c r="AG37" s="59">
        <v>24</v>
      </c>
      <c r="AH37" s="52">
        <f t="shared" si="2"/>
        <v>14.6</v>
      </c>
      <c r="AI37" s="53">
        <f t="shared" si="3"/>
        <v>6.3</v>
      </c>
      <c r="AK37" s="54"/>
    </row>
    <row r="38" spans="1:41" ht="14.45" x14ac:dyDescent="0.35">
      <c r="A38" s="58" t="s">
        <v>44</v>
      </c>
      <c r="B38" s="56">
        <v>2.1</v>
      </c>
      <c r="C38" s="56">
        <v>2.1</v>
      </c>
      <c r="D38" s="56">
        <v>2.1</v>
      </c>
      <c r="E38" s="56">
        <v>2.1</v>
      </c>
      <c r="F38" s="56">
        <v>2.1</v>
      </c>
      <c r="G38" s="56">
        <v>2.1</v>
      </c>
      <c r="H38" s="56">
        <v>2.1</v>
      </c>
      <c r="I38" s="56">
        <v>2.1</v>
      </c>
      <c r="J38" s="56">
        <v>2.1</v>
      </c>
      <c r="K38" s="56">
        <v>2.1</v>
      </c>
      <c r="L38" s="56">
        <v>2.1</v>
      </c>
      <c r="M38" s="49">
        <v>2.2000000000000002</v>
      </c>
      <c r="N38" s="49">
        <v>2.2000000000000002</v>
      </c>
      <c r="O38" s="49">
        <v>2.2000000000000002</v>
      </c>
      <c r="P38" s="49">
        <v>2.1</v>
      </c>
      <c r="Q38" s="49">
        <v>2.2999999999999998</v>
      </c>
      <c r="R38" s="49">
        <v>2.2999999999999998</v>
      </c>
      <c r="S38" s="49">
        <v>2.2999999999999998</v>
      </c>
      <c r="T38" s="49">
        <v>2.2999999999999998</v>
      </c>
      <c r="U38" s="49">
        <v>2.2999999999999998</v>
      </c>
      <c r="V38" s="49">
        <v>2.2999999999999998</v>
      </c>
      <c r="W38" s="49">
        <v>2.2999999999999998</v>
      </c>
      <c r="X38" s="49">
        <v>2.1</v>
      </c>
      <c r="Y38" s="49">
        <v>2.1</v>
      </c>
      <c r="Z38" s="49">
        <v>2.1</v>
      </c>
      <c r="AA38" s="56">
        <v>2.1</v>
      </c>
      <c r="AB38" s="56">
        <v>2.1</v>
      </c>
      <c r="AC38" s="56">
        <v>2.1</v>
      </c>
      <c r="AD38" s="56">
        <v>2.1</v>
      </c>
      <c r="AE38" s="56">
        <v>2.1</v>
      </c>
      <c r="AF38" s="56">
        <v>2.1</v>
      </c>
      <c r="AG38" s="59">
        <v>15</v>
      </c>
      <c r="AH38" s="52">
        <f t="shared" si="2"/>
        <v>2.2999999999999998</v>
      </c>
      <c r="AI38" s="53">
        <f t="shared" si="3"/>
        <v>2.1</v>
      </c>
      <c r="AK38" s="54"/>
    </row>
    <row r="39" spans="1:41" ht="14.45" x14ac:dyDescent="0.35">
      <c r="A39" s="58" t="s">
        <v>45</v>
      </c>
      <c r="B39" s="56">
        <v>8</v>
      </c>
      <c r="C39" s="56">
        <v>8</v>
      </c>
      <c r="D39" s="56">
        <v>8</v>
      </c>
      <c r="E39" s="56">
        <v>8</v>
      </c>
      <c r="F39" s="56">
        <v>8</v>
      </c>
      <c r="G39" s="56">
        <v>8</v>
      </c>
      <c r="H39" s="56">
        <v>8</v>
      </c>
      <c r="I39" s="56">
        <v>8</v>
      </c>
      <c r="J39" s="56">
        <v>8</v>
      </c>
      <c r="K39" s="56">
        <v>8</v>
      </c>
      <c r="L39" s="56">
        <v>8</v>
      </c>
      <c r="M39" s="49">
        <v>8</v>
      </c>
      <c r="N39" s="49">
        <v>8</v>
      </c>
      <c r="O39" s="49">
        <v>8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56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10</v>
      </c>
      <c r="AG39" s="59">
        <v>14.1</v>
      </c>
      <c r="AH39" s="52">
        <f t="shared" si="2"/>
        <v>10</v>
      </c>
      <c r="AI39" s="53">
        <f t="shared" si="3"/>
        <v>8</v>
      </c>
      <c r="AK39" s="54"/>
      <c r="AL39" s="64"/>
      <c r="AO39" s="64"/>
    </row>
    <row r="40" spans="1:41" s="64" customFormat="1" ht="14.45" x14ac:dyDescent="0.35">
      <c r="A40" s="72" t="s">
        <v>46</v>
      </c>
      <c r="B40" s="56">
        <v>13</v>
      </c>
      <c r="C40" s="71">
        <v>13</v>
      </c>
      <c r="D40" s="71">
        <v>13</v>
      </c>
      <c r="E40" s="71">
        <v>13</v>
      </c>
      <c r="F40" s="71">
        <v>13</v>
      </c>
      <c r="G40" s="71">
        <v>13</v>
      </c>
      <c r="H40" s="71">
        <v>13</v>
      </c>
      <c r="I40" s="71">
        <v>13</v>
      </c>
      <c r="J40" s="71">
        <v>13</v>
      </c>
      <c r="K40" s="71">
        <v>13</v>
      </c>
      <c r="L40" s="71">
        <v>6</v>
      </c>
      <c r="M40" s="49">
        <v>6</v>
      </c>
      <c r="N40" s="49">
        <v>6</v>
      </c>
      <c r="O40" s="49">
        <v>6</v>
      </c>
      <c r="P40" s="49">
        <v>6</v>
      </c>
      <c r="Q40" s="49">
        <v>6</v>
      </c>
      <c r="R40" s="49">
        <v>6</v>
      </c>
      <c r="S40" s="49">
        <v>7</v>
      </c>
      <c r="T40" s="49">
        <v>7</v>
      </c>
      <c r="U40" s="49">
        <v>7</v>
      </c>
      <c r="V40" s="49">
        <v>7</v>
      </c>
      <c r="W40" s="49">
        <v>7</v>
      </c>
      <c r="X40" s="49">
        <v>7</v>
      </c>
      <c r="Y40" s="49">
        <v>7</v>
      </c>
      <c r="Z40" s="49">
        <v>7</v>
      </c>
      <c r="AA40" s="56">
        <v>10</v>
      </c>
      <c r="AB40" s="56">
        <v>10</v>
      </c>
      <c r="AC40" s="56">
        <v>10</v>
      </c>
      <c r="AD40" s="56">
        <v>10</v>
      </c>
      <c r="AE40" s="56">
        <v>10</v>
      </c>
      <c r="AF40" s="56">
        <v>10</v>
      </c>
      <c r="AG40" s="59">
        <v>14</v>
      </c>
      <c r="AH40" s="52">
        <f t="shared" si="2"/>
        <v>13</v>
      </c>
      <c r="AI40" s="53">
        <f t="shared" si="3"/>
        <v>6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6.4</v>
      </c>
      <c r="C41" s="56">
        <v>6.5</v>
      </c>
      <c r="D41" s="56">
        <v>6.5</v>
      </c>
      <c r="E41" s="56">
        <v>6.5</v>
      </c>
      <c r="F41" s="56">
        <v>6.5</v>
      </c>
      <c r="G41" s="56">
        <v>6.5</v>
      </c>
      <c r="H41" s="56">
        <v>6.5</v>
      </c>
      <c r="I41" s="56">
        <v>6.5</v>
      </c>
      <c r="J41" s="56">
        <v>6.5</v>
      </c>
      <c r="K41" s="56">
        <v>6.5</v>
      </c>
      <c r="L41" s="56">
        <v>6.5</v>
      </c>
      <c r="M41" s="49">
        <v>6.5</v>
      </c>
      <c r="N41" s="49">
        <v>6.5</v>
      </c>
      <c r="O41" s="49">
        <v>6.5</v>
      </c>
      <c r="P41" s="49">
        <v>6.5</v>
      </c>
      <c r="Q41" s="49">
        <v>6.5</v>
      </c>
      <c r="R41" s="49">
        <v>2.2000000000000002</v>
      </c>
      <c r="S41" s="49">
        <v>2.8</v>
      </c>
      <c r="T41" s="49">
        <v>2.8</v>
      </c>
      <c r="U41" s="49">
        <v>2.8</v>
      </c>
      <c r="V41" s="49">
        <v>2.8</v>
      </c>
      <c r="W41" s="49">
        <v>2.8</v>
      </c>
      <c r="X41" s="49">
        <v>2.8</v>
      </c>
      <c r="Y41" s="49">
        <v>7.5</v>
      </c>
      <c r="Z41" s="49">
        <v>8.1999999999999993</v>
      </c>
      <c r="AA41" s="56">
        <v>5.0999999999999996</v>
      </c>
      <c r="AB41" s="56">
        <v>5.0999999999999996</v>
      </c>
      <c r="AC41" s="56">
        <v>8.3000000000000007</v>
      </c>
      <c r="AD41" s="56">
        <v>7.1</v>
      </c>
      <c r="AE41" s="56">
        <v>7.2</v>
      </c>
      <c r="AF41" s="56">
        <v>7.2</v>
      </c>
      <c r="AG41" s="59">
        <v>10.050000000000001</v>
      </c>
      <c r="AH41" s="52">
        <f t="shared" si="2"/>
        <v>8.3000000000000007</v>
      </c>
      <c r="AI41" s="53">
        <f t="shared" si="3"/>
        <v>2.2000000000000002</v>
      </c>
      <c r="AK41" s="54"/>
    </row>
    <row r="42" spans="1:41" ht="14.45" x14ac:dyDescent="0.35">
      <c r="A42" s="58" t="s">
        <v>48</v>
      </c>
      <c r="B42" s="56">
        <v>6.2</v>
      </c>
      <c r="C42" s="56">
        <v>6.2</v>
      </c>
      <c r="D42" s="56">
        <v>6.2</v>
      </c>
      <c r="E42" s="56">
        <v>6.2</v>
      </c>
      <c r="F42" s="56">
        <v>6.2</v>
      </c>
      <c r="G42" s="56">
        <v>6.2</v>
      </c>
      <c r="H42" s="56">
        <v>6.2</v>
      </c>
      <c r="I42" s="56">
        <v>6.2</v>
      </c>
      <c r="J42" s="56">
        <v>6.2</v>
      </c>
      <c r="K42" s="56">
        <v>6.2</v>
      </c>
      <c r="L42" s="56">
        <v>6.2</v>
      </c>
      <c r="M42" s="49">
        <v>6.2</v>
      </c>
      <c r="N42" s="49">
        <v>6.2</v>
      </c>
      <c r="O42" s="49">
        <v>6.2</v>
      </c>
      <c r="P42" s="49">
        <v>6.2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6.2</v>
      </c>
      <c r="Y42" s="49">
        <v>6.2</v>
      </c>
      <c r="Z42" s="49">
        <v>6.2</v>
      </c>
      <c r="AA42" s="56">
        <v>6.2</v>
      </c>
      <c r="AB42" s="56">
        <v>6.2</v>
      </c>
      <c r="AC42" s="56">
        <v>6.2</v>
      </c>
      <c r="AD42" s="56">
        <v>6.2</v>
      </c>
      <c r="AE42" s="56">
        <v>6.2</v>
      </c>
      <c r="AF42" s="56">
        <v>6.2</v>
      </c>
      <c r="AG42" s="59">
        <v>6.2</v>
      </c>
      <c r="AH42" s="52">
        <f t="shared" si="2"/>
        <v>6.2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 t="shared" ref="B43" si="6">B180</f>
        <v>3.54</v>
      </c>
      <c r="C43" s="73">
        <f t="shared" ref="C43:AF43" si="7">C180</f>
        <v>3.54</v>
      </c>
      <c r="D43" s="73">
        <f t="shared" si="7"/>
        <v>3.54</v>
      </c>
      <c r="E43" s="73">
        <f t="shared" si="7"/>
        <v>3.54</v>
      </c>
      <c r="F43" s="73">
        <f t="shared" si="7"/>
        <v>3.54</v>
      </c>
      <c r="G43" s="73">
        <f t="shared" si="7"/>
        <v>3.54</v>
      </c>
      <c r="H43" s="73">
        <f t="shared" si="7"/>
        <v>3.54</v>
      </c>
      <c r="I43" s="73">
        <f t="shared" si="7"/>
        <v>3.54</v>
      </c>
      <c r="J43" s="73">
        <f t="shared" si="7"/>
        <v>3.54</v>
      </c>
      <c r="K43" s="73">
        <f t="shared" si="7"/>
        <v>3.54</v>
      </c>
      <c r="L43" s="73">
        <f t="shared" si="7"/>
        <v>3.54</v>
      </c>
      <c r="M43" s="73">
        <f t="shared" si="7"/>
        <v>3.54</v>
      </c>
      <c r="N43" s="73">
        <f t="shared" si="7"/>
        <v>3.54</v>
      </c>
      <c r="O43" s="73">
        <f t="shared" si="7"/>
        <v>3.54</v>
      </c>
      <c r="P43" s="73">
        <f t="shared" si="7"/>
        <v>3.54</v>
      </c>
      <c r="Q43" s="73">
        <f t="shared" si="7"/>
        <v>3.54</v>
      </c>
      <c r="R43" s="73">
        <f t="shared" si="7"/>
        <v>3.54</v>
      </c>
      <c r="S43" s="73">
        <f t="shared" si="7"/>
        <v>3.54</v>
      </c>
      <c r="T43" s="73">
        <f t="shared" si="7"/>
        <v>3.54</v>
      </c>
      <c r="U43" s="73">
        <f t="shared" si="7"/>
        <v>3.54</v>
      </c>
      <c r="V43" s="73">
        <f t="shared" si="7"/>
        <v>3.54</v>
      </c>
      <c r="W43" s="73">
        <f t="shared" si="7"/>
        <v>3.54</v>
      </c>
      <c r="X43" s="73">
        <f t="shared" si="7"/>
        <v>3.54</v>
      </c>
      <c r="Y43" s="73">
        <f t="shared" si="7"/>
        <v>3.54</v>
      </c>
      <c r="Z43" s="73">
        <f t="shared" si="7"/>
        <v>3.54</v>
      </c>
      <c r="AA43" s="73">
        <f t="shared" si="7"/>
        <v>3.54</v>
      </c>
      <c r="AB43" s="73">
        <f t="shared" si="7"/>
        <v>3.54</v>
      </c>
      <c r="AC43" s="73">
        <f t="shared" si="7"/>
        <v>3.54</v>
      </c>
      <c r="AD43" s="73">
        <f t="shared" si="7"/>
        <v>3.54</v>
      </c>
      <c r="AE43" s="73">
        <f t="shared" si="7"/>
        <v>3.54</v>
      </c>
      <c r="AF43" s="73">
        <f t="shared" si="7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" si="8">SUM(B32:B43)</f>
        <v>261.04000000000002</v>
      </c>
      <c r="C44" s="69">
        <f t="shared" ref="C44:AF44" si="9">SUM(C32:C43)</f>
        <v>216.23999999999995</v>
      </c>
      <c r="D44" s="69">
        <f t="shared" si="9"/>
        <v>275.33999999999997</v>
      </c>
      <c r="E44" s="69">
        <f t="shared" si="9"/>
        <v>270.33999999999997</v>
      </c>
      <c r="F44" s="69">
        <f t="shared" si="9"/>
        <v>270.33999999999997</v>
      </c>
      <c r="G44" s="69">
        <f t="shared" si="9"/>
        <v>270.33999999999997</v>
      </c>
      <c r="H44" s="69">
        <f t="shared" si="9"/>
        <v>300.34000000000003</v>
      </c>
      <c r="I44" s="69">
        <f t="shared" si="9"/>
        <v>237.73999999999995</v>
      </c>
      <c r="J44" s="69">
        <f t="shared" si="9"/>
        <v>237.73999999999995</v>
      </c>
      <c r="K44" s="69">
        <f t="shared" si="9"/>
        <v>252.73999999999995</v>
      </c>
      <c r="L44" s="69">
        <f t="shared" si="9"/>
        <v>247.14</v>
      </c>
      <c r="M44" s="69">
        <f t="shared" si="9"/>
        <v>246.04</v>
      </c>
      <c r="N44" s="69">
        <f t="shared" si="9"/>
        <v>246.23999999999995</v>
      </c>
      <c r="O44" s="69">
        <f t="shared" si="9"/>
        <v>291.34000000000003</v>
      </c>
      <c r="P44" s="69">
        <f t="shared" si="9"/>
        <v>292.74</v>
      </c>
      <c r="Q44" s="69">
        <f t="shared" si="9"/>
        <v>293.94</v>
      </c>
      <c r="R44" s="69">
        <f t="shared" si="9"/>
        <v>285.54000000000002</v>
      </c>
      <c r="S44" s="69">
        <f t="shared" si="9"/>
        <v>278.94000000000005</v>
      </c>
      <c r="T44" s="69">
        <f t="shared" si="9"/>
        <v>284.64000000000004</v>
      </c>
      <c r="U44" s="69">
        <f t="shared" si="9"/>
        <v>288.44</v>
      </c>
      <c r="V44" s="69">
        <f t="shared" si="9"/>
        <v>287.04000000000002</v>
      </c>
      <c r="W44" s="69">
        <f t="shared" si="9"/>
        <v>288.74</v>
      </c>
      <c r="X44" s="69">
        <f t="shared" si="9"/>
        <v>286.75</v>
      </c>
      <c r="Y44" s="69">
        <f t="shared" si="9"/>
        <v>292.14000000000004</v>
      </c>
      <c r="Z44" s="69">
        <f t="shared" si="9"/>
        <v>292.14000000000004</v>
      </c>
      <c r="AA44" s="69">
        <f t="shared" si="9"/>
        <v>306.14000000000004</v>
      </c>
      <c r="AB44" s="69">
        <f t="shared" si="9"/>
        <v>303.64000000000004</v>
      </c>
      <c r="AC44" s="69">
        <f t="shared" si="9"/>
        <v>309.64000000000004</v>
      </c>
      <c r="AD44" s="69">
        <f t="shared" si="9"/>
        <v>297.74000000000007</v>
      </c>
      <c r="AE44" s="69">
        <f t="shared" si="9"/>
        <v>307.44000000000005</v>
      </c>
      <c r="AF44" s="69">
        <f t="shared" si="9"/>
        <v>293.94</v>
      </c>
      <c r="AG44" s="74">
        <f>SUM(AG32:AG43)</f>
        <v>464.91</v>
      </c>
      <c r="AH44" s="52">
        <f t="shared" si="2"/>
        <v>309.64000000000004</v>
      </c>
      <c r="AI44" s="53">
        <f t="shared" si="3"/>
        <v>216.23999999999995</v>
      </c>
      <c r="AK44" s="54"/>
    </row>
    <row r="45" spans="1:41" ht="14.45" x14ac:dyDescent="0.35">
      <c r="A45" s="55" t="s">
        <v>51</v>
      </c>
      <c r="B45" s="49">
        <v>25</v>
      </c>
      <c r="C45" s="56">
        <v>29.6</v>
      </c>
      <c r="D45" s="56">
        <v>0</v>
      </c>
      <c r="E45" s="56">
        <v>0</v>
      </c>
      <c r="F45" s="56">
        <v>0</v>
      </c>
      <c r="G45" s="56">
        <v>20</v>
      </c>
      <c r="H45" s="56">
        <v>35</v>
      </c>
      <c r="I45" s="56">
        <v>45</v>
      </c>
      <c r="J45" s="56">
        <v>55</v>
      </c>
      <c r="K45" s="56">
        <v>60</v>
      </c>
      <c r="L45" s="75">
        <v>49</v>
      </c>
      <c r="M45" s="75">
        <v>50.3</v>
      </c>
      <c r="N45" s="75">
        <v>52.8</v>
      </c>
      <c r="O45" s="75">
        <v>29.8</v>
      </c>
      <c r="P45" s="49">
        <v>15</v>
      </c>
      <c r="Q45" s="49">
        <v>10.3</v>
      </c>
      <c r="R45" s="49">
        <v>29.3</v>
      </c>
      <c r="S45" s="49">
        <v>29.3</v>
      </c>
      <c r="T45" s="49">
        <v>38.6</v>
      </c>
      <c r="U45" s="49">
        <v>33.9</v>
      </c>
      <c r="V45" s="49">
        <v>30.2</v>
      </c>
      <c r="W45" s="49">
        <v>20.3</v>
      </c>
      <c r="X45" s="49">
        <v>13</v>
      </c>
      <c r="Y45" s="49">
        <v>58.9</v>
      </c>
      <c r="Z45" s="49">
        <v>59.8</v>
      </c>
      <c r="AA45" s="49">
        <v>49.2</v>
      </c>
      <c r="AB45" s="49">
        <v>34.799999999999997</v>
      </c>
      <c r="AC45" s="49">
        <v>34.5</v>
      </c>
      <c r="AD45" s="49">
        <v>34.799999999999997</v>
      </c>
      <c r="AE45" s="49">
        <v>40</v>
      </c>
      <c r="AF45" s="49">
        <v>40.200000000000003</v>
      </c>
      <c r="AG45" s="57">
        <v>60</v>
      </c>
      <c r="AH45" s="52">
        <f t="shared" si="2"/>
        <v>60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70">
        <v>6.6</v>
      </c>
      <c r="C46" s="56">
        <v>15.2</v>
      </c>
      <c r="D46" s="56">
        <v>0</v>
      </c>
      <c r="E46" s="56">
        <v>0</v>
      </c>
      <c r="F46" s="56">
        <v>0</v>
      </c>
      <c r="G46" s="56">
        <v>5.2</v>
      </c>
      <c r="H46" s="56">
        <v>15</v>
      </c>
      <c r="I46" s="56">
        <v>18</v>
      </c>
      <c r="J46" s="56">
        <v>27</v>
      </c>
      <c r="K46" s="56">
        <v>30</v>
      </c>
      <c r="L46" s="75">
        <v>27.2</v>
      </c>
      <c r="M46" s="75">
        <v>26.3</v>
      </c>
      <c r="N46" s="75">
        <v>26.8</v>
      </c>
      <c r="O46" s="75">
        <v>15.3</v>
      </c>
      <c r="P46" s="70">
        <v>6.3</v>
      </c>
      <c r="Q46" s="70">
        <v>3.8</v>
      </c>
      <c r="R46" s="49">
        <v>14.6</v>
      </c>
      <c r="S46" s="49">
        <v>15.9</v>
      </c>
      <c r="T46" s="49">
        <v>19</v>
      </c>
      <c r="U46" s="70">
        <v>15.1</v>
      </c>
      <c r="V46" s="70">
        <v>15.6</v>
      </c>
      <c r="W46" s="70">
        <v>15.6</v>
      </c>
      <c r="X46" s="70">
        <v>6.6</v>
      </c>
      <c r="Y46" s="70">
        <v>25.2</v>
      </c>
      <c r="Z46" s="70">
        <v>30.2</v>
      </c>
      <c r="AA46" s="70">
        <v>23</v>
      </c>
      <c r="AB46" s="70">
        <v>16</v>
      </c>
      <c r="AC46" s="70">
        <v>22.8</v>
      </c>
      <c r="AD46" s="70">
        <v>19</v>
      </c>
      <c r="AE46" s="70">
        <v>18.8</v>
      </c>
      <c r="AF46" s="70">
        <v>29.7</v>
      </c>
      <c r="AG46" s="59">
        <v>32</v>
      </c>
      <c r="AH46" s="52">
        <f t="shared" si="2"/>
        <v>30.2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7">
        <v>2.4</v>
      </c>
      <c r="C47" s="71">
        <v>5.6</v>
      </c>
      <c r="D47" s="71">
        <v>0</v>
      </c>
      <c r="E47" s="71">
        <v>0</v>
      </c>
      <c r="F47" s="71">
        <v>0</v>
      </c>
      <c r="G47" s="71">
        <v>2</v>
      </c>
      <c r="H47" s="71">
        <v>6</v>
      </c>
      <c r="I47" s="71">
        <v>8</v>
      </c>
      <c r="J47" s="71">
        <v>11</v>
      </c>
      <c r="K47" s="71">
        <v>11</v>
      </c>
      <c r="L47" s="76">
        <v>9.9</v>
      </c>
      <c r="M47" s="76">
        <v>9.6</v>
      </c>
      <c r="N47" s="76">
        <v>9.5</v>
      </c>
      <c r="O47" s="76">
        <v>5.6</v>
      </c>
      <c r="P47" s="77">
        <v>1.6</v>
      </c>
      <c r="Q47" s="77">
        <v>1.5</v>
      </c>
      <c r="R47" s="49">
        <v>5.3</v>
      </c>
      <c r="S47" s="49">
        <v>5.8</v>
      </c>
      <c r="T47" s="49">
        <v>7</v>
      </c>
      <c r="U47" s="77">
        <v>5.5</v>
      </c>
      <c r="V47" s="77">
        <v>5.7</v>
      </c>
      <c r="W47" s="77">
        <v>5.7</v>
      </c>
      <c r="X47" s="77">
        <v>2.4</v>
      </c>
      <c r="Y47" s="77">
        <v>9.1999999999999993</v>
      </c>
      <c r="Z47" s="77">
        <v>11</v>
      </c>
      <c r="AA47" s="77">
        <v>8.4</v>
      </c>
      <c r="AB47" s="77">
        <v>5.8</v>
      </c>
      <c r="AC47" s="77">
        <v>8.3000000000000007</v>
      </c>
      <c r="AD47" s="77">
        <v>6.9</v>
      </c>
      <c r="AE47" s="77">
        <v>6.9</v>
      </c>
      <c r="AF47" s="77">
        <v>10.3</v>
      </c>
      <c r="AG47" s="78">
        <v>14</v>
      </c>
      <c r="AH47" s="52">
        <f t="shared" si="2"/>
        <v>11</v>
      </c>
      <c r="AI47" s="53">
        <f t="shared" si="3"/>
        <v>0</v>
      </c>
      <c r="AK47" s="54"/>
    </row>
    <row r="48" spans="1:41" thickBot="1" x14ac:dyDescent="0.4">
      <c r="A48" s="68" t="s">
        <v>54</v>
      </c>
      <c r="B48" s="69">
        <f t="shared" ref="B48" si="10">SUM(B45:B47)</f>
        <v>34</v>
      </c>
      <c r="C48" s="69">
        <f t="shared" ref="C48:AF48" si="11">SUM(C45:C47)</f>
        <v>50.4</v>
      </c>
      <c r="D48" s="69">
        <f t="shared" si="11"/>
        <v>0</v>
      </c>
      <c r="E48" s="69">
        <f t="shared" si="11"/>
        <v>0</v>
      </c>
      <c r="F48" s="69">
        <f t="shared" si="11"/>
        <v>0</v>
      </c>
      <c r="G48" s="69">
        <f t="shared" si="11"/>
        <v>27.2</v>
      </c>
      <c r="H48" s="69">
        <f t="shared" si="11"/>
        <v>56</v>
      </c>
      <c r="I48" s="69">
        <f t="shared" si="11"/>
        <v>71</v>
      </c>
      <c r="J48" s="69">
        <f t="shared" si="11"/>
        <v>93</v>
      </c>
      <c r="K48" s="69">
        <f t="shared" si="11"/>
        <v>101</v>
      </c>
      <c r="L48" s="69">
        <f t="shared" si="11"/>
        <v>86.100000000000009</v>
      </c>
      <c r="M48" s="69">
        <f t="shared" si="11"/>
        <v>86.199999999999989</v>
      </c>
      <c r="N48" s="69">
        <f t="shared" si="11"/>
        <v>89.1</v>
      </c>
      <c r="O48" s="69">
        <f t="shared" si="11"/>
        <v>50.7</v>
      </c>
      <c r="P48" s="69">
        <f t="shared" si="11"/>
        <v>22.900000000000002</v>
      </c>
      <c r="Q48" s="69">
        <f t="shared" si="11"/>
        <v>15.600000000000001</v>
      </c>
      <c r="R48" s="69">
        <f t="shared" si="11"/>
        <v>49.199999999999996</v>
      </c>
      <c r="S48" s="69">
        <f t="shared" si="11"/>
        <v>51</v>
      </c>
      <c r="T48" s="69">
        <f t="shared" si="11"/>
        <v>64.599999999999994</v>
      </c>
      <c r="U48" s="69">
        <f t="shared" si="11"/>
        <v>54.5</v>
      </c>
      <c r="V48" s="69">
        <f t="shared" si="11"/>
        <v>51.5</v>
      </c>
      <c r="W48" s="69">
        <f t="shared" si="11"/>
        <v>41.6</v>
      </c>
      <c r="X48" s="69">
        <f t="shared" si="11"/>
        <v>22</v>
      </c>
      <c r="Y48" s="69">
        <f t="shared" si="11"/>
        <v>93.3</v>
      </c>
      <c r="Z48" s="69">
        <f t="shared" si="11"/>
        <v>101</v>
      </c>
      <c r="AA48" s="69">
        <f t="shared" si="11"/>
        <v>80.600000000000009</v>
      </c>
      <c r="AB48" s="69">
        <f t="shared" si="11"/>
        <v>56.599999999999994</v>
      </c>
      <c r="AC48" s="69">
        <f t="shared" si="11"/>
        <v>65.599999999999994</v>
      </c>
      <c r="AD48" s="69">
        <f t="shared" si="11"/>
        <v>60.699999999999996</v>
      </c>
      <c r="AE48" s="69">
        <f t="shared" si="11"/>
        <v>65.7</v>
      </c>
      <c r="AF48" s="69">
        <f t="shared" si="11"/>
        <v>80.2</v>
      </c>
      <c r="AG48" s="74">
        <f>SUM(AG45:AG47)</f>
        <v>106</v>
      </c>
      <c r="AH48" s="52">
        <f t="shared" si="2"/>
        <v>101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26</v>
      </c>
      <c r="C49" s="49">
        <v>25.7</v>
      </c>
      <c r="D49" s="49">
        <v>18</v>
      </c>
      <c r="E49" s="49">
        <v>22</v>
      </c>
      <c r="F49" s="49">
        <v>25.7</v>
      </c>
      <c r="G49" s="49">
        <v>31</v>
      </c>
      <c r="H49" s="49">
        <v>24.4</v>
      </c>
      <c r="I49" s="49">
        <v>23</v>
      </c>
      <c r="J49" s="49">
        <v>24.1</v>
      </c>
      <c r="K49" s="49">
        <v>26</v>
      </c>
      <c r="L49" s="49">
        <v>29</v>
      </c>
      <c r="M49" s="49">
        <v>32.5</v>
      </c>
      <c r="N49" s="49">
        <v>49.6</v>
      </c>
      <c r="O49" s="49">
        <v>36.700000000000003</v>
      </c>
      <c r="P49" s="49">
        <v>41</v>
      </c>
      <c r="Q49" s="49">
        <v>35</v>
      </c>
      <c r="R49" s="49">
        <v>30.72</v>
      </c>
      <c r="S49" s="49">
        <v>27.5</v>
      </c>
      <c r="T49" s="49">
        <v>38.54</v>
      </c>
      <c r="U49" s="49">
        <v>38.9</v>
      </c>
      <c r="V49" s="49">
        <v>36</v>
      </c>
      <c r="W49" s="49">
        <v>23.85</v>
      </c>
      <c r="X49" s="49">
        <v>21.7</v>
      </c>
      <c r="Y49" s="49">
        <v>31.4</v>
      </c>
      <c r="Z49" s="49">
        <v>37.450000000000003</v>
      </c>
      <c r="AA49" s="49">
        <v>52.76</v>
      </c>
      <c r="AB49" s="49">
        <v>58</v>
      </c>
      <c r="AC49" s="49">
        <v>73.52</v>
      </c>
      <c r="AD49" s="49">
        <v>54.5</v>
      </c>
      <c r="AE49" s="49">
        <v>31.28</v>
      </c>
      <c r="AF49" s="49">
        <v>41.6</v>
      </c>
      <c r="AG49" s="57"/>
      <c r="AH49" s="52">
        <f t="shared" si="2"/>
        <v>73.52</v>
      </c>
      <c r="AI49" s="53">
        <f t="shared" si="3"/>
        <v>18</v>
      </c>
      <c r="AK49" s="54"/>
    </row>
    <row r="50" spans="1:37" x14ac:dyDescent="0.2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49">
        <v>60</v>
      </c>
      <c r="M50" s="49">
        <v>56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59"/>
      <c r="AH50" s="52">
        <f t="shared" si="2"/>
        <v>60</v>
      </c>
      <c r="AI50" s="53">
        <f t="shared" si="3"/>
        <v>0</v>
      </c>
      <c r="AK50" s="54"/>
    </row>
    <row r="51" spans="1:37" x14ac:dyDescent="0.25">
      <c r="A51" s="58" t="s">
        <v>57</v>
      </c>
      <c r="B51" s="70">
        <v>146</v>
      </c>
      <c r="C51" s="70">
        <v>155</v>
      </c>
      <c r="D51" s="70">
        <v>145</v>
      </c>
      <c r="E51" s="70">
        <v>140</v>
      </c>
      <c r="F51" s="70">
        <v>150</v>
      </c>
      <c r="G51" s="49">
        <v>145</v>
      </c>
      <c r="H51" s="49">
        <v>145</v>
      </c>
      <c r="I51" s="49">
        <v>245</v>
      </c>
      <c r="J51" s="49">
        <v>244</v>
      </c>
      <c r="K51" s="49">
        <v>255</v>
      </c>
      <c r="L51" s="70">
        <v>240</v>
      </c>
      <c r="M51" s="70">
        <v>252</v>
      </c>
      <c r="N51" s="70">
        <v>256</v>
      </c>
      <c r="O51" s="70">
        <v>239</v>
      </c>
      <c r="P51" s="70">
        <v>216</v>
      </c>
      <c r="Q51" s="70">
        <v>200</v>
      </c>
      <c r="R51" s="70">
        <v>209</v>
      </c>
      <c r="S51" s="70">
        <v>216</v>
      </c>
      <c r="T51" s="70">
        <v>201.3</v>
      </c>
      <c r="U51" s="80">
        <v>200</v>
      </c>
      <c r="V51" s="80">
        <v>150</v>
      </c>
      <c r="W51" s="80">
        <v>150</v>
      </c>
      <c r="X51" s="80">
        <v>215</v>
      </c>
      <c r="Y51" s="80">
        <v>196</v>
      </c>
      <c r="Z51" s="80">
        <v>176</v>
      </c>
      <c r="AA51" s="70">
        <v>243</v>
      </c>
      <c r="AB51" s="70">
        <v>240</v>
      </c>
      <c r="AC51" s="70">
        <v>238.5</v>
      </c>
      <c r="AD51" s="70">
        <v>198</v>
      </c>
      <c r="AE51" s="70">
        <v>153</v>
      </c>
      <c r="AF51" s="70">
        <v>123.1</v>
      </c>
      <c r="AG51" s="81"/>
      <c r="AH51" s="52">
        <f t="shared" si="2"/>
        <v>256</v>
      </c>
      <c r="AI51" s="53">
        <f t="shared" si="3"/>
        <v>123.1</v>
      </c>
      <c r="AK51" s="54"/>
    </row>
    <row r="52" spans="1:37" x14ac:dyDescent="0.2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10</v>
      </c>
      <c r="J52" s="82">
        <v>10</v>
      </c>
      <c r="K52" s="82">
        <v>10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10</v>
      </c>
      <c r="AI52" s="53">
        <f t="shared" si="3"/>
        <v>0</v>
      </c>
      <c r="AK52" s="54"/>
    </row>
    <row r="53" spans="1:37" x14ac:dyDescent="0.25">
      <c r="A53" s="58" t="s">
        <v>59</v>
      </c>
      <c r="B53" s="49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49">
        <v>0</v>
      </c>
      <c r="Y53" s="70">
        <v>0</v>
      </c>
      <c r="Z53" s="70">
        <v>0</v>
      </c>
      <c r="AA53" s="49">
        <v>55.2</v>
      </c>
      <c r="AB53" s="49">
        <v>54.3</v>
      </c>
      <c r="AC53" s="49">
        <v>0</v>
      </c>
      <c r="AD53" s="49">
        <v>0</v>
      </c>
      <c r="AE53" s="49">
        <v>0</v>
      </c>
      <c r="AF53" s="49">
        <v>0</v>
      </c>
      <c r="AG53" s="81"/>
      <c r="AH53" s="52">
        <f t="shared" si="2"/>
        <v>55.2</v>
      </c>
      <c r="AI53" s="53">
        <f t="shared" si="3"/>
        <v>0</v>
      </c>
      <c r="AK53" s="54"/>
    </row>
    <row r="54" spans="1:37" x14ac:dyDescent="0.25">
      <c r="A54" s="58" t="s">
        <v>60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49">
        <v>0</v>
      </c>
      <c r="Y54" s="70">
        <v>0</v>
      </c>
      <c r="Z54" s="70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61</v>
      </c>
      <c r="B55" s="83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49">
        <v>0</v>
      </c>
      <c r="Y55" s="70">
        <v>0</v>
      </c>
      <c r="Z55" s="70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62</v>
      </c>
      <c r="B56" s="83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49">
        <v>0</v>
      </c>
      <c r="Y56" s="70">
        <v>0</v>
      </c>
      <c r="Z56" s="70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58" t="s">
        <v>63</v>
      </c>
      <c r="B57" s="83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49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3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49">
        <v>0</v>
      </c>
      <c r="Y58" s="70">
        <v>0</v>
      </c>
      <c r="Z58" s="70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3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49">
        <v>0</v>
      </c>
      <c r="Y59" s="70">
        <v>0</v>
      </c>
      <c r="Z59" s="70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 t="shared" ref="B60" si="12">SUM(B49:B59)</f>
        <v>172</v>
      </c>
      <c r="C60" s="69">
        <f t="shared" ref="C60:AF60" si="13">SUM(C49:C59)</f>
        <v>180.7</v>
      </c>
      <c r="D60" s="69">
        <f t="shared" si="13"/>
        <v>163</v>
      </c>
      <c r="E60" s="69">
        <f t="shared" si="13"/>
        <v>162</v>
      </c>
      <c r="F60" s="69">
        <f t="shared" si="13"/>
        <v>175.7</v>
      </c>
      <c r="G60" s="69">
        <f t="shared" si="13"/>
        <v>176</v>
      </c>
      <c r="H60" s="69">
        <f t="shared" si="13"/>
        <v>169.4</v>
      </c>
      <c r="I60" s="69">
        <f t="shared" si="13"/>
        <v>278</v>
      </c>
      <c r="J60" s="69">
        <f t="shared" si="13"/>
        <v>278.10000000000002</v>
      </c>
      <c r="K60" s="69">
        <f t="shared" si="13"/>
        <v>291</v>
      </c>
      <c r="L60" s="69">
        <f t="shared" si="13"/>
        <v>329</v>
      </c>
      <c r="M60" s="69">
        <f t="shared" si="13"/>
        <v>340.5</v>
      </c>
      <c r="N60" s="69">
        <f t="shared" si="13"/>
        <v>305.60000000000002</v>
      </c>
      <c r="O60" s="69">
        <f t="shared" si="13"/>
        <v>275.7</v>
      </c>
      <c r="P60" s="69">
        <f t="shared" si="13"/>
        <v>257</v>
      </c>
      <c r="Q60" s="69">
        <f t="shared" si="13"/>
        <v>235</v>
      </c>
      <c r="R60" s="69">
        <f t="shared" si="13"/>
        <v>239.72</v>
      </c>
      <c r="S60" s="69">
        <f t="shared" si="13"/>
        <v>243.5</v>
      </c>
      <c r="T60" s="69">
        <f t="shared" si="13"/>
        <v>239.84</v>
      </c>
      <c r="U60" s="69">
        <f t="shared" si="13"/>
        <v>238.9</v>
      </c>
      <c r="V60" s="69">
        <f t="shared" si="13"/>
        <v>186</v>
      </c>
      <c r="W60" s="69">
        <f t="shared" si="13"/>
        <v>173.85</v>
      </c>
      <c r="X60" s="69">
        <f t="shared" si="13"/>
        <v>236.7</v>
      </c>
      <c r="Y60" s="69">
        <f t="shared" si="13"/>
        <v>227.4</v>
      </c>
      <c r="Z60" s="69">
        <f t="shared" si="13"/>
        <v>213.45</v>
      </c>
      <c r="AA60" s="69">
        <f t="shared" si="13"/>
        <v>350.96</v>
      </c>
      <c r="AB60" s="69">
        <f t="shared" si="13"/>
        <v>352.3</v>
      </c>
      <c r="AC60" s="69">
        <f t="shared" si="13"/>
        <v>312.02</v>
      </c>
      <c r="AD60" s="69">
        <f t="shared" si="13"/>
        <v>252.5</v>
      </c>
      <c r="AE60" s="69">
        <f t="shared" si="13"/>
        <v>184.28</v>
      </c>
      <c r="AF60" s="69">
        <f t="shared" si="13"/>
        <v>164.7</v>
      </c>
      <c r="AG60" s="74">
        <f>SUM(AG49:AG59)</f>
        <v>0</v>
      </c>
      <c r="AH60" s="52">
        <f t="shared" si="2"/>
        <v>352.3</v>
      </c>
      <c r="AI60" s="53">
        <f t="shared" si="3"/>
        <v>162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 t="shared" ref="B64" si="14">SUM(B61:B63)</f>
        <v>0</v>
      </c>
      <c r="C64" s="69">
        <f t="shared" ref="C64:AF64" si="15">SUM(C61:C63)</f>
        <v>0</v>
      </c>
      <c r="D64" s="69">
        <f t="shared" si="15"/>
        <v>0</v>
      </c>
      <c r="E64" s="69">
        <f t="shared" si="15"/>
        <v>0</v>
      </c>
      <c r="F64" s="69">
        <f t="shared" si="15"/>
        <v>0</v>
      </c>
      <c r="G64" s="69">
        <f t="shared" si="15"/>
        <v>0</v>
      </c>
      <c r="H64" s="69">
        <f t="shared" si="15"/>
        <v>0</v>
      </c>
      <c r="I64" s="69">
        <f t="shared" si="15"/>
        <v>0</v>
      </c>
      <c r="J64" s="69">
        <f t="shared" si="15"/>
        <v>0</v>
      </c>
      <c r="K64" s="69">
        <f t="shared" si="15"/>
        <v>0</v>
      </c>
      <c r="L64" s="69">
        <f t="shared" si="15"/>
        <v>0</v>
      </c>
      <c r="M64" s="69">
        <f t="shared" si="15"/>
        <v>0</v>
      </c>
      <c r="N64" s="69">
        <f t="shared" si="15"/>
        <v>0</v>
      </c>
      <c r="O64" s="69">
        <f t="shared" si="15"/>
        <v>0</v>
      </c>
      <c r="P64" s="69">
        <f t="shared" si="15"/>
        <v>0</v>
      </c>
      <c r="Q64" s="69">
        <f t="shared" si="15"/>
        <v>0</v>
      </c>
      <c r="R64" s="69">
        <f t="shared" si="15"/>
        <v>0</v>
      </c>
      <c r="S64" s="69">
        <f t="shared" si="15"/>
        <v>0</v>
      </c>
      <c r="T64" s="69">
        <f t="shared" si="15"/>
        <v>0</v>
      </c>
      <c r="U64" s="69">
        <f t="shared" si="15"/>
        <v>0</v>
      </c>
      <c r="V64" s="69">
        <f t="shared" si="15"/>
        <v>0</v>
      </c>
      <c r="W64" s="69">
        <f t="shared" si="15"/>
        <v>0</v>
      </c>
      <c r="X64" s="69">
        <f t="shared" si="15"/>
        <v>0</v>
      </c>
      <c r="Y64" s="69">
        <f t="shared" si="15"/>
        <v>0</v>
      </c>
      <c r="Z64" s="69">
        <f t="shared" si="15"/>
        <v>0</v>
      </c>
      <c r="AA64" s="69">
        <f t="shared" si="15"/>
        <v>0</v>
      </c>
      <c r="AB64" s="69">
        <f t="shared" si="15"/>
        <v>0</v>
      </c>
      <c r="AC64" s="69">
        <f t="shared" si="15"/>
        <v>0</v>
      </c>
      <c r="AD64" s="69">
        <f t="shared" si="15"/>
        <v>0</v>
      </c>
      <c r="AE64" s="69">
        <f t="shared" si="15"/>
        <v>0</v>
      </c>
      <c r="AF64" s="69">
        <f t="shared" si="15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0</v>
      </c>
      <c r="AI65" s="53">
        <f t="shared" si="3"/>
        <v>0</v>
      </c>
    </row>
    <row r="66" spans="1:35" ht="15.75" thickBot="1" x14ac:dyDescent="0.3">
      <c r="A66" s="90" t="s">
        <v>72</v>
      </c>
      <c r="B66" s="91">
        <f t="shared" ref="B66" si="16">B64+B60+B48+B44+B31+B65</f>
        <v>870.54</v>
      </c>
      <c r="C66" s="91">
        <f t="shared" ref="C66:AF66" si="17">C64+C60+C48+C44+C31+C65</f>
        <v>851.93999999999994</v>
      </c>
      <c r="D66" s="91">
        <f t="shared" si="17"/>
        <v>844.54</v>
      </c>
      <c r="E66" s="91">
        <f t="shared" si="17"/>
        <v>837.54</v>
      </c>
      <c r="F66" s="91">
        <f t="shared" si="17"/>
        <v>855.04</v>
      </c>
      <c r="G66" s="91">
        <f t="shared" si="17"/>
        <v>881.14</v>
      </c>
      <c r="H66" s="91">
        <f t="shared" si="17"/>
        <v>933.34</v>
      </c>
      <c r="I66" s="91">
        <f t="shared" si="17"/>
        <v>950.44</v>
      </c>
      <c r="J66" s="91">
        <f t="shared" si="17"/>
        <v>972.54</v>
      </c>
      <c r="K66" s="91">
        <f t="shared" si="17"/>
        <v>1008.44</v>
      </c>
      <c r="L66" s="91">
        <f t="shared" si="17"/>
        <v>1026.94</v>
      </c>
      <c r="M66" s="91">
        <f t="shared" si="17"/>
        <v>1037.44</v>
      </c>
      <c r="N66" s="91">
        <f t="shared" si="17"/>
        <v>1051.1400000000001</v>
      </c>
      <c r="O66" s="91">
        <f t="shared" si="17"/>
        <v>1027.94</v>
      </c>
      <c r="P66" s="91">
        <f t="shared" si="17"/>
        <v>977.64</v>
      </c>
      <c r="Q66" s="91">
        <f t="shared" si="17"/>
        <v>949.04</v>
      </c>
      <c r="R66" s="91">
        <f t="shared" si="17"/>
        <v>979.26</v>
      </c>
      <c r="S66" s="91">
        <f t="shared" si="17"/>
        <v>980.74</v>
      </c>
      <c r="T66" s="91">
        <f t="shared" si="17"/>
        <v>1041.28</v>
      </c>
      <c r="U66" s="91">
        <f t="shared" si="17"/>
        <v>989.2399999999999</v>
      </c>
      <c r="V66" s="91">
        <f t="shared" si="17"/>
        <v>884.93999999999994</v>
      </c>
      <c r="W66" s="91">
        <f t="shared" si="17"/>
        <v>865.19</v>
      </c>
      <c r="X66" s="91">
        <f t="shared" si="17"/>
        <v>954.55</v>
      </c>
      <c r="Y66" s="91">
        <f t="shared" si="17"/>
        <v>1021.14</v>
      </c>
      <c r="Z66" s="91">
        <f t="shared" si="17"/>
        <v>1015.19</v>
      </c>
      <c r="AA66" s="91">
        <f t="shared" si="17"/>
        <v>1149.5999999999999</v>
      </c>
      <c r="AB66" s="91">
        <f t="shared" si="17"/>
        <v>1124.44</v>
      </c>
      <c r="AC66" s="91">
        <f t="shared" si="17"/>
        <v>1097.06</v>
      </c>
      <c r="AD66" s="91">
        <f t="shared" si="17"/>
        <v>1018.6400000000001</v>
      </c>
      <c r="AE66" s="91">
        <f t="shared" si="17"/>
        <v>963.72</v>
      </c>
      <c r="AF66" s="91">
        <f t="shared" si="17"/>
        <v>943.43999999999994</v>
      </c>
      <c r="AG66" s="74">
        <f>AG64+AG60+AG48+AG44+AG31+AG65</f>
        <v>1400.5100000000002</v>
      </c>
      <c r="AH66" s="52">
        <f t="shared" si="2"/>
        <v>1149.5999999999999</v>
      </c>
      <c r="AI66" s="53">
        <f t="shared" si="3"/>
        <v>837.54</v>
      </c>
    </row>
    <row r="67" spans="1:35" x14ac:dyDescent="0.25">
      <c r="A67" s="55" t="s">
        <v>73</v>
      </c>
      <c r="B67" s="82">
        <f t="shared" ref="B67" si="18">IF(B52&lt;0,B52*-1,0)</f>
        <v>0</v>
      </c>
      <c r="C67" s="82">
        <f t="shared" ref="C67:Q67" si="19">IF(C52&lt;0,C52*-1,0)</f>
        <v>0</v>
      </c>
      <c r="D67" s="82">
        <f t="shared" si="19"/>
        <v>0</v>
      </c>
      <c r="E67" s="82">
        <f t="shared" si="19"/>
        <v>0</v>
      </c>
      <c r="F67" s="82">
        <f t="shared" si="19"/>
        <v>0</v>
      </c>
      <c r="G67" s="82">
        <f t="shared" si="19"/>
        <v>0</v>
      </c>
      <c r="H67" s="82">
        <f t="shared" si="19"/>
        <v>0</v>
      </c>
      <c r="I67" s="82">
        <f t="shared" si="19"/>
        <v>0</v>
      </c>
      <c r="J67" s="82">
        <f t="shared" si="19"/>
        <v>0</v>
      </c>
      <c r="K67" s="82">
        <f t="shared" si="19"/>
        <v>0</v>
      </c>
      <c r="L67" s="82">
        <f t="shared" si="19"/>
        <v>0</v>
      </c>
      <c r="M67" s="82">
        <f t="shared" si="19"/>
        <v>0</v>
      </c>
      <c r="N67" s="82">
        <f t="shared" si="19"/>
        <v>0</v>
      </c>
      <c r="O67" s="82">
        <f t="shared" si="19"/>
        <v>0</v>
      </c>
      <c r="P67" s="82">
        <f t="shared" si="19"/>
        <v>0</v>
      </c>
      <c r="Q67" s="82">
        <f t="shared" si="19"/>
        <v>0</v>
      </c>
      <c r="R67" s="82">
        <f>IF(R52&lt;0,R52*-1,0)</f>
        <v>0</v>
      </c>
      <c r="S67" s="82">
        <f t="shared" ref="S67:AF67" si="20">IF(S52&lt;0,S52*-1,0)</f>
        <v>0</v>
      </c>
      <c r="T67" s="82">
        <f t="shared" si="20"/>
        <v>0</v>
      </c>
      <c r="U67" s="82">
        <f t="shared" si="20"/>
        <v>0</v>
      </c>
      <c r="V67" s="82">
        <f t="shared" si="20"/>
        <v>0</v>
      </c>
      <c r="W67" s="82">
        <f t="shared" si="20"/>
        <v>0</v>
      </c>
      <c r="X67" s="82">
        <f t="shared" si="20"/>
        <v>0</v>
      </c>
      <c r="Y67" s="82">
        <f t="shared" si="20"/>
        <v>0</v>
      </c>
      <c r="Z67" s="82">
        <f t="shared" si="20"/>
        <v>0</v>
      </c>
      <c r="AA67" s="82">
        <f t="shared" si="20"/>
        <v>0</v>
      </c>
      <c r="AB67" s="82">
        <f t="shared" si="20"/>
        <v>0</v>
      </c>
      <c r="AC67" s="82">
        <f t="shared" si="20"/>
        <v>0</v>
      </c>
      <c r="AD67" s="82">
        <f t="shared" si="20"/>
        <v>0</v>
      </c>
      <c r="AE67" s="82">
        <f t="shared" si="20"/>
        <v>0</v>
      </c>
      <c r="AF67" s="82">
        <f t="shared" si="20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" si="21">IF(B50&lt;0,B50*-1,0)</f>
        <v>0</v>
      </c>
      <c r="C68" s="82">
        <f t="shared" ref="C68:Q68" si="22">IF(C50&lt;0,C50*-1,0)</f>
        <v>0</v>
      </c>
      <c r="D68" s="82">
        <f t="shared" si="22"/>
        <v>0</v>
      </c>
      <c r="E68" s="82">
        <f t="shared" si="22"/>
        <v>0</v>
      </c>
      <c r="F68" s="82">
        <f t="shared" si="22"/>
        <v>0</v>
      </c>
      <c r="G68" s="82">
        <f t="shared" si="22"/>
        <v>0</v>
      </c>
      <c r="H68" s="82">
        <f t="shared" si="22"/>
        <v>0</v>
      </c>
      <c r="I68" s="82">
        <f t="shared" si="22"/>
        <v>0</v>
      </c>
      <c r="J68" s="82">
        <f t="shared" si="22"/>
        <v>0</v>
      </c>
      <c r="K68" s="82">
        <f t="shared" si="22"/>
        <v>0</v>
      </c>
      <c r="L68" s="82">
        <f t="shared" si="22"/>
        <v>0</v>
      </c>
      <c r="M68" s="82">
        <f t="shared" si="22"/>
        <v>0</v>
      </c>
      <c r="N68" s="82">
        <f t="shared" si="22"/>
        <v>0</v>
      </c>
      <c r="O68" s="82">
        <f t="shared" si="22"/>
        <v>0</v>
      </c>
      <c r="P68" s="82">
        <f t="shared" si="22"/>
        <v>0</v>
      </c>
      <c r="Q68" s="82">
        <f t="shared" si="22"/>
        <v>0</v>
      </c>
      <c r="R68" s="82">
        <f>IF(R50&lt;0,R50*-1,0)</f>
        <v>0</v>
      </c>
      <c r="S68" s="82">
        <f t="shared" ref="S68:AF68" si="23">IF(S50&lt;0,S50*-1,0)</f>
        <v>0</v>
      </c>
      <c r="T68" s="82">
        <f t="shared" si="23"/>
        <v>0</v>
      </c>
      <c r="U68" s="82">
        <f t="shared" si="23"/>
        <v>0</v>
      </c>
      <c r="V68" s="82">
        <f t="shared" si="23"/>
        <v>0</v>
      </c>
      <c r="W68" s="82">
        <f t="shared" si="23"/>
        <v>0</v>
      </c>
      <c r="X68" s="82">
        <f t="shared" si="23"/>
        <v>0</v>
      </c>
      <c r="Y68" s="82">
        <f t="shared" si="23"/>
        <v>0</v>
      </c>
      <c r="Z68" s="82">
        <f t="shared" si="23"/>
        <v>0</v>
      </c>
      <c r="AA68" s="82">
        <f t="shared" si="23"/>
        <v>0</v>
      </c>
      <c r="AB68" s="82">
        <f t="shared" si="23"/>
        <v>0</v>
      </c>
      <c r="AC68" s="82">
        <f t="shared" si="23"/>
        <v>0</v>
      </c>
      <c r="AD68" s="82">
        <f t="shared" si="23"/>
        <v>0</v>
      </c>
      <c r="AE68" s="82">
        <f t="shared" si="23"/>
        <v>0</v>
      </c>
      <c r="AF68" s="82">
        <f t="shared" si="23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" si="24">IF(B53&lt;0,B53*-1,0)</f>
        <v>0</v>
      </c>
      <c r="C69" s="82">
        <f t="shared" ref="C69:Q69" si="25">IF(C53&lt;0,C53*-1,0)</f>
        <v>0</v>
      </c>
      <c r="D69" s="82">
        <f t="shared" si="25"/>
        <v>0</v>
      </c>
      <c r="E69" s="82">
        <f t="shared" si="25"/>
        <v>0</v>
      </c>
      <c r="F69" s="82">
        <f t="shared" si="25"/>
        <v>0</v>
      </c>
      <c r="G69" s="82">
        <f t="shared" si="25"/>
        <v>0</v>
      </c>
      <c r="H69" s="82">
        <f t="shared" si="25"/>
        <v>0</v>
      </c>
      <c r="I69" s="82">
        <f t="shared" si="25"/>
        <v>0</v>
      </c>
      <c r="J69" s="82">
        <f t="shared" si="25"/>
        <v>0</v>
      </c>
      <c r="K69" s="82">
        <f t="shared" si="25"/>
        <v>0</v>
      </c>
      <c r="L69" s="82">
        <f t="shared" si="25"/>
        <v>0</v>
      </c>
      <c r="M69" s="82">
        <f t="shared" si="25"/>
        <v>0</v>
      </c>
      <c r="N69" s="82">
        <f t="shared" si="25"/>
        <v>0</v>
      </c>
      <c r="O69" s="82">
        <f t="shared" si="25"/>
        <v>0</v>
      </c>
      <c r="P69" s="82">
        <f t="shared" si="25"/>
        <v>0</v>
      </c>
      <c r="Q69" s="82">
        <f t="shared" si="25"/>
        <v>0</v>
      </c>
      <c r="R69" s="82">
        <f>IF(R53&lt;0,R53*-1,0)</f>
        <v>0</v>
      </c>
      <c r="S69" s="82">
        <f t="shared" ref="S69:AF69" si="26">IF(S53&lt;0,S53*-1,0)</f>
        <v>0</v>
      </c>
      <c r="T69" s="82">
        <f t="shared" si="26"/>
        <v>0</v>
      </c>
      <c r="U69" s="82">
        <f t="shared" si="26"/>
        <v>0</v>
      </c>
      <c r="V69" s="82">
        <f t="shared" si="26"/>
        <v>0</v>
      </c>
      <c r="W69" s="82">
        <f t="shared" si="26"/>
        <v>0</v>
      </c>
      <c r="X69" s="82">
        <f t="shared" si="26"/>
        <v>0</v>
      </c>
      <c r="Y69" s="82">
        <f t="shared" si="26"/>
        <v>0</v>
      </c>
      <c r="Z69" s="82">
        <f t="shared" si="26"/>
        <v>0</v>
      </c>
      <c r="AA69" s="82">
        <f t="shared" si="26"/>
        <v>0</v>
      </c>
      <c r="AB69" s="82">
        <f t="shared" si="26"/>
        <v>0</v>
      </c>
      <c r="AC69" s="82">
        <f t="shared" si="26"/>
        <v>0</v>
      </c>
      <c r="AD69" s="82">
        <f t="shared" si="26"/>
        <v>0</v>
      </c>
      <c r="AE69" s="82">
        <f t="shared" si="26"/>
        <v>0</v>
      </c>
      <c r="AF69" s="82">
        <f t="shared" si="2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 t="shared" ref="B70" si="27">IF(B51&lt;0,B51*-1,0)</f>
        <v>0</v>
      </c>
      <c r="C70" s="82">
        <f t="shared" ref="C70:AF70" si="28">IF(C51&lt;0,C51*-1,0)</f>
        <v>0</v>
      </c>
      <c r="D70" s="82">
        <f t="shared" si="28"/>
        <v>0</v>
      </c>
      <c r="E70" s="82">
        <f t="shared" si="28"/>
        <v>0</v>
      </c>
      <c r="F70" s="82">
        <f t="shared" si="28"/>
        <v>0</v>
      </c>
      <c r="G70" s="82">
        <f t="shared" si="28"/>
        <v>0</v>
      </c>
      <c r="H70" s="82">
        <f t="shared" si="28"/>
        <v>0</v>
      </c>
      <c r="I70" s="82">
        <f t="shared" si="28"/>
        <v>0</v>
      </c>
      <c r="J70" s="82">
        <f t="shared" si="28"/>
        <v>0</v>
      </c>
      <c r="K70" s="82">
        <f t="shared" si="28"/>
        <v>0</v>
      </c>
      <c r="L70" s="82">
        <f t="shared" si="28"/>
        <v>0</v>
      </c>
      <c r="M70" s="82">
        <f t="shared" si="28"/>
        <v>0</v>
      </c>
      <c r="N70" s="82">
        <f t="shared" si="28"/>
        <v>0</v>
      </c>
      <c r="O70" s="82">
        <f t="shared" si="28"/>
        <v>0</v>
      </c>
      <c r="P70" s="82">
        <f t="shared" si="28"/>
        <v>0</v>
      </c>
      <c r="Q70" s="82">
        <f t="shared" si="28"/>
        <v>0</v>
      </c>
      <c r="R70" s="82">
        <f t="shared" si="28"/>
        <v>0</v>
      </c>
      <c r="S70" s="82">
        <f t="shared" si="28"/>
        <v>0</v>
      </c>
      <c r="T70" s="82">
        <f t="shared" si="28"/>
        <v>0</v>
      </c>
      <c r="U70" s="82">
        <f t="shared" si="28"/>
        <v>0</v>
      </c>
      <c r="V70" s="82">
        <f t="shared" si="28"/>
        <v>0</v>
      </c>
      <c r="W70" s="82">
        <f t="shared" si="28"/>
        <v>0</v>
      </c>
      <c r="X70" s="82">
        <f t="shared" si="28"/>
        <v>0</v>
      </c>
      <c r="Y70" s="82">
        <f t="shared" si="28"/>
        <v>0</v>
      </c>
      <c r="Z70" s="82">
        <f t="shared" si="28"/>
        <v>0</v>
      </c>
      <c r="AA70" s="82">
        <f t="shared" si="28"/>
        <v>0</v>
      </c>
      <c r="AB70" s="82">
        <f t="shared" si="28"/>
        <v>0</v>
      </c>
      <c r="AC70" s="82">
        <f t="shared" si="28"/>
        <v>0</v>
      </c>
      <c r="AD70" s="82">
        <f t="shared" si="28"/>
        <v>0</v>
      </c>
      <c r="AE70" s="82">
        <f t="shared" si="28"/>
        <v>0</v>
      </c>
      <c r="AF70" s="82">
        <f t="shared" si="28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 t="shared" ref="B72" si="29">SUM(B67:B71)</f>
        <v>0</v>
      </c>
      <c r="C72" s="69">
        <f t="shared" ref="C72:AF72" si="30">SUM(C67:C71)</f>
        <v>0</v>
      </c>
      <c r="D72" s="69">
        <f t="shared" si="30"/>
        <v>0</v>
      </c>
      <c r="E72" s="69">
        <f t="shared" si="30"/>
        <v>0</v>
      </c>
      <c r="F72" s="69">
        <f t="shared" si="30"/>
        <v>0</v>
      </c>
      <c r="G72" s="69">
        <f t="shared" si="30"/>
        <v>0</v>
      </c>
      <c r="H72" s="69">
        <f t="shared" si="30"/>
        <v>0</v>
      </c>
      <c r="I72" s="69">
        <f t="shared" si="30"/>
        <v>0</v>
      </c>
      <c r="J72" s="69">
        <f t="shared" si="30"/>
        <v>0</v>
      </c>
      <c r="K72" s="69">
        <f t="shared" si="30"/>
        <v>0</v>
      </c>
      <c r="L72" s="69">
        <f t="shared" si="30"/>
        <v>0</v>
      </c>
      <c r="M72" s="69">
        <f t="shared" si="30"/>
        <v>0</v>
      </c>
      <c r="N72" s="69">
        <f t="shared" si="30"/>
        <v>0</v>
      </c>
      <c r="O72" s="69">
        <f t="shared" si="30"/>
        <v>0</v>
      </c>
      <c r="P72" s="69">
        <f t="shared" si="30"/>
        <v>0</v>
      </c>
      <c r="Q72" s="69">
        <f t="shared" si="30"/>
        <v>0</v>
      </c>
      <c r="R72" s="69">
        <f t="shared" si="30"/>
        <v>0</v>
      </c>
      <c r="S72" s="69">
        <f t="shared" si="30"/>
        <v>0</v>
      </c>
      <c r="T72" s="69">
        <f t="shared" si="30"/>
        <v>0</v>
      </c>
      <c r="U72" s="69">
        <f t="shared" si="30"/>
        <v>0</v>
      </c>
      <c r="V72" s="69">
        <f t="shared" si="30"/>
        <v>0</v>
      </c>
      <c r="W72" s="69">
        <f t="shared" si="30"/>
        <v>0</v>
      </c>
      <c r="X72" s="69">
        <f t="shared" si="30"/>
        <v>0</v>
      </c>
      <c r="Y72" s="69">
        <f t="shared" si="30"/>
        <v>0</v>
      </c>
      <c r="Z72" s="69">
        <f t="shared" si="30"/>
        <v>0</v>
      </c>
      <c r="AA72" s="69">
        <f t="shared" si="30"/>
        <v>0</v>
      </c>
      <c r="AB72" s="69">
        <f t="shared" si="30"/>
        <v>0</v>
      </c>
      <c r="AC72" s="69">
        <f t="shared" si="30"/>
        <v>0</v>
      </c>
      <c r="AD72" s="69">
        <f t="shared" si="30"/>
        <v>0</v>
      </c>
      <c r="AE72" s="69">
        <f t="shared" si="30"/>
        <v>0</v>
      </c>
      <c r="AF72" s="69">
        <f t="shared" si="30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6">
        <v>50.014000000000003</v>
      </c>
      <c r="C73" s="94">
        <v>50.06</v>
      </c>
      <c r="D73" s="94">
        <v>50.05</v>
      </c>
      <c r="E73" s="94">
        <v>50.048000000000002</v>
      </c>
      <c r="F73" s="94">
        <v>49.959000000000003</v>
      </c>
      <c r="G73" s="94">
        <v>50.04</v>
      </c>
      <c r="H73" s="94">
        <v>50.024000000000001</v>
      </c>
      <c r="I73" s="94">
        <v>49.988999999999997</v>
      </c>
      <c r="J73" s="94">
        <v>50.023000000000003</v>
      </c>
      <c r="K73" s="94">
        <v>49.972999999999999</v>
      </c>
      <c r="L73" s="94">
        <v>50.048999999999999</v>
      </c>
      <c r="M73" s="94">
        <v>50.075000000000003</v>
      </c>
      <c r="N73" s="94">
        <v>50.024000000000001</v>
      </c>
      <c r="O73" s="94">
        <v>50.143000000000001</v>
      </c>
      <c r="P73" s="94">
        <v>50.084000000000003</v>
      </c>
      <c r="Q73" s="95">
        <v>50.034999999999997</v>
      </c>
      <c r="R73" s="94">
        <v>49.95</v>
      </c>
      <c r="S73" s="94">
        <v>50.02</v>
      </c>
      <c r="T73" s="94">
        <v>50.04</v>
      </c>
      <c r="U73" s="94">
        <v>50.11</v>
      </c>
      <c r="V73" s="94">
        <v>50.01</v>
      </c>
      <c r="W73" s="94">
        <v>50.03</v>
      </c>
      <c r="X73" s="94">
        <v>50.03</v>
      </c>
      <c r="Y73" s="94">
        <v>50.01</v>
      </c>
      <c r="Z73" s="94">
        <v>50</v>
      </c>
      <c r="AA73" s="94">
        <v>49.960999999999999</v>
      </c>
      <c r="AB73" s="94">
        <v>49.959000000000003</v>
      </c>
      <c r="AC73" s="94">
        <v>49.985999999999997</v>
      </c>
      <c r="AD73" s="94">
        <v>50.040999999999997</v>
      </c>
      <c r="AE73" s="94">
        <v>50.021999999999998</v>
      </c>
      <c r="AF73" s="96">
        <v>49.976999999999997</v>
      </c>
      <c r="AG73" s="97"/>
      <c r="AH73" s="52">
        <f t="shared" si="2"/>
        <v>50.143000000000001</v>
      </c>
      <c r="AI73" s="53">
        <f t="shared" si="3"/>
        <v>49.95</v>
      </c>
    </row>
    <row r="74" spans="1:35" x14ac:dyDescent="0.25">
      <c r="A74" s="98" t="s">
        <v>80</v>
      </c>
      <c r="B74" s="70">
        <v>124.6</v>
      </c>
      <c r="C74" s="70">
        <v>123.5</v>
      </c>
      <c r="D74" s="70">
        <v>124.4</v>
      </c>
      <c r="E74" s="70">
        <v>122.5</v>
      </c>
      <c r="F74" s="70">
        <v>123.7</v>
      </c>
      <c r="G74" s="70">
        <v>127.1</v>
      </c>
      <c r="H74" s="70">
        <v>127.1</v>
      </c>
      <c r="I74" s="70">
        <v>125.6</v>
      </c>
      <c r="J74" s="70">
        <v>125.6</v>
      </c>
      <c r="K74" s="70">
        <v>125.1</v>
      </c>
      <c r="L74" s="70">
        <v>125.1</v>
      </c>
      <c r="M74" s="70">
        <v>124.8</v>
      </c>
      <c r="N74" s="70">
        <v>125.3</v>
      </c>
      <c r="O74" s="70">
        <v>124.2</v>
      </c>
      <c r="P74" s="70">
        <v>123.8</v>
      </c>
      <c r="Q74" s="99">
        <v>124.6</v>
      </c>
      <c r="R74" s="99">
        <v>124.9</v>
      </c>
      <c r="S74" s="99">
        <v>124.5</v>
      </c>
      <c r="T74" s="99">
        <v>124.9</v>
      </c>
      <c r="U74" s="99">
        <v>125.3</v>
      </c>
      <c r="V74" s="99">
        <v>125.3</v>
      </c>
      <c r="W74" s="99">
        <v>127</v>
      </c>
      <c r="X74" s="99">
        <v>124.9</v>
      </c>
      <c r="Y74" s="99">
        <v>126.4</v>
      </c>
      <c r="Z74" s="99">
        <v>127</v>
      </c>
      <c r="AA74" s="70">
        <v>126.6</v>
      </c>
      <c r="AB74" s="70">
        <v>127</v>
      </c>
      <c r="AC74" s="70">
        <v>126.1</v>
      </c>
      <c r="AD74" s="70">
        <v>125.4</v>
      </c>
      <c r="AE74" s="70">
        <v>124.7</v>
      </c>
      <c r="AF74" s="100">
        <v>126.3</v>
      </c>
      <c r="AG74" s="101"/>
      <c r="AH74" s="52">
        <f t="shared" si="2"/>
        <v>127.1</v>
      </c>
      <c r="AI74" s="53">
        <f t="shared" si="3"/>
        <v>122.5</v>
      </c>
    </row>
    <row r="75" spans="1:35" x14ac:dyDescent="0.25">
      <c r="A75" s="98" t="s">
        <v>81</v>
      </c>
      <c r="B75" s="70">
        <v>128</v>
      </c>
      <c r="C75" s="70">
        <v>126.9</v>
      </c>
      <c r="D75" s="70">
        <v>127.7</v>
      </c>
      <c r="E75" s="70">
        <v>126.1</v>
      </c>
      <c r="F75" s="70">
        <v>126.8</v>
      </c>
      <c r="G75" s="70">
        <v>130</v>
      </c>
      <c r="H75" s="70">
        <v>130</v>
      </c>
      <c r="I75" s="70">
        <v>128.30000000000001</v>
      </c>
      <c r="J75" s="70">
        <v>128.30000000000001</v>
      </c>
      <c r="K75" s="70">
        <v>128.6</v>
      </c>
      <c r="L75" s="70">
        <v>128</v>
      </c>
      <c r="M75" s="70">
        <v>127.6</v>
      </c>
      <c r="N75" s="70">
        <v>128.30000000000001</v>
      </c>
      <c r="O75" s="70">
        <v>127.3</v>
      </c>
      <c r="P75" s="70">
        <v>127.1</v>
      </c>
      <c r="Q75" s="99">
        <v>127.2</v>
      </c>
      <c r="R75" s="99">
        <v>127.4</v>
      </c>
      <c r="S75" s="99">
        <v>127.8</v>
      </c>
      <c r="T75" s="99">
        <v>127.4</v>
      </c>
      <c r="U75" s="99">
        <v>128.30000000000001</v>
      </c>
      <c r="V75" s="99">
        <v>128.30000000000001</v>
      </c>
      <c r="W75" s="99">
        <v>129.9</v>
      </c>
      <c r="X75" s="99">
        <v>128.30000000000001</v>
      </c>
      <c r="Y75" s="99">
        <v>129.4</v>
      </c>
      <c r="Z75" s="99">
        <v>129.5</v>
      </c>
      <c r="AA75" s="70">
        <v>129.5</v>
      </c>
      <c r="AB75" s="70">
        <v>129.80000000000001</v>
      </c>
      <c r="AC75" s="70">
        <v>129.6</v>
      </c>
      <c r="AD75" s="70">
        <v>129.4</v>
      </c>
      <c r="AE75" s="70">
        <v>128.69999999999999</v>
      </c>
      <c r="AF75" s="100">
        <v>129.9</v>
      </c>
      <c r="AG75" s="101"/>
      <c r="AH75" s="52">
        <f t="shared" si="2"/>
        <v>130</v>
      </c>
      <c r="AI75" s="53">
        <f t="shared" si="3"/>
        <v>126.1</v>
      </c>
    </row>
    <row r="76" spans="1:35" x14ac:dyDescent="0.25">
      <c r="A76" s="98" t="s">
        <v>82</v>
      </c>
      <c r="B76" s="70">
        <v>127</v>
      </c>
      <c r="C76" s="70">
        <v>128.80000000000001</v>
      </c>
      <c r="D76" s="70">
        <v>129.9</v>
      </c>
      <c r="E76" s="70">
        <v>130.6</v>
      </c>
      <c r="F76" s="70">
        <v>130.30000000000001</v>
      </c>
      <c r="G76" s="70">
        <v>130.6</v>
      </c>
      <c r="H76" s="70">
        <v>130.6</v>
      </c>
      <c r="I76" s="70">
        <v>129.69999999999999</v>
      </c>
      <c r="J76" s="70">
        <v>129.69999999999999</v>
      </c>
      <c r="K76" s="70">
        <v>128.19999999999999</v>
      </c>
      <c r="L76" s="70">
        <v>130.6</v>
      </c>
      <c r="M76" s="70">
        <v>129</v>
      </c>
      <c r="N76" s="70">
        <v>128.9</v>
      </c>
      <c r="O76" s="70">
        <v>126.8</v>
      </c>
      <c r="P76" s="70">
        <v>127</v>
      </c>
      <c r="Q76" s="70">
        <v>127.3</v>
      </c>
      <c r="R76" s="70">
        <v>127.2</v>
      </c>
      <c r="S76" s="70">
        <v>125.9</v>
      </c>
      <c r="T76" s="99">
        <v>127.4</v>
      </c>
      <c r="U76" s="99">
        <v>128.4</v>
      </c>
      <c r="V76" s="99">
        <v>129.9</v>
      </c>
      <c r="W76" s="99">
        <v>132.1</v>
      </c>
      <c r="X76" s="99">
        <v>128.30000000000001</v>
      </c>
      <c r="Y76" s="99">
        <v>130.30000000000001</v>
      </c>
      <c r="Z76" s="99">
        <v>129.4</v>
      </c>
      <c r="AA76" s="70">
        <v>126.4</v>
      </c>
      <c r="AB76" s="70">
        <v>127.5</v>
      </c>
      <c r="AC76" s="70">
        <v>127.3</v>
      </c>
      <c r="AD76" s="70">
        <v>127</v>
      </c>
      <c r="AE76" s="70">
        <v>127.3</v>
      </c>
      <c r="AF76" s="100">
        <v>125.6</v>
      </c>
      <c r="AG76" s="101"/>
      <c r="AH76" s="52">
        <f t="shared" si="2"/>
        <v>132.1</v>
      </c>
      <c r="AI76" s="53">
        <f t="shared" si="3"/>
        <v>125.6</v>
      </c>
    </row>
    <row r="77" spans="1:35" x14ac:dyDescent="0.25">
      <c r="A77" s="102" t="s">
        <v>83</v>
      </c>
      <c r="B77" s="70">
        <v>131.80000000000001</v>
      </c>
      <c r="C77" s="70">
        <v>132.5</v>
      </c>
      <c r="D77" s="70">
        <v>133.6</v>
      </c>
      <c r="E77" s="70">
        <v>134.19999999999999</v>
      </c>
      <c r="F77" s="70">
        <v>133.6</v>
      </c>
      <c r="G77" s="70">
        <v>133.69999999999999</v>
      </c>
      <c r="H77" s="70">
        <v>133.69999999999999</v>
      </c>
      <c r="I77" s="70">
        <v>132.4</v>
      </c>
      <c r="J77" s="70">
        <v>132.4</v>
      </c>
      <c r="K77" s="70">
        <v>130.19999999999999</v>
      </c>
      <c r="L77" s="70">
        <v>131.69999999999999</v>
      </c>
      <c r="M77" s="70">
        <v>130.1</v>
      </c>
      <c r="N77" s="70">
        <v>131.30000000000001</v>
      </c>
      <c r="O77" s="70">
        <v>129.69999999999999</v>
      </c>
      <c r="P77" s="70">
        <v>130.5</v>
      </c>
      <c r="Q77" s="70">
        <v>131.4</v>
      </c>
      <c r="R77" s="70">
        <v>130.6</v>
      </c>
      <c r="S77" s="70">
        <v>129.69999999999999</v>
      </c>
      <c r="T77" s="99">
        <v>131.1</v>
      </c>
      <c r="U77" s="99">
        <v>132.30000000000001</v>
      </c>
      <c r="V77" s="99">
        <v>133.69999999999999</v>
      </c>
      <c r="W77" s="99">
        <v>134.6</v>
      </c>
      <c r="X77" s="99">
        <v>132.4</v>
      </c>
      <c r="Y77" s="99">
        <v>132.9</v>
      </c>
      <c r="Z77" s="99">
        <v>132</v>
      </c>
      <c r="AA77" s="70">
        <v>130.6</v>
      </c>
      <c r="AB77" s="70">
        <v>131.5</v>
      </c>
      <c r="AC77" s="70">
        <v>131.69999999999999</v>
      </c>
      <c r="AD77" s="70">
        <v>130.69999999999999</v>
      </c>
      <c r="AE77" s="70">
        <v>130.69999999999999</v>
      </c>
      <c r="AF77" s="100">
        <v>129.19999999999999</v>
      </c>
      <c r="AG77" s="101"/>
      <c r="AH77" s="52">
        <f t="shared" si="2"/>
        <v>134.6</v>
      </c>
      <c r="AI77" s="53">
        <f t="shared" si="3"/>
        <v>129.19999999999999</v>
      </c>
    </row>
    <row r="78" spans="1:35" x14ac:dyDescent="0.25">
      <c r="A78" s="102" t="s">
        <v>84</v>
      </c>
      <c r="B78" s="103">
        <v>133.80000000000001</v>
      </c>
      <c r="C78" s="103">
        <v>133.6</v>
      </c>
      <c r="D78" s="103">
        <v>134.80000000000001</v>
      </c>
      <c r="E78" s="103">
        <v>131.4</v>
      </c>
      <c r="F78" s="103">
        <v>135.80000000000001</v>
      </c>
      <c r="G78" s="103">
        <v>135</v>
      </c>
      <c r="H78" s="103">
        <v>135</v>
      </c>
      <c r="I78" s="103">
        <v>132.9</v>
      </c>
      <c r="J78" s="103">
        <v>132.9</v>
      </c>
      <c r="K78" s="103">
        <v>131.30000000000001</v>
      </c>
      <c r="L78" s="103">
        <v>132.4</v>
      </c>
      <c r="M78" s="103">
        <v>132.19999999999999</v>
      </c>
      <c r="N78" s="103">
        <v>132.80000000000001</v>
      </c>
      <c r="O78" s="103">
        <v>131.80000000000001</v>
      </c>
      <c r="P78" s="103">
        <v>134.30000000000001</v>
      </c>
      <c r="Q78" s="103">
        <v>136.1</v>
      </c>
      <c r="R78" s="103">
        <v>133.5</v>
      </c>
      <c r="S78" s="103">
        <v>132.9</v>
      </c>
      <c r="T78" s="99">
        <v>132.19999999999999</v>
      </c>
      <c r="U78" s="99">
        <v>134.30000000000001</v>
      </c>
      <c r="V78" s="99">
        <v>133.9</v>
      </c>
      <c r="W78" s="99">
        <v>134.4</v>
      </c>
      <c r="X78" s="99">
        <v>134.19999999999999</v>
      </c>
      <c r="Y78" s="99">
        <v>133.6</v>
      </c>
      <c r="Z78" s="99">
        <v>132.30000000000001</v>
      </c>
      <c r="AA78" s="103">
        <v>136.69999999999999</v>
      </c>
      <c r="AB78" s="103">
        <v>134.69999999999999</v>
      </c>
      <c r="AC78" s="103">
        <v>134.80000000000001</v>
      </c>
      <c r="AD78" s="103">
        <v>132.4</v>
      </c>
      <c r="AE78" s="103">
        <v>130.6</v>
      </c>
      <c r="AF78" s="104">
        <v>134.30000000000001</v>
      </c>
      <c r="AG78" s="105"/>
      <c r="AH78" s="52">
        <f t="shared" si="2"/>
        <v>136.69999999999999</v>
      </c>
      <c r="AI78" s="53">
        <f t="shared" si="3"/>
        <v>130.6</v>
      </c>
    </row>
    <row r="79" spans="1:35" x14ac:dyDescent="0.25">
      <c r="A79" s="98" t="s">
        <v>85</v>
      </c>
      <c r="B79" s="70">
        <v>128.6</v>
      </c>
      <c r="C79" s="70">
        <v>129.19999999999999</v>
      </c>
      <c r="D79" s="70">
        <v>132.5</v>
      </c>
      <c r="E79" s="70">
        <v>127.8</v>
      </c>
      <c r="F79" s="70">
        <v>131.6</v>
      </c>
      <c r="G79" s="70">
        <v>131</v>
      </c>
      <c r="H79" s="70">
        <v>131</v>
      </c>
      <c r="I79" s="70">
        <v>129.9</v>
      </c>
      <c r="J79" s="70">
        <v>129.9</v>
      </c>
      <c r="K79" s="70">
        <v>132.80000000000001</v>
      </c>
      <c r="L79" s="70">
        <v>131</v>
      </c>
      <c r="M79" s="70">
        <v>126.9</v>
      </c>
      <c r="N79" s="70">
        <v>123.8</v>
      </c>
      <c r="O79" s="70">
        <v>125.4</v>
      </c>
      <c r="P79" s="70">
        <v>132.19999999999999</v>
      </c>
      <c r="Q79" s="70">
        <v>135</v>
      </c>
      <c r="R79" s="70">
        <v>126</v>
      </c>
      <c r="S79" s="70">
        <v>126.7</v>
      </c>
      <c r="T79" s="99">
        <v>130.69999999999999</v>
      </c>
      <c r="U79" s="99">
        <v>131.5</v>
      </c>
      <c r="V79" s="99">
        <v>132.4</v>
      </c>
      <c r="W79" s="99">
        <v>136</v>
      </c>
      <c r="X79" s="99">
        <v>134.80000000000001</v>
      </c>
      <c r="Y79" s="99">
        <v>65.900000000000006</v>
      </c>
      <c r="Z79" s="99">
        <v>131.69999999999999</v>
      </c>
      <c r="AA79" s="70">
        <v>128.6</v>
      </c>
      <c r="AB79" s="70">
        <v>128.19999999999999</v>
      </c>
      <c r="AC79" s="70">
        <v>126.8</v>
      </c>
      <c r="AD79" s="70">
        <v>129.5</v>
      </c>
      <c r="AE79" s="70">
        <v>131.9</v>
      </c>
      <c r="AF79" s="100">
        <v>134</v>
      </c>
      <c r="AG79" s="101"/>
      <c r="AH79" s="52">
        <f>MAX(B79:AF79)</f>
        <v>136</v>
      </c>
      <c r="AI79" s="53">
        <f>MIN(B79:AF79)</f>
        <v>65.900000000000006</v>
      </c>
    </row>
    <row r="80" spans="1:35" ht="15.75" thickBot="1" x14ac:dyDescent="0.3">
      <c r="A80" s="98" t="s">
        <v>86</v>
      </c>
      <c r="B80" s="106">
        <v>65.400000000000006</v>
      </c>
      <c r="C80" s="106">
        <v>64.8</v>
      </c>
      <c r="D80" s="106">
        <v>65.2</v>
      </c>
      <c r="E80" s="106">
        <v>64.599999999999994</v>
      </c>
      <c r="F80" s="106">
        <v>64.400000000000006</v>
      </c>
      <c r="G80" s="106">
        <v>66.2</v>
      </c>
      <c r="H80" s="106">
        <v>66.2</v>
      </c>
      <c r="I80" s="106">
        <v>65.099999999999994</v>
      </c>
      <c r="J80" s="106">
        <v>65.099999999999994</v>
      </c>
      <c r="K80" s="106">
        <v>65.400000000000006</v>
      </c>
      <c r="L80" s="106">
        <v>65.099999999999994</v>
      </c>
      <c r="M80" s="106">
        <v>64.8</v>
      </c>
      <c r="N80" s="106">
        <v>65.599999999999994</v>
      </c>
      <c r="O80" s="106">
        <v>65.125</v>
      </c>
      <c r="P80" s="106">
        <v>64.8</v>
      </c>
      <c r="Q80" s="106">
        <v>27</v>
      </c>
      <c r="R80" s="106">
        <v>65</v>
      </c>
      <c r="S80" s="106">
        <v>64.900000000000006</v>
      </c>
      <c r="T80" s="106">
        <v>65.099999999999994</v>
      </c>
      <c r="U80" s="106">
        <v>65.5</v>
      </c>
      <c r="V80" s="106">
        <v>65.599999999999994</v>
      </c>
      <c r="W80" s="106">
        <v>66.400000000000006</v>
      </c>
      <c r="X80" s="106">
        <v>65.5</v>
      </c>
      <c r="Y80" s="106">
        <v>65.900000000000006</v>
      </c>
      <c r="Z80" s="106">
        <v>66</v>
      </c>
      <c r="AA80" s="106">
        <v>66.2</v>
      </c>
      <c r="AB80" s="106">
        <v>66.099999999999994</v>
      </c>
      <c r="AC80" s="106">
        <v>66.2</v>
      </c>
      <c r="AD80" s="106">
        <v>66.2</v>
      </c>
      <c r="AE80" s="106">
        <v>65.900000000000006</v>
      </c>
      <c r="AF80" s="107">
        <v>66.599999999999994</v>
      </c>
      <c r="AG80" s="108"/>
      <c r="AH80" s="52">
        <f>MAX(B80:AF80)</f>
        <v>66.599999999999994</v>
      </c>
      <c r="AI80" s="53">
        <f>MIN(B80:AF80)</f>
        <v>27</v>
      </c>
    </row>
    <row r="81" spans="1:37" x14ac:dyDescent="0.25">
      <c r="A81" s="109" t="s">
        <v>87</v>
      </c>
      <c r="B81" s="110">
        <f t="shared" ref="B81" si="31">SUMIF(B49:B58,"&gt;0")</f>
        <v>172</v>
      </c>
      <c r="C81" s="110">
        <f t="shared" ref="C81:AF81" si="32">SUMIF(C49:C58,"&gt;0")</f>
        <v>180.7</v>
      </c>
      <c r="D81" s="110">
        <f t="shared" si="32"/>
        <v>163</v>
      </c>
      <c r="E81" s="110">
        <f t="shared" si="32"/>
        <v>162</v>
      </c>
      <c r="F81" s="110">
        <f t="shared" si="32"/>
        <v>175.7</v>
      </c>
      <c r="G81" s="110">
        <f t="shared" si="32"/>
        <v>176</v>
      </c>
      <c r="H81" s="110">
        <f t="shared" si="32"/>
        <v>169.4</v>
      </c>
      <c r="I81" s="110">
        <f t="shared" si="32"/>
        <v>278</v>
      </c>
      <c r="J81" s="110">
        <f t="shared" si="32"/>
        <v>278.10000000000002</v>
      </c>
      <c r="K81" s="110">
        <f t="shared" si="32"/>
        <v>291</v>
      </c>
      <c r="L81" s="110">
        <f t="shared" si="32"/>
        <v>329</v>
      </c>
      <c r="M81" s="110">
        <f t="shared" si="32"/>
        <v>340.5</v>
      </c>
      <c r="N81" s="110">
        <f t="shared" si="32"/>
        <v>305.60000000000002</v>
      </c>
      <c r="O81" s="110">
        <f t="shared" si="32"/>
        <v>275.7</v>
      </c>
      <c r="P81" s="110">
        <f t="shared" si="32"/>
        <v>257</v>
      </c>
      <c r="Q81" s="110">
        <f t="shared" si="32"/>
        <v>235</v>
      </c>
      <c r="R81" s="110">
        <f t="shared" si="32"/>
        <v>239.72</v>
      </c>
      <c r="S81" s="110">
        <f t="shared" si="32"/>
        <v>243.5</v>
      </c>
      <c r="T81" s="110">
        <f t="shared" si="32"/>
        <v>239.84</v>
      </c>
      <c r="U81" s="110">
        <f t="shared" si="32"/>
        <v>238.9</v>
      </c>
      <c r="V81" s="110">
        <f t="shared" si="32"/>
        <v>186</v>
      </c>
      <c r="W81" s="110">
        <f t="shared" si="32"/>
        <v>173.85</v>
      </c>
      <c r="X81" s="110">
        <f t="shared" si="32"/>
        <v>236.7</v>
      </c>
      <c r="Y81" s="110">
        <f t="shared" si="32"/>
        <v>227.4</v>
      </c>
      <c r="Z81" s="110">
        <f t="shared" si="32"/>
        <v>213.45</v>
      </c>
      <c r="AA81" s="110">
        <f t="shared" si="32"/>
        <v>350.96</v>
      </c>
      <c r="AB81" s="110">
        <f t="shared" si="32"/>
        <v>352.3</v>
      </c>
      <c r="AC81" s="110">
        <f t="shared" si="32"/>
        <v>312.02</v>
      </c>
      <c r="AD81" s="110">
        <f t="shared" si="32"/>
        <v>252.5</v>
      </c>
      <c r="AE81" s="110">
        <f t="shared" si="32"/>
        <v>184.28</v>
      </c>
      <c r="AF81" s="110">
        <f t="shared" si="32"/>
        <v>164.7</v>
      </c>
      <c r="AG81" s="111"/>
      <c r="AH81" s="52">
        <f>MAX(B81:AF81)</f>
        <v>352.3</v>
      </c>
      <c r="AI81" s="53">
        <f>MIN(B81:AF81)</f>
        <v>162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" si="33">B11+B13+B18+B35+B37+B39+B41+B95+B109+B111+B122+B128+B131+B140+B144+B145+B148+B155+B160+B163+B164+B165+B173+B178+B84+B85+B86+B87+B100</f>
        <v>107.11999999999999</v>
      </c>
      <c r="C83" s="115">
        <f t="shared" ref="C83:AF83" si="34">C11+C13+C18+C35+C37+C39+C41+C95+C109+C111+C122+C128+C131+C140+C144+C145+C148+C155+C160+C163+C164+C165+C173+C178+C84+C85+C86+C87+C100</f>
        <v>102.61999999999996</v>
      </c>
      <c r="D83" s="115">
        <f t="shared" si="34"/>
        <v>99.319999999999965</v>
      </c>
      <c r="E83" s="115">
        <f t="shared" si="34"/>
        <v>105.71999999999994</v>
      </c>
      <c r="F83" s="115">
        <f t="shared" si="34"/>
        <v>130.71999999999994</v>
      </c>
      <c r="G83" s="115">
        <f t="shared" si="34"/>
        <v>152.31999999999996</v>
      </c>
      <c r="H83" s="115">
        <f t="shared" si="34"/>
        <v>166.32</v>
      </c>
      <c r="I83" s="115">
        <f t="shared" si="34"/>
        <v>187.12</v>
      </c>
      <c r="J83" s="115">
        <f t="shared" si="34"/>
        <v>201.72</v>
      </c>
      <c r="K83" s="115">
        <f t="shared" si="34"/>
        <v>218.72</v>
      </c>
      <c r="L83" s="115">
        <f t="shared" si="34"/>
        <v>202.51999999999998</v>
      </c>
      <c r="M83" s="115">
        <f t="shared" si="34"/>
        <v>215.81999999999996</v>
      </c>
      <c r="N83" s="115">
        <f t="shared" si="34"/>
        <v>209.21999999999997</v>
      </c>
      <c r="O83" s="115">
        <f t="shared" si="34"/>
        <v>222.52</v>
      </c>
      <c r="P83" s="115">
        <f t="shared" si="34"/>
        <v>210.32</v>
      </c>
      <c r="Q83" s="115">
        <f t="shared" si="34"/>
        <v>208.22</v>
      </c>
      <c r="R83" s="115">
        <f t="shared" si="34"/>
        <v>212.72000000000003</v>
      </c>
      <c r="S83" s="115">
        <f t="shared" si="34"/>
        <v>210.22</v>
      </c>
      <c r="T83" s="115">
        <f t="shared" si="34"/>
        <v>284.21999999999997</v>
      </c>
      <c r="U83" s="115">
        <f t="shared" si="34"/>
        <v>210.92</v>
      </c>
      <c r="V83" s="115">
        <f t="shared" si="34"/>
        <v>150.72</v>
      </c>
      <c r="W83" s="115">
        <f t="shared" si="34"/>
        <v>158.51999999999998</v>
      </c>
      <c r="X83" s="115">
        <f t="shared" si="34"/>
        <v>224.02000000000004</v>
      </c>
      <c r="Y83" s="115">
        <f t="shared" si="34"/>
        <v>255.41999999999996</v>
      </c>
      <c r="Z83" s="115">
        <f t="shared" si="34"/>
        <v>276.61999999999995</v>
      </c>
      <c r="AA83" s="115">
        <f t="shared" si="34"/>
        <v>266.71999999999997</v>
      </c>
      <c r="AB83" s="115">
        <f t="shared" si="34"/>
        <v>236.51999999999998</v>
      </c>
      <c r="AC83" s="115">
        <f t="shared" si="34"/>
        <v>216.52</v>
      </c>
      <c r="AD83" s="115">
        <f t="shared" si="34"/>
        <v>170.91999999999996</v>
      </c>
      <c r="AE83" s="115">
        <f t="shared" si="34"/>
        <v>138.22</v>
      </c>
      <c r="AF83" s="115">
        <f t="shared" si="34"/>
        <v>124.71999999999997</v>
      </c>
      <c r="AG83" s="116"/>
      <c r="AH83" s="52">
        <f>MAX(B83:AF83)</f>
        <v>284.21999999999997</v>
      </c>
      <c r="AI83" s="53">
        <f>MIN(B83:AF83)</f>
        <v>99.319999999999965</v>
      </c>
    </row>
    <row r="84" spans="1:37" x14ac:dyDescent="0.25">
      <c r="A84" s="117" t="s">
        <v>89</v>
      </c>
      <c r="B84" s="119">
        <v>-10.5</v>
      </c>
      <c r="C84" s="118">
        <v>-27.9</v>
      </c>
      <c r="D84" s="118">
        <v>5.2</v>
      </c>
      <c r="E84" s="118">
        <v>-0.9</v>
      </c>
      <c r="F84" s="118">
        <v>-5.4</v>
      </c>
      <c r="G84" s="118">
        <v>-8.3000000000000007</v>
      </c>
      <c r="H84" s="118">
        <v>-4.7</v>
      </c>
      <c r="I84" s="118">
        <v>-22.7</v>
      </c>
      <c r="J84" s="118">
        <v>-22.6</v>
      </c>
      <c r="K84" s="118">
        <v>-17</v>
      </c>
      <c r="L84" s="118">
        <v>-3.5</v>
      </c>
      <c r="M84" s="118">
        <v>-14.4</v>
      </c>
      <c r="N84" s="118">
        <v>-10</v>
      </c>
      <c r="O84" s="118">
        <v>10.3</v>
      </c>
      <c r="P84" s="118">
        <v>8.4</v>
      </c>
      <c r="Q84" s="118">
        <v>13</v>
      </c>
      <c r="R84" s="118">
        <v>1.8</v>
      </c>
      <c r="S84" s="118">
        <v>-2.9</v>
      </c>
      <c r="T84" s="118">
        <v>5.9</v>
      </c>
      <c r="U84" s="118">
        <v>13.7</v>
      </c>
      <c r="V84" s="118">
        <v>13</v>
      </c>
      <c r="W84" s="118">
        <v>12.6</v>
      </c>
      <c r="X84" s="118">
        <v>12</v>
      </c>
      <c r="Y84" s="118">
        <v>6.7</v>
      </c>
      <c r="Z84" s="118">
        <f>-9.1</f>
        <v>-9.1</v>
      </c>
      <c r="AA84" s="50">
        <v>-5.7</v>
      </c>
      <c r="AB84" s="50">
        <v>3</v>
      </c>
      <c r="AC84" s="50">
        <v>9.4</v>
      </c>
      <c r="AD84" s="50">
        <v>8.6999999999999993</v>
      </c>
      <c r="AE84" s="50">
        <v>-4.5</v>
      </c>
      <c r="AF84" s="119">
        <v>-4.3</v>
      </c>
      <c r="AG84" s="120">
        <v>75</v>
      </c>
      <c r="AH84" s="52">
        <f>IF(ABS(MAX(B84:AF84))&gt;ABS(MIN(B84:AF84)),MAX(B84:AF84),MIN(B84:AF84))</f>
        <v>-27.9</v>
      </c>
      <c r="AI84" s="121">
        <f>INDEX($B$9:$AF$9,1,MATCH(AH84,B84:AF84,0))</f>
        <v>8.3333333333333301E-2</v>
      </c>
    </row>
    <row r="85" spans="1:37" x14ac:dyDescent="0.25">
      <c r="A85" s="122" t="s">
        <v>90</v>
      </c>
      <c r="B85" s="123">
        <f>-2.9-5.4</f>
        <v>-8.3000000000000007</v>
      </c>
      <c r="C85" s="83">
        <f>3.8+0</f>
        <v>3.8</v>
      </c>
      <c r="D85" s="83">
        <v>-13.7</v>
      </c>
      <c r="E85" s="83">
        <v>-5</v>
      </c>
      <c r="F85" s="83">
        <v>4.7</v>
      </c>
      <c r="G85" s="83">
        <v>2</v>
      </c>
      <c r="H85" s="83">
        <v>4.8</v>
      </c>
      <c r="I85" s="83">
        <v>18</v>
      </c>
      <c r="J85" s="83">
        <v>25</v>
      </c>
      <c r="K85" s="83">
        <v>17</v>
      </c>
      <c r="L85" s="83">
        <v>-11.5</v>
      </c>
      <c r="M85" s="83">
        <v>-7.8</v>
      </c>
      <c r="N85" s="83">
        <v>8.6999999999999993</v>
      </c>
      <c r="O85" s="83">
        <v>20.8</v>
      </c>
      <c r="P85" s="83">
        <v>24</v>
      </c>
      <c r="Q85" s="83">
        <v>19.5</v>
      </c>
      <c r="R85" s="83">
        <v>19.3</v>
      </c>
      <c r="S85" s="83">
        <f>12.6+8.9</f>
        <v>21.5</v>
      </c>
      <c r="T85" s="83">
        <v>15.9</v>
      </c>
      <c r="U85" s="83">
        <v>9.6</v>
      </c>
      <c r="V85" s="83">
        <v>6.8</v>
      </c>
      <c r="W85" s="83">
        <v>11.9</v>
      </c>
      <c r="X85" s="83">
        <v>19.8</v>
      </c>
      <c r="Y85" s="83">
        <v>16.7</v>
      </c>
      <c r="Z85" s="83">
        <v>37.1</v>
      </c>
      <c r="AA85" s="70">
        <v>30</v>
      </c>
      <c r="AB85" s="70">
        <v>19</v>
      </c>
      <c r="AC85" s="70">
        <v>6</v>
      </c>
      <c r="AD85" s="70">
        <v>-7</v>
      </c>
      <c r="AE85" s="70">
        <v>-8.5</v>
      </c>
      <c r="AF85" s="123">
        <v>-16</v>
      </c>
      <c r="AG85" s="120">
        <v>240</v>
      </c>
      <c r="AH85" s="52">
        <f>IF(ABS(MAX(B85:AF85))&gt;ABS(MIN(B85:AF85)),MAX(B85:AF85),MIN(B85:AF85))</f>
        <v>37.1</v>
      </c>
      <c r="AI85" s="121">
        <f>INDEX($B$9:$AF$9,1,MATCH(AH85,B85:AF85,0))</f>
        <v>0.8125</v>
      </c>
    </row>
    <row r="86" spans="1:37" x14ac:dyDescent="0.25">
      <c r="A86" s="122" t="s">
        <v>91</v>
      </c>
      <c r="B86" s="123">
        <v>14.9</v>
      </c>
      <c r="C86" s="83">
        <v>18.100000000000001</v>
      </c>
      <c r="D86" s="83">
        <v>0.9</v>
      </c>
      <c r="E86" s="83">
        <v>1.2</v>
      </c>
      <c r="F86" s="83">
        <v>5.2</v>
      </c>
      <c r="G86" s="83">
        <v>18.8</v>
      </c>
      <c r="H86" s="83">
        <v>22</v>
      </c>
      <c r="I86" s="83">
        <v>35</v>
      </c>
      <c r="J86" s="83">
        <v>38</v>
      </c>
      <c r="K86" s="83">
        <v>43</v>
      </c>
      <c r="L86" s="83">
        <v>34</v>
      </c>
      <c r="M86" s="83">
        <v>39.299999999999997</v>
      </c>
      <c r="N86" s="83">
        <v>35.9</v>
      </c>
      <c r="O86" s="83">
        <v>19.3</v>
      </c>
      <c r="P86" s="83">
        <v>17.399999999999999</v>
      </c>
      <c r="Q86" s="83">
        <v>15.4</v>
      </c>
      <c r="R86" s="83">
        <v>25.3</v>
      </c>
      <c r="S86" s="83">
        <v>28</v>
      </c>
      <c r="T86" s="83">
        <v>27.4</v>
      </c>
      <c r="U86" s="83">
        <v>21.8</v>
      </c>
      <c r="V86" s="83">
        <v>20.7</v>
      </c>
      <c r="W86" s="83">
        <v>18.2</v>
      </c>
      <c r="X86" s="83">
        <v>18.8</v>
      </c>
      <c r="Y86" s="83">
        <v>39.1</v>
      </c>
      <c r="Z86" s="83">
        <v>44.5</v>
      </c>
      <c r="AA86" s="70">
        <v>42</v>
      </c>
      <c r="AB86" s="70">
        <v>29</v>
      </c>
      <c r="AC86" s="70">
        <v>25.9</v>
      </c>
      <c r="AD86" s="70">
        <v>21</v>
      </c>
      <c r="AE86" s="70">
        <v>22.3</v>
      </c>
      <c r="AF86" s="123">
        <v>22</v>
      </c>
      <c r="AG86" s="120">
        <v>60</v>
      </c>
      <c r="AH86" s="52">
        <f>IF(ABS(MAX(B86:AF86))&gt;ABS(MIN(B86:AF86)),MAX(B86:AF86),MIN(B86:AF86))</f>
        <v>44.5</v>
      </c>
      <c r="AI86" s="121">
        <f>INDEX($B$9:$AF$9,1,MATCH(AH86,B86:AF86,0))</f>
        <v>0.8125</v>
      </c>
    </row>
    <row r="87" spans="1:37" x14ac:dyDescent="0.25">
      <c r="A87" s="124" t="s">
        <v>92</v>
      </c>
      <c r="B87" s="126">
        <v>-93.8</v>
      </c>
      <c r="C87" s="85">
        <v>-96.2</v>
      </c>
      <c r="D87" s="85">
        <v>-99.5</v>
      </c>
      <c r="E87" s="85">
        <v>-95</v>
      </c>
      <c r="F87" s="85">
        <v>-83</v>
      </c>
      <c r="G87" s="85">
        <v>-68</v>
      </c>
      <c r="H87" s="85">
        <v>-63.6</v>
      </c>
      <c r="I87" s="85">
        <v>-4.5</v>
      </c>
      <c r="J87" s="85">
        <v>0</v>
      </c>
      <c r="K87" s="85">
        <v>14.4</v>
      </c>
      <c r="L87" s="85">
        <v>19.100000000000001</v>
      </c>
      <c r="M87" s="85">
        <v>34.299999999999997</v>
      </c>
      <c r="N87" s="85">
        <v>-34.9</v>
      </c>
      <c r="O87" s="85">
        <v>-37.9</v>
      </c>
      <c r="P87" s="85">
        <v>-43.9</v>
      </c>
      <c r="Q87" s="85">
        <v>-43.5</v>
      </c>
      <c r="R87" s="85">
        <v>-34.6</v>
      </c>
      <c r="S87" s="85">
        <v>-38</v>
      </c>
      <c r="T87" s="85">
        <v>38.799999999999997</v>
      </c>
      <c r="U87" s="85">
        <v>-35.799999999999997</v>
      </c>
      <c r="V87" s="85">
        <v>-43.3</v>
      </c>
      <c r="W87" s="85">
        <v>-38</v>
      </c>
      <c r="X87" s="85">
        <v>-28</v>
      </c>
      <c r="Y87" s="85">
        <v>-13.4</v>
      </c>
      <c r="Z87" s="85">
        <v>-2.7</v>
      </c>
      <c r="AA87" s="125">
        <v>-6.5</v>
      </c>
      <c r="AB87" s="125">
        <v>-22.9</v>
      </c>
      <c r="AC87" s="125">
        <v>-38.200000000000003</v>
      </c>
      <c r="AD87" s="125">
        <v>-62.4</v>
      </c>
      <c r="AE87" s="125">
        <v>-79.8</v>
      </c>
      <c r="AF87" s="126">
        <v>-83.6</v>
      </c>
      <c r="AG87" s="127">
        <v>120</v>
      </c>
      <c r="AH87" s="52">
        <f>IF(ABS(MAX(B87:AF87))&gt;ABS(MIN(B87:AF87)),MAX(B87:AF87),MIN(B87:AF87))</f>
        <v>-99.5</v>
      </c>
      <c r="AI87" s="121">
        <f>INDEX($B$9:$AF$9,1,MATCH(AH87,B87:AF87,0))</f>
        <v>0.125</v>
      </c>
    </row>
    <row r="88" spans="1:37" ht="15.75" thickBot="1" x14ac:dyDescent="0.3">
      <c r="A88" s="124" t="s">
        <v>93</v>
      </c>
      <c r="B88" s="126">
        <v>90.1</v>
      </c>
      <c r="C88" s="85">
        <v>103</v>
      </c>
      <c r="D88" s="85">
        <v>87</v>
      </c>
      <c r="E88" s="85">
        <v>99.5</v>
      </c>
      <c r="F88" s="85">
        <v>99</v>
      </c>
      <c r="G88" s="85">
        <v>89</v>
      </c>
      <c r="H88" s="85">
        <v>79</v>
      </c>
      <c r="I88" s="85">
        <v>110</v>
      </c>
      <c r="J88" s="85">
        <v>94</v>
      </c>
      <c r="K88" s="85">
        <v>82</v>
      </c>
      <c r="L88" s="85">
        <v>88.2</v>
      </c>
      <c r="M88" s="85">
        <v>102</v>
      </c>
      <c r="N88" s="85">
        <v>100.6</v>
      </c>
      <c r="O88" s="85">
        <v>105.6</v>
      </c>
      <c r="P88" s="85">
        <v>100</v>
      </c>
      <c r="Q88" s="85">
        <v>93</v>
      </c>
      <c r="R88" s="85">
        <v>93.2</v>
      </c>
      <c r="S88" s="85">
        <v>101</v>
      </c>
      <c r="T88" s="85">
        <v>89.1</v>
      </c>
      <c r="U88" s="85">
        <v>84.8</v>
      </c>
      <c r="V88" s="85">
        <v>63</v>
      </c>
      <c r="W88" s="85">
        <v>67.3</v>
      </c>
      <c r="X88" s="85">
        <v>87</v>
      </c>
      <c r="Y88" s="85">
        <v>75.8</v>
      </c>
      <c r="Z88" s="85">
        <v>70.8</v>
      </c>
      <c r="AA88" s="125">
        <v>65.8</v>
      </c>
      <c r="AB88" s="125">
        <v>65.7</v>
      </c>
      <c r="AC88" s="125">
        <v>76.3</v>
      </c>
      <c r="AD88" s="125">
        <v>75</v>
      </c>
      <c r="AE88" s="125">
        <v>83.1</v>
      </c>
      <c r="AF88" s="126">
        <v>66</v>
      </c>
      <c r="AG88" s="127"/>
      <c r="AH88" s="52">
        <f>IF(ABS(MAX(B88:AF88))&gt;ABS(MIN(B88:AF88)),MAX(B88:AF88),MIN(B88:AF88))</f>
        <v>110</v>
      </c>
      <c r="AI88" s="121">
        <f>INDEX($B$9:$AF$9,1,MATCH(AH88,B88:AF88,0))</f>
        <v>0.27083333333333331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35">B90</f>
        <v>9.9</v>
      </c>
      <c r="D90" s="133">
        <f t="shared" si="35"/>
        <v>9.9</v>
      </c>
      <c r="E90" s="133">
        <f t="shared" si="35"/>
        <v>9.9</v>
      </c>
      <c r="F90" s="133">
        <f t="shared" si="35"/>
        <v>9.9</v>
      </c>
      <c r="G90" s="133">
        <f t="shared" si="35"/>
        <v>9.9</v>
      </c>
      <c r="H90" s="133">
        <f t="shared" si="35"/>
        <v>9.9</v>
      </c>
      <c r="I90" s="133">
        <f t="shared" si="35"/>
        <v>9.9</v>
      </c>
      <c r="J90" s="133">
        <f t="shared" si="35"/>
        <v>9.9</v>
      </c>
      <c r="K90" s="133">
        <f t="shared" si="35"/>
        <v>9.9</v>
      </c>
      <c r="L90" s="133">
        <f t="shared" si="35"/>
        <v>9.9</v>
      </c>
      <c r="M90" s="133">
        <f t="shared" si="35"/>
        <v>9.9</v>
      </c>
      <c r="N90" s="133">
        <f t="shared" si="35"/>
        <v>9.9</v>
      </c>
      <c r="O90" s="133">
        <f t="shared" si="35"/>
        <v>9.9</v>
      </c>
      <c r="P90" s="133">
        <f t="shared" si="35"/>
        <v>9.9</v>
      </c>
      <c r="Q90" s="133">
        <f t="shared" si="35"/>
        <v>9.9</v>
      </c>
      <c r="R90" s="133">
        <f t="shared" si="35"/>
        <v>9.9</v>
      </c>
      <c r="S90" s="133">
        <f t="shared" ref="S90:AF105" si="36">R90</f>
        <v>9.9</v>
      </c>
      <c r="T90" s="133">
        <f t="shared" si="36"/>
        <v>9.9</v>
      </c>
      <c r="U90" s="133">
        <f t="shared" si="36"/>
        <v>9.9</v>
      </c>
      <c r="V90" s="133">
        <f t="shared" si="36"/>
        <v>9.9</v>
      </c>
      <c r="W90" s="133">
        <f t="shared" si="36"/>
        <v>9.9</v>
      </c>
      <c r="X90" s="133">
        <f t="shared" si="36"/>
        <v>9.9</v>
      </c>
      <c r="Y90" s="133">
        <f t="shared" si="36"/>
        <v>9.9</v>
      </c>
      <c r="Z90" s="133">
        <f t="shared" si="36"/>
        <v>9.9</v>
      </c>
      <c r="AA90" s="133">
        <f t="shared" si="36"/>
        <v>9.9</v>
      </c>
      <c r="AB90" s="133">
        <f t="shared" si="36"/>
        <v>9.9</v>
      </c>
      <c r="AC90" s="133">
        <f t="shared" si="36"/>
        <v>9.9</v>
      </c>
      <c r="AD90" s="133">
        <f t="shared" si="36"/>
        <v>9.9</v>
      </c>
      <c r="AE90" s="133">
        <f t="shared" si="36"/>
        <v>9.9</v>
      </c>
      <c r="AF90" s="133">
        <f t="shared" si="36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35"/>
        <v>9.6</v>
      </c>
      <c r="D91" s="136">
        <f t="shared" si="35"/>
        <v>9.6</v>
      </c>
      <c r="E91" s="136">
        <f t="shared" si="35"/>
        <v>9.6</v>
      </c>
      <c r="F91" s="136">
        <f t="shared" si="35"/>
        <v>9.6</v>
      </c>
      <c r="G91" s="136">
        <f t="shared" si="35"/>
        <v>9.6</v>
      </c>
      <c r="H91" s="136">
        <f t="shared" si="35"/>
        <v>9.6</v>
      </c>
      <c r="I91" s="136">
        <f t="shared" si="35"/>
        <v>9.6</v>
      </c>
      <c r="J91" s="136">
        <f t="shared" si="35"/>
        <v>9.6</v>
      </c>
      <c r="K91" s="136">
        <f t="shared" si="35"/>
        <v>9.6</v>
      </c>
      <c r="L91" s="136">
        <f t="shared" si="35"/>
        <v>9.6</v>
      </c>
      <c r="M91" s="136">
        <f t="shared" si="35"/>
        <v>9.6</v>
      </c>
      <c r="N91" s="136">
        <f t="shared" si="35"/>
        <v>9.6</v>
      </c>
      <c r="O91" s="136">
        <f t="shared" si="35"/>
        <v>9.6</v>
      </c>
      <c r="P91" s="136">
        <f t="shared" si="35"/>
        <v>9.6</v>
      </c>
      <c r="Q91" s="136">
        <f t="shared" si="35"/>
        <v>9.6</v>
      </c>
      <c r="R91" s="136">
        <f t="shared" si="35"/>
        <v>9.6</v>
      </c>
      <c r="S91" s="136">
        <f t="shared" si="36"/>
        <v>9.6</v>
      </c>
      <c r="T91" s="136">
        <f t="shared" si="36"/>
        <v>9.6</v>
      </c>
      <c r="U91" s="136">
        <f t="shared" si="36"/>
        <v>9.6</v>
      </c>
      <c r="V91" s="136">
        <f t="shared" si="36"/>
        <v>9.6</v>
      </c>
      <c r="W91" s="136">
        <f t="shared" si="36"/>
        <v>9.6</v>
      </c>
      <c r="X91" s="136">
        <f t="shared" si="36"/>
        <v>9.6</v>
      </c>
      <c r="Y91" s="136">
        <f t="shared" si="36"/>
        <v>9.6</v>
      </c>
      <c r="Z91" s="136">
        <f t="shared" si="36"/>
        <v>9.6</v>
      </c>
      <c r="AA91" s="136">
        <f t="shared" si="36"/>
        <v>9.6</v>
      </c>
      <c r="AB91" s="136">
        <f t="shared" si="36"/>
        <v>9.6</v>
      </c>
      <c r="AC91" s="136">
        <f t="shared" si="36"/>
        <v>9.6</v>
      </c>
      <c r="AD91" s="136">
        <f t="shared" si="36"/>
        <v>9.6</v>
      </c>
      <c r="AE91" s="136">
        <f t="shared" si="36"/>
        <v>9.6</v>
      </c>
      <c r="AF91" s="136">
        <f t="shared" si="36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35"/>
        <v>9.98</v>
      </c>
      <c r="D92" s="136">
        <f t="shared" si="35"/>
        <v>9.98</v>
      </c>
      <c r="E92" s="136">
        <f t="shared" si="35"/>
        <v>9.98</v>
      </c>
      <c r="F92" s="136">
        <f t="shared" si="35"/>
        <v>9.98</v>
      </c>
      <c r="G92" s="136">
        <f t="shared" si="35"/>
        <v>9.98</v>
      </c>
      <c r="H92" s="136">
        <f t="shared" si="35"/>
        <v>9.98</v>
      </c>
      <c r="I92" s="136">
        <f t="shared" si="35"/>
        <v>9.98</v>
      </c>
      <c r="J92" s="136">
        <f t="shared" si="35"/>
        <v>9.98</v>
      </c>
      <c r="K92" s="136">
        <f t="shared" si="35"/>
        <v>9.98</v>
      </c>
      <c r="L92" s="136">
        <f t="shared" si="35"/>
        <v>9.98</v>
      </c>
      <c r="M92" s="136">
        <f t="shared" si="35"/>
        <v>9.98</v>
      </c>
      <c r="N92" s="136">
        <f t="shared" si="35"/>
        <v>9.98</v>
      </c>
      <c r="O92" s="136">
        <f t="shared" si="35"/>
        <v>9.98</v>
      </c>
      <c r="P92" s="136">
        <f t="shared" si="35"/>
        <v>9.98</v>
      </c>
      <c r="Q92" s="136">
        <f t="shared" si="35"/>
        <v>9.98</v>
      </c>
      <c r="R92" s="136">
        <f t="shared" si="35"/>
        <v>9.98</v>
      </c>
      <c r="S92" s="136">
        <f t="shared" si="36"/>
        <v>9.98</v>
      </c>
      <c r="T92" s="136">
        <f t="shared" si="36"/>
        <v>9.98</v>
      </c>
      <c r="U92" s="136">
        <f t="shared" si="36"/>
        <v>9.98</v>
      </c>
      <c r="V92" s="136">
        <f t="shared" si="36"/>
        <v>9.98</v>
      </c>
      <c r="W92" s="136">
        <f t="shared" si="36"/>
        <v>9.98</v>
      </c>
      <c r="X92" s="136">
        <f t="shared" si="36"/>
        <v>9.98</v>
      </c>
      <c r="Y92" s="136">
        <f t="shared" si="36"/>
        <v>9.98</v>
      </c>
      <c r="Z92" s="136">
        <f t="shared" si="36"/>
        <v>9.98</v>
      </c>
      <c r="AA92" s="136">
        <f t="shared" si="36"/>
        <v>9.98</v>
      </c>
      <c r="AB92" s="136">
        <f t="shared" si="36"/>
        <v>9.98</v>
      </c>
      <c r="AC92" s="136">
        <f t="shared" si="36"/>
        <v>9.98</v>
      </c>
      <c r="AD92" s="136">
        <f t="shared" si="36"/>
        <v>9.98</v>
      </c>
      <c r="AE92" s="136">
        <f t="shared" si="36"/>
        <v>9.98</v>
      </c>
      <c r="AF92" s="136">
        <f t="shared" si="36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35"/>
        <v>9.1</v>
      </c>
      <c r="D93" s="136">
        <f t="shared" si="35"/>
        <v>9.1</v>
      </c>
      <c r="E93" s="136">
        <f t="shared" si="35"/>
        <v>9.1</v>
      </c>
      <c r="F93" s="136">
        <f t="shared" si="35"/>
        <v>9.1</v>
      </c>
      <c r="G93" s="136">
        <f t="shared" si="35"/>
        <v>9.1</v>
      </c>
      <c r="H93" s="136">
        <f t="shared" si="35"/>
        <v>9.1</v>
      </c>
      <c r="I93" s="136">
        <f t="shared" si="35"/>
        <v>9.1</v>
      </c>
      <c r="J93" s="136">
        <f t="shared" si="35"/>
        <v>9.1</v>
      </c>
      <c r="K93" s="136">
        <f t="shared" si="35"/>
        <v>9.1</v>
      </c>
      <c r="L93" s="136">
        <f t="shared" si="35"/>
        <v>9.1</v>
      </c>
      <c r="M93" s="136">
        <f t="shared" si="35"/>
        <v>9.1</v>
      </c>
      <c r="N93" s="136">
        <f t="shared" si="35"/>
        <v>9.1</v>
      </c>
      <c r="O93" s="136">
        <f t="shared" si="35"/>
        <v>9.1</v>
      </c>
      <c r="P93" s="136">
        <f t="shared" si="35"/>
        <v>9.1</v>
      </c>
      <c r="Q93" s="136">
        <f t="shared" si="35"/>
        <v>9.1</v>
      </c>
      <c r="R93" s="136">
        <f t="shared" si="35"/>
        <v>9.1</v>
      </c>
      <c r="S93" s="136">
        <f t="shared" si="36"/>
        <v>9.1</v>
      </c>
      <c r="T93" s="136">
        <f t="shared" si="36"/>
        <v>9.1</v>
      </c>
      <c r="U93" s="136">
        <f t="shared" si="36"/>
        <v>9.1</v>
      </c>
      <c r="V93" s="136">
        <f t="shared" si="36"/>
        <v>9.1</v>
      </c>
      <c r="W93" s="136">
        <f t="shared" si="36"/>
        <v>9.1</v>
      </c>
      <c r="X93" s="136">
        <f t="shared" si="36"/>
        <v>9.1</v>
      </c>
      <c r="Y93" s="136">
        <f t="shared" si="36"/>
        <v>9.1</v>
      </c>
      <c r="Z93" s="136">
        <f t="shared" si="36"/>
        <v>9.1</v>
      </c>
      <c r="AA93" s="136">
        <f t="shared" si="36"/>
        <v>9.1</v>
      </c>
      <c r="AB93" s="136">
        <f t="shared" si="36"/>
        <v>9.1</v>
      </c>
      <c r="AC93" s="136">
        <f t="shared" si="36"/>
        <v>9.1</v>
      </c>
      <c r="AD93" s="136">
        <f t="shared" si="36"/>
        <v>9.1</v>
      </c>
      <c r="AE93" s="136">
        <f t="shared" si="36"/>
        <v>9.1</v>
      </c>
      <c r="AF93" s="136">
        <f t="shared" si="36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35"/>
        <v>9.18</v>
      </c>
      <c r="D94" s="136">
        <f t="shared" si="35"/>
        <v>9.18</v>
      </c>
      <c r="E94" s="136">
        <f t="shared" si="35"/>
        <v>9.18</v>
      </c>
      <c r="F94" s="136">
        <f t="shared" si="35"/>
        <v>9.18</v>
      </c>
      <c r="G94" s="136">
        <f t="shared" si="35"/>
        <v>9.18</v>
      </c>
      <c r="H94" s="136">
        <f t="shared" si="35"/>
        <v>9.18</v>
      </c>
      <c r="I94" s="136">
        <f t="shared" si="35"/>
        <v>9.18</v>
      </c>
      <c r="J94" s="136">
        <f t="shared" si="35"/>
        <v>9.18</v>
      </c>
      <c r="K94" s="136">
        <f t="shared" si="35"/>
        <v>9.18</v>
      </c>
      <c r="L94" s="136">
        <f t="shared" si="35"/>
        <v>9.18</v>
      </c>
      <c r="M94" s="136">
        <f t="shared" si="35"/>
        <v>9.18</v>
      </c>
      <c r="N94" s="136">
        <f t="shared" si="35"/>
        <v>9.18</v>
      </c>
      <c r="O94" s="136">
        <f t="shared" si="35"/>
        <v>9.18</v>
      </c>
      <c r="P94" s="136">
        <f t="shared" si="35"/>
        <v>9.18</v>
      </c>
      <c r="Q94" s="136">
        <f t="shared" si="35"/>
        <v>9.18</v>
      </c>
      <c r="R94" s="136">
        <f t="shared" si="35"/>
        <v>9.18</v>
      </c>
      <c r="S94" s="136">
        <f t="shared" si="36"/>
        <v>9.18</v>
      </c>
      <c r="T94" s="136">
        <f t="shared" si="36"/>
        <v>9.18</v>
      </c>
      <c r="U94" s="136">
        <f t="shared" si="36"/>
        <v>9.18</v>
      </c>
      <c r="V94" s="136">
        <f t="shared" si="36"/>
        <v>9.18</v>
      </c>
      <c r="W94" s="136">
        <f t="shared" si="36"/>
        <v>9.18</v>
      </c>
      <c r="X94" s="136">
        <f t="shared" si="36"/>
        <v>9.18</v>
      </c>
      <c r="Y94" s="136">
        <f t="shared" si="36"/>
        <v>9.18</v>
      </c>
      <c r="Z94" s="136">
        <f t="shared" si="36"/>
        <v>9.18</v>
      </c>
      <c r="AA94" s="136">
        <f t="shared" si="36"/>
        <v>9.18</v>
      </c>
      <c r="AB94" s="136">
        <f t="shared" si="36"/>
        <v>9.18</v>
      </c>
      <c r="AC94" s="136">
        <f t="shared" si="36"/>
        <v>9.18</v>
      </c>
      <c r="AD94" s="136">
        <f t="shared" si="36"/>
        <v>9.18</v>
      </c>
      <c r="AE94" s="136">
        <f t="shared" si="36"/>
        <v>9.18</v>
      </c>
      <c r="AF94" s="136">
        <f t="shared" si="36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35"/>
        <v>7</v>
      </c>
      <c r="D95" s="136">
        <f t="shared" si="35"/>
        <v>7</v>
      </c>
      <c r="E95" s="136">
        <f t="shared" si="35"/>
        <v>7</v>
      </c>
      <c r="F95" s="136">
        <f t="shared" si="35"/>
        <v>7</v>
      </c>
      <c r="G95" s="136">
        <f t="shared" si="35"/>
        <v>7</v>
      </c>
      <c r="H95" s="136">
        <f t="shared" si="35"/>
        <v>7</v>
      </c>
      <c r="I95" s="136">
        <f t="shared" si="35"/>
        <v>7</v>
      </c>
      <c r="J95" s="136">
        <f t="shared" si="35"/>
        <v>7</v>
      </c>
      <c r="K95" s="136">
        <f t="shared" si="35"/>
        <v>7</v>
      </c>
      <c r="L95" s="136">
        <f t="shared" si="35"/>
        <v>7</v>
      </c>
      <c r="M95" s="136">
        <f t="shared" si="35"/>
        <v>7</v>
      </c>
      <c r="N95" s="136">
        <f t="shared" si="35"/>
        <v>7</v>
      </c>
      <c r="O95" s="136">
        <f t="shared" si="35"/>
        <v>7</v>
      </c>
      <c r="P95" s="136">
        <f t="shared" si="35"/>
        <v>7</v>
      </c>
      <c r="Q95" s="136">
        <f t="shared" si="35"/>
        <v>7</v>
      </c>
      <c r="R95" s="136">
        <f t="shared" si="35"/>
        <v>7</v>
      </c>
      <c r="S95" s="136">
        <f t="shared" si="36"/>
        <v>7</v>
      </c>
      <c r="T95" s="136">
        <f t="shared" si="36"/>
        <v>7</v>
      </c>
      <c r="U95" s="136">
        <f t="shared" si="36"/>
        <v>7</v>
      </c>
      <c r="V95" s="136">
        <f t="shared" si="36"/>
        <v>7</v>
      </c>
      <c r="W95" s="136">
        <f t="shared" si="36"/>
        <v>7</v>
      </c>
      <c r="X95" s="136">
        <f t="shared" si="36"/>
        <v>7</v>
      </c>
      <c r="Y95" s="136">
        <f t="shared" si="36"/>
        <v>7</v>
      </c>
      <c r="Z95" s="136">
        <f t="shared" si="36"/>
        <v>7</v>
      </c>
      <c r="AA95" s="136">
        <f t="shared" si="36"/>
        <v>7</v>
      </c>
      <c r="AB95" s="136">
        <f t="shared" si="36"/>
        <v>7</v>
      </c>
      <c r="AC95" s="136">
        <f t="shared" si="36"/>
        <v>7</v>
      </c>
      <c r="AD95" s="136">
        <f t="shared" si="36"/>
        <v>7</v>
      </c>
      <c r="AE95" s="136">
        <f t="shared" si="36"/>
        <v>7</v>
      </c>
      <c r="AF95" s="136">
        <f t="shared" si="36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35"/>
        <v>2.25</v>
      </c>
      <c r="D96" s="136">
        <f t="shared" si="35"/>
        <v>2.25</v>
      </c>
      <c r="E96" s="136">
        <f t="shared" si="35"/>
        <v>2.25</v>
      </c>
      <c r="F96" s="136">
        <f t="shared" si="35"/>
        <v>2.25</v>
      </c>
      <c r="G96" s="136">
        <f t="shared" si="35"/>
        <v>2.25</v>
      </c>
      <c r="H96" s="136">
        <f t="shared" si="35"/>
        <v>2.25</v>
      </c>
      <c r="I96" s="136">
        <f t="shared" si="35"/>
        <v>2.25</v>
      </c>
      <c r="J96" s="136">
        <f t="shared" si="35"/>
        <v>2.25</v>
      </c>
      <c r="K96" s="136">
        <f t="shared" si="35"/>
        <v>2.25</v>
      </c>
      <c r="L96" s="136">
        <f t="shared" si="35"/>
        <v>2.25</v>
      </c>
      <c r="M96" s="136">
        <f t="shared" si="35"/>
        <v>2.25</v>
      </c>
      <c r="N96" s="136">
        <f t="shared" si="35"/>
        <v>2.25</v>
      </c>
      <c r="O96" s="136">
        <f t="shared" si="35"/>
        <v>2.25</v>
      </c>
      <c r="P96" s="136">
        <f t="shared" si="35"/>
        <v>2.25</v>
      </c>
      <c r="Q96" s="136">
        <f t="shared" si="35"/>
        <v>2.25</v>
      </c>
      <c r="R96" s="136">
        <f t="shared" si="35"/>
        <v>2.25</v>
      </c>
      <c r="S96" s="136">
        <f t="shared" si="36"/>
        <v>2.25</v>
      </c>
      <c r="T96" s="136">
        <f t="shared" si="36"/>
        <v>2.25</v>
      </c>
      <c r="U96" s="136">
        <f t="shared" si="36"/>
        <v>2.25</v>
      </c>
      <c r="V96" s="136">
        <f t="shared" si="36"/>
        <v>2.25</v>
      </c>
      <c r="W96" s="136">
        <f t="shared" si="36"/>
        <v>2.25</v>
      </c>
      <c r="X96" s="136">
        <f t="shared" si="36"/>
        <v>2.25</v>
      </c>
      <c r="Y96" s="136">
        <f t="shared" si="36"/>
        <v>2.25</v>
      </c>
      <c r="Z96" s="136">
        <f t="shared" si="36"/>
        <v>2.25</v>
      </c>
      <c r="AA96" s="136">
        <f t="shared" si="36"/>
        <v>2.25</v>
      </c>
      <c r="AB96" s="136">
        <f t="shared" si="36"/>
        <v>2.25</v>
      </c>
      <c r="AC96" s="136">
        <f t="shared" si="36"/>
        <v>2.25</v>
      </c>
      <c r="AD96" s="136">
        <f t="shared" si="36"/>
        <v>2.25</v>
      </c>
      <c r="AE96" s="136">
        <f t="shared" si="36"/>
        <v>2.25</v>
      </c>
      <c r="AF96" s="136">
        <f t="shared" si="36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35"/>
        <v>1.64</v>
      </c>
      <c r="D97" s="136">
        <f t="shared" si="35"/>
        <v>1.64</v>
      </c>
      <c r="E97" s="136">
        <f t="shared" si="35"/>
        <v>1.64</v>
      </c>
      <c r="F97" s="136">
        <f t="shared" si="35"/>
        <v>1.64</v>
      </c>
      <c r="G97" s="136">
        <f t="shared" si="35"/>
        <v>1.64</v>
      </c>
      <c r="H97" s="136">
        <f t="shared" si="35"/>
        <v>1.64</v>
      </c>
      <c r="I97" s="136">
        <f t="shared" si="35"/>
        <v>1.64</v>
      </c>
      <c r="J97" s="136">
        <f t="shared" si="35"/>
        <v>1.64</v>
      </c>
      <c r="K97" s="136">
        <f t="shared" si="35"/>
        <v>1.64</v>
      </c>
      <c r="L97" s="136">
        <f t="shared" si="35"/>
        <v>1.64</v>
      </c>
      <c r="M97" s="136">
        <f t="shared" si="35"/>
        <v>1.64</v>
      </c>
      <c r="N97" s="136">
        <f t="shared" si="35"/>
        <v>1.64</v>
      </c>
      <c r="O97" s="136">
        <f t="shared" si="35"/>
        <v>1.64</v>
      </c>
      <c r="P97" s="136">
        <f t="shared" si="35"/>
        <v>1.64</v>
      </c>
      <c r="Q97" s="136">
        <f t="shared" si="35"/>
        <v>1.64</v>
      </c>
      <c r="R97" s="136">
        <f t="shared" si="35"/>
        <v>1.64</v>
      </c>
      <c r="S97" s="136">
        <f t="shared" si="36"/>
        <v>1.64</v>
      </c>
      <c r="T97" s="136">
        <f t="shared" si="36"/>
        <v>1.64</v>
      </c>
      <c r="U97" s="136">
        <f t="shared" si="36"/>
        <v>1.64</v>
      </c>
      <c r="V97" s="136">
        <f t="shared" si="36"/>
        <v>1.64</v>
      </c>
      <c r="W97" s="136">
        <f t="shared" si="36"/>
        <v>1.64</v>
      </c>
      <c r="X97" s="136">
        <f t="shared" si="36"/>
        <v>1.64</v>
      </c>
      <c r="Y97" s="136">
        <f t="shared" si="36"/>
        <v>1.64</v>
      </c>
      <c r="Z97" s="136">
        <f t="shared" si="36"/>
        <v>1.64</v>
      </c>
      <c r="AA97" s="136">
        <f t="shared" si="36"/>
        <v>1.64</v>
      </c>
      <c r="AB97" s="136">
        <f t="shared" si="36"/>
        <v>1.64</v>
      </c>
      <c r="AC97" s="136">
        <f t="shared" si="36"/>
        <v>1.64</v>
      </c>
      <c r="AD97" s="136">
        <f t="shared" si="36"/>
        <v>1.64</v>
      </c>
      <c r="AE97" s="136">
        <f t="shared" si="36"/>
        <v>1.64</v>
      </c>
      <c r="AF97" s="136">
        <f t="shared" si="36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35"/>
        <v>1.62</v>
      </c>
      <c r="D98" s="136">
        <f t="shared" si="35"/>
        <v>1.62</v>
      </c>
      <c r="E98" s="136">
        <f t="shared" si="35"/>
        <v>1.62</v>
      </c>
      <c r="F98" s="136">
        <f t="shared" si="35"/>
        <v>1.62</v>
      </c>
      <c r="G98" s="136">
        <f t="shared" si="35"/>
        <v>1.62</v>
      </c>
      <c r="H98" s="136">
        <f t="shared" si="35"/>
        <v>1.62</v>
      </c>
      <c r="I98" s="136">
        <f t="shared" si="35"/>
        <v>1.62</v>
      </c>
      <c r="J98" s="136">
        <f t="shared" si="35"/>
        <v>1.62</v>
      </c>
      <c r="K98" s="136">
        <f t="shared" si="35"/>
        <v>1.62</v>
      </c>
      <c r="L98" s="136">
        <f t="shared" si="35"/>
        <v>1.62</v>
      </c>
      <c r="M98" s="136">
        <f t="shared" si="35"/>
        <v>1.62</v>
      </c>
      <c r="N98" s="136">
        <f t="shared" si="35"/>
        <v>1.62</v>
      </c>
      <c r="O98" s="136">
        <f t="shared" si="35"/>
        <v>1.62</v>
      </c>
      <c r="P98" s="136">
        <f t="shared" si="35"/>
        <v>1.62</v>
      </c>
      <c r="Q98" s="136">
        <f t="shared" si="35"/>
        <v>1.62</v>
      </c>
      <c r="R98" s="136">
        <f t="shared" si="35"/>
        <v>1.62</v>
      </c>
      <c r="S98" s="136">
        <f t="shared" si="36"/>
        <v>1.62</v>
      </c>
      <c r="T98" s="136">
        <f t="shared" si="36"/>
        <v>1.62</v>
      </c>
      <c r="U98" s="136">
        <f t="shared" si="36"/>
        <v>1.62</v>
      </c>
      <c r="V98" s="136">
        <f t="shared" si="36"/>
        <v>1.62</v>
      </c>
      <c r="W98" s="136">
        <f t="shared" si="36"/>
        <v>1.62</v>
      </c>
      <c r="X98" s="136">
        <f t="shared" si="36"/>
        <v>1.62</v>
      </c>
      <c r="Y98" s="136">
        <f t="shared" si="36"/>
        <v>1.62</v>
      </c>
      <c r="Z98" s="136">
        <f t="shared" si="36"/>
        <v>1.62</v>
      </c>
      <c r="AA98" s="136">
        <f t="shared" si="36"/>
        <v>1.62</v>
      </c>
      <c r="AB98" s="136">
        <f t="shared" si="36"/>
        <v>1.62</v>
      </c>
      <c r="AC98" s="136">
        <f t="shared" si="36"/>
        <v>1.62</v>
      </c>
      <c r="AD98" s="136">
        <f t="shared" si="36"/>
        <v>1.62</v>
      </c>
      <c r="AE98" s="136">
        <f t="shared" si="36"/>
        <v>1.62</v>
      </c>
      <c r="AF98" s="136">
        <f t="shared" si="36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35"/>
        <v>8.36</v>
      </c>
      <c r="D99" s="136">
        <f t="shared" si="35"/>
        <v>8.36</v>
      </c>
      <c r="E99" s="136">
        <f t="shared" si="35"/>
        <v>8.36</v>
      </c>
      <c r="F99" s="136">
        <f t="shared" si="35"/>
        <v>8.36</v>
      </c>
      <c r="G99" s="136">
        <f t="shared" si="35"/>
        <v>8.36</v>
      </c>
      <c r="H99" s="136">
        <f t="shared" si="35"/>
        <v>8.36</v>
      </c>
      <c r="I99" s="136">
        <f t="shared" si="35"/>
        <v>8.36</v>
      </c>
      <c r="J99" s="136">
        <f t="shared" si="35"/>
        <v>8.36</v>
      </c>
      <c r="K99" s="136">
        <f t="shared" si="35"/>
        <v>8.36</v>
      </c>
      <c r="L99" s="136">
        <f t="shared" si="35"/>
        <v>8.36</v>
      </c>
      <c r="M99" s="136">
        <f t="shared" si="35"/>
        <v>8.36</v>
      </c>
      <c r="N99" s="136">
        <f t="shared" si="35"/>
        <v>8.36</v>
      </c>
      <c r="O99" s="136">
        <f t="shared" si="35"/>
        <v>8.36</v>
      </c>
      <c r="P99" s="136">
        <f t="shared" si="35"/>
        <v>8.36</v>
      </c>
      <c r="Q99" s="136">
        <f t="shared" si="35"/>
        <v>8.36</v>
      </c>
      <c r="R99" s="136">
        <f t="shared" si="35"/>
        <v>8.36</v>
      </c>
      <c r="S99" s="136">
        <f t="shared" si="36"/>
        <v>8.36</v>
      </c>
      <c r="T99" s="136">
        <f t="shared" si="36"/>
        <v>8.36</v>
      </c>
      <c r="U99" s="136">
        <f t="shared" si="36"/>
        <v>8.36</v>
      </c>
      <c r="V99" s="136">
        <f t="shared" si="36"/>
        <v>8.36</v>
      </c>
      <c r="W99" s="136">
        <f t="shared" si="36"/>
        <v>8.36</v>
      </c>
      <c r="X99" s="136">
        <f t="shared" si="36"/>
        <v>8.36</v>
      </c>
      <c r="Y99" s="136">
        <f t="shared" si="36"/>
        <v>8.36</v>
      </c>
      <c r="Z99" s="136">
        <f t="shared" si="36"/>
        <v>8.36</v>
      </c>
      <c r="AA99" s="136">
        <f t="shared" si="36"/>
        <v>8.36</v>
      </c>
      <c r="AB99" s="136">
        <f t="shared" si="36"/>
        <v>8.36</v>
      </c>
      <c r="AC99" s="136">
        <f t="shared" si="36"/>
        <v>8.36</v>
      </c>
      <c r="AD99" s="136">
        <f t="shared" si="36"/>
        <v>8.36</v>
      </c>
      <c r="AE99" s="136">
        <f t="shared" si="36"/>
        <v>8.36</v>
      </c>
      <c r="AF99" s="136">
        <f t="shared" si="36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35"/>
        <v>8</v>
      </c>
      <c r="D100" s="136">
        <f t="shared" si="35"/>
        <v>8</v>
      </c>
      <c r="E100" s="136">
        <f t="shared" si="35"/>
        <v>8</v>
      </c>
      <c r="F100" s="136">
        <f t="shared" si="35"/>
        <v>8</v>
      </c>
      <c r="G100" s="136">
        <f t="shared" si="35"/>
        <v>8</v>
      </c>
      <c r="H100" s="136">
        <f t="shared" si="35"/>
        <v>8</v>
      </c>
      <c r="I100" s="136">
        <v>5.4</v>
      </c>
      <c r="J100" s="136">
        <f t="shared" si="35"/>
        <v>5.4</v>
      </c>
      <c r="K100" s="136">
        <f t="shared" si="35"/>
        <v>5.4</v>
      </c>
      <c r="L100" s="136">
        <f t="shared" si="35"/>
        <v>5.4</v>
      </c>
      <c r="M100" s="136">
        <f t="shared" si="35"/>
        <v>5.4</v>
      </c>
      <c r="N100" s="136">
        <f t="shared" si="35"/>
        <v>5.4</v>
      </c>
      <c r="O100" s="136">
        <f t="shared" si="35"/>
        <v>5.4</v>
      </c>
      <c r="P100" s="136">
        <f t="shared" si="35"/>
        <v>5.4</v>
      </c>
      <c r="Q100" s="136">
        <f t="shared" si="35"/>
        <v>5.4</v>
      </c>
      <c r="R100" s="136">
        <f t="shared" si="35"/>
        <v>5.4</v>
      </c>
      <c r="S100" s="136">
        <f t="shared" si="36"/>
        <v>5.4</v>
      </c>
      <c r="T100" s="136">
        <f t="shared" si="36"/>
        <v>5.4</v>
      </c>
      <c r="U100" s="136">
        <f t="shared" si="36"/>
        <v>5.4</v>
      </c>
      <c r="V100" s="136">
        <f t="shared" si="36"/>
        <v>5.4</v>
      </c>
      <c r="W100" s="136">
        <f t="shared" si="36"/>
        <v>5.4</v>
      </c>
      <c r="X100" s="136">
        <f t="shared" si="36"/>
        <v>5.4</v>
      </c>
      <c r="Y100" s="136">
        <f t="shared" si="36"/>
        <v>5.4</v>
      </c>
      <c r="Z100" s="136">
        <f t="shared" si="36"/>
        <v>5.4</v>
      </c>
      <c r="AA100" s="136">
        <f t="shared" si="36"/>
        <v>5.4</v>
      </c>
      <c r="AB100" s="136">
        <f t="shared" si="36"/>
        <v>5.4</v>
      </c>
      <c r="AC100" s="136">
        <f t="shared" si="36"/>
        <v>5.4</v>
      </c>
      <c r="AD100" s="136">
        <f t="shared" si="36"/>
        <v>5.4</v>
      </c>
      <c r="AE100" s="136">
        <f t="shared" si="36"/>
        <v>5.4</v>
      </c>
      <c r="AF100" s="136">
        <f t="shared" si="36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35"/>
        <v>6.57</v>
      </c>
      <c r="D101" s="136">
        <f t="shared" si="35"/>
        <v>6.57</v>
      </c>
      <c r="E101" s="136">
        <f t="shared" si="35"/>
        <v>6.57</v>
      </c>
      <c r="F101" s="136">
        <f t="shared" si="35"/>
        <v>6.57</v>
      </c>
      <c r="G101" s="136">
        <f t="shared" si="35"/>
        <v>6.57</v>
      </c>
      <c r="H101" s="136">
        <f t="shared" si="35"/>
        <v>6.57</v>
      </c>
      <c r="I101" s="136">
        <f t="shared" si="35"/>
        <v>6.57</v>
      </c>
      <c r="J101" s="136">
        <f t="shared" si="35"/>
        <v>6.57</v>
      </c>
      <c r="K101" s="136">
        <f t="shared" si="35"/>
        <v>6.57</v>
      </c>
      <c r="L101" s="136">
        <f t="shared" si="35"/>
        <v>6.57</v>
      </c>
      <c r="M101" s="136">
        <f t="shared" si="35"/>
        <v>6.57</v>
      </c>
      <c r="N101" s="136">
        <f t="shared" si="35"/>
        <v>6.57</v>
      </c>
      <c r="O101" s="136">
        <f t="shared" si="35"/>
        <v>6.57</v>
      </c>
      <c r="P101" s="136">
        <f t="shared" si="35"/>
        <v>6.57</v>
      </c>
      <c r="Q101" s="136">
        <f t="shared" si="35"/>
        <v>6.57</v>
      </c>
      <c r="R101" s="136">
        <f t="shared" si="35"/>
        <v>6.57</v>
      </c>
      <c r="S101" s="136">
        <f t="shared" si="36"/>
        <v>6.57</v>
      </c>
      <c r="T101" s="136">
        <f t="shared" si="36"/>
        <v>6.57</v>
      </c>
      <c r="U101" s="136">
        <f t="shared" si="36"/>
        <v>6.57</v>
      </c>
      <c r="V101" s="136">
        <f t="shared" si="36"/>
        <v>6.57</v>
      </c>
      <c r="W101" s="136">
        <f t="shared" si="36"/>
        <v>6.57</v>
      </c>
      <c r="X101" s="136">
        <f t="shared" si="36"/>
        <v>6.57</v>
      </c>
      <c r="Y101" s="136">
        <f t="shared" si="36"/>
        <v>6.57</v>
      </c>
      <c r="Z101" s="136">
        <f t="shared" si="36"/>
        <v>6.57</v>
      </c>
      <c r="AA101" s="136">
        <f t="shared" si="36"/>
        <v>6.57</v>
      </c>
      <c r="AB101" s="136">
        <f t="shared" si="36"/>
        <v>6.57</v>
      </c>
      <c r="AC101" s="136">
        <f t="shared" si="36"/>
        <v>6.57</v>
      </c>
      <c r="AD101" s="136">
        <f t="shared" si="36"/>
        <v>6.57</v>
      </c>
      <c r="AE101" s="136">
        <f t="shared" si="36"/>
        <v>6.57</v>
      </c>
      <c r="AF101" s="136">
        <f t="shared" si="36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35"/>
        <v>3.43</v>
      </c>
      <c r="D102" s="136">
        <f t="shared" si="35"/>
        <v>3.43</v>
      </c>
      <c r="E102" s="136">
        <f t="shared" si="35"/>
        <v>3.43</v>
      </c>
      <c r="F102" s="136">
        <f t="shared" si="35"/>
        <v>3.43</v>
      </c>
      <c r="G102" s="136">
        <f t="shared" si="35"/>
        <v>3.43</v>
      </c>
      <c r="H102" s="136">
        <f t="shared" si="35"/>
        <v>3.43</v>
      </c>
      <c r="I102" s="136">
        <f t="shared" si="35"/>
        <v>3.43</v>
      </c>
      <c r="J102" s="136">
        <f t="shared" si="35"/>
        <v>3.43</v>
      </c>
      <c r="K102" s="136">
        <f t="shared" si="35"/>
        <v>3.43</v>
      </c>
      <c r="L102" s="136">
        <f t="shared" si="35"/>
        <v>3.43</v>
      </c>
      <c r="M102" s="136">
        <f t="shared" si="35"/>
        <v>3.43</v>
      </c>
      <c r="N102" s="136">
        <f t="shared" si="35"/>
        <v>3.43</v>
      </c>
      <c r="O102" s="136">
        <f t="shared" si="35"/>
        <v>3.43</v>
      </c>
      <c r="P102" s="136">
        <f t="shared" si="35"/>
        <v>3.43</v>
      </c>
      <c r="Q102" s="136">
        <f t="shared" si="35"/>
        <v>3.43</v>
      </c>
      <c r="R102" s="136">
        <f t="shared" si="35"/>
        <v>3.43</v>
      </c>
      <c r="S102" s="136">
        <f t="shared" si="36"/>
        <v>3.43</v>
      </c>
      <c r="T102" s="136">
        <f t="shared" si="36"/>
        <v>3.43</v>
      </c>
      <c r="U102" s="136">
        <f t="shared" si="36"/>
        <v>3.43</v>
      </c>
      <c r="V102" s="136">
        <f t="shared" si="36"/>
        <v>3.43</v>
      </c>
      <c r="W102" s="136">
        <f t="shared" si="36"/>
        <v>3.43</v>
      </c>
      <c r="X102" s="136">
        <f t="shared" si="36"/>
        <v>3.43</v>
      </c>
      <c r="Y102" s="136">
        <f t="shared" si="36"/>
        <v>3.43</v>
      </c>
      <c r="Z102" s="136">
        <f t="shared" si="36"/>
        <v>3.43</v>
      </c>
      <c r="AA102" s="136">
        <f t="shared" si="36"/>
        <v>3.43</v>
      </c>
      <c r="AB102" s="136">
        <f t="shared" si="36"/>
        <v>3.43</v>
      </c>
      <c r="AC102" s="136">
        <f t="shared" si="36"/>
        <v>3.43</v>
      </c>
      <c r="AD102" s="136">
        <f t="shared" si="36"/>
        <v>3.43</v>
      </c>
      <c r="AE102" s="136">
        <f t="shared" si="36"/>
        <v>3.43</v>
      </c>
      <c r="AF102" s="136">
        <f t="shared" si="36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35"/>
        <v>8</v>
      </c>
      <c r="D103" s="136">
        <f t="shared" si="35"/>
        <v>8</v>
      </c>
      <c r="E103" s="136">
        <f t="shared" si="35"/>
        <v>8</v>
      </c>
      <c r="F103" s="136">
        <f t="shared" si="35"/>
        <v>8</v>
      </c>
      <c r="G103" s="136">
        <f t="shared" si="35"/>
        <v>8</v>
      </c>
      <c r="H103" s="136">
        <f t="shared" si="35"/>
        <v>8</v>
      </c>
      <c r="I103" s="136">
        <f t="shared" si="35"/>
        <v>8</v>
      </c>
      <c r="J103" s="136">
        <f t="shared" si="35"/>
        <v>8</v>
      </c>
      <c r="K103" s="136">
        <f t="shared" si="35"/>
        <v>8</v>
      </c>
      <c r="L103" s="136">
        <f t="shared" si="35"/>
        <v>8</v>
      </c>
      <c r="M103" s="136">
        <f t="shared" si="35"/>
        <v>8</v>
      </c>
      <c r="N103" s="136">
        <f t="shared" si="35"/>
        <v>8</v>
      </c>
      <c r="O103" s="136">
        <f t="shared" si="35"/>
        <v>8</v>
      </c>
      <c r="P103" s="136">
        <f t="shared" si="35"/>
        <v>8</v>
      </c>
      <c r="Q103" s="136">
        <f t="shared" si="35"/>
        <v>8</v>
      </c>
      <c r="R103" s="136">
        <f t="shared" si="35"/>
        <v>8</v>
      </c>
      <c r="S103" s="136">
        <f t="shared" si="36"/>
        <v>8</v>
      </c>
      <c r="T103" s="136">
        <f t="shared" si="36"/>
        <v>8</v>
      </c>
      <c r="U103" s="136">
        <f t="shared" si="36"/>
        <v>8</v>
      </c>
      <c r="V103" s="136">
        <f t="shared" si="36"/>
        <v>8</v>
      </c>
      <c r="W103" s="136">
        <f t="shared" si="36"/>
        <v>8</v>
      </c>
      <c r="X103" s="136">
        <f t="shared" si="36"/>
        <v>8</v>
      </c>
      <c r="Y103" s="136">
        <f t="shared" si="36"/>
        <v>8</v>
      </c>
      <c r="Z103" s="136">
        <f t="shared" si="36"/>
        <v>8</v>
      </c>
      <c r="AA103" s="136">
        <f t="shared" si="36"/>
        <v>8</v>
      </c>
      <c r="AB103" s="136">
        <f t="shared" si="36"/>
        <v>8</v>
      </c>
      <c r="AC103" s="136">
        <f t="shared" si="36"/>
        <v>8</v>
      </c>
      <c r="AD103" s="136">
        <f t="shared" si="36"/>
        <v>8</v>
      </c>
      <c r="AE103" s="136">
        <f t="shared" si="36"/>
        <v>8</v>
      </c>
      <c r="AF103" s="136">
        <f t="shared" si="36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35"/>
        <v>2.96</v>
      </c>
      <c r="D104" s="136">
        <f t="shared" si="35"/>
        <v>2.96</v>
      </c>
      <c r="E104" s="136">
        <f t="shared" si="35"/>
        <v>2.96</v>
      </c>
      <c r="F104" s="136">
        <f t="shared" si="35"/>
        <v>2.96</v>
      </c>
      <c r="G104" s="136">
        <f t="shared" si="35"/>
        <v>2.96</v>
      </c>
      <c r="H104" s="136">
        <f t="shared" si="35"/>
        <v>2.96</v>
      </c>
      <c r="I104" s="136">
        <f t="shared" si="35"/>
        <v>2.96</v>
      </c>
      <c r="J104" s="136">
        <f t="shared" si="35"/>
        <v>2.96</v>
      </c>
      <c r="K104" s="136">
        <f t="shared" si="35"/>
        <v>2.96</v>
      </c>
      <c r="L104" s="136">
        <f t="shared" si="35"/>
        <v>2.96</v>
      </c>
      <c r="M104" s="136">
        <f t="shared" si="35"/>
        <v>2.96</v>
      </c>
      <c r="N104" s="136">
        <f t="shared" si="35"/>
        <v>2.96</v>
      </c>
      <c r="O104" s="136">
        <f t="shared" si="35"/>
        <v>2.96</v>
      </c>
      <c r="P104" s="136">
        <f t="shared" si="35"/>
        <v>2.96</v>
      </c>
      <c r="Q104" s="136">
        <f t="shared" si="35"/>
        <v>2.96</v>
      </c>
      <c r="R104" s="136">
        <f t="shared" si="35"/>
        <v>2.96</v>
      </c>
      <c r="S104" s="136">
        <f t="shared" si="36"/>
        <v>2.96</v>
      </c>
      <c r="T104" s="136">
        <f t="shared" si="36"/>
        <v>2.96</v>
      </c>
      <c r="U104" s="136">
        <f t="shared" si="36"/>
        <v>2.96</v>
      </c>
      <c r="V104" s="136">
        <f t="shared" si="36"/>
        <v>2.96</v>
      </c>
      <c r="W104" s="136">
        <f t="shared" si="36"/>
        <v>2.96</v>
      </c>
      <c r="X104" s="136">
        <f t="shared" si="36"/>
        <v>2.96</v>
      </c>
      <c r="Y104" s="136">
        <f t="shared" si="36"/>
        <v>2.96</v>
      </c>
      <c r="Z104" s="136">
        <f t="shared" si="36"/>
        <v>2.96</v>
      </c>
      <c r="AA104" s="136">
        <f t="shared" si="36"/>
        <v>2.96</v>
      </c>
      <c r="AB104" s="136">
        <f t="shared" si="36"/>
        <v>2.96</v>
      </c>
      <c r="AC104" s="136">
        <f t="shared" si="36"/>
        <v>2.96</v>
      </c>
      <c r="AD104" s="136">
        <f t="shared" si="36"/>
        <v>2.96</v>
      </c>
      <c r="AE104" s="136">
        <f t="shared" si="36"/>
        <v>2.96</v>
      </c>
      <c r="AF104" s="136">
        <f t="shared" si="36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35"/>
        <v>7</v>
      </c>
      <c r="E105" s="136">
        <f t="shared" si="35"/>
        <v>7</v>
      </c>
      <c r="F105" s="136">
        <f t="shared" si="35"/>
        <v>7</v>
      </c>
      <c r="G105" s="136">
        <f t="shared" si="35"/>
        <v>7</v>
      </c>
      <c r="H105" s="136">
        <f t="shared" si="35"/>
        <v>7</v>
      </c>
      <c r="I105" s="136">
        <f t="shared" si="35"/>
        <v>7</v>
      </c>
      <c r="J105" s="136">
        <f t="shared" si="35"/>
        <v>7</v>
      </c>
      <c r="K105" s="136">
        <f t="shared" si="35"/>
        <v>7</v>
      </c>
      <c r="L105" s="136">
        <f t="shared" si="35"/>
        <v>7</v>
      </c>
      <c r="M105" s="136">
        <f t="shared" si="35"/>
        <v>7</v>
      </c>
      <c r="N105" s="136">
        <f t="shared" si="35"/>
        <v>7</v>
      </c>
      <c r="O105" s="136">
        <f t="shared" si="35"/>
        <v>7</v>
      </c>
      <c r="P105" s="136">
        <f t="shared" si="35"/>
        <v>7</v>
      </c>
      <c r="Q105" s="136">
        <f t="shared" si="35"/>
        <v>7</v>
      </c>
      <c r="R105" s="136">
        <f t="shared" si="35"/>
        <v>7</v>
      </c>
      <c r="S105" s="136">
        <f t="shared" si="36"/>
        <v>7</v>
      </c>
      <c r="T105" s="136">
        <f t="shared" si="36"/>
        <v>7</v>
      </c>
      <c r="U105" s="136">
        <f t="shared" si="36"/>
        <v>7</v>
      </c>
      <c r="V105" s="136">
        <f t="shared" si="36"/>
        <v>7</v>
      </c>
      <c r="W105" s="136">
        <f t="shared" si="36"/>
        <v>7</v>
      </c>
      <c r="X105" s="136">
        <f t="shared" si="36"/>
        <v>7</v>
      </c>
      <c r="Y105" s="136">
        <f t="shared" si="36"/>
        <v>7</v>
      </c>
      <c r="Z105" s="136">
        <f t="shared" si="36"/>
        <v>7</v>
      </c>
      <c r="AA105" s="136">
        <f t="shared" si="36"/>
        <v>7</v>
      </c>
      <c r="AB105" s="136">
        <f t="shared" si="36"/>
        <v>7</v>
      </c>
      <c r="AC105" s="136">
        <f t="shared" si="36"/>
        <v>7</v>
      </c>
      <c r="AD105" s="136">
        <f t="shared" si="36"/>
        <v>7</v>
      </c>
      <c r="AE105" s="136">
        <f t="shared" si="36"/>
        <v>7</v>
      </c>
      <c r="AF105" s="136">
        <f t="shared" si="36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37">B106</f>
        <v>3.47</v>
      </c>
      <c r="D106" s="136">
        <f t="shared" si="37"/>
        <v>3.47</v>
      </c>
      <c r="E106" s="136">
        <f t="shared" si="37"/>
        <v>3.47</v>
      </c>
      <c r="F106" s="136">
        <f t="shared" si="37"/>
        <v>3.47</v>
      </c>
      <c r="G106" s="136">
        <f t="shared" si="37"/>
        <v>3.47</v>
      </c>
      <c r="H106" s="136">
        <f t="shared" si="37"/>
        <v>3.47</v>
      </c>
      <c r="I106" s="136">
        <f t="shared" si="37"/>
        <v>3.47</v>
      </c>
      <c r="J106" s="136">
        <f t="shared" si="37"/>
        <v>3.47</v>
      </c>
      <c r="K106" s="136">
        <f t="shared" si="37"/>
        <v>3.47</v>
      </c>
      <c r="L106" s="136">
        <f t="shared" si="37"/>
        <v>3.47</v>
      </c>
      <c r="M106" s="136">
        <f t="shared" si="37"/>
        <v>3.47</v>
      </c>
      <c r="N106" s="136">
        <f t="shared" si="37"/>
        <v>3.47</v>
      </c>
      <c r="O106" s="136">
        <f t="shared" si="37"/>
        <v>3.47</v>
      </c>
      <c r="P106" s="136">
        <f t="shared" si="37"/>
        <v>3.47</v>
      </c>
      <c r="Q106" s="136">
        <f t="shared" si="37"/>
        <v>3.47</v>
      </c>
      <c r="R106" s="136">
        <f t="shared" si="37"/>
        <v>3.47</v>
      </c>
      <c r="S106" s="136">
        <f t="shared" ref="S106:AF124" si="38">R106</f>
        <v>3.47</v>
      </c>
      <c r="T106" s="136">
        <f t="shared" si="38"/>
        <v>3.47</v>
      </c>
      <c r="U106" s="136">
        <f t="shared" si="38"/>
        <v>3.47</v>
      </c>
      <c r="V106" s="136">
        <f t="shared" si="38"/>
        <v>3.47</v>
      </c>
      <c r="W106" s="136">
        <f t="shared" si="38"/>
        <v>3.47</v>
      </c>
      <c r="X106" s="136">
        <f t="shared" si="38"/>
        <v>3.47</v>
      </c>
      <c r="Y106" s="136">
        <f t="shared" si="38"/>
        <v>3.47</v>
      </c>
      <c r="Z106" s="136">
        <f t="shared" si="38"/>
        <v>3.47</v>
      </c>
      <c r="AA106" s="136">
        <f t="shared" si="38"/>
        <v>3.47</v>
      </c>
      <c r="AB106" s="136">
        <f t="shared" si="38"/>
        <v>3.47</v>
      </c>
      <c r="AC106" s="136">
        <f t="shared" si="38"/>
        <v>3.47</v>
      </c>
      <c r="AD106" s="136">
        <f t="shared" si="38"/>
        <v>3.47</v>
      </c>
      <c r="AE106" s="136">
        <f t="shared" si="38"/>
        <v>3.47</v>
      </c>
      <c r="AF106" s="136">
        <f t="shared" si="38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37"/>
        <v>2.1</v>
      </c>
      <c r="D107" s="136">
        <f t="shared" si="37"/>
        <v>2.1</v>
      </c>
      <c r="E107" s="136">
        <f t="shared" si="37"/>
        <v>2.1</v>
      </c>
      <c r="F107" s="136">
        <f t="shared" si="37"/>
        <v>2.1</v>
      </c>
      <c r="G107" s="136">
        <f t="shared" si="37"/>
        <v>2.1</v>
      </c>
      <c r="H107" s="136">
        <f t="shared" si="37"/>
        <v>2.1</v>
      </c>
      <c r="I107" s="136">
        <f t="shared" si="37"/>
        <v>2.1</v>
      </c>
      <c r="J107" s="136">
        <f t="shared" si="37"/>
        <v>2.1</v>
      </c>
      <c r="K107" s="136">
        <f t="shared" si="37"/>
        <v>2.1</v>
      </c>
      <c r="L107" s="136">
        <f t="shared" si="37"/>
        <v>2.1</v>
      </c>
      <c r="M107" s="136">
        <f t="shared" si="37"/>
        <v>2.1</v>
      </c>
      <c r="N107" s="136">
        <f t="shared" si="37"/>
        <v>2.1</v>
      </c>
      <c r="O107" s="136">
        <f t="shared" si="37"/>
        <v>2.1</v>
      </c>
      <c r="P107" s="136">
        <f t="shared" si="37"/>
        <v>2.1</v>
      </c>
      <c r="Q107" s="136">
        <f t="shared" si="37"/>
        <v>2.1</v>
      </c>
      <c r="R107" s="136">
        <f t="shared" si="37"/>
        <v>2.1</v>
      </c>
      <c r="S107" s="136">
        <f t="shared" si="38"/>
        <v>2.1</v>
      </c>
      <c r="T107" s="136">
        <f t="shared" si="38"/>
        <v>2.1</v>
      </c>
      <c r="U107" s="136">
        <f t="shared" si="38"/>
        <v>2.1</v>
      </c>
      <c r="V107" s="136">
        <f t="shared" si="38"/>
        <v>2.1</v>
      </c>
      <c r="W107" s="136">
        <f t="shared" si="38"/>
        <v>2.1</v>
      </c>
      <c r="X107" s="136">
        <f t="shared" si="38"/>
        <v>2.1</v>
      </c>
      <c r="Y107" s="136">
        <f t="shared" si="38"/>
        <v>2.1</v>
      </c>
      <c r="Z107" s="136">
        <f t="shared" si="38"/>
        <v>2.1</v>
      </c>
      <c r="AA107" s="136">
        <f t="shared" si="38"/>
        <v>2.1</v>
      </c>
      <c r="AB107" s="136">
        <f t="shared" si="38"/>
        <v>2.1</v>
      </c>
      <c r="AC107" s="136">
        <f t="shared" si="38"/>
        <v>2.1</v>
      </c>
      <c r="AD107" s="136">
        <f t="shared" si="38"/>
        <v>2.1</v>
      </c>
      <c r="AE107" s="136">
        <f t="shared" si="38"/>
        <v>2.1</v>
      </c>
      <c r="AF107" s="136">
        <f t="shared" si="38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37"/>
        <v>9.3000000000000007</v>
      </c>
      <c r="D108" s="136">
        <f t="shared" si="37"/>
        <v>9.3000000000000007</v>
      </c>
      <c r="E108" s="136">
        <f t="shared" si="37"/>
        <v>9.3000000000000007</v>
      </c>
      <c r="F108" s="136">
        <f t="shared" si="37"/>
        <v>9.3000000000000007</v>
      </c>
      <c r="G108" s="136">
        <f t="shared" si="37"/>
        <v>9.3000000000000007</v>
      </c>
      <c r="H108" s="136">
        <f t="shared" si="37"/>
        <v>9.3000000000000007</v>
      </c>
      <c r="I108" s="136">
        <f t="shared" si="37"/>
        <v>9.3000000000000007</v>
      </c>
      <c r="J108" s="136">
        <f t="shared" si="37"/>
        <v>9.3000000000000007</v>
      </c>
      <c r="K108" s="136">
        <f t="shared" si="37"/>
        <v>9.3000000000000007</v>
      </c>
      <c r="L108" s="136">
        <f t="shared" si="37"/>
        <v>9.3000000000000007</v>
      </c>
      <c r="M108" s="136">
        <f t="shared" si="37"/>
        <v>9.3000000000000007</v>
      </c>
      <c r="N108" s="136">
        <f t="shared" si="37"/>
        <v>9.3000000000000007</v>
      </c>
      <c r="O108" s="136">
        <f t="shared" si="37"/>
        <v>9.3000000000000007</v>
      </c>
      <c r="P108" s="136">
        <f t="shared" si="37"/>
        <v>9.3000000000000007</v>
      </c>
      <c r="Q108" s="136">
        <f t="shared" si="37"/>
        <v>9.3000000000000007</v>
      </c>
      <c r="R108" s="136">
        <f t="shared" si="37"/>
        <v>9.3000000000000007</v>
      </c>
      <c r="S108" s="136">
        <f t="shared" si="38"/>
        <v>9.3000000000000007</v>
      </c>
      <c r="T108" s="136">
        <f t="shared" si="38"/>
        <v>9.3000000000000007</v>
      </c>
      <c r="U108" s="136">
        <f t="shared" si="38"/>
        <v>9.3000000000000007</v>
      </c>
      <c r="V108" s="136">
        <f t="shared" si="38"/>
        <v>9.3000000000000007</v>
      </c>
      <c r="W108" s="136">
        <f t="shared" si="38"/>
        <v>9.3000000000000007</v>
      </c>
      <c r="X108" s="136">
        <f t="shared" si="38"/>
        <v>9.3000000000000007</v>
      </c>
      <c r="Y108" s="136">
        <f t="shared" si="38"/>
        <v>9.3000000000000007</v>
      </c>
      <c r="Z108" s="136">
        <f t="shared" si="38"/>
        <v>9.3000000000000007</v>
      </c>
      <c r="AA108" s="136">
        <f t="shared" si="38"/>
        <v>9.3000000000000007</v>
      </c>
      <c r="AB108" s="136">
        <f t="shared" si="38"/>
        <v>9.3000000000000007</v>
      </c>
      <c r="AC108" s="136">
        <f t="shared" si="38"/>
        <v>9.3000000000000007</v>
      </c>
      <c r="AD108" s="136">
        <f t="shared" si="38"/>
        <v>9.3000000000000007</v>
      </c>
      <c r="AE108" s="136">
        <f t="shared" si="38"/>
        <v>9.3000000000000007</v>
      </c>
      <c r="AF108" s="136">
        <f t="shared" si="38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37"/>
        <v>0</v>
      </c>
      <c r="D109" s="136">
        <f t="shared" si="37"/>
        <v>0</v>
      </c>
      <c r="E109" s="136">
        <f t="shared" si="37"/>
        <v>0</v>
      </c>
      <c r="F109" s="136">
        <f t="shared" si="37"/>
        <v>0</v>
      </c>
      <c r="G109" s="136">
        <f t="shared" si="37"/>
        <v>0</v>
      </c>
      <c r="H109" s="136">
        <f t="shared" si="37"/>
        <v>0</v>
      </c>
      <c r="I109" s="136">
        <f t="shared" si="37"/>
        <v>0</v>
      </c>
      <c r="J109" s="136">
        <f t="shared" si="37"/>
        <v>0</v>
      </c>
      <c r="K109" s="136">
        <f t="shared" si="37"/>
        <v>0</v>
      </c>
      <c r="L109" s="136">
        <f t="shared" si="37"/>
        <v>0</v>
      </c>
      <c r="M109" s="136">
        <f t="shared" si="37"/>
        <v>0</v>
      </c>
      <c r="N109" s="136">
        <f t="shared" si="37"/>
        <v>0</v>
      </c>
      <c r="O109" s="136">
        <f t="shared" si="37"/>
        <v>0</v>
      </c>
      <c r="P109" s="136">
        <f t="shared" si="37"/>
        <v>0</v>
      </c>
      <c r="Q109" s="136">
        <f t="shared" si="37"/>
        <v>0</v>
      </c>
      <c r="R109" s="136">
        <f t="shared" si="37"/>
        <v>0</v>
      </c>
      <c r="S109" s="136">
        <f t="shared" si="38"/>
        <v>0</v>
      </c>
      <c r="T109" s="136">
        <f t="shared" si="38"/>
        <v>0</v>
      </c>
      <c r="U109" s="136">
        <f t="shared" si="38"/>
        <v>0</v>
      </c>
      <c r="V109" s="136">
        <f t="shared" si="38"/>
        <v>0</v>
      </c>
      <c r="W109" s="136">
        <f t="shared" si="38"/>
        <v>0</v>
      </c>
      <c r="X109" s="136">
        <f t="shared" si="38"/>
        <v>0</v>
      </c>
      <c r="Y109" s="136">
        <f t="shared" si="38"/>
        <v>0</v>
      </c>
      <c r="Z109" s="136">
        <f t="shared" si="38"/>
        <v>0</v>
      </c>
      <c r="AA109" s="136">
        <f t="shared" si="38"/>
        <v>0</v>
      </c>
      <c r="AB109" s="136">
        <f t="shared" si="38"/>
        <v>0</v>
      </c>
      <c r="AC109" s="136">
        <f t="shared" si="38"/>
        <v>0</v>
      </c>
      <c r="AD109" s="136">
        <f t="shared" si="38"/>
        <v>0</v>
      </c>
      <c r="AE109" s="136">
        <f t="shared" si="38"/>
        <v>0</v>
      </c>
      <c r="AF109" s="136">
        <f t="shared" si="38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37"/>
        <v>0</v>
      </c>
      <c r="D110" s="136">
        <f t="shared" si="37"/>
        <v>0</v>
      </c>
      <c r="E110" s="136">
        <f t="shared" si="37"/>
        <v>0</v>
      </c>
      <c r="F110" s="136">
        <f t="shared" si="37"/>
        <v>0</v>
      </c>
      <c r="G110" s="136">
        <f t="shared" si="37"/>
        <v>0</v>
      </c>
      <c r="H110" s="136">
        <f t="shared" si="37"/>
        <v>0</v>
      </c>
      <c r="I110" s="136">
        <f t="shared" si="37"/>
        <v>0</v>
      </c>
      <c r="J110" s="136">
        <f t="shared" si="37"/>
        <v>0</v>
      </c>
      <c r="K110" s="136">
        <f t="shared" si="37"/>
        <v>0</v>
      </c>
      <c r="L110" s="136">
        <f t="shared" si="37"/>
        <v>0</v>
      </c>
      <c r="M110" s="136">
        <f t="shared" si="37"/>
        <v>0</v>
      </c>
      <c r="N110" s="136">
        <f t="shared" si="37"/>
        <v>0</v>
      </c>
      <c r="O110" s="136">
        <f t="shared" si="37"/>
        <v>0</v>
      </c>
      <c r="P110" s="136">
        <f t="shared" si="37"/>
        <v>0</v>
      </c>
      <c r="Q110" s="136">
        <f t="shared" si="37"/>
        <v>0</v>
      </c>
      <c r="R110" s="136">
        <f t="shared" si="37"/>
        <v>0</v>
      </c>
      <c r="S110" s="136">
        <f t="shared" si="38"/>
        <v>0</v>
      </c>
      <c r="T110" s="136">
        <f t="shared" si="38"/>
        <v>0</v>
      </c>
      <c r="U110" s="136">
        <f t="shared" si="38"/>
        <v>0</v>
      </c>
      <c r="V110" s="136">
        <f t="shared" si="38"/>
        <v>0</v>
      </c>
      <c r="W110" s="136">
        <f t="shared" si="38"/>
        <v>0</v>
      </c>
      <c r="X110" s="136">
        <f t="shared" si="38"/>
        <v>0</v>
      </c>
      <c r="Y110" s="136">
        <f t="shared" si="38"/>
        <v>0</v>
      </c>
      <c r="Z110" s="136">
        <f t="shared" si="38"/>
        <v>0</v>
      </c>
      <c r="AA110" s="136">
        <f t="shared" si="38"/>
        <v>0</v>
      </c>
      <c r="AB110" s="136">
        <f t="shared" si="38"/>
        <v>0</v>
      </c>
      <c r="AC110" s="136">
        <f t="shared" si="38"/>
        <v>0</v>
      </c>
      <c r="AD110" s="136">
        <f t="shared" si="38"/>
        <v>0</v>
      </c>
      <c r="AE110" s="136">
        <f t="shared" si="38"/>
        <v>0</v>
      </c>
      <c r="AF110" s="136">
        <f t="shared" si="38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37"/>
        <v>5</v>
      </c>
      <c r="D111" s="136">
        <f t="shared" si="37"/>
        <v>5</v>
      </c>
      <c r="E111" s="136">
        <f t="shared" si="37"/>
        <v>5</v>
      </c>
      <c r="F111" s="136">
        <f t="shared" si="37"/>
        <v>5</v>
      </c>
      <c r="G111" s="136">
        <f t="shared" si="37"/>
        <v>5</v>
      </c>
      <c r="H111" s="136">
        <f t="shared" si="37"/>
        <v>5</v>
      </c>
      <c r="I111" s="136">
        <f t="shared" si="37"/>
        <v>5</v>
      </c>
      <c r="J111" s="136">
        <f t="shared" si="37"/>
        <v>5</v>
      </c>
      <c r="K111" s="136">
        <f t="shared" si="37"/>
        <v>5</v>
      </c>
      <c r="L111" s="136">
        <f t="shared" si="37"/>
        <v>5</v>
      </c>
      <c r="M111" s="136">
        <f t="shared" si="37"/>
        <v>5</v>
      </c>
      <c r="N111" s="136">
        <f t="shared" si="37"/>
        <v>5</v>
      </c>
      <c r="O111" s="136">
        <f t="shared" si="37"/>
        <v>5</v>
      </c>
      <c r="P111" s="136">
        <f t="shared" si="37"/>
        <v>5</v>
      </c>
      <c r="Q111" s="136">
        <f t="shared" si="37"/>
        <v>5</v>
      </c>
      <c r="R111" s="136">
        <f t="shared" si="37"/>
        <v>5</v>
      </c>
      <c r="S111" s="136">
        <f t="shared" si="38"/>
        <v>5</v>
      </c>
      <c r="T111" s="136">
        <f t="shared" si="38"/>
        <v>5</v>
      </c>
      <c r="U111" s="136">
        <f t="shared" si="38"/>
        <v>5</v>
      </c>
      <c r="V111" s="136">
        <f t="shared" si="38"/>
        <v>5</v>
      </c>
      <c r="W111" s="136">
        <f t="shared" si="38"/>
        <v>5</v>
      </c>
      <c r="X111" s="136">
        <f t="shared" si="38"/>
        <v>5</v>
      </c>
      <c r="Y111" s="136">
        <f t="shared" si="38"/>
        <v>5</v>
      </c>
      <c r="Z111" s="136">
        <f t="shared" si="38"/>
        <v>5</v>
      </c>
      <c r="AA111" s="136">
        <f t="shared" si="38"/>
        <v>5</v>
      </c>
      <c r="AB111" s="136">
        <f t="shared" si="38"/>
        <v>5</v>
      </c>
      <c r="AC111" s="136">
        <f t="shared" si="38"/>
        <v>5</v>
      </c>
      <c r="AD111" s="136">
        <f t="shared" si="38"/>
        <v>5</v>
      </c>
      <c r="AE111" s="136">
        <f t="shared" si="38"/>
        <v>5</v>
      </c>
      <c r="AF111" s="136">
        <f t="shared" si="38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37"/>
        <v>1</v>
      </c>
      <c r="D112" s="136">
        <f t="shared" si="37"/>
        <v>1</v>
      </c>
      <c r="E112" s="136">
        <f t="shared" si="37"/>
        <v>1</v>
      </c>
      <c r="F112" s="136">
        <f t="shared" si="37"/>
        <v>1</v>
      </c>
      <c r="G112" s="136">
        <f t="shared" si="37"/>
        <v>1</v>
      </c>
      <c r="H112" s="136">
        <f t="shared" si="37"/>
        <v>1</v>
      </c>
      <c r="I112" s="136">
        <f t="shared" si="37"/>
        <v>1</v>
      </c>
      <c r="J112" s="136">
        <f t="shared" si="37"/>
        <v>1</v>
      </c>
      <c r="K112" s="136">
        <f t="shared" si="37"/>
        <v>1</v>
      </c>
      <c r="L112" s="136">
        <f t="shared" si="37"/>
        <v>1</v>
      </c>
      <c r="M112" s="136">
        <f t="shared" si="37"/>
        <v>1</v>
      </c>
      <c r="N112" s="136">
        <f t="shared" si="37"/>
        <v>1</v>
      </c>
      <c r="O112" s="136">
        <f t="shared" si="37"/>
        <v>1</v>
      </c>
      <c r="P112" s="136">
        <f t="shared" si="37"/>
        <v>1</v>
      </c>
      <c r="Q112" s="136">
        <f t="shared" si="37"/>
        <v>1</v>
      </c>
      <c r="R112" s="136">
        <f t="shared" si="37"/>
        <v>1</v>
      </c>
      <c r="S112" s="136">
        <f t="shared" si="38"/>
        <v>1</v>
      </c>
      <c r="T112" s="136">
        <f t="shared" si="38"/>
        <v>1</v>
      </c>
      <c r="U112" s="136">
        <f t="shared" si="38"/>
        <v>1</v>
      </c>
      <c r="V112" s="136">
        <f t="shared" si="38"/>
        <v>1</v>
      </c>
      <c r="W112" s="136">
        <f t="shared" si="38"/>
        <v>1</v>
      </c>
      <c r="X112" s="136">
        <f t="shared" si="38"/>
        <v>1</v>
      </c>
      <c r="Y112" s="136">
        <f t="shared" si="38"/>
        <v>1</v>
      </c>
      <c r="Z112" s="136">
        <f t="shared" si="38"/>
        <v>1</v>
      </c>
      <c r="AA112" s="136">
        <f t="shared" si="38"/>
        <v>1</v>
      </c>
      <c r="AB112" s="136">
        <f t="shared" si="38"/>
        <v>1</v>
      </c>
      <c r="AC112" s="136">
        <f t="shared" si="38"/>
        <v>1</v>
      </c>
      <c r="AD112" s="136">
        <f t="shared" si="38"/>
        <v>1</v>
      </c>
      <c r="AE112" s="136">
        <f t="shared" si="38"/>
        <v>1</v>
      </c>
      <c r="AF112" s="136">
        <f t="shared" si="38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37"/>
        <v>1.58</v>
      </c>
      <c r="D113" s="136">
        <f t="shared" si="37"/>
        <v>1.58</v>
      </c>
      <c r="E113" s="136">
        <f t="shared" si="37"/>
        <v>1.58</v>
      </c>
      <c r="F113" s="136">
        <f t="shared" si="37"/>
        <v>1.58</v>
      </c>
      <c r="G113" s="136">
        <f t="shared" si="37"/>
        <v>1.58</v>
      </c>
      <c r="H113" s="136">
        <f t="shared" si="37"/>
        <v>1.58</v>
      </c>
      <c r="I113" s="136">
        <f t="shared" si="37"/>
        <v>1.58</v>
      </c>
      <c r="J113" s="136">
        <f t="shared" si="37"/>
        <v>1.58</v>
      </c>
      <c r="K113" s="136">
        <f t="shared" si="37"/>
        <v>1.58</v>
      </c>
      <c r="L113" s="136">
        <f t="shared" si="37"/>
        <v>1.58</v>
      </c>
      <c r="M113" s="136">
        <f t="shared" si="37"/>
        <v>1.58</v>
      </c>
      <c r="N113" s="136">
        <f t="shared" si="37"/>
        <v>1.58</v>
      </c>
      <c r="O113" s="136">
        <f t="shared" si="37"/>
        <v>1.58</v>
      </c>
      <c r="P113" s="136">
        <f t="shared" si="37"/>
        <v>1.58</v>
      </c>
      <c r="Q113" s="136">
        <f t="shared" si="37"/>
        <v>1.58</v>
      </c>
      <c r="R113" s="136">
        <f t="shared" si="37"/>
        <v>1.58</v>
      </c>
      <c r="S113" s="136">
        <f t="shared" si="38"/>
        <v>1.58</v>
      </c>
      <c r="T113" s="136">
        <f t="shared" si="38"/>
        <v>1.58</v>
      </c>
      <c r="U113" s="136">
        <f t="shared" si="38"/>
        <v>1.58</v>
      </c>
      <c r="V113" s="136">
        <f t="shared" si="38"/>
        <v>1.58</v>
      </c>
      <c r="W113" s="136">
        <f t="shared" si="38"/>
        <v>1.58</v>
      </c>
      <c r="X113" s="136">
        <f t="shared" si="38"/>
        <v>1.58</v>
      </c>
      <c r="Y113" s="136">
        <f t="shared" si="38"/>
        <v>1.58</v>
      </c>
      <c r="Z113" s="136">
        <f t="shared" si="38"/>
        <v>1.58</v>
      </c>
      <c r="AA113" s="136">
        <f t="shared" si="38"/>
        <v>1.58</v>
      </c>
      <c r="AB113" s="136">
        <f t="shared" si="38"/>
        <v>1.58</v>
      </c>
      <c r="AC113" s="136">
        <f t="shared" si="38"/>
        <v>1.58</v>
      </c>
      <c r="AD113" s="136">
        <f t="shared" si="38"/>
        <v>1.58</v>
      </c>
      <c r="AE113" s="136">
        <f t="shared" si="38"/>
        <v>1.58</v>
      </c>
      <c r="AF113" s="136">
        <f t="shared" si="38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37"/>
        <v>1.46</v>
      </c>
      <c r="D114" s="136">
        <f t="shared" si="37"/>
        <v>1.46</v>
      </c>
      <c r="E114" s="136">
        <f t="shared" si="37"/>
        <v>1.46</v>
      </c>
      <c r="F114" s="136">
        <f t="shared" si="37"/>
        <v>1.46</v>
      </c>
      <c r="G114" s="136">
        <f t="shared" si="37"/>
        <v>1.46</v>
      </c>
      <c r="H114" s="136">
        <f t="shared" si="37"/>
        <v>1.46</v>
      </c>
      <c r="I114" s="136">
        <f t="shared" si="37"/>
        <v>1.46</v>
      </c>
      <c r="J114" s="136">
        <f t="shared" si="37"/>
        <v>1.46</v>
      </c>
      <c r="K114" s="136">
        <f t="shared" si="37"/>
        <v>1.46</v>
      </c>
      <c r="L114" s="136">
        <f t="shared" si="37"/>
        <v>1.46</v>
      </c>
      <c r="M114" s="136">
        <f t="shared" si="37"/>
        <v>1.46</v>
      </c>
      <c r="N114" s="136">
        <f t="shared" si="37"/>
        <v>1.46</v>
      </c>
      <c r="O114" s="136">
        <f t="shared" si="37"/>
        <v>1.46</v>
      </c>
      <c r="P114" s="136">
        <f t="shared" si="37"/>
        <v>1.46</v>
      </c>
      <c r="Q114" s="136">
        <f t="shared" si="37"/>
        <v>1.46</v>
      </c>
      <c r="R114" s="136">
        <f t="shared" si="37"/>
        <v>1.46</v>
      </c>
      <c r="S114" s="136">
        <f t="shared" si="38"/>
        <v>1.46</v>
      </c>
      <c r="T114" s="136">
        <f t="shared" si="38"/>
        <v>1.46</v>
      </c>
      <c r="U114" s="136">
        <f t="shared" si="38"/>
        <v>1.46</v>
      </c>
      <c r="V114" s="136">
        <f t="shared" si="38"/>
        <v>1.46</v>
      </c>
      <c r="W114" s="136">
        <f t="shared" si="38"/>
        <v>1.46</v>
      </c>
      <c r="X114" s="136">
        <f t="shared" si="38"/>
        <v>1.46</v>
      </c>
      <c r="Y114" s="136">
        <f t="shared" si="38"/>
        <v>1.46</v>
      </c>
      <c r="Z114" s="136">
        <f t="shared" si="38"/>
        <v>1.46</v>
      </c>
      <c r="AA114" s="136">
        <f t="shared" si="38"/>
        <v>1.46</v>
      </c>
      <c r="AB114" s="136">
        <f t="shared" si="38"/>
        <v>1.46</v>
      </c>
      <c r="AC114" s="136">
        <f t="shared" si="38"/>
        <v>1.46</v>
      </c>
      <c r="AD114" s="136">
        <f t="shared" si="38"/>
        <v>1.46</v>
      </c>
      <c r="AE114" s="136">
        <f t="shared" si="38"/>
        <v>1.46</v>
      </c>
      <c r="AF114" s="136">
        <f t="shared" si="38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37"/>
        <v>1.48</v>
      </c>
      <c r="D115" s="136">
        <f t="shared" si="37"/>
        <v>1.48</v>
      </c>
      <c r="E115" s="136">
        <f t="shared" si="37"/>
        <v>1.48</v>
      </c>
      <c r="F115" s="136">
        <f t="shared" si="37"/>
        <v>1.48</v>
      </c>
      <c r="G115" s="136">
        <f t="shared" si="37"/>
        <v>1.48</v>
      </c>
      <c r="H115" s="136">
        <f t="shared" si="37"/>
        <v>1.48</v>
      </c>
      <c r="I115" s="136">
        <f t="shared" si="37"/>
        <v>1.48</v>
      </c>
      <c r="J115" s="136">
        <f t="shared" si="37"/>
        <v>1.48</v>
      </c>
      <c r="K115" s="136">
        <f t="shared" si="37"/>
        <v>1.48</v>
      </c>
      <c r="L115" s="136">
        <f t="shared" si="37"/>
        <v>1.48</v>
      </c>
      <c r="M115" s="136">
        <f t="shared" si="37"/>
        <v>1.48</v>
      </c>
      <c r="N115" s="136">
        <f t="shared" si="37"/>
        <v>1.48</v>
      </c>
      <c r="O115" s="136">
        <f t="shared" si="37"/>
        <v>1.48</v>
      </c>
      <c r="P115" s="136">
        <f t="shared" si="37"/>
        <v>1.48</v>
      </c>
      <c r="Q115" s="136">
        <f t="shared" si="37"/>
        <v>1.48</v>
      </c>
      <c r="R115" s="136">
        <f t="shared" si="37"/>
        <v>1.48</v>
      </c>
      <c r="S115" s="136">
        <f t="shared" si="38"/>
        <v>1.48</v>
      </c>
      <c r="T115" s="136">
        <f t="shared" si="38"/>
        <v>1.48</v>
      </c>
      <c r="U115" s="136">
        <f t="shared" si="38"/>
        <v>1.48</v>
      </c>
      <c r="V115" s="136">
        <f t="shared" si="38"/>
        <v>1.48</v>
      </c>
      <c r="W115" s="136">
        <f t="shared" si="38"/>
        <v>1.48</v>
      </c>
      <c r="X115" s="136">
        <f t="shared" si="38"/>
        <v>1.48</v>
      </c>
      <c r="Y115" s="136">
        <f t="shared" si="38"/>
        <v>1.48</v>
      </c>
      <c r="Z115" s="136">
        <f t="shared" si="38"/>
        <v>1.48</v>
      </c>
      <c r="AA115" s="136">
        <f t="shared" si="38"/>
        <v>1.48</v>
      </c>
      <c r="AB115" s="136">
        <f t="shared" si="38"/>
        <v>1.48</v>
      </c>
      <c r="AC115" s="136">
        <f t="shared" si="38"/>
        <v>1.48</v>
      </c>
      <c r="AD115" s="136">
        <f t="shared" si="38"/>
        <v>1.48</v>
      </c>
      <c r="AE115" s="136">
        <f t="shared" si="38"/>
        <v>1.48</v>
      </c>
      <c r="AF115" s="136">
        <f t="shared" si="38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37"/>
        <v>2.2000000000000002</v>
      </c>
      <c r="D116" s="136">
        <f t="shared" si="37"/>
        <v>2.2000000000000002</v>
      </c>
      <c r="E116" s="136">
        <f t="shared" si="37"/>
        <v>2.2000000000000002</v>
      </c>
      <c r="F116" s="136">
        <f t="shared" si="37"/>
        <v>2.2000000000000002</v>
      </c>
      <c r="G116" s="136">
        <f t="shared" si="37"/>
        <v>2.2000000000000002</v>
      </c>
      <c r="H116" s="136">
        <f t="shared" si="37"/>
        <v>2.2000000000000002</v>
      </c>
      <c r="I116" s="136">
        <f t="shared" si="37"/>
        <v>2.2000000000000002</v>
      </c>
      <c r="J116" s="136">
        <f t="shared" si="37"/>
        <v>2.2000000000000002</v>
      </c>
      <c r="K116" s="136">
        <f t="shared" si="37"/>
        <v>2.2000000000000002</v>
      </c>
      <c r="L116" s="136">
        <f t="shared" si="37"/>
        <v>2.2000000000000002</v>
      </c>
      <c r="M116" s="136">
        <f t="shared" si="37"/>
        <v>2.2000000000000002</v>
      </c>
      <c r="N116" s="136">
        <f t="shared" si="37"/>
        <v>2.2000000000000002</v>
      </c>
      <c r="O116" s="136">
        <f t="shared" si="37"/>
        <v>2.2000000000000002</v>
      </c>
      <c r="P116" s="136">
        <f t="shared" si="37"/>
        <v>2.2000000000000002</v>
      </c>
      <c r="Q116" s="136">
        <f t="shared" si="37"/>
        <v>2.2000000000000002</v>
      </c>
      <c r="R116" s="136">
        <f t="shared" si="37"/>
        <v>2.2000000000000002</v>
      </c>
      <c r="S116" s="136">
        <f t="shared" si="38"/>
        <v>2.2000000000000002</v>
      </c>
      <c r="T116" s="136">
        <f t="shared" si="38"/>
        <v>2.2000000000000002</v>
      </c>
      <c r="U116" s="136">
        <f t="shared" si="38"/>
        <v>2.2000000000000002</v>
      </c>
      <c r="V116" s="136">
        <f t="shared" si="38"/>
        <v>2.2000000000000002</v>
      </c>
      <c r="W116" s="136">
        <f t="shared" si="38"/>
        <v>2.2000000000000002</v>
      </c>
      <c r="X116" s="136">
        <f t="shared" si="38"/>
        <v>2.2000000000000002</v>
      </c>
      <c r="Y116" s="136">
        <f t="shared" si="38"/>
        <v>2.2000000000000002</v>
      </c>
      <c r="Z116" s="136">
        <f t="shared" si="38"/>
        <v>2.2000000000000002</v>
      </c>
      <c r="AA116" s="136">
        <f t="shared" si="38"/>
        <v>2.2000000000000002</v>
      </c>
      <c r="AB116" s="136">
        <f t="shared" si="38"/>
        <v>2.2000000000000002</v>
      </c>
      <c r="AC116" s="136">
        <f t="shared" si="38"/>
        <v>2.2000000000000002</v>
      </c>
      <c r="AD116" s="136">
        <f t="shared" si="38"/>
        <v>2.2000000000000002</v>
      </c>
      <c r="AE116" s="136">
        <f t="shared" si="38"/>
        <v>2.2000000000000002</v>
      </c>
      <c r="AF116" s="136">
        <f t="shared" si="38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37"/>
        <v>2</v>
      </c>
      <c r="D117" s="136">
        <f t="shared" si="37"/>
        <v>2</v>
      </c>
      <c r="E117" s="136">
        <f t="shared" si="37"/>
        <v>2</v>
      </c>
      <c r="F117" s="136">
        <f t="shared" si="37"/>
        <v>2</v>
      </c>
      <c r="G117" s="136">
        <f t="shared" si="37"/>
        <v>2</v>
      </c>
      <c r="H117" s="136">
        <f t="shared" si="37"/>
        <v>2</v>
      </c>
      <c r="I117" s="136">
        <f t="shared" si="37"/>
        <v>2</v>
      </c>
      <c r="J117" s="136">
        <f t="shared" si="37"/>
        <v>2</v>
      </c>
      <c r="K117" s="136">
        <f t="shared" si="37"/>
        <v>2</v>
      </c>
      <c r="L117" s="136">
        <f t="shared" si="37"/>
        <v>2</v>
      </c>
      <c r="M117" s="136">
        <f t="shared" si="37"/>
        <v>2</v>
      </c>
      <c r="N117" s="136">
        <f t="shared" si="37"/>
        <v>2</v>
      </c>
      <c r="O117" s="136">
        <f t="shared" si="37"/>
        <v>2</v>
      </c>
      <c r="P117" s="136">
        <f t="shared" si="37"/>
        <v>2</v>
      </c>
      <c r="Q117" s="136">
        <f t="shared" si="37"/>
        <v>2</v>
      </c>
      <c r="R117" s="136">
        <f t="shared" si="37"/>
        <v>2</v>
      </c>
      <c r="S117" s="136">
        <f t="shared" si="38"/>
        <v>2</v>
      </c>
      <c r="T117" s="136">
        <f t="shared" si="38"/>
        <v>2</v>
      </c>
      <c r="U117" s="136">
        <f t="shared" si="38"/>
        <v>2</v>
      </c>
      <c r="V117" s="136">
        <f t="shared" si="38"/>
        <v>2</v>
      </c>
      <c r="W117" s="136">
        <f t="shared" si="38"/>
        <v>2</v>
      </c>
      <c r="X117" s="136">
        <f t="shared" si="38"/>
        <v>2</v>
      </c>
      <c r="Y117" s="136">
        <f t="shared" si="38"/>
        <v>2</v>
      </c>
      <c r="Z117" s="136">
        <f t="shared" si="38"/>
        <v>2</v>
      </c>
      <c r="AA117" s="136">
        <f t="shared" si="38"/>
        <v>2</v>
      </c>
      <c r="AB117" s="136">
        <f t="shared" si="38"/>
        <v>2</v>
      </c>
      <c r="AC117" s="136">
        <f t="shared" si="38"/>
        <v>2</v>
      </c>
      <c r="AD117" s="136">
        <f t="shared" si="38"/>
        <v>2</v>
      </c>
      <c r="AE117" s="136">
        <f t="shared" si="38"/>
        <v>2</v>
      </c>
      <c r="AF117" s="136">
        <f t="shared" si="38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37"/>
        <v>1.25</v>
      </c>
      <c r="D118" s="136">
        <f t="shared" si="37"/>
        <v>1.25</v>
      </c>
      <c r="E118" s="136">
        <f t="shared" si="37"/>
        <v>1.25</v>
      </c>
      <c r="F118" s="136">
        <f t="shared" si="37"/>
        <v>1.25</v>
      </c>
      <c r="G118" s="136">
        <f t="shared" si="37"/>
        <v>1.25</v>
      </c>
      <c r="H118" s="136">
        <f t="shared" si="37"/>
        <v>1.25</v>
      </c>
      <c r="I118" s="136">
        <f t="shared" si="37"/>
        <v>1.25</v>
      </c>
      <c r="J118" s="136">
        <f t="shared" si="37"/>
        <v>1.25</v>
      </c>
      <c r="K118" s="136">
        <f t="shared" si="37"/>
        <v>1.25</v>
      </c>
      <c r="L118" s="136">
        <f t="shared" si="37"/>
        <v>1.25</v>
      </c>
      <c r="M118" s="136">
        <f t="shared" si="37"/>
        <v>1.25</v>
      </c>
      <c r="N118" s="136">
        <f t="shared" si="37"/>
        <v>1.25</v>
      </c>
      <c r="O118" s="136">
        <f t="shared" si="37"/>
        <v>1.25</v>
      </c>
      <c r="P118" s="136">
        <f t="shared" si="37"/>
        <v>1.25</v>
      </c>
      <c r="Q118" s="136">
        <f t="shared" si="37"/>
        <v>1.25</v>
      </c>
      <c r="R118" s="136">
        <f t="shared" si="37"/>
        <v>1.25</v>
      </c>
      <c r="S118" s="136">
        <f t="shared" si="38"/>
        <v>1.25</v>
      </c>
      <c r="T118" s="136">
        <f t="shared" si="38"/>
        <v>1.25</v>
      </c>
      <c r="U118" s="136">
        <f t="shared" si="38"/>
        <v>1.25</v>
      </c>
      <c r="V118" s="136">
        <f t="shared" si="38"/>
        <v>1.25</v>
      </c>
      <c r="W118" s="136">
        <f t="shared" si="38"/>
        <v>1.25</v>
      </c>
      <c r="X118" s="136">
        <f t="shared" si="38"/>
        <v>1.25</v>
      </c>
      <c r="Y118" s="136">
        <f t="shared" si="38"/>
        <v>1.25</v>
      </c>
      <c r="Z118" s="136">
        <f t="shared" si="38"/>
        <v>1.25</v>
      </c>
      <c r="AA118" s="136">
        <f t="shared" si="38"/>
        <v>1.25</v>
      </c>
      <c r="AB118" s="136">
        <f t="shared" si="38"/>
        <v>1.25</v>
      </c>
      <c r="AC118" s="136">
        <f t="shared" si="38"/>
        <v>1.25</v>
      </c>
      <c r="AD118" s="136">
        <f t="shared" si="38"/>
        <v>1.25</v>
      </c>
      <c r="AE118" s="136">
        <f t="shared" si="38"/>
        <v>1.25</v>
      </c>
      <c r="AF118" s="136">
        <f t="shared" si="38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37"/>
        <v>1.1499999999999999</v>
      </c>
      <c r="D119" s="136">
        <f t="shared" si="37"/>
        <v>1.1499999999999999</v>
      </c>
      <c r="E119" s="136">
        <f t="shared" si="37"/>
        <v>1.1499999999999999</v>
      </c>
      <c r="F119" s="136">
        <f t="shared" si="37"/>
        <v>1.1499999999999999</v>
      </c>
      <c r="G119" s="136">
        <f t="shared" si="37"/>
        <v>1.1499999999999999</v>
      </c>
      <c r="H119" s="136">
        <f t="shared" si="37"/>
        <v>1.1499999999999999</v>
      </c>
      <c r="I119" s="136">
        <f t="shared" si="37"/>
        <v>1.1499999999999999</v>
      </c>
      <c r="J119" s="136">
        <f t="shared" si="37"/>
        <v>1.1499999999999999</v>
      </c>
      <c r="K119" s="136">
        <f t="shared" si="37"/>
        <v>1.1499999999999999</v>
      </c>
      <c r="L119" s="136">
        <f t="shared" si="37"/>
        <v>1.1499999999999999</v>
      </c>
      <c r="M119" s="136">
        <f t="shared" si="37"/>
        <v>1.1499999999999999</v>
      </c>
      <c r="N119" s="136">
        <f t="shared" si="37"/>
        <v>1.1499999999999999</v>
      </c>
      <c r="O119" s="136">
        <f t="shared" si="37"/>
        <v>1.1499999999999999</v>
      </c>
      <c r="P119" s="136">
        <f t="shared" si="37"/>
        <v>1.1499999999999999</v>
      </c>
      <c r="Q119" s="136">
        <f t="shared" si="37"/>
        <v>1.1499999999999999</v>
      </c>
      <c r="R119" s="136">
        <f t="shared" si="37"/>
        <v>1.1499999999999999</v>
      </c>
      <c r="S119" s="136">
        <f t="shared" si="38"/>
        <v>1.1499999999999999</v>
      </c>
      <c r="T119" s="136">
        <f t="shared" si="38"/>
        <v>1.1499999999999999</v>
      </c>
      <c r="U119" s="136">
        <f t="shared" si="38"/>
        <v>1.1499999999999999</v>
      </c>
      <c r="V119" s="136">
        <f t="shared" si="38"/>
        <v>1.1499999999999999</v>
      </c>
      <c r="W119" s="136">
        <f t="shared" si="38"/>
        <v>1.1499999999999999</v>
      </c>
      <c r="X119" s="136">
        <f t="shared" si="38"/>
        <v>1.1499999999999999</v>
      </c>
      <c r="Y119" s="136">
        <f t="shared" si="38"/>
        <v>1.1499999999999999</v>
      </c>
      <c r="Z119" s="136">
        <f t="shared" si="38"/>
        <v>1.1499999999999999</v>
      </c>
      <c r="AA119" s="136">
        <f t="shared" si="38"/>
        <v>1.1499999999999999</v>
      </c>
      <c r="AB119" s="136">
        <f t="shared" si="38"/>
        <v>1.1499999999999999</v>
      </c>
      <c r="AC119" s="136">
        <f t="shared" si="38"/>
        <v>1.1499999999999999</v>
      </c>
      <c r="AD119" s="136">
        <f t="shared" si="38"/>
        <v>1.1499999999999999</v>
      </c>
      <c r="AE119" s="136">
        <f t="shared" si="38"/>
        <v>1.1499999999999999</v>
      </c>
      <c r="AF119" s="136">
        <f t="shared" si="38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37"/>
        <v>2.133</v>
      </c>
      <c r="D120" s="136">
        <f t="shared" si="37"/>
        <v>2.133</v>
      </c>
      <c r="E120" s="136">
        <f t="shared" si="37"/>
        <v>2.133</v>
      </c>
      <c r="F120" s="136">
        <f t="shared" si="37"/>
        <v>2.133</v>
      </c>
      <c r="G120" s="136">
        <f t="shared" si="37"/>
        <v>2.133</v>
      </c>
      <c r="H120" s="136">
        <f t="shared" si="37"/>
        <v>2.133</v>
      </c>
      <c r="I120" s="136">
        <f t="shared" si="37"/>
        <v>2.133</v>
      </c>
      <c r="J120" s="136">
        <f t="shared" si="37"/>
        <v>2.133</v>
      </c>
      <c r="K120" s="136">
        <f t="shared" si="37"/>
        <v>2.133</v>
      </c>
      <c r="L120" s="136">
        <f t="shared" si="37"/>
        <v>2.133</v>
      </c>
      <c r="M120" s="136">
        <f t="shared" si="37"/>
        <v>2.133</v>
      </c>
      <c r="N120" s="136">
        <f t="shared" si="37"/>
        <v>2.133</v>
      </c>
      <c r="O120" s="136">
        <f t="shared" si="37"/>
        <v>2.133</v>
      </c>
      <c r="P120" s="136">
        <f t="shared" si="37"/>
        <v>2.133</v>
      </c>
      <c r="Q120" s="136">
        <f t="shared" si="37"/>
        <v>2.133</v>
      </c>
      <c r="R120" s="136">
        <f t="shared" si="37"/>
        <v>2.133</v>
      </c>
      <c r="S120" s="136">
        <f t="shared" si="38"/>
        <v>2.133</v>
      </c>
      <c r="T120" s="136">
        <f t="shared" si="38"/>
        <v>2.133</v>
      </c>
      <c r="U120" s="136">
        <f t="shared" si="38"/>
        <v>2.133</v>
      </c>
      <c r="V120" s="136">
        <f t="shared" si="38"/>
        <v>2.133</v>
      </c>
      <c r="W120" s="136">
        <f t="shared" si="38"/>
        <v>2.133</v>
      </c>
      <c r="X120" s="136">
        <f t="shared" si="38"/>
        <v>2.133</v>
      </c>
      <c r="Y120" s="136">
        <f t="shared" si="38"/>
        <v>2.133</v>
      </c>
      <c r="Z120" s="136">
        <f t="shared" si="38"/>
        <v>2.133</v>
      </c>
      <c r="AA120" s="136">
        <f t="shared" si="38"/>
        <v>2.133</v>
      </c>
      <c r="AB120" s="136">
        <f t="shared" si="38"/>
        <v>2.133</v>
      </c>
      <c r="AC120" s="136">
        <f t="shared" si="38"/>
        <v>2.133</v>
      </c>
      <c r="AD120" s="136">
        <f t="shared" si="38"/>
        <v>2.133</v>
      </c>
      <c r="AE120" s="136">
        <f t="shared" si="38"/>
        <v>2.133</v>
      </c>
      <c r="AF120" s="136">
        <f t="shared" si="38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37"/>
        <v>2.09</v>
      </c>
      <c r="D121" s="136">
        <f t="shared" si="37"/>
        <v>2.09</v>
      </c>
      <c r="E121" s="136">
        <f t="shared" si="37"/>
        <v>2.09</v>
      </c>
      <c r="F121" s="136">
        <f t="shared" si="37"/>
        <v>2.09</v>
      </c>
      <c r="G121" s="136">
        <f t="shared" si="37"/>
        <v>2.09</v>
      </c>
      <c r="H121" s="136">
        <f t="shared" si="37"/>
        <v>2.09</v>
      </c>
      <c r="I121" s="136">
        <f t="shared" si="37"/>
        <v>2.09</v>
      </c>
      <c r="J121" s="136">
        <f t="shared" si="37"/>
        <v>2.09</v>
      </c>
      <c r="K121" s="136">
        <f t="shared" si="37"/>
        <v>2.09</v>
      </c>
      <c r="L121" s="136">
        <f t="shared" si="37"/>
        <v>2.09</v>
      </c>
      <c r="M121" s="136">
        <f t="shared" si="37"/>
        <v>2.09</v>
      </c>
      <c r="N121" s="136">
        <f t="shared" si="37"/>
        <v>2.09</v>
      </c>
      <c r="O121" s="136">
        <f t="shared" si="37"/>
        <v>2.09</v>
      </c>
      <c r="P121" s="136">
        <f t="shared" si="37"/>
        <v>2.09</v>
      </c>
      <c r="Q121" s="136">
        <f t="shared" si="37"/>
        <v>2.09</v>
      </c>
      <c r="R121" s="136">
        <f t="shared" ref="R121:W171" si="39">Q121</f>
        <v>2.09</v>
      </c>
      <c r="S121" s="136">
        <f t="shared" si="38"/>
        <v>2.09</v>
      </c>
      <c r="T121" s="136">
        <f t="shared" si="38"/>
        <v>2.09</v>
      </c>
      <c r="U121" s="136">
        <f t="shared" si="38"/>
        <v>2.09</v>
      </c>
      <c r="V121" s="136">
        <f t="shared" si="38"/>
        <v>2.09</v>
      </c>
      <c r="W121" s="136">
        <f t="shared" si="38"/>
        <v>2.09</v>
      </c>
      <c r="X121" s="136">
        <f t="shared" si="38"/>
        <v>2.09</v>
      </c>
      <c r="Y121" s="136">
        <f t="shared" si="38"/>
        <v>2.09</v>
      </c>
      <c r="Z121" s="136">
        <f t="shared" si="38"/>
        <v>2.09</v>
      </c>
      <c r="AA121" s="136">
        <f t="shared" si="38"/>
        <v>2.09</v>
      </c>
      <c r="AB121" s="136">
        <f t="shared" si="38"/>
        <v>2.09</v>
      </c>
      <c r="AC121" s="136">
        <f t="shared" si="38"/>
        <v>2.09</v>
      </c>
      <c r="AD121" s="136">
        <f t="shared" si="38"/>
        <v>2.09</v>
      </c>
      <c r="AE121" s="136">
        <f t="shared" si="38"/>
        <v>2.09</v>
      </c>
      <c r="AF121" s="136">
        <f t="shared" si="38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40">B122</f>
        <v>1.1399999999999999</v>
      </c>
      <c r="D122" s="136">
        <f t="shared" si="40"/>
        <v>1.1399999999999999</v>
      </c>
      <c r="E122" s="136">
        <f t="shared" si="40"/>
        <v>1.1399999999999999</v>
      </c>
      <c r="F122" s="136">
        <f t="shared" si="40"/>
        <v>1.1399999999999999</v>
      </c>
      <c r="G122" s="136">
        <f t="shared" si="40"/>
        <v>1.1399999999999999</v>
      </c>
      <c r="H122" s="136">
        <f t="shared" si="40"/>
        <v>1.1399999999999999</v>
      </c>
      <c r="I122" s="136">
        <f t="shared" si="40"/>
        <v>1.1399999999999999</v>
      </c>
      <c r="J122" s="136">
        <f t="shared" si="40"/>
        <v>1.1399999999999999</v>
      </c>
      <c r="K122" s="136">
        <f t="shared" si="40"/>
        <v>1.1399999999999999</v>
      </c>
      <c r="L122" s="136">
        <f t="shared" si="40"/>
        <v>1.1399999999999999</v>
      </c>
      <c r="M122" s="136">
        <f t="shared" si="40"/>
        <v>1.1399999999999999</v>
      </c>
      <c r="N122" s="136">
        <f t="shared" si="40"/>
        <v>1.1399999999999999</v>
      </c>
      <c r="O122" s="136">
        <f t="shared" si="40"/>
        <v>1.1399999999999999</v>
      </c>
      <c r="P122" s="136">
        <f t="shared" si="40"/>
        <v>1.1399999999999999</v>
      </c>
      <c r="Q122" s="136">
        <f t="shared" si="40"/>
        <v>1.1399999999999999</v>
      </c>
      <c r="R122" s="136">
        <f t="shared" si="39"/>
        <v>1.1399999999999999</v>
      </c>
      <c r="S122" s="136">
        <f t="shared" si="38"/>
        <v>1.1399999999999999</v>
      </c>
      <c r="T122" s="136">
        <f t="shared" si="38"/>
        <v>1.1399999999999999</v>
      </c>
      <c r="U122" s="136">
        <f t="shared" si="38"/>
        <v>1.1399999999999999</v>
      </c>
      <c r="V122" s="136">
        <f t="shared" si="38"/>
        <v>1.1399999999999999</v>
      </c>
      <c r="W122" s="136">
        <f t="shared" si="38"/>
        <v>1.1399999999999999</v>
      </c>
      <c r="X122" s="136">
        <f t="shared" si="38"/>
        <v>1.1399999999999999</v>
      </c>
      <c r="Y122" s="136">
        <f t="shared" si="38"/>
        <v>1.1399999999999999</v>
      </c>
      <c r="Z122" s="136">
        <f t="shared" si="38"/>
        <v>1.1399999999999999</v>
      </c>
      <c r="AA122" s="136">
        <f t="shared" si="38"/>
        <v>1.1399999999999999</v>
      </c>
      <c r="AB122" s="136">
        <f t="shared" si="38"/>
        <v>1.1399999999999999</v>
      </c>
      <c r="AC122" s="136">
        <f t="shared" si="38"/>
        <v>1.1399999999999999</v>
      </c>
      <c r="AD122" s="136">
        <f t="shared" si="38"/>
        <v>1.1399999999999999</v>
      </c>
      <c r="AE122" s="136">
        <f t="shared" si="38"/>
        <v>1.1399999999999999</v>
      </c>
      <c r="AF122" s="136">
        <f t="shared" si="38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40"/>
        <v>0.82</v>
      </c>
      <c r="D123" s="136">
        <f t="shared" si="40"/>
        <v>0.82</v>
      </c>
      <c r="E123" s="136">
        <f t="shared" si="40"/>
        <v>0.82</v>
      </c>
      <c r="F123" s="136">
        <f t="shared" si="40"/>
        <v>0.82</v>
      </c>
      <c r="G123" s="136">
        <f t="shared" si="40"/>
        <v>0.82</v>
      </c>
      <c r="H123" s="136">
        <f t="shared" si="40"/>
        <v>0.82</v>
      </c>
      <c r="I123" s="136">
        <f t="shared" si="40"/>
        <v>0.82</v>
      </c>
      <c r="J123" s="136">
        <f t="shared" si="40"/>
        <v>0.82</v>
      </c>
      <c r="K123" s="136">
        <f t="shared" si="40"/>
        <v>0.82</v>
      </c>
      <c r="L123" s="136">
        <f t="shared" si="40"/>
        <v>0.82</v>
      </c>
      <c r="M123" s="136">
        <f t="shared" si="40"/>
        <v>0.82</v>
      </c>
      <c r="N123" s="136">
        <f t="shared" si="40"/>
        <v>0.82</v>
      </c>
      <c r="O123" s="136">
        <f t="shared" si="40"/>
        <v>0.82</v>
      </c>
      <c r="P123" s="136">
        <f t="shared" si="40"/>
        <v>0.82</v>
      </c>
      <c r="Q123" s="136">
        <f t="shared" si="40"/>
        <v>0.82</v>
      </c>
      <c r="R123" s="136">
        <f t="shared" si="39"/>
        <v>0.82</v>
      </c>
      <c r="S123" s="136">
        <f t="shared" si="38"/>
        <v>0.82</v>
      </c>
      <c r="T123" s="136">
        <f t="shared" si="38"/>
        <v>0.82</v>
      </c>
      <c r="U123" s="136">
        <f t="shared" si="38"/>
        <v>0.82</v>
      </c>
      <c r="V123" s="136">
        <f t="shared" si="38"/>
        <v>0.82</v>
      </c>
      <c r="W123" s="136">
        <f t="shared" si="38"/>
        <v>0.82</v>
      </c>
      <c r="X123" s="136">
        <f t="shared" si="38"/>
        <v>0.82</v>
      </c>
      <c r="Y123" s="136">
        <f t="shared" si="38"/>
        <v>0.82</v>
      </c>
      <c r="Z123" s="136">
        <f t="shared" si="38"/>
        <v>0.82</v>
      </c>
      <c r="AA123" s="136">
        <f t="shared" si="38"/>
        <v>0.82</v>
      </c>
      <c r="AB123" s="136">
        <f t="shared" si="38"/>
        <v>0.82</v>
      </c>
      <c r="AC123" s="136">
        <f t="shared" si="38"/>
        <v>0.82</v>
      </c>
      <c r="AD123" s="136">
        <f t="shared" si="38"/>
        <v>0.82</v>
      </c>
      <c r="AE123" s="136">
        <f t="shared" si="38"/>
        <v>0.82</v>
      </c>
      <c r="AF123" s="136">
        <f t="shared" si="38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40"/>
        <v>2</v>
      </c>
      <c r="D124" s="136">
        <f t="shared" si="40"/>
        <v>2</v>
      </c>
      <c r="E124" s="136">
        <f t="shared" si="40"/>
        <v>2</v>
      </c>
      <c r="F124" s="136">
        <f t="shared" si="40"/>
        <v>2</v>
      </c>
      <c r="G124" s="136">
        <f t="shared" si="40"/>
        <v>2</v>
      </c>
      <c r="H124" s="136">
        <f t="shared" si="40"/>
        <v>2</v>
      </c>
      <c r="I124" s="136">
        <f t="shared" si="40"/>
        <v>2</v>
      </c>
      <c r="J124" s="136">
        <f t="shared" si="40"/>
        <v>2</v>
      </c>
      <c r="K124" s="136">
        <f t="shared" si="40"/>
        <v>2</v>
      </c>
      <c r="L124" s="136">
        <f t="shared" si="40"/>
        <v>2</v>
      </c>
      <c r="M124" s="136">
        <f t="shared" si="40"/>
        <v>2</v>
      </c>
      <c r="N124" s="136">
        <f t="shared" si="40"/>
        <v>2</v>
      </c>
      <c r="O124" s="136">
        <f t="shared" si="40"/>
        <v>2</v>
      </c>
      <c r="P124" s="136">
        <f t="shared" si="40"/>
        <v>2</v>
      </c>
      <c r="Q124" s="136">
        <f t="shared" si="40"/>
        <v>2</v>
      </c>
      <c r="R124" s="136">
        <f t="shared" si="39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ref="V124:AF147" si="41">U124</f>
        <v>2</v>
      </c>
      <c r="W124" s="136">
        <f t="shared" si="41"/>
        <v>2</v>
      </c>
      <c r="X124" s="136">
        <f t="shared" si="41"/>
        <v>2</v>
      </c>
      <c r="Y124" s="136">
        <f t="shared" si="41"/>
        <v>2</v>
      </c>
      <c r="Z124" s="136">
        <f t="shared" si="41"/>
        <v>2</v>
      </c>
      <c r="AA124" s="136">
        <f t="shared" si="41"/>
        <v>2</v>
      </c>
      <c r="AB124" s="136">
        <f t="shared" si="41"/>
        <v>2</v>
      </c>
      <c r="AC124" s="136">
        <f t="shared" si="41"/>
        <v>2</v>
      </c>
      <c r="AD124" s="136">
        <f t="shared" si="41"/>
        <v>2</v>
      </c>
      <c r="AE124" s="136">
        <f t="shared" si="41"/>
        <v>2</v>
      </c>
      <c r="AF124" s="136">
        <f t="shared" si="41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40"/>
        <v>5.61</v>
      </c>
      <c r="D125" s="136">
        <f t="shared" si="40"/>
        <v>5.61</v>
      </c>
      <c r="E125" s="136">
        <f t="shared" si="40"/>
        <v>5.61</v>
      </c>
      <c r="F125" s="136">
        <f t="shared" si="40"/>
        <v>5.61</v>
      </c>
      <c r="G125" s="136">
        <f t="shared" si="40"/>
        <v>5.61</v>
      </c>
      <c r="H125" s="136">
        <f t="shared" si="40"/>
        <v>5.61</v>
      </c>
      <c r="I125" s="136">
        <f t="shared" si="40"/>
        <v>5.61</v>
      </c>
      <c r="J125" s="136">
        <f t="shared" si="40"/>
        <v>5.61</v>
      </c>
      <c r="K125" s="136">
        <f t="shared" si="40"/>
        <v>5.61</v>
      </c>
      <c r="L125" s="136">
        <f t="shared" si="40"/>
        <v>5.61</v>
      </c>
      <c r="M125" s="136">
        <f t="shared" si="40"/>
        <v>5.61</v>
      </c>
      <c r="N125" s="136">
        <f t="shared" si="40"/>
        <v>5.61</v>
      </c>
      <c r="O125" s="136">
        <f t="shared" si="40"/>
        <v>5.61</v>
      </c>
      <c r="P125" s="136">
        <f t="shared" si="40"/>
        <v>5.61</v>
      </c>
      <c r="Q125" s="136">
        <f t="shared" si="40"/>
        <v>5.61</v>
      </c>
      <c r="R125" s="136">
        <f t="shared" si="39"/>
        <v>5.61</v>
      </c>
      <c r="S125" s="136">
        <f t="shared" si="39"/>
        <v>5.61</v>
      </c>
      <c r="T125" s="136">
        <f t="shared" si="39"/>
        <v>5.61</v>
      </c>
      <c r="U125" s="136">
        <f t="shared" si="39"/>
        <v>5.61</v>
      </c>
      <c r="V125" s="136">
        <f t="shared" si="41"/>
        <v>5.61</v>
      </c>
      <c r="W125" s="136">
        <f t="shared" si="41"/>
        <v>5.61</v>
      </c>
      <c r="X125" s="136">
        <f t="shared" si="41"/>
        <v>5.61</v>
      </c>
      <c r="Y125" s="136">
        <f t="shared" si="41"/>
        <v>5.61</v>
      </c>
      <c r="Z125" s="136">
        <f t="shared" si="41"/>
        <v>5.61</v>
      </c>
      <c r="AA125" s="136">
        <f t="shared" si="41"/>
        <v>5.61</v>
      </c>
      <c r="AB125" s="136">
        <f t="shared" si="41"/>
        <v>5.61</v>
      </c>
      <c r="AC125" s="136">
        <f t="shared" si="41"/>
        <v>5.61</v>
      </c>
      <c r="AD125" s="136">
        <f t="shared" si="41"/>
        <v>5.61</v>
      </c>
      <c r="AE125" s="136">
        <f t="shared" si="41"/>
        <v>5.61</v>
      </c>
      <c r="AF125" s="136">
        <f t="shared" si="41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40"/>
        <v>1.25</v>
      </c>
      <c r="D126" s="136">
        <f t="shared" si="40"/>
        <v>1.25</v>
      </c>
      <c r="E126" s="136">
        <f t="shared" si="40"/>
        <v>1.25</v>
      </c>
      <c r="F126" s="136">
        <f t="shared" si="40"/>
        <v>1.25</v>
      </c>
      <c r="G126" s="136">
        <f t="shared" si="40"/>
        <v>1.25</v>
      </c>
      <c r="H126" s="136">
        <f t="shared" si="40"/>
        <v>1.25</v>
      </c>
      <c r="I126" s="136">
        <f t="shared" si="40"/>
        <v>1.25</v>
      </c>
      <c r="J126" s="136">
        <f t="shared" si="40"/>
        <v>1.25</v>
      </c>
      <c r="K126" s="136">
        <f t="shared" si="40"/>
        <v>1.25</v>
      </c>
      <c r="L126" s="136">
        <f t="shared" si="40"/>
        <v>1.25</v>
      </c>
      <c r="M126" s="136">
        <f t="shared" si="40"/>
        <v>1.25</v>
      </c>
      <c r="N126" s="136">
        <f t="shared" si="40"/>
        <v>1.25</v>
      </c>
      <c r="O126" s="136">
        <f t="shared" si="40"/>
        <v>1.25</v>
      </c>
      <c r="P126" s="136">
        <f t="shared" si="40"/>
        <v>1.25</v>
      </c>
      <c r="Q126" s="136">
        <f t="shared" si="40"/>
        <v>1.25</v>
      </c>
      <c r="R126" s="136">
        <f t="shared" si="39"/>
        <v>1.25</v>
      </c>
      <c r="S126" s="136">
        <f t="shared" si="39"/>
        <v>1.25</v>
      </c>
      <c r="T126" s="136">
        <f t="shared" si="39"/>
        <v>1.25</v>
      </c>
      <c r="U126" s="136">
        <f t="shared" si="39"/>
        <v>1.25</v>
      </c>
      <c r="V126" s="136">
        <f t="shared" si="41"/>
        <v>1.25</v>
      </c>
      <c r="W126" s="136">
        <f t="shared" si="41"/>
        <v>1.25</v>
      </c>
      <c r="X126" s="136">
        <f t="shared" si="41"/>
        <v>1.25</v>
      </c>
      <c r="Y126" s="136">
        <f t="shared" si="41"/>
        <v>1.25</v>
      </c>
      <c r="Z126" s="136">
        <f t="shared" si="41"/>
        <v>1.25</v>
      </c>
      <c r="AA126" s="136">
        <f t="shared" si="41"/>
        <v>1.25</v>
      </c>
      <c r="AB126" s="136">
        <f t="shared" si="41"/>
        <v>1.25</v>
      </c>
      <c r="AC126" s="136">
        <f t="shared" si="41"/>
        <v>1.25</v>
      </c>
      <c r="AD126" s="136">
        <f t="shared" si="41"/>
        <v>1.25</v>
      </c>
      <c r="AE126" s="136">
        <f t="shared" si="41"/>
        <v>1.25</v>
      </c>
      <c r="AF126" s="136">
        <f t="shared" si="41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40"/>
        <v>1.25</v>
      </c>
      <c r="D127" s="136">
        <f t="shared" si="40"/>
        <v>1.25</v>
      </c>
      <c r="E127" s="136">
        <f t="shared" si="40"/>
        <v>1.25</v>
      </c>
      <c r="F127" s="136">
        <f t="shared" si="40"/>
        <v>1.25</v>
      </c>
      <c r="G127" s="136">
        <f t="shared" si="40"/>
        <v>1.25</v>
      </c>
      <c r="H127" s="136">
        <f t="shared" si="40"/>
        <v>1.25</v>
      </c>
      <c r="I127" s="136">
        <f t="shared" si="40"/>
        <v>1.25</v>
      </c>
      <c r="J127" s="136">
        <f t="shared" si="40"/>
        <v>1.25</v>
      </c>
      <c r="K127" s="136">
        <f t="shared" si="40"/>
        <v>1.25</v>
      </c>
      <c r="L127" s="136">
        <f t="shared" si="40"/>
        <v>1.25</v>
      </c>
      <c r="M127" s="136">
        <f t="shared" si="40"/>
        <v>1.25</v>
      </c>
      <c r="N127" s="136">
        <f t="shared" si="40"/>
        <v>1.25</v>
      </c>
      <c r="O127" s="136">
        <f t="shared" si="40"/>
        <v>1.25</v>
      </c>
      <c r="P127" s="136">
        <f t="shared" si="40"/>
        <v>1.25</v>
      </c>
      <c r="Q127" s="136">
        <f t="shared" si="40"/>
        <v>1.25</v>
      </c>
      <c r="R127" s="136">
        <f t="shared" si="39"/>
        <v>1.25</v>
      </c>
      <c r="S127" s="136">
        <f t="shared" si="39"/>
        <v>1.25</v>
      </c>
      <c r="T127" s="136">
        <f t="shared" si="39"/>
        <v>1.25</v>
      </c>
      <c r="U127" s="136">
        <f t="shared" si="39"/>
        <v>1.25</v>
      </c>
      <c r="V127" s="136">
        <f t="shared" si="41"/>
        <v>1.25</v>
      </c>
      <c r="W127" s="136">
        <f t="shared" si="41"/>
        <v>1.25</v>
      </c>
      <c r="X127" s="136">
        <f t="shared" si="41"/>
        <v>1.25</v>
      </c>
      <c r="Y127" s="136">
        <f t="shared" si="41"/>
        <v>1.25</v>
      </c>
      <c r="Z127" s="136">
        <f t="shared" si="41"/>
        <v>1.25</v>
      </c>
      <c r="AA127" s="136">
        <f t="shared" si="41"/>
        <v>1.25</v>
      </c>
      <c r="AB127" s="136">
        <f t="shared" si="41"/>
        <v>1.25</v>
      </c>
      <c r="AC127" s="136">
        <f t="shared" si="41"/>
        <v>1.25</v>
      </c>
      <c r="AD127" s="136">
        <f t="shared" si="41"/>
        <v>1.25</v>
      </c>
      <c r="AE127" s="136">
        <f t="shared" si="41"/>
        <v>1.25</v>
      </c>
      <c r="AF127" s="136">
        <f t="shared" si="41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40"/>
        <v>1.46</v>
      </c>
      <c r="D128" s="136">
        <f t="shared" si="40"/>
        <v>1.46</v>
      </c>
      <c r="E128" s="136">
        <f t="shared" si="40"/>
        <v>1.46</v>
      </c>
      <c r="F128" s="136">
        <f t="shared" si="40"/>
        <v>1.46</v>
      </c>
      <c r="G128" s="136">
        <f t="shared" si="40"/>
        <v>1.46</v>
      </c>
      <c r="H128" s="136">
        <f t="shared" si="40"/>
        <v>1.46</v>
      </c>
      <c r="I128" s="136">
        <f t="shared" si="40"/>
        <v>1.46</v>
      </c>
      <c r="J128" s="136">
        <f t="shared" si="40"/>
        <v>1.46</v>
      </c>
      <c r="K128" s="136">
        <f t="shared" si="40"/>
        <v>1.46</v>
      </c>
      <c r="L128" s="136">
        <f t="shared" si="40"/>
        <v>1.46</v>
      </c>
      <c r="M128" s="136">
        <f t="shared" si="40"/>
        <v>1.46</v>
      </c>
      <c r="N128" s="136">
        <f t="shared" si="40"/>
        <v>1.46</v>
      </c>
      <c r="O128" s="136">
        <f t="shared" si="40"/>
        <v>1.46</v>
      </c>
      <c r="P128" s="136">
        <f t="shared" si="40"/>
        <v>1.46</v>
      </c>
      <c r="Q128" s="136">
        <f t="shared" si="40"/>
        <v>1.46</v>
      </c>
      <c r="R128" s="136">
        <f t="shared" si="39"/>
        <v>1.46</v>
      </c>
      <c r="S128" s="136">
        <f t="shared" si="39"/>
        <v>1.46</v>
      </c>
      <c r="T128" s="136">
        <f t="shared" si="39"/>
        <v>1.46</v>
      </c>
      <c r="U128" s="136">
        <f t="shared" si="39"/>
        <v>1.46</v>
      </c>
      <c r="V128" s="136">
        <f t="shared" si="41"/>
        <v>1.46</v>
      </c>
      <c r="W128" s="136">
        <f t="shared" si="41"/>
        <v>1.46</v>
      </c>
      <c r="X128" s="136">
        <f t="shared" si="41"/>
        <v>1.46</v>
      </c>
      <c r="Y128" s="136">
        <f t="shared" si="41"/>
        <v>1.46</v>
      </c>
      <c r="Z128" s="136">
        <f t="shared" si="41"/>
        <v>1.46</v>
      </c>
      <c r="AA128" s="136">
        <f t="shared" si="41"/>
        <v>1.46</v>
      </c>
      <c r="AB128" s="136">
        <f t="shared" si="41"/>
        <v>1.46</v>
      </c>
      <c r="AC128" s="136">
        <f t="shared" si="41"/>
        <v>1.46</v>
      </c>
      <c r="AD128" s="136">
        <f t="shared" si="41"/>
        <v>1.46</v>
      </c>
      <c r="AE128" s="136">
        <f t="shared" si="41"/>
        <v>1.46</v>
      </c>
      <c r="AF128" s="136">
        <f t="shared" si="41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40"/>
        <v>3</v>
      </c>
      <c r="D129" s="136">
        <f t="shared" si="40"/>
        <v>3</v>
      </c>
      <c r="E129" s="136">
        <f t="shared" si="40"/>
        <v>3</v>
      </c>
      <c r="F129" s="136">
        <f t="shared" si="40"/>
        <v>3</v>
      </c>
      <c r="G129" s="136">
        <f t="shared" si="40"/>
        <v>3</v>
      </c>
      <c r="H129" s="136">
        <f t="shared" si="40"/>
        <v>3</v>
      </c>
      <c r="I129" s="136">
        <f t="shared" si="40"/>
        <v>3</v>
      </c>
      <c r="J129" s="136">
        <f t="shared" si="40"/>
        <v>3</v>
      </c>
      <c r="K129" s="136">
        <f t="shared" si="40"/>
        <v>3</v>
      </c>
      <c r="L129" s="136">
        <f t="shared" si="40"/>
        <v>3</v>
      </c>
      <c r="M129" s="136">
        <f t="shared" si="40"/>
        <v>3</v>
      </c>
      <c r="N129" s="136">
        <f t="shared" si="40"/>
        <v>3</v>
      </c>
      <c r="O129" s="136">
        <f t="shared" si="40"/>
        <v>3</v>
      </c>
      <c r="P129" s="136">
        <f t="shared" si="40"/>
        <v>3</v>
      </c>
      <c r="Q129" s="136">
        <f t="shared" si="40"/>
        <v>3</v>
      </c>
      <c r="R129" s="136">
        <f t="shared" si="39"/>
        <v>3</v>
      </c>
      <c r="S129" s="136">
        <f t="shared" si="39"/>
        <v>3</v>
      </c>
      <c r="T129" s="136">
        <f t="shared" si="39"/>
        <v>3</v>
      </c>
      <c r="U129" s="136">
        <f t="shared" si="39"/>
        <v>3</v>
      </c>
      <c r="V129" s="136">
        <f t="shared" si="41"/>
        <v>3</v>
      </c>
      <c r="W129" s="136">
        <f t="shared" si="41"/>
        <v>3</v>
      </c>
      <c r="X129" s="136">
        <f t="shared" si="41"/>
        <v>3</v>
      </c>
      <c r="Y129" s="136">
        <f t="shared" si="41"/>
        <v>3</v>
      </c>
      <c r="Z129" s="136">
        <f t="shared" si="41"/>
        <v>3</v>
      </c>
      <c r="AA129" s="136">
        <f t="shared" si="41"/>
        <v>3</v>
      </c>
      <c r="AB129" s="136">
        <f t="shared" si="41"/>
        <v>3</v>
      </c>
      <c r="AC129" s="136">
        <f t="shared" si="41"/>
        <v>3</v>
      </c>
      <c r="AD129" s="136">
        <f t="shared" si="41"/>
        <v>3</v>
      </c>
      <c r="AE129" s="136">
        <f t="shared" si="41"/>
        <v>3</v>
      </c>
      <c r="AF129" s="136">
        <f t="shared" si="41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40"/>
        <v>3.3</v>
      </c>
      <c r="D130" s="136">
        <f t="shared" si="40"/>
        <v>3.3</v>
      </c>
      <c r="E130" s="136">
        <f t="shared" si="40"/>
        <v>3.3</v>
      </c>
      <c r="F130" s="136">
        <f t="shared" si="40"/>
        <v>3.3</v>
      </c>
      <c r="G130" s="136">
        <f t="shared" si="40"/>
        <v>3.3</v>
      </c>
      <c r="H130" s="136">
        <f t="shared" si="40"/>
        <v>3.3</v>
      </c>
      <c r="I130" s="136">
        <f t="shared" si="40"/>
        <v>3.3</v>
      </c>
      <c r="J130" s="136">
        <f t="shared" si="40"/>
        <v>3.3</v>
      </c>
      <c r="K130" s="136">
        <f t="shared" si="40"/>
        <v>3.3</v>
      </c>
      <c r="L130" s="136">
        <f t="shared" si="40"/>
        <v>3.3</v>
      </c>
      <c r="M130" s="136">
        <f t="shared" si="40"/>
        <v>3.3</v>
      </c>
      <c r="N130" s="136">
        <f t="shared" si="40"/>
        <v>3.3</v>
      </c>
      <c r="O130" s="136">
        <f t="shared" si="40"/>
        <v>3.3</v>
      </c>
      <c r="P130" s="136">
        <f t="shared" si="40"/>
        <v>3.3</v>
      </c>
      <c r="Q130" s="136">
        <f t="shared" si="40"/>
        <v>3.3</v>
      </c>
      <c r="R130" s="136">
        <f t="shared" si="39"/>
        <v>3.3</v>
      </c>
      <c r="S130" s="136">
        <f t="shared" si="39"/>
        <v>3.3</v>
      </c>
      <c r="T130" s="136">
        <f t="shared" si="39"/>
        <v>3.3</v>
      </c>
      <c r="U130" s="136">
        <f t="shared" si="39"/>
        <v>3.3</v>
      </c>
      <c r="V130" s="136">
        <f t="shared" si="41"/>
        <v>3.3</v>
      </c>
      <c r="W130" s="136">
        <f t="shared" si="41"/>
        <v>3.3</v>
      </c>
      <c r="X130" s="136">
        <f t="shared" si="41"/>
        <v>3.3</v>
      </c>
      <c r="Y130" s="136">
        <f t="shared" si="41"/>
        <v>3.3</v>
      </c>
      <c r="Z130" s="136">
        <f t="shared" si="41"/>
        <v>3.3</v>
      </c>
      <c r="AA130" s="136">
        <f t="shared" si="41"/>
        <v>3.3</v>
      </c>
      <c r="AB130" s="136">
        <f t="shared" si="41"/>
        <v>3.3</v>
      </c>
      <c r="AC130" s="136">
        <f t="shared" si="41"/>
        <v>3.3</v>
      </c>
      <c r="AD130" s="136">
        <f t="shared" si="41"/>
        <v>3.3</v>
      </c>
      <c r="AE130" s="136">
        <f t="shared" si="41"/>
        <v>3.3</v>
      </c>
      <c r="AF130" s="136">
        <f t="shared" si="41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40"/>
        <v>1.76</v>
      </c>
      <c r="D131" s="136">
        <f t="shared" si="40"/>
        <v>1.76</v>
      </c>
      <c r="E131" s="136">
        <f t="shared" si="40"/>
        <v>1.76</v>
      </c>
      <c r="F131" s="136">
        <f t="shared" si="40"/>
        <v>1.76</v>
      </c>
      <c r="G131" s="136">
        <f t="shared" si="40"/>
        <v>1.76</v>
      </c>
      <c r="H131" s="136">
        <f t="shared" si="40"/>
        <v>1.76</v>
      </c>
      <c r="I131" s="136">
        <f t="shared" si="40"/>
        <v>1.76</v>
      </c>
      <c r="J131" s="136">
        <f t="shared" si="40"/>
        <v>1.76</v>
      </c>
      <c r="K131" s="136">
        <f t="shared" si="40"/>
        <v>1.76</v>
      </c>
      <c r="L131" s="136">
        <f t="shared" si="40"/>
        <v>1.76</v>
      </c>
      <c r="M131" s="136">
        <f t="shared" si="40"/>
        <v>1.76</v>
      </c>
      <c r="N131" s="136">
        <f t="shared" si="40"/>
        <v>1.76</v>
      </c>
      <c r="O131" s="136">
        <f t="shared" si="40"/>
        <v>1.76</v>
      </c>
      <c r="P131" s="136">
        <f t="shared" si="40"/>
        <v>1.76</v>
      </c>
      <c r="Q131" s="136">
        <f t="shared" si="40"/>
        <v>1.76</v>
      </c>
      <c r="R131" s="136">
        <f t="shared" si="39"/>
        <v>1.76</v>
      </c>
      <c r="S131" s="136">
        <f t="shared" si="39"/>
        <v>1.76</v>
      </c>
      <c r="T131" s="136">
        <f t="shared" si="39"/>
        <v>1.76</v>
      </c>
      <c r="U131" s="136">
        <f t="shared" si="39"/>
        <v>1.76</v>
      </c>
      <c r="V131" s="136">
        <f t="shared" si="41"/>
        <v>1.76</v>
      </c>
      <c r="W131" s="136">
        <f t="shared" si="41"/>
        <v>1.76</v>
      </c>
      <c r="X131" s="136">
        <f t="shared" si="41"/>
        <v>1.76</v>
      </c>
      <c r="Y131" s="136">
        <f t="shared" si="41"/>
        <v>1.76</v>
      </c>
      <c r="Z131" s="136">
        <f t="shared" si="41"/>
        <v>1.76</v>
      </c>
      <c r="AA131" s="136">
        <f t="shared" si="41"/>
        <v>1.76</v>
      </c>
      <c r="AB131" s="136">
        <f t="shared" si="41"/>
        <v>1.76</v>
      </c>
      <c r="AC131" s="136">
        <f t="shared" si="41"/>
        <v>1.76</v>
      </c>
      <c r="AD131" s="136">
        <f t="shared" si="41"/>
        <v>1.76</v>
      </c>
      <c r="AE131" s="136">
        <f t="shared" si="41"/>
        <v>1.76</v>
      </c>
      <c r="AF131" s="136">
        <f t="shared" si="41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40"/>
        <v>0</v>
      </c>
      <c r="D132" s="136">
        <f t="shared" si="40"/>
        <v>0</v>
      </c>
      <c r="E132" s="136">
        <f t="shared" si="40"/>
        <v>0</v>
      </c>
      <c r="F132" s="136">
        <f t="shared" si="40"/>
        <v>0</v>
      </c>
      <c r="G132" s="136">
        <f t="shared" si="40"/>
        <v>0</v>
      </c>
      <c r="H132" s="136">
        <f t="shared" si="40"/>
        <v>0</v>
      </c>
      <c r="I132" s="136">
        <f t="shared" si="40"/>
        <v>0</v>
      </c>
      <c r="J132" s="136">
        <f t="shared" si="40"/>
        <v>0</v>
      </c>
      <c r="K132" s="136">
        <f t="shared" si="40"/>
        <v>0</v>
      </c>
      <c r="L132" s="136">
        <f t="shared" si="40"/>
        <v>0</v>
      </c>
      <c r="M132" s="136">
        <f t="shared" si="40"/>
        <v>0</v>
      </c>
      <c r="N132" s="136">
        <f t="shared" si="40"/>
        <v>0</v>
      </c>
      <c r="O132" s="136">
        <f t="shared" si="40"/>
        <v>0</v>
      </c>
      <c r="P132" s="136">
        <f t="shared" si="40"/>
        <v>0</v>
      </c>
      <c r="Q132" s="136">
        <f t="shared" si="40"/>
        <v>0</v>
      </c>
      <c r="R132" s="136">
        <f t="shared" si="39"/>
        <v>0</v>
      </c>
      <c r="S132" s="136">
        <f t="shared" si="39"/>
        <v>0</v>
      </c>
      <c r="T132" s="136">
        <f t="shared" si="39"/>
        <v>0</v>
      </c>
      <c r="U132" s="136">
        <f t="shared" si="39"/>
        <v>0</v>
      </c>
      <c r="V132" s="136">
        <f t="shared" si="41"/>
        <v>0</v>
      </c>
      <c r="W132" s="136">
        <f t="shared" si="41"/>
        <v>0</v>
      </c>
      <c r="X132" s="136">
        <f t="shared" si="41"/>
        <v>0</v>
      </c>
      <c r="Y132" s="136">
        <f t="shared" si="41"/>
        <v>0</v>
      </c>
      <c r="Z132" s="136">
        <f t="shared" si="41"/>
        <v>0</v>
      </c>
      <c r="AA132" s="136">
        <f t="shared" si="41"/>
        <v>0</v>
      </c>
      <c r="AB132" s="136">
        <f t="shared" si="41"/>
        <v>0</v>
      </c>
      <c r="AC132" s="136">
        <f t="shared" si="41"/>
        <v>0</v>
      </c>
      <c r="AD132" s="136">
        <f t="shared" si="41"/>
        <v>0</v>
      </c>
      <c r="AE132" s="136">
        <f t="shared" si="41"/>
        <v>0</v>
      </c>
      <c r="AF132" s="136">
        <f t="shared" si="41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40"/>
        <v>0.1</v>
      </c>
      <c r="D133" s="136">
        <f t="shared" si="40"/>
        <v>0.1</v>
      </c>
      <c r="E133" s="136">
        <f t="shared" si="40"/>
        <v>0.1</v>
      </c>
      <c r="F133" s="136">
        <f t="shared" si="40"/>
        <v>0.1</v>
      </c>
      <c r="G133" s="136">
        <f t="shared" si="40"/>
        <v>0.1</v>
      </c>
      <c r="H133" s="136">
        <f t="shared" si="40"/>
        <v>0.1</v>
      </c>
      <c r="I133" s="136">
        <f t="shared" si="40"/>
        <v>0.1</v>
      </c>
      <c r="J133" s="136">
        <f t="shared" si="40"/>
        <v>0.1</v>
      </c>
      <c r="K133" s="136">
        <f t="shared" si="40"/>
        <v>0.1</v>
      </c>
      <c r="L133" s="136">
        <f t="shared" si="40"/>
        <v>0.1</v>
      </c>
      <c r="M133" s="136">
        <f t="shared" si="40"/>
        <v>0.1</v>
      </c>
      <c r="N133" s="136">
        <f t="shared" si="40"/>
        <v>0.1</v>
      </c>
      <c r="O133" s="136">
        <f t="shared" si="40"/>
        <v>0.1</v>
      </c>
      <c r="P133" s="136">
        <f t="shared" si="40"/>
        <v>0.1</v>
      </c>
      <c r="Q133" s="136">
        <f t="shared" si="40"/>
        <v>0.1</v>
      </c>
      <c r="R133" s="136">
        <f t="shared" si="39"/>
        <v>0.1</v>
      </c>
      <c r="S133" s="136">
        <f t="shared" si="39"/>
        <v>0.1</v>
      </c>
      <c r="T133" s="136">
        <f t="shared" si="39"/>
        <v>0.1</v>
      </c>
      <c r="U133" s="136">
        <f t="shared" si="39"/>
        <v>0.1</v>
      </c>
      <c r="V133" s="136">
        <f t="shared" si="41"/>
        <v>0.1</v>
      </c>
      <c r="W133" s="136">
        <f t="shared" si="41"/>
        <v>0.1</v>
      </c>
      <c r="X133" s="136">
        <f t="shared" si="41"/>
        <v>0.1</v>
      </c>
      <c r="Y133" s="136">
        <f t="shared" si="41"/>
        <v>0.1</v>
      </c>
      <c r="Z133" s="136">
        <f t="shared" si="41"/>
        <v>0.1</v>
      </c>
      <c r="AA133" s="136">
        <f t="shared" si="41"/>
        <v>0.1</v>
      </c>
      <c r="AB133" s="136">
        <f t="shared" si="41"/>
        <v>0.1</v>
      </c>
      <c r="AC133" s="136">
        <f t="shared" si="41"/>
        <v>0.1</v>
      </c>
      <c r="AD133" s="136">
        <f t="shared" si="41"/>
        <v>0.1</v>
      </c>
      <c r="AE133" s="136">
        <f t="shared" si="41"/>
        <v>0.1</v>
      </c>
      <c r="AF133" s="136">
        <f t="shared" si="41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40"/>
        <v>2.0499999999999998</v>
      </c>
      <c r="D134" s="136">
        <f t="shared" si="40"/>
        <v>2.0499999999999998</v>
      </c>
      <c r="E134" s="136">
        <f t="shared" si="40"/>
        <v>2.0499999999999998</v>
      </c>
      <c r="F134" s="136">
        <f t="shared" si="40"/>
        <v>2.0499999999999998</v>
      </c>
      <c r="G134" s="136">
        <f t="shared" si="40"/>
        <v>2.0499999999999998</v>
      </c>
      <c r="H134" s="136">
        <f t="shared" si="40"/>
        <v>2.0499999999999998</v>
      </c>
      <c r="I134" s="136">
        <f t="shared" si="40"/>
        <v>2.0499999999999998</v>
      </c>
      <c r="J134" s="136">
        <f t="shared" si="40"/>
        <v>2.0499999999999998</v>
      </c>
      <c r="K134" s="136">
        <f t="shared" si="40"/>
        <v>2.0499999999999998</v>
      </c>
      <c r="L134" s="136">
        <f t="shared" si="40"/>
        <v>2.0499999999999998</v>
      </c>
      <c r="M134" s="136">
        <f t="shared" si="40"/>
        <v>2.0499999999999998</v>
      </c>
      <c r="N134" s="136">
        <f t="shared" si="40"/>
        <v>2.0499999999999998</v>
      </c>
      <c r="O134" s="136">
        <f t="shared" si="40"/>
        <v>2.0499999999999998</v>
      </c>
      <c r="P134" s="136">
        <f t="shared" si="40"/>
        <v>2.0499999999999998</v>
      </c>
      <c r="Q134" s="136">
        <f t="shared" si="40"/>
        <v>2.0499999999999998</v>
      </c>
      <c r="R134" s="136">
        <f t="shared" si="39"/>
        <v>2.0499999999999998</v>
      </c>
      <c r="S134" s="136">
        <f t="shared" si="39"/>
        <v>2.0499999999999998</v>
      </c>
      <c r="T134" s="136">
        <f t="shared" si="39"/>
        <v>2.0499999999999998</v>
      </c>
      <c r="U134" s="136">
        <f t="shared" si="39"/>
        <v>2.0499999999999998</v>
      </c>
      <c r="V134" s="136">
        <f t="shared" si="41"/>
        <v>2.0499999999999998</v>
      </c>
      <c r="W134" s="136">
        <f t="shared" si="41"/>
        <v>2.0499999999999998</v>
      </c>
      <c r="X134" s="136">
        <f t="shared" si="41"/>
        <v>2.0499999999999998</v>
      </c>
      <c r="Y134" s="136">
        <f t="shared" si="41"/>
        <v>2.0499999999999998</v>
      </c>
      <c r="Z134" s="136">
        <f t="shared" si="41"/>
        <v>2.0499999999999998</v>
      </c>
      <c r="AA134" s="136">
        <f t="shared" si="41"/>
        <v>2.0499999999999998</v>
      </c>
      <c r="AB134" s="136">
        <f t="shared" si="41"/>
        <v>2.0499999999999998</v>
      </c>
      <c r="AC134" s="136">
        <f t="shared" si="41"/>
        <v>2.0499999999999998</v>
      </c>
      <c r="AD134" s="136">
        <f t="shared" si="41"/>
        <v>2.0499999999999998</v>
      </c>
      <c r="AE134" s="136">
        <f t="shared" si="41"/>
        <v>2.0499999999999998</v>
      </c>
      <c r="AF134" s="136">
        <f t="shared" si="41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40"/>
        <v>2.15</v>
      </c>
      <c r="D135" s="136">
        <f t="shared" si="40"/>
        <v>2.15</v>
      </c>
      <c r="E135" s="136">
        <f t="shared" si="40"/>
        <v>2.15</v>
      </c>
      <c r="F135" s="136">
        <f t="shared" si="40"/>
        <v>2.15</v>
      </c>
      <c r="G135" s="136">
        <f t="shared" si="40"/>
        <v>2.15</v>
      </c>
      <c r="H135" s="136">
        <f t="shared" si="40"/>
        <v>2.15</v>
      </c>
      <c r="I135" s="136">
        <f t="shared" si="40"/>
        <v>2.15</v>
      </c>
      <c r="J135" s="136">
        <f t="shared" si="40"/>
        <v>2.15</v>
      </c>
      <c r="K135" s="136">
        <f t="shared" si="40"/>
        <v>2.15</v>
      </c>
      <c r="L135" s="136">
        <f t="shared" si="40"/>
        <v>2.15</v>
      </c>
      <c r="M135" s="136">
        <f t="shared" si="40"/>
        <v>2.15</v>
      </c>
      <c r="N135" s="136">
        <f t="shared" si="40"/>
        <v>2.15</v>
      </c>
      <c r="O135" s="136">
        <f t="shared" si="40"/>
        <v>2.15</v>
      </c>
      <c r="P135" s="136">
        <f t="shared" si="40"/>
        <v>2.15</v>
      </c>
      <c r="Q135" s="136">
        <f t="shared" si="40"/>
        <v>2.15</v>
      </c>
      <c r="R135" s="136">
        <f t="shared" si="39"/>
        <v>2.15</v>
      </c>
      <c r="S135" s="136">
        <f t="shared" si="39"/>
        <v>2.15</v>
      </c>
      <c r="T135" s="136">
        <f t="shared" si="39"/>
        <v>2.15</v>
      </c>
      <c r="U135" s="136">
        <f t="shared" si="39"/>
        <v>2.15</v>
      </c>
      <c r="V135" s="136">
        <f t="shared" si="41"/>
        <v>2.15</v>
      </c>
      <c r="W135" s="136">
        <f t="shared" si="41"/>
        <v>2.15</v>
      </c>
      <c r="X135" s="136">
        <f t="shared" si="41"/>
        <v>2.15</v>
      </c>
      <c r="Y135" s="136">
        <f t="shared" si="41"/>
        <v>2.15</v>
      </c>
      <c r="Z135" s="136">
        <f t="shared" si="41"/>
        <v>2.15</v>
      </c>
      <c r="AA135" s="136">
        <f t="shared" si="41"/>
        <v>2.15</v>
      </c>
      <c r="AB135" s="136">
        <f t="shared" si="41"/>
        <v>2.15</v>
      </c>
      <c r="AC135" s="136">
        <f t="shared" si="41"/>
        <v>2.15</v>
      </c>
      <c r="AD135" s="136">
        <f t="shared" si="41"/>
        <v>2.15</v>
      </c>
      <c r="AE135" s="136">
        <f t="shared" si="41"/>
        <v>2.15</v>
      </c>
      <c r="AF135" s="136">
        <f t="shared" si="41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40"/>
        <v>2.7</v>
      </c>
      <c r="D136" s="136">
        <f t="shared" si="40"/>
        <v>2.7</v>
      </c>
      <c r="E136" s="136">
        <f t="shared" si="40"/>
        <v>2.7</v>
      </c>
      <c r="F136" s="136">
        <f t="shared" si="40"/>
        <v>2.7</v>
      </c>
      <c r="G136" s="136">
        <f t="shared" si="40"/>
        <v>2.7</v>
      </c>
      <c r="H136" s="136">
        <f t="shared" si="40"/>
        <v>2.7</v>
      </c>
      <c r="I136" s="136">
        <f t="shared" si="40"/>
        <v>2.7</v>
      </c>
      <c r="J136" s="136">
        <f t="shared" si="40"/>
        <v>2.7</v>
      </c>
      <c r="K136" s="136">
        <f t="shared" si="40"/>
        <v>2.7</v>
      </c>
      <c r="L136" s="136">
        <f t="shared" si="40"/>
        <v>2.7</v>
      </c>
      <c r="M136" s="136">
        <f t="shared" si="40"/>
        <v>2.7</v>
      </c>
      <c r="N136" s="136">
        <f t="shared" si="40"/>
        <v>2.7</v>
      </c>
      <c r="O136" s="136">
        <f t="shared" si="40"/>
        <v>2.7</v>
      </c>
      <c r="P136" s="136">
        <f t="shared" si="40"/>
        <v>2.7</v>
      </c>
      <c r="Q136" s="136">
        <f t="shared" si="40"/>
        <v>2.7</v>
      </c>
      <c r="R136" s="136">
        <f t="shared" si="39"/>
        <v>2.7</v>
      </c>
      <c r="S136" s="136">
        <f t="shared" si="39"/>
        <v>2.7</v>
      </c>
      <c r="T136" s="136">
        <f t="shared" si="39"/>
        <v>2.7</v>
      </c>
      <c r="U136" s="136">
        <f t="shared" si="39"/>
        <v>2.7</v>
      </c>
      <c r="V136" s="136">
        <f t="shared" si="41"/>
        <v>2.7</v>
      </c>
      <c r="W136" s="136">
        <f t="shared" si="41"/>
        <v>2.7</v>
      </c>
      <c r="X136" s="136">
        <f t="shared" si="41"/>
        <v>2.7</v>
      </c>
      <c r="Y136" s="136">
        <f t="shared" si="41"/>
        <v>2.7</v>
      </c>
      <c r="Z136" s="136">
        <f t="shared" si="41"/>
        <v>2.7</v>
      </c>
      <c r="AA136" s="136">
        <f t="shared" si="41"/>
        <v>2.7</v>
      </c>
      <c r="AB136" s="136">
        <f t="shared" si="41"/>
        <v>2.7</v>
      </c>
      <c r="AC136" s="136">
        <f t="shared" si="41"/>
        <v>2.7</v>
      </c>
      <c r="AD136" s="136">
        <f t="shared" si="41"/>
        <v>2.7</v>
      </c>
      <c r="AE136" s="136">
        <f t="shared" si="41"/>
        <v>2.7</v>
      </c>
      <c r="AF136" s="136">
        <f t="shared" si="41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40"/>
        <v>0.9</v>
      </c>
      <c r="D137" s="136">
        <f t="shared" si="40"/>
        <v>0.9</v>
      </c>
      <c r="E137" s="136">
        <f t="shared" si="40"/>
        <v>0.9</v>
      </c>
      <c r="F137" s="136">
        <f t="shared" si="40"/>
        <v>0.9</v>
      </c>
      <c r="G137" s="136">
        <f t="shared" si="40"/>
        <v>0.9</v>
      </c>
      <c r="H137" s="136">
        <f t="shared" si="40"/>
        <v>0.9</v>
      </c>
      <c r="I137" s="136">
        <f t="shared" si="40"/>
        <v>0.9</v>
      </c>
      <c r="J137" s="136">
        <f t="shared" si="40"/>
        <v>0.9</v>
      </c>
      <c r="K137" s="136">
        <f t="shared" si="40"/>
        <v>0.9</v>
      </c>
      <c r="L137" s="136">
        <f t="shared" si="40"/>
        <v>0.9</v>
      </c>
      <c r="M137" s="136">
        <f t="shared" si="40"/>
        <v>0.9</v>
      </c>
      <c r="N137" s="136">
        <f t="shared" si="40"/>
        <v>0.9</v>
      </c>
      <c r="O137" s="136">
        <f t="shared" si="40"/>
        <v>0.9</v>
      </c>
      <c r="P137" s="136">
        <f t="shared" si="40"/>
        <v>0.9</v>
      </c>
      <c r="Q137" s="136">
        <f t="shared" si="40"/>
        <v>0.9</v>
      </c>
      <c r="R137" s="136">
        <f t="shared" si="39"/>
        <v>0.9</v>
      </c>
      <c r="S137" s="136">
        <f t="shared" si="39"/>
        <v>0.9</v>
      </c>
      <c r="T137" s="136">
        <f t="shared" si="39"/>
        <v>0.9</v>
      </c>
      <c r="U137" s="136">
        <f t="shared" si="39"/>
        <v>0.9</v>
      </c>
      <c r="V137" s="136">
        <f t="shared" si="41"/>
        <v>0.9</v>
      </c>
      <c r="W137" s="136">
        <f t="shared" si="41"/>
        <v>0.9</v>
      </c>
      <c r="X137" s="136">
        <f t="shared" si="41"/>
        <v>0.9</v>
      </c>
      <c r="Y137" s="136">
        <f t="shared" si="41"/>
        <v>0.9</v>
      </c>
      <c r="Z137" s="136">
        <f t="shared" si="41"/>
        <v>0.9</v>
      </c>
      <c r="AA137" s="136">
        <f t="shared" si="41"/>
        <v>0.9</v>
      </c>
      <c r="AB137" s="136">
        <f t="shared" si="41"/>
        <v>0.9</v>
      </c>
      <c r="AC137" s="136">
        <f t="shared" si="41"/>
        <v>0.9</v>
      </c>
      <c r="AD137" s="136">
        <f t="shared" si="41"/>
        <v>0.9</v>
      </c>
      <c r="AE137" s="136">
        <f t="shared" si="41"/>
        <v>0.9</v>
      </c>
      <c r="AF137" s="136">
        <f t="shared" si="41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40"/>
        <v>1.08</v>
      </c>
      <c r="D138" s="136">
        <f t="shared" si="40"/>
        <v>1.08</v>
      </c>
      <c r="E138" s="136">
        <f t="shared" si="40"/>
        <v>1.08</v>
      </c>
      <c r="F138" s="136">
        <f t="shared" si="40"/>
        <v>1.08</v>
      </c>
      <c r="G138" s="136">
        <f t="shared" si="40"/>
        <v>1.08</v>
      </c>
      <c r="H138" s="136">
        <f t="shared" si="40"/>
        <v>1.08</v>
      </c>
      <c r="I138" s="136">
        <f t="shared" si="40"/>
        <v>1.08</v>
      </c>
      <c r="J138" s="136">
        <f t="shared" si="40"/>
        <v>1.08</v>
      </c>
      <c r="K138" s="136">
        <f t="shared" si="40"/>
        <v>1.08</v>
      </c>
      <c r="L138" s="136">
        <f t="shared" si="40"/>
        <v>1.08</v>
      </c>
      <c r="M138" s="136">
        <f t="shared" si="40"/>
        <v>1.08</v>
      </c>
      <c r="N138" s="136">
        <f t="shared" si="40"/>
        <v>1.08</v>
      </c>
      <c r="O138" s="136">
        <f t="shared" si="40"/>
        <v>1.08</v>
      </c>
      <c r="P138" s="136">
        <f t="shared" si="40"/>
        <v>1.08</v>
      </c>
      <c r="Q138" s="136">
        <f t="shared" si="40"/>
        <v>1.08</v>
      </c>
      <c r="R138" s="136">
        <f t="shared" si="39"/>
        <v>1.08</v>
      </c>
      <c r="S138" s="136">
        <f t="shared" si="39"/>
        <v>1.08</v>
      </c>
      <c r="T138" s="136">
        <f t="shared" si="39"/>
        <v>1.08</v>
      </c>
      <c r="U138" s="136">
        <f t="shared" si="39"/>
        <v>1.08</v>
      </c>
      <c r="V138" s="136">
        <f t="shared" si="41"/>
        <v>1.08</v>
      </c>
      <c r="W138" s="136">
        <f t="shared" si="41"/>
        <v>1.08</v>
      </c>
      <c r="X138" s="136">
        <f t="shared" si="41"/>
        <v>1.08</v>
      </c>
      <c r="Y138" s="136">
        <f t="shared" si="41"/>
        <v>1.08</v>
      </c>
      <c r="Z138" s="136">
        <f t="shared" si="41"/>
        <v>1.08</v>
      </c>
      <c r="AA138" s="136">
        <f t="shared" si="41"/>
        <v>1.08</v>
      </c>
      <c r="AB138" s="136">
        <f t="shared" si="41"/>
        <v>1.08</v>
      </c>
      <c r="AC138" s="136">
        <f t="shared" si="41"/>
        <v>1.08</v>
      </c>
      <c r="AD138" s="136">
        <f t="shared" si="41"/>
        <v>1.08</v>
      </c>
      <c r="AE138" s="136">
        <f t="shared" si="41"/>
        <v>1.08</v>
      </c>
      <c r="AF138" s="136">
        <f t="shared" si="41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42">B139</f>
        <v>2.37</v>
      </c>
      <c r="D139" s="136">
        <f t="shared" si="42"/>
        <v>2.37</v>
      </c>
      <c r="E139" s="136">
        <f t="shared" si="42"/>
        <v>2.37</v>
      </c>
      <c r="F139" s="136">
        <f t="shared" si="42"/>
        <v>2.37</v>
      </c>
      <c r="G139" s="136">
        <f t="shared" si="42"/>
        <v>2.37</v>
      </c>
      <c r="H139" s="136">
        <f t="shared" si="42"/>
        <v>2.37</v>
      </c>
      <c r="I139" s="136">
        <f t="shared" si="42"/>
        <v>2.37</v>
      </c>
      <c r="J139" s="136">
        <f t="shared" si="42"/>
        <v>2.37</v>
      </c>
      <c r="K139" s="136">
        <f t="shared" si="42"/>
        <v>2.37</v>
      </c>
      <c r="L139" s="136">
        <f t="shared" si="42"/>
        <v>2.37</v>
      </c>
      <c r="M139" s="136">
        <f t="shared" si="42"/>
        <v>2.37</v>
      </c>
      <c r="N139" s="136">
        <f t="shared" si="42"/>
        <v>2.37</v>
      </c>
      <c r="O139" s="136">
        <f t="shared" si="42"/>
        <v>2.37</v>
      </c>
      <c r="P139" s="136">
        <f t="shared" si="42"/>
        <v>2.37</v>
      </c>
      <c r="Q139" s="136">
        <f t="shared" si="42"/>
        <v>2.37</v>
      </c>
      <c r="R139" s="136">
        <f t="shared" si="39"/>
        <v>2.37</v>
      </c>
      <c r="S139" s="136">
        <f t="shared" si="39"/>
        <v>2.37</v>
      </c>
      <c r="T139" s="136">
        <f t="shared" si="39"/>
        <v>2.37</v>
      </c>
      <c r="U139" s="136">
        <f t="shared" si="39"/>
        <v>2.37</v>
      </c>
      <c r="V139" s="136">
        <f t="shared" si="41"/>
        <v>2.37</v>
      </c>
      <c r="W139" s="136">
        <f t="shared" si="41"/>
        <v>2.37</v>
      </c>
      <c r="X139" s="136">
        <f t="shared" si="41"/>
        <v>2.37</v>
      </c>
      <c r="Y139" s="136">
        <f t="shared" si="41"/>
        <v>2.37</v>
      </c>
      <c r="Z139" s="136">
        <f t="shared" si="41"/>
        <v>2.37</v>
      </c>
      <c r="AA139" s="136">
        <f t="shared" si="41"/>
        <v>2.37</v>
      </c>
      <c r="AB139" s="136">
        <f t="shared" si="41"/>
        <v>2.37</v>
      </c>
      <c r="AC139" s="136">
        <f t="shared" si="41"/>
        <v>2.37</v>
      </c>
      <c r="AD139" s="136">
        <f t="shared" si="41"/>
        <v>2.37</v>
      </c>
      <c r="AE139" s="136">
        <f t="shared" si="41"/>
        <v>2.37</v>
      </c>
      <c r="AF139" s="136">
        <f t="shared" si="41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42"/>
        <v>1.81</v>
      </c>
      <c r="D140" s="136">
        <f t="shared" si="42"/>
        <v>1.81</v>
      </c>
      <c r="E140" s="136">
        <f t="shared" si="42"/>
        <v>1.81</v>
      </c>
      <c r="F140" s="136">
        <f t="shared" si="42"/>
        <v>1.81</v>
      </c>
      <c r="G140" s="136">
        <f t="shared" si="42"/>
        <v>1.81</v>
      </c>
      <c r="H140" s="136">
        <f t="shared" si="42"/>
        <v>1.81</v>
      </c>
      <c r="I140" s="136">
        <f t="shared" si="42"/>
        <v>1.81</v>
      </c>
      <c r="J140" s="136">
        <f t="shared" si="42"/>
        <v>1.81</v>
      </c>
      <c r="K140" s="136">
        <f t="shared" si="42"/>
        <v>1.81</v>
      </c>
      <c r="L140" s="136">
        <f t="shared" si="42"/>
        <v>1.81</v>
      </c>
      <c r="M140" s="136">
        <f t="shared" si="42"/>
        <v>1.81</v>
      </c>
      <c r="N140" s="136">
        <f t="shared" si="42"/>
        <v>1.81</v>
      </c>
      <c r="O140" s="136">
        <f t="shared" si="42"/>
        <v>1.81</v>
      </c>
      <c r="P140" s="136">
        <f t="shared" si="42"/>
        <v>1.81</v>
      </c>
      <c r="Q140" s="136">
        <f t="shared" si="42"/>
        <v>1.81</v>
      </c>
      <c r="R140" s="136">
        <f t="shared" si="39"/>
        <v>1.81</v>
      </c>
      <c r="S140" s="136">
        <f t="shared" si="39"/>
        <v>1.81</v>
      </c>
      <c r="T140" s="136">
        <f t="shared" si="39"/>
        <v>1.81</v>
      </c>
      <c r="U140" s="136">
        <f t="shared" si="39"/>
        <v>1.81</v>
      </c>
      <c r="V140" s="136">
        <f t="shared" si="41"/>
        <v>1.81</v>
      </c>
      <c r="W140" s="136">
        <f t="shared" si="41"/>
        <v>1.81</v>
      </c>
      <c r="X140" s="136">
        <f t="shared" si="41"/>
        <v>1.81</v>
      </c>
      <c r="Y140" s="136">
        <f t="shared" si="41"/>
        <v>1.81</v>
      </c>
      <c r="Z140" s="136">
        <f t="shared" si="41"/>
        <v>1.81</v>
      </c>
      <c r="AA140" s="136">
        <f t="shared" si="41"/>
        <v>1.81</v>
      </c>
      <c r="AB140" s="136">
        <f t="shared" si="41"/>
        <v>1.81</v>
      </c>
      <c r="AC140" s="136">
        <f t="shared" si="41"/>
        <v>1.81</v>
      </c>
      <c r="AD140" s="136">
        <f t="shared" si="41"/>
        <v>1.81</v>
      </c>
      <c r="AE140" s="136">
        <f t="shared" si="41"/>
        <v>1.81</v>
      </c>
      <c r="AF140" s="136">
        <f t="shared" si="41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42"/>
        <v>1.0900000000000001</v>
      </c>
      <c r="D141" s="136">
        <f t="shared" si="42"/>
        <v>1.0900000000000001</v>
      </c>
      <c r="E141" s="136">
        <f t="shared" si="42"/>
        <v>1.0900000000000001</v>
      </c>
      <c r="F141" s="136">
        <f t="shared" si="42"/>
        <v>1.0900000000000001</v>
      </c>
      <c r="G141" s="136">
        <f t="shared" si="42"/>
        <v>1.0900000000000001</v>
      </c>
      <c r="H141" s="136">
        <f t="shared" si="42"/>
        <v>1.0900000000000001</v>
      </c>
      <c r="I141" s="136">
        <f t="shared" si="42"/>
        <v>1.0900000000000001</v>
      </c>
      <c r="J141" s="136">
        <f t="shared" si="42"/>
        <v>1.0900000000000001</v>
      </c>
      <c r="K141" s="136">
        <f t="shared" si="42"/>
        <v>1.0900000000000001</v>
      </c>
      <c r="L141" s="136">
        <f t="shared" si="42"/>
        <v>1.0900000000000001</v>
      </c>
      <c r="M141" s="136">
        <f t="shared" si="42"/>
        <v>1.0900000000000001</v>
      </c>
      <c r="N141" s="136">
        <f t="shared" si="42"/>
        <v>1.0900000000000001</v>
      </c>
      <c r="O141" s="136">
        <f t="shared" si="42"/>
        <v>1.0900000000000001</v>
      </c>
      <c r="P141" s="136">
        <f t="shared" si="42"/>
        <v>1.0900000000000001</v>
      </c>
      <c r="Q141" s="136">
        <f t="shared" si="42"/>
        <v>1.0900000000000001</v>
      </c>
      <c r="R141" s="136">
        <f t="shared" si="39"/>
        <v>1.0900000000000001</v>
      </c>
      <c r="S141" s="136">
        <f t="shared" si="39"/>
        <v>1.0900000000000001</v>
      </c>
      <c r="T141" s="136">
        <f t="shared" si="39"/>
        <v>1.0900000000000001</v>
      </c>
      <c r="U141" s="136">
        <f t="shared" si="39"/>
        <v>1.0900000000000001</v>
      </c>
      <c r="V141" s="136">
        <f t="shared" si="41"/>
        <v>1.0900000000000001</v>
      </c>
      <c r="W141" s="136">
        <f t="shared" si="41"/>
        <v>1.0900000000000001</v>
      </c>
      <c r="X141" s="136">
        <f t="shared" si="41"/>
        <v>1.0900000000000001</v>
      </c>
      <c r="Y141" s="136">
        <f t="shared" si="41"/>
        <v>1.0900000000000001</v>
      </c>
      <c r="Z141" s="136">
        <f t="shared" si="41"/>
        <v>1.0900000000000001</v>
      </c>
      <c r="AA141" s="136">
        <f t="shared" si="41"/>
        <v>1.0900000000000001</v>
      </c>
      <c r="AB141" s="136">
        <f t="shared" si="41"/>
        <v>1.0900000000000001</v>
      </c>
      <c r="AC141" s="136">
        <f t="shared" si="41"/>
        <v>1.0900000000000001</v>
      </c>
      <c r="AD141" s="136">
        <f t="shared" si="41"/>
        <v>1.0900000000000001</v>
      </c>
      <c r="AE141" s="136">
        <f t="shared" si="41"/>
        <v>1.0900000000000001</v>
      </c>
      <c r="AF141" s="136">
        <f t="shared" si="41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42"/>
        <v>1.58</v>
      </c>
      <c r="D142" s="136">
        <f t="shared" si="42"/>
        <v>1.58</v>
      </c>
      <c r="E142" s="136">
        <f t="shared" si="42"/>
        <v>1.58</v>
      </c>
      <c r="F142" s="136">
        <f t="shared" si="42"/>
        <v>1.58</v>
      </c>
      <c r="G142" s="136">
        <f t="shared" si="42"/>
        <v>1.58</v>
      </c>
      <c r="H142" s="136">
        <f t="shared" si="42"/>
        <v>1.58</v>
      </c>
      <c r="I142" s="136">
        <f t="shared" si="42"/>
        <v>1.58</v>
      </c>
      <c r="J142" s="136">
        <f t="shared" si="42"/>
        <v>1.58</v>
      </c>
      <c r="K142" s="136">
        <f t="shared" si="42"/>
        <v>1.58</v>
      </c>
      <c r="L142" s="136">
        <f t="shared" si="42"/>
        <v>1.58</v>
      </c>
      <c r="M142" s="136">
        <f t="shared" si="42"/>
        <v>1.58</v>
      </c>
      <c r="N142" s="136">
        <f t="shared" si="42"/>
        <v>1.58</v>
      </c>
      <c r="O142" s="136">
        <f t="shared" si="42"/>
        <v>1.58</v>
      </c>
      <c r="P142" s="136">
        <f t="shared" si="42"/>
        <v>1.58</v>
      </c>
      <c r="Q142" s="136">
        <f t="shared" si="42"/>
        <v>1.58</v>
      </c>
      <c r="R142" s="136">
        <f t="shared" si="39"/>
        <v>1.58</v>
      </c>
      <c r="S142" s="136">
        <f t="shared" si="39"/>
        <v>1.58</v>
      </c>
      <c r="T142" s="136">
        <f t="shared" si="39"/>
        <v>1.58</v>
      </c>
      <c r="U142" s="136">
        <f t="shared" si="39"/>
        <v>1.58</v>
      </c>
      <c r="V142" s="136">
        <f t="shared" si="41"/>
        <v>1.58</v>
      </c>
      <c r="W142" s="136">
        <f t="shared" si="41"/>
        <v>1.58</v>
      </c>
      <c r="X142" s="136">
        <f t="shared" si="41"/>
        <v>1.58</v>
      </c>
      <c r="Y142" s="136">
        <f t="shared" si="41"/>
        <v>1.58</v>
      </c>
      <c r="Z142" s="136">
        <f t="shared" si="41"/>
        <v>1.58</v>
      </c>
      <c r="AA142" s="136">
        <f t="shared" si="41"/>
        <v>1.58</v>
      </c>
      <c r="AB142" s="136">
        <f t="shared" si="41"/>
        <v>1.58</v>
      </c>
      <c r="AC142" s="136">
        <f t="shared" si="41"/>
        <v>1.58</v>
      </c>
      <c r="AD142" s="136">
        <f t="shared" si="41"/>
        <v>1.58</v>
      </c>
      <c r="AE142" s="136">
        <f t="shared" si="41"/>
        <v>1.58</v>
      </c>
      <c r="AF142" s="136">
        <f t="shared" si="41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42"/>
        <v>2</v>
      </c>
      <c r="D143" s="136">
        <f t="shared" si="42"/>
        <v>2</v>
      </c>
      <c r="E143" s="136">
        <f t="shared" si="42"/>
        <v>2</v>
      </c>
      <c r="F143" s="136">
        <f t="shared" si="42"/>
        <v>2</v>
      </c>
      <c r="G143" s="136">
        <f t="shared" si="42"/>
        <v>2</v>
      </c>
      <c r="H143" s="136">
        <f t="shared" si="42"/>
        <v>2</v>
      </c>
      <c r="I143" s="136">
        <f t="shared" si="42"/>
        <v>2</v>
      </c>
      <c r="J143" s="136">
        <f t="shared" si="42"/>
        <v>2</v>
      </c>
      <c r="K143" s="136">
        <f t="shared" si="42"/>
        <v>2</v>
      </c>
      <c r="L143" s="136">
        <f t="shared" si="42"/>
        <v>2</v>
      </c>
      <c r="M143" s="136">
        <f t="shared" si="42"/>
        <v>2</v>
      </c>
      <c r="N143" s="136">
        <f t="shared" si="42"/>
        <v>2</v>
      </c>
      <c r="O143" s="136">
        <f t="shared" si="42"/>
        <v>2</v>
      </c>
      <c r="P143" s="136">
        <f t="shared" si="42"/>
        <v>2</v>
      </c>
      <c r="Q143" s="136">
        <f t="shared" si="42"/>
        <v>2</v>
      </c>
      <c r="R143" s="136">
        <f t="shared" si="39"/>
        <v>2</v>
      </c>
      <c r="S143" s="136">
        <f t="shared" si="39"/>
        <v>2</v>
      </c>
      <c r="T143" s="136">
        <f t="shared" si="39"/>
        <v>2</v>
      </c>
      <c r="U143" s="136">
        <f t="shared" si="39"/>
        <v>2</v>
      </c>
      <c r="V143" s="136">
        <f t="shared" si="41"/>
        <v>2</v>
      </c>
      <c r="W143" s="136">
        <f t="shared" si="41"/>
        <v>2</v>
      </c>
      <c r="X143" s="136">
        <f t="shared" si="41"/>
        <v>2</v>
      </c>
      <c r="Y143" s="136">
        <f t="shared" si="41"/>
        <v>2</v>
      </c>
      <c r="Z143" s="136">
        <f t="shared" si="41"/>
        <v>2</v>
      </c>
      <c r="AA143" s="136">
        <f t="shared" si="41"/>
        <v>2</v>
      </c>
      <c r="AB143" s="136">
        <f t="shared" si="41"/>
        <v>2</v>
      </c>
      <c r="AC143" s="136">
        <f t="shared" si="41"/>
        <v>2</v>
      </c>
      <c r="AD143" s="136">
        <f t="shared" si="41"/>
        <v>2</v>
      </c>
      <c r="AE143" s="136">
        <f t="shared" si="41"/>
        <v>2</v>
      </c>
      <c r="AF143" s="136">
        <f t="shared" si="41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42"/>
        <v>0.47</v>
      </c>
      <c r="D144" s="136">
        <f t="shared" si="42"/>
        <v>0.47</v>
      </c>
      <c r="E144" s="136">
        <f t="shared" si="42"/>
        <v>0.47</v>
      </c>
      <c r="F144" s="136">
        <f t="shared" si="42"/>
        <v>0.47</v>
      </c>
      <c r="G144" s="136">
        <f t="shared" si="42"/>
        <v>0.47</v>
      </c>
      <c r="H144" s="136">
        <f t="shared" si="42"/>
        <v>0.47</v>
      </c>
      <c r="I144" s="136">
        <f t="shared" si="42"/>
        <v>0.47</v>
      </c>
      <c r="J144" s="136">
        <f t="shared" si="42"/>
        <v>0.47</v>
      </c>
      <c r="K144" s="136">
        <f t="shared" si="42"/>
        <v>0.47</v>
      </c>
      <c r="L144" s="136">
        <f t="shared" si="42"/>
        <v>0.47</v>
      </c>
      <c r="M144" s="136">
        <f t="shared" si="42"/>
        <v>0.47</v>
      </c>
      <c r="N144" s="136">
        <f t="shared" si="42"/>
        <v>0.47</v>
      </c>
      <c r="O144" s="136">
        <f t="shared" si="42"/>
        <v>0.47</v>
      </c>
      <c r="P144" s="136">
        <f t="shared" si="42"/>
        <v>0.47</v>
      </c>
      <c r="Q144" s="136">
        <f t="shared" si="42"/>
        <v>0.47</v>
      </c>
      <c r="R144" s="136">
        <f t="shared" si="39"/>
        <v>0.47</v>
      </c>
      <c r="S144" s="136">
        <f t="shared" si="39"/>
        <v>0.47</v>
      </c>
      <c r="T144" s="136">
        <f t="shared" si="39"/>
        <v>0.47</v>
      </c>
      <c r="U144" s="136">
        <f t="shared" si="39"/>
        <v>0.47</v>
      </c>
      <c r="V144" s="136">
        <f t="shared" si="41"/>
        <v>0.47</v>
      </c>
      <c r="W144" s="136">
        <f t="shared" si="41"/>
        <v>0.47</v>
      </c>
      <c r="X144" s="136">
        <f t="shared" si="41"/>
        <v>0.47</v>
      </c>
      <c r="Y144" s="136">
        <f t="shared" si="41"/>
        <v>0.47</v>
      </c>
      <c r="Z144" s="136">
        <f t="shared" si="41"/>
        <v>0.47</v>
      </c>
      <c r="AA144" s="136">
        <f t="shared" si="41"/>
        <v>0.47</v>
      </c>
      <c r="AB144" s="136">
        <f t="shared" si="41"/>
        <v>0.47</v>
      </c>
      <c r="AC144" s="136">
        <f t="shared" si="41"/>
        <v>0.47</v>
      </c>
      <c r="AD144" s="136">
        <f t="shared" si="41"/>
        <v>0.47</v>
      </c>
      <c r="AE144" s="136">
        <f t="shared" si="41"/>
        <v>0.47</v>
      </c>
      <c r="AF144" s="136">
        <f t="shared" si="41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42"/>
        <v>0</v>
      </c>
      <c r="D145" s="136">
        <f t="shared" si="42"/>
        <v>0</v>
      </c>
      <c r="E145" s="136">
        <f t="shared" si="42"/>
        <v>0</v>
      </c>
      <c r="F145" s="136">
        <f t="shared" si="42"/>
        <v>0</v>
      </c>
      <c r="G145" s="136">
        <f t="shared" si="42"/>
        <v>0</v>
      </c>
      <c r="H145" s="136">
        <f t="shared" si="42"/>
        <v>0</v>
      </c>
      <c r="I145" s="136">
        <f t="shared" si="42"/>
        <v>0</v>
      </c>
      <c r="J145" s="136">
        <f t="shared" si="42"/>
        <v>0</v>
      </c>
      <c r="K145" s="136">
        <f t="shared" si="42"/>
        <v>0</v>
      </c>
      <c r="L145" s="136">
        <f t="shared" si="42"/>
        <v>0</v>
      </c>
      <c r="M145" s="136">
        <f t="shared" si="42"/>
        <v>0</v>
      </c>
      <c r="N145" s="136">
        <f t="shared" si="42"/>
        <v>0</v>
      </c>
      <c r="O145" s="136">
        <f t="shared" si="42"/>
        <v>0</v>
      </c>
      <c r="P145" s="136">
        <f t="shared" si="42"/>
        <v>0</v>
      </c>
      <c r="Q145" s="136">
        <f t="shared" si="42"/>
        <v>0</v>
      </c>
      <c r="R145" s="136">
        <f t="shared" si="39"/>
        <v>0</v>
      </c>
      <c r="S145" s="136">
        <f t="shared" si="39"/>
        <v>0</v>
      </c>
      <c r="T145" s="136">
        <f t="shared" si="39"/>
        <v>0</v>
      </c>
      <c r="U145" s="136">
        <f t="shared" si="39"/>
        <v>0</v>
      </c>
      <c r="V145" s="136">
        <f t="shared" si="41"/>
        <v>0</v>
      </c>
      <c r="W145" s="136">
        <f t="shared" si="41"/>
        <v>0</v>
      </c>
      <c r="X145" s="136">
        <f t="shared" si="41"/>
        <v>0</v>
      </c>
      <c r="Y145" s="136">
        <f t="shared" si="41"/>
        <v>0</v>
      </c>
      <c r="Z145" s="136">
        <f t="shared" si="41"/>
        <v>0</v>
      </c>
      <c r="AA145" s="136">
        <f t="shared" si="41"/>
        <v>0</v>
      </c>
      <c r="AB145" s="136">
        <f t="shared" si="41"/>
        <v>0</v>
      </c>
      <c r="AC145" s="136">
        <f t="shared" si="41"/>
        <v>0</v>
      </c>
      <c r="AD145" s="136">
        <f t="shared" si="41"/>
        <v>0</v>
      </c>
      <c r="AE145" s="136">
        <f t="shared" si="41"/>
        <v>0</v>
      </c>
      <c r="AF145" s="136">
        <f t="shared" si="41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42"/>
        <v>0</v>
      </c>
      <c r="D146" s="136">
        <f t="shared" si="42"/>
        <v>0</v>
      </c>
      <c r="E146" s="136">
        <f t="shared" si="42"/>
        <v>0</v>
      </c>
      <c r="F146" s="136">
        <f t="shared" si="42"/>
        <v>0</v>
      </c>
      <c r="G146" s="136">
        <f t="shared" si="42"/>
        <v>0</v>
      </c>
      <c r="H146" s="136">
        <f t="shared" si="42"/>
        <v>0</v>
      </c>
      <c r="I146" s="136">
        <f t="shared" si="42"/>
        <v>0</v>
      </c>
      <c r="J146" s="136">
        <f t="shared" si="42"/>
        <v>0</v>
      </c>
      <c r="K146" s="136">
        <f t="shared" si="42"/>
        <v>0</v>
      </c>
      <c r="L146" s="136">
        <f t="shared" si="42"/>
        <v>0</v>
      </c>
      <c r="M146" s="136">
        <f t="shared" si="42"/>
        <v>0</v>
      </c>
      <c r="N146" s="136">
        <f t="shared" si="42"/>
        <v>0</v>
      </c>
      <c r="O146" s="136">
        <f t="shared" si="42"/>
        <v>0</v>
      </c>
      <c r="P146" s="136">
        <f t="shared" si="42"/>
        <v>0</v>
      </c>
      <c r="Q146" s="136">
        <f t="shared" si="42"/>
        <v>0</v>
      </c>
      <c r="R146" s="136">
        <f t="shared" si="39"/>
        <v>0</v>
      </c>
      <c r="S146" s="136">
        <f t="shared" si="39"/>
        <v>0</v>
      </c>
      <c r="T146" s="136">
        <f t="shared" si="39"/>
        <v>0</v>
      </c>
      <c r="U146" s="136">
        <f t="shared" si="39"/>
        <v>0</v>
      </c>
      <c r="V146" s="136">
        <f t="shared" si="41"/>
        <v>0</v>
      </c>
      <c r="W146" s="136">
        <f t="shared" si="41"/>
        <v>0</v>
      </c>
      <c r="X146" s="136">
        <f t="shared" si="41"/>
        <v>0</v>
      </c>
      <c r="Y146" s="136">
        <f t="shared" si="41"/>
        <v>0</v>
      </c>
      <c r="Z146" s="136">
        <f t="shared" si="41"/>
        <v>0</v>
      </c>
      <c r="AA146" s="136">
        <f t="shared" si="41"/>
        <v>0</v>
      </c>
      <c r="AB146" s="136">
        <f t="shared" si="41"/>
        <v>0</v>
      </c>
      <c r="AC146" s="136">
        <f t="shared" si="41"/>
        <v>0</v>
      </c>
      <c r="AD146" s="136">
        <f t="shared" si="41"/>
        <v>0</v>
      </c>
      <c r="AE146" s="136">
        <f t="shared" si="41"/>
        <v>0</v>
      </c>
      <c r="AF146" s="136">
        <f t="shared" si="41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42"/>
        <v>0.8</v>
      </c>
      <c r="D147" s="136">
        <f t="shared" si="42"/>
        <v>0.8</v>
      </c>
      <c r="E147" s="136">
        <f t="shared" si="42"/>
        <v>0.8</v>
      </c>
      <c r="F147" s="136">
        <f t="shared" si="42"/>
        <v>0.8</v>
      </c>
      <c r="G147" s="136">
        <f t="shared" si="42"/>
        <v>0.8</v>
      </c>
      <c r="H147" s="136">
        <f t="shared" si="42"/>
        <v>0.8</v>
      </c>
      <c r="I147" s="136">
        <f t="shared" si="42"/>
        <v>0.8</v>
      </c>
      <c r="J147" s="136">
        <f t="shared" si="42"/>
        <v>0.8</v>
      </c>
      <c r="K147" s="136">
        <f t="shared" si="42"/>
        <v>0.8</v>
      </c>
      <c r="L147" s="136">
        <f t="shared" si="42"/>
        <v>0.8</v>
      </c>
      <c r="M147" s="136">
        <f t="shared" si="42"/>
        <v>0.8</v>
      </c>
      <c r="N147" s="136">
        <f t="shared" si="42"/>
        <v>0.8</v>
      </c>
      <c r="O147" s="136">
        <f t="shared" si="42"/>
        <v>0.8</v>
      </c>
      <c r="P147" s="136">
        <f t="shared" si="42"/>
        <v>0.8</v>
      </c>
      <c r="Q147" s="136">
        <f t="shared" si="42"/>
        <v>0.8</v>
      </c>
      <c r="R147" s="136">
        <f t="shared" si="39"/>
        <v>0.8</v>
      </c>
      <c r="S147" s="136">
        <f t="shared" si="39"/>
        <v>0.8</v>
      </c>
      <c r="T147" s="136">
        <f t="shared" si="39"/>
        <v>0.8</v>
      </c>
      <c r="U147" s="136">
        <f t="shared" si="39"/>
        <v>0.8</v>
      </c>
      <c r="V147" s="136">
        <f t="shared" si="41"/>
        <v>0.8</v>
      </c>
      <c r="W147" s="136">
        <f t="shared" si="41"/>
        <v>0.8</v>
      </c>
      <c r="X147" s="136">
        <f t="shared" ref="X147:AF171" si="43">W147</f>
        <v>0.8</v>
      </c>
      <c r="Y147" s="136">
        <f t="shared" si="43"/>
        <v>0.8</v>
      </c>
      <c r="Z147" s="136">
        <f t="shared" si="43"/>
        <v>0.8</v>
      </c>
      <c r="AA147" s="136">
        <f t="shared" si="43"/>
        <v>0.8</v>
      </c>
      <c r="AB147" s="136">
        <f t="shared" si="43"/>
        <v>0.8</v>
      </c>
      <c r="AC147" s="136">
        <f t="shared" si="43"/>
        <v>0.8</v>
      </c>
      <c r="AD147" s="136">
        <f t="shared" si="43"/>
        <v>0.8</v>
      </c>
      <c r="AE147" s="136">
        <f t="shared" si="43"/>
        <v>0.8</v>
      </c>
      <c r="AF147" s="136">
        <f t="shared" si="43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42"/>
        <v>1.5</v>
      </c>
      <c r="D148" s="136">
        <f t="shared" si="42"/>
        <v>1.5</v>
      </c>
      <c r="E148" s="136">
        <f t="shared" si="42"/>
        <v>1.5</v>
      </c>
      <c r="F148" s="136">
        <f t="shared" si="42"/>
        <v>1.5</v>
      </c>
      <c r="G148" s="136">
        <f t="shared" si="42"/>
        <v>1.5</v>
      </c>
      <c r="H148" s="136">
        <f t="shared" si="42"/>
        <v>1.5</v>
      </c>
      <c r="I148" s="136">
        <f t="shared" si="42"/>
        <v>1.5</v>
      </c>
      <c r="J148" s="136">
        <f t="shared" si="42"/>
        <v>1.5</v>
      </c>
      <c r="K148" s="136">
        <f t="shared" si="42"/>
        <v>1.5</v>
      </c>
      <c r="L148" s="136">
        <f t="shared" si="42"/>
        <v>1.5</v>
      </c>
      <c r="M148" s="136">
        <f t="shared" si="42"/>
        <v>1.5</v>
      </c>
      <c r="N148" s="136">
        <f t="shared" si="42"/>
        <v>1.5</v>
      </c>
      <c r="O148" s="136">
        <f t="shared" si="42"/>
        <v>1.5</v>
      </c>
      <c r="P148" s="136">
        <f t="shared" si="42"/>
        <v>1.5</v>
      </c>
      <c r="Q148" s="136">
        <f t="shared" si="42"/>
        <v>1.5</v>
      </c>
      <c r="R148" s="136">
        <f t="shared" si="39"/>
        <v>1.5</v>
      </c>
      <c r="S148" s="136">
        <f t="shared" si="39"/>
        <v>1.5</v>
      </c>
      <c r="T148" s="136">
        <f t="shared" si="39"/>
        <v>1.5</v>
      </c>
      <c r="U148" s="136">
        <f t="shared" si="39"/>
        <v>1.5</v>
      </c>
      <c r="V148" s="136">
        <f t="shared" si="39"/>
        <v>1.5</v>
      </c>
      <c r="W148" s="136">
        <f t="shared" si="39"/>
        <v>1.5</v>
      </c>
      <c r="X148" s="136">
        <f t="shared" si="43"/>
        <v>1.5</v>
      </c>
      <c r="Y148" s="136">
        <f t="shared" si="43"/>
        <v>1.5</v>
      </c>
      <c r="Z148" s="136">
        <f t="shared" si="43"/>
        <v>1.5</v>
      </c>
      <c r="AA148" s="136">
        <f t="shared" si="43"/>
        <v>1.5</v>
      </c>
      <c r="AB148" s="136">
        <f t="shared" si="43"/>
        <v>1.5</v>
      </c>
      <c r="AC148" s="136">
        <f t="shared" si="43"/>
        <v>1.5</v>
      </c>
      <c r="AD148" s="136">
        <f t="shared" si="43"/>
        <v>1.5</v>
      </c>
      <c r="AE148" s="136">
        <f t="shared" si="43"/>
        <v>1.5</v>
      </c>
      <c r="AF148" s="136">
        <f t="shared" si="43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42"/>
        <v>1</v>
      </c>
      <c r="D149" s="136">
        <f t="shared" si="42"/>
        <v>1</v>
      </c>
      <c r="E149" s="136">
        <f t="shared" si="42"/>
        <v>1</v>
      </c>
      <c r="F149" s="136">
        <f t="shared" si="42"/>
        <v>1</v>
      </c>
      <c r="G149" s="136">
        <f t="shared" si="42"/>
        <v>1</v>
      </c>
      <c r="H149" s="136">
        <f t="shared" si="42"/>
        <v>1</v>
      </c>
      <c r="I149" s="136">
        <f t="shared" si="42"/>
        <v>1</v>
      </c>
      <c r="J149" s="136">
        <f t="shared" si="42"/>
        <v>1</v>
      </c>
      <c r="K149" s="136">
        <f t="shared" si="42"/>
        <v>1</v>
      </c>
      <c r="L149" s="136">
        <f t="shared" si="42"/>
        <v>1</v>
      </c>
      <c r="M149" s="136">
        <f t="shared" si="42"/>
        <v>1</v>
      </c>
      <c r="N149" s="136">
        <f t="shared" si="42"/>
        <v>1</v>
      </c>
      <c r="O149" s="136">
        <f t="shared" si="42"/>
        <v>1</v>
      </c>
      <c r="P149" s="136">
        <f t="shared" si="42"/>
        <v>1</v>
      </c>
      <c r="Q149" s="136">
        <f t="shared" si="42"/>
        <v>1</v>
      </c>
      <c r="R149" s="136">
        <f t="shared" si="39"/>
        <v>1</v>
      </c>
      <c r="S149" s="136">
        <f t="shared" si="39"/>
        <v>1</v>
      </c>
      <c r="T149" s="136">
        <f t="shared" si="39"/>
        <v>1</v>
      </c>
      <c r="U149" s="136">
        <f t="shared" si="39"/>
        <v>1</v>
      </c>
      <c r="V149" s="136">
        <f t="shared" si="39"/>
        <v>1</v>
      </c>
      <c r="W149" s="136">
        <f t="shared" si="39"/>
        <v>1</v>
      </c>
      <c r="X149" s="136">
        <f t="shared" si="43"/>
        <v>1</v>
      </c>
      <c r="Y149" s="136">
        <f t="shared" si="43"/>
        <v>1</v>
      </c>
      <c r="Z149" s="136">
        <f t="shared" si="43"/>
        <v>1</v>
      </c>
      <c r="AA149" s="136">
        <f t="shared" si="43"/>
        <v>1</v>
      </c>
      <c r="AB149" s="136">
        <f t="shared" si="43"/>
        <v>1</v>
      </c>
      <c r="AC149" s="136">
        <f t="shared" si="43"/>
        <v>1</v>
      </c>
      <c r="AD149" s="136">
        <f t="shared" si="43"/>
        <v>1</v>
      </c>
      <c r="AE149" s="136">
        <f t="shared" si="43"/>
        <v>1</v>
      </c>
      <c r="AF149" s="136">
        <f t="shared" si="43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42"/>
        <v>1</v>
      </c>
      <c r="D150" s="136">
        <f t="shared" si="42"/>
        <v>1</v>
      </c>
      <c r="E150" s="136">
        <f t="shared" si="42"/>
        <v>1</v>
      </c>
      <c r="F150" s="136">
        <f t="shared" si="42"/>
        <v>1</v>
      </c>
      <c r="G150" s="136">
        <f t="shared" si="42"/>
        <v>1</v>
      </c>
      <c r="H150" s="136">
        <f t="shared" si="42"/>
        <v>1</v>
      </c>
      <c r="I150" s="136">
        <f t="shared" si="42"/>
        <v>1</v>
      </c>
      <c r="J150" s="136">
        <f t="shared" si="42"/>
        <v>1</v>
      </c>
      <c r="K150" s="136">
        <f t="shared" si="42"/>
        <v>1</v>
      </c>
      <c r="L150" s="136">
        <f t="shared" si="42"/>
        <v>1</v>
      </c>
      <c r="M150" s="136">
        <f t="shared" si="42"/>
        <v>1</v>
      </c>
      <c r="N150" s="136">
        <f t="shared" si="42"/>
        <v>1</v>
      </c>
      <c r="O150" s="136">
        <f t="shared" si="42"/>
        <v>1</v>
      </c>
      <c r="P150" s="136">
        <f t="shared" si="42"/>
        <v>1</v>
      </c>
      <c r="Q150" s="136">
        <f t="shared" si="42"/>
        <v>1</v>
      </c>
      <c r="R150" s="136">
        <f t="shared" si="39"/>
        <v>1</v>
      </c>
      <c r="S150" s="136">
        <f t="shared" si="39"/>
        <v>1</v>
      </c>
      <c r="T150" s="136">
        <f t="shared" si="39"/>
        <v>1</v>
      </c>
      <c r="U150" s="136">
        <f t="shared" si="39"/>
        <v>1</v>
      </c>
      <c r="V150" s="136">
        <f t="shared" si="39"/>
        <v>1</v>
      </c>
      <c r="W150" s="136">
        <f t="shared" si="39"/>
        <v>1</v>
      </c>
      <c r="X150" s="136">
        <f t="shared" si="43"/>
        <v>1</v>
      </c>
      <c r="Y150" s="136">
        <f t="shared" si="43"/>
        <v>1</v>
      </c>
      <c r="Z150" s="136">
        <f t="shared" si="43"/>
        <v>1</v>
      </c>
      <c r="AA150" s="136">
        <f t="shared" si="43"/>
        <v>1</v>
      </c>
      <c r="AB150" s="136">
        <f t="shared" si="43"/>
        <v>1</v>
      </c>
      <c r="AC150" s="136">
        <f t="shared" si="43"/>
        <v>1</v>
      </c>
      <c r="AD150" s="136">
        <f t="shared" si="43"/>
        <v>1</v>
      </c>
      <c r="AE150" s="136">
        <f t="shared" si="43"/>
        <v>1</v>
      </c>
      <c r="AF150" s="136">
        <f t="shared" si="43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42"/>
        <v>0.42</v>
      </c>
      <c r="D151" s="136">
        <f t="shared" si="42"/>
        <v>0.42</v>
      </c>
      <c r="E151" s="136">
        <f t="shared" si="42"/>
        <v>0.42</v>
      </c>
      <c r="F151" s="136">
        <f t="shared" si="42"/>
        <v>0.42</v>
      </c>
      <c r="G151" s="136">
        <f t="shared" si="42"/>
        <v>0.42</v>
      </c>
      <c r="H151" s="136">
        <f t="shared" si="42"/>
        <v>0.42</v>
      </c>
      <c r="I151" s="136">
        <f t="shared" si="42"/>
        <v>0.42</v>
      </c>
      <c r="J151" s="136">
        <f t="shared" si="42"/>
        <v>0.42</v>
      </c>
      <c r="K151" s="136">
        <f t="shared" si="42"/>
        <v>0.42</v>
      </c>
      <c r="L151" s="136">
        <f t="shared" si="42"/>
        <v>0.42</v>
      </c>
      <c r="M151" s="136">
        <f t="shared" si="42"/>
        <v>0.42</v>
      </c>
      <c r="N151" s="136">
        <f t="shared" si="42"/>
        <v>0.42</v>
      </c>
      <c r="O151" s="136">
        <f t="shared" si="42"/>
        <v>0.42</v>
      </c>
      <c r="P151" s="136">
        <f t="shared" si="42"/>
        <v>0.42</v>
      </c>
      <c r="Q151" s="136">
        <f t="shared" si="42"/>
        <v>0.42</v>
      </c>
      <c r="R151" s="136">
        <f t="shared" si="39"/>
        <v>0.42</v>
      </c>
      <c r="S151" s="136">
        <f t="shared" si="39"/>
        <v>0.42</v>
      </c>
      <c r="T151" s="136">
        <f t="shared" si="39"/>
        <v>0.42</v>
      </c>
      <c r="U151" s="136">
        <f t="shared" si="39"/>
        <v>0.42</v>
      </c>
      <c r="V151" s="136">
        <f t="shared" si="39"/>
        <v>0.42</v>
      </c>
      <c r="W151" s="136">
        <f t="shared" si="39"/>
        <v>0.42</v>
      </c>
      <c r="X151" s="136">
        <f t="shared" si="43"/>
        <v>0.42</v>
      </c>
      <c r="Y151" s="136">
        <f t="shared" si="43"/>
        <v>0.42</v>
      </c>
      <c r="Z151" s="136">
        <f t="shared" si="43"/>
        <v>0.42</v>
      </c>
      <c r="AA151" s="136">
        <f t="shared" si="43"/>
        <v>0.42</v>
      </c>
      <c r="AB151" s="136">
        <f t="shared" si="43"/>
        <v>0.42</v>
      </c>
      <c r="AC151" s="136">
        <f t="shared" si="43"/>
        <v>0.42</v>
      </c>
      <c r="AD151" s="136">
        <f t="shared" si="43"/>
        <v>0.42</v>
      </c>
      <c r="AE151" s="136">
        <f t="shared" si="43"/>
        <v>0.42</v>
      </c>
      <c r="AF151" s="136">
        <f t="shared" si="43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42"/>
        <v>0.46</v>
      </c>
      <c r="D152" s="136">
        <f t="shared" si="42"/>
        <v>0.46</v>
      </c>
      <c r="E152" s="136">
        <f t="shared" si="42"/>
        <v>0.46</v>
      </c>
      <c r="F152" s="136">
        <f t="shared" si="42"/>
        <v>0.46</v>
      </c>
      <c r="G152" s="136">
        <f t="shared" si="42"/>
        <v>0.46</v>
      </c>
      <c r="H152" s="136">
        <f t="shared" si="42"/>
        <v>0.46</v>
      </c>
      <c r="I152" s="136">
        <f t="shared" si="42"/>
        <v>0.46</v>
      </c>
      <c r="J152" s="136">
        <f t="shared" si="42"/>
        <v>0.46</v>
      </c>
      <c r="K152" s="136">
        <f t="shared" si="42"/>
        <v>0.46</v>
      </c>
      <c r="L152" s="136">
        <f t="shared" si="42"/>
        <v>0.46</v>
      </c>
      <c r="M152" s="136">
        <f t="shared" si="42"/>
        <v>0.46</v>
      </c>
      <c r="N152" s="136">
        <f t="shared" si="42"/>
        <v>0.46</v>
      </c>
      <c r="O152" s="136">
        <f t="shared" si="42"/>
        <v>0.46</v>
      </c>
      <c r="P152" s="136">
        <f t="shared" si="42"/>
        <v>0.46</v>
      </c>
      <c r="Q152" s="136">
        <f t="shared" si="42"/>
        <v>0.46</v>
      </c>
      <c r="R152" s="136">
        <f t="shared" si="39"/>
        <v>0.46</v>
      </c>
      <c r="S152" s="136">
        <f t="shared" si="39"/>
        <v>0.46</v>
      </c>
      <c r="T152" s="136">
        <f t="shared" si="39"/>
        <v>0.46</v>
      </c>
      <c r="U152" s="136">
        <f t="shared" si="39"/>
        <v>0.46</v>
      </c>
      <c r="V152" s="136">
        <f t="shared" si="39"/>
        <v>0.46</v>
      </c>
      <c r="W152" s="136">
        <f t="shared" si="39"/>
        <v>0.46</v>
      </c>
      <c r="X152" s="136">
        <f t="shared" si="43"/>
        <v>0.46</v>
      </c>
      <c r="Y152" s="136">
        <f t="shared" si="43"/>
        <v>0.46</v>
      </c>
      <c r="Z152" s="136">
        <f t="shared" si="43"/>
        <v>0.46</v>
      </c>
      <c r="AA152" s="136">
        <f t="shared" si="43"/>
        <v>0.46</v>
      </c>
      <c r="AB152" s="136">
        <f t="shared" si="43"/>
        <v>0.46</v>
      </c>
      <c r="AC152" s="136">
        <f t="shared" si="43"/>
        <v>0.46</v>
      </c>
      <c r="AD152" s="136">
        <f t="shared" si="43"/>
        <v>0.46</v>
      </c>
      <c r="AE152" s="136">
        <f t="shared" si="43"/>
        <v>0.46</v>
      </c>
      <c r="AF152" s="136">
        <f t="shared" si="43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42"/>
        <v>0.85</v>
      </c>
      <c r="D153" s="136">
        <f t="shared" si="42"/>
        <v>0.85</v>
      </c>
      <c r="E153" s="136">
        <f t="shared" si="42"/>
        <v>0.85</v>
      </c>
      <c r="F153" s="136">
        <f t="shared" si="42"/>
        <v>0.85</v>
      </c>
      <c r="G153" s="136">
        <f t="shared" si="42"/>
        <v>0.85</v>
      </c>
      <c r="H153" s="136">
        <f t="shared" si="42"/>
        <v>0.85</v>
      </c>
      <c r="I153" s="136">
        <f t="shared" si="42"/>
        <v>0.85</v>
      </c>
      <c r="J153" s="136">
        <f t="shared" si="42"/>
        <v>0.85</v>
      </c>
      <c r="K153" s="136">
        <f t="shared" si="42"/>
        <v>0.85</v>
      </c>
      <c r="L153" s="136">
        <f t="shared" si="42"/>
        <v>0.85</v>
      </c>
      <c r="M153" s="136">
        <f t="shared" si="42"/>
        <v>0.85</v>
      </c>
      <c r="N153" s="136">
        <f t="shared" si="42"/>
        <v>0.85</v>
      </c>
      <c r="O153" s="136">
        <f t="shared" si="42"/>
        <v>0.85</v>
      </c>
      <c r="P153" s="136">
        <f t="shared" si="42"/>
        <v>0.85</v>
      </c>
      <c r="Q153" s="136">
        <f t="shared" si="42"/>
        <v>0.85</v>
      </c>
      <c r="R153" s="136">
        <f t="shared" si="39"/>
        <v>0.85</v>
      </c>
      <c r="S153" s="136">
        <f t="shared" si="39"/>
        <v>0.85</v>
      </c>
      <c r="T153" s="136">
        <f t="shared" si="39"/>
        <v>0.85</v>
      </c>
      <c r="U153" s="136">
        <f t="shared" si="39"/>
        <v>0.85</v>
      </c>
      <c r="V153" s="136">
        <f t="shared" si="39"/>
        <v>0.85</v>
      </c>
      <c r="W153" s="136">
        <f t="shared" si="39"/>
        <v>0.85</v>
      </c>
      <c r="X153" s="136">
        <f t="shared" si="43"/>
        <v>0.85</v>
      </c>
      <c r="Y153" s="136">
        <f t="shared" si="43"/>
        <v>0.85</v>
      </c>
      <c r="Z153" s="136">
        <f t="shared" si="43"/>
        <v>0.85</v>
      </c>
      <c r="AA153" s="136">
        <f t="shared" si="43"/>
        <v>0.85</v>
      </c>
      <c r="AB153" s="136">
        <f t="shared" si="43"/>
        <v>0.85</v>
      </c>
      <c r="AC153" s="136">
        <f t="shared" si="43"/>
        <v>0.85</v>
      </c>
      <c r="AD153" s="136">
        <f t="shared" si="43"/>
        <v>0.85</v>
      </c>
      <c r="AE153" s="136">
        <f t="shared" si="43"/>
        <v>0.85</v>
      </c>
      <c r="AF153" s="136">
        <f t="shared" si="43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42"/>
        <v>0.9</v>
      </c>
      <c r="D154" s="136">
        <f t="shared" si="42"/>
        <v>0.9</v>
      </c>
      <c r="E154" s="136">
        <f t="shared" si="42"/>
        <v>0.9</v>
      </c>
      <c r="F154" s="136">
        <f t="shared" si="42"/>
        <v>0.9</v>
      </c>
      <c r="G154" s="136">
        <f t="shared" si="42"/>
        <v>0.9</v>
      </c>
      <c r="H154" s="136">
        <f t="shared" si="42"/>
        <v>0.9</v>
      </c>
      <c r="I154" s="136">
        <f t="shared" si="42"/>
        <v>0.9</v>
      </c>
      <c r="J154" s="136">
        <f t="shared" si="42"/>
        <v>0.9</v>
      </c>
      <c r="K154" s="136">
        <f t="shared" si="42"/>
        <v>0.9</v>
      </c>
      <c r="L154" s="136">
        <f t="shared" si="42"/>
        <v>0.9</v>
      </c>
      <c r="M154" s="136">
        <f t="shared" si="42"/>
        <v>0.9</v>
      </c>
      <c r="N154" s="136">
        <f t="shared" si="42"/>
        <v>0.9</v>
      </c>
      <c r="O154" s="136">
        <f t="shared" si="42"/>
        <v>0.9</v>
      </c>
      <c r="P154" s="136">
        <f t="shared" si="42"/>
        <v>0.9</v>
      </c>
      <c r="Q154" s="136">
        <f t="shared" si="42"/>
        <v>0.9</v>
      </c>
      <c r="R154" s="136">
        <f t="shared" si="39"/>
        <v>0.9</v>
      </c>
      <c r="S154" s="136">
        <f t="shared" si="39"/>
        <v>0.9</v>
      </c>
      <c r="T154" s="136">
        <f t="shared" si="39"/>
        <v>0.9</v>
      </c>
      <c r="U154" s="136">
        <f t="shared" si="39"/>
        <v>0.9</v>
      </c>
      <c r="V154" s="136">
        <f t="shared" si="39"/>
        <v>0.9</v>
      </c>
      <c r="W154" s="136">
        <f t="shared" si="39"/>
        <v>0.9</v>
      </c>
      <c r="X154" s="136">
        <f t="shared" si="43"/>
        <v>0.9</v>
      </c>
      <c r="Y154" s="136">
        <f t="shared" si="43"/>
        <v>0.9</v>
      </c>
      <c r="Z154" s="136">
        <f t="shared" si="43"/>
        <v>0.9</v>
      </c>
      <c r="AA154" s="136">
        <f t="shared" si="43"/>
        <v>0.9</v>
      </c>
      <c r="AB154" s="136">
        <f t="shared" si="43"/>
        <v>0.9</v>
      </c>
      <c r="AC154" s="136">
        <f t="shared" si="43"/>
        <v>0.9</v>
      </c>
      <c r="AD154" s="136">
        <f t="shared" si="43"/>
        <v>0.9</v>
      </c>
      <c r="AE154" s="136">
        <f t="shared" si="43"/>
        <v>0.9</v>
      </c>
      <c r="AF154" s="136">
        <f t="shared" si="43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42"/>
        <v>0.44</v>
      </c>
      <c r="D155" s="136">
        <f t="shared" si="42"/>
        <v>0.44</v>
      </c>
      <c r="E155" s="136">
        <f t="shared" si="42"/>
        <v>0.44</v>
      </c>
      <c r="F155" s="136">
        <f t="shared" si="42"/>
        <v>0.44</v>
      </c>
      <c r="G155" s="136">
        <f t="shared" si="42"/>
        <v>0.44</v>
      </c>
      <c r="H155" s="136">
        <f t="shared" si="42"/>
        <v>0.44</v>
      </c>
      <c r="I155" s="136">
        <f t="shared" si="42"/>
        <v>0.44</v>
      </c>
      <c r="J155" s="136">
        <f t="shared" si="42"/>
        <v>0.44</v>
      </c>
      <c r="K155" s="136">
        <f t="shared" si="42"/>
        <v>0.44</v>
      </c>
      <c r="L155" s="136">
        <f t="shared" si="42"/>
        <v>0.44</v>
      </c>
      <c r="M155" s="136">
        <f t="shared" si="42"/>
        <v>0.44</v>
      </c>
      <c r="N155" s="136">
        <f t="shared" si="42"/>
        <v>0.44</v>
      </c>
      <c r="O155" s="136">
        <f t="shared" si="42"/>
        <v>0.44</v>
      </c>
      <c r="P155" s="136">
        <f t="shared" si="42"/>
        <v>0.44</v>
      </c>
      <c r="Q155" s="136">
        <f t="shared" si="42"/>
        <v>0.44</v>
      </c>
      <c r="R155" s="136">
        <f t="shared" si="39"/>
        <v>0.44</v>
      </c>
      <c r="S155" s="136">
        <f t="shared" si="39"/>
        <v>0.44</v>
      </c>
      <c r="T155" s="136">
        <f t="shared" si="39"/>
        <v>0.44</v>
      </c>
      <c r="U155" s="136">
        <f t="shared" si="39"/>
        <v>0.44</v>
      </c>
      <c r="V155" s="136">
        <f t="shared" si="39"/>
        <v>0.44</v>
      </c>
      <c r="W155" s="136">
        <f t="shared" si="39"/>
        <v>0.44</v>
      </c>
      <c r="X155" s="136">
        <f t="shared" si="43"/>
        <v>0.44</v>
      </c>
      <c r="Y155" s="136">
        <f t="shared" si="43"/>
        <v>0.44</v>
      </c>
      <c r="Z155" s="136">
        <f t="shared" si="43"/>
        <v>0.44</v>
      </c>
      <c r="AA155" s="136">
        <f t="shared" si="43"/>
        <v>0.44</v>
      </c>
      <c r="AB155" s="136">
        <f t="shared" si="43"/>
        <v>0.44</v>
      </c>
      <c r="AC155" s="136">
        <f t="shared" si="43"/>
        <v>0.44</v>
      </c>
      <c r="AD155" s="136">
        <f t="shared" si="43"/>
        <v>0.44</v>
      </c>
      <c r="AE155" s="136">
        <f t="shared" si="43"/>
        <v>0.44</v>
      </c>
      <c r="AF155" s="136">
        <f t="shared" si="43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44">B156</f>
        <v>0.9</v>
      </c>
      <c r="D156" s="136">
        <f t="shared" si="44"/>
        <v>0.9</v>
      </c>
      <c r="E156" s="136">
        <f t="shared" si="44"/>
        <v>0.9</v>
      </c>
      <c r="F156" s="136">
        <f t="shared" si="44"/>
        <v>0.9</v>
      </c>
      <c r="G156" s="136">
        <f t="shared" si="44"/>
        <v>0.9</v>
      </c>
      <c r="H156" s="136">
        <f t="shared" si="44"/>
        <v>0.9</v>
      </c>
      <c r="I156" s="136">
        <f t="shared" si="44"/>
        <v>0.9</v>
      </c>
      <c r="J156" s="136">
        <f t="shared" si="44"/>
        <v>0.9</v>
      </c>
      <c r="K156" s="136">
        <f t="shared" si="44"/>
        <v>0.9</v>
      </c>
      <c r="L156" s="136">
        <f t="shared" si="44"/>
        <v>0.9</v>
      </c>
      <c r="M156" s="136">
        <f t="shared" si="44"/>
        <v>0.9</v>
      </c>
      <c r="N156" s="136">
        <f t="shared" si="44"/>
        <v>0.9</v>
      </c>
      <c r="O156" s="136">
        <f t="shared" si="44"/>
        <v>0.9</v>
      </c>
      <c r="P156" s="136">
        <f t="shared" si="44"/>
        <v>0.9</v>
      </c>
      <c r="Q156" s="136">
        <f t="shared" si="44"/>
        <v>0.9</v>
      </c>
      <c r="R156" s="136">
        <f t="shared" si="39"/>
        <v>0.9</v>
      </c>
      <c r="S156" s="136">
        <f t="shared" si="39"/>
        <v>0.9</v>
      </c>
      <c r="T156" s="136">
        <f t="shared" si="39"/>
        <v>0.9</v>
      </c>
      <c r="U156" s="136">
        <f t="shared" si="39"/>
        <v>0.9</v>
      </c>
      <c r="V156" s="136">
        <f t="shared" si="39"/>
        <v>0.9</v>
      </c>
      <c r="W156" s="136">
        <f t="shared" si="39"/>
        <v>0.9</v>
      </c>
      <c r="X156" s="136">
        <f t="shared" si="43"/>
        <v>0.9</v>
      </c>
      <c r="Y156" s="136">
        <f t="shared" si="43"/>
        <v>0.9</v>
      </c>
      <c r="Z156" s="136">
        <f t="shared" si="43"/>
        <v>0.9</v>
      </c>
      <c r="AA156" s="136">
        <f t="shared" si="43"/>
        <v>0.9</v>
      </c>
      <c r="AB156" s="136">
        <f t="shared" si="43"/>
        <v>0.9</v>
      </c>
      <c r="AC156" s="136">
        <f t="shared" si="43"/>
        <v>0.9</v>
      </c>
      <c r="AD156" s="136">
        <f t="shared" si="43"/>
        <v>0.9</v>
      </c>
      <c r="AE156" s="136">
        <f t="shared" si="43"/>
        <v>0.9</v>
      </c>
      <c r="AF156" s="136">
        <f t="shared" si="43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44"/>
        <v>2.1</v>
      </c>
      <c r="D157" s="136">
        <f t="shared" si="44"/>
        <v>2.1</v>
      </c>
      <c r="E157" s="136">
        <f t="shared" si="44"/>
        <v>2.1</v>
      </c>
      <c r="F157" s="136">
        <f t="shared" si="44"/>
        <v>2.1</v>
      </c>
      <c r="G157" s="136">
        <f t="shared" si="44"/>
        <v>2.1</v>
      </c>
      <c r="H157" s="136">
        <f t="shared" si="44"/>
        <v>2.1</v>
      </c>
      <c r="I157" s="136">
        <f t="shared" si="44"/>
        <v>2.1</v>
      </c>
      <c r="J157" s="136">
        <f t="shared" si="44"/>
        <v>2.1</v>
      </c>
      <c r="K157" s="136">
        <f t="shared" si="44"/>
        <v>2.1</v>
      </c>
      <c r="L157" s="136">
        <f t="shared" si="44"/>
        <v>2.1</v>
      </c>
      <c r="M157" s="136">
        <f t="shared" si="44"/>
        <v>2.1</v>
      </c>
      <c r="N157" s="136">
        <f t="shared" si="44"/>
        <v>2.1</v>
      </c>
      <c r="O157" s="136">
        <f t="shared" si="44"/>
        <v>2.1</v>
      </c>
      <c r="P157" s="136">
        <f t="shared" si="44"/>
        <v>2.1</v>
      </c>
      <c r="Q157" s="136">
        <f t="shared" si="44"/>
        <v>2.1</v>
      </c>
      <c r="R157" s="136">
        <f t="shared" si="39"/>
        <v>2.1</v>
      </c>
      <c r="S157" s="136">
        <f t="shared" si="39"/>
        <v>2.1</v>
      </c>
      <c r="T157" s="136">
        <f t="shared" si="39"/>
        <v>2.1</v>
      </c>
      <c r="U157" s="136">
        <f t="shared" si="39"/>
        <v>2.1</v>
      </c>
      <c r="V157" s="136">
        <f t="shared" si="39"/>
        <v>2.1</v>
      </c>
      <c r="W157" s="136">
        <f t="shared" si="39"/>
        <v>2.1</v>
      </c>
      <c r="X157" s="136">
        <f t="shared" si="43"/>
        <v>2.1</v>
      </c>
      <c r="Y157" s="136">
        <f t="shared" si="43"/>
        <v>2.1</v>
      </c>
      <c r="Z157" s="136">
        <f t="shared" si="43"/>
        <v>2.1</v>
      </c>
      <c r="AA157" s="136">
        <f t="shared" si="43"/>
        <v>2.1</v>
      </c>
      <c r="AB157" s="136">
        <f t="shared" si="43"/>
        <v>2.1</v>
      </c>
      <c r="AC157" s="136">
        <f t="shared" si="43"/>
        <v>2.1</v>
      </c>
      <c r="AD157" s="136">
        <f t="shared" si="43"/>
        <v>2.1</v>
      </c>
      <c r="AE157" s="136">
        <f t="shared" si="43"/>
        <v>2.1</v>
      </c>
      <c r="AF157" s="136">
        <f t="shared" si="43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44"/>
        <v>0.9</v>
      </c>
      <c r="D158" s="136">
        <f t="shared" si="44"/>
        <v>0.9</v>
      </c>
      <c r="E158" s="136">
        <f t="shared" si="44"/>
        <v>0.9</v>
      </c>
      <c r="F158" s="136">
        <f t="shared" si="44"/>
        <v>0.9</v>
      </c>
      <c r="G158" s="136">
        <f t="shared" si="44"/>
        <v>0.9</v>
      </c>
      <c r="H158" s="136">
        <f t="shared" si="44"/>
        <v>0.9</v>
      </c>
      <c r="I158" s="136">
        <f t="shared" si="44"/>
        <v>0.9</v>
      </c>
      <c r="J158" s="136">
        <f t="shared" si="44"/>
        <v>0.9</v>
      </c>
      <c r="K158" s="136">
        <f t="shared" si="44"/>
        <v>0.9</v>
      </c>
      <c r="L158" s="136">
        <f t="shared" si="44"/>
        <v>0.9</v>
      </c>
      <c r="M158" s="136">
        <f t="shared" si="44"/>
        <v>0.9</v>
      </c>
      <c r="N158" s="136">
        <f t="shared" si="44"/>
        <v>0.9</v>
      </c>
      <c r="O158" s="136">
        <f t="shared" si="44"/>
        <v>0.9</v>
      </c>
      <c r="P158" s="136">
        <f t="shared" si="44"/>
        <v>0.9</v>
      </c>
      <c r="Q158" s="136">
        <f t="shared" si="44"/>
        <v>0.9</v>
      </c>
      <c r="R158" s="136">
        <f t="shared" si="39"/>
        <v>0.9</v>
      </c>
      <c r="S158" s="136">
        <f t="shared" si="39"/>
        <v>0.9</v>
      </c>
      <c r="T158" s="136">
        <f t="shared" si="39"/>
        <v>0.9</v>
      </c>
      <c r="U158" s="136">
        <f t="shared" si="39"/>
        <v>0.9</v>
      </c>
      <c r="V158" s="136">
        <f t="shared" si="39"/>
        <v>0.9</v>
      </c>
      <c r="W158" s="136">
        <f t="shared" si="39"/>
        <v>0.9</v>
      </c>
      <c r="X158" s="136">
        <f t="shared" si="43"/>
        <v>0.9</v>
      </c>
      <c r="Y158" s="136">
        <f t="shared" si="43"/>
        <v>0.9</v>
      </c>
      <c r="Z158" s="136">
        <f t="shared" si="43"/>
        <v>0.9</v>
      </c>
      <c r="AA158" s="136">
        <f t="shared" si="43"/>
        <v>0.9</v>
      </c>
      <c r="AB158" s="136">
        <f t="shared" si="43"/>
        <v>0.9</v>
      </c>
      <c r="AC158" s="136">
        <f t="shared" si="43"/>
        <v>0.9</v>
      </c>
      <c r="AD158" s="136">
        <f t="shared" si="43"/>
        <v>0.9</v>
      </c>
      <c r="AE158" s="136">
        <f t="shared" si="43"/>
        <v>0.9</v>
      </c>
      <c r="AF158" s="136">
        <f t="shared" si="43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44"/>
        <v>0.57999999999999996</v>
      </c>
      <c r="D159" s="136">
        <f t="shared" si="44"/>
        <v>0.57999999999999996</v>
      </c>
      <c r="E159" s="136">
        <f t="shared" si="44"/>
        <v>0.57999999999999996</v>
      </c>
      <c r="F159" s="136">
        <f t="shared" si="44"/>
        <v>0.57999999999999996</v>
      </c>
      <c r="G159" s="136">
        <f t="shared" si="44"/>
        <v>0.57999999999999996</v>
      </c>
      <c r="H159" s="136">
        <f t="shared" si="44"/>
        <v>0.57999999999999996</v>
      </c>
      <c r="I159" s="136">
        <f t="shared" si="44"/>
        <v>0.57999999999999996</v>
      </c>
      <c r="J159" s="136">
        <f t="shared" si="44"/>
        <v>0.57999999999999996</v>
      </c>
      <c r="K159" s="136">
        <f t="shared" si="44"/>
        <v>0.57999999999999996</v>
      </c>
      <c r="L159" s="136">
        <f t="shared" si="44"/>
        <v>0.57999999999999996</v>
      </c>
      <c r="M159" s="136">
        <f t="shared" si="44"/>
        <v>0.57999999999999996</v>
      </c>
      <c r="N159" s="136">
        <f t="shared" si="44"/>
        <v>0.57999999999999996</v>
      </c>
      <c r="O159" s="136">
        <f t="shared" si="44"/>
        <v>0.57999999999999996</v>
      </c>
      <c r="P159" s="136">
        <f t="shared" si="44"/>
        <v>0.57999999999999996</v>
      </c>
      <c r="Q159" s="136">
        <f t="shared" si="44"/>
        <v>0.57999999999999996</v>
      </c>
      <c r="R159" s="136">
        <f t="shared" si="39"/>
        <v>0.57999999999999996</v>
      </c>
      <c r="S159" s="136">
        <f t="shared" si="39"/>
        <v>0.57999999999999996</v>
      </c>
      <c r="T159" s="136">
        <f t="shared" si="39"/>
        <v>0.57999999999999996</v>
      </c>
      <c r="U159" s="136">
        <f t="shared" si="39"/>
        <v>0.57999999999999996</v>
      </c>
      <c r="V159" s="136">
        <f t="shared" si="39"/>
        <v>0.57999999999999996</v>
      </c>
      <c r="W159" s="136">
        <f t="shared" si="39"/>
        <v>0.57999999999999996</v>
      </c>
      <c r="X159" s="136">
        <f t="shared" si="43"/>
        <v>0.57999999999999996</v>
      </c>
      <c r="Y159" s="136">
        <f t="shared" si="43"/>
        <v>0.57999999999999996</v>
      </c>
      <c r="Z159" s="136">
        <f t="shared" si="43"/>
        <v>0.57999999999999996</v>
      </c>
      <c r="AA159" s="136">
        <f t="shared" si="43"/>
        <v>0.57999999999999996</v>
      </c>
      <c r="AB159" s="136">
        <f t="shared" si="43"/>
        <v>0.57999999999999996</v>
      </c>
      <c r="AC159" s="136">
        <f t="shared" si="43"/>
        <v>0.57999999999999996</v>
      </c>
      <c r="AD159" s="136">
        <f t="shared" si="43"/>
        <v>0.57999999999999996</v>
      </c>
      <c r="AE159" s="136">
        <f t="shared" si="43"/>
        <v>0.57999999999999996</v>
      </c>
      <c r="AF159" s="136">
        <f t="shared" si="43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44"/>
        <v>0.8</v>
      </c>
      <c r="D160" s="136">
        <f t="shared" si="44"/>
        <v>0.8</v>
      </c>
      <c r="E160" s="136">
        <f t="shared" si="44"/>
        <v>0.8</v>
      </c>
      <c r="F160" s="136">
        <f t="shared" si="44"/>
        <v>0.8</v>
      </c>
      <c r="G160" s="136">
        <f t="shared" si="44"/>
        <v>0.8</v>
      </c>
      <c r="H160" s="136">
        <f t="shared" si="44"/>
        <v>0.8</v>
      </c>
      <c r="I160" s="136">
        <f t="shared" si="44"/>
        <v>0.8</v>
      </c>
      <c r="J160" s="136">
        <f t="shared" si="44"/>
        <v>0.8</v>
      </c>
      <c r="K160" s="136">
        <f t="shared" si="44"/>
        <v>0.8</v>
      </c>
      <c r="L160" s="136">
        <f t="shared" si="44"/>
        <v>0.8</v>
      </c>
      <c r="M160" s="136">
        <f t="shared" si="44"/>
        <v>0.8</v>
      </c>
      <c r="N160" s="136">
        <f t="shared" si="44"/>
        <v>0.8</v>
      </c>
      <c r="O160" s="136">
        <f t="shared" si="44"/>
        <v>0.8</v>
      </c>
      <c r="P160" s="136">
        <f t="shared" si="44"/>
        <v>0.8</v>
      </c>
      <c r="Q160" s="136">
        <f t="shared" si="44"/>
        <v>0.8</v>
      </c>
      <c r="R160" s="136">
        <f t="shared" si="39"/>
        <v>0.8</v>
      </c>
      <c r="S160" s="136">
        <f t="shared" si="39"/>
        <v>0.8</v>
      </c>
      <c r="T160" s="136">
        <f t="shared" si="39"/>
        <v>0.8</v>
      </c>
      <c r="U160" s="136">
        <f t="shared" si="39"/>
        <v>0.8</v>
      </c>
      <c r="V160" s="136">
        <f t="shared" si="39"/>
        <v>0.8</v>
      </c>
      <c r="W160" s="136">
        <f t="shared" si="39"/>
        <v>0.8</v>
      </c>
      <c r="X160" s="136">
        <f t="shared" si="43"/>
        <v>0.8</v>
      </c>
      <c r="Y160" s="136">
        <f t="shared" si="43"/>
        <v>0.8</v>
      </c>
      <c r="Z160" s="136">
        <f t="shared" si="43"/>
        <v>0.8</v>
      </c>
      <c r="AA160" s="136">
        <f t="shared" si="43"/>
        <v>0.8</v>
      </c>
      <c r="AB160" s="136">
        <f t="shared" si="43"/>
        <v>0.8</v>
      </c>
      <c r="AC160" s="136">
        <f t="shared" si="43"/>
        <v>0.8</v>
      </c>
      <c r="AD160" s="136">
        <f t="shared" si="43"/>
        <v>0.8</v>
      </c>
      <c r="AE160" s="136">
        <f t="shared" si="43"/>
        <v>0.8</v>
      </c>
      <c r="AF160" s="136">
        <f t="shared" si="43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44"/>
        <v>0</v>
      </c>
      <c r="D161" s="136">
        <f t="shared" si="44"/>
        <v>0</v>
      </c>
      <c r="E161" s="136">
        <f t="shared" si="44"/>
        <v>0</v>
      </c>
      <c r="F161" s="136">
        <f t="shared" si="44"/>
        <v>0</v>
      </c>
      <c r="G161" s="136">
        <f t="shared" si="44"/>
        <v>0</v>
      </c>
      <c r="H161" s="136">
        <f t="shared" si="44"/>
        <v>0</v>
      </c>
      <c r="I161" s="136">
        <f t="shared" si="44"/>
        <v>0</v>
      </c>
      <c r="J161" s="136">
        <f t="shared" si="44"/>
        <v>0</v>
      </c>
      <c r="K161" s="136">
        <f t="shared" si="44"/>
        <v>0</v>
      </c>
      <c r="L161" s="136">
        <f t="shared" si="44"/>
        <v>0</v>
      </c>
      <c r="M161" s="136">
        <f t="shared" si="44"/>
        <v>0</v>
      </c>
      <c r="N161" s="136">
        <f t="shared" si="44"/>
        <v>0</v>
      </c>
      <c r="O161" s="136">
        <f t="shared" si="44"/>
        <v>0</v>
      </c>
      <c r="P161" s="136">
        <f t="shared" si="44"/>
        <v>0</v>
      </c>
      <c r="Q161" s="136">
        <f t="shared" si="44"/>
        <v>0</v>
      </c>
      <c r="R161" s="136">
        <f t="shared" si="39"/>
        <v>0</v>
      </c>
      <c r="S161" s="136">
        <f t="shared" si="39"/>
        <v>0</v>
      </c>
      <c r="T161" s="136">
        <f t="shared" si="39"/>
        <v>0</v>
      </c>
      <c r="U161" s="136">
        <f t="shared" si="39"/>
        <v>0</v>
      </c>
      <c r="V161" s="136">
        <f t="shared" si="39"/>
        <v>0</v>
      </c>
      <c r="W161" s="136">
        <f t="shared" si="39"/>
        <v>0</v>
      </c>
      <c r="X161" s="136">
        <f t="shared" si="43"/>
        <v>0</v>
      </c>
      <c r="Y161" s="136">
        <f t="shared" si="43"/>
        <v>0</v>
      </c>
      <c r="Z161" s="136">
        <f t="shared" si="43"/>
        <v>0</v>
      </c>
      <c r="AA161" s="136">
        <f t="shared" si="43"/>
        <v>0</v>
      </c>
      <c r="AB161" s="136">
        <f t="shared" si="43"/>
        <v>0</v>
      </c>
      <c r="AC161" s="136">
        <f t="shared" si="43"/>
        <v>0</v>
      </c>
      <c r="AD161" s="136">
        <f t="shared" si="43"/>
        <v>0</v>
      </c>
      <c r="AE161" s="136">
        <f t="shared" si="43"/>
        <v>0</v>
      </c>
      <c r="AF161" s="136">
        <f t="shared" si="43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44"/>
        <v>0.6</v>
      </c>
      <c r="D162" s="136">
        <f t="shared" si="44"/>
        <v>0.6</v>
      </c>
      <c r="E162" s="136">
        <f t="shared" si="44"/>
        <v>0.6</v>
      </c>
      <c r="F162" s="136">
        <f t="shared" si="44"/>
        <v>0.6</v>
      </c>
      <c r="G162" s="136">
        <f t="shared" si="44"/>
        <v>0.6</v>
      </c>
      <c r="H162" s="136">
        <f t="shared" si="44"/>
        <v>0.6</v>
      </c>
      <c r="I162" s="136">
        <f t="shared" si="44"/>
        <v>0.6</v>
      </c>
      <c r="J162" s="136">
        <f t="shared" si="44"/>
        <v>0.6</v>
      </c>
      <c r="K162" s="136">
        <f t="shared" si="44"/>
        <v>0.6</v>
      </c>
      <c r="L162" s="136">
        <f t="shared" si="44"/>
        <v>0.6</v>
      </c>
      <c r="M162" s="136">
        <f t="shared" si="44"/>
        <v>0.6</v>
      </c>
      <c r="N162" s="136">
        <f t="shared" si="44"/>
        <v>0.6</v>
      </c>
      <c r="O162" s="136">
        <f t="shared" si="44"/>
        <v>0.6</v>
      </c>
      <c r="P162" s="136">
        <f t="shared" si="44"/>
        <v>0.6</v>
      </c>
      <c r="Q162" s="136">
        <f t="shared" si="44"/>
        <v>0.6</v>
      </c>
      <c r="R162" s="136">
        <f t="shared" si="39"/>
        <v>0.6</v>
      </c>
      <c r="S162" s="136">
        <f t="shared" si="39"/>
        <v>0.6</v>
      </c>
      <c r="T162" s="136">
        <f t="shared" si="39"/>
        <v>0.6</v>
      </c>
      <c r="U162" s="136">
        <f t="shared" si="39"/>
        <v>0.6</v>
      </c>
      <c r="V162" s="136">
        <f t="shared" si="39"/>
        <v>0.6</v>
      </c>
      <c r="W162" s="136">
        <f t="shared" si="39"/>
        <v>0.6</v>
      </c>
      <c r="X162" s="136">
        <f t="shared" si="43"/>
        <v>0.6</v>
      </c>
      <c r="Y162" s="136">
        <f t="shared" si="43"/>
        <v>0.6</v>
      </c>
      <c r="Z162" s="136">
        <f t="shared" si="43"/>
        <v>0.6</v>
      </c>
      <c r="AA162" s="136">
        <f t="shared" si="43"/>
        <v>0.6</v>
      </c>
      <c r="AB162" s="136">
        <f t="shared" si="43"/>
        <v>0.6</v>
      </c>
      <c r="AC162" s="136">
        <f t="shared" si="43"/>
        <v>0.6</v>
      </c>
      <c r="AD162" s="136">
        <f t="shared" si="43"/>
        <v>0.6</v>
      </c>
      <c r="AE162" s="136">
        <f t="shared" si="43"/>
        <v>0.6</v>
      </c>
      <c r="AF162" s="136">
        <f t="shared" si="43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44"/>
        <v>0.6</v>
      </c>
      <c r="D163" s="136">
        <f t="shared" si="44"/>
        <v>0.6</v>
      </c>
      <c r="E163" s="136">
        <f t="shared" si="44"/>
        <v>0.6</v>
      </c>
      <c r="F163" s="136">
        <f t="shared" si="44"/>
        <v>0.6</v>
      </c>
      <c r="G163" s="136">
        <f t="shared" si="44"/>
        <v>0.6</v>
      </c>
      <c r="H163" s="136">
        <f t="shared" si="44"/>
        <v>0.6</v>
      </c>
      <c r="I163" s="136">
        <f t="shared" si="44"/>
        <v>0.6</v>
      </c>
      <c r="J163" s="136">
        <f t="shared" si="44"/>
        <v>0.6</v>
      </c>
      <c r="K163" s="136">
        <f t="shared" si="44"/>
        <v>0.6</v>
      </c>
      <c r="L163" s="136">
        <f t="shared" si="44"/>
        <v>0.6</v>
      </c>
      <c r="M163" s="136">
        <f t="shared" si="44"/>
        <v>0.6</v>
      </c>
      <c r="N163" s="136">
        <f t="shared" si="44"/>
        <v>0.6</v>
      </c>
      <c r="O163" s="136">
        <f t="shared" si="44"/>
        <v>0.6</v>
      </c>
      <c r="P163" s="136">
        <f t="shared" si="44"/>
        <v>0.6</v>
      </c>
      <c r="Q163" s="136">
        <f t="shared" si="44"/>
        <v>0.6</v>
      </c>
      <c r="R163" s="136">
        <f t="shared" si="39"/>
        <v>0.6</v>
      </c>
      <c r="S163" s="136">
        <f t="shared" si="39"/>
        <v>0.6</v>
      </c>
      <c r="T163" s="136">
        <f t="shared" si="39"/>
        <v>0.6</v>
      </c>
      <c r="U163" s="136">
        <f t="shared" si="39"/>
        <v>0.6</v>
      </c>
      <c r="V163" s="136">
        <f t="shared" si="39"/>
        <v>0.6</v>
      </c>
      <c r="W163" s="136">
        <f t="shared" si="39"/>
        <v>0.6</v>
      </c>
      <c r="X163" s="136">
        <f t="shared" si="43"/>
        <v>0.6</v>
      </c>
      <c r="Y163" s="136">
        <f t="shared" si="43"/>
        <v>0.6</v>
      </c>
      <c r="Z163" s="136">
        <f t="shared" si="43"/>
        <v>0.6</v>
      </c>
      <c r="AA163" s="136">
        <f t="shared" si="43"/>
        <v>0.6</v>
      </c>
      <c r="AB163" s="136">
        <f t="shared" si="43"/>
        <v>0.6</v>
      </c>
      <c r="AC163" s="136">
        <f t="shared" si="43"/>
        <v>0.6</v>
      </c>
      <c r="AD163" s="136">
        <f t="shared" si="43"/>
        <v>0.6</v>
      </c>
      <c r="AE163" s="136">
        <f t="shared" si="43"/>
        <v>0.6</v>
      </c>
      <c r="AF163" s="136">
        <f t="shared" si="43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44"/>
        <v>0.35</v>
      </c>
      <c r="D164" s="136">
        <f t="shared" si="44"/>
        <v>0.35</v>
      </c>
      <c r="E164" s="136">
        <f t="shared" si="44"/>
        <v>0.35</v>
      </c>
      <c r="F164" s="136">
        <f t="shared" si="44"/>
        <v>0.35</v>
      </c>
      <c r="G164" s="136">
        <f t="shared" si="44"/>
        <v>0.35</v>
      </c>
      <c r="H164" s="136">
        <f t="shared" si="44"/>
        <v>0.35</v>
      </c>
      <c r="I164" s="136">
        <f t="shared" si="44"/>
        <v>0.35</v>
      </c>
      <c r="J164" s="136">
        <f t="shared" si="44"/>
        <v>0.35</v>
      </c>
      <c r="K164" s="136">
        <f t="shared" si="44"/>
        <v>0.35</v>
      </c>
      <c r="L164" s="136">
        <f t="shared" si="44"/>
        <v>0.35</v>
      </c>
      <c r="M164" s="136">
        <f t="shared" si="44"/>
        <v>0.35</v>
      </c>
      <c r="N164" s="136">
        <f t="shared" si="44"/>
        <v>0.35</v>
      </c>
      <c r="O164" s="136">
        <f t="shared" si="44"/>
        <v>0.35</v>
      </c>
      <c r="P164" s="136">
        <f t="shared" si="44"/>
        <v>0.35</v>
      </c>
      <c r="Q164" s="136">
        <f t="shared" si="44"/>
        <v>0.35</v>
      </c>
      <c r="R164" s="136">
        <f t="shared" si="39"/>
        <v>0.35</v>
      </c>
      <c r="S164" s="136">
        <f t="shared" si="39"/>
        <v>0.35</v>
      </c>
      <c r="T164" s="136">
        <f t="shared" si="39"/>
        <v>0.35</v>
      </c>
      <c r="U164" s="136">
        <f t="shared" si="39"/>
        <v>0.35</v>
      </c>
      <c r="V164" s="136">
        <f t="shared" si="39"/>
        <v>0.35</v>
      </c>
      <c r="W164" s="136">
        <f t="shared" si="39"/>
        <v>0.35</v>
      </c>
      <c r="X164" s="136">
        <f t="shared" si="43"/>
        <v>0.35</v>
      </c>
      <c r="Y164" s="136">
        <f t="shared" si="43"/>
        <v>0.35</v>
      </c>
      <c r="Z164" s="136">
        <f t="shared" si="43"/>
        <v>0.35</v>
      </c>
      <c r="AA164" s="136">
        <f t="shared" si="43"/>
        <v>0.35</v>
      </c>
      <c r="AB164" s="136">
        <f t="shared" si="43"/>
        <v>0.35</v>
      </c>
      <c r="AC164" s="136">
        <f t="shared" si="43"/>
        <v>0.35</v>
      </c>
      <c r="AD164" s="136">
        <f t="shared" si="43"/>
        <v>0.35</v>
      </c>
      <c r="AE164" s="136">
        <f t="shared" si="43"/>
        <v>0.35</v>
      </c>
      <c r="AF164" s="136">
        <f t="shared" si="43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44"/>
        <v>0.28999999999999998</v>
      </c>
      <c r="D165" s="136">
        <f t="shared" si="44"/>
        <v>0.28999999999999998</v>
      </c>
      <c r="E165" s="136">
        <f t="shared" si="44"/>
        <v>0.28999999999999998</v>
      </c>
      <c r="F165" s="136">
        <f t="shared" si="44"/>
        <v>0.28999999999999998</v>
      </c>
      <c r="G165" s="136">
        <f t="shared" si="44"/>
        <v>0.28999999999999998</v>
      </c>
      <c r="H165" s="136">
        <f t="shared" si="44"/>
        <v>0.28999999999999998</v>
      </c>
      <c r="I165" s="136">
        <f t="shared" si="44"/>
        <v>0.28999999999999998</v>
      </c>
      <c r="J165" s="136">
        <f t="shared" si="44"/>
        <v>0.28999999999999998</v>
      </c>
      <c r="K165" s="136">
        <f t="shared" si="44"/>
        <v>0.28999999999999998</v>
      </c>
      <c r="L165" s="136">
        <f t="shared" si="44"/>
        <v>0.28999999999999998</v>
      </c>
      <c r="M165" s="136">
        <f t="shared" si="44"/>
        <v>0.28999999999999998</v>
      </c>
      <c r="N165" s="136">
        <f t="shared" si="44"/>
        <v>0.28999999999999998</v>
      </c>
      <c r="O165" s="136">
        <f t="shared" si="44"/>
        <v>0.28999999999999998</v>
      </c>
      <c r="P165" s="136">
        <f t="shared" si="44"/>
        <v>0.28999999999999998</v>
      </c>
      <c r="Q165" s="136">
        <f t="shared" si="44"/>
        <v>0.28999999999999998</v>
      </c>
      <c r="R165" s="136">
        <f t="shared" si="39"/>
        <v>0.28999999999999998</v>
      </c>
      <c r="S165" s="136">
        <f t="shared" si="39"/>
        <v>0.28999999999999998</v>
      </c>
      <c r="T165" s="136">
        <f t="shared" si="39"/>
        <v>0.28999999999999998</v>
      </c>
      <c r="U165" s="136">
        <f t="shared" si="39"/>
        <v>0.28999999999999998</v>
      </c>
      <c r="V165" s="136">
        <f t="shared" si="39"/>
        <v>0.28999999999999998</v>
      </c>
      <c r="W165" s="136">
        <f t="shared" si="39"/>
        <v>0.28999999999999998</v>
      </c>
      <c r="X165" s="136">
        <f t="shared" si="43"/>
        <v>0.28999999999999998</v>
      </c>
      <c r="Y165" s="136">
        <f t="shared" si="43"/>
        <v>0.28999999999999998</v>
      </c>
      <c r="Z165" s="136">
        <f t="shared" si="43"/>
        <v>0.28999999999999998</v>
      </c>
      <c r="AA165" s="136">
        <f t="shared" si="43"/>
        <v>0.28999999999999998</v>
      </c>
      <c r="AB165" s="136">
        <f t="shared" si="43"/>
        <v>0.28999999999999998</v>
      </c>
      <c r="AC165" s="136">
        <f t="shared" si="43"/>
        <v>0.28999999999999998</v>
      </c>
      <c r="AD165" s="136">
        <f t="shared" si="43"/>
        <v>0.28999999999999998</v>
      </c>
      <c r="AE165" s="136">
        <f t="shared" si="43"/>
        <v>0.28999999999999998</v>
      </c>
      <c r="AF165" s="136">
        <f t="shared" si="43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44"/>
        <v>0.06</v>
      </c>
      <c r="D166" s="136">
        <f t="shared" si="44"/>
        <v>0.06</v>
      </c>
      <c r="E166" s="136">
        <f t="shared" si="44"/>
        <v>0.06</v>
      </c>
      <c r="F166" s="136">
        <f t="shared" si="44"/>
        <v>0.06</v>
      </c>
      <c r="G166" s="136">
        <f t="shared" si="44"/>
        <v>0.06</v>
      </c>
      <c r="H166" s="136">
        <f t="shared" si="44"/>
        <v>0.06</v>
      </c>
      <c r="I166" s="136">
        <f t="shared" si="44"/>
        <v>0.06</v>
      </c>
      <c r="J166" s="136">
        <f t="shared" si="44"/>
        <v>0.06</v>
      </c>
      <c r="K166" s="136">
        <f t="shared" si="44"/>
        <v>0.06</v>
      </c>
      <c r="L166" s="136">
        <f t="shared" si="44"/>
        <v>0.06</v>
      </c>
      <c r="M166" s="136">
        <f t="shared" si="44"/>
        <v>0.06</v>
      </c>
      <c r="N166" s="136">
        <f t="shared" si="44"/>
        <v>0.06</v>
      </c>
      <c r="O166" s="136">
        <f t="shared" si="44"/>
        <v>0.06</v>
      </c>
      <c r="P166" s="136">
        <f t="shared" si="44"/>
        <v>0.06</v>
      </c>
      <c r="Q166" s="136">
        <f t="shared" si="44"/>
        <v>0.06</v>
      </c>
      <c r="R166" s="136">
        <f t="shared" si="39"/>
        <v>0.06</v>
      </c>
      <c r="S166" s="136">
        <f t="shared" si="39"/>
        <v>0.06</v>
      </c>
      <c r="T166" s="136">
        <f t="shared" si="39"/>
        <v>0.06</v>
      </c>
      <c r="U166" s="136">
        <f t="shared" si="39"/>
        <v>0.06</v>
      </c>
      <c r="V166" s="136">
        <f t="shared" si="39"/>
        <v>0.06</v>
      </c>
      <c r="W166" s="136">
        <f t="shared" si="39"/>
        <v>0.06</v>
      </c>
      <c r="X166" s="136">
        <f t="shared" si="43"/>
        <v>0.06</v>
      </c>
      <c r="Y166" s="136">
        <f t="shared" si="43"/>
        <v>0.06</v>
      </c>
      <c r="Z166" s="136">
        <f t="shared" si="43"/>
        <v>0.06</v>
      </c>
      <c r="AA166" s="136">
        <f t="shared" si="43"/>
        <v>0.06</v>
      </c>
      <c r="AB166" s="136">
        <f t="shared" si="43"/>
        <v>0.06</v>
      </c>
      <c r="AC166" s="136">
        <f t="shared" si="43"/>
        <v>0.06</v>
      </c>
      <c r="AD166" s="136">
        <f t="shared" si="43"/>
        <v>0.06</v>
      </c>
      <c r="AE166" s="136">
        <f t="shared" si="43"/>
        <v>0.06</v>
      </c>
      <c r="AF166" s="136">
        <f t="shared" si="43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44"/>
        <v>0.11</v>
      </c>
      <c r="D167" s="136">
        <f t="shared" si="44"/>
        <v>0.11</v>
      </c>
      <c r="E167" s="136">
        <f t="shared" si="44"/>
        <v>0.11</v>
      </c>
      <c r="F167" s="136">
        <f t="shared" si="44"/>
        <v>0.11</v>
      </c>
      <c r="G167" s="136">
        <f t="shared" si="44"/>
        <v>0.11</v>
      </c>
      <c r="H167" s="136">
        <f t="shared" si="44"/>
        <v>0.11</v>
      </c>
      <c r="I167" s="136">
        <f t="shared" si="44"/>
        <v>0.11</v>
      </c>
      <c r="J167" s="136">
        <f t="shared" si="44"/>
        <v>0.11</v>
      </c>
      <c r="K167" s="136">
        <f t="shared" si="44"/>
        <v>0.11</v>
      </c>
      <c r="L167" s="136">
        <f t="shared" si="44"/>
        <v>0.11</v>
      </c>
      <c r="M167" s="136">
        <f t="shared" si="44"/>
        <v>0.11</v>
      </c>
      <c r="N167" s="136">
        <f t="shared" si="44"/>
        <v>0.11</v>
      </c>
      <c r="O167" s="136">
        <f t="shared" si="44"/>
        <v>0.11</v>
      </c>
      <c r="P167" s="136">
        <f t="shared" si="44"/>
        <v>0.11</v>
      </c>
      <c r="Q167" s="136">
        <f t="shared" si="44"/>
        <v>0.11</v>
      </c>
      <c r="R167" s="136">
        <f t="shared" si="39"/>
        <v>0.11</v>
      </c>
      <c r="S167" s="136">
        <f t="shared" si="39"/>
        <v>0.11</v>
      </c>
      <c r="T167" s="136">
        <f t="shared" si="39"/>
        <v>0.11</v>
      </c>
      <c r="U167" s="136">
        <f t="shared" si="39"/>
        <v>0.11</v>
      </c>
      <c r="V167" s="136">
        <f t="shared" si="39"/>
        <v>0.11</v>
      </c>
      <c r="W167" s="136">
        <f t="shared" si="39"/>
        <v>0.11</v>
      </c>
      <c r="X167" s="136">
        <f t="shared" si="43"/>
        <v>0.11</v>
      </c>
      <c r="Y167" s="136">
        <f t="shared" si="43"/>
        <v>0.11</v>
      </c>
      <c r="Z167" s="136">
        <f t="shared" si="43"/>
        <v>0.11</v>
      </c>
      <c r="AA167" s="136">
        <f t="shared" si="43"/>
        <v>0.11</v>
      </c>
      <c r="AB167" s="136">
        <f t="shared" si="43"/>
        <v>0.11</v>
      </c>
      <c r="AC167" s="136">
        <f t="shared" si="43"/>
        <v>0.11</v>
      </c>
      <c r="AD167" s="136">
        <f t="shared" si="43"/>
        <v>0.11</v>
      </c>
      <c r="AE167" s="136">
        <f t="shared" si="43"/>
        <v>0.11</v>
      </c>
      <c r="AF167" s="136">
        <f t="shared" si="43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44"/>
        <v>0.1</v>
      </c>
      <c r="D168" s="136">
        <f t="shared" si="44"/>
        <v>0.1</v>
      </c>
      <c r="E168" s="136">
        <f t="shared" si="44"/>
        <v>0.1</v>
      </c>
      <c r="F168" s="136">
        <f t="shared" si="44"/>
        <v>0.1</v>
      </c>
      <c r="G168" s="136">
        <f t="shared" si="44"/>
        <v>0.1</v>
      </c>
      <c r="H168" s="136">
        <f t="shared" si="44"/>
        <v>0.1</v>
      </c>
      <c r="I168" s="136">
        <f t="shared" si="44"/>
        <v>0.1</v>
      </c>
      <c r="J168" s="136">
        <f t="shared" si="44"/>
        <v>0.1</v>
      </c>
      <c r="K168" s="136">
        <f t="shared" si="44"/>
        <v>0.1</v>
      </c>
      <c r="L168" s="136">
        <f t="shared" si="44"/>
        <v>0.1</v>
      </c>
      <c r="M168" s="136">
        <f t="shared" si="44"/>
        <v>0.1</v>
      </c>
      <c r="N168" s="136">
        <f t="shared" si="44"/>
        <v>0.1</v>
      </c>
      <c r="O168" s="136">
        <f t="shared" si="44"/>
        <v>0.1</v>
      </c>
      <c r="P168" s="136">
        <f t="shared" si="44"/>
        <v>0.1</v>
      </c>
      <c r="Q168" s="136">
        <f t="shared" si="44"/>
        <v>0.1</v>
      </c>
      <c r="R168" s="136">
        <f t="shared" si="39"/>
        <v>0.1</v>
      </c>
      <c r="S168" s="136">
        <f t="shared" si="39"/>
        <v>0.1</v>
      </c>
      <c r="T168" s="136">
        <f t="shared" si="39"/>
        <v>0.1</v>
      </c>
      <c r="U168" s="136">
        <f t="shared" si="39"/>
        <v>0.1</v>
      </c>
      <c r="V168" s="136">
        <f t="shared" si="39"/>
        <v>0.1</v>
      </c>
      <c r="W168" s="136">
        <f t="shared" si="39"/>
        <v>0.1</v>
      </c>
      <c r="X168" s="136">
        <f t="shared" si="43"/>
        <v>0.1</v>
      </c>
      <c r="Y168" s="136">
        <f t="shared" si="43"/>
        <v>0.1</v>
      </c>
      <c r="Z168" s="136">
        <f t="shared" si="43"/>
        <v>0.1</v>
      </c>
      <c r="AA168" s="136">
        <f t="shared" si="43"/>
        <v>0.1</v>
      </c>
      <c r="AB168" s="136">
        <f t="shared" si="43"/>
        <v>0.1</v>
      </c>
      <c r="AC168" s="136">
        <f t="shared" si="43"/>
        <v>0.1</v>
      </c>
      <c r="AD168" s="136">
        <f t="shared" si="43"/>
        <v>0.1</v>
      </c>
      <c r="AE168" s="136">
        <f t="shared" si="43"/>
        <v>0.1</v>
      </c>
      <c r="AF168" s="136">
        <f t="shared" si="43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44"/>
        <v>0.09</v>
      </c>
      <c r="D169" s="136">
        <f t="shared" si="44"/>
        <v>0.09</v>
      </c>
      <c r="E169" s="136">
        <f t="shared" si="44"/>
        <v>0.09</v>
      </c>
      <c r="F169" s="136">
        <f t="shared" si="44"/>
        <v>0.09</v>
      </c>
      <c r="G169" s="136">
        <f t="shared" si="44"/>
        <v>0.09</v>
      </c>
      <c r="H169" s="136">
        <f t="shared" si="44"/>
        <v>0.09</v>
      </c>
      <c r="I169" s="136">
        <f t="shared" si="44"/>
        <v>0.09</v>
      </c>
      <c r="J169" s="136">
        <f t="shared" si="44"/>
        <v>0.09</v>
      </c>
      <c r="K169" s="136">
        <f t="shared" si="44"/>
        <v>0.09</v>
      </c>
      <c r="L169" s="136">
        <f t="shared" si="44"/>
        <v>0.09</v>
      </c>
      <c r="M169" s="136">
        <f t="shared" si="44"/>
        <v>0.09</v>
      </c>
      <c r="N169" s="136">
        <f t="shared" si="44"/>
        <v>0.09</v>
      </c>
      <c r="O169" s="136">
        <f t="shared" si="44"/>
        <v>0.09</v>
      </c>
      <c r="P169" s="136">
        <f t="shared" si="44"/>
        <v>0.09</v>
      </c>
      <c r="Q169" s="136">
        <f t="shared" si="44"/>
        <v>0.09</v>
      </c>
      <c r="R169" s="136">
        <f t="shared" si="39"/>
        <v>0.09</v>
      </c>
      <c r="S169" s="136">
        <f t="shared" si="39"/>
        <v>0.09</v>
      </c>
      <c r="T169" s="136">
        <f t="shared" si="39"/>
        <v>0.09</v>
      </c>
      <c r="U169" s="136">
        <f t="shared" si="39"/>
        <v>0.09</v>
      </c>
      <c r="V169" s="136">
        <f t="shared" si="39"/>
        <v>0.09</v>
      </c>
      <c r="W169" s="136">
        <f t="shared" si="39"/>
        <v>0.09</v>
      </c>
      <c r="X169" s="136">
        <f t="shared" si="43"/>
        <v>0.09</v>
      </c>
      <c r="Y169" s="136">
        <f t="shared" si="43"/>
        <v>0.09</v>
      </c>
      <c r="Z169" s="136">
        <f t="shared" si="43"/>
        <v>0.09</v>
      </c>
      <c r="AA169" s="136">
        <f t="shared" si="43"/>
        <v>0.09</v>
      </c>
      <c r="AB169" s="136">
        <f t="shared" si="43"/>
        <v>0.09</v>
      </c>
      <c r="AC169" s="136">
        <f t="shared" si="43"/>
        <v>0.09</v>
      </c>
      <c r="AD169" s="136">
        <f t="shared" si="43"/>
        <v>0.09</v>
      </c>
      <c r="AE169" s="136">
        <f t="shared" si="43"/>
        <v>0.09</v>
      </c>
      <c r="AF169" s="136">
        <f t="shared" si="43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44"/>
        <v>0.04</v>
      </c>
      <c r="D170" s="136">
        <f t="shared" si="44"/>
        <v>0.04</v>
      </c>
      <c r="E170" s="136">
        <f t="shared" si="44"/>
        <v>0.04</v>
      </c>
      <c r="F170" s="136">
        <f t="shared" si="44"/>
        <v>0.04</v>
      </c>
      <c r="G170" s="136">
        <f t="shared" si="44"/>
        <v>0.04</v>
      </c>
      <c r="H170" s="136">
        <f t="shared" si="44"/>
        <v>0.04</v>
      </c>
      <c r="I170" s="136">
        <f t="shared" si="44"/>
        <v>0.04</v>
      </c>
      <c r="J170" s="136">
        <f t="shared" si="44"/>
        <v>0.04</v>
      </c>
      <c r="K170" s="136">
        <f t="shared" si="44"/>
        <v>0.04</v>
      </c>
      <c r="L170" s="136">
        <f t="shared" si="44"/>
        <v>0.04</v>
      </c>
      <c r="M170" s="136">
        <f t="shared" si="44"/>
        <v>0.04</v>
      </c>
      <c r="N170" s="136">
        <f t="shared" si="44"/>
        <v>0.04</v>
      </c>
      <c r="O170" s="136">
        <f t="shared" si="44"/>
        <v>0.04</v>
      </c>
      <c r="P170" s="136">
        <f t="shared" si="44"/>
        <v>0.04</v>
      </c>
      <c r="Q170" s="136">
        <f t="shared" si="44"/>
        <v>0.04</v>
      </c>
      <c r="R170" s="136">
        <f t="shared" si="39"/>
        <v>0.04</v>
      </c>
      <c r="S170" s="136">
        <f t="shared" si="39"/>
        <v>0.04</v>
      </c>
      <c r="T170" s="136">
        <f t="shared" si="39"/>
        <v>0.04</v>
      </c>
      <c r="U170" s="136">
        <f t="shared" si="39"/>
        <v>0.04</v>
      </c>
      <c r="V170" s="136">
        <f t="shared" si="39"/>
        <v>0.04</v>
      </c>
      <c r="W170" s="136">
        <f t="shared" si="39"/>
        <v>0.04</v>
      </c>
      <c r="X170" s="136">
        <f t="shared" si="43"/>
        <v>0.04</v>
      </c>
      <c r="Y170" s="136">
        <f t="shared" si="43"/>
        <v>0.04</v>
      </c>
      <c r="Z170" s="136">
        <f t="shared" si="43"/>
        <v>0.04</v>
      </c>
      <c r="AA170" s="136">
        <f t="shared" si="43"/>
        <v>0.04</v>
      </c>
      <c r="AB170" s="136">
        <f t="shared" si="43"/>
        <v>0.04</v>
      </c>
      <c r="AC170" s="136">
        <f t="shared" si="43"/>
        <v>0.04</v>
      </c>
      <c r="AD170" s="136">
        <f t="shared" si="43"/>
        <v>0.04</v>
      </c>
      <c r="AE170" s="136">
        <f t="shared" si="43"/>
        <v>0.04</v>
      </c>
      <c r="AF170" s="136">
        <f t="shared" si="43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44"/>
        <v>2.3E-2</v>
      </c>
      <c r="E171" s="136">
        <f t="shared" si="44"/>
        <v>2.3E-2</v>
      </c>
      <c r="F171" s="136">
        <f t="shared" si="44"/>
        <v>2.3E-2</v>
      </c>
      <c r="G171" s="136">
        <f t="shared" si="44"/>
        <v>2.3E-2</v>
      </c>
      <c r="H171" s="136">
        <f t="shared" si="44"/>
        <v>2.3E-2</v>
      </c>
      <c r="I171" s="136">
        <f t="shared" si="44"/>
        <v>2.3E-2</v>
      </c>
      <c r="J171" s="136">
        <f t="shared" si="44"/>
        <v>2.3E-2</v>
      </c>
      <c r="K171" s="136">
        <f t="shared" si="44"/>
        <v>2.3E-2</v>
      </c>
      <c r="L171" s="136">
        <f t="shared" si="44"/>
        <v>2.3E-2</v>
      </c>
      <c r="M171" s="136">
        <f t="shared" si="44"/>
        <v>2.3E-2</v>
      </c>
      <c r="N171" s="136">
        <f t="shared" si="44"/>
        <v>2.3E-2</v>
      </c>
      <c r="O171" s="136">
        <f t="shared" si="44"/>
        <v>2.3E-2</v>
      </c>
      <c r="P171" s="136">
        <f t="shared" si="44"/>
        <v>2.3E-2</v>
      </c>
      <c r="Q171" s="136">
        <f t="shared" si="44"/>
        <v>2.3E-2</v>
      </c>
      <c r="R171" s="136">
        <f t="shared" si="39"/>
        <v>2.3E-2</v>
      </c>
      <c r="S171" s="136">
        <f t="shared" si="39"/>
        <v>2.3E-2</v>
      </c>
      <c r="T171" s="136">
        <f t="shared" si="39"/>
        <v>2.3E-2</v>
      </c>
      <c r="U171" s="136">
        <f t="shared" si="39"/>
        <v>2.3E-2</v>
      </c>
      <c r="V171" s="136">
        <f t="shared" si="39"/>
        <v>2.3E-2</v>
      </c>
      <c r="W171" s="136">
        <f t="shared" si="39"/>
        <v>2.3E-2</v>
      </c>
      <c r="X171" s="136">
        <f t="shared" si="43"/>
        <v>2.3E-2</v>
      </c>
      <c r="Y171" s="136">
        <f t="shared" si="43"/>
        <v>2.3E-2</v>
      </c>
      <c r="Z171" s="136">
        <f t="shared" si="43"/>
        <v>2.3E-2</v>
      </c>
      <c r="AA171" s="136">
        <f t="shared" si="43"/>
        <v>2.3E-2</v>
      </c>
      <c r="AB171" s="136">
        <f t="shared" si="43"/>
        <v>2.3E-2</v>
      </c>
      <c r="AC171" s="136">
        <f t="shared" si="43"/>
        <v>2.3E-2</v>
      </c>
      <c r="AD171" s="136">
        <f t="shared" si="43"/>
        <v>2.3E-2</v>
      </c>
      <c r="AE171" s="136">
        <f t="shared" si="43"/>
        <v>2.3E-2</v>
      </c>
      <c r="AF171" s="136">
        <f t="shared" si="43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45">SUM(B90:B171)</f>
        <v>195.60600000000002</v>
      </c>
      <c r="C172" s="141">
        <f t="shared" si="45"/>
        <v>195.60600000000002</v>
      </c>
      <c r="D172" s="141">
        <f t="shared" si="45"/>
        <v>195.60600000000002</v>
      </c>
      <c r="E172" s="141">
        <f t="shared" si="45"/>
        <v>195.60600000000002</v>
      </c>
      <c r="F172" s="141">
        <f t="shared" si="45"/>
        <v>195.60600000000002</v>
      </c>
      <c r="G172" s="141">
        <f t="shared" si="45"/>
        <v>195.60600000000002</v>
      </c>
      <c r="H172" s="141">
        <f t="shared" si="45"/>
        <v>195.60600000000002</v>
      </c>
      <c r="I172" s="141">
        <f t="shared" si="45"/>
        <v>193.00600000000006</v>
      </c>
      <c r="J172" s="141">
        <f t="shared" si="45"/>
        <v>193.00600000000006</v>
      </c>
      <c r="K172" s="141">
        <f t="shared" si="45"/>
        <v>193.00600000000006</v>
      </c>
      <c r="L172" s="141">
        <f t="shared" si="45"/>
        <v>193.00600000000006</v>
      </c>
      <c r="M172" s="141">
        <f t="shared" si="45"/>
        <v>193.00600000000006</v>
      </c>
      <c r="N172" s="141">
        <f t="shared" si="45"/>
        <v>193.00600000000006</v>
      </c>
      <c r="O172" s="141">
        <f t="shared" si="45"/>
        <v>193.00600000000006</v>
      </c>
      <c r="P172" s="141">
        <f t="shared" si="45"/>
        <v>193.00600000000006</v>
      </c>
      <c r="Q172" s="141">
        <f t="shared" si="45"/>
        <v>193.00600000000006</v>
      </c>
      <c r="R172" s="141">
        <f t="shared" si="45"/>
        <v>193.00600000000006</v>
      </c>
      <c r="S172" s="141">
        <f t="shared" si="45"/>
        <v>193.00600000000006</v>
      </c>
      <c r="T172" s="141">
        <f t="shared" si="45"/>
        <v>193.00600000000006</v>
      </c>
      <c r="U172" s="141">
        <f t="shared" si="45"/>
        <v>193.00600000000006</v>
      </c>
      <c r="V172" s="141">
        <f t="shared" si="45"/>
        <v>193.00600000000006</v>
      </c>
      <c r="W172" s="141">
        <f t="shared" si="45"/>
        <v>193.00600000000006</v>
      </c>
      <c r="X172" s="141">
        <f t="shared" si="45"/>
        <v>193.00600000000006</v>
      </c>
      <c r="Y172" s="141">
        <f t="shared" si="45"/>
        <v>193.00600000000006</v>
      </c>
      <c r="Z172" s="141">
        <f t="shared" si="45"/>
        <v>193.00600000000006</v>
      </c>
      <c r="AA172" s="141">
        <f t="shared" si="45"/>
        <v>193.00600000000006</v>
      </c>
      <c r="AB172" s="141">
        <f t="shared" si="45"/>
        <v>193.00600000000006</v>
      </c>
      <c r="AC172" s="141">
        <f t="shared" si="45"/>
        <v>193.00600000000006</v>
      </c>
      <c r="AD172" s="141">
        <f t="shared" si="45"/>
        <v>193.00600000000006</v>
      </c>
      <c r="AE172" s="141">
        <f t="shared" si="45"/>
        <v>193.00600000000006</v>
      </c>
      <c r="AF172" s="141">
        <f t="shared" si="45"/>
        <v>193.00600000000006</v>
      </c>
      <c r="AG172" s="142">
        <f t="shared" si="45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46">B174</f>
        <v>0.3</v>
      </c>
      <c r="D174" s="143">
        <f t="shared" si="46"/>
        <v>0.3</v>
      </c>
      <c r="E174" s="143">
        <f t="shared" si="46"/>
        <v>0.3</v>
      </c>
      <c r="F174" s="143">
        <f t="shared" si="46"/>
        <v>0.3</v>
      </c>
      <c r="G174" s="143">
        <f t="shared" si="46"/>
        <v>0.3</v>
      </c>
      <c r="H174" s="143">
        <f t="shared" si="46"/>
        <v>0.3</v>
      </c>
      <c r="I174" s="143">
        <f t="shared" si="46"/>
        <v>0.3</v>
      </c>
      <c r="J174" s="143">
        <f t="shared" si="46"/>
        <v>0.3</v>
      </c>
      <c r="K174" s="143">
        <f t="shared" si="46"/>
        <v>0.3</v>
      </c>
      <c r="L174" s="143">
        <f t="shared" si="46"/>
        <v>0.3</v>
      </c>
      <c r="M174" s="143">
        <f t="shared" si="46"/>
        <v>0.3</v>
      </c>
      <c r="N174" s="143">
        <f t="shared" si="46"/>
        <v>0.3</v>
      </c>
      <c r="O174" s="143">
        <f t="shared" si="46"/>
        <v>0.3</v>
      </c>
      <c r="P174" s="143">
        <f t="shared" si="46"/>
        <v>0.3</v>
      </c>
      <c r="Q174" s="143">
        <f t="shared" si="46"/>
        <v>0.3</v>
      </c>
      <c r="R174" s="143">
        <f t="shared" si="46"/>
        <v>0.3</v>
      </c>
      <c r="S174" s="143">
        <f t="shared" ref="S174:AF179" si="47">R174</f>
        <v>0.3</v>
      </c>
      <c r="T174" s="143">
        <f t="shared" si="47"/>
        <v>0.3</v>
      </c>
      <c r="U174" s="143">
        <f t="shared" si="47"/>
        <v>0.3</v>
      </c>
      <c r="V174" s="143">
        <f t="shared" si="47"/>
        <v>0.3</v>
      </c>
      <c r="W174" s="143">
        <f t="shared" si="47"/>
        <v>0.3</v>
      </c>
      <c r="X174" s="143">
        <f t="shared" si="47"/>
        <v>0.3</v>
      </c>
      <c r="Y174" s="143">
        <f t="shared" si="47"/>
        <v>0.3</v>
      </c>
      <c r="Z174" s="143">
        <f t="shared" si="47"/>
        <v>0.3</v>
      </c>
      <c r="AA174" s="143">
        <f t="shared" si="47"/>
        <v>0.3</v>
      </c>
      <c r="AB174" s="143">
        <f t="shared" si="47"/>
        <v>0.3</v>
      </c>
      <c r="AC174" s="143">
        <f t="shared" si="47"/>
        <v>0.3</v>
      </c>
      <c r="AD174" s="143">
        <f t="shared" si="47"/>
        <v>0.3</v>
      </c>
      <c r="AE174" s="143">
        <f t="shared" si="47"/>
        <v>0.3</v>
      </c>
      <c r="AF174" s="143">
        <f t="shared" si="47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46"/>
        <v>0.4</v>
      </c>
      <c r="D175" s="136">
        <f t="shared" si="46"/>
        <v>0.4</v>
      </c>
      <c r="E175" s="136">
        <f t="shared" si="46"/>
        <v>0.4</v>
      </c>
      <c r="F175" s="136">
        <f t="shared" si="46"/>
        <v>0.4</v>
      </c>
      <c r="G175" s="136">
        <f t="shared" si="46"/>
        <v>0.4</v>
      </c>
      <c r="H175" s="136">
        <f t="shared" si="46"/>
        <v>0.4</v>
      </c>
      <c r="I175" s="136">
        <f t="shared" si="46"/>
        <v>0.4</v>
      </c>
      <c r="J175" s="136">
        <f t="shared" si="46"/>
        <v>0.4</v>
      </c>
      <c r="K175" s="136">
        <f t="shared" si="46"/>
        <v>0.4</v>
      </c>
      <c r="L175" s="136">
        <f t="shared" si="46"/>
        <v>0.4</v>
      </c>
      <c r="M175" s="136">
        <f t="shared" si="46"/>
        <v>0.4</v>
      </c>
      <c r="N175" s="136">
        <f t="shared" si="46"/>
        <v>0.4</v>
      </c>
      <c r="O175" s="136">
        <f t="shared" si="46"/>
        <v>0.4</v>
      </c>
      <c r="P175" s="136">
        <f t="shared" si="46"/>
        <v>0.4</v>
      </c>
      <c r="Q175" s="136">
        <f t="shared" si="46"/>
        <v>0.4</v>
      </c>
      <c r="R175" s="136">
        <f t="shared" si="46"/>
        <v>0.4</v>
      </c>
      <c r="S175" s="136">
        <f t="shared" si="47"/>
        <v>0.4</v>
      </c>
      <c r="T175" s="136">
        <f t="shared" si="47"/>
        <v>0.4</v>
      </c>
      <c r="U175" s="136">
        <f t="shared" si="47"/>
        <v>0.4</v>
      </c>
      <c r="V175" s="136">
        <f>U175</f>
        <v>0.4</v>
      </c>
      <c r="W175" s="136">
        <f>V175</f>
        <v>0.4</v>
      </c>
      <c r="X175" s="136">
        <f t="shared" si="47"/>
        <v>0.4</v>
      </c>
      <c r="Y175" s="136">
        <f t="shared" si="47"/>
        <v>0.4</v>
      </c>
      <c r="Z175" s="136">
        <f t="shared" si="47"/>
        <v>0.4</v>
      </c>
      <c r="AA175" s="136">
        <f t="shared" si="47"/>
        <v>0.4</v>
      </c>
      <c r="AB175" s="136">
        <f t="shared" si="47"/>
        <v>0.4</v>
      </c>
      <c r="AC175" s="136">
        <f t="shared" si="47"/>
        <v>0.4</v>
      </c>
      <c r="AD175" s="136">
        <f t="shared" si="47"/>
        <v>0.4</v>
      </c>
      <c r="AE175" s="136">
        <f t="shared" si="47"/>
        <v>0.4</v>
      </c>
      <c r="AF175" s="136">
        <f t="shared" si="47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46"/>
        <v>1.5</v>
      </c>
      <c r="D176" s="136">
        <f t="shared" si="46"/>
        <v>1.5</v>
      </c>
      <c r="E176" s="136">
        <f t="shared" si="46"/>
        <v>1.5</v>
      </c>
      <c r="F176" s="136">
        <f t="shared" si="46"/>
        <v>1.5</v>
      </c>
      <c r="G176" s="136">
        <f t="shared" si="46"/>
        <v>1.5</v>
      </c>
      <c r="H176" s="136">
        <f t="shared" si="46"/>
        <v>1.5</v>
      </c>
      <c r="I176" s="136">
        <f t="shared" si="46"/>
        <v>1.5</v>
      </c>
      <c r="J176" s="136">
        <f t="shared" si="46"/>
        <v>1.5</v>
      </c>
      <c r="K176" s="136">
        <f t="shared" si="46"/>
        <v>1.5</v>
      </c>
      <c r="L176" s="136">
        <f t="shared" si="46"/>
        <v>1.5</v>
      </c>
      <c r="M176" s="136">
        <f t="shared" si="46"/>
        <v>1.5</v>
      </c>
      <c r="N176" s="136">
        <f t="shared" si="46"/>
        <v>1.5</v>
      </c>
      <c r="O176" s="136">
        <f t="shared" si="46"/>
        <v>1.5</v>
      </c>
      <c r="P176" s="136">
        <f t="shared" si="46"/>
        <v>1.5</v>
      </c>
      <c r="Q176" s="136">
        <f t="shared" si="46"/>
        <v>1.5</v>
      </c>
      <c r="R176" s="136">
        <f t="shared" si="46"/>
        <v>1.5</v>
      </c>
      <c r="S176" s="136">
        <f t="shared" si="47"/>
        <v>1.5</v>
      </c>
      <c r="T176" s="136">
        <f t="shared" si="47"/>
        <v>1.5</v>
      </c>
      <c r="U176" s="136">
        <f t="shared" si="47"/>
        <v>1.5</v>
      </c>
      <c r="V176" s="136">
        <f t="shared" si="47"/>
        <v>1.5</v>
      </c>
      <c r="W176" s="136">
        <f t="shared" si="47"/>
        <v>1.5</v>
      </c>
      <c r="X176" s="136">
        <f t="shared" si="47"/>
        <v>1.5</v>
      </c>
      <c r="Y176" s="136">
        <f t="shared" si="47"/>
        <v>1.5</v>
      </c>
      <c r="Z176" s="136">
        <f t="shared" si="47"/>
        <v>1.5</v>
      </c>
      <c r="AA176" s="136">
        <f t="shared" si="47"/>
        <v>1.5</v>
      </c>
      <c r="AB176" s="136">
        <f t="shared" si="47"/>
        <v>1.5</v>
      </c>
      <c r="AC176" s="136">
        <f t="shared" si="47"/>
        <v>1.5</v>
      </c>
      <c r="AD176" s="136">
        <f t="shared" si="47"/>
        <v>1.5</v>
      </c>
      <c r="AE176" s="136">
        <f t="shared" si="47"/>
        <v>1.5</v>
      </c>
      <c r="AF176" s="136">
        <f t="shared" si="47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46"/>
        <v>0.3</v>
      </c>
      <c r="D177" s="136">
        <f t="shared" si="46"/>
        <v>0.3</v>
      </c>
      <c r="E177" s="136">
        <f t="shared" si="46"/>
        <v>0.3</v>
      </c>
      <c r="F177" s="136">
        <f t="shared" si="46"/>
        <v>0.3</v>
      </c>
      <c r="G177" s="136">
        <f t="shared" si="46"/>
        <v>0.3</v>
      </c>
      <c r="H177" s="136">
        <f t="shared" si="46"/>
        <v>0.3</v>
      </c>
      <c r="I177" s="136">
        <f t="shared" si="46"/>
        <v>0.3</v>
      </c>
      <c r="J177" s="136">
        <f t="shared" si="46"/>
        <v>0.3</v>
      </c>
      <c r="K177" s="136">
        <f t="shared" si="46"/>
        <v>0.3</v>
      </c>
      <c r="L177" s="136">
        <f t="shared" si="46"/>
        <v>0.3</v>
      </c>
      <c r="M177" s="136">
        <f t="shared" si="46"/>
        <v>0.3</v>
      </c>
      <c r="N177" s="136">
        <f t="shared" si="46"/>
        <v>0.3</v>
      </c>
      <c r="O177" s="136">
        <f t="shared" si="46"/>
        <v>0.3</v>
      </c>
      <c r="P177" s="136">
        <f t="shared" si="46"/>
        <v>0.3</v>
      </c>
      <c r="Q177" s="136">
        <f t="shared" si="46"/>
        <v>0.3</v>
      </c>
      <c r="R177" s="136">
        <f t="shared" si="46"/>
        <v>0.3</v>
      </c>
      <c r="S177" s="136">
        <f t="shared" si="47"/>
        <v>0.3</v>
      </c>
      <c r="T177" s="136">
        <f t="shared" si="47"/>
        <v>0.3</v>
      </c>
      <c r="U177" s="136">
        <f t="shared" si="47"/>
        <v>0.3</v>
      </c>
      <c r="V177" s="136">
        <f t="shared" si="47"/>
        <v>0.3</v>
      </c>
      <c r="W177" s="136">
        <f t="shared" si="47"/>
        <v>0.3</v>
      </c>
      <c r="X177" s="136">
        <f t="shared" si="47"/>
        <v>0.3</v>
      </c>
      <c r="Y177" s="136">
        <f t="shared" si="47"/>
        <v>0.3</v>
      </c>
      <c r="Z177" s="136">
        <f t="shared" si="47"/>
        <v>0.3</v>
      </c>
      <c r="AA177" s="136">
        <f t="shared" si="47"/>
        <v>0.3</v>
      </c>
      <c r="AB177" s="136">
        <f t="shared" si="47"/>
        <v>0.3</v>
      </c>
      <c r="AC177" s="136">
        <f t="shared" si="47"/>
        <v>0.3</v>
      </c>
      <c r="AD177" s="136">
        <f t="shared" si="47"/>
        <v>0.3</v>
      </c>
      <c r="AE177" s="136">
        <f t="shared" si="47"/>
        <v>0.3</v>
      </c>
      <c r="AF177" s="136">
        <f t="shared" si="47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46"/>
        <v>0.4</v>
      </c>
      <c r="D178" s="136">
        <f t="shared" si="46"/>
        <v>0.4</v>
      </c>
      <c r="E178" s="136">
        <f t="shared" si="46"/>
        <v>0.4</v>
      </c>
      <c r="F178" s="136">
        <f t="shared" si="46"/>
        <v>0.4</v>
      </c>
      <c r="G178" s="136">
        <f t="shared" si="46"/>
        <v>0.4</v>
      </c>
      <c r="H178" s="136">
        <f t="shared" si="46"/>
        <v>0.4</v>
      </c>
      <c r="I178" s="136">
        <f t="shared" si="46"/>
        <v>0.4</v>
      </c>
      <c r="J178" s="136">
        <f t="shared" si="46"/>
        <v>0.4</v>
      </c>
      <c r="K178" s="136">
        <f t="shared" si="46"/>
        <v>0.4</v>
      </c>
      <c r="L178" s="136">
        <f t="shared" si="46"/>
        <v>0.4</v>
      </c>
      <c r="M178" s="136">
        <f t="shared" si="46"/>
        <v>0.4</v>
      </c>
      <c r="N178" s="136">
        <f t="shared" si="46"/>
        <v>0.4</v>
      </c>
      <c r="O178" s="136">
        <f t="shared" si="46"/>
        <v>0.4</v>
      </c>
      <c r="P178" s="136">
        <f t="shared" si="46"/>
        <v>0.4</v>
      </c>
      <c r="Q178" s="136">
        <f t="shared" si="46"/>
        <v>0.4</v>
      </c>
      <c r="R178" s="136">
        <f t="shared" si="46"/>
        <v>0.4</v>
      </c>
      <c r="S178" s="136">
        <f t="shared" si="47"/>
        <v>0.4</v>
      </c>
      <c r="T178" s="136">
        <f t="shared" si="47"/>
        <v>0.4</v>
      </c>
      <c r="U178" s="136">
        <f t="shared" si="47"/>
        <v>0.4</v>
      </c>
      <c r="V178" s="136">
        <f t="shared" si="47"/>
        <v>0.4</v>
      </c>
      <c r="W178" s="136">
        <f t="shared" si="47"/>
        <v>0.4</v>
      </c>
      <c r="X178" s="136">
        <f t="shared" si="47"/>
        <v>0.4</v>
      </c>
      <c r="Y178" s="136">
        <f t="shared" si="47"/>
        <v>0.4</v>
      </c>
      <c r="Z178" s="136">
        <f t="shared" si="47"/>
        <v>0.4</v>
      </c>
      <c r="AA178" s="136">
        <f t="shared" si="47"/>
        <v>0.4</v>
      </c>
      <c r="AB178" s="136">
        <f t="shared" si="47"/>
        <v>0.4</v>
      </c>
      <c r="AC178" s="136">
        <f t="shared" si="47"/>
        <v>0.4</v>
      </c>
      <c r="AD178" s="136">
        <f t="shared" si="47"/>
        <v>0.4</v>
      </c>
      <c r="AE178" s="136">
        <f t="shared" si="47"/>
        <v>0.4</v>
      </c>
      <c r="AF178" s="136">
        <f t="shared" si="47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46"/>
        <v>0.64</v>
      </c>
      <c r="D179" s="146">
        <f t="shared" si="46"/>
        <v>0.64</v>
      </c>
      <c r="E179" s="146">
        <f t="shared" si="46"/>
        <v>0.64</v>
      </c>
      <c r="F179" s="146">
        <f t="shared" si="46"/>
        <v>0.64</v>
      </c>
      <c r="G179" s="146">
        <f t="shared" si="46"/>
        <v>0.64</v>
      </c>
      <c r="H179" s="146">
        <f t="shared" si="46"/>
        <v>0.64</v>
      </c>
      <c r="I179" s="146">
        <f t="shared" si="46"/>
        <v>0.64</v>
      </c>
      <c r="J179" s="146">
        <f t="shared" si="46"/>
        <v>0.64</v>
      </c>
      <c r="K179" s="146">
        <f t="shared" si="46"/>
        <v>0.64</v>
      </c>
      <c r="L179" s="146">
        <f t="shared" si="46"/>
        <v>0.64</v>
      </c>
      <c r="M179" s="146">
        <f t="shared" si="46"/>
        <v>0.64</v>
      </c>
      <c r="N179" s="146">
        <f t="shared" si="46"/>
        <v>0.64</v>
      </c>
      <c r="O179" s="146">
        <f t="shared" si="46"/>
        <v>0.64</v>
      </c>
      <c r="P179" s="146">
        <f t="shared" si="46"/>
        <v>0.64</v>
      </c>
      <c r="Q179" s="146">
        <f t="shared" si="46"/>
        <v>0.64</v>
      </c>
      <c r="R179" s="146">
        <f t="shared" si="46"/>
        <v>0.64</v>
      </c>
      <c r="S179" s="146">
        <f t="shared" si="47"/>
        <v>0.64</v>
      </c>
      <c r="T179" s="146">
        <f t="shared" si="47"/>
        <v>0.64</v>
      </c>
      <c r="U179" s="146">
        <f t="shared" si="47"/>
        <v>0.64</v>
      </c>
      <c r="V179" s="146">
        <f t="shared" si="47"/>
        <v>0.64</v>
      </c>
      <c r="W179" s="146">
        <f t="shared" si="47"/>
        <v>0.64</v>
      </c>
      <c r="X179" s="146">
        <f t="shared" si="47"/>
        <v>0.64</v>
      </c>
      <c r="Y179" s="146">
        <f t="shared" si="47"/>
        <v>0.64</v>
      </c>
      <c r="Z179" s="146">
        <f t="shared" si="47"/>
        <v>0.64</v>
      </c>
      <c r="AA179" s="146">
        <f t="shared" si="47"/>
        <v>0.64</v>
      </c>
      <c r="AB179" s="146">
        <f t="shared" si="47"/>
        <v>0.64</v>
      </c>
      <c r="AC179" s="146">
        <f t="shared" si="47"/>
        <v>0.64</v>
      </c>
      <c r="AD179" s="146">
        <f t="shared" si="47"/>
        <v>0.64</v>
      </c>
      <c r="AE179" s="146">
        <f t="shared" si="47"/>
        <v>0.64</v>
      </c>
      <c r="AF179" s="146">
        <f t="shared" si="47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48">SUM(C174:C179)</f>
        <v>3.54</v>
      </c>
      <c r="D180" s="149">
        <f t="shared" si="48"/>
        <v>3.54</v>
      </c>
      <c r="E180" s="149">
        <f t="shared" si="48"/>
        <v>3.54</v>
      </c>
      <c r="F180" s="149">
        <f t="shared" si="48"/>
        <v>3.54</v>
      </c>
      <c r="G180" s="149">
        <f t="shared" si="48"/>
        <v>3.54</v>
      </c>
      <c r="H180" s="149">
        <f t="shared" si="48"/>
        <v>3.54</v>
      </c>
      <c r="I180" s="149">
        <f t="shared" si="48"/>
        <v>3.54</v>
      </c>
      <c r="J180" s="149">
        <f t="shared" si="48"/>
        <v>3.54</v>
      </c>
      <c r="K180" s="149">
        <f t="shared" si="48"/>
        <v>3.54</v>
      </c>
      <c r="L180" s="149">
        <f>SUM(L174:L179)</f>
        <v>3.54</v>
      </c>
      <c r="M180" s="149">
        <f t="shared" ref="M180:R180" si="49">SUM(M174:M179)</f>
        <v>3.54</v>
      </c>
      <c r="N180" s="149">
        <f t="shared" si="49"/>
        <v>3.54</v>
      </c>
      <c r="O180" s="149">
        <f t="shared" si="49"/>
        <v>3.54</v>
      </c>
      <c r="P180" s="149">
        <f t="shared" si="49"/>
        <v>3.54</v>
      </c>
      <c r="Q180" s="149">
        <f t="shared" si="49"/>
        <v>3.54</v>
      </c>
      <c r="R180" s="149">
        <f t="shared" si="49"/>
        <v>3.54</v>
      </c>
      <c r="S180" s="149">
        <f>SUM(S174:S179)</f>
        <v>3.54</v>
      </c>
      <c r="T180" s="149">
        <f t="shared" ref="T180:AG180" si="50">SUM(T174:T179)</f>
        <v>3.54</v>
      </c>
      <c r="U180" s="149">
        <f t="shared" si="50"/>
        <v>3.54</v>
      </c>
      <c r="V180" s="149">
        <f t="shared" si="50"/>
        <v>3.54</v>
      </c>
      <c r="W180" s="149">
        <f t="shared" si="50"/>
        <v>3.54</v>
      </c>
      <c r="X180" s="149">
        <f t="shared" si="50"/>
        <v>3.54</v>
      </c>
      <c r="Y180" s="149">
        <f t="shared" si="50"/>
        <v>3.54</v>
      </c>
      <c r="Z180" s="149">
        <f t="shared" si="50"/>
        <v>3.54</v>
      </c>
      <c r="AA180" s="149">
        <f t="shared" si="50"/>
        <v>3.54</v>
      </c>
      <c r="AB180" s="149">
        <f t="shared" si="50"/>
        <v>3.54</v>
      </c>
      <c r="AC180" s="149">
        <f t="shared" si="50"/>
        <v>3.54</v>
      </c>
      <c r="AD180" s="149">
        <f t="shared" si="50"/>
        <v>3.54</v>
      </c>
      <c r="AE180" s="149">
        <f t="shared" si="50"/>
        <v>3.54</v>
      </c>
      <c r="AF180" s="149">
        <f t="shared" si="50"/>
        <v>3.54</v>
      </c>
      <c r="AG180" s="150">
        <f t="shared" si="50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1037.44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6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6)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6)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51">B66</f>
        <v>870.54</v>
      </c>
      <c r="U194" s="173">
        <f t="shared" si="51"/>
        <v>851.93999999999994</v>
      </c>
      <c r="V194" s="173">
        <f t="shared" si="51"/>
        <v>844.54</v>
      </c>
      <c r="W194" s="173">
        <f t="shared" si="51"/>
        <v>837.54</v>
      </c>
      <c r="X194" s="173">
        <f t="shared" si="51"/>
        <v>855.04</v>
      </c>
      <c r="Y194" s="173">
        <f t="shared" si="51"/>
        <v>881.14</v>
      </c>
      <c r="Z194" s="173">
        <f t="shared" si="51"/>
        <v>933.34</v>
      </c>
      <c r="AA194" s="173">
        <f t="shared" si="51"/>
        <v>950.44</v>
      </c>
      <c r="AB194" s="173">
        <f t="shared" si="51"/>
        <v>972.54</v>
      </c>
      <c r="AC194" s="173">
        <f t="shared" si="51"/>
        <v>1008.44</v>
      </c>
      <c r="AD194" s="173">
        <f t="shared" si="51"/>
        <v>1026.94</v>
      </c>
      <c r="AE194" s="173">
        <f t="shared" si="51"/>
        <v>1037.44</v>
      </c>
      <c r="AF194" s="173">
        <f t="shared" si="51"/>
        <v>1051.1400000000001</v>
      </c>
      <c r="AG194" s="173">
        <f t="shared" si="51"/>
        <v>1027.94</v>
      </c>
      <c r="AH194" s="173">
        <f t="shared" si="51"/>
        <v>977.64</v>
      </c>
      <c r="AI194" s="173">
        <f t="shared" si="51"/>
        <v>949.04</v>
      </c>
      <c r="AJ194" s="173">
        <f t="shared" si="51"/>
        <v>979.26</v>
      </c>
      <c r="AK194" s="173">
        <f t="shared" si="51"/>
        <v>980.74</v>
      </c>
      <c r="AL194" s="173">
        <f t="shared" si="51"/>
        <v>1041.28</v>
      </c>
      <c r="AM194" s="173">
        <f t="shared" si="51"/>
        <v>989.2399999999999</v>
      </c>
      <c r="AN194" s="173">
        <f t="shared" si="51"/>
        <v>884.93999999999994</v>
      </c>
      <c r="AO194" s="173">
        <f t="shared" si="51"/>
        <v>865.19</v>
      </c>
      <c r="AP194" s="173">
        <f t="shared" si="51"/>
        <v>954.55</v>
      </c>
      <c r="AQ194" s="173">
        <f t="shared" si="51"/>
        <v>1021.14</v>
      </c>
      <c r="AR194" s="173">
        <f t="shared" si="51"/>
        <v>1015.19</v>
      </c>
      <c r="AS194" s="173">
        <f t="shared" si="51"/>
        <v>1149.5999999999999</v>
      </c>
      <c r="AT194" s="173">
        <f t="shared" si="51"/>
        <v>1124.44</v>
      </c>
      <c r="AU194" s="173">
        <f t="shared" si="51"/>
        <v>1097.06</v>
      </c>
      <c r="AV194" s="173">
        <f t="shared" si="51"/>
        <v>1018.6400000000001</v>
      </c>
      <c r="AW194" s="173">
        <f t="shared" si="51"/>
        <v>963.72</v>
      </c>
      <c r="AX194" s="173">
        <f t="shared" si="51"/>
        <v>943.43999999999994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52">B179</f>
        <v>0.64</v>
      </c>
      <c r="C215" s="176">
        <f t="shared" si="52"/>
        <v>0.64</v>
      </c>
      <c r="D215" s="176">
        <f t="shared" si="52"/>
        <v>0.64</v>
      </c>
      <c r="E215" s="176">
        <f t="shared" si="52"/>
        <v>0.64</v>
      </c>
      <c r="F215" s="176">
        <f t="shared" si="52"/>
        <v>0.64</v>
      </c>
      <c r="G215" s="176">
        <f t="shared" si="52"/>
        <v>0.64</v>
      </c>
      <c r="H215" s="176">
        <f t="shared" si="52"/>
        <v>0.64</v>
      </c>
      <c r="I215" s="176">
        <f t="shared" si="52"/>
        <v>0.64</v>
      </c>
      <c r="J215" s="176">
        <f t="shared" si="52"/>
        <v>0.64</v>
      </c>
      <c r="K215" s="176">
        <f t="shared" si="52"/>
        <v>0.64</v>
      </c>
      <c r="L215" s="176">
        <f t="shared" si="52"/>
        <v>0.64</v>
      </c>
      <c r="M215" s="176">
        <f t="shared" si="52"/>
        <v>0.64</v>
      </c>
      <c r="N215" s="176">
        <f t="shared" si="52"/>
        <v>0.64</v>
      </c>
      <c r="O215" s="176">
        <f t="shared" si="52"/>
        <v>0.64</v>
      </c>
      <c r="P215" s="176">
        <f t="shared" si="52"/>
        <v>0.64</v>
      </c>
      <c r="Q215" s="176">
        <f t="shared" si="52"/>
        <v>0.64</v>
      </c>
      <c r="R215" s="176">
        <f t="shared" si="52"/>
        <v>0.64</v>
      </c>
      <c r="S215" s="176">
        <f t="shared" si="52"/>
        <v>0.64</v>
      </c>
      <c r="T215" s="176">
        <f t="shared" si="52"/>
        <v>0.64</v>
      </c>
      <c r="U215" s="176">
        <f t="shared" si="52"/>
        <v>0.64</v>
      </c>
      <c r="V215" s="176">
        <f t="shared" si="52"/>
        <v>0.64</v>
      </c>
      <c r="W215" s="176">
        <f t="shared" si="52"/>
        <v>0.64</v>
      </c>
      <c r="X215" s="176">
        <f t="shared" si="52"/>
        <v>0.64</v>
      </c>
      <c r="Y215" s="176">
        <f t="shared" si="52"/>
        <v>0.64</v>
      </c>
      <c r="Z215" s="176">
        <f t="shared" si="52"/>
        <v>0.64</v>
      </c>
      <c r="AA215" s="176">
        <f t="shared" si="52"/>
        <v>0.64</v>
      </c>
      <c r="AB215" s="176">
        <f t="shared" si="52"/>
        <v>0.64</v>
      </c>
      <c r="AC215" s="176">
        <f t="shared" si="52"/>
        <v>0.64</v>
      </c>
      <c r="AD215" s="176">
        <f t="shared" si="52"/>
        <v>0.64</v>
      </c>
      <c r="AE215" s="176">
        <f t="shared" si="52"/>
        <v>0.64</v>
      </c>
      <c r="AF215" s="176">
        <f t="shared" si="52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53">IF(C183&lt;100,"",C183-520)</f>
        <v/>
      </c>
      <c r="D216" s="120" t="str">
        <f t="shared" si="53"/>
        <v/>
      </c>
      <c r="E216" s="120" t="str">
        <f t="shared" si="53"/>
        <v/>
      </c>
      <c r="F216" s="120" t="str">
        <f t="shared" si="53"/>
        <v/>
      </c>
      <c r="G216" s="120" t="str">
        <f t="shared" si="53"/>
        <v/>
      </c>
      <c r="H216" s="120" t="str">
        <f t="shared" si="53"/>
        <v/>
      </c>
      <c r="I216" s="120" t="str">
        <f t="shared" si="53"/>
        <v/>
      </c>
      <c r="J216" s="120" t="str">
        <f t="shared" si="53"/>
        <v/>
      </c>
      <c r="K216" s="120" t="str">
        <f t="shared" si="53"/>
        <v/>
      </c>
      <c r="L216" s="120" t="str">
        <f t="shared" si="53"/>
        <v/>
      </c>
      <c r="M216" s="120" t="str">
        <f t="shared" si="53"/>
        <v/>
      </c>
      <c r="N216" s="120" t="str">
        <f t="shared" si="53"/>
        <v/>
      </c>
      <c r="O216" s="120" t="str">
        <f t="shared" si="53"/>
        <v/>
      </c>
      <c r="P216" s="120" t="str">
        <f t="shared" si="53"/>
        <v/>
      </c>
      <c r="Q216" s="120" t="str">
        <f t="shared" si="53"/>
        <v/>
      </c>
      <c r="R216" s="120" t="str">
        <f t="shared" si="53"/>
        <v/>
      </c>
      <c r="S216" s="120" t="str">
        <f t="shared" si="53"/>
        <v/>
      </c>
      <c r="T216" s="120" t="str">
        <f t="shared" si="53"/>
        <v/>
      </c>
      <c r="U216" s="120" t="str">
        <f t="shared" si="53"/>
        <v/>
      </c>
      <c r="V216" s="120" t="str">
        <f t="shared" si="53"/>
        <v/>
      </c>
      <c r="W216" s="120" t="str">
        <f t="shared" si="53"/>
        <v/>
      </c>
      <c r="X216" s="120" t="str">
        <f t="shared" si="53"/>
        <v/>
      </c>
      <c r="Y216" s="120" t="str">
        <f t="shared" si="53"/>
        <v/>
      </c>
      <c r="Z216" s="120" t="str">
        <f t="shared" si="53"/>
        <v/>
      </c>
      <c r="AA216" s="120" t="str">
        <f t="shared" si="53"/>
        <v/>
      </c>
      <c r="AB216" s="120" t="str">
        <f t="shared" si="53"/>
        <v/>
      </c>
      <c r="AC216" s="120" t="str">
        <f t="shared" si="53"/>
        <v/>
      </c>
      <c r="AD216" s="120" t="str">
        <f t="shared" si="53"/>
        <v/>
      </c>
      <c r="AE216" s="120" t="str">
        <f t="shared" si="53"/>
        <v/>
      </c>
      <c r="AF216" s="120" t="str">
        <f t="shared" si="53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54">IF(B184&lt;100,"",B184-620)</f>
        <v/>
      </c>
      <c r="C217" s="120" t="str">
        <f t="shared" si="54"/>
        <v/>
      </c>
      <c r="D217" s="120" t="str">
        <f t="shared" si="54"/>
        <v/>
      </c>
      <c r="E217" s="120" t="str">
        <f t="shared" si="54"/>
        <v/>
      </c>
      <c r="F217" s="120" t="str">
        <f t="shared" si="54"/>
        <v/>
      </c>
      <c r="G217" s="120" t="str">
        <f t="shared" si="54"/>
        <v/>
      </c>
      <c r="H217" s="120" t="str">
        <f t="shared" si="54"/>
        <v/>
      </c>
      <c r="I217" s="120" t="str">
        <f t="shared" si="54"/>
        <v/>
      </c>
      <c r="J217" s="120" t="str">
        <f t="shared" si="54"/>
        <v/>
      </c>
      <c r="K217" s="120" t="str">
        <f t="shared" si="54"/>
        <v/>
      </c>
      <c r="L217" s="120" t="str">
        <f t="shared" si="54"/>
        <v/>
      </c>
      <c r="M217" s="120" t="str">
        <f t="shared" si="54"/>
        <v/>
      </c>
      <c r="N217" s="120" t="str">
        <f t="shared" si="54"/>
        <v/>
      </c>
      <c r="O217" s="120" t="str">
        <f t="shared" si="54"/>
        <v/>
      </c>
      <c r="P217" s="120" t="str">
        <f t="shared" si="54"/>
        <v/>
      </c>
      <c r="Q217" s="120" t="str">
        <f t="shared" si="54"/>
        <v/>
      </c>
      <c r="R217" s="120" t="str">
        <f t="shared" si="54"/>
        <v/>
      </c>
      <c r="S217" s="120" t="str">
        <f t="shared" si="54"/>
        <v/>
      </c>
      <c r="T217" s="120" t="str">
        <f t="shared" si="54"/>
        <v/>
      </c>
      <c r="U217" s="120" t="str">
        <f t="shared" si="54"/>
        <v/>
      </c>
      <c r="V217" s="120" t="str">
        <f t="shared" si="54"/>
        <v/>
      </c>
      <c r="W217" s="120" t="str">
        <f t="shared" si="54"/>
        <v/>
      </c>
      <c r="X217" s="120" t="str">
        <f t="shared" si="54"/>
        <v/>
      </c>
      <c r="Y217" s="120" t="str">
        <f t="shared" si="54"/>
        <v/>
      </c>
      <c r="Z217" s="120" t="str">
        <f t="shared" si="54"/>
        <v/>
      </c>
      <c r="AA217" s="120" t="str">
        <f t="shared" si="54"/>
        <v/>
      </c>
      <c r="AB217" s="120" t="str">
        <f t="shared" si="54"/>
        <v/>
      </c>
      <c r="AC217" s="120" t="str">
        <f t="shared" si="54"/>
        <v/>
      </c>
      <c r="AD217" s="120" t="str">
        <f t="shared" si="54"/>
        <v/>
      </c>
      <c r="AE217" s="120" t="str">
        <f t="shared" si="54"/>
        <v/>
      </c>
      <c r="AF217" s="120" t="str">
        <f t="shared" si="54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55">IF(B185&lt;100,"",B185-330)</f>
        <v/>
      </c>
      <c r="C218" s="120" t="str">
        <f t="shared" si="55"/>
        <v/>
      </c>
      <c r="D218" s="120" t="str">
        <f t="shared" si="55"/>
        <v/>
      </c>
      <c r="E218" s="120" t="str">
        <f t="shared" si="55"/>
        <v/>
      </c>
      <c r="F218" s="120" t="str">
        <f t="shared" si="55"/>
        <v/>
      </c>
      <c r="G218" s="120" t="str">
        <f t="shared" si="55"/>
        <v/>
      </c>
      <c r="H218" s="120" t="str">
        <f t="shared" si="55"/>
        <v/>
      </c>
      <c r="I218" s="120" t="str">
        <f t="shared" si="55"/>
        <v/>
      </c>
      <c r="J218" s="120" t="str">
        <f t="shared" si="55"/>
        <v/>
      </c>
      <c r="K218" s="120" t="str">
        <f t="shared" si="55"/>
        <v/>
      </c>
      <c r="L218" s="120" t="str">
        <f t="shared" si="55"/>
        <v/>
      </c>
      <c r="M218" s="120" t="str">
        <f t="shared" si="55"/>
        <v/>
      </c>
      <c r="N218" s="120" t="str">
        <f t="shared" si="55"/>
        <v/>
      </c>
      <c r="O218" s="120" t="str">
        <f t="shared" si="55"/>
        <v/>
      </c>
      <c r="P218" s="120" t="str">
        <f t="shared" si="55"/>
        <v/>
      </c>
      <c r="Q218" s="120" t="str">
        <f t="shared" si="55"/>
        <v/>
      </c>
      <c r="R218" s="120" t="str">
        <f t="shared" si="55"/>
        <v/>
      </c>
      <c r="S218" s="120" t="str">
        <f t="shared" si="55"/>
        <v/>
      </c>
      <c r="T218" s="120" t="str">
        <f t="shared" si="55"/>
        <v/>
      </c>
      <c r="U218" s="120" t="str">
        <f t="shared" si="55"/>
        <v/>
      </c>
      <c r="V218" s="120" t="str">
        <f t="shared" si="55"/>
        <v/>
      </c>
      <c r="W218" s="120" t="str">
        <f t="shared" si="55"/>
        <v/>
      </c>
      <c r="X218" s="120" t="str">
        <f t="shared" si="55"/>
        <v/>
      </c>
      <c r="Y218" s="120" t="str">
        <f t="shared" si="55"/>
        <v/>
      </c>
      <c r="Z218" s="120" t="str">
        <f t="shared" si="55"/>
        <v/>
      </c>
      <c r="AA218" s="120" t="str">
        <f t="shared" si="55"/>
        <v/>
      </c>
      <c r="AB218" s="120" t="str">
        <f t="shared" si="55"/>
        <v/>
      </c>
      <c r="AC218" s="120" t="str">
        <f t="shared" si="55"/>
        <v/>
      </c>
      <c r="AD218" s="120" t="str">
        <f t="shared" si="55"/>
        <v/>
      </c>
      <c r="AE218" s="120" t="str">
        <f t="shared" si="55"/>
        <v/>
      </c>
      <c r="AF218" s="120" t="str">
        <f t="shared" si="55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56">IF(C186&lt;100,"",C186-1500)</f>
        <v/>
      </c>
      <c r="D219" s="120" t="str">
        <f t="shared" si="56"/>
        <v/>
      </c>
      <c r="E219" s="120" t="str">
        <f t="shared" si="56"/>
        <v/>
      </c>
      <c r="F219" s="120" t="str">
        <f t="shared" si="56"/>
        <v/>
      </c>
      <c r="G219" s="120" t="str">
        <f t="shared" si="56"/>
        <v/>
      </c>
      <c r="H219" s="120" t="str">
        <f t="shared" si="56"/>
        <v/>
      </c>
      <c r="I219" s="120" t="str">
        <f t="shared" si="56"/>
        <v/>
      </c>
      <c r="J219" s="120" t="str">
        <f t="shared" si="56"/>
        <v/>
      </c>
      <c r="K219" s="120" t="str">
        <f t="shared" si="56"/>
        <v/>
      </c>
      <c r="L219" s="120" t="str">
        <f t="shared" si="56"/>
        <v/>
      </c>
      <c r="M219" s="120" t="str">
        <f t="shared" si="56"/>
        <v/>
      </c>
      <c r="N219" s="120" t="str">
        <f t="shared" si="56"/>
        <v/>
      </c>
      <c r="O219" s="120" t="str">
        <f t="shared" si="56"/>
        <v/>
      </c>
      <c r="P219" s="120" t="str">
        <f t="shared" si="56"/>
        <v/>
      </c>
      <c r="Q219" s="120" t="str">
        <f t="shared" si="56"/>
        <v/>
      </c>
      <c r="R219" s="120" t="str">
        <f t="shared" si="56"/>
        <v/>
      </c>
      <c r="S219" s="120" t="str">
        <f t="shared" si="56"/>
        <v/>
      </c>
      <c r="T219" s="120" t="str">
        <f t="shared" si="56"/>
        <v/>
      </c>
      <c r="U219" s="120" t="str">
        <f t="shared" si="56"/>
        <v/>
      </c>
      <c r="V219" s="120" t="str">
        <f t="shared" si="56"/>
        <v/>
      </c>
      <c r="W219" s="120" t="str">
        <f t="shared" si="56"/>
        <v/>
      </c>
      <c r="X219" s="120" t="str">
        <f t="shared" si="56"/>
        <v/>
      </c>
      <c r="Y219" s="120" t="str">
        <f t="shared" si="56"/>
        <v/>
      </c>
      <c r="Z219" s="120" t="str">
        <f t="shared" si="56"/>
        <v/>
      </c>
      <c r="AA219" s="120" t="str">
        <f t="shared" si="56"/>
        <v/>
      </c>
      <c r="AB219" s="120" t="str">
        <f t="shared" si="56"/>
        <v/>
      </c>
      <c r="AC219" s="120" t="str">
        <f t="shared" si="56"/>
        <v/>
      </c>
      <c r="AD219" s="120" t="str">
        <f t="shared" si="56"/>
        <v/>
      </c>
      <c r="AE219" s="120" t="str">
        <f t="shared" si="56"/>
        <v/>
      </c>
      <c r="AF219" s="120" t="str">
        <f t="shared" si="56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3 AL15:AL27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909" priority="216">
      <formula>S$9&gt;=20/24</formula>
    </cfRule>
    <cfRule type="expression" dxfId="5908" priority="217">
      <formula>AND(S$9&gt;=14/24,S$9&lt;20/24)</formula>
    </cfRule>
    <cfRule type="expression" dxfId="5907" priority="218">
      <formula>AND(S$9&gt;=8/24,S$9&lt;14/24)</formula>
    </cfRule>
    <cfRule type="expression" dxfId="5906" priority="219">
      <formula>S$9&lt;8/24</formula>
    </cfRule>
  </conditionalFormatting>
  <conditionalFormatting sqref="B8:AF10 AA71:AF71 C71:Q71 L32:Q32 C48:AF48 C72:AF72 C174:AF180 M37 N36:Q37 L30:Q30 L35:Q35 V36:W36 S35:W35 X35:Z36 AA73:AF80 L45:AF47 AA49:AF51 R11:T11 C60:AF70 U11:Z12 H73:Q73 C73:G80 M54:P59 C49:K49 J50:T51 C50:I53 H74:Z80 J52:Q52 M38:Q40 J53:P53 Q53:Q59 L33:Z34 AA52:AC52">
    <cfRule type="expression" dxfId="5905" priority="212">
      <formula>B$9&gt;=20/24</formula>
    </cfRule>
    <cfRule type="expression" dxfId="5904" priority="213">
      <formula>AND(B$9&gt;=14/24,B$9&lt;20/24)</formula>
    </cfRule>
    <cfRule type="expression" dxfId="5903" priority="214">
      <formula>AND(B$9&gt;=8/24,B$9&lt;14/24)</formula>
    </cfRule>
    <cfRule type="expression" dxfId="5902" priority="215">
      <formula>B$9&lt;8/24</formula>
    </cfRule>
  </conditionalFormatting>
  <conditionalFormatting sqref="B172:AF172">
    <cfRule type="expression" dxfId="5901" priority="208">
      <formula>B$9&gt;=20/24</formula>
    </cfRule>
    <cfRule type="expression" dxfId="5900" priority="209">
      <formula>AND(B$9&gt;=14/24,B$9&lt;20/24)</formula>
    </cfRule>
    <cfRule type="expression" dxfId="5899" priority="210">
      <formula>AND(B$9&gt;=8/24,B$9&lt;14/24)</formula>
    </cfRule>
    <cfRule type="expression" dxfId="5898" priority="211">
      <formula>B$9&lt;8/24</formula>
    </cfRule>
  </conditionalFormatting>
  <conditionalFormatting sqref="AL4:AL6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5897" priority="203">
      <formula>L$9&gt;=20/24</formula>
    </cfRule>
    <cfRule type="expression" dxfId="5896" priority="204">
      <formula>AND(L$9&gt;=14/24,L$9&lt;20/24)</formula>
    </cfRule>
    <cfRule type="expression" dxfId="5895" priority="205">
      <formula>AND(L$9&gt;=8/24,L$9&lt;14/24)</formula>
    </cfRule>
    <cfRule type="expression" dxfId="5894" priority="206">
      <formula>L$9&lt;8/24</formula>
    </cfRule>
  </conditionalFormatting>
  <conditionalFormatting sqref="L36:M36">
    <cfRule type="expression" dxfId="5893" priority="199">
      <formula>L$9&gt;=20/24</formula>
    </cfRule>
    <cfRule type="expression" dxfId="5892" priority="200">
      <formula>AND(L$9&gt;=14/24,L$9&lt;20/24)</formula>
    </cfRule>
    <cfRule type="expression" dxfId="5891" priority="201">
      <formula>AND(L$9&gt;=8/24,L$9&lt;14/24)</formula>
    </cfRule>
    <cfRule type="expression" dxfId="5890" priority="202">
      <formula>L$9&lt;8/24</formula>
    </cfRule>
  </conditionalFormatting>
  <conditionalFormatting sqref="U13:Z13">
    <cfRule type="expression" dxfId="5889" priority="195">
      <formula>U$9&gt;=20/24</formula>
    </cfRule>
    <cfRule type="expression" dxfId="5888" priority="196">
      <formula>AND(U$9&gt;=14/24,U$9&lt;20/24)</formula>
    </cfRule>
    <cfRule type="expression" dxfId="5887" priority="197">
      <formula>AND(U$9&gt;=8/24,U$9&lt;14/24)</formula>
    </cfRule>
    <cfRule type="expression" dxfId="5886" priority="198">
      <formula>U$9&lt;8/24</formula>
    </cfRule>
  </conditionalFormatting>
  <conditionalFormatting sqref="R32:Z32">
    <cfRule type="expression" dxfId="5885" priority="191">
      <formula>R$9&gt;=20/24</formula>
    </cfRule>
    <cfRule type="expression" dxfId="5884" priority="192">
      <formula>AND(R$9&gt;=14/24,R$9&lt;20/24)</formula>
    </cfRule>
    <cfRule type="expression" dxfId="5883" priority="193">
      <formula>AND(R$9&gt;=8/24,R$9&lt;14/24)</formula>
    </cfRule>
    <cfRule type="expression" dxfId="5882" priority="194">
      <formula>R$9&lt;8/24</formula>
    </cfRule>
  </conditionalFormatting>
  <conditionalFormatting sqref="R49:Z49">
    <cfRule type="expression" dxfId="5881" priority="187">
      <formula>R$9&gt;=20/24</formula>
    </cfRule>
    <cfRule type="expression" dxfId="5880" priority="188">
      <formula>AND(R$9&gt;=14/24,R$9&lt;20/24)</formula>
    </cfRule>
    <cfRule type="expression" dxfId="5879" priority="189">
      <formula>AND(R$9&gt;=8/24,R$9&lt;14/24)</formula>
    </cfRule>
    <cfRule type="expression" dxfId="5878" priority="190">
      <formula>R$9&lt;8/24</formula>
    </cfRule>
  </conditionalFormatting>
  <conditionalFormatting sqref="R71:Z71">
    <cfRule type="expression" dxfId="5877" priority="183">
      <formula>R$9&gt;=20/24</formula>
    </cfRule>
    <cfRule type="expression" dxfId="5876" priority="184">
      <formula>AND(R$9&gt;=14/24,R$9&lt;20/24)</formula>
    </cfRule>
    <cfRule type="expression" dxfId="5875" priority="185">
      <formula>AND(R$9&gt;=8/24,R$9&lt;14/24)</formula>
    </cfRule>
    <cfRule type="expression" dxfId="5874" priority="186">
      <formula>R$9&lt;8/24</formula>
    </cfRule>
  </conditionalFormatting>
  <conditionalFormatting sqref="R73:Z73">
    <cfRule type="expression" dxfId="5873" priority="179">
      <formula>R$9&gt;=20/24</formula>
    </cfRule>
    <cfRule type="expression" dxfId="5872" priority="180">
      <formula>AND(R$9&gt;=14/24,R$9&lt;20/24)</formula>
    </cfRule>
    <cfRule type="expression" dxfId="5871" priority="181">
      <formula>AND(R$9&gt;=8/24,R$9&lt;14/24)</formula>
    </cfRule>
    <cfRule type="expression" dxfId="5870" priority="182">
      <formula>R$9&lt;8/24</formula>
    </cfRule>
  </conditionalFormatting>
  <conditionalFormatting sqref="L15:N17 M20:M28 L18:M19 N18:N28 L11:Q13 O15:Q28 R23:Z27">
    <cfRule type="expression" dxfId="5869" priority="175">
      <formula>L$9&gt;=20/24</formula>
    </cfRule>
    <cfRule type="expression" dxfId="5868" priority="176">
      <formula>AND(L$9&gt;=14/24,L$9&lt;20/24)</formula>
    </cfRule>
    <cfRule type="expression" dxfId="5867" priority="177">
      <formula>AND(L$9&gt;=8/24,L$9&lt;14/24)</formula>
    </cfRule>
    <cfRule type="expression" dxfId="5866" priority="178">
      <formula>L$9&lt;8/24</formula>
    </cfRule>
  </conditionalFormatting>
  <conditionalFormatting sqref="L41:Q41">
    <cfRule type="expression" dxfId="5865" priority="171">
      <formula>L$9&gt;=20/24</formula>
    </cfRule>
    <cfRule type="expression" dxfId="5864" priority="172">
      <formula>AND(L$9&gt;=14/24,L$9&lt;20/24)</formula>
    </cfRule>
    <cfRule type="expression" dxfId="5863" priority="173">
      <formula>AND(L$9&gt;=8/24,L$9&lt;14/24)</formula>
    </cfRule>
    <cfRule type="expression" dxfId="5862" priority="174">
      <formula>L$9&lt;8/24</formula>
    </cfRule>
  </conditionalFormatting>
  <conditionalFormatting sqref="L42:Q42">
    <cfRule type="expression" dxfId="5861" priority="167">
      <formula>L$9&gt;=20/24</formula>
    </cfRule>
    <cfRule type="expression" dxfId="5860" priority="168">
      <formula>AND(L$9&gt;=14/24,L$9&lt;20/24)</formula>
    </cfRule>
    <cfRule type="expression" dxfId="5859" priority="169">
      <formula>AND(L$9&gt;=8/24,L$9&lt;14/24)</formula>
    </cfRule>
    <cfRule type="expression" dxfId="5858" priority="170">
      <formula>L$9&lt;8/24</formula>
    </cfRule>
  </conditionalFormatting>
  <conditionalFormatting sqref="L37:L40">
    <cfRule type="expression" dxfId="5857" priority="163">
      <formula>L$9&gt;=20/24</formula>
    </cfRule>
    <cfRule type="expression" dxfId="5856" priority="164">
      <formula>AND(L$9&gt;=14/24,L$9&lt;20/24)</formula>
    </cfRule>
    <cfRule type="expression" dxfId="5855" priority="165">
      <formula>AND(L$9&gt;=8/24,L$9&lt;14/24)</formula>
    </cfRule>
    <cfRule type="expression" dxfId="5854" priority="166">
      <formula>L$9&lt;8/24</formula>
    </cfRule>
  </conditionalFormatting>
  <conditionalFormatting sqref="R30:AD30">
    <cfRule type="expression" dxfId="5853" priority="159">
      <formula>R$9&gt;=20/24</formula>
    </cfRule>
    <cfRule type="expression" dxfId="5852" priority="160">
      <formula>AND(R$9&gt;=14/24,R$9&lt;20/24)</formula>
    </cfRule>
    <cfRule type="expression" dxfId="5851" priority="161">
      <formula>AND(R$9&gt;=8/24,R$9&lt;14/24)</formula>
    </cfRule>
    <cfRule type="expression" dxfId="5850" priority="162">
      <formula>R$9&lt;8/24</formula>
    </cfRule>
  </conditionalFormatting>
  <conditionalFormatting sqref="R12:T13 T12:Z12 R15:Z28 AA17:AF28">
    <cfRule type="expression" dxfId="5849" priority="155">
      <formula>R$9&gt;=20/24</formula>
    </cfRule>
    <cfRule type="expression" dxfId="5848" priority="156">
      <formula>AND(R$9&gt;=14/24,R$9&lt;20/24)</formula>
    </cfRule>
    <cfRule type="expression" dxfId="5847" priority="157">
      <formula>AND(R$9&gt;=8/24,R$9&lt;14/24)</formula>
    </cfRule>
    <cfRule type="expression" dxfId="5846" priority="158">
      <formula>R$9&lt;8/24</formula>
    </cfRule>
  </conditionalFormatting>
  <conditionalFormatting sqref="R35:R40 S36:U40 V37:Z40">
    <cfRule type="expression" dxfId="5845" priority="151">
      <formula>R$9&gt;=20/24</formula>
    </cfRule>
    <cfRule type="expression" dxfId="5844" priority="152">
      <formula>AND(R$9&gt;=14/24,R$9&lt;20/24)</formula>
    </cfRule>
    <cfRule type="expression" dxfId="5843" priority="153">
      <formula>AND(R$9&gt;=8/24,R$9&lt;14/24)</formula>
    </cfRule>
    <cfRule type="expression" dxfId="5842" priority="154">
      <formula>R$9&lt;8/24</formula>
    </cfRule>
  </conditionalFormatting>
  <conditionalFormatting sqref="R41:Z41">
    <cfRule type="expression" dxfId="5841" priority="147">
      <formula>R$9&gt;=20/24</formula>
    </cfRule>
    <cfRule type="expression" dxfId="5840" priority="148">
      <formula>AND(R$9&gt;=14/24,R$9&lt;20/24)</formula>
    </cfRule>
    <cfRule type="expression" dxfId="5839" priority="149">
      <formula>AND(R$9&gt;=8/24,R$9&lt;14/24)</formula>
    </cfRule>
    <cfRule type="expression" dxfId="5838" priority="150">
      <formula>R$9&lt;8/24</formula>
    </cfRule>
  </conditionalFormatting>
  <conditionalFormatting sqref="R42:Z42">
    <cfRule type="expression" dxfId="5837" priority="143">
      <formula>R$9&gt;=20/24</formula>
    </cfRule>
    <cfRule type="expression" dxfId="5836" priority="144">
      <formula>AND(R$9&gt;=14/24,R$9&lt;20/24)</formula>
    </cfRule>
    <cfRule type="expression" dxfId="5835" priority="145">
      <formula>AND(R$9&gt;=8/24,R$9&lt;14/24)</formula>
    </cfRule>
    <cfRule type="expression" dxfId="5834" priority="146">
      <formula>R$9&lt;8/24</formula>
    </cfRule>
  </conditionalFormatting>
  <conditionalFormatting sqref="R52:Z59 AA53:AC59">
    <cfRule type="expression" dxfId="5833" priority="139">
      <formula>R$9&gt;=20/24</formula>
    </cfRule>
    <cfRule type="expression" dxfId="5832" priority="140">
      <formula>AND(R$9&gt;=14/24,R$9&lt;20/24)</formula>
    </cfRule>
    <cfRule type="expression" dxfId="5831" priority="141">
      <formula>AND(R$9&gt;=8/24,R$9&lt;14/24)</formula>
    </cfRule>
    <cfRule type="expression" dxfId="5830" priority="142">
      <formula>R$9&lt;8/24</formula>
    </cfRule>
  </conditionalFormatting>
  <conditionalFormatting sqref="AA84:AF87">
    <cfRule type="expression" dxfId="5829" priority="135">
      <formula>AA$9&gt;=20/24</formula>
    </cfRule>
    <cfRule type="expression" dxfId="5828" priority="136">
      <formula>AND(AA$9&gt;=14/24,AA$9&lt;20/24)</formula>
    </cfRule>
    <cfRule type="expression" dxfId="5827" priority="137">
      <formula>AND(AA$9&gt;=8/24,AA$9&lt;14/24)</formula>
    </cfRule>
    <cfRule type="expression" dxfId="5826" priority="138">
      <formula>AA$9&lt;8/24</formula>
    </cfRule>
  </conditionalFormatting>
  <conditionalFormatting sqref="H59:K59 C54:K54">
    <cfRule type="expression" dxfId="5825" priority="131">
      <formula>C$9&gt;=20/24</formula>
    </cfRule>
    <cfRule type="expression" dxfId="5824" priority="132">
      <formula>AND(C$9&gt;=14/24,C$9&lt;20/24)</formula>
    </cfRule>
    <cfRule type="expression" dxfId="5823" priority="133">
      <formula>AND(C$9&gt;=8/24,C$9&lt;14/24)</formula>
    </cfRule>
    <cfRule type="expression" dxfId="5822" priority="134">
      <formula>C$9&lt;8/24</formula>
    </cfRule>
  </conditionalFormatting>
  <conditionalFormatting sqref="C84:K87">
    <cfRule type="expression" dxfId="5821" priority="127">
      <formula>C$9&gt;=20/24</formula>
    </cfRule>
    <cfRule type="expression" dxfId="5820" priority="128">
      <formula>AND(C$9&gt;=14/24,C$9&lt;20/24)</formula>
    </cfRule>
    <cfRule type="expression" dxfId="5819" priority="129">
      <formula>AND(C$9&gt;=8/24,C$9&lt;14/24)</formula>
    </cfRule>
    <cfRule type="expression" dxfId="5818" priority="130">
      <formula>C$9&lt;8/24</formula>
    </cfRule>
  </conditionalFormatting>
  <conditionalFormatting sqref="L84:Q87">
    <cfRule type="expression" dxfId="5817" priority="123">
      <formula>L$9&gt;=20/24</formula>
    </cfRule>
    <cfRule type="expression" dxfId="5816" priority="124">
      <formula>AND(L$9&gt;=14/24,L$9&lt;20/24)</formula>
    </cfRule>
    <cfRule type="expression" dxfId="5815" priority="125">
      <formula>AND(L$9&gt;=8/24,L$9&lt;14/24)</formula>
    </cfRule>
    <cfRule type="expression" dxfId="5814" priority="126">
      <formula>L$9&lt;8/24</formula>
    </cfRule>
  </conditionalFormatting>
  <conditionalFormatting sqref="R84:Z87">
    <cfRule type="expression" dxfId="5813" priority="119">
      <formula>R$9&gt;=20/24</formula>
    </cfRule>
    <cfRule type="expression" dxfId="5812" priority="120">
      <formula>AND(R$9&gt;=14/24,R$9&lt;20/24)</formula>
    </cfRule>
    <cfRule type="expression" dxfId="5811" priority="121">
      <formula>AND(R$9&gt;=8/24,R$9&lt;14/24)</formula>
    </cfRule>
    <cfRule type="expression" dxfId="5810" priority="122">
      <formula>R$9&lt;8/24</formula>
    </cfRule>
  </conditionalFormatting>
  <conditionalFormatting sqref="AG43 D11:G12 L15:N17 G13 M20:M28 L18:M19 N18:N28 H11:AF13 C29:AF48 O15:AF28">
    <cfRule type="expression" dxfId="5809" priority="118">
      <formula>C11&gt;$AG11</formula>
    </cfRule>
  </conditionalFormatting>
  <conditionalFormatting sqref="T193:AX193">
    <cfRule type="expression" dxfId="5808" priority="114">
      <formula>T$9&gt;=20/24</formula>
    </cfRule>
    <cfRule type="expression" dxfId="5807" priority="115">
      <formula>AND(T$9&gt;=14/24,T$9&lt;20/24)</formula>
    </cfRule>
    <cfRule type="expression" dxfId="5806" priority="116">
      <formula>AND(T$9&gt;=8/24,T$9&lt;14/24)</formula>
    </cfRule>
    <cfRule type="expression" dxfId="5805" priority="117">
      <formula>T$9&lt;8/24</formula>
    </cfRule>
  </conditionalFormatting>
  <conditionalFormatting sqref="A11:A13 A89:A181 A15:A87">
    <cfRule type="expression" dxfId="5804" priority="113">
      <formula>$AH11=0</formula>
    </cfRule>
  </conditionalFormatting>
  <conditionalFormatting sqref="AA88:AF88">
    <cfRule type="expression" dxfId="5803" priority="109">
      <formula>AA$9&gt;=20/24</formula>
    </cfRule>
    <cfRule type="expression" dxfId="5802" priority="110">
      <formula>AND(AA$9&gt;=14/24,AA$9&lt;20/24)</formula>
    </cfRule>
    <cfRule type="expression" dxfId="5801" priority="111">
      <formula>AND(AA$9&gt;=8/24,AA$9&lt;14/24)</formula>
    </cfRule>
    <cfRule type="expression" dxfId="5800" priority="112">
      <formula>AA$9&lt;8/24</formula>
    </cfRule>
  </conditionalFormatting>
  <conditionalFormatting sqref="C88:K88">
    <cfRule type="expression" dxfId="5799" priority="105">
      <formula>C$9&gt;=20/24</formula>
    </cfRule>
    <cfRule type="expression" dxfId="5798" priority="106">
      <formula>AND(C$9&gt;=14/24,C$9&lt;20/24)</formula>
    </cfRule>
    <cfRule type="expression" dxfId="5797" priority="107">
      <formula>AND(C$9&gt;=8/24,C$9&lt;14/24)</formula>
    </cfRule>
    <cfRule type="expression" dxfId="5796" priority="108">
      <formula>C$9&lt;8/24</formula>
    </cfRule>
  </conditionalFormatting>
  <conditionalFormatting sqref="L88:Q88">
    <cfRule type="expression" dxfId="5795" priority="101">
      <formula>L$9&gt;=20/24</formula>
    </cfRule>
    <cfRule type="expression" dxfId="5794" priority="102">
      <formula>AND(L$9&gt;=14/24,L$9&lt;20/24)</formula>
    </cfRule>
    <cfRule type="expression" dxfId="5793" priority="103">
      <formula>AND(L$9&gt;=8/24,L$9&lt;14/24)</formula>
    </cfRule>
    <cfRule type="expression" dxfId="5792" priority="104">
      <formula>L$9&lt;8/24</formula>
    </cfRule>
  </conditionalFormatting>
  <conditionalFormatting sqref="R88:Z88">
    <cfRule type="expression" dxfId="5791" priority="97">
      <formula>R$9&gt;=20/24</formula>
    </cfRule>
    <cfRule type="expression" dxfId="5790" priority="98">
      <formula>AND(R$9&gt;=14/24,R$9&lt;20/24)</formula>
    </cfRule>
    <cfRule type="expression" dxfId="5789" priority="99">
      <formula>AND(R$9&gt;=8/24,R$9&lt;14/24)</formula>
    </cfRule>
    <cfRule type="expression" dxfId="5788" priority="100">
      <formula>R$9&lt;8/24</formula>
    </cfRule>
  </conditionalFormatting>
  <conditionalFormatting sqref="A88">
    <cfRule type="expression" dxfId="5787" priority="96">
      <formula>$AH88=0</formula>
    </cfRule>
  </conditionalFormatting>
  <conditionalFormatting sqref="C29:AF29">
    <cfRule type="expression" dxfId="5786" priority="92">
      <formula>C$9&gt;=20/24</formula>
    </cfRule>
    <cfRule type="expression" dxfId="5785" priority="93">
      <formula>AND(C$9&gt;=14/24,C$9&lt;20/24)</formula>
    </cfRule>
    <cfRule type="expression" dxfId="5784" priority="94">
      <formula>AND(C$9&gt;=8/24,C$9&lt;14/24)</formula>
    </cfRule>
    <cfRule type="expression" dxfId="5783" priority="95">
      <formula>C$9&lt;8/24</formula>
    </cfRule>
  </conditionalFormatting>
  <conditionalFormatting sqref="R29:AA29">
    <cfRule type="expression" dxfId="5782" priority="88">
      <formula>R$9&gt;=20/24</formula>
    </cfRule>
    <cfRule type="expression" dxfId="5781" priority="89">
      <formula>AND(R$9&gt;=14/24,R$9&lt;20/24)</formula>
    </cfRule>
    <cfRule type="expression" dxfId="5780" priority="90">
      <formula>AND(R$9&gt;=8/24,R$9&lt;14/24)</formula>
    </cfRule>
    <cfRule type="expression" dxfId="5779" priority="91">
      <formula>R$9&lt;8/24</formula>
    </cfRule>
  </conditionalFormatting>
  <conditionalFormatting sqref="R14:Z14">
    <cfRule type="expression" dxfId="5778" priority="53">
      <formula>R$9&gt;=20/24</formula>
    </cfRule>
    <cfRule type="expression" dxfId="5777" priority="54">
      <formula>AND(R$9&gt;=14/24,R$9&lt;20/24)</formula>
    </cfRule>
    <cfRule type="expression" dxfId="5776" priority="55">
      <formula>AND(R$9&gt;=8/24,R$9&lt;14/24)</formula>
    </cfRule>
    <cfRule type="expression" dxfId="5775" priority="56">
      <formula>R$9&lt;8/24</formula>
    </cfRule>
  </conditionalFormatting>
  <conditionalFormatting sqref="C55:G59 H55:K58">
    <cfRule type="expression" dxfId="5774" priority="70">
      <formula>C$9&gt;=20/24</formula>
    </cfRule>
    <cfRule type="expression" dxfId="5773" priority="71">
      <formula>AND(C$9&gt;=14/24,C$9&lt;20/24)</formula>
    </cfRule>
    <cfRule type="expression" dxfId="5772" priority="72">
      <formula>AND(C$9&gt;=8/24,C$9&lt;14/24)</formula>
    </cfRule>
    <cfRule type="expression" dxfId="5771" priority="73">
      <formula>C$9&lt;8/24</formula>
    </cfRule>
  </conditionalFormatting>
  <conditionalFormatting sqref="L54:L59">
    <cfRule type="expression" dxfId="5770" priority="66">
      <formula>L$9&gt;=20/24</formula>
    </cfRule>
    <cfRule type="expression" dxfId="5769" priority="67">
      <formula>AND(L$9&gt;=14/24,L$9&lt;20/24)</formula>
    </cfRule>
    <cfRule type="expression" dxfId="5768" priority="68">
      <formula>AND(L$9&gt;=8/24,L$9&lt;14/24)</formula>
    </cfRule>
    <cfRule type="expression" dxfId="5767" priority="69">
      <formula>L$9&lt;8/24</formula>
    </cfRule>
  </conditionalFormatting>
  <conditionalFormatting sqref="AL14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5766" priority="61">
      <formula>U$9&gt;=20/24</formula>
    </cfRule>
    <cfRule type="expression" dxfId="5765" priority="62">
      <formula>AND(U$9&gt;=14/24,U$9&lt;20/24)</formula>
    </cfRule>
    <cfRule type="expression" dxfId="5764" priority="63">
      <formula>AND(U$9&gt;=8/24,U$9&lt;14/24)</formula>
    </cfRule>
    <cfRule type="expression" dxfId="5763" priority="64">
      <formula>U$9&lt;8/24</formula>
    </cfRule>
  </conditionalFormatting>
  <conditionalFormatting sqref="L14:Q14">
    <cfRule type="expression" dxfId="5762" priority="57">
      <formula>L$9&gt;=20/24</formula>
    </cfRule>
    <cfRule type="expression" dxfId="5761" priority="58">
      <formula>AND(L$9&gt;=14/24,L$9&lt;20/24)</formula>
    </cfRule>
    <cfRule type="expression" dxfId="5760" priority="59">
      <formula>AND(L$9&gt;=8/24,L$9&lt;14/24)</formula>
    </cfRule>
    <cfRule type="expression" dxfId="5759" priority="60">
      <formula>L$9&lt;8/24</formula>
    </cfRule>
  </conditionalFormatting>
  <conditionalFormatting sqref="L14:AF14">
    <cfRule type="expression" dxfId="5758" priority="52">
      <formula>L14&gt;$AG14</formula>
    </cfRule>
  </conditionalFormatting>
  <conditionalFormatting sqref="A14">
    <cfRule type="expression" dxfId="5757" priority="51">
      <formula>$AH14=0</formula>
    </cfRule>
  </conditionalFormatting>
  <conditionalFormatting sqref="B45:B52 B60:B80">
    <cfRule type="expression" dxfId="5756" priority="47">
      <formula>B$9&gt;=20/24</formula>
    </cfRule>
    <cfRule type="expression" dxfId="5755" priority="48">
      <formula>AND(B$9&gt;=14/24,B$9&lt;20/24)</formula>
    </cfRule>
    <cfRule type="expression" dxfId="5754" priority="49">
      <formula>AND(B$9&gt;=8/24,B$9&lt;14/24)</formula>
    </cfRule>
    <cfRule type="expression" dxfId="5753" priority="50">
      <formula>B$9&lt;8/24</formula>
    </cfRule>
  </conditionalFormatting>
  <conditionalFormatting sqref="B17:K28 L20:L28">
    <cfRule type="expression" dxfId="5752" priority="43">
      <formula>B$9&gt;=20/24</formula>
    </cfRule>
    <cfRule type="expression" dxfId="5751" priority="44">
      <formula>AND(B$9&gt;=14/24,B$9&lt;20/24)</formula>
    </cfRule>
    <cfRule type="expression" dxfId="5750" priority="45">
      <formula>AND(B$9&gt;=8/24,B$9&lt;14/24)</formula>
    </cfRule>
    <cfRule type="expression" dxfId="5749" priority="46">
      <formula>B$9&lt;8/24</formula>
    </cfRule>
  </conditionalFormatting>
  <conditionalFormatting sqref="B53:B59">
    <cfRule type="expression" dxfId="5748" priority="39">
      <formula>B$9&gt;=20/24</formula>
    </cfRule>
    <cfRule type="expression" dxfId="5747" priority="40">
      <formula>AND(B$9&gt;=14/24,B$9&lt;20/24)</formula>
    </cfRule>
    <cfRule type="expression" dxfId="5746" priority="41">
      <formula>AND(B$9&gt;=8/24,B$9&lt;14/24)</formula>
    </cfRule>
    <cfRule type="expression" dxfId="5745" priority="42">
      <formula>B$9&lt;8/24</formula>
    </cfRule>
  </conditionalFormatting>
  <conditionalFormatting sqref="B84:B87">
    <cfRule type="expression" dxfId="5744" priority="35">
      <formula>B$9&gt;=20/24</formula>
    </cfRule>
    <cfRule type="expression" dxfId="5743" priority="36">
      <formula>AND(B$9&gt;=14/24,B$9&lt;20/24)</formula>
    </cfRule>
    <cfRule type="expression" dxfId="5742" priority="37">
      <formula>AND(B$9&gt;=8/24,B$9&lt;14/24)</formula>
    </cfRule>
    <cfRule type="expression" dxfId="5741" priority="38">
      <formula>B$9&lt;8/24</formula>
    </cfRule>
  </conditionalFormatting>
  <conditionalFormatting sqref="B15:B48 B11:C13 D13:F13 C15:K28 L20:L28">
    <cfRule type="expression" dxfId="5740" priority="34">
      <formula>B11&gt;$AG11</formula>
    </cfRule>
  </conditionalFormatting>
  <conditionalFormatting sqref="B88">
    <cfRule type="expression" dxfId="5739" priority="30">
      <formula>B$9&gt;=20/24</formula>
    </cfRule>
    <cfRule type="expression" dxfId="5738" priority="31">
      <formula>AND(B$9&gt;=14/24,B$9&lt;20/24)</formula>
    </cfRule>
    <cfRule type="expression" dxfId="5737" priority="32">
      <formula>AND(B$9&gt;=8/24,B$9&lt;14/24)</formula>
    </cfRule>
    <cfRule type="expression" dxfId="5736" priority="33">
      <formula>B$9&lt;8/24</formula>
    </cfRule>
  </conditionalFormatting>
  <conditionalFormatting sqref="B29">
    <cfRule type="expression" dxfId="5735" priority="26">
      <formula>B$9&gt;=20/24</formula>
    </cfRule>
    <cfRule type="expression" dxfId="5734" priority="27">
      <formula>AND(B$9&gt;=14/24,B$9&lt;20/24)</formula>
    </cfRule>
    <cfRule type="expression" dxfId="5733" priority="28">
      <formula>AND(B$9&gt;=8/24,B$9&lt;14/24)</formula>
    </cfRule>
    <cfRule type="expression" dxfId="5732" priority="29">
      <formula>B$9&lt;8/24</formula>
    </cfRule>
  </conditionalFormatting>
  <conditionalFormatting sqref="B14:K14">
    <cfRule type="expression" dxfId="5731" priority="25">
      <formula>B14&gt;$AG14</formula>
    </cfRule>
  </conditionalFormatting>
  <conditionalFormatting sqref="AD52">
    <cfRule type="expression" dxfId="5730" priority="21">
      <formula>AD$9&gt;=20/24</formula>
    </cfRule>
    <cfRule type="expression" dxfId="5729" priority="22">
      <formula>AND(AD$9&gt;=14/24,AD$9&lt;20/24)</formula>
    </cfRule>
    <cfRule type="expression" dxfId="5728" priority="23">
      <formula>AND(AD$9&gt;=8/24,AD$9&lt;14/24)</formula>
    </cfRule>
    <cfRule type="expression" dxfId="5727" priority="24">
      <formula>AD$9&lt;8/24</formula>
    </cfRule>
  </conditionalFormatting>
  <conditionalFormatting sqref="AD53:AD59">
    <cfRule type="expression" dxfId="5726" priority="17">
      <formula>AD$9&gt;=20/24</formula>
    </cfRule>
    <cfRule type="expression" dxfId="5725" priority="18">
      <formula>AND(AD$9&gt;=14/24,AD$9&lt;20/24)</formula>
    </cfRule>
    <cfRule type="expression" dxfId="5724" priority="19">
      <formula>AND(AD$9&gt;=8/24,AD$9&lt;14/24)</formula>
    </cfRule>
    <cfRule type="expression" dxfId="5723" priority="20">
      <formula>AD$9&lt;8/24</formula>
    </cfRule>
  </conditionalFormatting>
  <conditionalFormatting sqref="AE52">
    <cfRule type="expression" dxfId="5722" priority="13">
      <formula>AE$9&gt;=20/24</formula>
    </cfRule>
    <cfRule type="expression" dxfId="5721" priority="14">
      <formula>AND(AE$9&gt;=14/24,AE$9&lt;20/24)</formula>
    </cfRule>
    <cfRule type="expression" dxfId="5720" priority="15">
      <formula>AND(AE$9&gt;=8/24,AE$9&lt;14/24)</formula>
    </cfRule>
    <cfRule type="expression" dxfId="5719" priority="16">
      <formula>AE$9&lt;8/24</formula>
    </cfRule>
  </conditionalFormatting>
  <conditionalFormatting sqref="AE53:AE59">
    <cfRule type="expression" dxfId="5718" priority="9">
      <formula>AE$9&gt;=20/24</formula>
    </cfRule>
    <cfRule type="expression" dxfId="5717" priority="10">
      <formula>AND(AE$9&gt;=14/24,AE$9&lt;20/24)</formula>
    </cfRule>
    <cfRule type="expression" dxfId="5716" priority="11">
      <formula>AND(AE$9&gt;=8/24,AE$9&lt;14/24)</formula>
    </cfRule>
    <cfRule type="expression" dxfId="5715" priority="12">
      <formula>AE$9&lt;8/24</formula>
    </cfRule>
  </conditionalFormatting>
  <conditionalFormatting sqref="AF52">
    <cfRule type="expression" dxfId="5714" priority="5">
      <formula>AF$9&gt;=20/24</formula>
    </cfRule>
    <cfRule type="expression" dxfId="5713" priority="6">
      <formula>AND(AF$9&gt;=14/24,AF$9&lt;20/24)</formula>
    </cfRule>
    <cfRule type="expression" dxfId="5712" priority="7">
      <formula>AND(AF$9&gt;=8/24,AF$9&lt;14/24)</formula>
    </cfRule>
    <cfRule type="expression" dxfId="5711" priority="8">
      <formula>AF$9&lt;8/24</formula>
    </cfRule>
  </conditionalFormatting>
  <conditionalFormatting sqref="AF53:AF59">
    <cfRule type="expression" dxfId="5710" priority="1">
      <formula>AF$9&gt;=20/24</formula>
    </cfRule>
    <cfRule type="expression" dxfId="5709" priority="2">
      <formula>AND(AF$9&gt;=14/24,AF$9&lt;20/24)</formula>
    </cfRule>
    <cfRule type="expression" dxfId="5708" priority="3">
      <formula>AND(AF$9&gt;=8/24,AF$9&lt;14/24)</formula>
    </cfRule>
    <cfRule type="expression" dxfId="5707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Normal="10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7</v>
      </c>
      <c r="D4" s="257">
        <f ca="1">IFERROR(DATE(2021,6,14)+C4,"")</f>
        <v>44368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194.87</v>
      </c>
      <c r="C5" s="32">
        <f t="shared" ref="C5:AF5" si="0">C60</f>
        <v>199.7</v>
      </c>
      <c r="D5" s="32">
        <f t="shared" si="0"/>
        <v>193.8</v>
      </c>
      <c r="E5" s="32">
        <f t="shared" si="0"/>
        <v>156.80000000000001</v>
      </c>
      <c r="F5" s="32">
        <f t="shared" si="0"/>
        <v>137.4</v>
      </c>
      <c r="G5" s="32">
        <f t="shared" si="0"/>
        <v>149.69999999999999</v>
      </c>
      <c r="H5" s="32">
        <f t="shared" si="0"/>
        <v>152.9</v>
      </c>
      <c r="I5" s="32">
        <f t="shared" si="0"/>
        <v>178.89000000000001</v>
      </c>
      <c r="J5" s="32">
        <f t="shared" si="0"/>
        <v>203.3</v>
      </c>
      <c r="K5" s="32">
        <f t="shared" si="0"/>
        <v>262.90999999999997</v>
      </c>
      <c r="L5" s="32">
        <f t="shared" si="0"/>
        <v>252.2</v>
      </c>
      <c r="M5" s="32">
        <f t="shared" si="0"/>
        <v>306.2</v>
      </c>
      <c r="N5" s="32">
        <f t="shared" si="0"/>
        <v>308.8</v>
      </c>
      <c r="O5" s="32">
        <f t="shared" si="0"/>
        <v>308.60000000000002</v>
      </c>
      <c r="P5" s="32">
        <f t="shared" si="0"/>
        <v>309.2</v>
      </c>
      <c r="Q5" s="32">
        <f t="shared" si="0"/>
        <v>332.90000000000003</v>
      </c>
      <c r="R5" s="32">
        <f t="shared" si="0"/>
        <v>314.5</v>
      </c>
      <c r="S5" s="32">
        <f t="shared" si="0"/>
        <v>313.5</v>
      </c>
      <c r="T5" s="32">
        <f t="shared" si="0"/>
        <v>325.89999999999998</v>
      </c>
      <c r="U5" s="32">
        <f t="shared" si="0"/>
        <v>253</v>
      </c>
      <c r="V5" s="32">
        <f t="shared" si="0"/>
        <v>262.39999999999998</v>
      </c>
      <c r="W5" s="32">
        <f t="shared" si="0"/>
        <v>238</v>
      </c>
      <c r="X5" s="32">
        <f t="shared" si="0"/>
        <v>247.76</v>
      </c>
      <c r="Y5" s="32">
        <f t="shared" si="0"/>
        <v>272.39999999999998</v>
      </c>
      <c r="Z5" s="32">
        <f t="shared" si="0"/>
        <v>369.71000000000004</v>
      </c>
      <c r="AA5" s="32">
        <f t="shared" si="0"/>
        <v>406.40999999999997</v>
      </c>
      <c r="AB5" s="32">
        <f t="shared" si="0"/>
        <v>441.7</v>
      </c>
      <c r="AC5" s="32">
        <f t="shared" si="0"/>
        <v>462.70000000000005</v>
      </c>
      <c r="AD5" s="32">
        <f t="shared" si="0"/>
        <v>356.59999999999997</v>
      </c>
      <c r="AE5" s="32">
        <f t="shared" si="0"/>
        <v>274.27</v>
      </c>
      <c r="AF5" s="32">
        <f t="shared" si="0"/>
        <v>277.49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2"/>
      <c r="E6" s="182"/>
      <c r="F6" s="182"/>
      <c r="G6" s="182"/>
      <c r="H6" s="182"/>
      <c r="I6" s="182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1098MW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Load=900</v>
      </c>
      <c r="B7" s="36">
        <f t="shared" ref="B7:AF7" si="1">B66</f>
        <v>930.01</v>
      </c>
      <c r="C7" s="36">
        <f t="shared" si="1"/>
        <v>941.63999999999987</v>
      </c>
      <c r="D7" s="36">
        <f t="shared" si="1"/>
        <v>909.04</v>
      </c>
      <c r="E7" s="36">
        <f t="shared" si="1"/>
        <v>907.04</v>
      </c>
      <c r="F7" s="36">
        <f t="shared" si="1"/>
        <v>899.94</v>
      </c>
      <c r="G7" s="36">
        <f t="shared" si="1"/>
        <v>910.74</v>
      </c>
      <c r="H7" s="36">
        <f t="shared" si="1"/>
        <v>929.24</v>
      </c>
      <c r="I7" s="36">
        <f t="shared" si="1"/>
        <v>1003.23</v>
      </c>
      <c r="J7" s="36">
        <f t="shared" si="1"/>
        <v>1014.94</v>
      </c>
      <c r="K7" s="36">
        <f t="shared" si="1"/>
        <v>1054.55</v>
      </c>
      <c r="L7" s="36">
        <f>L66</f>
        <v>1043.8399999999999</v>
      </c>
      <c r="M7" s="36">
        <f t="shared" si="1"/>
        <v>1097.8400000000001</v>
      </c>
      <c r="N7" s="36">
        <f t="shared" si="1"/>
        <v>1069.4399999999998</v>
      </c>
      <c r="O7" s="36">
        <f t="shared" si="1"/>
        <v>1060.24</v>
      </c>
      <c r="P7" s="36">
        <f t="shared" si="1"/>
        <v>1052.1399999999999</v>
      </c>
      <c r="Q7" s="36">
        <f t="shared" si="1"/>
        <v>1066.2399999999998</v>
      </c>
      <c r="R7" s="36">
        <f t="shared" si="1"/>
        <v>1108.3400000000001</v>
      </c>
      <c r="S7" s="36">
        <f t="shared" si="1"/>
        <v>1114.6399999999999</v>
      </c>
      <c r="T7" s="36">
        <f t="shared" si="1"/>
        <v>1063.44</v>
      </c>
      <c r="U7" s="36">
        <f t="shared" si="1"/>
        <v>999.54</v>
      </c>
      <c r="V7" s="36">
        <f t="shared" si="1"/>
        <v>1002.14</v>
      </c>
      <c r="W7" s="36">
        <f t="shared" si="1"/>
        <v>991.84</v>
      </c>
      <c r="X7" s="36">
        <f t="shared" si="1"/>
        <v>993.90000000000009</v>
      </c>
      <c r="Y7" s="36">
        <f t="shared" si="1"/>
        <v>1046.04</v>
      </c>
      <c r="Z7" s="36">
        <f t="shared" si="1"/>
        <v>1193.5500000000002</v>
      </c>
      <c r="AA7" s="36">
        <f t="shared" si="1"/>
        <v>1232.4100000000001</v>
      </c>
      <c r="AB7" s="36">
        <f t="shared" si="1"/>
        <v>1250.54</v>
      </c>
      <c r="AC7" s="36">
        <f t="shared" si="1"/>
        <v>1272.8400000000001</v>
      </c>
      <c r="AD7" s="36">
        <f t="shared" si="1"/>
        <v>1139.3400000000001</v>
      </c>
      <c r="AE7" s="36">
        <f t="shared" si="1"/>
        <v>1074.31</v>
      </c>
      <c r="AF7" s="36">
        <f t="shared" si="1"/>
        <v>1081.23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49.2</v>
      </c>
      <c r="C11" s="48">
        <v>51.8</v>
      </c>
      <c r="D11" s="48">
        <v>58.1</v>
      </c>
      <c r="E11" s="48">
        <v>58.4</v>
      </c>
      <c r="F11" s="48">
        <v>55.2</v>
      </c>
      <c r="G11" s="48">
        <v>54.2</v>
      </c>
      <c r="H11" s="48">
        <v>54.9</v>
      </c>
      <c r="I11" s="48">
        <v>55.8</v>
      </c>
      <c r="J11" s="48">
        <v>55.5</v>
      </c>
      <c r="K11" s="48">
        <v>56.1</v>
      </c>
      <c r="L11" s="49">
        <v>56.2</v>
      </c>
      <c r="M11" s="49">
        <v>54.8</v>
      </c>
      <c r="N11" s="49">
        <v>54.4</v>
      </c>
      <c r="O11" s="49">
        <v>53.8</v>
      </c>
      <c r="P11" s="49">
        <v>52</v>
      </c>
      <c r="Q11" s="49">
        <v>52</v>
      </c>
      <c r="R11" s="50">
        <v>48.6</v>
      </c>
      <c r="S11" s="50">
        <v>51</v>
      </c>
      <c r="T11" s="50">
        <v>49.3</v>
      </c>
      <c r="U11" s="50">
        <v>50.1</v>
      </c>
      <c r="V11" s="50">
        <v>50</v>
      </c>
      <c r="W11" s="50">
        <v>52.4</v>
      </c>
      <c r="X11" s="50">
        <v>53.6</v>
      </c>
      <c r="Y11" s="50">
        <v>58.9</v>
      </c>
      <c r="Z11" s="50">
        <v>56.9</v>
      </c>
      <c r="AA11" s="50">
        <v>58.4</v>
      </c>
      <c r="AB11" s="48">
        <v>62.1</v>
      </c>
      <c r="AC11" s="48">
        <v>61.4</v>
      </c>
      <c r="AD11" s="48">
        <v>59.6</v>
      </c>
      <c r="AE11" s="48">
        <v>57.3</v>
      </c>
      <c r="AF11" s="48">
        <v>57.7</v>
      </c>
      <c r="AG11" s="51">
        <v>60</v>
      </c>
      <c r="AH11" s="52">
        <f>MAX(B11:AF11)</f>
        <v>62.1</v>
      </c>
      <c r="AI11" s="53">
        <f>MIN(B11:AF11)</f>
        <v>48.6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45.4</v>
      </c>
      <c r="C13" s="56">
        <v>0</v>
      </c>
      <c r="D13" s="56">
        <v>0</v>
      </c>
      <c r="E13" s="56">
        <v>0</v>
      </c>
      <c r="F13" s="56">
        <v>45.7</v>
      </c>
      <c r="G13" s="56">
        <v>45.8</v>
      </c>
      <c r="H13" s="56">
        <v>45.1</v>
      </c>
      <c r="I13" s="56">
        <v>45.6</v>
      </c>
      <c r="J13" s="56">
        <v>45.2</v>
      </c>
      <c r="K13" s="56">
        <v>45.6</v>
      </c>
      <c r="L13" s="49">
        <v>45.6</v>
      </c>
      <c r="M13" s="49">
        <v>45.4</v>
      </c>
      <c r="N13" s="49">
        <v>45.2</v>
      </c>
      <c r="O13" s="49">
        <v>46.5</v>
      </c>
      <c r="P13" s="49">
        <v>46.1</v>
      </c>
      <c r="Q13" s="49">
        <v>46.1</v>
      </c>
      <c r="R13" s="49">
        <v>46.3</v>
      </c>
      <c r="S13" s="49">
        <v>46.7</v>
      </c>
      <c r="T13" s="49">
        <v>45.6</v>
      </c>
      <c r="U13" s="49">
        <v>45</v>
      </c>
      <c r="V13" s="49">
        <v>46.4</v>
      </c>
      <c r="W13" s="49">
        <v>46.2</v>
      </c>
      <c r="X13" s="49">
        <v>45</v>
      </c>
      <c r="Y13" s="49">
        <v>45.2</v>
      </c>
      <c r="Z13" s="49">
        <v>45.5</v>
      </c>
      <c r="AA13" s="49">
        <v>45.5</v>
      </c>
      <c r="AB13" s="56">
        <v>45.2</v>
      </c>
      <c r="AC13" s="56">
        <v>46.5</v>
      </c>
      <c r="AD13" s="56">
        <v>44.8</v>
      </c>
      <c r="AE13" s="56">
        <v>44.7</v>
      </c>
      <c r="AF13" s="56">
        <v>44.7</v>
      </c>
      <c r="AG13" s="59">
        <v>45</v>
      </c>
      <c r="AH13" s="52">
        <f t="shared" si="2"/>
        <v>46.7</v>
      </c>
      <c r="AI13" s="53">
        <f t="shared" ref="AI13:AI78" si="3">MIN(B13:AF13)</f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49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49">
        <v>6.2</v>
      </c>
      <c r="C17" s="49">
        <v>6.2</v>
      </c>
      <c r="D17" s="49">
        <v>6.2</v>
      </c>
      <c r="E17" s="49">
        <v>6.2</v>
      </c>
      <c r="F17" s="49">
        <v>6.2</v>
      </c>
      <c r="G17" s="49">
        <v>6.2</v>
      </c>
      <c r="H17" s="49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49">
        <v>23.7</v>
      </c>
      <c r="C18" s="49">
        <v>23.8</v>
      </c>
      <c r="D18" s="49">
        <v>23.7</v>
      </c>
      <c r="E18" s="49">
        <v>23.7</v>
      </c>
      <c r="F18" s="49">
        <v>23.4</v>
      </c>
      <c r="G18" s="49">
        <v>23.4</v>
      </c>
      <c r="H18" s="49">
        <v>23.4</v>
      </c>
      <c r="I18" s="56">
        <v>23.1</v>
      </c>
      <c r="J18" s="56">
        <v>23.3</v>
      </c>
      <c r="K18" s="56">
        <v>23.4</v>
      </c>
      <c r="L18" s="49">
        <v>23.4</v>
      </c>
      <c r="M18" s="49">
        <v>22.2</v>
      </c>
      <c r="N18" s="49">
        <v>22.2</v>
      </c>
      <c r="O18" s="49">
        <v>22.2</v>
      </c>
      <c r="P18" s="49">
        <v>22</v>
      </c>
      <c r="Q18" s="49">
        <v>22</v>
      </c>
      <c r="R18" s="49">
        <v>22</v>
      </c>
      <c r="S18" s="49">
        <v>25.7</v>
      </c>
      <c r="T18" s="49">
        <v>25.5</v>
      </c>
      <c r="U18" s="49">
        <v>25.6</v>
      </c>
      <c r="V18" s="49">
        <v>25.7</v>
      </c>
      <c r="W18" s="49">
        <v>25.3</v>
      </c>
      <c r="X18" s="49">
        <v>25.4</v>
      </c>
      <c r="Y18" s="49">
        <v>25.3</v>
      </c>
      <c r="Z18" s="49">
        <v>25.3</v>
      </c>
      <c r="AA18" s="49">
        <v>25.3</v>
      </c>
      <c r="AB18" s="49">
        <v>25.3</v>
      </c>
      <c r="AC18" s="49">
        <v>25.4</v>
      </c>
      <c r="AD18" s="49">
        <v>25.5</v>
      </c>
      <c r="AE18" s="49">
        <v>25.6</v>
      </c>
      <c r="AF18" s="49">
        <v>26.1</v>
      </c>
      <c r="AG18" s="59">
        <v>22.1</v>
      </c>
      <c r="AH18" s="52">
        <f t="shared" si="2"/>
        <v>26.1</v>
      </c>
      <c r="AI18" s="53">
        <f t="shared" si="3"/>
        <v>22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22</v>
      </c>
      <c r="C19" s="49">
        <v>22</v>
      </c>
      <c r="D19" s="49">
        <v>22</v>
      </c>
      <c r="E19" s="49">
        <v>22</v>
      </c>
      <c r="F19" s="49">
        <v>22</v>
      </c>
      <c r="G19" s="49">
        <v>22</v>
      </c>
      <c r="H19" s="49">
        <v>22</v>
      </c>
      <c r="I19" s="49">
        <v>22</v>
      </c>
      <c r="J19" s="49">
        <v>22</v>
      </c>
      <c r="K19" s="49">
        <v>22</v>
      </c>
      <c r="L19" s="49">
        <v>22</v>
      </c>
      <c r="M19" s="49">
        <v>22</v>
      </c>
      <c r="N19" s="49">
        <v>22</v>
      </c>
      <c r="O19" s="49">
        <v>20</v>
      </c>
      <c r="P19" s="49">
        <v>20</v>
      </c>
      <c r="Q19" s="49">
        <v>20</v>
      </c>
      <c r="R19" s="49">
        <v>19.399999999999999</v>
      </c>
      <c r="S19" s="49">
        <v>19.399999999999999</v>
      </c>
      <c r="T19" s="49">
        <v>19.399999999999999</v>
      </c>
      <c r="U19" s="49">
        <v>19.399999999999999</v>
      </c>
      <c r="V19" s="49">
        <v>19.399999999999999</v>
      </c>
      <c r="W19" s="49">
        <v>19.399999999999999</v>
      </c>
      <c r="X19" s="49">
        <v>19.399999999999999</v>
      </c>
      <c r="Y19" s="49">
        <v>19.399999999999999</v>
      </c>
      <c r="Z19" s="49">
        <v>21.6</v>
      </c>
      <c r="AA19" s="49">
        <v>21.6</v>
      </c>
      <c r="AB19" s="49">
        <v>21.6</v>
      </c>
      <c r="AC19" s="49">
        <v>21.6</v>
      </c>
      <c r="AD19" s="49">
        <v>21.6</v>
      </c>
      <c r="AE19" s="49">
        <v>21.6</v>
      </c>
      <c r="AF19" s="49">
        <v>21.6</v>
      </c>
      <c r="AG19" s="59">
        <v>22.1</v>
      </c>
      <c r="AH19" s="52">
        <f t="shared" si="2"/>
        <v>22</v>
      </c>
      <c r="AI19" s="53">
        <f t="shared" si="3"/>
        <v>19.399999999999999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49">
        <v>21.8</v>
      </c>
      <c r="C20" s="49">
        <v>21.8</v>
      </c>
      <c r="D20" s="49">
        <v>22.1</v>
      </c>
      <c r="E20" s="49">
        <v>22</v>
      </c>
      <c r="F20" s="49">
        <v>22</v>
      </c>
      <c r="G20" s="49">
        <v>22</v>
      </c>
      <c r="H20" s="49">
        <v>22</v>
      </c>
      <c r="I20" s="56">
        <v>20.8</v>
      </c>
      <c r="J20" s="56">
        <v>20.6</v>
      </c>
      <c r="K20" s="56">
        <v>19.899999999999999</v>
      </c>
      <c r="L20" s="49">
        <v>19.899999999999999</v>
      </c>
      <c r="M20" s="49">
        <v>18.899999999999999</v>
      </c>
      <c r="N20" s="49">
        <v>16.899999999999999</v>
      </c>
      <c r="O20" s="49">
        <v>17.100000000000001</v>
      </c>
      <c r="P20" s="49">
        <v>16.600000000000001</v>
      </c>
      <c r="Q20" s="49">
        <v>16.600000000000001</v>
      </c>
      <c r="R20" s="49">
        <v>16.600000000000001</v>
      </c>
      <c r="S20" s="49">
        <v>16.5</v>
      </c>
      <c r="T20" s="49">
        <v>18.7</v>
      </c>
      <c r="U20" s="49">
        <v>20</v>
      </c>
      <c r="V20" s="49">
        <v>20</v>
      </c>
      <c r="W20" s="49">
        <v>20</v>
      </c>
      <c r="X20" s="49">
        <v>20</v>
      </c>
      <c r="Y20" s="49">
        <v>20.2</v>
      </c>
      <c r="Z20" s="49">
        <v>20.9</v>
      </c>
      <c r="AA20" s="49">
        <v>20</v>
      </c>
      <c r="AB20" s="49">
        <v>19</v>
      </c>
      <c r="AC20" s="49">
        <v>19.100000000000001</v>
      </c>
      <c r="AD20" s="49">
        <v>17.399999999999999</v>
      </c>
      <c r="AE20" s="49">
        <v>17.399999999999999</v>
      </c>
      <c r="AF20" s="49">
        <v>17.100000000000001</v>
      </c>
      <c r="AG20" s="59">
        <v>22</v>
      </c>
      <c r="AH20" s="52">
        <f t="shared" si="2"/>
        <v>22.1</v>
      </c>
      <c r="AI20" s="53">
        <f t="shared" si="3"/>
        <v>16.5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56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49">
        <v>7.5</v>
      </c>
      <c r="H22" s="49">
        <v>7.5</v>
      </c>
      <c r="I22" s="49">
        <v>7.5</v>
      </c>
      <c r="J22" s="49">
        <v>7.5</v>
      </c>
      <c r="K22" s="49">
        <v>7.5</v>
      </c>
      <c r="L22" s="56">
        <v>7.5</v>
      </c>
      <c r="M22" s="49">
        <v>7.5</v>
      </c>
      <c r="N22" s="49">
        <v>7.5</v>
      </c>
      <c r="O22" s="49">
        <v>7.5</v>
      </c>
      <c r="P22" s="49">
        <v>7.6</v>
      </c>
      <c r="Q22" s="49">
        <v>7.6</v>
      </c>
      <c r="R22" s="49">
        <v>7.7</v>
      </c>
      <c r="S22" s="49">
        <v>7.7</v>
      </c>
      <c r="T22" s="49">
        <v>7.7</v>
      </c>
      <c r="U22" s="49">
        <v>7.7</v>
      </c>
      <c r="V22" s="49">
        <v>7.7</v>
      </c>
      <c r="W22" s="49">
        <v>7.7</v>
      </c>
      <c r="X22" s="49">
        <v>7.7</v>
      </c>
      <c r="Y22" s="49">
        <v>7.7</v>
      </c>
      <c r="Z22" s="49">
        <v>7.5</v>
      </c>
      <c r="AA22" s="49">
        <v>7.5</v>
      </c>
      <c r="AB22" s="49">
        <v>7.5</v>
      </c>
      <c r="AC22" s="49">
        <v>7.5</v>
      </c>
      <c r="AD22" s="49">
        <v>7.5</v>
      </c>
      <c r="AE22" s="49">
        <v>7.5</v>
      </c>
      <c r="AF22" s="49">
        <v>7.5</v>
      </c>
      <c r="AG22" s="59">
        <v>14.9</v>
      </c>
      <c r="AH22" s="52">
        <f t="shared" si="2"/>
        <v>7.7</v>
      </c>
      <c r="AI22" s="53">
        <f t="shared" si="3"/>
        <v>7.5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56">
        <v>0</v>
      </c>
      <c r="M23" s="56">
        <v>0</v>
      </c>
      <c r="N23" s="56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13.6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12</v>
      </c>
      <c r="C25" s="49">
        <v>12</v>
      </c>
      <c r="D25" s="49">
        <v>12</v>
      </c>
      <c r="E25" s="49">
        <v>12</v>
      </c>
      <c r="F25" s="49">
        <v>12</v>
      </c>
      <c r="G25" s="49">
        <v>12</v>
      </c>
      <c r="H25" s="49">
        <v>12</v>
      </c>
      <c r="I25" s="49">
        <v>12</v>
      </c>
      <c r="J25" s="49">
        <v>12</v>
      </c>
      <c r="K25" s="49">
        <v>12</v>
      </c>
      <c r="L25" s="56">
        <v>12</v>
      </c>
      <c r="M25" s="56">
        <v>12</v>
      </c>
      <c r="N25" s="56">
        <v>12</v>
      </c>
      <c r="O25" s="56">
        <v>12</v>
      </c>
      <c r="P25" s="56">
        <v>12</v>
      </c>
      <c r="Q25" s="56">
        <v>12</v>
      </c>
      <c r="R25" s="49">
        <v>12</v>
      </c>
      <c r="S25" s="49">
        <v>12</v>
      </c>
      <c r="T25" s="49">
        <v>12</v>
      </c>
      <c r="U25" s="49">
        <v>12</v>
      </c>
      <c r="V25" s="49">
        <v>12</v>
      </c>
      <c r="W25" s="49">
        <v>12</v>
      </c>
      <c r="X25" s="49">
        <v>12</v>
      </c>
      <c r="Y25" s="49">
        <v>12</v>
      </c>
      <c r="Z25" s="49">
        <v>12</v>
      </c>
      <c r="AA25" s="49">
        <v>12</v>
      </c>
      <c r="AB25" s="49">
        <v>12</v>
      </c>
      <c r="AC25" s="49">
        <v>12</v>
      </c>
      <c r="AD25" s="49">
        <v>12</v>
      </c>
      <c r="AE25" s="49">
        <v>12</v>
      </c>
      <c r="AF25" s="49">
        <v>12</v>
      </c>
      <c r="AG25" s="59">
        <v>12</v>
      </c>
      <c r="AH25" s="52">
        <f t="shared" si="2"/>
        <v>12</v>
      </c>
      <c r="AI25" s="53">
        <f t="shared" si="3"/>
        <v>12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56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8.1999999999999993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>
        <v>155.4</v>
      </c>
      <c r="C30" s="56">
        <v>154.80000000000001</v>
      </c>
      <c r="D30" s="56">
        <v>154.5</v>
      </c>
      <c r="E30" s="56">
        <v>153.9</v>
      </c>
      <c r="F30" s="56">
        <v>154.4</v>
      </c>
      <c r="G30" s="56">
        <v>154</v>
      </c>
      <c r="H30" s="56">
        <v>152.4</v>
      </c>
      <c r="I30" s="56">
        <v>49.853000000000002</v>
      </c>
      <c r="J30" s="56">
        <v>150.19999999999999</v>
      </c>
      <c r="K30" s="56">
        <v>147</v>
      </c>
      <c r="L30" s="67">
        <v>146.5</v>
      </c>
      <c r="M30" s="67">
        <v>144.9</v>
      </c>
      <c r="N30" s="67">
        <v>145.1</v>
      </c>
      <c r="O30" s="67">
        <v>146</v>
      </c>
      <c r="P30" s="67">
        <v>145.6</v>
      </c>
      <c r="Q30" s="67">
        <v>144.19999999999999</v>
      </c>
      <c r="R30" s="67">
        <v>130.4</v>
      </c>
      <c r="S30" s="67">
        <v>132.6</v>
      </c>
      <c r="T30" s="67">
        <v>144.80000000000001</v>
      </c>
      <c r="U30" s="67">
        <v>144.69999999999999</v>
      </c>
      <c r="V30" s="67">
        <v>145.1</v>
      </c>
      <c r="W30" s="67">
        <v>144.6</v>
      </c>
      <c r="X30" s="67">
        <v>145.30000000000001</v>
      </c>
      <c r="Y30" s="67">
        <v>142.6</v>
      </c>
      <c r="Z30" s="67">
        <v>146.4</v>
      </c>
      <c r="AA30" s="67">
        <v>146.9</v>
      </c>
      <c r="AB30" s="67">
        <v>147.69999999999999</v>
      </c>
      <c r="AC30" s="67">
        <v>124.8</v>
      </c>
      <c r="AD30" s="67">
        <v>148</v>
      </c>
      <c r="AE30" s="56">
        <v>140</v>
      </c>
      <c r="AF30" s="56">
        <v>134.78</v>
      </c>
      <c r="AG30" s="59">
        <v>240</v>
      </c>
      <c r="AH30" s="52">
        <f t="shared" si="2"/>
        <v>155.4</v>
      </c>
      <c r="AI30" s="53">
        <f t="shared" si="3"/>
        <v>49.853000000000002</v>
      </c>
      <c r="AK30" s="54"/>
    </row>
    <row r="31" spans="1:88" thickBot="1" x14ac:dyDescent="0.4">
      <c r="A31" s="68" t="s">
        <v>37</v>
      </c>
      <c r="B31" s="69">
        <f t="shared" ref="B31:AF31" si="4">SUM(B11:B29)</f>
        <v>402</v>
      </c>
      <c r="C31" s="69">
        <f t="shared" si="4"/>
        <v>359.3</v>
      </c>
      <c r="D31" s="69">
        <f t="shared" si="4"/>
        <v>365.79999999999995</v>
      </c>
      <c r="E31" s="69">
        <f t="shared" si="4"/>
        <v>366</v>
      </c>
      <c r="F31" s="69">
        <f t="shared" si="4"/>
        <v>408.2</v>
      </c>
      <c r="G31" s="69">
        <f t="shared" si="4"/>
        <v>407.3</v>
      </c>
      <c r="H31" s="69">
        <f t="shared" si="4"/>
        <v>407.3</v>
      </c>
      <c r="I31" s="69">
        <f t="shared" si="4"/>
        <v>407.2</v>
      </c>
      <c r="J31" s="69">
        <f t="shared" si="4"/>
        <v>406.5</v>
      </c>
      <c r="K31" s="69">
        <f t="shared" si="4"/>
        <v>406.90000000000003</v>
      </c>
      <c r="L31" s="69">
        <f t="shared" si="4"/>
        <v>407</v>
      </c>
      <c r="M31" s="69">
        <f t="shared" si="4"/>
        <v>403.19999999999993</v>
      </c>
      <c r="N31" s="69">
        <f t="shared" si="4"/>
        <v>400.59999999999997</v>
      </c>
      <c r="O31" s="69">
        <f t="shared" si="4"/>
        <v>399.5</v>
      </c>
      <c r="P31" s="69">
        <f t="shared" si="4"/>
        <v>396.69999999999993</v>
      </c>
      <c r="Q31" s="69">
        <f>SUM(Q11:Q29)</f>
        <v>396.69999999999993</v>
      </c>
      <c r="R31" s="69">
        <f t="shared" si="4"/>
        <v>393</v>
      </c>
      <c r="S31" s="69">
        <f t="shared" si="4"/>
        <v>399.4</v>
      </c>
      <c r="T31" s="69">
        <f t="shared" si="4"/>
        <v>398.6</v>
      </c>
      <c r="U31" s="69">
        <f t="shared" si="4"/>
        <v>400.2</v>
      </c>
      <c r="V31" s="69">
        <f t="shared" si="4"/>
        <v>401.6</v>
      </c>
      <c r="W31" s="69">
        <f t="shared" si="4"/>
        <v>403.4</v>
      </c>
      <c r="X31" s="69">
        <f t="shared" si="4"/>
        <v>403.5</v>
      </c>
      <c r="Y31" s="69">
        <f t="shared" si="4"/>
        <v>409.09999999999997</v>
      </c>
      <c r="Z31" s="69">
        <f t="shared" si="4"/>
        <v>410.1</v>
      </c>
      <c r="AA31" s="69">
        <f t="shared" si="4"/>
        <v>410.7</v>
      </c>
      <c r="AB31" s="69">
        <f t="shared" si="4"/>
        <v>413.1</v>
      </c>
      <c r="AC31" s="69">
        <f t="shared" si="4"/>
        <v>413.9</v>
      </c>
      <c r="AD31" s="69">
        <f t="shared" si="4"/>
        <v>408.8</v>
      </c>
      <c r="AE31" s="69">
        <f t="shared" si="4"/>
        <v>406.5</v>
      </c>
      <c r="AF31" s="69">
        <f t="shared" si="4"/>
        <v>407.09999999999997</v>
      </c>
      <c r="AG31" s="59">
        <f>SUM(AG11:AG30)</f>
        <v>774.2</v>
      </c>
      <c r="AH31" s="52">
        <f t="shared" si="2"/>
        <v>413.9</v>
      </c>
      <c r="AI31" s="53">
        <f t="shared" si="3"/>
        <v>359.3</v>
      </c>
      <c r="AK31" s="54"/>
    </row>
    <row r="32" spans="1:88" ht="14.45" x14ac:dyDescent="0.35">
      <c r="A32" s="55" t="s">
        <v>38</v>
      </c>
      <c r="B32" s="48">
        <v>137.9</v>
      </c>
      <c r="C32" s="56">
        <v>137.6</v>
      </c>
      <c r="D32" s="56">
        <v>138.19999999999999</v>
      </c>
      <c r="E32" s="56">
        <v>138.1</v>
      </c>
      <c r="F32" s="56">
        <v>138.30000000000001</v>
      </c>
      <c r="G32" s="56">
        <v>138.1</v>
      </c>
      <c r="H32" s="56">
        <v>138.1</v>
      </c>
      <c r="I32" s="56">
        <v>137.9</v>
      </c>
      <c r="J32" s="56">
        <v>138</v>
      </c>
      <c r="K32" s="56">
        <v>138.30000000000001</v>
      </c>
      <c r="L32" s="49">
        <v>138.1</v>
      </c>
      <c r="M32" s="49">
        <v>137.30000000000001</v>
      </c>
      <c r="N32" s="49">
        <v>138.5</v>
      </c>
      <c r="O32" s="49">
        <v>137.5</v>
      </c>
      <c r="P32" s="49">
        <v>138.9</v>
      </c>
      <c r="Q32" s="49">
        <v>138.19999999999999</v>
      </c>
      <c r="R32" s="49">
        <v>138.19999999999999</v>
      </c>
      <c r="S32" s="49">
        <v>138.69999999999999</v>
      </c>
      <c r="T32" s="49">
        <v>138.5</v>
      </c>
      <c r="U32" s="49">
        <v>137.9</v>
      </c>
      <c r="V32" s="49">
        <v>137.9</v>
      </c>
      <c r="W32" s="49">
        <v>138.9</v>
      </c>
      <c r="X32" s="49">
        <v>139.19999999999999</v>
      </c>
      <c r="Y32" s="49">
        <v>138.9</v>
      </c>
      <c r="Z32" s="49">
        <v>138.5</v>
      </c>
      <c r="AA32" s="49">
        <v>138.5</v>
      </c>
      <c r="AB32" s="48">
        <v>138</v>
      </c>
      <c r="AC32" s="48">
        <v>139.30000000000001</v>
      </c>
      <c r="AD32" s="48">
        <v>139.30000000000001</v>
      </c>
      <c r="AE32" s="48">
        <v>138.5</v>
      </c>
      <c r="AF32" s="48">
        <v>139.30000000000001</v>
      </c>
      <c r="AG32" s="57">
        <v>144</v>
      </c>
      <c r="AH32" s="52">
        <f t="shared" si="2"/>
        <v>139.30000000000001</v>
      </c>
      <c r="AI32" s="53">
        <f t="shared" si="3"/>
        <v>137.30000000000001</v>
      </c>
      <c r="AK32" s="54"/>
    </row>
    <row r="33" spans="1:41" ht="14.45" x14ac:dyDescent="0.35">
      <c r="A33" s="58" t="s">
        <v>39</v>
      </c>
      <c r="B33" s="56">
        <v>50.4</v>
      </c>
      <c r="C33" s="56">
        <v>49.7</v>
      </c>
      <c r="D33" s="56">
        <v>50.7</v>
      </c>
      <c r="E33" s="56">
        <v>50.2</v>
      </c>
      <c r="F33" s="56">
        <v>60.8</v>
      </c>
      <c r="G33" s="56">
        <v>60.1</v>
      </c>
      <c r="H33" s="56">
        <v>70.099999999999994</v>
      </c>
      <c r="I33" s="56">
        <v>68.7</v>
      </c>
      <c r="J33" s="56">
        <v>69.900000000000006</v>
      </c>
      <c r="K33" s="56">
        <v>68.7</v>
      </c>
      <c r="L33" s="70">
        <v>69.3</v>
      </c>
      <c r="M33" s="70">
        <v>69.099999999999994</v>
      </c>
      <c r="N33" s="70">
        <v>68.900000000000006</v>
      </c>
      <c r="O33" s="70">
        <v>69.599999999999994</v>
      </c>
      <c r="P33" s="70">
        <v>70</v>
      </c>
      <c r="Q33" s="70">
        <v>70</v>
      </c>
      <c r="R33" s="70">
        <v>66.099999999999994</v>
      </c>
      <c r="S33" s="70">
        <v>67.2</v>
      </c>
      <c r="T33" s="70">
        <v>65.5</v>
      </c>
      <c r="U33" s="70">
        <v>65.5</v>
      </c>
      <c r="V33" s="70">
        <v>65.400000000000006</v>
      </c>
      <c r="W33" s="70">
        <v>66.099999999999994</v>
      </c>
      <c r="X33" s="70">
        <v>66</v>
      </c>
      <c r="Y33" s="70">
        <v>65.599999999999994</v>
      </c>
      <c r="Z33" s="70">
        <v>67.3</v>
      </c>
      <c r="AA33" s="70">
        <v>67.7</v>
      </c>
      <c r="AB33" s="56">
        <v>46.1</v>
      </c>
      <c r="AC33" s="56">
        <v>46.9</v>
      </c>
      <c r="AD33" s="56">
        <v>51.2</v>
      </c>
      <c r="AE33" s="56">
        <v>44</v>
      </c>
      <c r="AF33" s="56">
        <v>46.3</v>
      </c>
      <c r="AG33" s="59">
        <v>70</v>
      </c>
      <c r="AH33" s="52">
        <f t="shared" si="2"/>
        <v>70.099999999999994</v>
      </c>
      <c r="AI33" s="53">
        <f t="shared" si="3"/>
        <v>44</v>
      </c>
      <c r="AK33" s="54"/>
    </row>
    <row r="34" spans="1:41" ht="14.45" x14ac:dyDescent="0.35">
      <c r="A34" s="58" t="s">
        <v>40</v>
      </c>
      <c r="B34" s="56">
        <v>0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  <c r="Z34" s="70">
        <v>0</v>
      </c>
      <c r="AA34" s="70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9">
        <v>69</v>
      </c>
      <c r="AH34" s="52">
        <f t="shared" si="2"/>
        <v>0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28.7</v>
      </c>
      <c r="C35" s="56">
        <v>28.7</v>
      </c>
      <c r="D35" s="56">
        <v>28.7</v>
      </c>
      <c r="E35" s="56">
        <v>28.7</v>
      </c>
      <c r="F35" s="56">
        <v>28.7</v>
      </c>
      <c r="G35" s="56">
        <v>28.7</v>
      </c>
      <c r="H35" s="56">
        <v>29</v>
      </c>
      <c r="I35" s="56">
        <v>28.7</v>
      </c>
      <c r="J35" s="56">
        <v>28.5</v>
      </c>
      <c r="K35" s="56">
        <v>28.2</v>
      </c>
      <c r="L35" s="70">
        <v>28.2</v>
      </c>
      <c r="M35" s="70">
        <v>28.7</v>
      </c>
      <c r="N35" s="70">
        <v>28.7</v>
      </c>
      <c r="O35" s="70">
        <v>28.7</v>
      </c>
      <c r="P35" s="70">
        <v>28.8</v>
      </c>
      <c r="Q35" s="70">
        <v>28.5</v>
      </c>
      <c r="R35" s="70">
        <v>28.2</v>
      </c>
      <c r="S35" s="70">
        <v>21.7</v>
      </c>
      <c r="T35" s="70">
        <v>0</v>
      </c>
      <c r="U35" s="70">
        <v>0</v>
      </c>
      <c r="V35" s="70">
        <v>0</v>
      </c>
      <c r="W35" s="70">
        <v>27.5</v>
      </c>
      <c r="X35" s="70">
        <v>27.5</v>
      </c>
      <c r="Y35" s="70">
        <v>27.5</v>
      </c>
      <c r="Z35" s="70">
        <v>27.7</v>
      </c>
      <c r="AA35" s="70">
        <v>27.7</v>
      </c>
      <c r="AB35" s="56">
        <v>27.7</v>
      </c>
      <c r="AC35" s="56">
        <v>27.7</v>
      </c>
      <c r="AD35" s="56">
        <v>27.5</v>
      </c>
      <c r="AE35" s="56">
        <v>27.5</v>
      </c>
      <c r="AF35" s="56">
        <v>27.5</v>
      </c>
      <c r="AG35" s="59">
        <v>60</v>
      </c>
      <c r="AH35" s="52">
        <f t="shared" si="2"/>
        <v>29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15</v>
      </c>
      <c r="C36" s="56">
        <v>15</v>
      </c>
      <c r="D36" s="56">
        <v>15</v>
      </c>
      <c r="E36" s="56">
        <v>15</v>
      </c>
      <c r="F36" s="56">
        <v>15</v>
      </c>
      <c r="G36" s="56">
        <v>15</v>
      </c>
      <c r="H36" s="56">
        <v>15</v>
      </c>
      <c r="I36" s="56">
        <v>30</v>
      </c>
      <c r="J36" s="56">
        <v>15</v>
      </c>
      <c r="K36" s="56">
        <v>0</v>
      </c>
      <c r="L36" s="49">
        <v>0</v>
      </c>
      <c r="M36" s="49">
        <v>0</v>
      </c>
      <c r="N36" s="49">
        <v>15</v>
      </c>
      <c r="O36" s="49">
        <v>15</v>
      </c>
      <c r="P36" s="49">
        <v>15</v>
      </c>
      <c r="Q36" s="49">
        <v>15</v>
      </c>
      <c r="R36" s="49">
        <v>15</v>
      </c>
      <c r="S36" s="49">
        <v>0</v>
      </c>
      <c r="T36" s="49">
        <v>0</v>
      </c>
      <c r="U36" s="49">
        <v>30</v>
      </c>
      <c r="V36" s="70">
        <v>30</v>
      </c>
      <c r="W36" s="70">
        <v>30</v>
      </c>
      <c r="X36" s="70">
        <v>30</v>
      </c>
      <c r="Y36" s="70">
        <v>30</v>
      </c>
      <c r="Z36" s="70">
        <v>30</v>
      </c>
      <c r="AA36" s="70">
        <v>30</v>
      </c>
      <c r="AB36" s="56">
        <v>30</v>
      </c>
      <c r="AC36" s="56">
        <v>30</v>
      </c>
      <c r="AD36" s="56">
        <v>30</v>
      </c>
      <c r="AE36" s="56">
        <v>30</v>
      </c>
      <c r="AF36" s="56">
        <v>30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56">
        <v>12.6</v>
      </c>
      <c r="C37" s="56">
        <v>12.6</v>
      </c>
      <c r="D37" s="56">
        <v>12.6</v>
      </c>
      <c r="E37" s="56">
        <v>12.6</v>
      </c>
      <c r="F37" s="71">
        <v>12.6</v>
      </c>
      <c r="G37" s="71">
        <v>12.5</v>
      </c>
      <c r="H37" s="71">
        <v>12.5</v>
      </c>
      <c r="I37" s="71">
        <v>12.5</v>
      </c>
      <c r="J37" s="71">
        <v>12.5</v>
      </c>
      <c r="K37" s="71">
        <v>9.1999999999999993</v>
      </c>
      <c r="L37" s="49">
        <v>9.1999999999999993</v>
      </c>
      <c r="M37" s="49">
        <v>13.4</v>
      </c>
      <c r="N37" s="49">
        <v>13.3</v>
      </c>
      <c r="O37" s="49">
        <v>11.1</v>
      </c>
      <c r="P37" s="49">
        <v>11.1</v>
      </c>
      <c r="Q37" s="49">
        <v>11.2</v>
      </c>
      <c r="R37" s="49">
        <v>13</v>
      </c>
      <c r="S37" s="49">
        <v>13</v>
      </c>
      <c r="T37" s="49">
        <v>10.5</v>
      </c>
      <c r="U37" s="49">
        <v>12.8</v>
      </c>
      <c r="V37" s="49">
        <v>12.7</v>
      </c>
      <c r="W37" s="49">
        <v>12.7</v>
      </c>
      <c r="X37" s="49">
        <v>12.8</v>
      </c>
      <c r="Y37" s="49">
        <v>12.8</v>
      </c>
      <c r="Z37" s="49">
        <v>12.8</v>
      </c>
      <c r="AA37" s="49">
        <v>12.8</v>
      </c>
      <c r="AB37" s="56">
        <v>12.7</v>
      </c>
      <c r="AC37" s="56">
        <v>12.8</v>
      </c>
      <c r="AD37" s="56">
        <v>12.8</v>
      </c>
      <c r="AE37" s="56">
        <v>12.8</v>
      </c>
      <c r="AF37" s="56">
        <v>12.8</v>
      </c>
      <c r="AG37" s="59">
        <v>24</v>
      </c>
      <c r="AH37" s="52">
        <f t="shared" si="2"/>
        <v>13.4</v>
      </c>
      <c r="AI37" s="53">
        <f t="shared" si="3"/>
        <v>9.1999999999999993</v>
      </c>
      <c r="AK37" s="54"/>
    </row>
    <row r="38" spans="1:41" ht="14.45" x14ac:dyDescent="0.35">
      <c r="A38" s="58" t="s">
        <v>44</v>
      </c>
      <c r="B38" s="56">
        <v>2.1</v>
      </c>
      <c r="C38" s="56">
        <v>2.1</v>
      </c>
      <c r="D38" s="56">
        <v>2.1</v>
      </c>
      <c r="E38" s="56">
        <v>2.1</v>
      </c>
      <c r="F38" s="56">
        <v>2.1</v>
      </c>
      <c r="G38" s="56">
        <v>2.1</v>
      </c>
      <c r="H38" s="56">
        <v>2.1</v>
      </c>
      <c r="I38" s="56">
        <v>2.1</v>
      </c>
      <c r="J38" s="56">
        <v>2.1</v>
      </c>
      <c r="K38" s="56">
        <v>2.1</v>
      </c>
      <c r="L38" s="49">
        <v>2.1</v>
      </c>
      <c r="M38" s="49">
        <v>2.1</v>
      </c>
      <c r="N38" s="49">
        <v>2.1</v>
      </c>
      <c r="O38" s="49">
        <v>2.1</v>
      </c>
      <c r="P38" s="49">
        <v>3.3</v>
      </c>
      <c r="Q38" s="49">
        <v>3.3</v>
      </c>
      <c r="R38" s="49">
        <v>2.1</v>
      </c>
      <c r="S38" s="49">
        <v>2.1</v>
      </c>
      <c r="T38" s="49">
        <v>2.1</v>
      </c>
      <c r="U38" s="49">
        <v>2.1</v>
      </c>
      <c r="V38" s="49">
        <v>2.1</v>
      </c>
      <c r="W38" s="49">
        <v>2.1</v>
      </c>
      <c r="X38" s="49">
        <v>2.1</v>
      </c>
      <c r="Y38" s="49">
        <v>2.1</v>
      </c>
      <c r="Z38" s="49">
        <v>2.1</v>
      </c>
      <c r="AA38" s="49">
        <v>2.1</v>
      </c>
      <c r="AB38" s="56">
        <v>2.1</v>
      </c>
      <c r="AC38" s="56">
        <v>2.1</v>
      </c>
      <c r="AD38" s="56">
        <v>2.1</v>
      </c>
      <c r="AE38" s="56">
        <v>2.1</v>
      </c>
      <c r="AF38" s="56">
        <v>2.1</v>
      </c>
      <c r="AG38" s="59">
        <v>15</v>
      </c>
      <c r="AH38" s="52">
        <f t="shared" si="2"/>
        <v>3.3</v>
      </c>
      <c r="AI38" s="53">
        <f t="shared" si="3"/>
        <v>2.1</v>
      </c>
      <c r="AK38" s="54"/>
    </row>
    <row r="39" spans="1:41" ht="14.45" x14ac:dyDescent="0.35">
      <c r="A39" s="58" t="s">
        <v>45</v>
      </c>
      <c r="B39" s="56">
        <v>10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49">
        <v>10</v>
      </c>
      <c r="M39" s="49">
        <v>10</v>
      </c>
      <c r="N39" s="49">
        <v>10</v>
      </c>
      <c r="O39" s="49">
        <v>10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49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10</v>
      </c>
      <c r="AG39" s="59">
        <v>14.1</v>
      </c>
      <c r="AH39" s="52">
        <f t="shared" si="2"/>
        <v>10</v>
      </c>
      <c r="AI39" s="53">
        <f t="shared" si="3"/>
        <v>10</v>
      </c>
      <c r="AK39" s="54"/>
      <c r="AL39" s="64"/>
      <c r="AO39" s="64"/>
    </row>
    <row r="40" spans="1:41" s="64" customFormat="1" ht="14.45" x14ac:dyDescent="0.35">
      <c r="A40" s="72" t="s">
        <v>46</v>
      </c>
      <c r="B40" s="56">
        <v>10</v>
      </c>
      <c r="C40" s="56">
        <v>10</v>
      </c>
      <c r="D40" s="56">
        <v>10</v>
      </c>
      <c r="E40" s="56">
        <v>10</v>
      </c>
      <c r="F40" s="56">
        <v>10</v>
      </c>
      <c r="G40" s="56">
        <v>10</v>
      </c>
      <c r="H40" s="56">
        <v>10</v>
      </c>
      <c r="I40" s="56">
        <v>10</v>
      </c>
      <c r="J40" s="56">
        <v>10</v>
      </c>
      <c r="K40" s="56">
        <v>10</v>
      </c>
      <c r="L40" s="49">
        <v>10</v>
      </c>
      <c r="M40" s="49">
        <v>10</v>
      </c>
      <c r="N40" s="49">
        <v>10</v>
      </c>
      <c r="O40" s="49">
        <v>10</v>
      </c>
      <c r="P40" s="49">
        <v>10</v>
      </c>
      <c r="Q40" s="49">
        <v>10</v>
      </c>
      <c r="R40" s="49">
        <v>10</v>
      </c>
      <c r="S40" s="49">
        <v>10</v>
      </c>
      <c r="T40" s="49">
        <v>10</v>
      </c>
      <c r="U40" s="49">
        <v>10</v>
      </c>
      <c r="V40" s="49">
        <v>10</v>
      </c>
      <c r="W40" s="49">
        <v>10</v>
      </c>
      <c r="X40" s="49">
        <v>10</v>
      </c>
      <c r="Y40" s="49">
        <v>10</v>
      </c>
      <c r="Z40" s="49">
        <v>10</v>
      </c>
      <c r="AA40" s="49">
        <v>10</v>
      </c>
      <c r="AB40" s="56">
        <v>10</v>
      </c>
      <c r="AC40" s="56">
        <v>10</v>
      </c>
      <c r="AD40" s="56">
        <v>10</v>
      </c>
      <c r="AE40" s="56">
        <v>10</v>
      </c>
      <c r="AF40" s="56">
        <v>10</v>
      </c>
      <c r="AG40" s="59">
        <v>14</v>
      </c>
      <c r="AH40" s="52">
        <f t="shared" si="2"/>
        <v>10</v>
      </c>
      <c r="AI40" s="53">
        <f t="shared" si="3"/>
        <v>10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7.2</v>
      </c>
      <c r="C41" s="56">
        <v>7.2</v>
      </c>
      <c r="D41" s="56">
        <v>7.2</v>
      </c>
      <c r="E41" s="56">
        <v>7.2</v>
      </c>
      <c r="F41" s="56">
        <v>7.2</v>
      </c>
      <c r="G41" s="56">
        <v>7.2</v>
      </c>
      <c r="H41" s="56">
        <v>7.2</v>
      </c>
      <c r="I41" s="56">
        <v>7.9</v>
      </c>
      <c r="J41" s="56">
        <v>7.9</v>
      </c>
      <c r="K41" s="56">
        <v>7.9</v>
      </c>
      <c r="L41" s="49">
        <v>7.9</v>
      </c>
      <c r="M41" s="49">
        <v>7.9</v>
      </c>
      <c r="N41" s="49">
        <v>7.9</v>
      </c>
      <c r="O41" s="49">
        <v>7.9</v>
      </c>
      <c r="P41" s="49">
        <v>7.9</v>
      </c>
      <c r="Q41" s="49">
        <v>7.9</v>
      </c>
      <c r="R41" s="49">
        <v>7.9</v>
      </c>
      <c r="S41" s="49">
        <v>5.8</v>
      </c>
      <c r="T41" s="49">
        <v>4.8</v>
      </c>
      <c r="U41" s="49">
        <v>8.1999999999999993</v>
      </c>
      <c r="V41" s="49">
        <v>8</v>
      </c>
      <c r="W41" s="49">
        <v>8</v>
      </c>
      <c r="X41" s="49">
        <v>8</v>
      </c>
      <c r="Y41" s="49">
        <v>8</v>
      </c>
      <c r="Z41" s="49">
        <v>8</v>
      </c>
      <c r="AA41" s="49">
        <v>8</v>
      </c>
      <c r="AB41" s="56">
        <v>8.1999999999999993</v>
      </c>
      <c r="AC41" s="56">
        <v>8.1999999999999993</v>
      </c>
      <c r="AD41" s="56">
        <v>8.1</v>
      </c>
      <c r="AE41" s="56">
        <v>8.1999999999999993</v>
      </c>
      <c r="AF41" s="56">
        <v>8.1999999999999993</v>
      </c>
      <c r="AG41" s="59">
        <v>10.050000000000001</v>
      </c>
      <c r="AH41" s="52">
        <f t="shared" si="2"/>
        <v>8.1999999999999993</v>
      </c>
      <c r="AI41" s="53">
        <f t="shared" si="3"/>
        <v>4.8</v>
      </c>
      <c r="AK41" s="54"/>
    </row>
    <row r="42" spans="1:41" ht="14.45" x14ac:dyDescent="0.35">
      <c r="A42" s="58" t="s">
        <v>48</v>
      </c>
      <c r="B42" s="56">
        <v>6.2</v>
      </c>
      <c r="C42" s="56">
        <v>6.2</v>
      </c>
      <c r="D42" s="56">
        <v>6.2</v>
      </c>
      <c r="E42" s="56">
        <v>6.2</v>
      </c>
      <c r="F42" s="56">
        <v>6.2</v>
      </c>
      <c r="G42" s="56">
        <v>6.2</v>
      </c>
      <c r="H42" s="56">
        <v>6.2</v>
      </c>
      <c r="I42" s="56">
        <v>6.2</v>
      </c>
      <c r="J42" s="56">
        <v>6.2</v>
      </c>
      <c r="K42" s="56">
        <v>6.2</v>
      </c>
      <c r="L42" s="49">
        <v>6</v>
      </c>
      <c r="M42" s="49">
        <v>6</v>
      </c>
      <c r="N42" s="49">
        <v>6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49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6.2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 t="shared" ref="B43" si="5">B180</f>
        <v>3.54</v>
      </c>
      <c r="C43" s="73">
        <f t="shared" ref="C43:AF43" si="6">C180</f>
        <v>3.54</v>
      </c>
      <c r="D43" s="73">
        <f t="shared" si="6"/>
        <v>3.54</v>
      </c>
      <c r="E43" s="73">
        <f t="shared" si="6"/>
        <v>3.54</v>
      </c>
      <c r="F43" s="73">
        <f t="shared" si="6"/>
        <v>3.54</v>
      </c>
      <c r="G43" s="73">
        <f t="shared" si="6"/>
        <v>3.54</v>
      </c>
      <c r="H43" s="73">
        <f t="shared" si="6"/>
        <v>3.54</v>
      </c>
      <c r="I43" s="73">
        <f t="shared" si="6"/>
        <v>3.54</v>
      </c>
      <c r="J43" s="73">
        <f t="shared" si="6"/>
        <v>3.54</v>
      </c>
      <c r="K43" s="73">
        <f t="shared" si="6"/>
        <v>3.54</v>
      </c>
      <c r="L43" s="73">
        <f t="shared" si="6"/>
        <v>3.54</v>
      </c>
      <c r="M43" s="73">
        <f t="shared" si="6"/>
        <v>3.54</v>
      </c>
      <c r="N43" s="73">
        <f t="shared" si="6"/>
        <v>3.54</v>
      </c>
      <c r="O43" s="73">
        <f t="shared" si="6"/>
        <v>3.54</v>
      </c>
      <c r="P43" s="73">
        <f t="shared" si="6"/>
        <v>3.54</v>
      </c>
      <c r="Q43" s="73">
        <f t="shared" si="6"/>
        <v>3.54</v>
      </c>
      <c r="R43" s="73">
        <f t="shared" si="6"/>
        <v>3.54</v>
      </c>
      <c r="S43" s="73">
        <f t="shared" si="6"/>
        <v>3.54</v>
      </c>
      <c r="T43" s="73">
        <f t="shared" si="6"/>
        <v>3.54</v>
      </c>
      <c r="U43" s="73">
        <f t="shared" si="6"/>
        <v>3.54</v>
      </c>
      <c r="V43" s="73">
        <f t="shared" si="6"/>
        <v>3.54</v>
      </c>
      <c r="W43" s="73">
        <f t="shared" si="6"/>
        <v>3.54</v>
      </c>
      <c r="X43" s="73">
        <f t="shared" si="6"/>
        <v>3.54</v>
      </c>
      <c r="Y43" s="73">
        <f t="shared" si="6"/>
        <v>3.54</v>
      </c>
      <c r="Z43" s="73">
        <f t="shared" si="6"/>
        <v>3.54</v>
      </c>
      <c r="AA43" s="73">
        <v>3.5</v>
      </c>
      <c r="AB43" s="73">
        <f t="shared" si="6"/>
        <v>3.54</v>
      </c>
      <c r="AC43" s="73">
        <f t="shared" si="6"/>
        <v>3.54</v>
      </c>
      <c r="AD43" s="73">
        <f t="shared" si="6"/>
        <v>3.54</v>
      </c>
      <c r="AE43" s="73">
        <f t="shared" si="6"/>
        <v>3.54</v>
      </c>
      <c r="AF43" s="73">
        <f t="shared" si="6"/>
        <v>3.54</v>
      </c>
      <c r="AG43" s="73">
        <f>AG180</f>
        <v>8.56</v>
      </c>
      <c r="AH43" s="52">
        <f t="shared" si="2"/>
        <v>3.54</v>
      </c>
      <c r="AI43" s="53">
        <f t="shared" si="3"/>
        <v>3.5</v>
      </c>
      <c r="AK43" s="54"/>
    </row>
    <row r="44" spans="1:41" thickBot="1" x14ac:dyDescent="0.4">
      <c r="A44" s="68" t="s">
        <v>50</v>
      </c>
      <c r="B44" s="69">
        <f t="shared" ref="B44:AF44" si="7">SUM(B32:B43)</f>
        <v>283.64</v>
      </c>
      <c r="C44" s="69">
        <f t="shared" si="7"/>
        <v>282.64</v>
      </c>
      <c r="D44" s="69">
        <f t="shared" si="7"/>
        <v>284.23999999999995</v>
      </c>
      <c r="E44" s="69">
        <f t="shared" si="7"/>
        <v>283.64</v>
      </c>
      <c r="F44" s="69">
        <f t="shared" si="7"/>
        <v>294.44</v>
      </c>
      <c r="G44" s="69">
        <f t="shared" si="7"/>
        <v>293.44</v>
      </c>
      <c r="H44" s="69">
        <f t="shared" si="7"/>
        <v>303.74</v>
      </c>
      <c r="I44" s="69">
        <f t="shared" si="7"/>
        <v>317.54000000000002</v>
      </c>
      <c r="J44" s="69">
        <f t="shared" si="7"/>
        <v>303.64</v>
      </c>
      <c r="K44" s="69">
        <f t="shared" si="7"/>
        <v>284.14</v>
      </c>
      <c r="L44" s="69">
        <f t="shared" si="7"/>
        <v>284.33999999999997</v>
      </c>
      <c r="M44" s="69">
        <f t="shared" si="7"/>
        <v>288.04000000000002</v>
      </c>
      <c r="N44" s="69">
        <f t="shared" si="7"/>
        <v>303.94</v>
      </c>
      <c r="O44" s="69">
        <f t="shared" si="7"/>
        <v>301.44</v>
      </c>
      <c r="P44" s="69">
        <f t="shared" si="7"/>
        <v>304.54000000000002</v>
      </c>
      <c r="Q44" s="69">
        <f>SUM(Q32:Q43)</f>
        <v>303.64</v>
      </c>
      <c r="R44" s="69">
        <f t="shared" si="7"/>
        <v>300.04000000000002</v>
      </c>
      <c r="S44" s="69">
        <f t="shared" si="7"/>
        <v>278.03999999999996</v>
      </c>
      <c r="T44" s="69">
        <f t="shared" si="7"/>
        <v>250.94</v>
      </c>
      <c r="U44" s="69">
        <f t="shared" si="7"/>
        <v>286.04000000000002</v>
      </c>
      <c r="V44" s="69">
        <f t="shared" si="7"/>
        <v>285.64000000000004</v>
      </c>
      <c r="W44" s="69">
        <f t="shared" si="7"/>
        <v>314.84000000000003</v>
      </c>
      <c r="X44" s="69">
        <f t="shared" si="7"/>
        <v>315.14000000000004</v>
      </c>
      <c r="Y44" s="69">
        <f t="shared" si="7"/>
        <v>314.44000000000005</v>
      </c>
      <c r="Z44" s="69">
        <f t="shared" si="7"/>
        <v>315.94000000000005</v>
      </c>
      <c r="AA44" s="69">
        <f t="shared" si="7"/>
        <v>316.3</v>
      </c>
      <c r="AB44" s="69">
        <f t="shared" si="7"/>
        <v>294.33999999999997</v>
      </c>
      <c r="AC44" s="69">
        <f t="shared" si="7"/>
        <v>296.54000000000002</v>
      </c>
      <c r="AD44" s="69">
        <f t="shared" si="7"/>
        <v>300.54000000000008</v>
      </c>
      <c r="AE44" s="69">
        <f t="shared" si="7"/>
        <v>292.64</v>
      </c>
      <c r="AF44" s="69">
        <f t="shared" si="7"/>
        <v>295.74000000000007</v>
      </c>
      <c r="AG44" s="74">
        <f>SUM(AG32:AG43)</f>
        <v>464.91</v>
      </c>
      <c r="AH44" s="52">
        <f t="shared" si="2"/>
        <v>317.54000000000002</v>
      </c>
      <c r="AI44" s="53">
        <f t="shared" si="3"/>
        <v>250.94</v>
      </c>
      <c r="AK44" s="54"/>
    </row>
    <row r="45" spans="1:41" ht="14.45" x14ac:dyDescent="0.35">
      <c r="A45" s="55" t="s">
        <v>51</v>
      </c>
      <c r="B45" s="56">
        <v>29.2</v>
      </c>
      <c r="C45" s="56">
        <v>58.7</v>
      </c>
      <c r="D45" s="56">
        <v>34.799999999999997</v>
      </c>
      <c r="E45" s="56">
        <v>59</v>
      </c>
      <c r="F45" s="56">
        <v>39.4</v>
      </c>
      <c r="G45" s="56">
        <v>40</v>
      </c>
      <c r="H45" s="56">
        <v>38.9</v>
      </c>
      <c r="I45" s="56">
        <v>59.1</v>
      </c>
      <c r="J45" s="56">
        <v>59.2</v>
      </c>
      <c r="K45" s="56">
        <v>59.2</v>
      </c>
      <c r="L45" s="75">
        <v>59.1</v>
      </c>
      <c r="M45" s="75">
        <v>59.1</v>
      </c>
      <c r="N45" s="75">
        <v>34.4</v>
      </c>
      <c r="O45" s="75">
        <v>30.2</v>
      </c>
      <c r="P45" s="49">
        <v>24.6</v>
      </c>
      <c r="Q45" s="49">
        <v>20</v>
      </c>
      <c r="R45" s="49">
        <v>58.8</v>
      </c>
      <c r="S45" s="49">
        <v>59.2</v>
      </c>
      <c r="T45" s="49">
        <v>53.6</v>
      </c>
      <c r="U45" s="49">
        <v>40.299999999999997</v>
      </c>
      <c r="V45" s="49">
        <v>30.4</v>
      </c>
      <c r="W45" s="49">
        <v>20</v>
      </c>
      <c r="X45" s="49">
        <v>12.6</v>
      </c>
      <c r="Y45" s="49">
        <v>29.9</v>
      </c>
      <c r="Z45" s="49">
        <v>59</v>
      </c>
      <c r="AA45" s="49">
        <v>58.3</v>
      </c>
      <c r="AB45" s="49">
        <v>59.2</v>
      </c>
      <c r="AC45" s="49">
        <v>59.2</v>
      </c>
      <c r="AD45" s="49">
        <v>48.7</v>
      </c>
      <c r="AE45" s="49">
        <v>59.1</v>
      </c>
      <c r="AF45" s="49">
        <v>59.1</v>
      </c>
      <c r="AG45" s="57">
        <v>60</v>
      </c>
      <c r="AH45" s="52">
        <f t="shared" si="2"/>
        <v>59.2</v>
      </c>
      <c r="AI45" s="53">
        <f t="shared" si="3"/>
        <v>12.6</v>
      </c>
      <c r="AK45" s="54"/>
    </row>
    <row r="46" spans="1:41" ht="14.45" x14ac:dyDescent="0.35">
      <c r="A46" s="58" t="s">
        <v>52</v>
      </c>
      <c r="B46" s="56">
        <v>14.9</v>
      </c>
      <c r="C46" s="56">
        <v>30.3</v>
      </c>
      <c r="D46" s="56">
        <v>22.3</v>
      </c>
      <c r="E46" s="56">
        <v>30.5</v>
      </c>
      <c r="F46" s="56">
        <v>15</v>
      </c>
      <c r="G46" s="56">
        <v>15</v>
      </c>
      <c r="H46" s="56">
        <v>19.399999999999999</v>
      </c>
      <c r="I46" s="56">
        <v>29.7</v>
      </c>
      <c r="J46" s="56">
        <v>31</v>
      </c>
      <c r="K46" s="56">
        <v>30.3</v>
      </c>
      <c r="L46" s="75">
        <v>30.2</v>
      </c>
      <c r="M46" s="75">
        <v>30.3</v>
      </c>
      <c r="N46" s="75">
        <v>15.9</v>
      </c>
      <c r="O46" s="75">
        <v>15</v>
      </c>
      <c r="P46" s="70">
        <v>12.3</v>
      </c>
      <c r="Q46" s="70">
        <v>9.5</v>
      </c>
      <c r="R46" s="49">
        <v>30.8</v>
      </c>
      <c r="S46" s="49">
        <v>25.3</v>
      </c>
      <c r="T46" s="49">
        <v>25.2</v>
      </c>
      <c r="U46" s="70">
        <v>14.7</v>
      </c>
      <c r="V46" s="70">
        <v>16.2</v>
      </c>
      <c r="W46" s="70">
        <v>11.4</v>
      </c>
      <c r="X46" s="70">
        <v>10.9</v>
      </c>
      <c r="Y46" s="70">
        <v>14.8</v>
      </c>
      <c r="Z46" s="70">
        <v>28.4</v>
      </c>
      <c r="AA46" s="70">
        <v>29.8</v>
      </c>
      <c r="AB46" s="70">
        <v>30.9</v>
      </c>
      <c r="AC46" s="70">
        <v>29.7</v>
      </c>
      <c r="AD46" s="70">
        <v>18.100000000000001</v>
      </c>
      <c r="AE46" s="70">
        <v>30.6</v>
      </c>
      <c r="AF46" s="70">
        <v>30.6</v>
      </c>
      <c r="AG46" s="59">
        <v>32</v>
      </c>
      <c r="AH46" s="52">
        <f t="shared" si="2"/>
        <v>31</v>
      </c>
      <c r="AI46" s="53">
        <f t="shared" si="3"/>
        <v>9.5</v>
      </c>
      <c r="AK46" s="54"/>
    </row>
    <row r="47" spans="1:41" thickBot="1" x14ac:dyDescent="0.4">
      <c r="A47" s="72" t="s">
        <v>53</v>
      </c>
      <c r="B47" s="71">
        <v>5.4</v>
      </c>
      <c r="C47" s="71">
        <v>11</v>
      </c>
      <c r="D47" s="71">
        <v>8.1</v>
      </c>
      <c r="E47" s="71">
        <v>11.1</v>
      </c>
      <c r="F47" s="71">
        <v>5.5</v>
      </c>
      <c r="G47" s="71">
        <v>5.3</v>
      </c>
      <c r="H47" s="71">
        <v>7</v>
      </c>
      <c r="I47" s="71">
        <v>10.8</v>
      </c>
      <c r="J47" s="71">
        <v>11.3</v>
      </c>
      <c r="K47" s="71">
        <v>11.1</v>
      </c>
      <c r="L47" s="76">
        <v>11</v>
      </c>
      <c r="M47" s="76">
        <v>11</v>
      </c>
      <c r="N47" s="76">
        <v>5.8</v>
      </c>
      <c r="O47" s="76">
        <v>5.5</v>
      </c>
      <c r="P47" s="77">
        <v>4.8</v>
      </c>
      <c r="Q47" s="77">
        <v>3.5</v>
      </c>
      <c r="R47" s="49">
        <v>11.2</v>
      </c>
      <c r="S47" s="49">
        <v>9.1999999999999993</v>
      </c>
      <c r="T47" s="49">
        <v>9.1999999999999993</v>
      </c>
      <c r="U47" s="77">
        <v>5.3</v>
      </c>
      <c r="V47" s="77">
        <v>5.9</v>
      </c>
      <c r="W47" s="77">
        <v>4.2</v>
      </c>
      <c r="X47" s="77">
        <v>4</v>
      </c>
      <c r="Y47" s="77">
        <v>5.4</v>
      </c>
      <c r="Z47" s="77">
        <v>10.4</v>
      </c>
      <c r="AA47" s="77">
        <v>10.9</v>
      </c>
      <c r="AB47" s="77">
        <v>11.3</v>
      </c>
      <c r="AC47" s="77">
        <v>10.8</v>
      </c>
      <c r="AD47" s="77">
        <v>6.6</v>
      </c>
      <c r="AE47" s="77">
        <v>11.2</v>
      </c>
      <c r="AF47" s="77">
        <v>11.2</v>
      </c>
      <c r="AG47" s="78">
        <v>14</v>
      </c>
      <c r="AH47" s="52">
        <f t="shared" si="2"/>
        <v>11.3</v>
      </c>
      <c r="AI47" s="53">
        <f t="shared" si="3"/>
        <v>3.5</v>
      </c>
      <c r="AK47" s="54"/>
    </row>
    <row r="48" spans="1:41" thickBot="1" x14ac:dyDescent="0.4">
      <c r="A48" s="68" t="s">
        <v>54</v>
      </c>
      <c r="B48" s="69">
        <f>SUM(B45:B47)</f>
        <v>49.5</v>
      </c>
      <c r="C48" s="69">
        <f t="shared" ref="C48:AF48" si="8">SUM(C45:C47)</f>
        <v>100</v>
      </c>
      <c r="D48" s="69">
        <f t="shared" si="8"/>
        <v>65.199999999999989</v>
      </c>
      <c r="E48" s="69">
        <f t="shared" si="8"/>
        <v>100.6</v>
      </c>
      <c r="F48" s="69">
        <f t="shared" si="8"/>
        <v>59.9</v>
      </c>
      <c r="G48" s="69">
        <f t="shared" si="8"/>
        <v>60.3</v>
      </c>
      <c r="H48" s="69">
        <f t="shared" si="8"/>
        <v>65.3</v>
      </c>
      <c r="I48" s="69">
        <f t="shared" si="8"/>
        <v>99.6</v>
      </c>
      <c r="J48" s="69">
        <f t="shared" si="8"/>
        <v>101.5</v>
      </c>
      <c r="K48" s="69">
        <f t="shared" si="8"/>
        <v>100.6</v>
      </c>
      <c r="L48" s="69">
        <f t="shared" si="8"/>
        <v>100.3</v>
      </c>
      <c r="M48" s="69">
        <f t="shared" si="8"/>
        <v>100.4</v>
      </c>
      <c r="N48" s="69">
        <f t="shared" si="8"/>
        <v>56.099999999999994</v>
      </c>
      <c r="O48" s="69">
        <f t="shared" si="8"/>
        <v>50.7</v>
      </c>
      <c r="P48" s="69">
        <f t="shared" si="8"/>
        <v>41.7</v>
      </c>
      <c r="Q48" s="69">
        <f t="shared" si="8"/>
        <v>33</v>
      </c>
      <c r="R48" s="69">
        <f t="shared" si="8"/>
        <v>100.8</v>
      </c>
      <c r="S48" s="69">
        <f t="shared" si="8"/>
        <v>93.7</v>
      </c>
      <c r="T48" s="69">
        <f t="shared" si="8"/>
        <v>88</v>
      </c>
      <c r="U48" s="69">
        <f t="shared" si="8"/>
        <v>60.3</v>
      </c>
      <c r="V48" s="69">
        <f t="shared" si="8"/>
        <v>52.499999999999993</v>
      </c>
      <c r="W48" s="69">
        <f t="shared" si="8"/>
        <v>35.6</v>
      </c>
      <c r="X48" s="69">
        <f t="shared" si="8"/>
        <v>27.5</v>
      </c>
      <c r="Y48" s="69">
        <f t="shared" si="8"/>
        <v>50.1</v>
      </c>
      <c r="Z48" s="69">
        <f t="shared" si="8"/>
        <v>97.800000000000011</v>
      </c>
      <c r="AA48" s="69">
        <f t="shared" si="8"/>
        <v>99</v>
      </c>
      <c r="AB48" s="69">
        <f t="shared" si="8"/>
        <v>101.39999999999999</v>
      </c>
      <c r="AC48" s="69">
        <f t="shared" si="8"/>
        <v>99.7</v>
      </c>
      <c r="AD48" s="69">
        <f t="shared" si="8"/>
        <v>73.400000000000006</v>
      </c>
      <c r="AE48" s="69">
        <f t="shared" si="8"/>
        <v>100.9</v>
      </c>
      <c r="AF48" s="69">
        <f t="shared" si="8"/>
        <v>100.9</v>
      </c>
      <c r="AG48" s="74">
        <f>SUM(AG45:AG47)</f>
        <v>106</v>
      </c>
      <c r="AH48" s="52">
        <f t="shared" si="2"/>
        <v>101.5</v>
      </c>
      <c r="AI48" s="53">
        <f t="shared" si="3"/>
        <v>27.5</v>
      </c>
      <c r="AK48" s="54"/>
    </row>
    <row r="49" spans="1:37" ht="14.45" x14ac:dyDescent="0.35">
      <c r="A49" s="55" t="s">
        <v>55</v>
      </c>
      <c r="B49" s="49">
        <v>33.869999999999997</v>
      </c>
      <c r="C49" s="49">
        <v>33.700000000000003</v>
      </c>
      <c r="D49" s="49">
        <v>37.799999999999997</v>
      </c>
      <c r="E49" s="49">
        <v>36.799999999999997</v>
      </c>
      <c r="F49" s="49">
        <v>33.4</v>
      </c>
      <c r="G49" s="49">
        <v>33.700000000000003</v>
      </c>
      <c r="H49" s="49">
        <v>32.9</v>
      </c>
      <c r="I49" s="49">
        <v>30.49</v>
      </c>
      <c r="J49" s="49">
        <v>40.4</v>
      </c>
      <c r="K49" s="49">
        <v>31.51</v>
      </c>
      <c r="L49" s="49">
        <v>40.4</v>
      </c>
      <c r="M49" s="49">
        <v>45.5</v>
      </c>
      <c r="N49" s="49">
        <v>32.700000000000003</v>
      </c>
      <c r="O49" s="49">
        <v>39.299999999999997</v>
      </c>
      <c r="P49" s="49">
        <v>33.6</v>
      </c>
      <c r="Q49" s="49">
        <v>33.6</v>
      </c>
      <c r="R49" s="49">
        <v>32.9</v>
      </c>
      <c r="S49" s="49">
        <v>51</v>
      </c>
      <c r="T49" s="49">
        <v>46.5</v>
      </c>
      <c r="U49" s="49">
        <v>44</v>
      </c>
      <c r="V49" s="49">
        <v>44.5</v>
      </c>
      <c r="W49" s="49">
        <v>42.5</v>
      </c>
      <c r="X49" s="49">
        <v>40.76</v>
      </c>
      <c r="Y49" s="49">
        <v>37.5</v>
      </c>
      <c r="Z49" s="49">
        <v>47.61</v>
      </c>
      <c r="AA49" s="49">
        <v>67</v>
      </c>
      <c r="AB49" s="49">
        <v>75.5</v>
      </c>
      <c r="AC49" s="49">
        <v>68.599999999999994</v>
      </c>
      <c r="AD49" s="49">
        <v>49.3</v>
      </c>
      <c r="AE49" s="49">
        <v>29.37</v>
      </c>
      <c r="AF49" s="49">
        <v>27.49</v>
      </c>
      <c r="AG49" s="57"/>
      <c r="AH49" s="52">
        <f t="shared" si="2"/>
        <v>75.5</v>
      </c>
      <c r="AI49" s="53">
        <f t="shared" si="3"/>
        <v>27.49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42.1</v>
      </c>
      <c r="K50" s="70">
        <v>39.9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50.2</v>
      </c>
      <c r="AB50" s="70">
        <f>46.7+10+49.1</f>
        <v>105.80000000000001</v>
      </c>
      <c r="AC50" s="70">
        <f>48.5+70</f>
        <v>118.5</v>
      </c>
      <c r="AD50" s="70">
        <f>35.5+38.1+10</f>
        <v>83.6</v>
      </c>
      <c r="AE50" s="70">
        <f>25+50</f>
        <v>75</v>
      </c>
      <c r="AF50" s="70">
        <f>24+52</f>
        <v>76</v>
      </c>
      <c r="AG50" s="59"/>
      <c r="AH50" s="52">
        <f t="shared" si="2"/>
        <v>118.5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155</v>
      </c>
      <c r="C51" s="70">
        <v>160</v>
      </c>
      <c r="D51" s="70">
        <v>156</v>
      </c>
      <c r="E51" s="70">
        <v>120</v>
      </c>
      <c r="F51" s="70">
        <v>104</v>
      </c>
      <c r="G51" s="49">
        <v>116</v>
      </c>
      <c r="H51" s="49">
        <v>120</v>
      </c>
      <c r="I51" s="49">
        <v>148.4</v>
      </c>
      <c r="J51" s="49">
        <v>120.8</v>
      </c>
      <c r="K51" s="49">
        <v>135.5</v>
      </c>
      <c r="L51" s="70">
        <v>165</v>
      </c>
      <c r="M51" s="70">
        <v>207</v>
      </c>
      <c r="N51" s="70">
        <v>216</v>
      </c>
      <c r="O51" s="70">
        <v>203</v>
      </c>
      <c r="P51" s="70">
        <v>200</v>
      </c>
      <c r="Q51" s="70">
        <v>228</v>
      </c>
      <c r="R51" s="70">
        <v>212.3</v>
      </c>
      <c r="S51" s="70">
        <f>78+77</f>
        <v>155</v>
      </c>
      <c r="T51" s="70">
        <f>88+88</f>
        <v>176</v>
      </c>
      <c r="U51" s="80">
        <f>69+69</f>
        <v>138</v>
      </c>
      <c r="V51" s="80">
        <f>73.6+75.4</f>
        <v>149</v>
      </c>
      <c r="W51" s="80">
        <f>66.7+66.3</f>
        <v>133</v>
      </c>
      <c r="X51" s="80">
        <v>143</v>
      </c>
      <c r="Y51" s="80">
        <v>168</v>
      </c>
      <c r="Z51" s="80">
        <v>250</v>
      </c>
      <c r="AA51" s="80">
        <v>216</v>
      </c>
      <c r="AB51" s="70">
        <v>180</v>
      </c>
      <c r="AC51" s="70">
        <v>181</v>
      </c>
      <c r="AD51" s="70">
        <v>150</v>
      </c>
      <c r="AE51" s="70">
        <v>100</v>
      </c>
      <c r="AF51" s="70">
        <v>101</v>
      </c>
      <c r="AG51" s="81"/>
      <c r="AH51" s="52">
        <f t="shared" si="2"/>
        <v>250</v>
      </c>
      <c r="AI51" s="53">
        <f t="shared" si="3"/>
        <v>100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10</v>
      </c>
      <c r="P52" s="70">
        <v>8.1999999999999993</v>
      </c>
      <c r="Q52" s="70">
        <v>8</v>
      </c>
      <c r="R52" s="70">
        <v>8</v>
      </c>
      <c r="S52" s="70">
        <v>44.2</v>
      </c>
      <c r="T52" s="70">
        <v>44</v>
      </c>
      <c r="U52" s="70">
        <v>14</v>
      </c>
      <c r="V52" s="70">
        <v>14</v>
      </c>
      <c r="W52" s="70">
        <v>14</v>
      </c>
      <c r="X52" s="70">
        <v>14</v>
      </c>
      <c r="Y52" s="70">
        <v>14</v>
      </c>
      <c r="Z52" s="70">
        <v>14</v>
      </c>
      <c r="AA52" s="70">
        <v>17</v>
      </c>
      <c r="AB52" s="82">
        <v>17</v>
      </c>
      <c r="AC52" s="82">
        <v>17</v>
      </c>
      <c r="AD52" s="82">
        <v>0</v>
      </c>
      <c r="AE52" s="82">
        <v>0</v>
      </c>
      <c r="AF52" s="82">
        <v>0</v>
      </c>
      <c r="AG52" s="81"/>
      <c r="AH52" s="52">
        <f t="shared" si="2"/>
        <v>44.2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56</v>
      </c>
      <c r="L53" s="49">
        <v>46.8</v>
      </c>
      <c r="M53" s="49">
        <v>53.7</v>
      </c>
      <c r="N53" s="49">
        <v>60.1</v>
      </c>
      <c r="O53" s="49">
        <v>56.3</v>
      </c>
      <c r="P53" s="49">
        <v>67.400000000000006</v>
      </c>
      <c r="Q53" s="49">
        <v>63.3</v>
      </c>
      <c r="R53" s="49">
        <v>61.3</v>
      </c>
      <c r="S53" s="49">
        <v>63.3</v>
      </c>
      <c r="T53" s="49">
        <v>59.4</v>
      </c>
      <c r="U53" s="49">
        <v>57</v>
      </c>
      <c r="V53" s="49">
        <v>54.9</v>
      </c>
      <c r="W53" s="49">
        <v>48.5</v>
      </c>
      <c r="X53" s="49">
        <v>50</v>
      </c>
      <c r="Y53" s="49">
        <v>52.9</v>
      </c>
      <c r="Z53" s="49">
        <v>58.1</v>
      </c>
      <c r="AA53" s="49">
        <v>56.21</v>
      </c>
      <c r="AB53" s="49">
        <v>63.4</v>
      </c>
      <c r="AC53" s="49">
        <v>67.599999999999994</v>
      </c>
      <c r="AD53" s="49">
        <v>63.7</v>
      </c>
      <c r="AE53" s="49">
        <v>59.9</v>
      </c>
      <c r="AF53" s="49">
        <v>63</v>
      </c>
      <c r="AG53" s="81"/>
      <c r="AH53" s="52">
        <f t="shared" si="2"/>
        <v>67.599999999999994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6</v>
      </c>
      <c r="C54" s="70">
        <v>6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10</v>
      </c>
      <c r="AD54" s="83">
        <v>10</v>
      </c>
      <c r="AE54" s="83">
        <v>10</v>
      </c>
      <c r="AF54" s="83">
        <v>10</v>
      </c>
      <c r="AG54" s="81"/>
      <c r="AH54" s="52">
        <f t="shared" si="2"/>
        <v>10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2">
        <v>0</v>
      </c>
      <c r="AC56" s="82">
        <v>0</v>
      </c>
      <c r="AD56" s="83">
        <v>0</v>
      </c>
      <c r="AE56" s="83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4.45" x14ac:dyDescent="0.3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2">
        <v>0</v>
      </c>
      <c r="AC57" s="82">
        <v>0</v>
      </c>
      <c r="AD57" s="83">
        <v>0</v>
      </c>
      <c r="AE57" s="83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ht="14.45" x14ac:dyDescent="0.3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5">
        <v>0</v>
      </c>
      <c r="AC58" s="85">
        <v>0</v>
      </c>
      <c r="AD58" s="83">
        <v>0</v>
      </c>
      <c r="AE58" s="83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thickBot="1" x14ac:dyDescent="0.4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5">
        <v>0</v>
      </c>
      <c r="AC59" s="85">
        <v>0</v>
      </c>
      <c r="AD59" s="83">
        <v>0</v>
      </c>
      <c r="AE59" s="83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thickBot="1" x14ac:dyDescent="0.4">
      <c r="A60" s="68" t="s">
        <v>66</v>
      </c>
      <c r="B60" s="69">
        <f>SUM(B49:B59)</f>
        <v>194.87</v>
      </c>
      <c r="C60" s="69">
        <f t="shared" ref="C60:AF60" si="9">SUM(C49:C59)</f>
        <v>199.7</v>
      </c>
      <c r="D60" s="69">
        <f t="shared" si="9"/>
        <v>193.8</v>
      </c>
      <c r="E60" s="69">
        <f t="shared" si="9"/>
        <v>156.80000000000001</v>
      </c>
      <c r="F60" s="69">
        <f t="shared" si="9"/>
        <v>137.4</v>
      </c>
      <c r="G60" s="69">
        <f t="shared" si="9"/>
        <v>149.69999999999999</v>
      </c>
      <c r="H60" s="69">
        <f t="shared" si="9"/>
        <v>152.9</v>
      </c>
      <c r="I60" s="69">
        <f t="shared" si="9"/>
        <v>178.89000000000001</v>
      </c>
      <c r="J60" s="69">
        <f t="shared" si="9"/>
        <v>203.3</v>
      </c>
      <c r="K60" s="69">
        <f t="shared" si="9"/>
        <v>262.90999999999997</v>
      </c>
      <c r="L60" s="69">
        <f t="shared" si="9"/>
        <v>252.2</v>
      </c>
      <c r="M60" s="69">
        <f t="shared" si="9"/>
        <v>306.2</v>
      </c>
      <c r="N60" s="69">
        <f t="shared" si="9"/>
        <v>308.8</v>
      </c>
      <c r="O60" s="69">
        <f t="shared" si="9"/>
        <v>308.60000000000002</v>
      </c>
      <c r="P60" s="69">
        <f t="shared" si="9"/>
        <v>309.2</v>
      </c>
      <c r="Q60" s="69">
        <f>SUM(Q49:Q59)</f>
        <v>332.90000000000003</v>
      </c>
      <c r="R60" s="69">
        <f t="shared" si="9"/>
        <v>314.5</v>
      </c>
      <c r="S60" s="69">
        <f t="shared" si="9"/>
        <v>313.5</v>
      </c>
      <c r="T60" s="69">
        <f t="shared" si="9"/>
        <v>325.89999999999998</v>
      </c>
      <c r="U60" s="69">
        <f t="shared" si="9"/>
        <v>253</v>
      </c>
      <c r="V60" s="69">
        <f t="shared" si="9"/>
        <v>262.39999999999998</v>
      </c>
      <c r="W60" s="69">
        <f t="shared" si="9"/>
        <v>238</v>
      </c>
      <c r="X60" s="69">
        <f t="shared" si="9"/>
        <v>247.76</v>
      </c>
      <c r="Y60" s="69">
        <f t="shared" si="9"/>
        <v>272.39999999999998</v>
      </c>
      <c r="Z60" s="69">
        <f t="shared" si="9"/>
        <v>369.71000000000004</v>
      </c>
      <c r="AA60" s="69">
        <v>406.40999999999997</v>
      </c>
      <c r="AB60" s="69">
        <f t="shared" si="9"/>
        <v>441.7</v>
      </c>
      <c r="AC60" s="69">
        <f t="shared" si="9"/>
        <v>462.70000000000005</v>
      </c>
      <c r="AD60" s="69">
        <f t="shared" si="9"/>
        <v>356.59999999999997</v>
      </c>
      <c r="AE60" s="69">
        <f t="shared" si="9"/>
        <v>274.27</v>
      </c>
      <c r="AF60" s="69">
        <f t="shared" si="9"/>
        <v>277.49</v>
      </c>
      <c r="AG60" s="74">
        <f>SUM(AG49:AG59)</f>
        <v>0</v>
      </c>
      <c r="AH60" s="52">
        <f t="shared" si="2"/>
        <v>462.70000000000005</v>
      </c>
      <c r="AI60" s="53">
        <f t="shared" si="3"/>
        <v>137.4</v>
      </c>
      <c r="AK60" s="54"/>
    </row>
    <row r="61" spans="1:37" ht="14.45" x14ac:dyDescent="0.3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ht="14.45" x14ac:dyDescent="0.3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thickBot="1" x14ac:dyDescent="0.4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thickBot="1" x14ac:dyDescent="0.4">
      <c r="A64" s="68" t="s">
        <v>70</v>
      </c>
      <c r="B64" s="69">
        <f>SUM(B61:B63)</f>
        <v>0</v>
      </c>
      <c r="C64" s="69">
        <f t="shared" ref="C64:AF64" si="10">SUM(C61:C63)</f>
        <v>0</v>
      </c>
      <c r="D64" s="69">
        <f t="shared" si="10"/>
        <v>0</v>
      </c>
      <c r="E64" s="69">
        <f t="shared" si="10"/>
        <v>0</v>
      </c>
      <c r="F64" s="69">
        <f t="shared" si="10"/>
        <v>0</v>
      </c>
      <c r="G64" s="69">
        <f t="shared" si="10"/>
        <v>0</v>
      </c>
      <c r="H64" s="69">
        <f t="shared" si="10"/>
        <v>0</v>
      </c>
      <c r="I64" s="69">
        <f t="shared" si="10"/>
        <v>0</v>
      </c>
      <c r="J64" s="69">
        <f t="shared" si="10"/>
        <v>0</v>
      </c>
      <c r="K64" s="69">
        <f t="shared" si="10"/>
        <v>0</v>
      </c>
      <c r="L64" s="69">
        <f t="shared" si="10"/>
        <v>0</v>
      </c>
      <c r="M64" s="69">
        <f t="shared" si="10"/>
        <v>0</v>
      </c>
      <c r="N64" s="69">
        <f t="shared" si="10"/>
        <v>0</v>
      </c>
      <c r="O64" s="69">
        <f t="shared" si="10"/>
        <v>0</v>
      </c>
      <c r="P64" s="69">
        <f t="shared" si="10"/>
        <v>0</v>
      </c>
      <c r="Q64" s="69">
        <f t="shared" si="10"/>
        <v>0</v>
      </c>
      <c r="R64" s="69">
        <f t="shared" si="10"/>
        <v>0</v>
      </c>
      <c r="S64" s="69">
        <f t="shared" si="10"/>
        <v>0</v>
      </c>
      <c r="T64" s="69">
        <f t="shared" si="10"/>
        <v>0</v>
      </c>
      <c r="U64" s="69">
        <f t="shared" si="10"/>
        <v>0</v>
      </c>
      <c r="V64" s="69">
        <f t="shared" si="10"/>
        <v>0</v>
      </c>
      <c r="W64" s="69">
        <f t="shared" si="10"/>
        <v>0</v>
      </c>
      <c r="X64" s="69">
        <f t="shared" si="10"/>
        <v>0</v>
      </c>
      <c r="Y64" s="69">
        <f t="shared" si="10"/>
        <v>0</v>
      </c>
      <c r="Z64" s="69">
        <f t="shared" si="10"/>
        <v>0</v>
      </c>
      <c r="AA64" s="69">
        <f t="shared" si="10"/>
        <v>0</v>
      </c>
      <c r="AB64" s="69">
        <f t="shared" si="10"/>
        <v>0</v>
      </c>
      <c r="AC64" s="69">
        <f t="shared" si="10"/>
        <v>0</v>
      </c>
      <c r="AD64" s="69">
        <f t="shared" si="10"/>
        <v>0</v>
      </c>
      <c r="AE64" s="69">
        <f t="shared" si="10"/>
        <v>0</v>
      </c>
      <c r="AF64" s="69">
        <f t="shared" si="10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>
        <v>30</v>
      </c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30</v>
      </c>
      <c r="AI65" s="53">
        <f t="shared" si="3"/>
        <v>30</v>
      </c>
    </row>
    <row r="66" spans="1:35" ht="15.75" thickBot="1" x14ac:dyDescent="0.3">
      <c r="A66" s="90" t="s">
        <v>72</v>
      </c>
      <c r="B66" s="91">
        <f>B64+B60+B48+B44+B31+B65</f>
        <v>930.01</v>
      </c>
      <c r="C66" s="91">
        <f t="shared" ref="C66:AF66" si="11">C64+C60+C48+C44+C31+C65</f>
        <v>941.63999999999987</v>
      </c>
      <c r="D66" s="91">
        <f t="shared" si="11"/>
        <v>909.04</v>
      </c>
      <c r="E66" s="91">
        <f t="shared" si="11"/>
        <v>907.04</v>
      </c>
      <c r="F66" s="91">
        <f t="shared" si="11"/>
        <v>899.94</v>
      </c>
      <c r="G66" s="91">
        <f t="shared" si="11"/>
        <v>910.74</v>
      </c>
      <c r="H66" s="91">
        <f t="shared" si="11"/>
        <v>929.24</v>
      </c>
      <c r="I66" s="91">
        <f t="shared" si="11"/>
        <v>1003.23</v>
      </c>
      <c r="J66" s="91">
        <f t="shared" si="11"/>
        <v>1014.94</v>
      </c>
      <c r="K66" s="91">
        <f t="shared" si="11"/>
        <v>1054.55</v>
      </c>
      <c r="L66" s="91">
        <f t="shared" si="11"/>
        <v>1043.8399999999999</v>
      </c>
      <c r="M66" s="91">
        <f t="shared" si="11"/>
        <v>1097.8400000000001</v>
      </c>
      <c r="N66" s="91">
        <f t="shared" si="11"/>
        <v>1069.4399999999998</v>
      </c>
      <c r="O66" s="91">
        <f t="shared" si="11"/>
        <v>1060.24</v>
      </c>
      <c r="P66" s="91">
        <f t="shared" si="11"/>
        <v>1052.1399999999999</v>
      </c>
      <c r="Q66" s="91">
        <f t="shared" si="11"/>
        <v>1066.2399999999998</v>
      </c>
      <c r="R66" s="91">
        <f t="shared" si="11"/>
        <v>1108.3400000000001</v>
      </c>
      <c r="S66" s="91">
        <f t="shared" si="11"/>
        <v>1114.6399999999999</v>
      </c>
      <c r="T66" s="91">
        <f t="shared" si="11"/>
        <v>1063.44</v>
      </c>
      <c r="U66" s="91">
        <f t="shared" si="11"/>
        <v>999.54</v>
      </c>
      <c r="V66" s="91">
        <f t="shared" si="11"/>
        <v>1002.14</v>
      </c>
      <c r="W66" s="91">
        <f t="shared" si="11"/>
        <v>991.84</v>
      </c>
      <c r="X66" s="91">
        <f t="shared" si="11"/>
        <v>993.90000000000009</v>
      </c>
      <c r="Y66" s="91">
        <f t="shared" si="11"/>
        <v>1046.04</v>
      </c>
      <c r="Z66" s="91">
        <f t="shared" si="11"/>
        <v>1193.5500000000002</v>
      </c>
      <c r="AA66" s="91">
        <f t="shared" si="11"/>
        <v>1232.4100000000001</v>
      </c>
      <c r="AB66" s="91">
        <f t="shared" si="11"/>
        <v>1250.54</v>
      </c>
      <c r="AC66" s="91">
        <f t="shared" si="11"/>
        <v>1272.8400000000001</v>
      </c>
      <c r="AD66" s="91">
        <f t="shared" si="11"/>
        <v>1139.3400000000001</v>
      </c>
      <c r="AE66" s="91">
        <f t="shared" si="11"/>
        <v>1074.31</v>
      </c>
      <c r="AF66" s="91">
        <f t="shared" si="11"/>
        <v>1081.23</v>
      </c>
      <c r="AG66" s="74">
        <f>AG64+AG60+AG48+AG44+AG31+AG65</f>
        <v>1400.5100000000002</v>
      </c>
      <c r="AH66" s="52">
        <f t="shared" si="2"/>
        <v>1272.8400000000001</v>
      </c>
      <c r="AI66" s="53">
        <f t="shared" si="3"/>
        <v>899.94</v>
      </c>
    </row>
    <row r="67" spans="1:35" x14ac:dyDescent="0.25">
      <c r="A67" s="55" t="s">
        <v>73</v>
      </c>
      <c r="B67" s="82">
        <f t="shared" ref="B67:Q67" si="12">IF(B52&lt;0,B52*-1,0)</f>
        <v>0</v>
      </c>
      <c r="C67" s="82">
        <f t="shared" si="12"/>
        <v>0</v>
      </c>
      <c r="D67" s="82">
        <f t="shared" si="12"/>
        <v>0</v>
      </c>
      <c r="E67" s="82">
        <f t="shared" si="12"/>
        <v>0</v>
      </c>
      <c r="F67" s="82">
        <f t="shared" si="12"/>
        <v>0</v>
      </c>
      <c r="G67" s="82">
        <f t="shared" si="12"/>
        <v>0</v>
      </c>
      <c r="H67" s="82">
        <f t="shared" si="12"/>
        <v>0</v>
      </c>
      <c r="I67" s="82">
        <f t="shared" si="12"/>
        <v>0</v>
      </c>
      <c r="J67" s="82">
        <f t="shared" si="12"/>
        <v>0</v>
      </c>
      <c r="K67" s="82">
        <f t="shared" si="12"/>
        <v>0</v>
      </c>
      <c r="L67" s="82">
        <f t="shared" si="12"/>
        <v>0</v>
      </c>
      <c r="M67" s="82">
        <f t="shared" si="12"/>
        <v>0</v>
      </c>
      <c r="N67" s="82">
        <f t="shared" si="12"/>
        <v>0</v>
      </c>
      <c r="O67" s="82">
        <f t="shared" si="12"/>
        <v>0</v>
      </c>
      <c r="P67" s="82">
        <f t="shared" si="12"/>
        <v>0</v>
      </c>
      <c r="Q67" s="82">
        <f t="shared" si="12"/>
        <v>0</v>
      </c>
      <c r="R67" s="82">
        <f>IF(R52&lt;0,R52*-1,0)</f>
        <v>0</v>
      </c>
      <c r="S67" s="82">
        <f t="shared" ref="S67:AF67" si="13">IF(S52&lt;0,S52*-1,0)</f>
        <v>0</v>
      </c>
      <c r="T67" s="82">
        <f t="shared" si="13"/>
        <v>0</v>
      </c>
      <c r="U67" s="82">
        <f t="shared" si="13"/>
        <v>0</v>
      </c>
      <c r="V67" s="82">
        <f t="shared" si="13"/>
        <v>0</v>
      </c>
      <c r="W67" s="82">
        <f t="shared" si="13"/>
        <v>0</v>
      </c>
      <c r="X67" s="82">
        <f t="shared" si="13"/>
        <v>0</v>
      </c>
      <c r="Y67" s="82">
        <f t="shared" si="13"/>
        <v>0</v>
      </c>
      <c r="Z67" s="82">
        <f t="shared" si="13"/>
        <v>0</v>
      </c>
      <c r="AA67" s="82">
        <f t="shared" si="13"/>
        <v>0</v>
      </c>
      <c r="AB67" s="82">
        <f t="shared" si="13"/>
        <v>0</v>
      </c>
      <c r="AC67" s="82">
        <f t="shared" si="13"/>
        <v>0</v>
      </c>
      <c r="AD67" s="82">
        <f t="shared" si="13"/>
        <v>0</v>
      </c>
      <c r="AE67" s="82">
        <f t="shared" si="13"/>
        <v>0</v>
      </c>
      <c r="AF67" s="82">
        <f t="shared" si="13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4">IF(B50&lt;0,B50*-1,0)</f>
        <v>0</v>
      </c>
      <c r="C68" s="82">
        <f t="shared" si="14"/>
        <v>0</v>
      </c>
      <c r="D68" s="82">
        <f t="shared" si="14"/>
        <v>0</v>
      </c>
      <c r="E68" s="82">
        <f t="shared" si="14"/>
        <v>0</v>
      </c>
      <c r="F68" s="82">
        <f t="shared" si="14"/>
        <v>0</v>
      </c>
      <c r="G68" s="82">
        <f t="shared" si="14"/>
        <v>0</v>
      </c>
      <c r="H68" s="82">
        <f t="shared" si="14"/>
        <v>0</v>
      </c>
      <c r="I68" s="82">
        <f t="shared" si="14"/>
        <v>0</v>
      </c>
      <c r="J68" s="82">
        <f t="shared" si="14"/>
        <v>0</v>
      </c>
      <c r="K68" s="82">
        <f t="shared" si="14"/>
        <v>0</v>
      </c>
      <c r="L68" s="82">
        <f t="shared" si="14"/>
        <v>0</v>
      </c>
      <c r="M68" s="82">
        <f t="shared" si="14"/>
        <v>0</v>
      </c>
      <c r="N68" s="82">
        <f t="shared" si="14"/>
        <v>0</v>
      </c>
      <c r="O68" s="82">
        <f t="shared" si="14"/>
        <v>0</v>
      </c>
      <c r="P68" s="82">
        <f t="shared" si="14"/>
        <v>0</v>
      </c>
      <c r="Q68" s="82">
        <f t="shared" si="14"/>
        <v>0</v>
      </c>
      <c r="R68" s="82">
        <f>IF(R50&lt;0,R50*-1,0)</f>
        <v>0</v>
      </c>
      <c r="S68" s="82">
        <f t="shared" ref="S68:AF68" si="15">IF(S50&lt;0,S50*-1,0)</f>
        <v>0</v>
      </c>
      <c r="T68" s="82">
        <f t="shared" si="15"/>
        <v>0</v>
      </c>
      <c r="U68" s="82">
        <f t="shared" si="15"/>
        <v>0</v>
      </c>
      <c r="V68" s="82">
        <f t="shared" si="15"/>
        <v>0</v>
      </c>
      <c r="W68" s="82">
        <f t="shared" si="15"/>
        <v>0</v>
      </c>
      <c r="X68" s="82">
        <f t="shared" si="15"/>
        <v>0</v>
      </c>
      <c r="Y68" s="82">
        <f t="shared" si="15"/>
        <v>0</v>
      </c>
      <c r="Z68" s="82">
        <f t="shared" si="15"/>
        <v>0</v>
      </c>
      <c r="AA68" s="82">
        <f t="shared" si="15"/>
        <v>0</v>
      </c>
      <c r="AB68" s="82">
        <f t="shared" si="15"/>
        <v>0</v>
      </c>
      <c r="AC68" s="82">
        <f t="shared" si="15"/>
        <v>0</v>
      </c>
      <c r="AD68" s="82">
        <f t="shared" si="15"/>
        <v>0</v>
      </c>
      <c r="AE68" s="82">
        <f t="shared" si="15"/>
        <v>0</v>
      </c>
      <c r="AF68" s="82">
        <f t="shared" si="15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6">IF(B53&lt;0,B53*-1,0)</f>
        <v>0</v>
      </c>
      <c r="C69" s="82">
        <f t="shared" si="16"/>
        <v>0</v>
      </c>
      <c r="D69" s="82">
        <f t="shared" si="16"/>
        <v>0</v>
      </c>
      <c r="E69" s="82">
        <f t="shared" si="16"/>
        <v>0</v>
      </c>
      <c r="F69" s="82">
        <f t="shared" si="16"/>
        <v>0</v>
      </c>
      <c r="G69" s="82">
        <f t="shared" si="16"/>
        <v>0</v>
      </c>
      <c r="H69" s="82">
        <f t="shared" si="16"/>
        <v>0</v>
      </c>
      <c r="I69" s="82">
        <f t="shared" si="16"/>
        <v>0</v>
      </c>
      <c r="J69" s="82">
        <f t="shared" si="16"/>
        <v>0</v>
      </c>
      <c r="K69" s="82">
        <f t="shared" si="16"/>
        <v>0</v>
      </c>
      <c r="L69" s="82">
        <f t="shared" si="16"/>
        <v>0</v>
      </c>
      <c r="M69" s="82">
        <f t="shared" si="16"/>
        <v>0</v>
      </c>
      <c r="N69" s="82">
        <f t="shared" si="16"/>
        <v>0</v>
      </c>
      <c r="O69" s="82">
        <f t="shared" si="16"/>
        <v>0</v>
      </c>
      <c r="P69" s="82">
        <f t="shared" si="16"/>
        <v>0</v>
      </c>
      <c r="Q69" s="82">
        <f t="shared" si="16"/>
        <v>0</v>
      </c>
      <c r="R69" s="82">
        <f>IF(R53&lt;0,R53*-1,0)</f>
        <v>0</v>
      </c>
      <c r="S69" s="82">
        <f t="shared" ref="S69:AF69" si="17">IF(S53&lt;0,S53*-1,0)</f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8">IF(C51&lt;0,C51*-1,0)</f>
        <v>0</v>
      </c>
      <c r="D70" s="82">
        <f t="shared" si="18"/>
        <v>0</v>
      </c>
      <c r="E70" s="82">
        <f t="shared" si="18"/>
        <v>0</v>
      </c>
      <c r="F70" s="82">
        <f t="shared" si="18"/>
        <v>0</v>
      </c>
      <c r="G70" s="82">
        <f t="shared" si="18"/>
        <v>0</v>
      </c>
      <c r="H70" s="82">
        <f t="shared" si="18"/>
        <v>0</v>
      </c>
      <c r="I70" s="82">
        <f t="shared" si="18"/>
        <v>0</v>
      </c>
      <c r="J70" s="82">
        <f t="shared" si="18"/>
        <v>0</v>
      </c>
      <c r="K70" s="82">
        <f t="shared" si="18"/>
        <v>0</v>
      </c>
      <c r="L70" s="82">
        <f t="shared" si="18"/>
        <v>0</v>
      </c>
      <c r="M70" s="82">
        <f t="shared" si="18"/>
        <v>0</v>
      </c>
      <c r="N70" s="82">
        <f t="shared" si="18"/>
        <v>0</v>
      </c>
      <c r="O70" s="82">
        <f t="shared" si="18"/>
        <v>0</v>
      </c>
      <c r="P70" s="82">
        <f t="shared" si="18"/>
        <v>0</v>
      </c>
      <c r="Q70" s="82">
        <f t="shared" si="18"/>
        <v>0</v>
      </c>
      <c r="R70" s="82">
        <f t="shared" si="18"/>
        <v>0</v>
      </c>
      <c r="S70" s="82">
        <f t="shared" si="18"/>
        <v>0</v>
      </c>
      <c r="T70" s="82">
        <f t="shared" si="18"/>
        <v>0</v>
      </c>
      <c r="U70" s="82">
        <f t="shared" si="18"/>
        <v>0</v>
      </c>
      <c r="V70" s="82">
        <f t="shared" si="18"/>
        <v>0</v>
      </c>
      <c r="W70" s="82">
        <f t="shared" si="18"/>
        <v>0</v>
      </c>
      <c r="X70" s="82">
        <f t="shared" si="18"/>
        <v>0</v>
      </c>
      <c r="Y70" s="82">
        <f t="shared" si="18"/>
        <v>0</v>
      </c>
      <c r="Z70" s="82">
        <f t="shared" si="18"/>
        <v>0</v>
      </c>
      <c r="AA70" s="82">
        <f t="shared" si="18"/>
        <v>0</v>
      </c>
      <c r="AB70" s="82">
        <f t="shared" si="18"/>
        <v>0</v>
      </c>
      <c r="AC70" s="82">
        <f t="shared" si="18"/>
        <v>0</v>
      </c>
      <c r="AD70" s="82">
        <f t="shared" si="18"/>
        <v>0</v>
      </c>
      <c r="AE70" s="82">
        <f t="shared" si="18"/>
        <v>0</v>
      </c>
      <c r="AF70" s="82">
        <f t="shared" si="18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9">SUM(C67:C71)</f>
        <v>0</v>
      </c>
      <c r="D72" s="69">
        <f t="shared" si="19"/>
        <v>0</v>
      </c>
      <c r="E72" s="69">
        <f t="shared" si="19"/>
        <v>0</v>
      </c>
      <c r="F72" s="69">
        <f t="shared" si="19"/>
        <v>0</v>
      </c>
      <c r="G72" s="69">
        <f t="shared" si="19"/>
        <v>0</v>
      </c>
      <c r="H72" s="69">
        <f t="shared" si="19"/>
        <v>0</v>
      </c>
      <c r="I72" s="69">
        <f t="shared" si="19"/>
        <v>0</v>
      </c>
      <c r="J72" s="69">
        <f t="shared" si="19"/>
        <v>0</v>
      </c>
      <c r="K72" s="69">
        <f t="shared" si="19"/>
        <v>0</v>
      </c>
      <c r="L72" s="69">
        <f t="shared" si="19"/>
        <v>0</v>
      </c>
      <c r="M72" s="69">
        <f t="shared" si="19"/>
        <v>0</v>
      </c>
      <c r="N72" s="69">
        <f t="shared" si="19"/>
        <v>0</v>
      </c>
      <c r="O72" s="69">
        <f t="shared" si="19"/>
        <v>0</v>
      </c>
      <c r="P72" s="69">
        <f t="shared" si="19"/>
        <v>0</v>
      </c>
      <c r="Q72" s="69">
        <f t="shared" si="19"/>
        <v>0</v>
      </c>
      <c r="R72" s="69">
        <f t="shared" si="19"/>
        <v>0</v>
      </c>
      <c r="S72" s="69">
        <f t="shared" si="19"/>
        <v>0</v>
      </c>
      <c r="T72" s="69">
        <f t="shared" si="19"/>
        <v>0</v>
      </c>
      <c r="U72" s="69">
        <f t="shared" si="19"/>
        <v>0</v>
      </c>
      <c r="V72" s="69">
        <f t="shared" si="19"/>
        <v>0</v>
      </c>
      <c r="W72" s="69">
        <f t="shared" si="19"/>
        <v>0</v>
      </c>
      <c r="X72" s="69">
        <f t="shared" si="19"/>
        <v>0</v>
      </c>
      <c r="Y72" s="69">
        <f t="shared" si="19"/>
        <v>0</v>
      </c>
      <c r="Z72" s="69">
        <f t="shared" si="19"/>
        <v>0</v>
      </c>
      <c r="AA72" s="69">
        <f t="shared" si="19"/>
        <v>0</v>
      </c>
      <c r="AB72" s="69">
        <f t="shared" si="19"/>
        <v>0</v>
      </c>
      <c r="AC72" s="69">
        <f t="shared" si="19"/>
        <v>0</v>
      </c>
      <c r="AD72" s="69">
        <f t="shared" si="19"/>
        <v>0</v>
      </c>
      <c r="AE72" s="69">
        <f t="shared" si="19"/>
        <v>0</v>
      </c>
      <c r="AF72" s="69">
        <f t="shared" si="19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49.966000000000001</v>
      </c>
      <c r="C73" s="94">
        <v>50.008000000000003</v>
      </c>
      <c r="D73" s="94">
        <v>49.924999999999997</v>
      </c>
      <c r="E73" s="94">
        <v>49.951000000000001</v>
      </c>
      <c r="F73" s="94">
        <v>49.853000000000002</v>
      </c>
      <c r="G73" s="94">
        <v>49.975999999999999</v>
      </c>
      <c r="H73" s="94">
        <v>49.9</v>
      </c>
      <c r="I73" s="94">
        <v>49.895000000000003</v>
      </c>
      <c r="J73" s="94">
        <v>49.905999999999999</v>
      </c>
      <c r="K73" s="94">
        <v>49.91</v>
      </c>
      <c r="L73" s="94">
        <v>50.069000000000003</v>
      </c>
      <c r="M73" s="94">
        <v>50.01</v>
      </c>
      <c r="N73" s="94">
        <v>50.042000000000002</v>
      </c>
      <c r="O73" s="94">
        <v>50.033999999999999</v>
      </c>
      <c r="P73" s="94">
        <v>50.033000000000001</v>
      </c>
      <c r="Q73" s="95">
        <v>50.012</v>
      </c>
      <c r="R73" s="94">
        <v>49.988999999999997</v>
      </c>
      <c r="S73" s="94">
        <v>49.886000000000003</v>
      </c>
      <c r="T73" s="94">
        <v>50.01</v>
      </c>
      <c r="U73" s="94">
        <v>50.009</v>
      </c>
      <c r="V73" s="94">
        <v>50.048999999999999</v>
      </c>
      <c r="W73" s="94">
        <v>49.978999999999999</v>
      </c>
      <c r="X73" s="94">
        <v>50.02</v>
      </c>
      <c r="Y73" s="94">
        <v>49.984999999999999</v>
      </c>
      <c r="Z73" s="94">
        <v>49.87</v>
      </c>
      <c r="AA73" s="94">
        <v>49.786999999999999</v>
      </c>
      <c r="AB73" s="94">
        <v>49.76</v>
      </c>
      <c r="AC73" s="94">
        <v>49.7</v>
      </c>
      <c r="AD73" s="94">
        <v>49.85</v>
      </c>
      <c r="AE73" s="94">
        <v>49.75</v>
      </c>
      <c r="AF73" s="96">
        <v>50.002000000000002</v>
      </c>
      <c r="AG73" s="97"/>
      <c r="AH73" s="52">
        <f t="shared" si="2"/>
        <v>50.069000000000003</v>
      </c>
      <c r="AI73" s="53">
        <f t="shared" si="3"/>
        <v>49.7</v>
      </c>
    </row>
    <row r="74" spans="1:35" x14ac:dyDescent="0.25">
      <c r="A74" s="98" t="s">
        <v>80</v>
      </c>
      <c r="B74" s="70">
        <v>125.3</v>
      </c>
      <c r="C74" s="70">
        <v>127</v>
      </c>
      <c r="D74" s="70">
        <v>127.4</v>
      </c>
      <c r="E74" s="70">
        <v>128.6</v>
      </c>
      <c r="F74" s="70">
        <v>127.6</v>
      </c>
      <c r="G74" s="70">
        <v>127.5</v>
      </c>
      <c r="H74" s="70">
        <v>127.6</v>
      </c>
      <c r="I74" s="70">
        <v>126.7</v>
      </c>
      <c r="J74" s="70">
        <v>126.9</v>
      </c>
      <c r="K74" s="70">
        <v>128.1</v>
      </c>
      <c r="L74" s="70">
        <v>128.1</v>
      </c>
      <c r="M74" s="70">
        <v>126.3</v>
      </c>
      <c r="N74" s="70">
        <v>123.7</v>
      </c>
      <c r="O74" s="70">
        <v>124.8</v>
      </c>
      <c r="P74" s="70">
        <v>124</v>
      </c>
      <c r="Q74" s="99">
        <v>123.4</v>
      </c>
      <c r="R74" s="99">
        <v>124.9</v>
      </c>
      <c r="S74" s="99">
        <v>126.3</v>
      </c>
      <c r="T74" s="99">
        <v>127.8</v>
      </c>
      <c r="U74" s="99">
        <v>127</v>
      </c>
      <c r="V74" s="99">
        <v>126.3</v>
      </c>
      <c r="W74" s="99">
        <v>126.8</v>
      </c>
      <c r="X74" s="99">
        <v>127.6</v>
      </c>
      <c r="Y74" s="99">
        <v>127.5</v>
      </c>
      <c r="Z74" s="99">
        <v>126.6</v>
      </c>
      <c r="AA74" s="70">
        <v>126.5</v>
      </c>
      <c r="AB74" s="70">
        <v>125.2</v>
      </c>
      <c r="AC74" s="70">
        <v>125.7</v>
      </c>
      <c r="AD74" s="70">
        <v>125.4</v>
      </c>
      <c r="AE74" s="70">
        <v>127.7</v>
      </c>
      <c r="AF74" s="100">
        <v>127.1</v>
      </c>
      <c r="AG74" s="101"/>
      <c r="AH74" s="52">
        <f t="shared" si="2"/>
        <v>128.6</v>
      </c>
      <c r="AI74" s="53">
        <f t="shared" si="3"/>
        <v>123.4</v>
      </c>
    </row>
    <row r="75" spans="1:35" x14ac:dyDescent="0.25">
      <c r="A75" s="98" t="s">
        <v>81</v>
      </c>
      <c r="B75" s="70">
        <v>129.1</v>
      </c>
      <c r="C75" s="70">
        <v>130.6</v>
      </c>
      <c r="D75" s="70">
        <v>131</v>
      </c>
      <c r="E75" s="70">
        <v>131.69999999999999</v>
      </c>
      <c r="F75" s="70">
        <v>130.9</v>
      </c>
      <c r="G75" s="70">
        <v>130.6</v>
      </c>
      <c r="H75" s="70">
        <v>130.6</v>
      </c>
      <c r="I75" s="70">
        <v>129.19999999999999</v>
      </c>
      <c r="J75" s="70">
        <v>129.5</v>
      </c>
      <c r="K75" s="70">
        <v>130.30000000000001</v>
      </c>
      <c r="L75" s="70">
        <v>130.30000000000001</v>
      </c>
      <c r="M75" s="70">
        <v>128.6</v>
      </c>
      <c r="N75" s="70">
        <v>126.6</v>
      </c>
      <c r="O75" s="70">
        <v>128</v>
      </c>
      <c r="P75" s="70">
        <v>127.1</v>
      </c>
      <c r="Q75" s="99">
        <v>126.6</v>
      </c>
      <c r="R75" s="99">
        <v>127.7</v>
      </c>
      <c r="S75" s="99">
        <v>127.7</v>
      </c>
      <c r="T75" s="99">
        <v>129.4</v>
      </c>
      <c r="U75" s="99">
        <v>128.69999999999999</v>
      </c>
      <c r="V75" s="99">
        <v>128.5</v>
      </c>
      <c r="W75" s="99">
        <v>129.4</v>
      </c>
      <c r="X75" s="99">
        <v>129.5</v>
      </c>
      <c r="Y75" s="99">
        <v>129.6</v>
      </c>
      <c r="Z75" s="99">
        <v>128.80000000000001</v>
      </c>
      <c r="AA75" s="70">
        <v>129.4</v>
      </c>
      <c r="AB75" s="70">
        <v>128.1</v>
      </c>
      <c r="AC75" s="70">
        <v>129.19999999999999</v>
      </c>
      <c r="AD75" s="70">
        <v>128.4</v>
      </c>
      <c r="AE75" s="70">
        <v>130.69999999999999</v>
      </c>
      <c r="AF75" s="100">
        <v>130.19999999999999</v>
      </c>
      <c r="AG75" s="101"/>
      <c r="AH75" s="52">
        <f t="shared" si="2"/>
        <v>131.69999999999999</v>
      </c>
      <c r="AI75" s="53">
        <f t="shared" si="3"/>
        <v>126.6</v>
      </c>
    </row>
    <row r="76" spans="1:35" x14ac:dyDescent="0.25">
      <c r="A76" s="98" t="s">
        <v>82</v>
      </c>
      <c r="B76" s="70">
        <v>127.8</v>
      </c>
      <c r="C76" s="70">
        <v>128.69999999999999</v>
      </c>
      <c r="D76" s="70">
        <v>127.5</v>
      </c>
      <c r="E76" s="70">
        <v>128.69999999999999</v>
      </c>
      <c r="F76" s="70">
        <v>128.80000000000001</v>
      </c>
      <c r="G76" s="70">
        <v>129</v>
      </c>
      <c r="H76" s="70">
        <v>127.7</v>
      </c>
      <c r="I76" s="70">
        <v>128.69999999999999</v>
      </c>
      <c r="J76" s="70">
        <v>129.6</v>
      </c>
      <c r="K76" s="70">
        <v>129</v>
      </c>
      <c r="L76" s="70">
        <v>127.8</v>
      </c>
      <c r="M76" s="70">
        <v>122.1</v>
      </c>
      <c r="N76" s="70">
        <v>123.6</v>
      </c>
      <c r="O76" s="70">
        <v>126.2</v>
      </c>
      <c r="P76" s="70">
        <v>128.80000000000001</v>
      </c>
      <c r="Q76" s="70">
        <v>127.6</v>
      </c>
      <c r="R76" s="70">
        <v>128.1</v>
      </c>
      <c r="S76" s="70">
        <v>128</v>
      </c>
      <c r="T76" s="99">
        <v>129.9</v>
      </c>
      <c r="U76" s="99">
        <v>127.5</v>
      </c>
      <c r="V76" s="99">
        <v>128</v>
      </c>
      <c r="W76" s="99">
        <v>128.9</v>
      </c>
      <c r="X76" s="99">
        <v>128.9</v>
      </c>
      <c r="Y76" s="99">
        <v>130.1</v>
      </c>
      <c r="Z76" s="99">
        <v>125.6</v>
      </c>
      <c r="AA76" s="70">
        <v>129.5</v>
      </c>
      <c r="AB76" s="70">
        <v>128.30000000000001</v>
      </c>
      <c r="AC76" s="70">
        <v>126.4</v>
      </c>
      <c r="AD76" s="70">
        <v>128.5</v>
      </c>
      <c r="AE76" s="70"/>
      <c r="AF76" s="100"/>
      <c r="AG76" s="101"/>
      <c r="AH76" s="52">
        <f t="shared" si="2"/>
        <v>130.1</v>
      </c>
      <c r="AI76" s="53">
        <f t="shared" si="3"/>
        <v>122.1</v>
      </c>
    </row>
    <row r="77" spans="1:35" x14ac:dyDescent="0.25">
      <c r="A77" s="102" t="s">
        <v>83</v>
      </c>
      <c r="B77" s="70">
        <v>131.4</v>
      </c>
      <c r="C77" s="70">
        <v>132.1</v>
      </c>
      <c r="D77" s="70">
        <v>131.5</v>
      </c>
      <c r="E77" s="70">
        <v>132.30000000000001</v>
      </c>
      <c r="F77" s="70">
        <v>132.1</v>
      </c>
      <c r="G77" s="70">
        <v>131.80000000000001</v>
      </c>
      <c r="H77" s="70">
        <v>130.80000000000001</v>
      </c>
      <c r="I77" s="70">
        <v>132.4</v>
      </c>
      <c r="J77" s="70">
        <v>132.80000000000001</v>
      </c>
      <c r="K77" s="70">
        <v>132.4</v>
      </c>
      <c r="L77" s="70">
        <v>130.4</v>
      </c>
      <c r="M77" s="70">
        <v>127</v>
      </c>
      <c r="N77" s="70">
        <v>124.9</v>
      </c>
      <c r="O77" s="70">
        <v>128.6</v>
      </c>
      <c r="P77" s="70">
        <v>132.4</v>
      </c>
      <c r="Q77" s="70">
        <v>131.19999999999999</v>
      </c>
      <c r="R77" s="70">
        <v>132</v>
      </c>
      <c r="S77" s="70">
        <v>131.19999999999999</v>
      </c>
      <c r="T77" s="99">
        <v>132.9</v>
      </c>
      <c r="U77" s="99">
        <v>131.69999999999999</v>
      </c>
      <c r="V77" s="99">
        <v>132.1</v>
      </c>
      <c r="W77" s="99">
        <v>132.9</v>
      </c>
      <c r="X77" s="99">
        <v>133.19999999999999</v>
      </c>
      <c r="Y77" s="99">
        <v>134.1</v>
      </c>
      <c r="Z77" s="99">
        <v>129.9</v>
      </c>
      <c r="AA77" s="70">
        <v>121.5</v>
      </c>
      <c r="AB77" s="70">
        <v>133.19999999999999</v>
      </c>
      <c r="AC77" s="70">
        <v>131.19999999999999</v>
      </c>
      <c r="AD77" s="70">
        <v>134.4</v>
      </c>
      <c r="AE77" s="70"/>
      <c r="AF77" s="100"/>
      <c r="AG77" s="101"/>
      <c r="AH77" s="52">
        <f t="shared" si="2"/>
        <v>134.4</v>
      </c>
      <c r="AI77" s="53">
        <f t="shared" si="3"/>
        <v>121.5</v>
      </c>
    </row>
    <row r="78" spans="1:35" x14ac:dyDescent="0.25">
      <c r="A78" s="102" t="s">
        <v>84</v>
      </c>
      <c r="B78" s="103">
        <v>137.80000000000001</v>
      </c>
      <c r="C78" s="103">
        <v>135.19999999999999</v>
      </c>
      <c r="D78" s="103">
        <v>135.6</v>
      </c>
      <c r="E78" s="103">
        <v>135.19999999999999</v>
      </c>
      <c r="F78" s="103">
        <v>135.30000000000001</v>
      </c>
      <c r="G78" s="103">
        <v>135.30000000000001</v>
      </c>
      <c r="H78" s="103">
        <v>133.80000000000001</v>
      </c>
      <c r="I78" s="103">
        <v>132.30000000000001</v>
      </c>
      <c r="J78" s="103">
        <v>133.1</v>
      </c>
      <c r="K78" s="103">
        <v>133</v>
      </c>
      <c r="L78" s="103">
        <v>135.1</v>
      </c>
      <c r="M78" s="103">
        <v>132.4</v>
      </c>
      <c r="N78" s="103">
        <v>129.6</v>
      </c>
      <c r="O78" s="103">
        <v>133</v>
      </c>
      <c r="P78" s="103">
        <v>131.1</v>
      </c>
      <c r="Q78" s="103">
        <v>130.4</v>
      </c>
      <c r="R78" s="103">
        <v>131.19999999999999</v>
      </c>
      <c r="S78" s="103">
        <v>135.30000000000001</v>
      </c>
      <c r="T78" s="99">
        <v>136.9</v>
      </c>
      <c r="U78" s="99">
        <v>134.1</v>
      </c>
      <c r="V78" s="99">
        <v>134.1</v>
      </c>
      <c r="W78" s="99">
        <v>134</v>
      </c>
      <c r="X78" s="99">
        <v>135.19999999999999</v>
      </c>
      <c r="Y78" s="99">
        <v>134.19999999999999</v>
      </c>
      <c r="Z78" s="99">
        <v>131.4</v>
      </c>
      <c r="AA78" s="103">
        <v>129</v>
      </c>
      <c r="AB78" s="103">
        <v>127.6</v>
      </c>
      <c r="AC78" s="103">
        <v>133.30000000000001</v>
      </c>
      <c r="AD78" s="103">
        <v>133.1</v>
      </c>
      <c r="AE78" s="103">
        <v>133.19999999999999</v>
      </c>
      <c r="AF78" s="104">
        <v>131.5</v>
      </c>
      <c r="AG78" s="105"/>
      <c r="AH78" s="52">
        <f t="shared" si="2"/>
        <v>137.80000000000001</v>
      </c>
      <c r="AI78" s="53">
        <f t="shared" si="3"/>
        <v>127.6</v>
      </c>
    </row>
    <row r="79" spans="1:35" x14ac:dyDescent="0.25">
      <c r="A79" s="98" t="s">
        <v>85</v>
      </c>
      <c r="B79" s="70">
        <v>137.80000000000001</v>
      </c>
      <c r="C79" s="70">
        <v>131.69999999999999</v>
      </c>
      <c r="D79" s="70">
        <v>135.30000000000001</v>
      </c>
      <c r="E79" s="70">
        <v>135.80000000000001</v>
      </c>
      <c r="F79" s="70">
        <v>135.69999999999999</v>
      </c>
      <c r="G79" s="70">
        <v>135.9</v>
      </c>
      <c r="H79" s="70">
        <v>135.80000000000001</v>
      </c>
      <c r="I79" s="70">
        <v>136.5</v>
      </c>
      <c r="J79" s="70">
        <v>135.5</v>
      </c>
      <c r="K79" s="70">
        <v>126.9</v>
      </c>
      <c r="L79" s="70">
        <v>131</v>
      </c>
      <c r="M79" s="70">
        <v>125.6</v>
      </c>
      <c r="N79" s="70">
        <v>119.6</v>
      </c>
      <c r="O79" s="70">
        <v>125.8</v>
      </c>
      <c r="P79" s="70">
        <v>123.9</v>
      </c>
      <c r="Q79" s="70">
        <v>125</v>
      </c>
      <c r="R79" s="70">
        <v>120.6</v>
      </c>
      <c r="S79" s="70">
        <v>122</v>
      </c>
      <c r="T79" s="99">
        <v>130</v>
      </c>
      <c r="U79" s="99">
        <v>125.8</v>
      </c>
      <c r="V79" s="99">
        <v>126.2</v>
      </c>
      <c r="W79" s="99">
        <v>126.3</v>
      </c>
      <c r="X79" s="99">
        <v>126.9</v>
      </c>
      <c r="Y79" s="99">
        <v>127.4</v>
      </c>
      <c r="Z79" s="99">
        <v>127.1</v>
      </c>
      <c r="AA79" s="70">
        <v>133.4</v>
      </c>
      <c r="AB79" s="70">
        <v>127</v>
      </c>
      <c r="AC79" s="70">
        <v>128.6</v>
      </c>
      <c r="AD79" s="70">
        <v>131.1</v>
      </c>
      <c r="AE79" s="70">
        <v>129</v>
      </c>
      <c r="AF79" s="100">
        <v>130.19999999999999</v>
      </c>
      <c r="AG79" s="101"/>
      <c r="AH79" s="52">
        <f>MAX(B79:AF79)</f>
        <v>137.80000000000001</v>
      </c>
      <c r="AI79" s="53">
        <f>MIN(B79:AF79)</f>
        <v>119.6</v>
      </c>
    </row>
    <row r="80" spans="1:35" ht="15.75" thickBot="1" x14ac:dyDescent="0.3">
      <c r="A80" s="98" t="s">
        <v>86</v>
      </c>
      <c r="B80" s="106">
        <v>66.099999999999994</v>
      </c>
      <c r="C80" s="106">
        <v>66.7</v>
      </c>
      <c r="D80" s="106">
        <v>67</v>
      </c>
      <c r="E80" s="106">
        <v>67.3</v>
      </c>
      <c r="F80" s="106">
        <v>66.900000000000006</v>
      </c>
      <c r="G80" s="106">
        <v>66.8</v>
      </c>
      <c r="H80" s="106">
        <v>66.5</v>
      </c>
      <c r="I80" s="106">
        <v>65.8</v>
      </c>
      <c r="J80" s="106">
        <v>65.8</v>
      </c>
      <c r="K80" s="106">
        <v>66.3</v>
      </c>
      <c r="L80" s="106">
        <v>66.400000000000006</v>
      </c>
      <c r="M80" s="106">
        <v>65.400000000000006</v>
      </c>
      <c r="N80" s="106">
        <v>64.3</v>
      </c>
      <c r="O80" s="106">
        <v>65.3</v>
      </c>
      <c r="P80" s="106">
        <v>65</v>
      </c>
      <c r="Q80" s="106">
        <v>64.8</v>
      </c>
      <c r="R80" s="106">
        <v>65.3</v>
      </c>
      <c r="S80" s="106">
        <v>65.2</v>
      </c>
      <c r="T80" s="106">
        <v>66</v>
      </c>
      <c r="U80" s="106">
        <v>65.900000000000006</v>
      </c>
      <c r="V80" s="106">
        <v>65.599999999999994</v>
      </c>
      <c r="W80" s="106">
        <v>66.2</v>
      </c>
      <c r="X80" s="106">
        <v>66.3</v>
      </c>
      <c r="Y80" s="106">
        <v>66.3</v>
      </c>
      <c r="Z80" s="106">
        <v>66</v>
      </c>
      <c r="AA80" s="106">
        <v>66.099999999999994</v>
      </c>
      <c r="AB80" s="106">
        <v>66</v>
      </c>
      <c r="AC80" s="106">
        <v>65.900000000000006</v>
      </c>
      <c r="AD80" s="106">
        <v>65.900000000000006</v>
      </c>
      <c r="AE80" s="106">
        <v>66.8</v>
      </c>
      <c r="AF80" s="107">
        <v>66.599999999999994</v>
      </c>
      <c r="AG80" s="108"/>
      <c r="AH80" s="52">
        <f>MAX(B80:AF80)</f>
        <v>67.3</v>
      </c>
      <c r="AI80" s="53">
        <f>MIN(B80:AF80)</f>
        <v>64.3</v>
      </c>
    </row>
    <row r="81" spans="1:37" x14ac:dyDescent="0.25">
      <c r="A81" s="109" t="s">
        <v>87</v>
      </c>
      <c r="B81" s="110">
        <f t="shared" ref="B81:AF81" si="20">SUMIF(B49:B58,"&gt;0")</f>
        <v>194.87</v>
      </c>
      <c r="C81" s="110">
        <f t="shared" si="20"/>
        <v>199.7</v>
      </c>
      <c r="D81" s="110">
        <f t="shared" si="20"/>
        <v>193.8</v>
      </c>
      <c r="E81" s="110">
        <f t="shared" si="20"/>
        <v>156.80000000000001</v>
      </c>
      <c r="F81" s="110">
        <f t="shared" si="20"/>
        <v>137.4</v>
      </c>
      <c r="G81" s="110">
        <f t="shared" si="20"/>
        <v>149.69999999999999</v>
      </c>
      <c r="H81" s="110">
        <f t="shared" si="20"/>
        <v>152.9</v>
      </c>
      <c r="I81" s="110">
        <f t="shared" si="20"/>
        <v>178.89000000000001</v>
      </c>
      <c r="J81" s="110">
        <f t="shared" si="20"/>
        <v>203.3</v>
      </c>
      <c r="K81" s="110">
        <f t="shared" si="20"/>
        <v>262.90999999999997</v>
      </c>
      <c r="L81" s="110">
        <f t="shared" si="20"/>
        <v>252.2</v>
      </c>
      <c r="M81" s="110">
        <f t="shared" si="20"/>
        <v>306.2</v>
      </c>
      <c r="N81" s="110">
        <f t="shared" si="20"/>
        <v>308.8</v>
      </c>
      <c r="O81" s="110">
        <f t="shared" si="20"/>
        <v>308.60000000000002</v>
      </c>
      <c r="P81" s="110">
        <f t="shared" si="20"/>
        <v>309.2</v>
      </c>
      <c r="Q81" s="110">
        <f t="shared" si="20"/>
        <v>332.90000000000003</v>
      </c>
      <c r="R81" s="110">
        <f t="shared" si="20"/>
        <v>314.5</v>
      </c>
      <c r="S81" s="110">
        <f t="shared" si="20"/>
        <v>313.5</v>
      </c>
      <c r="T81" s="110">
        <f t="shared" si="20"/>
        <v>325.89999999999998</v>
      </c>
      <c r="U81" s="110">
        <f t="shared" si="20"/>
        <v>253</v>
      </c>
      <c r="V81" s="110">
        <f t="shared" si="20"/>
        <v>262.39999999999998</v>
      </c>
      <c r="W81" s="110">
        <f t="shared" si="20"/>
        <v>238</v>
      </c>
      <c r="X81" s="110">
        <f t="shared" si="20"/>
        <v>247.76</v>
      </c>
      <c r="Y81" s="110">
        <f t="shared" si="20"/>
        <v>272.39999999999998</v>
      </c>
      <c r="Z81" s="110">
        <f t="shared" si="20"/>
        <v>369.71000000000004</v>
      </c>
      <c r="AA81" s="110">
        <f t="shared" si="20"/>
        <v>406.40999999999997</v>
      </c>
      <c r="AB81" s="110">
        <f t="shared" si="20"/>
        <v>441.7</v>
      </c>
      <c r="AC81" s="110">
        <f t="shared" si="20"/>
        <v>462.70000000000005</v>
      </c>
      <c r="AD81" s="110">
        <f t="shared" si="20"/>
        <v>356.59999999999997</v>
      </c>
      <c r="AE81" s="110">
        <f t="shared" si="20"/>
        <v>274.27</v>
      </c>
      <c r="AF81" s="110">
        <f t="shared" si="20"/>
        <v>277.49</v>
      </c>
      <c r="AG81" s="111"/>
      <c r="AH81" s="52">
        <f>MAX(B81:AF81)</f>
        <v>462.70000000000005</v>
      </c>
      <c r="AI81" s="53">
        <f>MIN(B81:AF81)</f>
        <v>137.4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1">B11+B13+B18+B35+B37+B39+B41+B95+B109+B111+B122+B128+B131+B140+B144+B145+B148+B155+B160+B163+B164+B165+B173+B178+B84+B85+B86+B87+B100</f>
        <v>119.61999999999998</v>
      </c>
      <c r="C83" s="115">
        <f t="shared" si="21"/>
        <v>121.01999999999998</v>
      </c>
      <c r="D83" s="115">
        <f t="shared" si="21"/>
        <v>120.81999999999996</v>
      </c>
      <c r="E83" s="115">
        <f t="shared" si="21"/>
        <v>123.51999999999994</v>
      </c>
      <c r="F83" s="115">
        <f t="shared" si="21"/>
        <v>138.21999999999994</v>
      </c>
      <c r="G83" s="115">
        <f t="shared" si="21"/>
        <v>160.41999999999996</v>
      </c>
      <c r="H83" s="115">
        <f t="shared" si="21"/>
        <v>174.82</v>
      </c>
      <c r="I83" s="115">
        <f t="shared" si="21"/>
        <v>192.82</v>
      </c>
      <c r="J83" s="115">
        <f t="shared" si="21"/>
        <v>210.82</v>
      </c>
      <c r="K83" s="115">
        <f t="shared" si="21"/>
        <v>232.81999999999994</v>
      </c>
      <c r="L83" s="115">
        <f t="shared" si="21"/>
        <v>234.61999999999998</v>
      </c>
      <c r="M83" s="115">
        <f t="shared" si="21"/>
        <v>238.22</v>
      </c>
      <c r="N83" s="115">
        <f t="shared" si="21"/>
        <v>231.61999999999998</v>
      </c>
      <c r="O83" s="115">
        <f t="shared" si="21"/>
        <v>221.81999999999996</v>
      </c>
      <c r="P83" s="115">
        <f t="shared" si="21"/>
        <v>202.61999999999998</v>
      </c>
      <c r="Q83" s="115">
        <f t="shared" si="21"/>
        <v>200.21999999999997</v>
      </c>
      <c r="R83" s="115">
        <f t="shared" si="21"/>
        <v>210.21999999999997</v>
      </c>
      <c r="S83" s="115">
        <f t="shared" si="21"/>
        <v>237.92</v>
      </c>
      <c r="T83" s="115">
        <f t="shared" si="21"/>
        <v>204.62</v>
      </c>
      <c r="U83" s="115">
        <f t="shared" si="21"/>
        <v>200.61999999999998</v>
      </c>
      <c r="V83" s="115">
        <f t="shared" si="21"/>
        <v>190.82000000000002</v>
      </c>
      <c r="W83" s="115">
        <f t="shared" si="21"/>
        <v>209.81999999999996</v>
      </c>
      <c r="X83" s="115">
        <f t="shared" si="21"/>
        <v>221.52</v>
      </c>
      <c r="Y83" s="115">
        <f t="shared" si="21"/>
        <v>244.01999999999998</v>
      </c>
      <c r="Z83" s="115">
        <f t="shared" si="21"/>
        <v>273.82</v>
      </c>
      <c r="AA83" s="115">
        <f t="shared" si="21"/>
        <v>266.92</v>
      </c>
      <c r="AB83" s="115">
        <f t="shared" si="21"/>
        <v>255.72</v>
      </c>
      <c r="AC83" s="115">
        <f t="shared" si="21"/>
        <v>212.81999999999996</v>
      </c>
      <c r="AD83" s="115">
        <f t="shared" si="21"/>
        <v>169.42000000000002</v>
      </c>
      <c r="AE83" s="115">
        <f t="shared" si="21"/>
        <v>133.81999999999996</v>
      </c>
      <c r="AF83" s="115">
        <f t="shared" si="21"/>
        <v>126.21999999999998</v>
      </c>
      <c r="AG83" s="116"/>
      <c r="AH83" s="52">
        <f>MAX(B83:AF83)</f>
        <v>273.82</v>
      </c>
      <c r="AI83" s="53">
        <f>MIN(B83:AF83)</f>
        <v>119.61999999999998</v>
      </c>
    </row>
    <row r="84" spans="1:37" x14ac:dyDescent="0.25">
      <c r="A84" s="117" t="s">
        <v>89</v>
      </c>
      <c r="B84" s="118">
        <v>-5.5</v>
      </c>
      <c r="C84" s="118">
        <v>-12.5</v>
      </c>
      <c r="D84" s="118">
        <v>0.7</v>
      </c>
      <c r="E84" s="118">
        <v>-1.1000000000000001</v>
      </c>
      <c r="F84" s="118">
        <v>5.6</v>
      </c>
      <c r="G84" s="118">
        <v>8</v>
      </c>
      <c r="H84" s="118">
        <v>7.1</v>
      </c>
      <c r="I84" s="118">
        <v>2.9</v>
      </c>
      <c r="J84" s="118">
        <v>0</v>
      </c>
      <c r="K84" s="118">
        <v>-11.8</v>
      </c>
      <c r="L84" s="118">
        <v>-7.3</v>
      </c>
      <c r="M84" s="118">
        <v>-8.6999999999999993</v>
      </c>
      <c r="N84" s="118">
        <v>-10.9</v>
      </c>
      <c r="O84" s="118">
        <v>-7</v>
      </c>
      <c r="P84" s="118">
        <v>-8.9</v>
      </c>
      <c r="Q84" s="118">
        <v>-6.8</v>
      </c>
      <c r="R84" s="118">
        <v>-22.8</v>
      </c>
      <c r="S84" s="118">
        <v>11.6</v>
      </c>
      <c r="T84" s="118">
        <v>10.6</v>
      </c>
      <c r="U84" s="118">
        <v>28.7</v>
      </c>
      <c r="V84" s="118">
        <v>28.6</v>
      </c>
      <c r="W84" s="118">
        <v>28.1</v>
      </c>
      <c r="X84" s="118">
        <v>34</v>
      </c>
      <c r="Y84" s="118">
        <v>24</v>
      </c>
      <c r="Z84" s="118">
        <v>7.4</v>
      </c>
      <c r="AA84" s="118">
        <v>-1.1000000000000001</v>
      </c>
      <c r="AB84" s="50">
        <v>-18.100000000000001</v>
      </c>
      <c r="AC84" s="50">
        <v>-20.100000000000001</v>
      </c>
      <c r="AD84" s="50">
        <v>-18</v>
      </c>
      <c r="AE84" s="50">
        <v>-30.9</v>
      </c>
      <c r="AF84" s="119">
        <v>-31.9</v>
      </c>
      <c r="AG84" s="120">
        <v>75</v>
      </c>
      <c r="AH84" s="52">
        <f>IF(ABS(MAX(B84:AF84))&gt;ABS(MIN(B84:AF84)),MAX(B84:AF84),MIN(B84:AF84))</f>
        <v>34</v>
      </c>
      <c r="AI84" s="121">
        <f>INDEX($B$9:$AF$9,1,MATCH(AH84,B84:AF84,0))</f>
        <v>0.77083333333333337</v>
      </c>
    </row>
    <row r="85" spans="1:37" x14ac:dyDescent="0.25">
      <c r="A85" s="122" t="s">
        <v>90</v>
      </c>
      <c r="B85" s="83">
        <v>-10.5</v>
      </c>
      <c r="C85" s="83">
        <v>-15</v>
      </c>
      <c r="D85" s="83">
        <v>-16.7</v>
      </c>
      <c r="E85" s="83">
        <v>-27</v>
      </c>
      <c r="F85" s="83">
        <v>-20.8</v>
      </c>
      <c r="G85" s="83">
        <v>-11.5</v>
      </c>
      <c r="H85" s="83">
        <v>-7.2</v>
      </c>
      <c r="I85" s="83">
        <v>-4</v>
      </c>
      <c r="J85" s="83">
        <v>4</v>
      </c>
      <c r="K85" s="83">
        <v>29</v>
      </c>
      <c r="L85" s="83">
        <v>22</v>
      </c>
      <c r="M85" s="83">
        <v>26.9</v>
      </c>
      <c r="N85" s="83">
        <v>40.200000000000003</v>
      </c>
      <c r="O85" s="83">
        <v>36.1</v>
      </c>
      <c r="P85" s="83">
        <v>36</v>
      </c>
      <c r="Q85" s="83">
        <v>35.200000000000003</v>
      </c>
      <c r="R85" s="83">
        <v>36</v>
      </c>
      <c r="S85" s="83">
        <f>18.1+11.9</f>
        <v>30</v>
      </c>
      <c r="T85" s="83">
        <f>11+17</f>
        <v>28</v>
      </c>
      <c r="U85" s="83">
        <v>14</v>
      </c>
      <c r="V85" s="83">
        <v>15.3</v>
      </c>
      <c r="W85" s="83">
        <v>3.9</v>
      </c>
      <c r="X85" s="83">
        <v>2.4</v>
      </c>
      <c r="Y85" s="83">
        <v>7.9</v>
      </c>
      <c r="Z85" s="83">
        <f>13.8+7.1</f>
        <v>20.9</v>
      </c>
      <c r="AA85" s="83">
        <f>16.4+9.4</f>
        <v>25.799999999999997</v>
      </c>
      <c r="AB85" s="70">
        <v>29.8</v>
      </c>
      <c r="AC85" s="70">
        <v>29</v>
      </c>
      <c r="AD85" s="70">
        <v>13.4</v>
      </c>
      <c r="AE85" s="70">
        <v>7</v>
      </c>
      <c r="AF85" s="123">
        <v>6</v>
      </c>
      <c r="AG85" s="120">
        <v>240</v>
      </c>
      <c r="AH85" s="52">
        <f>IF(ABS(MAX(B85:AF85))&gt;ABS(MIN(B85:AF85)),MAX(B85:AF85),MIN(B85:AF85))</f>
        <v>40.200000000000003</v>
      </c>
      <c r="AI85" s="121">
        <f>INDEX($B$9:$AF$9,1,MATCH(AH85,B85:AF85,0))</f>
        <v>0.41666666666666702</v>
      </c>
    </row>
    <row r="86" spans="1:37" x14ac:dyDescent="0.25">
      <c r="A86" s="122" t="s">
        <v>91</v>
      </c>
      <c r="B86" s="83">
        <v>14.4</v>
      </c>
      <c r="C86" s="83">
        <v>25.8</v>
      </c>
      <c r="D86" s="83">
        <v>14.1</v>
      </c>
      <c r="E86" s="83">
        <v>26.7</v>
      </c>
      <c r="F86" s="83">
        <v>23.6</v>
      </c>
      <c r="G86" s="83">
        <v>20.3</v>
      </c>
      <c r="H86" s="83">
        <v>23</v>
      </c>
      <c r="I86" s="83">
        <v>33.799999999999997</v>
      </c>
      <c r="J86" s="83">
        <v>37</v>
      </c>
      <c r="K86" s="83">
        <v>37.200000000000003</v>
      </c>
      <c r="L86" s="83">
        <v>37.6</v>
      </c>
      <c r="M86" s="83">
        <v>39.9</v>
      </c>
      <c r="N86" s="83">
        <v>25</v>
      </c>
      <c r="O86" s="83">
        <v>22.9</v>
      </c>
      <c r="P86" s="83">
        <v>20.2</v>
      </c>
      <c r="Q86" s="83">
        <v>18.8</v>
      </c>
      <c r="R86" s="83">
        <v>38.6</v>
      </c>
      <c r="S86" s="83">
        <v>35</v>
      </c>
      <c r="T86" s="83">
        <v>40.299999999999997</v>
      </c>
      <c r="U86" s="83">
        <v>25.8</v>
      </c>
      <c r="V86" s="83">
        <v>21.5</v>
      </c>
      <c r="W86" s="83">
        <v>12</v>
      </c>
      <c r="X86" s="83">
        <v>9.3000000000000007</v>
      </c>
      <c r="Y86" s="83">
        <v>23.4</v>
      </c>
      <c r="Z86" s="83">
        <v>41.2</v>
      </c>
      <c r="AA86" s="83">
        <v>41.3</v>
      </c>
      <c r="AB86" s="70">
        <v>37.6</v>
      </c>
      <c r="AC86" s="70">
        <v>33</v>
      </c>
      <c r="AD86" s="70">
        <v>28.9</v>
      </c>
      <c r="AE86" s="70">
        <v>32.5</v>
      </c>
      <c r="AF86" s="123">
        <v>30.5</v>
      </c>
      <c r="AG86" s="120">
        <v>60</v>
      </c>
      <c r="AH86" s="52">
        <f>IF(ABS(MAX(B86:AF86))&gt;ABS(MIN(B86:AF86)),MAX(B86:AF86),MIN(B86:AF86))</f>
        <v>41.3</v>
      </c>
      <c r="AI86" s="121">
        <f>INDEX($B$9:$AF$9,1,MATCH(AH86,B86:AF86,0))</f>
        <v>0.83333333333333337</v>
      </c>
    </row>
    <row r="87" spans="1:37" x14ac:dyDescent="0.25">
      <c r="A87" s="124" t="s">
        <v>92</v>
      </c>
      <c r="B87" s="85">
        <v>-86.6</v>
      </c>
      <c r="C87" s="85">
        <v>-42.4</v>
      </c>
      <c r="D87" s="85">
        <v>-48.6</v>
      </c>
      <c r="E87" s="85">
        <v>-46.7</v>
      </c>
      <c r="F87" s="85">
        <v>-84</v>
      </c>
      <c r="G87" s="85">
        <v>-69.2</v>
      </c>
      <c r="H87" s="85">
        <v>-61.2</v>
      </c>
      <c r="I87" s="85">
        <v>-51.9</v>
      </c>
      <c r="J87" s="85">
        <v>-41.5</v>
      </c>
      <c r="K87" s="85">
        <v>-30.4</v>
      </c>
      <c r="L87" s="85">
        <v>-26.6</v>
      </c>
      <c r="M87" s="85">
        <v>-30.7</v>
      </c>
      <c r="N87" s="85">
        <v>-32.799999999999997</v>
      </c>
      <c r="O87" s="85">
        <v>-38.799999999999997</v>
      </c>
      <c r="P87" s="85">
        <v>-51</v>
      </c>
      <c r="Q87" s="85">
        <v>-53.1</v>
      </c>
      <c r="R87" s="85">
        <v>-46</v>
      </c>
      <c r="S87" s="85">
        <v>-41</v>
      </c>
      <c r="T87" s="85">
        <v>-48.4</v>
      </c>
      <c r="U87" s="85">
        <v>-48</v>
      </c>
      <c r="V87" s="85">
        <v>-55.8</v>
      </c>
      <c r="W87" s="85">
        <v>-44.7</v>
      </c>
      <c r="X87" s="85">
        <v>-34.9</v>
      </c>
      <c r="Y87" s="85">
        <v>-27.4</v>
      </c>
      <c r="Z87" s="85">
        <v>-10.3</v>
      </c>
      <c r="AA87" s="85">
        <v>-15.2</v>
      </c>
      <c r="AB87" s="125">
        <v>-13.2</v>
      </c>
      <c r="AC87" s="125">
        <v>-49.5</v>
      </c>
      <c r="AD87" s="125">
        <v>-71.599999999999994</v>
      </c>
      <c r="AE87" s="125">
        <v>-89.3</v>
      </c>
      <c r="AF87" s="126">
        <v>-93.8</v>
      </c>
      <c r="AG87" s="127">
        <v>120</v>
      </c>
      <c r="AH87" s="52">
        <f>IF(ABS(MAX(B87:AF87))&gt;ABS(MIN(B87:AF87)),MAX(B87:AF87),MIN(B87:AF87))</f>
        <v>-93.8</v>
      </c>
      <c r="AI87" s="121">
        <f>INDEX($B$9:$AF$9,1,MATCH(AH87,B87:AF87,0))</f>
        <v>1</v>
      </c>
    </row>
    <row r="88" spans="1:37" ht="15.75" thickBot="1" x14ac:dyDescent="0.3">
      <c r="A88" s="124" t="s">
        <v>93</v>
      </c>
      <c r="B88" s="85">
        <v>90.1</v>
      </c>
      <c r="C88" s="85">
        <v>64.7</v>
      </c>
      <c r="D88" s="85">
        <v>67.7</v>
      </c>
      <c r="E88" s="85">
        <v>39.299999999999997</v>
      </c>
      <c r="F88" s="85">
        <v>59.2</v>
      </c>
      <c r="G88" s="85">
        <v>63.3</v>
      </c>
      <c r="H88" s="85">
        <v>56.7</v>
      </c>
      <c r="I88" s="85">
        <v>55.4</v>
      </c>
      <c r="J88" s="85">
        <v>55.9</v>
      </c>
      <c r="K88" s="85">
        <v>58.9</v>
      </c>
      <c r="L88" s="85">
        <v>55.4</v>
      </c>
      <c r="M88" s="85">
        <v>59.4</v>
      </c>
      <c r="N88" s="85">
        <v>90.1</v>
      </c>
      <c r="O88" s="85">
        <v>88.1</v>
      </c>
      <c r="P88" s="85">
        <v>98</v>
      </c>
      <c r="Q88" s="85">
        <v>101</v>
      </c>
      <c r="R88" s="85">
        <v>85.1</v>
      </c>
      <c r="S88" s="85">
        <v>62.9</v>
      </c>
      <c r="T88" s="85">
        <v>47.6</v>
      </c>
      <c r="U88" s="85">
        <v>40.4</v>
      </c>
      <c r="V88" s="85">
        <v>52.7</v>
      </c>
      <c r="W88" s="85">
        <v>43.2</v>
      </c>
      <c r="X88" s="85">
        <v>38.9</v>
      </c>
      <c r="Y88" s="85">
        <v>42.3</v>
      </c>
      <c r="Z88" s="85">
        <v>51.2</v>
      </c>
      <c r="AA88" s="85">
        <v>57.6</v>
      </c>
      <c r="AB88" s="125">
        <v>85.6</v>
      </c>
      <c r="AC88" s="125">
        <v>84.1</v>
      </c>
      <c r="AD88" s="125">
        <v>78.8</v>
      </c>
      <c r="AE88" s="125">
        <v>62.4</v>
      </c>
      <c r="AF88" s="126">
        <v>68.400000000000006</v>
      </c>
      <c r="AG88" s="127"/>
      <c r="AH88" s="52">
        <f>IF(ABS(MAX(B88:AF88))&gt;ABS(MIN(B88:AF88)),MAX(B88:AF88),MIN(B88:AF88))</f>
        <v>101</v>
      </c>
      <c r="AI88" s="121">
        <f>INDEX($B$9:$AF$9,1,MATCH(AH88,B88:AF88,0))</f>
        <v>0.54166666666666696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2">B90</f>
        <v>9.9</v>
      </c>
      <c r="D90" s="133">
        <f t="shared" si="22"/>
        <v>9.9</v>
      </c>
      <c r="E90" s="133">
        <f t="shared" si="22"/>
        <v>9.9</v>
      </c>
      <c r="F90" s="133">
        <f t="shared" si="22"/>
        <v>9.9</v>
      </c>
      <c r="G90" s="133">
        <f t="shared" si="22"/>
        <v>9.9</v>
      </c>
      <c r="H90" s="133">
        <f t="shared" si="22"/>
        <v>9.9</v>
      </c>
      <c r="I90" s="133">
        <f t="shared" si="22"/>
        <v>9.9</v>
      </c>
      <c r="J90" s="133">
        <f t="shared" si="22"/>
        <v>9.9</v>
      </c>
      <c r="K90" s="133">
        <f t="shared" si="22"/>
        <v>9.9</v>
      </c>
      <c r="L90" s="133">
        <f t="shared" si="22"/>
        <v>9.9</v>
      </c>
      <c r="M90" s="133">
        <f t="shared" si="22"/>
        <v>9.9</v>
      </c>
      <c r="N90" s="133">
        <f t="shared" si="22"/>
        <v>9.9</v>
      </c>
      <c r="O90" s="133">
        <f t="shared" si="22"/>
        <v>9.9</v>
      </c>
      <c r="P90" s="133">
        <f t="shared" si="22"/>
        <v>9.9</v>
      </c>
      <c r="Q90" s="133">
        <f t="shared" si="22"/>
        <v>9.9</v>
      </c>
      <c r="R90" s="133">
        <f t="shared" si="22"/>
        <v>9.9</v>
      </c>
      <c r="S90" s="133">
        <f t="shared" ref="S90:AF105" si="23">R90</f>
        <v>9.9</v>
      </c>
      <c r="T90" s="133">
        <f t="shared" si="23"/>
        <v>9.9</v>
      </c>
      <c r="U90" s="133">
        <f t="shared" si="23"/>
        <v>9.9</v>
      </c>
      <c r="V90" s="133">
        <f t="shared" si="23"/>
        <v>9.9</v>
      </c>
      <c r="W90" s="133">
        <f t="shared" si="23"/>
        <v>9.9</v>
      </c>
      <c r="X90" s="133">
        <f t="shared" si="23"/>
        <v>9.9</v>
      </c>
      <c r="Y90" s="133">
        <f t="shared" si="23"/>
        <v>9.9</v>
      </c>
      <c r="Z90" s="133">
        <f t="shared" si="23"/>
        <v>9.9</v>
      </c>
      <c r="AA90" s="133">
        <f t="shared" si="23"/>
        <v>9.9</v>
      </c>
      <c r="AB90" s="133">
        <f t="shared" si="23"/>
        <v>9.9</v>
      </c>
      <c r="AC90" s="133">
        <f t="shared" si="23"/>
        <v>9.9</v>
      </c>
      <c r="AD90" s="133">
        <f t="shared" si="23"/>
        <v>9.9</v>
      </c>
      <c r="AE90" s="133">
        <f t="shared" si="23"/>
        <v>9.9</v>
      </c>
      <c r="AF90" s="133">
        <f t="shared" si="23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2"/>
        <v>9.6</v>
      </c>
      <c r="D91" s="136">
        <f t="shared" si="22"/>
        <v>9.6</v>
      </c>
      <c r="E91" s="136">
        <f t="shared" si="22"/>
        <v>9.6</v>
      </c>
      <c r="F91" s="136">
        <f t="shared" si="22"/>
        <v>9.6</v>
      </c>
      <c r="G91" s="136">
        <f t="shared" si="22"/>
        <v>9.6</v>
      </c>
      <c r="H91" s="136">
        <f t="shared" si="22"/>
        <v>9.6</v>
      </c>
      <c r="I91" s="136">
        <f t="shared" si="22"/>
        <v>9.6</v>
      </c>
      <c r="J91" s="136">
        <f t="shared" si="22"/>
        <v>9.6</v>
      </c>
      <c r="K91" s="136">
        <f t="shared" si="22"/>
        <v>9.6</v>
      </c>
      <c r="L91" s="136">
        <f t="shared" si="22"/>
        <v>9.6</v>
      </c>
      <c r="M91" s="136">
        <f t="shared" si="22"/>
        <v>9.6</v>
      </c>
      <c r="N91" s="136">
        <f t="shared" si="22"/>
        <v>9.6</v>
      </c>
      <c r="O91" s="136">
        <f t="shared" si="22"/>
        <v>9.6</v>
      </c>
      <c r="P91" s="136">
        <f t="shared" si="22"/>
        <v>9.6</v>
      </c>
      <c r="Q91" s="136">
        <f t="shared" si="22"/>
        <v>9.6</v>
      </c>
      <c r="R91" s="136">
        <f t="shared" si="22"/>
        <v>9.6</v>
      </c>
      <c r="S91" s="136">
        <f t="shared" si="23"/>
        <v>9.6</v>
      </c>
      <c r="T91" s="136">
        <f t="shared" si="23"/>
        <v>9.6</v>
      </c>
      <c r="U91" s="136">
        <f t="shared" si="23"/>
        <v>9.6</v>
      </c>
      <c r="V91" s="136">
        <f t="shared" si="23"/>
        <v>9.6</v>
      </c>
      <c r="W91" s="136">
        <f t="shared" si="23"/>
        <v>9.6</v>
      </c>
      <c r="X91" s="136">
        <f t="shared" si="23"/>
        <v>9.6</v>
      </c>
      <c r="Y91" s="136">
        <f t="shared" si="23"/>
        <v>9.6</v>
      </c>
      <c r="Z91" s="136">
        <f t="shared" si="23"/>
        <v>9.6</v>
      </c>
      <c r="AA91" s="136">
        <f t="shared" si="23"/>
        <v>9.6</v>
      </c>
      <c r="AB91" s="136">
        <f t="shared" si="23"/>
        <v>9.6</v>
      </c>
      <c r="AC91" s="136">
        <f t="shared" si="23"/>
        <v>9.6</v>
      </c>
      <c r="AD91" s="136">
        <f t="shared" si="23"/>
        <v>9.6</v>
      </c>
      <c r="AE91" s="136">
        <f t="shared" si="23"/>
        <v>9.6</v>
      </c>
      <c r="AF91" s="136">
        <f t="shared" si="23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2"/>
        <v>9.98</v>
      </c>
      <c r="D92" s="136">
        <f t="shared" si="22"/>
        <v>9.98</v>
      </c>
      <c r="E92" s="136">
        <f t="shared" si="22"/>
        <v>9.98</v>
      </c>
      <c r="F92" s="136">
        <f t="shared" si="22"/>
        <v>9.98</v>
      </c>
      <c r="G92" s="136">
        <f t="shared" si="22"/>
        <v>9.98</v>
      </c>
      <c r="H92" s="136">
        <f t="shared" si="22"/>
        <v>9.98</v>
      </c>
      <c r="I92" s="136">
        <f t="shared" si="22"/>
        <v>9.98</v>
      </c>
      <c r="J92" s="136">
        <f t="shared" si="22"/>
        <v>9.98</v>
      </c>
      <c r="K92" s="136">
        <f t="shared" si="22"/>
        <v>9.98</v>
      </c>
      <c r="L92" s="136">
        <f t="shared" si="22"/>
        <v>9.98</v>
      </c>
      <c r="M92" s="136">
        <f t="shared" si="22"/>
        <v>9.98</v>
      </c>
      <c r="N92" s="136">
        <f t="shared" si="22"/>
        <v>9.98</v>
      </c>
      <c r="O92" s="136">
        <f t="shared" si="22"/>
        <v>9.98</v>
      </c>
      <c r="P92" s="136">
        <f t="shared" si="22"/>
        <v>9.98</v>
      </c>
      <c r="Q92" s="136">
        <f t="shared" si="22"/>
        <v>9.98</v>
      </c>
      <c r="R92" s="136">
        <f t="shared" si="22"/>
        <v>9.98</v>
      </c>
      <c r="S92" s="136">
        <f t="shared" si="23"/>
        <v>9.98</v>
      </c>
      <c r="T92" s="136">
        <f t="shared" si="23"/>
        <v>9.98</v>
      </c>
      <c r="U92" s="136">
        <f t="shared" si="23"/>
        <v>9.98</v>
      </c>
      <c r="V92" s="136">
        <f t="shared" si="23"/>
        <v>9.98</v>
      </c>
      <c r="W92" s="136">
        <f t="shared" si="23"/>
        <v>9.98</v>
      </c>
      <c r="X92" s="136">
        <f t="shared" si="23"/>
        <v>9.98</v>
      </c>
      <c r="Y92" s="136">
        <f t="shared" si="23"/>
        <v>9.98</v>
      </c>
      <c r="Z92" s="136">
        <f t="shared" si="23"/>
        <v>9.98</v>
      </c>
      <c r="AA92" s="136">
        <f t="shared" si="23"/>
        <v>9.98</v>
      </c>
      <c r="AB92" s="136">
        <f t="shared" si="23"/>
        <v>9.98</v>
      </c>
      <c r="AC92" s="136">
        <f t="shared" si="23"/>
        <v>9.98</v>
      </c>
      <c r="AD92" s="136">
        <f t="shared" si="23"/>
        <v>9.98</v>
      </c>
      <c r="AE92" s="136">
        <f t="shared" si="23"/>
        <v>9.98</v>
      </c>
      <c r="AF92" s="136">
        <f t="shared" si="23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2"/>
        <v>9.1</v>
      </c>
      <c r="D93" s="136">
        <f t="shared" si="22"/>
        <v>9.1</v>
      </c>
      <c r="E93" s="136">
        <f t="shared" si="22"/>
        <v>9.1</v>
      </c>
      <c r="F93" s="136">
        <f t="shared" si="22"/>
        <v>9.1</v>
      </c>
      <c r="G93" s="136">
        <f t="shared" si="22"/>
        <v>9.1</v>
      </c>
      <c r="H93" s="136">
        <f t="shared" si="22"/>
        <v>9.1</v>
      </c>
      <c r="I93" s="136">
        <f t="shared" si="22"/>
        <v>9.1</v>
      </c>
      <c r="J93" s="136">
        <f t="shared" si="22"/>
        <v>9.1</v>
      </c>
      <c r="K93" s="136">
        <f t="shared" si="22"/>
        <v>9.1</v>
      </c>
      <c r="L93" s="136">
        <f t="shared" si="22"/>
        <v>9.1</v>
      </c>
      <c r="M93" s="136">
        <f t="shared" si="22"/>
        <v>9.1</v>
      </c>
      <c r="N93" s="136">
        <f t="shared" si="22"/>
        <v>9.1</v>
      </c>
      <c r="O93" s="136">
        <f t="shared" si="22"/>
        <v>9.1</v>
      </c>
      <c r="P93" s="136">
        <f t="shared" si="22"/>
        <v>9.1</v>
      </c>
      <c r="Q93" s="136">
        <f t="shared" si="22"/>
        <v>9.1</v>
      </c>
      <c r="R93" s="136">
        <f t="shared" si="22"/>
        <v>9.1</v>
      </c>
      <c r="S93" s="136">
        <f t="shared" si="23"/>
        <v>9.1</v>
      </c>
      <c r="T93" s="136">
        <f t="shared" si="23"/>
        <v>9.1</v>
      </c>
      <c r="U93" s="136">
        <f t="shared" si="23"/>
        <v>9.1</v>
      </c>
      <c r="V93" s="136">
        <f t="shared" si="23"/>
        <v>9.1</v>
      </c>
      <c r="W93" s="136">
        <f t="shared" si="23"/>
        <v>9.1</v>
      </c>
      <c r="X93" s="136">
        <f t="shared" si="23"/>
        <v>9.1</v>
      </c>
      <c r="Y93" s="136">
        <f t="shared" si="23"/>
        <v>9.1</v>
      </c>
      <c r="Z93" s="136">
        <f t="shared" si="23"/>
        <v>9.1</v>
      </c>
      <c r="AA93" s="136">
        <f t="shared" si="23"/>
        <v>9.1</v>
      </c>
      <c r="AB93" s="136">
        <f t="shared" si="23"/>
        <v>9.1</v>
      </c>
      <c r="AC93" s="136">
        <f t="shared" si="23"/>
        <v>9.1</v>
      </c>
      <c r="AD93" s="136">
        <f t="shared" si="23"/>
        <v>9.1</v>
      </c>
      <c r="AE93" s="136">
        <f t="shared" si="23"/>
        <v>9.1</v>
      </c>
      <c r="AF93" s="136">
        <f t="shared" si="23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2"/>
        <v>9.18</v>
      </c>
      <c r="D94" s="136">
        <f t="shared" si="22"/>
        <v>9.18</v>
      </c>
      <c r="E94" s="136">
        <f t="shared" si="22"/>
        <v>9.18</v>
      </c>
      <c r="F94" s="136">
        <f t="shared" si="22"/>
        <v>9.18</v>
      </c>
      <c r="G94" s="136">
        <f t="shared" si="22"/>
        <v>9.18</v>
      </c>
      <c r="H94" s="136">
        <f t="shared" si="22"/>
        <v>9.18</v>
      </c>
      <c r="I94" s="136">
        <f t="shared" si="22"/>
        <v>9.18</v>
      </c>
      <c r="J94" s="136">
        <f t="shared" si="22"/>
        <v>9.18</v>
      </c>
      <c r="K94" s="136">
        <f t="shared" si="22"/>
        <v>9.18</v>
      </c>
      <c r="L94" s="136">
        <f t="shared" si="22"/>
        <v>9.18</v>
      </c>
      <c r="M94" s="136">
        <f t="shared" si="22"/>
        <v>9.18</v>
      </c>
      <c r="N94" s="136">
        <f t="shared" si="22"/>
        <v>9.18</v>
      </c>
      <c r="O94" s="136">
        <f t="shared" si="22"/>
        <v>9.18</v>
      </c>
      <c r="P94" s="136">
        <f t="shared" si="22"/>
        <v>9.18</v>
      </c>
      <c r="Q94" s="136">
        <f t="shared" si="22"/>
        <v>9.18</v>
      </c>
      <c r="R94" s="136">
        <f t="shared" si="22"/>
        <v>9.18</v>
      </c>
      <c r="S94" s="136">
        <f t="shared" si="23"/>
        <v>9.18</v>
      </c>
      <c r="T94" s="136">
        <f t="shared" si="23"/>
        <v>9.18</v>
      </c>
      <c r="U94" s="136">
        <f t="shared" si="23"/>
        <v>9.18</v>
      </c>
      <c r="V94" s="136">
        <f t="shared" si="23"/>
        <v>9.18</v>
      </c>
      <c r="W94" s="136">
        <f t="shared" si="23"/>
        <v>9.18</v>
      </c>
      <c r="X94" s="136">
        <f t="shared" si="23"/>
        <v>9.18</v>
      </c>
      <c r="Y94" s="136">
        <f t="shared" si="23"/>
        <v>9.18</v>
      </c>
      <c r="Z94" s="136">
        <f t="shared" si="23"/>
        <v>9.18</v>
      </c>
      <c r="AA94" s="136">
        <f t="shared" si="23"/>
        <v>9.18</v>
      </c>
      <c r="AB94" s="136">
        <f t="shared" si="23"/>
        <v>9.18</v>
      </c>
      <c r="AC94" s="136">
        <f t="shared" si="23"/>
        <v>9.18</v>
      </c>
      <c r="AD94" s="136">
        <f t="shared" si="23"/>
        <v>9.18</v>
      </c>
      <c r="AE94" s="136">
        <f t="shared" si="23"/>
        <v>9.18</v>
      </c>
      <c r="AF94" s="136">
        <f t="shared" si="23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2"/>
        <v>7</v>
      </c>
      <c r="D95" s="136">
        <f t="shared" si="22"/>
        <v>7</v>
      </c>
      <c r="E95" s="136">
        <f t="shared" si="22"/>
        <v>7</v>
      </c>
      <c r="F95" s="136">
        <f t="shared" si="22"/>
        <v>7</v>
      </c>
      <c r="G95" s="136">
        <f t="shared" si="22"/>
        <v>7</v>
      </c>
      <c r="H95" s="136">
        <f t="shared" si="22"/>
        <v>7</v>
      </c>
      <c r="I95" s="136">
        <f t="shared" si="22"/>
        <v>7</v>
      </c>
      <c r="J95" s="136">
        <f t="shared" si="22"/>
        <v>7</v>
      </c>
      <c r="K95" s="136">
        <f t="shared" si="22"/>
        <v>7</v>
      </c>
      <c r="L95" s="136">
        <f t="shared" si="22"/>
        <v>7</v>
      </c>
      <c r="M95" s="136">
        <f t="shared" si="22"/>
        <v>7</v>
      </c>
      <c r="N95" s="136">
        <f t="shared" si="22"/>
        <v>7</v>
      </c>
      <c r="O95" s="136">
        <f t="shared" si="22"/>
        <v>7</v>
      </c>
      <c r="P95" s="136">
        <f t="shared" si="22"/>
        <v>7</v>
      </c>
      <c r="Q95" s="136">
        <f t="shared" si="22"/>
        <v>7</v>
      </c>
      <c r="R95" s="136">
        <f t="shared" si="22"/>
        <v>7</v>
      </c>
      <c r="S95" s="136">
        <f t="shared" si="23"/>
        <v>7</v>
      </c>
      <c r="T95" s="136">
        <f t="shared" si="23"/>
        <v>7</v>
      </c>
      <c r="U95" s="136">
        <f t="shared" si="23"/>
        <v>7</v>
      </c>
      <c r="V95" s="136">
        <f t="shared" si="23"/>
        <v>7</v>
      </c>
      <c r="W95" s="136">
        <f t="shared" si="23"/>
        <v>7</v>
      </c>
      <c r="X95" s="136">
        <f t="shared" si="23"/>
        <v>7</v>
      </c>
      <c r="Y95" s="136">
        <f t="shared" si="23"/>
        <v>7</v>
      </c>
      <c r="Z95" s="136">
        <f t="shared" si="23"/>
        <v>7</v>
      </c>
      <c r="AA95" s="136">
        <f t="shared" si="23"/>
        <v>7</v>
      </c>
      <c r="AB95" s="136">
        <f t="shared" si="23"/>
        <v>7</v>
      </c>
      <c r="AC95" s="136">
        <f t="shared" si="23"/>
        <v>7</v>
      </c>
      <c r="AD95" s="136">
        <f t="shared" si="23"/>
        <v>7</v>
      </c>
      <c r="AE95" s="136">
        <f t="shared" si="23"/>
        <v>7</v>
      </c>
      <c r="AF95" s="136">
        <f t="shared" si="23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2"/>
        <v>2.25</v>
      </c>
      <c r="D96" s="136">
        <f t="shared" si="22"/>
        <v>2.25</v>
      </c>
      <c r="E96" s="136">
        <f t="shared" si="22"/>
        <v>2.25</v>
      </c>
      <c r="F96" s="136">
        <f t="shared" si="22"/>
        <v>2.25</v>
      </c>
      <c r="G96" s="136">
        <f t="shared" si="22"/>
        <v>2.25</v>
      </c>
      <c r="H96" s="136">
        <f t="shared" si="22"/>
        <v>2.25</v>
      </c>
      <c r="I96" s="136">
        <f t="shared" si="22"/>
        <v>2.25</v>
      </c>
      <c r="J96" s="136">
        <f t="shared" si="22"/>
        <v>2.25</v>
      </c>
      <c r="K96" s="136">
        <f t="shared" si="22"/>
        <v>2.25</v>
      </c>
      <c r="L96" s="136">
        <f t="shared" si="22"/>
        <v>2.25</v>
      </c>
      <c r="M96" s="136">
        <f t="shared" si="22"/>
        <v>2.25</v>
      </c>
      <c r="N96" s="136">
        <f t="shared" si="22"/>
        <v>2.25</v>
      </c>
      <c r="O96" s="136">
        <f t="shared" si="22"/>
        <v>2.25</v>
      </c>
      <c r="P96" s="136">
        <f t="shared" si="22"/>
        <v>2.25</v>
      </c>
      <c r="Q96" s="136">
        <f t="shared" si="22"/>
        <v>2.25</v>
      </c>
      <c r="R96" s="136">
        <f t="shared" si="22"/>
        <v>2.25</v>
      </c>
      <c r="S96" s="136">
        <f t="shared" si="23"/>
        <v>2.25</v>
      </c>
      <c r="T96" s="136">
        <f t="shared" si="23"/>
        <v>2.25</v>
      </c>
      <c r="U96" s="136">
        <f t="shared" si="23"/>
        <v>2.25</v>
      </c>
      <c r="V96" s="136">
        <f t="shared" si="23"/>
        <v>2.25</v>
      </c>
      <c r="W96" s="136">
        <f t="shared" si="23"/>
        <v>2.25</v>
      </c>
      <c r="X96" s="136">
        <f t="shared" si="23"/>
        <v>2.25</v>
      </c>
      <c r="Y96" s="136">
        <f t="shared" si="23"/>
        <v>2.25</v>
      </c>
      <c r="Z96" s="136">
        <f t="shared" si="23"/>
        <v>2.25</v>
      </c>
      <c r="AA96" s="136">
        <f t="shared" si="23"/>
        <v>2.25</v>
      </c>
      <c r="AB96" s="136">
        <f t="shared" si="23"/>
        <v>2.25</v>
      </c>
      <c r="AC96" s="136">
        <f t="shared" si="23"/>
        <v>2.25</v>
      </c>
      <c r="AD96" s="136">
        <f t="shared" si="23"/>
        <v>2.25</v>
      </c>
      <c r="AE96" s="136">
        <f t="shared" si="23"/>
        <v>2.25</v>
      </c>
      <c r="AF96" s="136">
        <f t="shared" si="23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2"/>
        <v>1.64</v>
      </c>
      <c r="D97" s="136">
        <f t="shared" si="22"/>
        <v>1.64</v>
      </c>
      <c r="E97" s="136">
        <f t="shared" si="22"/>
        <v>1.64</v>
      </c>
      <c r="F97" s="136">
        <f t="shared" si="22"/>
        <v>1.64</v>
      </c>
      <c r="G97" s="136">
        <f t="shared" si="22"/>
        <v>1.64</v>
      </c>
      <c r="H97" s="136">
        <f t="shared" si="22"/>
        <v>1.64</v>
      </c>
      <c r="I97" s="136">
        <f t="shared" si="22"/>
        <v>1.64</v>
      </c>
      <c r="J97" s="136">
        <f t="shared" si="22"/>
        <v>1.64</v>
      </c>
      <c r="K97" s="136">
        <f t="shared" si="22"/>
        <v>1.64</v>
      </c>
      <c r="L97" s="136">
        <f t="shared" si="22"/>
        <v>1.64</v>
      </c>
      <c r="M97" s="136">
        <f t="shared" si="22"/>
        <v>1.64</v>
      </c>
      <c r="N97" s="136">
        <f t="shared" si="22"/>
        <v>1.64</v>
      </c>
      <c r="O97" s="136">
        <f t="shared" si="22"/>
        <v>1.64</v>
      </c>
      <c r="P97" s="136">
        <f t="shared" si="22"/>
        <v>1.64</v>
      </c>
      <c r="Q97" s="136">
        <f t="shared" si="22"/>
        <v>1.64</v>
      </c>
      <c r="R97" s="136">
        <f t="shared" si="22"/>
        <v>1.64</v>
      </c>
      <c r="S97" s="136">
        <f t="shared" si="23"/>
        <v>1.64</v>
      </c>
      <c r="T97" s="136">
        <f t="shared" si="23"/>
        <v>1.64</v>
      </c>
      <c r="U97" s="136">
        <f t="shared" si="23"/>
        <v>1.64</v>
      </c>
      <c r="V97" s="136">
        <f t="shared" si="23"/>
        <v>1.64</v>
      </c>
      <c r="W97" s="136">
        <f t="shared" si="23"/>
        <v>1.64</v>
      </c>
      <c r="X97" s="136">
        <f t="shared" si="23"/>
        <v>1.64</v>
      </c>
      <c r="Y97" s="136">
        <f t="shared" si="23"/>
        <v>1.64</v>
      </c>
      <c r="Z97" s="136">
        <f t="shared" si="23"/>
        <v>1.64</v>
      </c>
      <c r="AA97" s="136">
        <f t="shared" si="23"/>
        <v>1.64</v>
      </c>
      <c r="AB97" s="136">
        <f t="shared" si="23"/>
        <v>1.64</v>
      </c>
      <c r="AC97" s="136">
        <f t="shared" si="23"/>
        <v>1.64</v>
      </c>
      <c r="AD97" s="136">
        <f t="shared" si="23"/>
        <v>1.64</v>
      </c>
      <c r="AE97" s="136">
        <f t="shared" si="23"/>
        <v>1.64</v>
      </c>
      <c r="AF97" s="136">
        <f t="shared" si="23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2"/>
        <v>1.62</v>
      </c>
      <c r="D98" s="136">
        <f t="shared" si="22"/>
        <v>1.62</v>
      </c>
      <c r="E98" s="136">
        <f t="shared" si="22"/>
        <v>1.62</v>
      </c>
      <c r="F98" s="136">
        <f t="shared" si="22"/>
        <v>1.62</v>
      </c>
      <c r="G98" s="136">
        <f t="shared" si="22"/>
        <v>1.62</v>
      </c>
      <c r="H98" s="136">
        <f t="shared" si="22"/>
        <v>1.62</v>
      </c>
      <c r="I98" s="136">
        <f t="shared" si="22"/>
        <v>1.62</v>
      </c>
      <c r="J98" s="136">
        <f t="shared" si="22"/>
        <v>1.62</v>
      </c>
      <c r="K98" s="136">
        <f t="shared" si="22"/>
        <v>1.62</v>
      </c>
      <c r="L98" s="136">
        <f t="shared" si="22"/>
        <v>1.62</v>
      </c>
      <c r="M98" s="136">
        <f t="shared" si="22"/>
        <v>1.62</v>
      </c>
      <c r="N98" s="136">
        <f t="shared" si="22"/>
        <v>1.62</v>
      </c>
      <c r="O98" s="136">
        <f t="shared" si="22"/>
        <v>1.62</v>
      </c>
      <c r="P98" s="136">
        <f t="shared" si="22"/>
        <v>1.62</v>
      </c>
      <c r="Q98" s="136">
        <f t="shared" si="22"/>
        <v>1.62</v>
      </c>
      <c r="R98" s="136">
        <f t="shared" si="22"/>
        <v>1.62</v>
      </c>
      <c r="S98" s="136">
        <f t="shared" si="23"/>
        <v>1.62</v>
      </c>
      <c r="T98" s="136">
        <f t="shared" si="23"/>
        <v>1.62</v>
      </c>
      <c r="U98" s="136">
        <f t="shared" si="23"/>
        <v>1.62</v>
      </c>
      <c r="V98" s="136">
        <f t="shared" si="23"/>
        <v>1.62</v>
      </c>
      <c r="W98" s="136">
        <f t="shared" si="23"/>
        <v>1.62</v>
      </c>
      <c r="X98" s="136">
        <f t="shared" si="23"/>
        <v>1.62</v>
      </c>
      <c r="Y98" s="136">
        <f t="shared" si="23"/>
        <v>1.62</v>
      </c>
      <c r="Z98" s="136">
        <f t="shared" si="23"/>
        <v>1.62</v>
      </c>
      <c r="AA98" s="136">
        <f t="shared" si="23"/>
        <v>1.62</v>
      </c>
      <c r="AB98" s="136">
        <f t="shared" si="23"/>
        <v>1.62</v>
      </c>
      <c r="AC98" s="136">
        <f t="shared" si="23"/>
        <v>1.62</v>
      </c>
      <c r="AD98" s="136">
        <f t="shared" si="23"/>
        <v>1.62</v>
      </c>
      <c r="AE98" s="136">
        <f t="shared" si="23"/>
        <v>1.62</v>
      </c>
      <c r="AF98" s="136">
        <f t="shared" si="23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2"/>
        <v>8.36</v>
      </c>
      <c r="D99" s="136">
        <f t="shared" si="22"/>
        <v>8.36</v>
      </c>
      <c r="E99" s="136">
        <f t="shared" si="22"/>
        <v>8.36</v>
      </c>
      <c r="F99" s="136">
        <f t="shared" si="22"/>
        <v>8.36</v>
      </c>
      <c r="G99" s="136">
        <f t="shared" si="22"/>
        <v>8.36</v>
      </c>
      <c r="H99" s="136">
        <f t="shared" si="22"/>
        <v>8.36</v>
      </c>
      <c r="I99" s="136">
        <f t="shared" si="22"/>
        <v>8.36</v>
      </c>
      <c r="J99" s="136">
        <f t="shared" si="22"/>
        <v>8.36</v>
      </c>
      <c r="K99" s="136">
        <f t="shared" si="22"/>
        <v>8.36</v>
      </c>
      <c r="L99" s="136">
        <f t="shared" si="22"/>
        <v>8.36</v>
      </c>
      <c r="M99" s="136">
        <f t="shared" si="22"/>
        <v>8.36</v>
      </c>
      <c r="N99" s="136">
        <f t="shared" si="22"/>
        <v>8.36</v>
      </c>
      <c r="O99" s="136">
        <f t="shared" si="22"/>
        <v>8.36</v>
      </c>
      <c r="P99" s="136">
        <f t="shared" si="22"/>
        <v>8.36</v>
      </c>
      <c r="Q99" s="136">
        <f t="shared" si="22"/>
        <v>8.36</v>
      </c>
      <c r="R99" s="136">
        <f t="shared" si="22"/>
        <v>8.36</v>
      </c>
      <c r="S99" s="136">
        <f t="shared" si="23"/>
        <v>8.36</v>
      </c>
      <c r="T99" s="136">
        <f t="shared" si="23"/>
        <v>8.36</v>
      </c>
      <c r="U99" s="136">
        <f t="shared" si="23"/>
        <v>8.36</v>
      </c>
      <c r="V99" s="136">
        <f t="shared" si="23"/>
        <v>8.36</v>
      </c>
      <c r="W99" s="136">
        <f t="shared" si="23"/>
        <v>8.36</v>
      </c>
      <c r="X99" s="136">
        <f t="shared" si="23"/>
        <v>8.36</v>
      </c>
      <c r="Y99" s="136">
        <f t="shared" si="23"/>
        <v>8.36</v>
      </c>
      <c r="Z99" s="136">
        <f t="shared" si="23"/>
        <v>8.36</v>
      </c>
      <c r="AA99" s="136">
        <f t="shared" si="23"/>
        <v>8.36</v>
      </c>
      <c r="AB99" s="136">
        <f t="shared" si="23"/>
        <v>8.36</v>
      </c>
      <c r="AC99" s="136">
        <f t="shared" si="23"/>
        <v>8.36</v>
      </c>
      <c r="AD99" s="136">
        <f t="shared" si="23"/>
        <v>8.36</v>
      </c>
      <c r="AE99" s="136">
        <f t="shared" si="23"/>
        <v>8.36</v>
      </c>
      <c r="AF99" s="136">
        <f t="shared" si="23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2"/>
        <v>8</v>
      </c>
      <c r="D100" s="136">
        <f t="shared" si="22"/>
        <v>8</v>
      </c>
      <c r="E100" s="136">
        <f t="shared" si="22"/>
        <v>8</v>
      </c>
      <c r="F100" s="136">
        <f t="shared" si="22"/>
        <v>8</v>
      </c>
      <c r="G100" s="136">
        <f t="shared" si="22"/>
        <v>8</v>
      </c>
      <c r="H100" s="136">
        <f t="shared" si="22"/>
        <v>8</v>
      </c>
      <c r="I100" s="136">
        <v>5.4</v>
      </c>
      <c r="J100" s="136">
        <f t="shared" si="22"/>
        <v>5.4</v>
      </c>
      <c r="K100" s="136">
        <f t="shared" si="22"/>
        <v>5.4</v>
      </c>
      <c r="L100" s="136">
        <f t="shared" si="22"/>
        <v>5.4</v>
      </c>
      <c r="M100" s="136">
        <f t="shared" si="22"/>
        <v>5.4</v>
      </c>
      <c r="N100" s="136">
        <f t="shared" si="22"/>
        <v>5.4</v>
      </c>
      <c r="O100" s="136">
        <f t="shared" si="22"/>
        <v>5.4</v>
      </c>
      <c r="P100" s="136">
        <f t="shared" si="22"/>
        <v>5.4</v>
      </c>
      <c r="Q100" s="136">
        <f t="shared" si="22"/>
        <v>5.4</v>
      </c>
      <c r="R100" s="136">
        <f t="shared" si="22"/>
        <v>5.4</v>
      </c>
      <c r="S100" s="136">
        <f t="shared" si="23"/>
        <v>5.4</v>
      </c>
      <c r="T100" s="136">
        <f t="shared" si="23"/>
        <v>5.4</v>
      </c>
      <c r="U100" s="136">
        <f t="shared" si="23"/>
        <v>5.4</v>
      </c>
      <c r="V100" s="136">
        <f t="shared" si="23"/>
        <v>5.4</v>
      </c>
      <c r="W100" s="136">
        <f t="shared" si="23"/>
        <v>5.4</v>
      </c>
      <c r="X100" s="136">
        <f t="shared" si="23"/>
        <v>5.4</v>
      </c>
      <c r="Y100" s="136">
        <f t="shared" si="23"/>
        <v>5.4</v>
      </c>
      <c r="Z100" s="136">
        <f t="shared" si="23"/>
        <v>5.4</v>
      </c>
      <c r="AA100" s="136">
        <f t="shared" si="23"/>
        <v>5.4</v>
      </c>
      <c r="AB100" s="136">
        <f t="shared" si="23"/>
        <v>5.4</v>
      </c>
      <c r="AC100" s="136">
        <f t="shared" si="23"/>
        <v>5.4</v>
      </c>
      <c r="AD100" s="136">
        <f t="shared" si="23"/>
        <v>5.4</v>
      </c>
      <c r="AE100" s="136">
        <f t="shared" si="23"/>
        <v>5.4</v>
      </c>
      <c r="AF100" s="136">
        <f t="shared" si="23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2"/>
        <v>6.57</v>
      </c>
      <c r="D101" s="136">
        <f t="shared" si="22"/>
        <v>6.57</v>
      </c>
      <c r="E101" s="136">
        <f t="shared" si="22"/>
        <v>6.57</v>
      </c>
      <c r="F101" s="136">
        <f t="shared" si="22"/>
        <v>6.57</v>
      </c>
      <c r="G101" s="136">
        <f t="shared" si="22"/>
        <v>6.57</v>
      </c>
      <c r="H101" s="136">
        <f t="shared" si="22"/>
        <v>6.57</v>
      </c>
      <c r="I101" s="136">
        <f t="shared" si="22"/>
        <v>6.57</v>
      </c>
      <c r="J101" s="136">
        <f t="shared" si="22"/>
        <v>6.57</v>
      </c>
      <c r="K101" s="136">
        <f t="shared" si="22"/>
        <v>6.57</v>
      </c>
      <c r="L101" s="136">
        <f t="shared" si="22"/>
        <v>6.57</v>
      </c>
      <c r="M101" s="136">
        <f t="shared" si="22"/>
        <v>6.57</v>
      </c>
      <c r="N101" s="136">
        <f t="shared" si="22"/>
        <v>6.57</v>
      </c>
      <c r="O101" s="136">
        <f t="shared" si="22"/>
        <v>6.57</v>
      </c>
      <c r="P101" s="136">
        <f t="shared" si="22"/>
        <v>6.57</v>
      </c>
      <c r="Q101" s="136">
        <f t="shared" si="22"/>
        <v>6.57</v>
      </c>
      <c r="R101" s="136">
        <f t="shared" si="22"/>
        <v>6.57</v>
      </c>
      <c r="S101" s="136">
        <f t="shared" si="23"/>
        <v>6.57</v>
      </c>
      <c r="T101" s="136">
        <f t="shared" si="23"/>
        <v>6.57</v>
      </c>
      <c r="U101" s="136">
        <f t="shared" si="23"/>
        <v>6.57</v>
      </c>
      <c r="V101" s="136">
        <f t="shared" si="23"/>
        <v>6.57</v>
      </c>
      <c r="W101" s="136">
        <f t="shared" si="23"/>
        <v>6.57</v>
      </c>
      <c r="X101" s="136">
        <f t="shared" si="23"/>
        <v>6.57</v>
      </c>
      <c r="Y101" s="136">
        <f t="shared" si="23"/>
        <v>6.57</v>
      </c>
      <c r="Z101" s="136">
        <f t="shared" si="23"/>
        <v>6.57</v>
      </c>
      <c r="AA101" s="136">
        <f t="shared" si="23"/>
        <v>6.57</v>
      </c>
      <c r="AB101" s="136">
        <f t="shared" si="23"/>
        <v>6.57</v>
      </c>
      <c r="AC101" s="136">
        <f t="shared" si="23"/>
        <v>6.57</v>
      </c>
      <c r="AD101" s="136">
        <f t="shared" si="23"/>
        <v>6.57</v>
      </c>
      <c r="AE101" s="136">
        <f t="shared" si="23"/>
        <v>6.57</v>
      </c>
      <c r="AF101" s="136">
        <f t="shared" si="23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2"/>
        <v>3.43</v>
      </c>
      <c r="D102" s="136">
        <f t="shared" si="22"/>
        <v>3.43</v>
      </c>
      <c r="E102" s="136">
        <f t="shared" si="22"/>
        <v>3.43</v>
      </c>
      <c r="F102" s="136">
        <f t="shared" si="22"/>
        <v>3.43</v>
      </c>
      <c r="G102" s="136">
        <f t="shared" si="22"/>
        <v>3.43</v>
      </c>
      <c r="H102" s="136">
        <f t="shared" si="22"/>
        <v>3.43</v>
      </c>
      <c r="I102" s="136">
        <f t="shared" si="22"/>
        <v>3.43</v>
      </c>
      <c r="J102" s="136">
        <f t="shared" si="22"/>
        <v>3.43</v>
      </c>
      <c r="K102" s="136">
        <f t="shared" si="22"/>
        <v>3.43</v>
      </c>
      <c r="L102" s="136">
        <f t="shared" si="22"/>
        <v>3.43</v>
      </c>
      <c r="M102" s="136">
        <f t="shared" si="22"/>
        <v>3.43</v>
      </c>
      <c r="N102" s="136">
        <f t="shared" si="22"/>
        <v>3.43</v>
      </c>
      <c r="O102" s="136">
        <f t="shared" si="22"/>
        <v>3.43</v>
      </c>
      <c r="P102" s="136">
        <f t="shared" si="22"/>
        <v>3.43</v>
      </c>
      <c r="Q102" s="136">
        <f t="shared" si="22"/>
        <v>3.43</v>
      </c>
      <c r="R102" s="136">
        <f t="shared" si="22"/>
        <v>3.43</v>
      </c>
      <c r="S102" s="136">
        <f t="shared" si="23"/>
        <v>3.43</v>
      </c>
      <c r="T102" s="136">
        <f t="shared" si="23"/>
        <v>3.43</v>
      </c>
      <c r="U102" s="136">
        <f t="shared" si="23"/>
        <v>3.43</v>
      </c>
      <c r="V102" s="136">
        <f t="shared" si="23"/>
        <v>3.43</v>
      </c>
      <c r="W102" s="136">
        <f t="shared" si="23"/>
        <v>3.43</v>
      </c>
      <c r="X102" s="136">
        <f t="shared" si="23"/>
        <v>3.43</v>
      </c>
      <c r="Y102" s="136">
        <f t="shared" si="23"/>
        <v>3.43</v>
      </c>
      <c r="Z102" s="136">
        <f t="shared" si="23"/>
        <v>3.43</v>
      </c>
      <c r="AA102" s="136">
        <f t="shared" si="23"/>
        <v>3.43</v>
      </c>
      <c r="AB102" s="136">
        <f t="shared" si="23"/>
        <v>3.43</v>
      </c>
      <c r="AC102" s="136">
        <f t="shared" si="23"/>
        <v>3.43</v>
      </c>
      <c r="AD102" s="136">
        <f t="shared" si="23"/>
        <v>3.43</v>
      </c>
      <c r="AE102" s="136">
        <f t="shared" si="23"/>
        <v>3.43</v>
      </c>
      <c r="AF102" s="136">
        <f t="shared" si="23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2"/>
        <v>8</v>
      </c>
      <c r="D103" s="136">
        <f t="shared" si="22"/>
        <v>8</v>
      </c>
      <c r="E103" s="136">
        <f t="shared" si="22"/>
        <v>8</v>
      </c>
      <c r="F103" s="136">
        <f t="shared" si="22"/>
        <v>8</v>
      </c>
      <c r="G103" s="136">
        <f t="shared" si="22"/>
        <v>8</v>
      </c>
      <c r="H103" s="136">
        <f t="shared" si="22"/>
        <v>8</v>
      </c>
      <c r="I103" s="136">
        <f t="shared" si="22"/>
        <v>8</v>
      </c>
      <c r="J103" s="136">
        <f t="shared" si="22"/>
        <v>8</v>
      </c>
      <c r="K103" s="136">
        <f t="shared" si="22"/>
        <v>8</v>
      </c>
      <c r="L103" s="136">
        <f t="shared" si="22"/>
        <v>8</v>
      </c>
      <c r="M103" s="136">
        <f t="shared" si="22"/>
        <v>8</v>
      </c>
      <c r="N103" s="136">
        <f t="shared" si="22"/>
        <v>8</v>
      </c>
      <c r="O103" s="136">
        <f t="shared" si="22"/>
        <v>8</v>
      </c>
      <c r="P103" s="136">
        <f t="shared" si="22"/>
        <v>8</v>
      </c>
      <c r="Q103" s="136">
        <f t="shared" si="22"/>
        <v>8</v>
      </c>
      <c r="R103" s="136">
        <f t="shared" si="22"/>
        <v>8</v>
      </c>
      <c r="S103" s="136">
        <f t="shared" si="23"/>
        <v>8</v>
      </c>
      <c r="T103" s="136">
        <f t="shared" si="23"/>
        <v>8</v>
      </c>
      <c r="U103" s="136">
        <f t="shared" si="23"/>
        <v>8</v>
      </c>
      <c r="V103" s="136">
        <f t="shared" si="23"/>
        <v>8</v>
      </c>
      <c r="W103" s="136">
        <f t="shared" si="23"/>
        <v>8</v>
      </c>
      <c r="X103" s="136">
        <f t="shared" si="23"/>
        <v>8</v>
      </c>
      <c r="Y103" s="136">
        <f t="shared" si="23"/>
        <v>8</v>
      </c>
      <c r="Z103" s="136">
        <f t="shared" si="23"/>
        <v>8</v>
      </c>
      <c r="AA103" s="136">
        <f t="shared" si="23"/>
        <v>8</v>
      </c>
      <c r="AB103" s="136">
        <f t="shared" si="23"/>
        <v>8</v>
      </c>
      <c r="AC103" s="136">
        <f t="shared" si="23"/>
        <v>8</v>
      </c>
      <c r="AD103" s="136">
        <f t="shared" si="23"/>
        <v>8</v>
      </c>
      <c r="AE103" s="136">
        <f t="shared" si="23"/>
        <v>8</v>
      </c>
      <c r="AF103" s="136">
        <f t="shared" si="23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2"/>
        <v>2.96</v>
      </c>
      <c r="D104" s="136">
        <f t="shared" si="22"/>
        <v>2.96</v>
      </c>
      <c r="E104" s="136">
        <f t="shared" si="22"/>
        <v>2.96</v>
      </c>
      <c r="F104" s="136">
        <f t="shared" si="22"/>
        <v>2.96</v>
      </c>
      <c r="G104" s="136">
        <f t="shared" si="22"/>
        <v>2.96</v>
      </c>
      <c r="H104" s="136">
        <f t="shared" si="22"/>
        <v>2.96</v>
      </c>
      <c r="I104" s="136">
        <f t="shared" si="22"/>
        <v>2.96</v>
      </c>
      <c r="J104" s="136">
        <f t="shared" si="22"/>
        <v>2.96</v>
      </c>
      <c r="K104" s="136">
        <f t="shared" si="22"/>
        <v>2.96</v>
      </c>
      <c r="L104" s="136">
        <f t="shared" si="22"/>
        <v>2.96</v>
      </c>
      <c r="M104" s="136">
        <f t="shared" si="22"/>
        <v>2.96</v>
      </c>
      <c r="N104" s="136">
        <f t="shared" si="22"/>
        <v>2.96</v>
      </c>
      <c r="O104" s="136">
        <f t="shared" si="22"/>
        <v>2.96</v>
      </c>
      <c r="P104" s="136">
        <f t="shared" si="22"/>
        <v>2.96</v>
      </c>
      <c r="Q104" s="136">
        <f t="shared" si="22"/>
        <v>2.96</v>
      </c>
      <c r="R104" s="136">
        <f t="shared" si="22"/>
        <v>2.96</v>
      </c>
      <c r="S104" s="136">
        <f t="shared" si="23"/>
        <v>2.96</v>
      </c>
      <c r="T104" s="136">
        <f t="shared" si="23"/>
        <v>2.96</v>
      </c>
      <c r="U104" s="136">
        <f t="shared" si="23"/>
        <v>2.96</v>
      </c>
      <c r="V104" s="136">
        <f t="shared" si="23"/>
        <v>2.96</v>
      </c>
      <c r="W104" s="136">
        <f t="shared" si="23"/>
        <v>2.96</v>
      </c>
      <c r="X104" s="136">
        <f t="shared" si="23"/>
        <v>2.96</v>
      </c>
      <c r="Y104" s="136">
        <f t="shared" si="23"/>
        <v>2.96</v>
      </c>
      <c r="Z104" s="136">
        <f t="shared" si="23"/>
        <v>2.96</v>
      </c>
      <c r="AA104" s="136">
        <f t="shared" si="23"/>
        <v>2.96</v>
      </c>
      <c r="AB104" s="136">
        <f t="shared" si="23"/>
        <v>2.96</v>
      </c>
      <c r="AC104" s="136">
        <f t="shared" si="23"/>
        <v>2.96</v>
      </c>
      <c r="AD104" s="136">
        <f t="shared" si="23"/>
        <v>2.96</v>
      </c>
      <c r="AE104" s="136">
        <f t="shared" si="23"/>
        <v>2.96</v>
      </c>
      <c r="AF104" s="136">
        <f t="shared" si="23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2"/>
        <v>7</v>
      </c>
      <c r="E105" s="136">
        <f t="shared" si="22"/>
        <v>7</v>
      </c>
      <c r="F105" s="136">
        <f t="shared" si="22"/>
        <v>7</v>
      </c>
      <c r="G105" s="136">
        <f t="shared" si="22"/>
        <v>7</v>
      </c>
      <c r="H105" s="136">
        <f t="shared" si="22"/>
        <v>7</v>
      </c>
      <c r="I105" s="136">
        <f t="shared" si="22"/>
        <v>7</v>
      </c>
      <c r="J105" s="136">
        <f t="shared" si="22"/>
        <v>7</v>
      </c>
      <c r="K105" s="136">
        <f t="shared" si="22"/>
        <v>7</v>
      </c>
      <c r="L105" s="136">
        <f t="shared" si="22"/>
        <v>7</v>
      </c>
      <c r="M105" s="136">
        <f t="shared" si="22"/>
        <v>7</v>
      </c>
      <c r="N105" s="136">
        <f t="shared" si="22"/>
        <v>7</v>
      </c>
      <c r="O105" s="136">
        <f t="shared" si="22"/>
        <v>7</v>
      </c>
      <c r="P105" s="136">
        <f t="shared" si="22"/>
        <v>7</v>
      </c>
      <c r="Q105" s="136">
        <f t="shared" si="22"/>
        <v>7</v>
      </c>
      <c r="R105" s="136">
        <f t="shared" si="22"/>
        <v>7</v>
      </c>
      <c r="S105" s="136">
        <f t="shared" si="23"/>
        <v>7</v>
      </c>
      <c r="T105" s="136">
        <f t="shared" si="23"/>
        <v>7</v>
      </c>
      <c r="U105" s="136">
        <f t="shared" si="23"/>
        <v>7</v>
      </c>
      <c r="V105" s="136">
        <f t="shared" si="23"/>
        <v>7</v>
      </c>
      <c r="W105" s="136">
        <f t="shared" si="23"/>
        <v>7</v>
      </c>
      <c r="X105" s="136">
        <f t="shared" si="23"/>
        <v>7</v>
      </c>
      <c r="Y105" s="136">
        <f t="shared" si="23"/>
        <v>7</v>
      </c>
      <c r="Z105" s="136">
        <f t="shared" si="23"/>
        <v>7</v>
      </c>
      <c r="AA105" s="136">
        <f t="shared" si="23"/>
        <v>7</v>
      </c>
      <c r="AB105" s="136">
        <f t="shared" si="23"/>
        <v>7</v>
      </c>
      <c r="AC105" s="136">
        <f t="shared" si="23"/>
        <v>7</v>
      </c>
      <c r="AD105" s="136">
        <f t="shared" si="23"/>
        <v>7</v>
      </c>
      <c r="AE105" s="136">
        <f t="shared" si="23"/>
        <v>7</v>
      </c>
      <c r="AF105" s="136">
        <f t="shared" si="23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4">B106</f>
        <v>3.47</v>
      </c>
      <c r="D106" s="136">
        <f t="shared" si="24"/>
        <v>3.47</v>
      </c>
      <c r="E106" s="136">
        <f t="shared" si="24"/>
        <v>3.47</v>
      </c>
      <c r="F106" s="136">
        <f t="shared" si="24"/>
        <v>3.47</v>
      </c>
      <c r="G106" s="136">
        <f t="shared" si="24"/>
        <v>3.47</v>
      </c>
      <c r="H106" s="136">
        <f t="shared" si="24"/>
        <v>3.47</v>
      </c>
      <c r="I106" s="136">
        <f t="shared" si="24"/>
        <v>3.47</v>
      </c>
      <c r="J106" s="136">
        <f t="shared" si="24"/>
        <v>3.47</v>
      </c>
      <c r="K106" s="136">
        <f t="shared" si="24"/>
        <v>3.47</v>
      </c>
      <c r="L106" s="136">
        <f t="shared" si="24"/>
        <v>3.47</v>
      </c>
      <c r="M106" s="136">
        <f t="shared" si="24"/>
        <v>3.47</v>
      </c>
      <c r="N106" s="136">
        <f t="shared" si="24"/>
        <v>3.47</v>
      </c>
      <c r="O106" s="136">
        <f t="shared" si="24"/>
        <v>3.47</v>
      </c>
      <c r="P106" s="136">
        <f t="shared" si="24"/>
        <v>3.47</v>
      </c>
      <c r="Q106" s="136">
        <f t="shared" si="24"/>
        <v>3.47</v>
      </c>
      <c r="R106" s="136">
        <f t="shared" si="24"/>
        <v>3.47</v>
      </c>
      <c r="S106" s="136">
        <f t="shared" ref="S106:AF124" si="25">R106</f>
        <v>3.47</v>
      </c>
      <c r="T106" s="136">
        <f t="shared" si="25"/>
        <v>3.47</v>
      </c>
      <c r="U106" s="136">
        <f t="shared" si="25"/>
        <v>3.47</v>
      </c>
      <c r="V106" s="136">
        <f t="shared" si="25"/>
        <v>3.47</v>
      </c>
      <c r="W106" s="136">
        <f t="shared" si="25"/>
        <v>3.47</v>
      </c>
      <c r="X106" s="136">
        <f t="shared" si="25"/>
        <v>3.47</v>
      </c>
      <c r="Y106" s="136">
        <f t="shared" si="25"/>
        <v>3.47</v>
      </c>
      <c r="Z106" s="136">
        <f t="shared" si="25"/>
        <v>3.47</v>
      </c>
      <c r="AA106" s="136">
        <f t="shared" si="25"/>
        <v>3.47</v>
      </c>
      <c r="AB106" s="136">
        <f t="shared" si="25"/>
        <v>3.47</v>
      </c>
      <c r="AC106" s="136">
        <f t="shared" si="25"/>
        <v>3.47</v>
      </c>
      <c r="AD106" s="136">
        <f t="shared" si="25"/>
        <v>3.47</v>
      </c>
      <c r="AE106" s="136">
        <f t="shared" si="25"/>
        <v>3.47</v>
      </c>
      <c r="AF106" s="136">
        <f t="shared" si="25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4"/>
        <v>2.1</v>
      </c>
      <c r="D107" s="136">
        <f t="shared" si="24"/>
        <v>2.1</v>
      </c>
      <c r="E107" s="136">
        <f t="shared" si="24"/>
        <v>2.1</v>
      </c>
      <c r="F107" s="136">
        <f t="shared" si="24"/>
        <v>2.1</v>
      </c>
      <c r="G107" s="136">
        <f t="shared" si="24"/>
        <v>2.1</v>
      </c>
      <c r="H107" s="136">
        <f t="shared" si="24"/>
        <v>2.1</v>
      </c>
      <c r="I107" s="136">
        <f t="shared" si="24"/>
        <v>2.1</v>
      </c>
      <c r="J107" s="136">
        <f t="shared" si="24"/>
        <v>2.1</v>
      </c>
      <c r="K107" s="136">
        <f t="shared" si="24"/>
        <v>2.1</v>
      </c>
      <c r="L107" s="136">
        <f t="shared" si="24"/>
        <v>2.1</v>
      </c>
      <c r="M107" s="136">
        <f t="shared" si="24"/>
        <v>2.1</v>
      </c>
      <c r="N107" s="136">
        <f t="shared" si="24"/>
        <v>2.1</v>
      </c>
      <c r="O107" s="136">
        <f t="shared" si="24"/>
        <v>2.1</v>
      </c>
      <c r="P107" s="136">
        <f t="shared" si="24"/>
        <v>2.1</v>
      </c>
      <c r="Q107" s="136">
        <f t="shared" si="24"/>
        <v>2.1</v>
      </c>
      <c r="R107" s="136">
        <f t="shared" si="24"/>
        <v>2.1</v>
      </c>
      <c r="S107" s="136">
        <f t="shared" si="25"/>
        <v>2.1</v>
      </c>
      <c r="T107" s="136">
        <f t="shared" si="25"/>
        <v>2.1</v>
      </c>
      <c r="U107" s="136">
        <f t="shared" si="25"/>
        <v>2.1</v>
      </c>
      <c r="V107" s="136">
        <f t="shared" si="25"/>
        <v>2.1</v>
      </c>
      <c r="W107" s="136">
        <f t="shared" si="25"/>
        <v>2.1</v>
      </c>
      <c r="X107" s="136">
        <f t="shared" si="25"/>
        <v>2.1</v>
      </c>
      <c r="Y107" s="136">
        <f t="shared" si="25"/>
        <v>2.1</v>
      </c>
      <c r="Z107" s="136">
        <f t="shared" si="25"/>
        <v>2.1</v>
      </c>
      <c r="AA107" s="136">
        <f t="shared" si="25"/>
        <v>2.1</v>
      </c>
      <c r="AB107" s="136">
        <f t="shared" si="25"/>
        <v>2.1</v>
      </c>
      <c r="AC107" s="136">
        <f t="shared" si="25"/>
        <v>2.1</v>
      </c>
      <c r="AD107" s="136">
        <f t="shared" si="25"/>
        <v>2.1</v>
      </c>
      <c r="AE107" s="136">
        <f t="shared" si="25"/>
        <v>2.1</v>
      </c>
      <c r="AF107" s="136">
        <f t="shared" si="25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4"/>
        <v>9.3000000000000007</v>
      </c>
      <c r="D108" s="136">
        <f t="shared" si="24"/>
        <v>9.3000000000000007</v>
      </c>
      <c r="E108" s="136">
        <f t="shared" si="24"/>
        <v>9.3000000000000007</v>
      </c>
      <c r="F108" s="136">
        <f t="shared" si="24"/>
        <v>9.3000000000000007</v>
      </c>
      <c r="G108" s="136">
        <f t="shared" si="24"/>
        <v>9.3000000000000007</v>
      </c>
      <c r="H108" s="136">
        <f t="shared" si="24"/>
        <v>9.3000000000000007</v>
      </c>
      <c r="I108" s="136">
        <f t="shared" si="24"/>
        <v>9.3000000000000007</v>
      </c>
      <c r="J108" s="136">
        <f t="shared" si="24"/>
        <v>9.3000000000000007</v>
      </c>
      <c r="K108" s="136">
        <f t="shared" si="24"/>
        <v>9.3000000000000007</v>
      </c>
      <c r="L108" s="136">
        <f t="shared" si="24"/>
        <v>9.3000000000000007</v>
      </c>
      <c r="M108" s="136">
        <f t="shared" si="24"/>
        <v>9.3000000000000007</v>
      </c>
      <c r="N108" s="136">
        <f t="shared" si="24"/>
        <v>9.3000000000000007</v>
      </c>
      <c r="O108" s="136">
        <f t="shared" si="24"/>
        <v>9.3000000000000007</v>
      </c>
      <c r="P108" s="136">
        <f t="shared" si="24"/>
        <v>9.3000000000000007</v>
      </c>
      <c r="Q108" s="136">
        <f t="shared" si="24"/>
        <v>9.3000000000000007</v>
      </c>
      <c r="R108" s="136">
        <f t="shared" si="24"/>
        <v>9.3000000000000007</v>
      </c>
      <c r="S108" s="136">
        <f t="shared" si="25"/>
        <v>9.3000000000000007</v>
      </c>
      <c r="T108" s="136">
        <f t="shared" si="25"/>
        <v>9.3000000000000007</v>
      </c>
      <c r="U108" s="136">
        <f t="shared" si="25"/>
        <v>9.3000000000000007</v>
      </c>
      <c r="V108" s="136">
        <f t="shared" si="25"/>
        <v>9.3000000000000007</v>
      </c>
      <c r="W108" s="136">
        <f t="shared" si="25"/>
        <v>9.3000000000000007</v>
      </c>
      <c r="X108" s="136">
        <f t="shared" si="25"/>
        <v>9.3000000000000007</v>
      </c>
      <c r="Y108" s="136">
        <f t="shared" si="25"/>
        <v>9.3000000000000007</v>
      </c>
      <c r="Z108" s="136">
        <f t="shared" si="25"/>
        <v>9.3000000000000007</v>
      </c>
      <c r="AA108" s="136">
        <f t="shared" si="25"/>
        <v>9.3000000000000007</v>
      </c>
      <c r="AB108" s="136">
        <f t="shared" si="25"/>
        <v>9.3000000000000007</v>
      </c>
      <c r="AC108" s="136">
        <f t="shared" si="25"/>
        <v>9.3000000000000007</v>
      </c>
      <c r="AD108" s="136">
        <f t="shared" si="25"/>
        <v>9.3000000000000007</v>
      </c>
      <c r="AE108" s="136">
        <f t="shared" si="25"/>
        <v>9.3000000000000007</v>
      </c>
      <c r="AF108" s="136">
        <f t="shared" si="25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4"/>
        <v>0</v>
      </c>
      <c r="D109" s="136">
        <f t="shared" si="24"/>
        <v>0</v>
      </c>
      <c r="E109" s="136">
        <f t="shared" si="24"/>
        <v>0</v>
      </c>
      <c r="F109" s="136">
        <f t="shared" si="24"/>
        <v>0</v>
      </c>
      <c r="G109" s="136">
        <f t="shared" si="24"/>
        <v>0</v>
      </c>
      <c r="H109" s="136">
        <f t="shared" si="24"/>
        <v>0</v>
      </c>
      <c r="I109" s="136">
        <f t="shared" si="24"/>
        <v>0</v>
      </c>
      <c r="J109" s="136">
        <f t="shared" si="24"/>
        <v>0</v>
      </c>
      <c r="K109" s="136">
        <f t="shared" si="24"/>
        <v>0</v>
      </c>
      <c r="L109" s="136">
        <f t="shared" si="24"/>
        <v>0</v>
      </c>
      <c r="M109" s="136">
        <f t="shared" si="24"/>
        <v>0</v>
      </c>
      <c r="N109" s="136">
        <f t="shared" si="24"/>
        <v>0</v>
      </c>
      <c r="O109" s="136">
        <f t="shared" si="24"/>
        <v>0</v>
      </c>
      <c r="P109" s="136">
        <f t="shared" si="24"/>
        <v>0</v>
      </c>
      <c r="Q109" s="136">
        <f t="shared" si="24"/>
        <v>0</v>
      </c>
      <c r="R109" s="136">
        <f t="shared" si="24"/>
        <v>0</v>
      </c>
      <c r="S109" s="136">
        <f t="shared" si="25"/>
        <v>0</v>
      </c>
      <c r="T109" s="136">
        <f t="shared" si="25"/>
        <v>0</v>
      </c>
      <c r="U109" s="136">
        <f t="shared" si="25"/>
        <v>0</v>
      </c>
      <c r="V109" s="136">
        <f t="shared" si="25"/>
        <v>0</v>
      </c>
      <c r="W109" s="136">
        <f t="shared" si="25"/>
        <v>0</v>
      </c>
      <c r="X109" s="136">
        <f t="shared" si="25"/>
        <v>0</v>
      </c>
      <c r="Y109" s="136">
        <f t="shared" si="25"/>
        <v>0</v>
      </c>
      <c r="Z109" s="136">
        <f t="shared" si="25"/>
        <v>0</v>
      </c>
      <c r="AA109" s="136">
        <f t="shared" si="25"/>
        <v>0</v>
      </c>
      <c r="AB109" s="136">
        <f t="shared" si="25"/>
        <v>0</v>
      </c>
      <c r="AC109" s="136">
        <f t="shared" si="25"/>
        <v>0</v>
      </c>
      <c r="AD109" s="136">
        <f t="shared" si="25"/>
        <v>0</v>
      </c>
      <c r="AE109" s="136">
        <f t="shared" si="25"/>
        <v>0</v>
      </c>
      <c r="AF109" s="136">
        <f t="shared" si="25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4"/>
        <v>0</v>
      </c>
      <c r="D110" s="136">
        <f t="shared" si="24"/>
        <v>0</v>
      </c>
      <c r="E110" s="136">
        <f t="shared" si="24"/>
        <v>0</v>
      </c>
      <c r="F110" s="136">
        <f t="shared" si="24"/>
        <v>0</v>
      </c>
      <c r="G110" s="136">
        <f t="shared" si="24"/>
        <v>0</v>
      </c>
      <c r="H110" s="136">
        <f t="shared" si="24"/>
        <v>0</v>
      </c>
      <c r="I110" s="136">
        <f t="shared" si="24"/>
        <v>0</v>
      </c>
      <c r="J110" s="136">
        <f t="shared" si="24"/>
        <v>0</v>
      </c>
      <c r="K110" s="136">
        <f t="shared" si="24"/>
        <v>0</v>
      </c>
      <c r="L110" s="136">
        <f t="shared" si="24"/>
        <v>0</v>
      </c>
      <c r="M110" s="136">
        <f t="shared" si="24"/>
        <v>0</v>
      </c>
      <c r="N110" s="136">
        <f t="shared" si="24"/>
        <v>0</v>
      </c>
      <c r="O110" s="136">
        <f t="shared" si="24"/>
        <v>0</v>
      </c>
      <c r="P110" s="136">
        <f t="shared" si="24"/>
        <v>0</v>
      </c>
      <c r="Q110" s="136">
        <f t="shared" si="24"/>
        <v>0</v>
      </c>
      <c r="R110" s="136">
        <f t="shared" si="24"/>
        <v>0</v>
      </c>
      <c r="S110" s="136">
        <f t="shared" si="25"/>
        <v>0</v>
      </c>
      <c r="T110" s="136">
        <f t="shared" si="25"/>
        <v>0</v>
      </c>
      <c r="U110" s="136">
        <f t="shared" si="25"/>
        <v>0</v>
      </c>
      <c r="V110" s="136">
        <f t="shared" si="25"/>
        <v>0</v>
      </c>
      <c r="W110" s="136">
        <f t="shared" si="25"/>
        <v>0</v>
      </c>
      <c r="X110" s="136">
        <f t="shared" si="25"/>
        <v>0</v>
      </c>
      <c r="Y110" s="136">
        <f t="shared" si="25"/>
        <v>0</v>
      </c>
      <c r="Z110" s="136">
        <f t="shared" si="25"/>
        <v>0</v>
      </c>
      <c r="AA110" s="136">
        <f t="shared" si="25"/>
        <v>0</v>
      </c>
      <c r="AB110" s="136">
        <f t="shared" si="25"/>
        <v>0</v>
      </c>
      <c r="AC110" s="136">
        <f t="shared" si="25"/>
        <v>0</v>
      </c>
      <c r="AD110" s="136">
        <f t="shared" si="25"/>
        <v>0</v>
      </c>
      <c r="AE110" s="136">
        <f t="shared" si="25"/>
        <v>0</v>
      </c>
      <c r="AF110" s="136">
        <f t="shared" si="25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4"/>
        <v>5</v>
      </c>
      <c r="D111" s="136">
        <f t="shared" si="24"/>
        <v>5</v>
      </c>
      <c r="E111" s="136">
        <f t="shared" si="24"/>
        <v>5</v>
      </c>
      <c r="F111" s="136">
        <f t="shared" si="24"/>
        <v>5</v>
      </c>
      <c r="G111" s="136">
        <f t="shared" si="24"/>
        <v>5</v>
      </c>
      <c r="H111" s="136">
        <f t="shared" si="24"/>
        <v>5</v>
      </c>
      <c r="I111" s="136">
        <f t="shared" si="24"/>
        <v>5</v>
      </c>
      <c r="J111" s="136">
        <f t="shared" si="24"/>
        <v>5</v>
      </c>
      <c r="K111" s="136">
        <f t="shared" si="24"/>
        <v>5</v>
      </c>
      <c r="L111" s="136">
        <f t="shared" si="24"/>
        <v>5</v>
      </c>
      <c r="M111" s="136">
        <f t="shared" si="24"/>
        <v>5</v>
      </c>
      <c r="N111" s="136">
        <f t="shared" si="24"/>
        <v>5</v>
      </c>
      <c r="O111" s="136">
        <f t="shared" si="24"/>
        <v>5</v>
      </c>
      <c r="P111" s="136">
        <f t="shared" si="24"/>
        <v>5</v>
      </c>
      <c r="Q111" s="136">
        <f t="shared" si="24"/>
        <v>5</v>
      </c>
      <c r="R111" s="136">
        <f t="shared" si="24"/>
        <v>5</v>
      </c>
      <c r="S111" s="136">
        <f t="shared" si="25"/>
        <v>5</v>
      </c>
      <c r="T111" s="136">
        <f t="shared" si="25"/>
        <v>5</v>
      </c>
      <c r="U111" s="136">
        <f t="shared" si="25"/>
        <v>5</v>
      </c>
      <c r="V111" s="136">
        <f t="shared" si="25"/>
        <v>5</v>
      </c>
      <c r="W111" s="136">
        <f t="shared" si="25"/>
        <v>5</v>
      </c>
      <c r="X111" s="136">
        <f t="shared" si="25"/>
        <v>5</v>
      </c>
      <c r="Y111" s="136">
        <f t="shared" si="25"/>
        <v>5</v>
      </c>
      <c r="Z111" s="136">
        <f t="shared" si="25"/>
        <v>5</v>
      </c>
      <c r="AA111" s="136">
        <f t="shared" si="25"/>
        <v>5</v>
      </c>
      <c r="AB111" s="136">
        <f t="shared" si="25"/>
        <v>5</v>
      </c>
      <c r="AC111" s="136">
        <f t="shared" si="25"/>
        <v>5</v>
      </c>
      <c r="AD111" s="136">
        <f t="shared" si="25"/>
        <v>5</v>
      </c>
      <c r="AE111" s="136">
        <f t="shared" si="25"/>
        <v>5</v>
      </c>
      <c r="AF111" s="136">
        <f t="shared" si="25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4"/>
        <v>1</v>
      </c>
      <c r="D112" s="136">
        <f t="shared" si="24"/>
        <v>1</v>
      </c>
      <c r="E112" s="136">
        <f t="shared" si="24"/>
        <v>1</v>
      </c>
      <c r="F112" s="136">
        <f t="shared" si="24"/>
        <v>1</v>
      </c>
      <c r="G112" s="136">
        <f t="shared" si="24"/>
        <v>1</v>
      </c>
      <c r="H112" s="136">
        <f t="shared" si="24"/>
        <v>1</v>
      </c>
      <c r="I112" s="136">
        <f t="shared" si="24"/>
        <v>1</v>
      </c>
      <c r="J112" s="136">
        <f t="shared" si="24"/>
        <v>1</v>
      </c>
      <c r="K112" s="136">
        <f t="shared" si="24"/>
        <v>1</v>
      </c>
      <c r="L112" s="136">
        <f t="shared" si="24"/>
        <v>1</v>
      </c>
      <c r="M112" s="136">
        <f t="shared" si="24"/>
        <v>1</v>
      </c>
      <c r="N112" s="136">
        <f t="shared" si="24"/>
        <v>1</v>
      </c>
      <c r="O112" s="136">
        <f t="shared" si="24"/>
        <v>1</v>
      </c>
      <c r="P112" s="136">
        <f t="shared" si="24"/>
        <v>1</v>
      </c>
      <c r="Q112" s="136">
        <f t="shared" si="24"/>
        <v>1</v>
      </c>
      <c r="R112" s="136">
        <f t="shared" si="24"/>
        <v>1</v>
      </c>
      <c r="S112" s="136">
        <f t="shared" si="25"/>
        <v>1</v>
      </c>
      <c r="T112" s="136">
        <f t="shared" si="25"/>
        <v>1</v>
      </c>
      <c r="U112" s="136">
        <f t="shared" si="25"/>
        <v>1</v>
      </c>
      <c r="V112" s="136">
        <f t="shared" si="25"/>
        <v>1</v>
      </c>
      <c r="W112" s="136">
        <f t="shared" si="25"/>
        <v>1</v>
      </c>
      <c r="X112" s="136">
        <f t="shared" si="25"/>
        <v>1</v>
      </c>
      <c r="Y112" s="136">
        <f t="shared" si="25"/>
        <v>1</v>
      </c>
      <c r="Z112" s="136">
        <f t="shared" si="25"/>
        <v>1</v>
      </c>
      <c r="AA112" s="136">
        <f t="shared" si="25"/>
        <v>1</v>
      </c>
      <c r="AB112" s="136">
        <f t="shared" si="25"/>
        <v>1</v>
      </c>
      <c r="AC112" s="136">
        <f t="shared" si="25"/>
        <v>1</v>
      </c>
      <c r="AD112" s="136">
        <f t="shared" si="25"/>
        <v>1</v>
      </c>
      <c r="AE112" s="136">
        <f t="shared" si="25"/>
        <v>1</v>
      </c>
      <c r="AF112" s="136">
        <f t="shared" si="25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4"/>
        <v>1.58</v>
      </c>
      <c r="D113" s="136">
        <f t="shared" si="24"/>
        <v>1.58</v>
      </c>
      <c r="E113" s="136">
        <f t="shared" si="24"/>
        <v>1.58</v>
      </c>
      <c r="F113" s="136">
        <f t="shared" si="24"/>
        <v>1.58</v>
      </c>
      <c r="G113" s="136">
        <f t="shared" si="24"/>
        <v>1.58</v>
      </c>
      <c r="H113" s="136">
        <f t="shared" si="24"/>
        <v>1.58</v>
      </c>
      <c r="I113" s="136">
        <f t="shared" si="24"/>
        <v>1.58</v>
      </c>
      <c r="J113" s="136">
        <f t="shared" si="24"/>
        <v>1.58</v>
      </c>
      <c r="K113" s="136">
        <f t="shared" si="24"/>
        <v>1.58</v>
      </c>
      <c r="L113" s="136">
        <f t="shared" si="24"/>
        <v>1.58</v>
      </c>
      <c r="M113" s="136">
        <f t="shared" si="24"/>
        <v>1.58</v>
      </c>
      <c r="N113" s="136">
        <f t="shared" si="24"/>
        <v>1.58</v>
      </c>
      <c r="O113" s="136">
        <f t="shared" si="24"/>
        <v>1.58</v>
      </c>
      <c r="P113" s="136">
        <f t="shared" si="24"/>
        <v>1.58</v>
      </c>
      <c r="Q113" s="136">
        <f t="shared" si="24"/>
        <v>1.58</v>
      </c>
      <c r="R113" s="136">
        <f t="shared" si="24"/>
        <v>1.58</v>
      </c>
      <c r="S113" s="136">
        <f t="shared" si="25"/>
        <v>1.58</v>
      </c>
      <c r="T113" s="136">
        <f t="shared" si="25"/>
        <v>1.58</v>
      </c>
      <c r="U113" s="136">
        <f t="shared" si="25"/>
        <v>1.58</v>
      </c>
      <c r="V113" s="136">
        <f t="shared" si="25"/>
        <v>1.58</v>
      </c>
      <c r="W113" s="136">
        <f t="shared" si="25"/>
        <v>1.58</v>
      </c>
      <c r="X113" s="136">
        <f t="shared" si="25"/>
        <v>1.58</v>
      </c>
      <c r="Y113" s="136">
        <f t="shared" si="25"/>
        <v>1.58</v>
      </c>
      <c r="Z113" s="136">
        <f t="shared" si="25"/>
        <v>1.58</v>
      </c>
      <c r="AA113" s="136">
        <f t="shared" si="25"/>
        <v>1.58</v>
      </c>
      <c r="AB113" s="136">
        <f t="shared" si="25"/>
        <v>1.58</v>
      </c>
      <c r="AC113" s="136">
        <f t="shared" si="25"/>
        <v>1.58</v>
      </c>
      <c r="AD113" s="136">
        <f t="shared" si="25"/>
        <v>1.58</v>
      </c>
      <c r="AE113" s="136">
        <f t="shared" si="25"/>
        <v>1.58</v>
      </c>
      <c r="AF113" s="136">
        <f t="shared" si="25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4"/>
        <v>1.46</v>
      </c>
      <c r="D114" s="136">
        <f t="shared" si="24"/>
        <v>1.46</v>
      </c>
      <c r="E114" s="136">
        <f t="shared" si="24"/>
        <v>1.46</v>
      </c>
      <c r="F114" s="136">
        <f t="shared" si="24"/>
        <v>1.46</v>
      </c>
      <c r="G114" s="136">
        <f t="shared" si="24"/>
        <v>1.46</v>
      </c>
      <c r="H114" s="136">
        <f t="shared" si="24"/>
        <v>1.46</v>
      </c>
      <c r="I114" s="136">
        <f t="shared" si="24"/>
        <v>1.46</v>
      </c>
      <c r="J114" s="136">
        <f t="shared" si="24"/>
        <v>1.46</v>
      </c>
      <c r="K114" s="136">
        <f t="shared" si="24"/>
        <v>1.46</v>
      </c>
      <c r="L114" s="136">
        <f t="shared" si="24"/>
        <v>1.46</v>
      </c>
      <c r="M114" s="136">
        <f t="shared" si="24"/>
        <v>1.46</v>
      </c>
      <c r="N114" s="136">
        <f t="shared" si="24"/>
        <v>1.46</v>
      </c>
      <c r="O114" s="136">
        <f t="shared" si="24"/>
        <v>1.46</v>
      </c>
      <c r="P114" s="136">
        <f t="shared" si="24"/>
        <v>1.46</v>
      </c>
      <c r="Q114" s="136">
        <f t="shared" si="24"/>
        <v>1.46</v>
      </c>
      <c r="R114" s="136">
        <f t="shared" si="24"/>
        <v>1.46</v>
      </c>
      <c r="S114" s="136">
        <f t="shared" si="25"/>
        <v>1.46</v>
      </c>
      <c r="T114" s="136">
        <f t="shared" si="25"/>
        <v>1.46</v>
      </c>
      <c r="U114" s="136">
        <f t="shared" si="25"/>
        <v>1.46</v>
      </c>
      <c r="V114" s="136">
        <f t="shared" si="25"/>
        <v>1.46</v>
      </c>
      <c r="W114" s="136">
        <f t="shared" si="25"/>
        <v>1.46</v>
      </c>
      <c r="X114" s="136">
        <f t="shared" si="25"/>
        <v>1.46</v>
      </c>
      <c r="Y114" s="136">
        <f t="shared" si="25"/>
        <v>1.46</v>
      </c>
      <c r="Z114" s="136">
        <f t="shared" si="25"/>
        <v>1.46</v>
      </c>
      <c r="AA114" s="136">
        <f t="shared" si="25"/>
        <v>1.46</v>
      </c>
      <c r="AB114" s="136">
        <f t="shared" si="25"/>
        <v>1.46</v>
      </c>
      <c r="AC114" s="136">
        <f t="shared" si="25"/>
        <v>1.46</v>
      </c>
      <c r="AD114" s="136">
        <f t="shared" si="25"/>
        <v>1.46</v>
      </c>
      <c r="AE114" s="136">
        <f t="shared" si="25"/>
        <v>1.46</v>
      </c>
      <c r="AF114" s="136">
        <f t="shared" si="25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4"/>
        <v>1.48</v>
      </c>
      <c r="D115" s="136">
        <f t="shared" si="24"/>
        <v>1.48</v>
      </c>
      <c r="E115" s="136">
        <f t="shared" si="24"/>
        <v>1.48</v>
      </c>
      <c r="F115" s="136">
        <f t="shared" si="24"/>
        <v>1.48</v>
      </c>
      <c r="G115" s="136">
        <f t="shared" si="24"/>
        <v>1.48</v>
      </c>
      <c r="H115" s="136">
        <f t="shared" si="24"/>
        <v>1.48</v>
      </c>
      <c r="I115" s="136">
        <f t="shared" si="24"/>
        <v>1.48</v>
      </c>
      <c r="J115" s="136">
        <f t="shared" si="24"/>
        <v>1.48</v>
      </c>
      <c r="K115" s="136">
        <f t="shared" si="24"/>
        <v>1.48</v>
      </c>
      <c r="L115" s="136">
        <f t="shared" si="24"/>
        <v>1.48</v>
      </c>
      <c r="M115" s="136">
        <f t="shared" si="24"/>
        <v>1.48</v>
      </c>
      <c r="N115" s="136">
        <f t="shared" si="24"/>
        <v>1.48</v>
      </c>
      <c r="O115" s="136">
        <f t="shared" si="24"/>
        <v>1.48</v>
      </c>
      <c r="P115" s="136">
        <f t="shared" si="24"/>
        <v>1.48</v>
      </c>
      <c r="Q115" s="136">
        <f t="shared" si="24"/>
        <v>1.48</v>
      </c>
      <c r="R115" s="136">
        <f t="shared" si="24"/>
        <v>1.48</v>
      </c>
      <c r="S115" s="136">
        <f t="shared" si="25"/>
        <v>1.48</v>
      </c>
      <c r="T115" s="136">
        <f t="shared" si="25"/>
        <v>1.48</v>
      </c>
      <c r="U115" s="136">
        <f t="shared" si="25"/>
        <v>1.48</v>
      </c>
      <c r="V115" s="136">
        <f t="shared" si="25"/>
        <v>1.48</v>
      </c>
      <c r="W115" s="136">
        <f t="shared" si="25"/>
        <v>1.48</v>
      </c>
      <c r="X115" s="136">
        <f t="shared" si="25"/>
        <v>1.48</v>
      </c>
      <c r="Y115" s="136">
        <f t="shared" si="25"/>
        <v>1.48</v>
      </c>
      <c r="Z115" s="136">
        <f t="shared" si="25"/>
        <v>1.48</v>
      </c>
      <c r="AA115" s="136">
        <f t="shared" si="25"/>
        <v>1.48</v>
      </c>
      <c r="AB115" s="136">
        <f t="shared" si="25"/>
        <v>1.48</v>
      </c>
      <c r="AC115" s="136">
        <f t="shared" si="25"/>
        <v>1.48</v>
      </c>
      <c r="AD115" s="136">
        <f t="shared" si="25"/>
        <v>1.48</v>
      </c>
      <c r="AE115" s="136">
        <f t="shared" si="25"/>
        <v>1.48</v>
      </c>
      <c r="AF115" s="136">
        <f t="shared" si="25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4"/>
        <v>2.2000000000000002</v>
      </c>
      <c r="D116" s="136">
        <f t="shared" si="24"/>
        <v>2.2000000000000002</v>
      </c>
      <c r="E116" s="136">
        <f t="shared" si="24"/>
        <v>2.2000000000000002</v>
      </c>
      <c r="F116" s="136">
        <f t="shared" si="24"/>
        <v>2.2000000000000002</v>
      </c>
      <c r="G116" s="136">
        <f t="shared" si="24"/>
        <v>2.2000000000000002</v>
      </c>
      <c r="H116" s="136">
        <f t="shared" si="24"/>
        <v>2.2000000000000002</v>
      </c>
      <c r="I116" s="136">
        <f t="shared" si="24"/>
        <v>2.2000000000000002</v>
      </c>
      <c r="J116" s="136">
        <f t="shared" si="24"/>
        <v>2.2000000000000002</v>
      </c>
      <c r="K116" s="136">
        <f t="shared" si="24"/>
        <v>2.2000000000000002</v>
      </c>
      <c r="L116" s="136">
        <f t="shared" si="24"/>
        <v>2.2000000000000002</v>
      </c>
      <c r="M116" s="136">
        <f t="shared" si="24"/>
        <v>2.2000000000000002</v>
      </c>
      <c r="N116" s="136">
        <f t="shared" si="24"/>
        <v>2.2000000000000002</v>
      </c>
      <c r="O116" s="136">
        <f t="shared" si="24"/>
        <v>2.2000000000000002</v>
      </c>
      <c r="P116" s="136">
        <f t="shared" si="24"/>
        <v>2.2000000000000002</v>
      </c>
      <c r="Q116" s="136">
        <f t="shared" si="24"/>
        <v>2.2000000000000002</v>
      </c>
      <c r="R116" s="136">
        <f t="shared" si="24"/>
        <v>2.2000000000000002</v>
      </c>
      <c r="S116" s="136">
        <f t="shared" si="25"/>
        <v>2.2000000000000002</v>
      </c>
      <c r="T116" s="136">
        <f t="shared" si="25"/>
        <v>2.2000000000000002</v>
      </c>
      <c r="U116" s="136">
        <f t="shared" si="25"/>
        <v>2.2000000000000002</v>
      </c>
      <c r="V116" s="136">
        <f t="shared" si="25"/>
        <v>2.2000000000000002</v>
      </c>
      <c r="W116" s="136">
        <f t="shared" si="25"/>
        <v>2.2000000000000002</v>
      </c>
      <c r="X116" s="136">
        <f t="shared" si="25"/>
        <v>2.2000000000000002</v>
      </c>
      <c r="Y116" s="136">
        <f t="shared" si="25"/>
        <v>2.2000000000000002</v>
      </c>
      <c r="Z116" s="136">
        <f t="shared" si="25"/>
        <v>2.2000000000000002</v>
      </c>
      <c r="AA116" s="136">
        <f t="shared" si="25"/>
        <v>2.2000000000000002</v>
      </c>
      <c r="AB116" s="136">
        <f t="shared" si="25"/>
        <v>2.2000000000000002</v>
      </c>
      <c r="AC116" s="136">
        <f t="shared" si="25"/>
        <v>2.2000000000000002</v>
      </c>
      <c r="AD116" s="136">
        <f t="shared" si="25"/>
        <v>2.2000000000000002</v>
      </c>
      <c r="AE116" s="136">
        <f t="shared" si="25"/>
        <v>2.2000000000000002</v>
      </c>
      <c r="AF116" s="136">
        <f t="shared" si="25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4"/>
        <v>2</v>
      </c>
      <c r="D117" s="136">
        <f t="shared" si="24"/>
        <v>2</v>
      </c>
      <c r="E117" s="136">
        <f t="shared" si="24"/>
        <v>2</v>
      </c>
      <c r="F117" s="136">
        <f t="shared" si="24"/>
        <v>2</v>
      </c>
      <c r="G117" s="136">
        <f t="shared" si="24"/>
        <v>2</v>
      </c>
      <c r="H117" s="136">
        <f t="shared" si="24"/>
        <v>2</v>
      </c>
      <c r="I117" s="136">
        <f t="shared" si="24"/>
        <v>2</v>
      </c>
      <c r="J117" s="136">
        <f t="shared" si="24"/>
        <v>2</v>
      </c>
      <c r="K117" s="136">
        <f t="shared" si="24"/>
        <v>2</v>
      </c>
      <c r="L117" s="136">
        <f t="shared" si="24"/>
        <v>2</v>
      </c>
      <c r="M117" s="136">
        <f t="shared" si="24"/>
        <v>2</v>
      </c>
      <c r="N117" s="136">
        <f t="shared" si="24"/>
        <v>2</v>
      </c>
      <c r="O117" s="136">
        <f t="shared" si="24"/>
        <v>2</v>
      </c>
      <c r="P117" s="136">
        <f t="shared" si="24"/>
        <v>2</v>
      </c>
      <c r="Q117" s="136">
        <f t="shared" si="24"/>
        <v>2</v>
      </c>
      <c r="R117" s="136">
        <f t="shared" si="24"/>
        <v>2</v>
      </c>
      <c r="S117" s="136">
        <f t="shared" si="25"/>
        <v>2</v>
      </c>
      <c r="T117" s="136">
        <f t="shared" si="25"/>
        <v>2</v>
      </c>
      <c r="U117" s="136">
        <f t="shared" si="25"/>
        <v>2</v>
      </c>
      <c r="V117" s="136">
        <f t="shared" si="25"/>
        <v>2</v>
      </c>
      <c r="W117" s="136">
        <f t="shared" si="25"/>
        <v>2</v>
      </c>
      <c r="X117" s="136">
        <f t="shared" si="25"/>
        <v>2</v>
      </c>
      <c r="Y117" s="136">
        <f t="shared" si="25"/>
        <v>2</v>
      </c>
      <c r="Z117" s="136">
        <f t="shared" si="25"/>
        <v>2</v>
      </c>
      <c r="AA117" s="136">
        <f t="shared" si="25"/>
        <v>2</v>
      </c>
      <c r="AB117" s="136">
        <f t="shared" si="25"/>
        <v>2</v>
      </c>
      <c r="AC117" s="136">
        <f t="shared" si="25"/>
        <v>2</v>
      </c>
      <c r="AD117" s="136">
        <f t="shared" si="25"/>
        <v>2</v>
      </c>
      <c r="AE117" s="136">
        <f t="shared" si="25"/>
        <v>2</v>
      </c>
      <c r="AF117" s="136">
        <f t="shared" si="25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4"/>
        <v>1.25</v>
      </c>
      <c r="D118" s="136">
        <f t="shared" si="24"/>
        <v>1.25</v>
      </c>
      <c r="E118" s="136">
        <f t="shared" si="24"/>
        <v>1.25</v>
      </c>
      <c r="F118" s="136">
        <f t="shared" si="24"/>
        <v>1.25</v>
      </c>
      <c r="G118" s="136">
        <f t="shared" si="24"/>
        <v>1.25</v>
      </c>
      <c r="H118" s="136">
        <f t="shared" si="24"/>
        <v>1.25</v>
      </c>
      <c r="I118" s="136">
        <f t="shared" si="24"/>
        <v>1.25</v>
      </c>
      <c r="J118" s="136">
        <f t="shared" si="24"/>
        <v>1.25</v>
      </c>
      <c r="K118" s="136">
        <f t="shared" si="24"/>
        <v>1.25</v>
      </c>
      <c r="L118" s="136">
        <f t="shared" si="24"/>
        <v>1.25</v>
      </c>
      <c r="M118" s="136">
        <f t="shared" si="24"/>
        <v>1.25</v>
      </c>
      <c r="N118" s="136">
        <f t="shared" si="24"/>
        <v>1.25</v>
      </c>
      <c r="O118" s="136">
        <f t="shared" si="24"/>
        <v>1.25</v>
      </c>
      <c r="P118" s="136">
        <f t="shared" si="24"/>
        <v>1.25</v>
      </c>
      <c r="Q118" s="136">
        <f t="shared" si="24"/>
        <v>1.25</v>
      </c>
      <c r="R118" s="136">
        <f t="shared" si="24"/>
        <v>1.25</v>
      </c>
      <c r="S118" s="136">
        <f t="shared" si="25"/>
        <v>1.25</v>
      </c>
      <c r="T118" s="136">
        <f t="shared" si="25"/>
        <v>1.25</v>
      </c>
      <c r="U118" s="136">
        <f t="shared" si="25"/>
        <v>1.25</v>
      </c>
      <c r="V118" s="136">
        <f t="shared" si="25"/>
        <v>1.25</v>
      </c>
      <c r="W118" s="136">
        <f t="shared" si="25"/>
        <v>1.25</v>
      </c>
      <c r="X118" s="136">
        <f t="shared" si="25"/>
        <v>1.25</v>
      </c>
      <c r="Y118" s="136">
        <f t="shared" si="25"/>
        <v>1.25</v>
      </c>
      <c r="Z118" s="136">
        <f t="shared" si="25"/>
        <v>1.25</v>
      </c>
      <c r="AA118" s="136">
        <f t="shared" si="25"/>
        <v>1.25</v>
      </c>
      <c r="AB118" s="136">
        <f t="shared" si="25"/>
        <v>1.25</v>
      </c>
      <c r="AC118" s="136">
        <f t="shared" si="25"/>
        <v>1.25</v>
      </c>
      <c r="AD118" s="136">
        <f t="shared" si="25"/>
        <v>1.25</v>
      </c>
      <c r="AE118" s="136">
        <f t="shared" si="25"/>
        <v>1.25</v>
      </c>
      <c r="AF118" s="136">
        <f t="shared" si="25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4"/>
        <v>1.1499999999999999</v>
      </c>
      <c r="D119" s="136">
        <f t="shared" si="24"/>
        <v>1.1499999999999999</v>
      </c>
      <c r="E119" s="136">
        <f t="shared" si="24"/>
        <v>1.1499999999999999</v>
      </c>
      <c r="F119" s="136">
        <f t="shared" si="24"/>
        <v>1.1499999999999999</v>
      </c>
      <c r="G119" s="136">
        <f t="shared" si="24"/>
        <v>1.1499999999999999</v>
      </c>
      <c r="H119" s="136">
        <f t="shared" si="24"/>
        <v>1.1499999999999999</v>
      </c>
      <c r="I119" s="136">
        <f t="shared" si="24"/>
        <v>1.1499999999999999</v>
      </c>
      <c r="J119" s="136">
        <f t="shared" si="24"/>
        <v>1.1499999999999999</v>
      </c>
      <c r="K119" s="136">
        <f t="shared" si="24"/>
        <v>1.1499999999999999</v>
      </c>
      <c r="L119" s="136">
        <f t="shared" si="24"/>
        <v>1.1499999999999999</v>
      </c>
      <c r="M119" s="136">
        <f t="shared" si="24"/>
        <v>1.1499999999999999</v>
      </c>
      <c r="N119" s="136">
        <f t="shared" si="24"/>
        <v>1.1499999999999999</v>
      </c>
      <c r="O119" s="136">
        <f t="shared" si="24"/>
        <v>1.1499999999999999</v>
      </c>
      <c r="P119" s="136">
        <f t="shared" si="24"/>
        <v>1.1499999999999999</v>
      </c>
      <c r="Q119" s="136">
        <f t="shared" si="24"/>
        <v>1.1499999999999999</v>
      </c>
      <c r="R119" s="136">
        <f t="shared" si="24"/>
        <v>1.1499999999999999</v>
      </c>
      <c r="S119" s="136">
        <f t="shared" si="25"/>
        <v>1.1499999999999999</v>
      </c>
      <c r="T119" s="136">
        <f t="shared" si="25"/>
        <v>1.1499999999999999</v>
      </c>
      <c r="U119" s="136">
        <f t="shared" si="25"/>
        <v>1.1499999999999999</v>
      </c>
      <c r="V119" s="136">
        <f t="shared" si="25"/>
        <v>1.1499999999999999</v>
      </c>
      <c r="W119" s="136">
        <f t="shared" si="25"/>
        <v>1.1499999999999999</v>
      </c>
      <c r="X119" s="136">
        <f t="shared" si="25"/>
        <v>1.1499999999999999</v>
      </c>
      <c r="Y119" s="136">
        <f t="shared" si="25"/>
        <v>1.1499999999999999</v>
      </c>
      <c r="Z119" s="136">
        <f t="shared" si="25"/>
        <v>1.1499999999999999</v>
      </c>
      <c r="AA119" s="136">
        <f t="shared" si="25"/>
        <v>1.1499999999999999</v>
      </c>
      <c r="AB119" s="136">
        <f t="shared" si="25"/>
        <v>1.1499999999999999</v>
      </c>
      <c r="AC119" s="136">
        <f t="shared" si="25"/>
        <v>1.1499999999999999</v>
      </c>
      <c r="AD119" s="136">
        <f t="shared" si="25"/>
        <v>1.1499999999999999</v>
      </c>
      <c r="AE119" s="136">
        <f t="shared" si="25"/>
        <v>1.1499999999999999</v>
      </c>
      <c r="AF119" s="136">
        <f t="shared" si="25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4"/>
        <v>2.133</v>
      </c>
      <c r="D120" s="136">
        <f t="shared" si="24"/>
        <v>2.133</v>
      </c>
      <c r="E120" s="136">
        <f t="shared" si="24"/>
        <v>2.133</v>
      </c>
      <c r="F120" s="136">
        <f t="shared" si="24"/>
        <v>2.133</v>
      </c>
      <c r="G120" s="136">
        <f t="shared" si="24"/>
        <v>2.133</v>
      </c>
      <c r="H120" s="136">
        <f t="shared" si="24"/>
        <v>2.133</v>
      </c>
      <c r="I120" s="136">
        <f t="shared" si="24"/>
        <v>2.133</v>
      </c>
      <c r="J120" s="136">
        <f t="shared" si="24"/>
        <v>2.133</v>
      </c>
      <c r="K120" s="136">
        <f t="shared" si="24"/>
        <v>2.133</v>
      </c>
      <c r="L120" s="136">
        <f t="shared" si="24"/>
        <v>2.133</v>
      </c>
      <c r="M120" s="136">
        <f t="shared" si="24"/>
        <v>2.133</v>
      </c>
      <c r="N120" s="136">
        <f t="shared" si="24"/>
        <v>2.133</v>
      </c>
      <c r="O120" s="136">
        <f t="shared" si="24"/>
        <v>2.133</v>
      </c>
      <c r="P120" s="136">
        <f t="shared" si="24"/>
        <v>2.133</v>
      </c>
      <c r="Q120" s="136">
        <f t="shared" si="24"/>
        <v>2.133</v>
      </c>
      <c r="R120" s="136">
        <f t="shared" si="24"/>
        <v>2.133</v>
      </c>
      <c r="S120" s="136">
        <f t="shared" si="25"/>
        <v>2.133</v>
      </c>
      <c r="T120" s="136">
        <f t="shared" si="25"/>
        <v>2.133</v>
      </c>
      <c r="U120" s="136">
        <f t="shared" si="25"/>
        <v>2.133</v>
      </c>
      <c r="V120" s="136">
        <f t="shared" si="25"/>
        <v>2.133</v>
      </c>
      <c r="W120" s="136">
        <f t="shared" si="25"/>
        <v>2.133</v>
      </c>
      <c r="X120" s="136">
        <f t="shared" si="25"/>
        <v>2.133</v>
      </c>
      <c r="Y120" s="136">
        <f t="shared" si="25"/>
        <v>2.133</v>
      </c>
      <c r="Z120" s="136">
        <f t="shared" si="25"/>
        <v>2.133</v>
      </c>
      <c r="AA120" s="136">
        <f t="shared" si="25"/>
        <v>2.133</v>
      </c>
      <c r="AB120" s="136">
        <f t="shared" si="25"/>
        <v>2.133</v>
      </c>
      <c r="AC120" s="136">
        <f t="shared" si="25"/>
        <v>2.133</v>
      </c>
      <c r="AD120" s="136">
        <f t="shared" si="25"/>
        <v>2.133</v>
      </c>
      <c r="AE120" s="136">
        <f t="shared" si="25"/>
        <v>2.133</v>
      </c>
      <c r="AF120" s="136">
        <f t="shared" si="25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4"/>
        <v>2.09</v>
      </c>
      <c r="D121" s="136">
        <f t="shared" si="24"/>
        <v>2.09</v>
      </c>
      <c r="E121" s="136">
        <f t="shared" si="24"/>
        <v>2.09</v>
      </c>
      <c r="F121" s="136">
        <f t="shared" si="24"/>
        <v>2.09</v>
      </c>
      <c r="G121" s="136">
        <f t="shared" si="24"/>
        <v>2.09</v>
      </c>
      <c r="H121" s="136">
        <f t="shared" si="24"/>
        <v>2.09</v>
      </c>
      <c r="I121" s="136">
        <f t="shared" si="24"/>
        <v>2.09</v>
      </c>
      <c r="J121" s="136">
        <f t="shared" si="24"/>
        <v>2.09</v>
      </c>
      <c r="K121" s="136">
        <f t="shared" si="24"/>
        <v>2.09</v>
      </c>
      <c r="L121" s="136">
        <f t="shared" si="24"/>
        <v>2.09</v>
      </c>
      <c r="M121" s="136">
        <f t="shared" si="24"/>
        <v>2.09</v>
      </c>
      <c r="N121" s="136">
        <f t="shared" si="24"/>
        <v>2.09</v>
      </c>
      <c r="O121" s="136">
        <f t="shared" si="24"/>
        <v>2.09</v>
      </c>
      <c r="P121" s="136">
        <f t="shared" si="24"/>
        <v>2.09</v>
      </c>
      <c r="Q121" s="136">
        <f t="shared" si="24"/>
        <v>2.09</v>
      </c>
      <c r="R121" s="136">
        <f t="shared" ref="R121:W171" si="26">Q121</f>
        <v>2.09</v>
      </c>
      <c r="S121" s="136">
        <f t="shared" si="25"/>
        <v>2.09</v>
      </c>
      <c r="T121" s="136">
        <f t="shared" si="25"/>
        <v>2.09</v>
      </c>
      <c r="U121" s="136">
        <f t="shared" si="25"/>
        <v>2.09</v>
      </c>
      <c r="V121" s="136">
        <f t="shared" si="25"/>
        <v>2.09</v>
      </c>
      <c r="W121" s="136">
        <f t="shared" si="25"/>
        <v>2.09</v>
      </c>
      <c r="X121" s="136">
        <f t="shared" si="25"/>
        <v>2.09</v>
      </c>
      <c r="Y121" s="136">
        <f t="shared" si="25"/>
        <v>2.09</v>
      </c>
      <c r="Z121" s="136">
        <f t="shared" si="25"/>
        <v>2.09</v>
      </c>
      <c r="AA121" s="136">
        <f t="shared" si="25"/>
        <v>2.09</v>
      </c>
      <c r="AB121" s="136">
        <f t="shared" si="25"/>
        <v>2.09</v>
      </c>
      <c r="AC121" s="136">
        <f t="shared" si="25"/>
        <v>2.09</v>
      </c>
      <c r="AD121" s="136">
        <f t="shared" si="25"/>
        <v>2.09</v>
      </c>
      <c r="AE121" s="136">
        <f t="shared" si="25"/>
        <v>2.09</v>
      </c>
      <c r="AF121" s="136">
        <f t="shared" si="25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7">B122</f>
        <v>1.1399999999999999</v>
      </c>
      <c r="D122" s="136">
        <f t="shared" si="27"/>
        <v>1.1399999999999999</v>
      </c>
      <c r="E122" s="136">
        <f t="shared" si="27"/>
        <v>1.1399999999999999</v>
      </c>
      <c r="F122" s="136">
        <f t="shared" si="27"/>
        <v>1.1399999999999999</v>
      </c>
      <c r="G122" s="136">
        <f t="shared" si="27"/>
        <v>1.1399999999999999</v>
      </c>
      <c r="H122" s="136">
        <f t="shared" si="27"/>
        <v>1.1399999999999999</v>
      </c>
      <c r="I122" s="136">
        <f t="shared" si="27"/>
        <v>1.1399999999999999</v>
      </c>
      <c r="J122" s="136">
        <f t="shared" si="27"/>
        <v>1.1399999999999999</v>
      </c>
      <c r="K122" s="136">
        <f t="shared" si="27"/>
        <v>1.1399999999999999</v>
      </c>
      <c r="L122" s="136">
        <f t="shared" si="27"/>
        <v>1.1399999999999999</v>
      </c>
      <c r="M122" s="136">
        <f t="shared" si="27"/>
        <v>1.1399999999999999</v>
      </c>
      <c r="N122" s="136">
        <f t="shared" si="27"/>
        <v>1.1399999999999999</v>
      </c>
      <c r="O122" s="136">
        <f t="shared" si="27"/>
        <v>1.1399999999999999</v>
      </c>
      <c r="P122" s="136">
        <f t="shared" si="27"/>
        <v>1.1399999999999999</v>
      </c>
      <c r="Q122" s="136">
        <f t="shared" si="27"/>
        <v>1.1399999999999999</v>
      </c>
      <c r="R122" s="136">
        <f t="shared" si="26"/>
        <v>1.1399999999999999</v>
      </c>
      <c r="S122" s="136">
        <f t="shared" si="25"/>
        <v>1.1399999999999999</v>
      </c>
      <c r="T122" s="136">
        <f t="shared" si="25"/>
        <v>1.1399999999999999</v>
      </c>
      <c r="U122" s="136">
        <f t="shared" si="25"/>
        <v>1.1399999999999999</v>
      </c>
      <c r="V122" s="136">
        <f t="shared" si="25"/>
        <v>1.1399999999999999</v>
      </c>
      <c r="W122" s="136">
        <f t="shared" si="25"/>
        <v>1.1399999999999999</v>
      </c>
      <c r="X122" s="136">
        <f t="shared" si="25"/>
        <v>1.1399999999999999</v>
      </c>
      <c r="Y122" s="136">
        <f t="shared" si="25"/>
        <v>1.1399999999999999</v>
      </c>
      <c r="Z122" s="136">
        <f t="shared" si="25"/>
        <v>1.1399999999999999</v>
      </c>
      <c r="AA122" s="136">
        <f t="shared" si="25"/>
        <v>1.1399999999999999</v>
      </c>
      <c r="AB122" s="136">
        <f t="shared" si="25"/>
        <v>1.1399999999999999</v>
      </c>
      <c r="AC122" s="136">
        <f t="shared" si="25"/>
        <v>1.1399999999999999</v>
      </c>
      <c r="AD122" s="136">
        <f t="shared" si="25"/>
        <v>1.1399999999999999</v>
      </c>
      <c r="AE122" s="136">
        <f t="shared" si="25"/>
        <v>1.1399999999999999</v>
      </c>
      <c r="AF122" s="136">
        <f t="shared" si="25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7"/>
        <v>0.82</v>
      </c>
      <c r="D123" s="136">
        <f t="shared" si="27"/>
        <v>0.82</v>
      </c>
      <c r="E123" s="136">
        <f t="shared" si="27"/>
        <v>0.82</v>
      </c>
      <c r="F123" s="136">
        <f t="shared" si="27"/>
        <v>0.82</v>
      </c>
      <c r="G123" s="136">
        <f t="shared" si="27"/>
        <v>0.82</v>
      </c>
      <c r="H123" s="136">
        <f t="shared" si="27"/>
        <v>0.82</v>
      </c>
      <c r="I123" s="136">
        <f t="shared" si="27"/>
        <v>0.82</v>
      </c>
      <c r="J123" s="136">
        <f t="shared" si="27"/>
        <v>0.82</v>
      </c>
      <c r="K123" s="136">
        <f t="shared" si="27"/>
        <v>0.82</v>
      </c>
      <c r="L123" s="136">
        <f t="shared" si="27"/>
        <v>0.82</v>
      </c>
      <c r="M123" s="136">
        <f t="shared" si="27"/>
        <v>0.82</v>
      </c>
      <c r="N123" s="136">
        <f t="shared" si="27"/>
        <v>0.82</v>
      </c>
      <c r="O123" s="136">
        <f t="shared" si="27"/>
        <v>0.82</v>
      </c>
      <c r="P123" s="136">
        <f t="shared" si="27"/>
        <v>0.82</v>
      </c>
      <c r="Q123" s="136">
        <f t="shared" si="27"/>
        <v>0.82</v>
      </c>
      <c r="R123" s="136">
        <f t="shared" si="26"/>
        <v>0.82</v>
      </c>
      <c r="S123" s="136">
        <f t="shared" si="25"/>
        <v>0.82</v>
      </c>
      <c r="T123" s="136">
        <f t="shared" si="25"/>
        <v>0.82</v>
      </c>
      <c r="U123" s="136">
        <f t="shared" si="25"/>
        <v>0.82</v>
      </c>
      <c r="V123" s="136">
        <f t="shared" si="25"/>
        <v>0.82</v>
      </c>
      <c r="W123" s="136">
        <f t="shared" si="25"/>
        <v>0.82</v>
      </c>
      <c r="X123" s="136">
        <f t="shared" si="25"/>
        <v>0.82</v>
      </c>
      <c r="Y123" s="136">
        <f t="shared" si="25"/>
        <v>0.82</v>
      </c>
      <c r="Z123" s="136">
        <f t="shared" si="25"/>
        <v>0.82</v>
      </c>
      <c r="AA123" s="136">
        <f t="shared" si="25"/>
        <v>0.82</v>
      </c>
      <c r="AB123" s="136">
        <f t="shared" si="25"/>
        <v>0.82</v>
      </c>
      <c r="AC123" s="136">
        <f t="shared" si="25"/>
        <v>0.82</v>
      </c>
      <c r="AD123" s="136">
        <f t="shared" si="25"/>
        <v>0.82</v>
      </c>
      <c r="AE123" s="136">
        <f t="shared" si="25"/>
        <v>0.82</v>
      </c>
      <c r="AF123" s="136">
        <f t="shared" si="25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7"/>
        <v>2</v>
      </c>
      <c r="D124" s="136">
        <f t="shared" si="27"/>
        <v>2</v>
      </c>
      <c r="E124" s="136">
        <f t="shared" si="27"/>
        <v>2</v>
      </c>
      <c r="F124" s="136">
        <f t="shared" si="27"/>
        <v>2</v>
      </c>
      <c r="G124" s="136">
        <f t="shared" si="27"/>
        <v>2</v>
      </c>
      <c r="H124" s="136">
        <f t="shared" si="27"/>
        <v>2</v>
      </c>
      <c r="I124" s="136">
        <f t="shared" si="27"/>
        <v>2</v>
      </c>
      <c r="J124" s="136">
        <f t="shared" si="27"/>
        <v>2</v>
      </c>
      <c r="K124" s="136">
        <f t="shared" si="27"/>
        <v>2</v>
      </c>
      <c r="L124" s="136">
        <f t="shared" si="27"/>
        <v>2</v>
      </c>
      <c r="M124" s="136">
        <f t="shared" si="27"/>
        <v>2</v>
      </c>
      <c r="N124" s="136">
        <f t="shared" si="27"/>
        <v>2</v>
      </c>
      <c r="O124" s="136">
        <f t="shared" si="27"/>
        <v>2</v>
      </c>
      <c r="P124" s="136">
        <f t="shared" si="27"/>
        <v>2</v>
      </c>
      <c r="Q124" s="136">
        <f t="shared" si="27"/>
        <v>2</v>
      </c>
      <c r="R124" s="136">
        <f t="shared" si="26"/>
        <v>2</v>
      </c>
      <c r="S124" s="136">
        <f t="shared" si="25"/>
        <v>2</v>
      </c>
      <c r="T124" s="136">
        <f t="shared" si="25"/>
        <v>2</v>
      </c>
      <c r="U124" s="136">
        <f t="shared" si="25"/>
        <v>2</v>
      </c>
      <c r="V124" s="136">
        <f t="shared" ref="V124:AF147" si="28">U124</f>
        <v>2</v>
      </c>
      <c r="W124" s="136">
        <f t="shared" si="28"/>
        <v>2</v>
      </c>
      <c r="X124" s="136">
        <f t="shared" si="28"/>
        <v>2</v>
      </c>
      <c r="Y124" s="136">
        <f t="shared" si="28"/>
        <v>2</v>
      </c>
      <c r="Z124" s="136">
        <f t="shared" si="28"/>
        <v>2</v>
      </c>
      <c r="AA124" s="136">
        <f t="shared" si="28"/>
        <v>2</v>
      </c>
      <c r="AB124" s="136">
        <f t="shared" si="28"/>
        <v>2</v>
      </c>
      <c r="AC124" s="136">
        <f t="shared" si="28"/>
        <v>2</v>
      </c>
      <c r="AD124" s="136">
        <f t="shared" si="28"/>
        <v>2</v>
      </c>
      <c r="AE124" s="136">
        <f t="shared" si="28"/>
        <v>2</v>
      </c>
      <c r="AF124" s="136">
        <f t="shared" si="28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7"/>
        <v>5.61</v>
      </c>
      <c r="D125" s="136">
        <f t="shared" si="27"/>
        <v>5.61</v>
      </c>
      <c r="E125" s="136">
        <f t="shared" si="27"/>
        <v>5.61</v>
      </c>
      <c r="F125" s="136">
        <f t="shared" si="27"/>
        <v>5.61</v>
      </c>
      <c r="G125" s="136">
        <f t="shared" si="27"/>
        <v>5.61</v>
      </c>
      <c r="H125" s="136">
        <f t="shared" si="27"/>
        <v>5.61</v>
      </c>
      <c r="I125" s="136">
        <f t="shared" si="27"/>
        <v>5.61</v>
      </c>
      <c r="J125" s="136">
        <f t="shared" si="27"/>
        <v>5.61</v>
      </c>
      <c r="K125" s="136">
        <f t="shared" si="27"/>
        <v>5.61</v>
      </c>
      <c r="L125" s="136">
        <f t="shared" si="27"/>
        <v>5.61</v>
      </c>
      <c r="M125" s="136">
        <f t="shared" si="27"/>
        <v>5.61</v>
      </c>
      <c r="N125" s="136">
        <f t="shared" si="27"/>
        <v>5.61</v>
      </c>
      <c r="O125" s="136">
        <f t="shared" si="27"/>
        <v>5.61</v>
      </c>
      <c r="P125" s="136">
        <f t="shared" si="27"/>
        <v>5.61</v>
      </c>
      <c r="Q125" s="136">
        <f t="shared" si="27"/>
        <v>5.61</v>
      </c>
      <c r="R125" s="136">
        <f t="shared" si="26"/>
        <v>5.61</v>
      </c>
      <c r="S125" s="136">
        <f t="shared" si="26"/>
        <v>5.61</v>
      </c>
      <c r="T125" s="136">
        <f t="shared" si="26"/>
        <v>5.61</v>
      </c>
      <c r="U125" s="136">
        <f t="shared" si="26"/>
        <v>5.61</v>
      </c>
      <c r="V125" s="136">
        <f t="shared" si="28"/>
        <v>5.61</v>
      </c>
      <c r="W125" s="136">
        <f t="shared" si="28"/>
        <v>5.61</v>
      </c>
      <c r="X125" s="136">
        <f t="shared" si="28"/>
        <v>5.61</v>
      </c>
      <c r="Y125" s="136">
        <f t="shared" si="28"/>
        <v>5.61</v>
      </c>
      <c r="Z125" s="136">
        <f t="shared" si="28"/>
        <v>5.61</v>
      </c>
      <c r="AA125" s="136">
        <f t="shared" si="28"/>
        <v>5.61</v>
      </c>
      <c r="AB125" s="136">
        <f t="shared" si="28"/>
        <v>5.61</v>
      </c>
      <c r="AC125" s="136">
        <f t="shared" si="28"/>
        <v>5.61</v>
      </c>
      <c r="AD125" s="136">
        <f t="shared" si="28"/>
        <v>5.61</v>
      </c>
      <c r="AE125" s="136">
        <f t="shared" si="28"/>
        <v>5.61</v>
      </c>
      <c r="AF125" s="136">
        <f t="shared" si="28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7"/>
        <v>1.25</v>
      </c>
      <c r="D126" s="136">
        <f t="shared" si="27"/>
        <v>1.25</v>
      </c>
      <c r="E126" s="136">
        <f t="shared" si="27"/>
        <v>1.25</v>
      </c>
      <c r="F126" s="136">
        <f t="shared" si="27"/>
        <v>1.25</v>
      </c>
      <c r="G126" s="136">
        <f t="shared" si="27"/>
        <v>1.25</v>
      </c>
      <c r="H126" s="136">
        <f t="shared" si="27"/>
        <v>1.25</v>
      </c>
      <c r="I126" s="136">
        <f t="shared" si="27"/>
        <v>1.25</v>
      </c>
      <c r="J126" s="136">
        <f t="shared" si="27"/>
        <v>1.25</v>
      </c>
      <c r="K126" s="136">
        <f t="shared" si="27"/>
        <v>1.25</v>
      </c>
      <c r="L126" s="136">
        <f t="shared" si="27"/>
        <v>1.25</v>
      </c>
      <c r="M126" s="136">
        <f t="shared" si="27"/>
        <v>1.25</v>
      </c>
      <c r="N126" s="136">
        <f t="shared" si="27"/>
        <v>1.25</v>
      </c>
      <c r="O126" s="136">
        <f t="shared" si="27"/>
        <v>1.25</v>
      </c>
      <c r="P126" s="136">
        <f t="shared" si="27"/>
        <v>1.25</v>
      </c>
      <c r="Q126" s="136">
        <f t="shared" si="27"/>
        <v>1.25</v>
      </c>
      <c r="R126" s="136">
        <f t="shared" si="26"/>
        <v>1.25</v>
      </c>
      <c r="S126" s="136">
        <f t="shared" si="26"/>
        <v>1.25</v>
      </c>
      <c r="T126" s="136">
        <f t="shared" si="26"/>
        <v>1.25</v>
      </c>
      <c r="U126" s="136">
        <f t="shared" si="26"/>
        <v>1.25</v>
      </c>
      <c r="V126" s="136">
        <f t="shared" si="28"/>
        <v>1.25</v>
      </c>
      <c r="W126" s="136">
        <f t="shared" si="28"/>
        <v>1.25</v>
      </c>
      <c r="X126" s="136">
        <f t="shared" si="28"/>
        <v>1.25</v>
      </c>
      <c r="Y126" s="136">
        <f t="shared" si="28"/>
        <v>1.25</v>
      </c>
      <c r="Z126" s="136">
        <f t="shared" si="28"/>
        <v>1.25</v>
      </c>
      <c r="AA126" s="136">
        <f t="shared" si="28"/>
        <v>1.25</v>
      </c>
      <c r="AB126" s="136">
        <f t="shared" si="28"/>
        <v>1.25</v>
      </c>
      <c r="AC126" s="136">
        <f t="shared" si="28"/>
        <v>1.25</v>
      </c>
      <c r="AD126" s="136">
        <f t="shared" si="28"/>
        <v>1.25</v>
      </c>
      <c r="AE126" s="136">
        <f t="shared" si="28"/>
        <v>1.25</v>
      </c>
      <c r="AF126" s="136">
        <f t="shared" si="28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7"/>
        <v>1.25</v>
      </c>
      <c r="D127" s="136">
        <f t="shared" si="27"/>
        <v>1.25</v>
      </c>
      <c r="E127" s="136">
        <f t="shared" si="27"/>
        <v>1.25</v>
      </c>
      <c r="F127" s="136">
        <f t="shared" si="27"/>
        <v>1.25</v>
      </c>
      <c r="G127" s="136">
        <f t="shared" si="27"/>
        <v>1.25</v>
      </c>
      <c r="H127" s="136">
        <f t="shared" si="27"/>
        <v>1.25</v>
      </c>
      <c r="I127" s="136">
        <f t="shared" si="27"/>
        <v>1.25</v>
      </c>
      <c r="J127" s="136">
        <f t="shared" si="27"/>
        <v>1.25</v>
      </c>
      <c r="K127" s="136">
        <f t="shared" si="27"/>
        <v>1.25</v>
      </c>
      <c r="L127" s="136">
        <f t="shared" si="27"/>
        <v>1.25</v>
      </c>
      <c r="M127" s="136">
        <f t="shared" si="27"/>
        <v>1.25</v>
      </c>
      <c r="N127" s="136">
        <f t="shared" si="27"/>
        <v>1.25</v>
      </c>
      <c r="O127" s="136">
        <f t="shared" si="27"/>
        <v>1.25</v>
      </c>
      <c r="P127" s="136">
        <f t="shared" si="27"/>
        <v>1.25</v>
      </c>
      <c r="Q127" s="136">
        <f t="shared" si="27"/>
        <v>1.25</v>
      </c>
      <c r="R127" s="136">
        <f t="shared" si="26"/>
        <v>1.25</v>
      </c>
      <c r="S127" s="136">
        <f t="shared" si="26"/>
        <v>1.25</v>
      </c>
      <c r="T127" s="136">
        <f t="shared" si="26"/>
        <v>1.25</v>
      </c>
      <c r="U127" s="136">
        <f t="shared" si="26"/>
        <v>1.25</v>
      </c>
      <c r="V127" s="136">
        <f t="shared" si="28"/>
        <v>1.25</v>
      </c>
      <c r="W127" s="136">
        <f t="shared" si="28"/>
        <v>1.25</v>
      </c>
      <c r="X127" s="136">
        <f t="shared" si="28"/>
        <v>1.25</v>
      </c>
      <c r="Y127" s="136">
        <f t="shared" si="28"/>
        <v>1.25</v>
      </c>
      <c r="Z127" s="136">
        <f t="shared" si="28"/>
        <v>1.25</v>
      </c>
      <c r="AA127" s="136">
        <f t="shared" si="28"/>
        <v>1.25</v>
      </c>
      <c r="AB127" s="136">
        <f t="shared" si="28"/>
        <v>1.25</v>
      </c>
      <c r="AC127" s="136">
        <f t="shared" si="28"/>
        <v>1.25</v>
      </c>
      <c r="AD127" s="136">
        <f t="shared" si="28"/>
        <v>1.25</v>
      </c>
      <c r="AE127" s="136">
        <f t="shared" si="28"/>
        <v>1.25</v>
      </c>
      <c r="AF127" s="136">
        <f t="shared" si="28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7"/>
        <v>1.46</v>
      </c>
      <c r="D128" s="136">
        <f t="shared" si="27"/>
        <v>1.46</v>
      </c>
      <c r="E128" s="136">
        <f t="shared" si="27"/>
        <v>1.46</v>
      </c>
      <c r="F128" s="136">
        <f t="shared" si="27"/>
        <v>1.46</v>
      </c>
      <c r="G128" s="136">
        <f t="shared" si="27"/>
        <v>1.46</v>
      </c>
      <c r="H128" s="136">
        <f t="shared" si="27"/>
        <v>1.46</v>
      </c>
      <c r="I128" s="136">
        <f t="shared" si="27"/>
        <v>1.46</v>
      </c>
      <c r="J128" s="136">
        <f t="shared" si="27"/>
        <v>1.46</v>
      </c>
      <c r="K128" s="136">
        <f t="shared" si="27"/>
        <v>1.46</v>
      </c>
      <c r="L128" s="136">
        <f t="shared" si="27"/>
        <v>1.46</v>
      </c>
      <c r="M128" s="136">
        <f t="shared" si="27"/>
        <v>1.46</v>
      </c>
      <c r="N128" s="136">
        <f t="shared" si="27"/>
        <v>1.46</v>
      </c>
      <c r="O128" s="136">
        <f t="shared" si="27"/>
        <v>1.46</v>
      </c>
      <c r="P128" s="136">
        <f t="shared" si="27"/>
        <v>1.46</v>
      </c>
      <c r="Q128" s="136">
        <f t="shared" si="27"/>
        <v>1.46</v>
      </c>
      <c r="R128" s="136">
        <f t="shared" si="26"/>
        <v>1.46</v>
      </c>
      <c r="S128" s="136">
        <f t="shared" si="26"/>
        <v>1.46</v>
      </c>
      <c r="T128" s="136">
        <f t="shared" si="26"/>
        <v>1.46</v>
      </c>
      <c r="U128" s="136">
        <f t="shared" si="26"/>
        <v>1.46</v>
      </c>
      <c r="V128" s="136">
        <f t="shared" si="28"/>
        <v>1.46</v>
      </c>
      <c r="W128" s="136">
        <f t="shared" si="28"/>
        <v>1.46</v>
      </c>
      <c r="X128" s="136">
        <f t="shared" si="28"/>
        <v>1.46</v>
      </c>
      <c r="Y128" s="136">
        <f t="shared" si="28"/>
        <v>1.46</v>
      </c>
      <c r="Z128" s="136">
        <f t="shared" si="28"/>
        <v>1.46</v>
      </c>
      <c r="AA128" s="136">
        <f t="shared" si="28"/>
        <v>1.46</v>
      </c>
      <c r="AB128" s="136">
        <f t="shared" si="28"/>
        <v>1.46</v>
      </c>
      <c r="AC128" s="136">
        <f t="shared" si="28"/>
        <v>1.46</v>
      </c>
      <c r="AD128" s="136">
        <f t="shared" si="28"/>
        <v>1.46</v>
      </c>
      <c r="AE128" s="136">
        <f t="shared" si="28"/>
        <v>1.46</v>
      </c>
      <c r="AF128" s="136">
        <f t="shared" si="28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7"/>
        <v>3</v>
      </c>
      <c r="D129" s="136">
        <f t="shared" si="27"/>
        <v>3</v>
      </c>
      <c r="E129" s="136">
        <f t="shared" si="27"/>
        <v>3</v>
      </c>
      <c r="F129" s="136">
        <f t="shared" si="27"/>
        <v>3</v>
      </c>
      <c r="G129" s="136">
        <f t="shared" si="27"/>
        <v>3</v>
      </c>
      <c r="H129" s="136">
        <f t="shared" si="27"/>
        <v>3</v>
      </c>
      <c r="I129" s="136">
        <f t="shared" si="27"/>
        <v>3</v>
      </c>
      <c r="J129" s="136">
        <f t="shared" si="27"/>
        <v>3</v>
      </c>
      <c r="K129" s="136">
        <f t="shared" si="27"/>
        <v>3</v>
      </c>
      <c r="L129" s="136">
        <f t="shared" si="27"/>
        <v>3</v>
      </c>
      <c r="M129" s="136">
        <f t="shared" si="27"/>
        <v>3</v>
      </c>
      <c r="N129" s="136">
        <f t="shared" si="27"/>
        <v>3</v>
      </c>
      <c r="O129" s="136">
        <f t="shared" si="27"/>
        <v>3</v>
      </c>
      <c r="P129" s="136">
        <f t="shared" si="27"/>
        <v>3</v>
      </c>
      <c r="Q129" s="136">
        <f t="shared" si="27"/>
        <v>3</v>
      </c>
      <c r="R129" s="136">
        <f t="shared" si="26"/>
        <v>3</v>
      </c>
      <c r="S129" s="136">
        <f t="shared" si="26"/>
        <v>3</v>
      </c>
      <c r="T129" s="136">
        <f t="shared" si="26"/>
        <v>3</v>
      </c>
      <c r="U129" s="136">
        <f t="shared" si="26"/>
        <v>3</v>
      </c>
      <c r="V129" s="136">
        <f t="shared" si="28"/>
        <v>3</v>
      </c>
      <c r="W129" s="136">
        <f t="shared" si="28"/>
        <v>3</v>
      </c>
      <c r="X129" s="136">
        <f t="shared" si="28"/>
        <v>3</v>
      </c>
      <c r="Y129" s="136">
        <f t="shared" si="28"/>
        <v>3</v>
      </c>
      <c r="Z129" s="136">
        <f t="shared" si="28"/>
        <v>3</v>
      </c>
      <c r="AA129" s="136">
        <f t="shared" si="28"/>
        <v>3</v>
      </c>
      <c r="AB129" s="136">
        <f t="shared" si="28"/>
        <v>3</v>
      </c>
      <c r="AC129" s="136">
        <f t="shared" si="28"/>
        <v>3</v>
      </c>
      <c r="AD129" s="136">
        <f t="shared" si="28"/>
        <v>3</v>
      </c>
      <c r="AE129" s="136">
        <f t="shared" si="28"/>
        <v>3</v>
      </c>
      <c r="AF129" s="136">
        <f t="shared" si="28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7"/>
        <v>3.3</v>
      </c>
      <c r="D130" s="136">
        <f t="shared" si="27"/>
        <v>3.3</v>
      </c>
      <c r="E130" s="136">
        <f t="shared" si="27"/>
        <v>3.3</v>
      </c>
      <c r="F130" s="136">
        <f t="shared" si="27"/>
        <v>3.3</v>
      </c>
      <c r="G130" s="136">
        <f t="shared" si="27"/>
        <v>3.3</v>
      </c>
      <c r="H130" s="136">
        <f t="shared" si="27"/>
        <v>3.3</v>
      </c>
      <c r="I130" s="136">
        <f t="shared" si="27"/>
        <v>3.3</v>
      </c>
      <c r="J130" s="136">
        <f t="shared" si="27"/>
        <v>3.3</v>
      </c>
      <c r="K130" s="136">
        <f t="shared" si="27"/>
        <v>3.3</v>
      </c>
      <c r="L130" s="136">
        <f t="shared" si="27"/>
        <v>3.3</v>
      </c>
      <c r="M130" s="136">
        <f t="shared" si="27"/>
        <v>3.3</v>
      </c>
      <c r="N130" s="136">
        <f t="shared" si="27"/>
        <v>3.3</v>
      </c>
      <c r="O130" s="136">
        <f t="shared" si="27"/>
        <v>3.3</v>
      </c>
      <c r="P130" s="136">
        <f t="shared" si="27"/>
        <v>3.3</v>
      </c>
      <c r="Q130" s="136">
        <f t="shared" si="27"/>
        <v>3.3</v>
      </c>
      <c r="R130" s="136">
        <f t="shared" si="26"/>
        <v>3.3</v>
      </c>
      <c r="S130" s="136">
        <f t="shared" si="26"/>
        <v>3.3</v>
      </c>
      <c r="T130" s="136">
        <f t="shared" si="26"/>
        <v>3.3</v>
      </c>
      <c r="U130" s="136">
        <f t="shared" si="26"/>
        <v>3.3</v>
      </c>
      <c r="V130" s="136">
        <f t="shared" si="28"/>
        <v>3.3</v>
      </c>
      <c r="W130" s="136">
        <f t="shared" si="28"/>
        <v>3.3</v>
      </c>
      <c r="X130" s="136">
        <f t="shared" si="28"/>
        <v>3.3</v>
      </c>
      <c r="Y130" s="136">
        <f t="shared" si="28"/>
        <v>3.3</v>
      </c>
      <c r="Z130" s="136">
        <f t="shared" si="28"/>
        <v>3.3</v>
      </c>
      <c r="AA130" s="136">
        <f t="shared" si="28"/>
        <v>3.3</v>
      </c>
      <c r="AB130" s="136">
        <f t="shared" si="28"/>
        <v>3.3</v>
      </c>
      <c r="AC130" s="136">
        <f t="shared" si="28"/>
        <v>3.3</v>
      </c>
      <c r="AD130" s="136">
        <f t="shared" si="28"/>
        <v>3.3</v>
      </c>
      <c r="AE130" s="136">
        <f t="shared" si="28"/>
        <v>3.3</v>
      </c>
      <c r="AF130" s="136">
        <f t="shared" si="28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7"/>
        <v>1.76</v>
      </c>
      <c r="D131" s="136">
        <f t="shared" si="27"/>
        <v>1.76</v>
      </c>
      <c r="E131" s="136">
        <f t="shared" si="27"/>
        <v>1.76</v>
      </c>
      <c r="F131" s="136">
        <f t="shared" si="27"/>
        <v>1.76</v>
      </c>
      <c r="G131" s="136">
        <f t="shared" si="27"/>
        <v>1.76</v>
      </c>
      <c r="H131" s="136">
        <f t="shared" si="27"/>
        <v>1.76</v>
      </c>
      <c r="I131" s="136">
        <f t="shared" si="27"/>
        <v>1.76</v>
      </c>
      <c r="J131" s="136">
        <f t="shared" si="27"/>
        <v>1.76</v>
      </c>
      <c r="K131" s="136">
        <f t="shared" si="27"/>
        <v>1.76</v>
      </c>
      <c r="L131" s="136">
        <f t="shared" si="27"/>
        <v>1.76</v>
      </c>
      <c r="M131" s="136">
        <f t="shared" si="27"/>
        <v>1.76</v>
      </c>
      <c r="N131" s="136">
        <f t="shared" si="27"/>
        <v>1.76</v>
      </c>
      <c r="O131" s="136">
        <f t="shared" si="27"/>
        <v>1.76</v>
      </c>
      <c r="P131" s="136">
        <f t="shared" si="27"/>
        <v>1.76</v>
      </c>
      <c r="Q131" s="136">
        <f t="shared" si="27"/>
        <v>1.76</v>
      </c>
      <c r="R131" s="136">
        <f t="shared" si="26"/>
        <v>1.76</v>
      </c>
      <c r="S131" s="136">
        <f t="shared" si="26"/>
        <v>1.76</v>
      </c>
      <c r="T131" s="136">
        <f t="shared" si="26"/>
        <v>1.76</v>
      </c>
      <c r="U131" s="136">
        <f t="shared" si="26"/>
        <v>1.76</v>
      </c>
      <c r="V131" s="136">
        <f t="shared" si="28"/>
        <v>1.76</v>
      </c>
      <c r="W131" s="136">
        <f t="shared" si="28"/>
        <v>1.76</v>
      </c>
      <c r="X131" s="136">
        <f t="shared" si="28"/>
        <v>1.76</v>
      </c>
      <c r="Y131" s="136">
        <f t="shared" si="28"/>
        <v>1.76</v>
      </c>
      <c r="Z131" s="136">
        <f t="shared" si="28"/>
        <v>1.76</v>
      </c>
      <c r="AA131" s="136">
        <f t="shared" si="28"/>
        <v>1.76</v>
      </c>
      <c r="AB131" s="136">
        <f t="shared" si="28"/>
        <v>1.76</v>
      </c>
      <c r="AC131" s="136">
        <f t="shared" si="28"/>
        <v>1.76</v>
      </c>
      <c r="AD131" s="136">
        <f t="shared" si="28"/>
        <v>1.76</v>
      </c>
      <c r="AE131" s="136">
        <f t="shared" si="28"/>
        <v>1.76</v>
      </c>
      <c r="AF131" s="136">
        <f t="shared" si="28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7"/>
        <v>0</v>
      </c>
      <c r="D132" s="136">
        <f t="shared" si="27"/>
        <v>0</v>
      </c>
      <c r="E132" s="136">
        <f t="shared" si="27"/>
        <v>0</v>
      </c>
      <c r="F132" s="136">
        <f t="shared" si="27"/>
        <v>0</v>
      </c>
      <c r="G132" s="136">
        <f t="shared" si="27"/>
        <v>0</v>
      </c>
      <c r="H132" s="136">
        <f t="shared" si="27"/>
        <v>0</v>
      </c>
      <c r="I132" s="136">
        <f t="shared" si="27"/>
        <v>0</v>
      </c>
      <c r="J132" s="136">
        <f t="shared" si="27"/>
        <v>0</v>
      </c>
      <c r="K132" s="136">
        <f t="shared" si="27"/>
        <v>0</v>
      </c>
      <c r="L132" s="136">
        <f t="shared" si="27"/>
        <v>0</v>
      </c>
      <c r="M132" s="136">
        <f t="shared" si="27"/>
        <v>0</v>
      </c>
      <c r="N132" s="136">
        <f t="shared" si="27"/>
        <v>0</v>
      </c>
      <c r="O132" s="136">
        <f t="shared" si="27"/>
        <v>0</v>
      </c>
      <c r="P132" s="136">
        <f t="shared" si="27"/>
        <v>0</v>
      </c>
      <c r="Q132" s="136">
        <f t="shared" si="27"/>
        <v>0</v>
      </c>
      <c r="R132" s="136">
        <f t="shared" si="26"/>
        <v>0</v>
      </c>
      <c r="S132" s="136">
        <f t="shared" si="26"/>
        <v>0</v>
      </c>
      <c r="T132" s="136">
        <f t="shared" si="26"/>
        <v>0</v>
      </c>
      <c r="U132" s="136">
        <f t="shared" si="26"/>
        <v>0</v>
      </c>
      <c r="V132" s="136">
        <f t="shared" si="28"/>
        <v>0</v>
      </c>
      <c r="W132" s="136">
        <f t="shared" si="28"/>
        <v>0</v>
      </c>
      <c r="X132" s="136">
        <f t="shared" si="28"/>
        <v>0</v>
      </c>
      <c r="Y132" s="136">
        <f t="shared" si="28"/>
        <v>0</v>
      </c>
      <c r="Z132" s="136">
        <f t="shared" si="28"/>
        <v>0</v>
      </c>
      <c r="AA132" s="136">
        <f t="shared" si="28"/>
        <v>0</v>
      </c>
      <c r="AB132" s="136">
        <f t="shared" si="28"/>
        <v>0</v>
      </c>
      <c r="AC132" s="136">
        <f t="shared" si="28"/>
        <v>0</v>
      </c>
      <c r="AD132" s="136">
        <f t="shared" si="28"/>
        <v>0</v>
      </c>
      <c r="AE132" s="136">
        <f t="shared" si="28"/>
        <v>0</v>
      </c>
      <c r="AF132" s="136">
        <f t="shared" si="28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7"/>
        <v>0.1</v>
      </c>
      <c r="D133" s="136">
        <f t="shared" si="27"/>
        <v>0.1</v>
      </c>
      <c r="E133" s="136">
        <f t="shared" si="27"/>
        <v>0.1</v>
      </c>
      <c r="F133" s="136">
        <f t="shared" si="27"/>
        <v>0.1</v>
      </c>
      <c r="G133" s="136">
        <f t="shared" si="27"/>
        <v>0.1</v>
      </c>
      <c r="H133" s="136">
        <f t="shared" si="27"/>
        <v>0.1</v>
      </c>
      <c r="I133" s="136">
        <f t="shared" si="27"/>
        <v>0.1</v>
      </c>
      <c r="J133" s="136">
        <f t="shared" si="27"/>
        <v>0.1</v>
      </c>
      <c r="K133" s="136">
        <f t="shared" si="27"/>
        <v>0.1</v>
      </c>
      <c r="L133" s="136">
        <f t="shared" si="27"/>
        <v>0.1</v>
      </c>
      <c r="M133" s="136">
        <f t="shared" si="27"/>
        <v>0.1</v>
      </c>
      <c r="N133" s="136">
        <f t="shared" si="27"/>
        <v>0.1</v>
      </c>
      <c r="O133" s="136">
        <f t="shared" si="27"/>
        <v>0.1</v>
      </c>
      <c r="P133" s="136">
        <f t="shared" si="27"/>
        <v>0.1</v>
      </c>
      <c r="Q133" s="136">
        <f t="shared" si="27"/>
        <v>0.1</v>
      </c>
      <c r="R133" s="136">
        <f t="shared" si="26"/>
        <v>0.1</v>
      </c>
      <c r="S133" s="136">
        <f t="shared" si="26"/>
        <v>0.1</v>
      </c>
      <c r="T133" s="136">
        <f t="shared" si="26"/>
        <v>0.1</v>
      </c>
      <c r="U133" s="136">
        <f t="shared" si="26"/>
        <v>0.1</v>
      </c>
      <c r="V133" s="136">
        <f t="shared" si="28"/>
        <v>0.1</v>
      </c>
      <c r="W133" s="136">
        <f t="shared" si="28"/>
        <v>0.1</v>
      </c>
      <c r="X133" s="136">
        <f t="shared" si="28"/>
        <v>0.1</v>
      </c>
      <c r="Y133" s="136">
        <f t="shared" si="28"/>
        <v>0.1</v>
      </c>
      <c r="Z133" s="136">
        <f t="shared" si="28"/>
        <v>0.1</v>
      </c>
      <c r="AA133" s="136">
        <f t="shared" si="28"/>
        <v>0.1</v>
      </c>
      <c r="AB133" s="136">
        <f t="shared" si="28"/>
        <v>0.1</v>
      </c>
      <c r="AC133" s="136">
        <f t="shared" si="28"/>
        <v>0.1</v>
      </c>
      <c r="AD133" s="136">
        <f t="shared" si="28"/>
        <v>0.1</v>
      </c>
      <c r="AE133" s="136">
        <f t="shared" si="28"/>
        <v>0.1</v>
      </c>
      <c r="AF133" s="136">
        <f t="shared" si="28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7"/>
        <v>2.0499999999999998</v>
      </c>
      <c r="D134" s="136">
        <f t="shared" si="27"/>
        <v>2.0499999999999998</v>
      </c>
      <c r="E134" s="136">
        <f t="shared" si="27"/>
        <v>2.0499999999999998</v>
      </c>
      <c r="F134" s="136">
        <f t="shared" si="27"/>
        <v>2.0499999999999998</v>
      </c>
      <c r="G134" s="136">
        <f t="shared" si="27"/>
        <v>2.0499999999999998</v>
      </c>
      <c r="H134" s="136">
        <f t="shared" si="27"/>
        <v>2.0499999999999998</v>
      </c>
      <c r="I134" s="136">
        <f t="shared" si="27"/>
        <v>2.0499999999999998</v>
      </c>
      <c r="J134" s="136">
        <f t="shared" si="27"/>
        <v>2.0499999999999998</v>
      </c>
      <c r="K134" s="136">
        <f t="shared" si="27"/>
        <v>2.0499999999999998</v>
      </c>
      <c r="L134" s="136">
        <f t="shared" si="27"/>
        <v>2.0499999999999998</v>
      </c>
      <c r="M134" s="136">
        <f t="shared" si="27"/>
        <v>2.0499999999999998</v>
      </c>
      <c r="N134" s="136">
        <f t="shared" si="27"/>
        <v>2.0499999999999998</v>
      </c>
      <c r="O134" s="136">
        <f t="shared" si="27"/>
        <v>2.0499999999999998</v>
      </c>
      <c r="P134" s="136">
        <f t="shared" si="27"/>
        <v>2.0499999999999998</v>
      </c>
      <c r="Q134" s="136">
        <f t="shared" si="27"/>
        <v>2.0499999999999998</v>
      </c>
      <c r="R134" s="136">
        <f t="shared" si="26"/>
        <v>2.0499999999999998</v>
      </c>
      <c r="S134" s="136">
        <f t="shared" si="26"/>
        <v>2.0499999999999998</v>
      </c>
      <c r="T134" s="136">
        <f t="shared" si="26"/>
        <v>2.0499999999999998</v>
      </c>
      <c r="U134" s="136">
        <f t="shared" si="26"/>
        <v>2.0499999999999998</v>
      </c>
      <c r="V134" s="136">
        <f t="shared" si="28"/>
        <v>2.0499999999999998</v>
      </c>
      <c r="W134" s="136">
        <f t="shared" si="28"/>
        <v>2.0499999999999998</v>
      </c>
      <c r="X134" s="136">
        <f t="shared" si="28"/>
        <v>2.0499999999999998</v>
      </c>
      <c r="Y134" s="136">
        <f t="shared" si="28"/>
        <v>2.0499999999999998</v>
      </c>
      <c r="Z134" s="136">
        <f t="shared" si="28"/>
        <v>2.0499999999999998</v>
      </c>
      <c r="AA134" s="136">
        <f t="shared" si="28"/>
        <v>2.0499999999999998</v>
      </c>
      <c r="AB134" s="136">
        <f t="shared" si="28"/>
        <v>2.0499999999999998</v>
      </c>
      <c r="AC134" s="136">
        <f t="shared" si="28"/>
        <v>2.0499999999999998</v>
      </c>
      <c r="AD134" s="136">
        <f t="shared" si="28"/>
        <v>2.0499999999999998</v>
      </c>
      <c r="AE134" s="136">
        <f t="shared" si="28"/>
        <v>2.0499999999999998</v>
      </c>
      <c r="AF134" s="136">
        <f t="shared" si="28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7"/>
        <v>2.15</v>
      </c>
      <c r="D135" s="136">
        <f t="shared" si="27"/>
        <v>2.15</v>
      </c>
      <c r="E135" s="136">
        <f t="shared" si="27"/>
        <v>2.15</v>
      </c>
      <c r="F135" s="136">
        <f t="shared" si="27"/>
        <v>2.15</v>
      </c>
      <c r="G135" s="136">
        <f t="shared" si="27"/>
        <v>2.15</v>
      </c>
      <c r="H135" s="136">
        <f t="shared" si="27"/>
        <v>2.15</v>
      </c>
      <c r="I135" s="136">
        <f t="shared" si="27"/>
        <v>2.15</v>
      </c>
      <c r="J135" s="136">
        <f t="shared" si="27"/>
        <v>2.15</v>
      </c>
      <c r="K135" s="136">
        <f t="shared" si="27"/>
        <v>2.15</v>
      </c>
      <c r="L135" s="136">
        <f t="shared" si="27"/>
        <v>2.15</v>
      </c>
      <c r="M135" s="136">
        <f t="shared" si="27"/>
        <v>2.15</v>
      </c>
      <c r="N135" s="136">
        <f t="shared" si="27"/>
        <v>2.15</v>
      </c>
      <c r="O135" s="136">
        <f t="shared" si="27"/>
        <v>2.15</v>
      </c>
      <c r="P135" s="136">
        <f t="shared" si="27"/>
        <v>2.15</v>
      </c>
      <c r="Q135" s="136">
        <f t="shared" si="27"/>
        <v>2.15</v>
      </c>
      <c r="R135" s="136">
        <f t="shared" si="26"/>
        <v>2.15</v>
      </c>
      <c r="S135" s="136">
        <f t="shared" si="26"/>
        <v>2.15</v>
      </c>
      <c r="T135" s="136">
        <f t="shared" si="26"/>
        <v>2.15</v>
      </c>
      <c r="U135" s="136">
        <f t="shared" si="26"/>
        <v>2.15</v>
      </c>
      <c r="V135" s="136">
        <f t="shared" si="28"/>
        <v>2.15</v>
      </c>
      <c r="W135" s="136">
        <f t="shared" si="28"/>
        <v>2.15</v>
      </c>
      <c r="X135" s="136">
        <f t="shared" si="28"/>
        <v>2.15</v>
      </c>
      <c r="Y135" s="136">
        <f t="shared" si="28"/>
        <v>2.15</v>
      </c>
      <c r="Z135" s="136">
        <f t="shared" si="28"/>
        <v>2.15</v>
      </c>
      <c r="AA135" s="136">
        <f t="shared" si="28"/>
        <v>2.15</v>
      </c>
      <c r="AB135" s="136">
        <f t="shared" si="28"/>
        <v>2.15</v>
      </c>
      <c r="AC135" s="136">
        <f t="shared" si="28"/>
        <v>2.15</v>
      </c>
      <c r="AD135" s="136">
        <f t="shared" si="28"/>
        <v>2.15</v>
      </c>
      <c r="AE135" s="136">
        <f t="shared" si="28"/>
        <v>2.15</v>
      </c>
      <c r="AF135" s="136">
        <f t="shared" si="28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7"/>
        <v>2.7</v>
      </c>
      <c r="D136" s="136">
        <f t="shared" si="27"/>
        <v>2.7</v>
      </c>
      <c r="E136" s="136">
        <f t="shared" si="27"/>
        <v>2.7</v>
      </c>
      <c r="F136" s="136">
        <f t="shared" si="27"/>
        <v>2.7</v>
      </c>
      <c r="G136" s="136">
        <f t="shared" si="27"/>
        <v>2.7</v>
      </c>
      <c r="H136" s="136">
        <f t="shared" si="27"/>
        <v>2.7</v>
      </c>
      <c r="I136" s="136">
        <f t="shared" si="27"/>
        <v>2.7</v>
      </c>
      <c r="J136" s="136">
        <f t="shared" si="27"/>
        <v>2.7</v>
      </c>
      <c r="K136" s="136">
        <f t="shared" si="27"/>
        <v>2.7</v>
      </c>
      <c r="L136" s="136">
        <f t="shared" si="27"/>
        <v>2.7</v>
      </c>
      <c r="M136" s="136">
        <f t="shared" si="27"/>
        <v>2.7</v>
      </c>
      <c r="N136" s="136">
        <f t="shared" si="27"/>
        <v>2.7</v>
      </c>
      <c r="O136" s="136">
        <f t="shared" si="27"/>
        <v>2.7</v>
      </c>
      <c r="P136" s="136">
        <f t="shared" si="27"/>
        <v>2.7</v>
      </c>
      <c r="Q136" s="136">
        <f t="shared" si="27"/>
        <v>2.7</v>
      </c>
      <c r="R136" s="136">
        <f t="shared" si="26"/>
        <v>2.7</v>
      </c>
      <c r="S136" s="136">
        <f t="shared" si="26"/>
        <v>2.7</v>
      </c>
      <c r="T136" s="136">
        <f t="shared" si="26"/>
        <v>2.7</v>
      </c>
      <c r="U136" s="136">
        <f t="shared" si="26"/>
        <v>2.7</v>
      </c>
      <c r="V136" s="136">
        <f t="shared" si="28"/>
        <v>2.7</v>
      </c>
      <c r="W136" s="136">
        <f t="shared" si="28"/>
        <v>2.7</v>
      </c>
      <c r="X136" s="136">
        <f t="shared" si="28"/>
        <v>2.7</v>
      </c>
      <c r="Y136" s="136">
        <f t="shared" si="28"/>
        <v>2.7</v>
      </c>
      <c r="Z136" s="136">
        <f t="shared" si="28"/>
        <v>2.7</v>
      </c>
      <c r="AA136" s="136">
        <f t="shared" si="28"/>
        <v>2.7</v>
      </c>
      <c r="AB136" s="136">
        <f t="shared" si="28"/>
        <v>2.7</v>
      </c>
      <c r="AC136" s="136">
        <f t="shared" si="28"/>
        <v>2.7</v>
      </c>
      <c r="AD136" s="136">
        <f t="shared" si="28"/>
        <v>2.7</v>
      </c>
      <c r="AE136" s="136">
        <f t="shared" si="28"/>
        <v>2.7</v>
      </c>
      <c r="AF136" s="136">
        <f t="shared" si="28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7"/>
        <v>0.9</v>
      </c>
      <c r="D137" s="136">
        <f t="shared" si="27"/>
        <v>0.9</v>
      </c>
      <c r="E137" s="136">
        <f t="shared" si="27"/>
        <v>0.9</v>
      </c>
      <c r="F137" s="136">
        <f t="shared" si="27"/>
        <v>0.9</v>
      </c>
      <c r="G137" s="136">
        <f t="shared" si="27"/>
        <v>0.9</v>
      </c>
      <c r="H137" s="136">
        <f t="shared" si="27"/>
        <v>0.9</v>
      </c>
      <c r="I137" s="136">
        <f t="shared" si="27"/>
        <v>0.9</v>
      </c>
      <c r="J137" s="136">
        <f t="shared" si="27"/>
        <v>0.9</v>
      </c>
      <c r="K137" s="136">
        <f t="shared" si="27"/>
        <v>0.9</v>
      </c>
      <c r="L137" s="136">
        <f t="shared" si="27"/>
        <v>0.9</v>
      </c>
      <c r="M137" s="136">
        <f t="shared" si="27"/>
        <v>0.9</v>
      </c>
      <c r="N137" s="136">
        <f t="shared" si="27"/>
        <v>0.9</v>
      </c>
      <c r="O137" s="136">
        <f t="shared" si="27"/>
        <v>0.9</v>
      </c>
      <c r="P137" s="136">
        <f t="shared" si="27"/>
        <v>0.9</v>
      </c>
      <c r="Q137" s="136">
        <f t="shared" si="27"/>
        <v>0.9</v>
      </c>
      <c r="R137" s="136">
        <f t="shared" si="26"/>
        <v>0.9</v>
      </c>
      <c r="S137" s="136">
        <f t="shared" si="26"/>
        <v>0.9</v>
      </c>
      <c r="T137" s="136">
        <f t="shared" si="26"/>
        <v>0.9</v>
      </c>
      <c r="U137" s="136">
        <f t="shared" si="26"/>
        <v>0.9</v>
      </c>
      <c r="V137" s="136">
        <f t="shared" si="28"/>
        <v>0.9</v>
      </c>
      <c r="W137" s="136">
        <f t="shared" si="28"/>
        <v>0.9</v>
      </c>
      <c r="X137" s="136">
        <f t="shared" si="28"/>
        <v>0.9</v>
      </c>
      <c r="Y137" s="136">
        <f t="shared" si="28"/>
        <v>0.9</v>
      </c>
      <c r="Z137" s="136">
        <f t="shared" si="28"/>
        <v>0.9</v>
      </c>
      <c r="AA137" s="136">
        <f t="shared" si="28"/>
        <v>0.9</v>
      </c>
      <c r="AB137" s="136">
        <f t="shared" si="28"/>
        <v>0.9</v>
      </c>
      <c r="AC137" s="136">
        <f t="shared" si="28"/>
        <v>0.9</v>
      </c>
      <c r="AD137" s="136">
        <f t="shared" si="28"/>
        <v>0.9</v>
      </c>
      <c r="AE137" s="136">
        <f t="shared" si="28"/>
        <v>0.9</v>
      </c>
      <c r="AF137" s="136">
        <f t="shared" si="28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7"/>
        <v>1.08</v>
      </c>
      <c r="D138" s="136">
        <f t="shared" si="27"/>
        <v>1.08</v>
      </c>
      <c r="E138" s="136">
        <f t="shared" si="27"/>
        <v>1.08</v>
      </c>
      <c r="F138" s="136">
        <f t="shared" si="27"/>
        <v>1.08</v>
      </c>
      <c r="G138" s="136">
        <f t="shared" si="27"/>
        <v>1.08</v>
      </c>
      <c r="H138" s="136">
        <f t="shared" si="27"/>
        <v>1.08</v>
      </c>
      <c r="I138" s="136">
        <f t="shared" si="27"/>
        <v>1.08</v>
      </c>
      <c r="J138" s="136">
        <f t="shared" si="27"/>
        <v>1.08</v>
      </c>
      <c r="K138" s="136">
        <f t="shared" si="27"/>
        <v>1.08</v>
      </c>
      <c r="L138" s="136">
        <f t="shared" si="27"/>
        <v>1.08</v>
      </c>
      <c r="M138" s="136">
        <f t="shared" si="27"/>
        <v>1.08</v>
      </c>
      <c r="N138" s="136">
        <f t="shared" si="27"/>
        <v>1.08</v>
      </c>
      <c r="O138" s="136">
        <f t="shared" si="27"/>
        <v>1.08</v>
      </c>
      <c r="P138" s="136">
        <f t="shared" si="27"/>
        <v>1.08</v>
      </c>
      <c r="Q138" s="136">
        <f t="shared" si="27"/>
        <v>1.08</v>
      </c>
      <c r="R138" s="136">
        <f t="shared" si="26"/>
        <v>1.08</v>
      </c>
      <c r="S138" s="136">
        <f t="shared" si="26"/>
        <v>1.08</v>
      </c>
      <c r="T138" s="136">
        <f t="shared" si="26"/>
        <v>1.08</v>
      </c>
      <c r="U138" s="136">
        <f t="shared" si="26"/>
        <v>1.08</v>
      </c>
      <c r="V138" s="136">
        <f t="shared" si="28"/>
        <v>1.08</v>
      </c>
      <c r="W138" s="136">
        <f t="shared" si="28"/>
        <v>1.08</v>
      </c>
      <c r="X138" s="136">
        <f t="shared" si="28"/>
        <v>1.08</v>
      </c>
      <c r="Y138" s="136">
        <f t="shared" si="28"/>
        <v>1.08</v>
      </c>
      <c r="Z138" s="136">
        <f t="shared" si="28"/>
        <v>1.08</v>
      </c>
      <c r="AA138" s="136">
        <f t="shared" si="28"/>
        <v>1.08</v>
      </c>
      <c r="AB138" s="136">
        <f t="shared" si="28"/>
        <v>1.08</v>
      </c>
      <c r="AC138" s="136">
        <f t="shared" si="28"/>
        <v>1.08</v>
      </c>
      <c r="AD138" s="136">
        <f t="shared" si="28"/>
        <v>1.08</v>
      </c>
      <c r="AE138" s="136">
        <f t="shared" si="28"/>
        <v>1.08</v>
      </c>
      <c r="AF138" s="136">
        <f t="shared" si="28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9">B139</f>
        <v>2.37</v>
      </c>
      <c r="D139" s="136">
        <f t="shared" si="29"/>
        <v>2.37</v>
      </c>
      <c r="E139" s="136">
        <f t="shared" si="29"/>
        <v>2.37</v>
      </c>
      <c r="F139" s="136">
        <f t="shared" si="29"/>
        <v>2.37</v>
      </c>
      <c r="G139" s="136">
        <f t="shared" si="29"/>
        <v>2.37</v>
      </c>
      <c r="H139" s="136">
        <f t="shared" si="29"/>
        <v>2.37</v>
      </c>
      <c r="I139" s="136">
        <f t="shared" si="29"/>
        <v>2.37</v>
      </c>
      <c r="J139" s="136">
        <f t="shared" si="29"/>
        <v>2.37</v>
      </c>
      <c r="K139" s="136">
        <f t="shared" si="29"/>
        <v>2.37</v>
      </c>
      <c r="L139" s="136">
        <f t="shared" si="29"/>
        <v>2.37</v>
      </c>
      <c r="M139" s="136">
        <f t="shared" si="29"/>
        <v>2.37</v>
      </c>
      <c r="N139" s="136">
        <f t="shared" si="29"/>
        <v>2.37</v>
      </c>
      <c r="O139" s="136">
        <f t="shared" si="29"/>
        <v>2.37</v>
      </c>
      <c r="P139" s="136">
        <f t="shared" si="29"/>
        <v>2.37</v>
      </c>
      <c r="Q139" s="136">
        <f t="shared" si="29"/>
        <v>2.37</v>
      </c>
      <c r="R139" s="136">
        <f t="shared" si="26"/>
        <v>2.37</v>
      </c>
      <c r="S139" s="136">
        <f t="shared" si="26"/>
        <v>2.37</v>
      </c>
      <c r="T139" s="136">
        <f t="shared" si="26"/>
        <v>2.37</v>
      </c>
      <c r="U139" s="136">
        <f t="shared" si="26"/>
        <v>2.37</v>
      </c>
      <c r="V139" s="136">
        <f t="shared" si="28"/>
        <v>2.37</v>
      </c>
      <c r="W139" s="136">
        <f t="shared" si="28"/>
        <v>2.37</v>
      </c>
      <c r="X139" s="136">
        <f t="shared" si="28"/>
        <v>2.37</v>
      </c>
      <c r="Y139" s="136">
        <f t="shared" si="28"/>
        <v>2.37</v>
      </c>
      <c r="Z139" s="136">
        <f t="shared" si="28"/>
        <v>2.37</v>
      </c>
      <c r="AA139" s="136">
        <f t="shared" si="28"/>
        <v>2.37</v>
      </c>
      <c r="AB139" s="136">
        <f t="shared" si="28"/>
        <v>2.37</v>
      </c>
      <c r="AC139" s="136">
        <f t="shared" si="28"/>
        <v>2.37</v>
      </c>
      <c r="AD139" s="136">
        <f t="shared" si="28"/>
        <v>2.37</v>
      </c>
      <c r="AE139" s="136">
        <f t="shared" si="28"/>
        <v>2.37</v>
      </c>
      <c r="AF139" s="136">
        <f t="shared" si="28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9"/>
        <v>1.81</v>
      </c>
      <c r="D140" s="136">
        <f t="shared" si="29"/>
        <v>1.81</v>
      </c>
      <c r="E140" s="136">
        <f t="shared" si="29"/>
        <v>1.81</v>
      </c>
      <c r="F140" s="136">
        <f t="shared" si="29"/>
        <v>1.81</v>
      </c>
      <c r="G140" s="136">
        <f t="shared" si="29"/>
        <v>1.81</v>
      </c>
      <c r="H140" s="136">
        <f t="shared" si="29"/>
        <v>1.81</v>
      </c>
      <c r="I140" s="136">
        <f t="shared" si="29"/>
        <v>1.81</v>
      </c>
      <c r="J140" s="136">
        <f t="shared" si="29"/>
        <v>1.81</v>
      </c>
      <c r="K140" s="136">
        <f t="shared" si="29"/>
        <v>1.81</v>
      </c>
      <c r="L140" s="136">
        <f t="shared" si="29"/>
        <v>1.81</v>
      </c>
      <c r="M140" s="136">
        <f t="shared" si="29"/>
        <v>1.81</v>
      </c>
      <c r="N140" s="136">
        <f t="shared" si="29"/>
        <v>1.81</v>
      </c>
      <c r="O140" s="136">
        <f t="shared" si="29"/>
        <v>1.81</v>
      </c>
      <c r="P140" s="136">
        <f t="shared" si="29"/>
        <v>1.81</v>
      </c>
      <c r="Q140" s="136">
        <f t="shared" si="29"/>
        <v>1.81</v>
      </c>
      <c r="R140" s="136">
        <f t="shared" si="26"/>
        <v>1.81</v>
      </c>
      <c r="S140" s="136">
        <f t="shared" si="26"/>
        <v>1.81</v>
      </c>
      <c r="T140" s="136">
        <f t="shared" si="26"/>
        <v>1.81</v>
      </c>
      <c r="U140" s="136">
        <f t="shared" si="26"/>
        <v>1.81</v>
      </c>
      <c r="V140" s="136">
        <f t="shared" si="28"/>
        <v>1.81</v>
      </c>
      <c r="W140" s="136">
        <f t="shared" si="28"/>
        <v>1.81</v>
      </c>
      <c r="X140" s="136">
        <f t="shared" si="28"/>
        <v>1.81</v>
      </c>
      <c r="Y140" s="136">
        <f t="shared" si="28"/>
        <v>1.81</v>
      </c>
      <c r="Z140" s="136">
        <f t="shared" si="28"/>
        <v>1.81</v>
      </c>
      <c r="AA140" s="136">
        <f t="shared" si="28"/>
        <v>1.81</v>
      </c>
      <c r="AB140" s="136">
        <f t="shared" si="28"/>
        <v>1.81</v>
      </c>
      <c r="AC140" s="136">
        <f t="shared" si="28"/>
        <v>1.81</v>
      </c>
      <c r="AD140" s="136">
        <f t="shared" si="28"/>
        <v>1.81</v>
      </c>
      <c r="AE140" s="136">
        <f t="shared" si="28"/>
        <v>1.81</v>
      </c>
      <c r="AF140" s="136">
        <f t="shared" si="28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9"/>
        <v>1.0900000000000001</v>
      </c>
      <c r="D141" s="136">
        <f t="shared" si="29"/>
        <v>1.0900000000000001</v>
      </c>
      <c r="E141" s="136">
        <f t="shared" si="29"/>
        <v>1.0900000000000001</v>
      </c>
      <c r="F141" s="136">
        <f t="shared" si="29"/>
        <v>1.0900000000000001</v>
      </c>
      <c r="G141" s="136">
        <f t="shared" si="29"/>
        <v>1.0900000000000001</v>
      </c>
      <c r="H141" s="136">
        <f t="shared" si="29"/>
        <v>1.0900000000000001</v>
      </c>
      <c r="I141" s="136">
        <f t="shared" si="29"/>
        <v>1.0900000000000001</v>
      </c>
      <c r="J141" s="136">
        <f t="shared" si="29"/>
        <v>1.0900000000000001</v>
      </c>
      <c r="K141" s="136">
        <f t="shared" si="29"/>
        <v>1.0900000000000001</v>
      </c>
      <c r="L141" s="136">
        <f t="shared" si="29"/>
        <v>1.0900000000000001</v>
      </c>
      <c r="M141" s="136">
        <f t="shared" si="29"/>
        <v>1.0900000000000001</v>
      </c>
      <c r="N141" s="136">
        <f t="shared" si="29"/>
        <v>1.0900000000000001</v>
      </c>
      <c r="O141" s="136">
        <f t="shared" si="29"/>
        <v>1.0900000000000001</v>
      </c>
      <c r="P141" s="136">
        <f t="shared" si="29"/>
        <v>1.0900000000000001</v>
      </c>
      <c r="Q141" s="136">
        <f t="shared" si="29"/>
        <v>1.0900000000000001</v>
      </c>
      <c r="R141" s="136">
        <f t="shared" si="26"/>
        <v>1.0900000000000001</v>
      </c>
      <c r="S141" s="136">
        <f t="shared" si="26"/>
        <v>1.0900000000000001</v>
      </c>
      <c r="T141" s="136">
        <f t="shared" si="26"/>
        <v>1.0900000000000001</v>
      </c>
      <c r="U141" s="136">
        <f t="shared" si="26"/>
        <v>1.0900000000000001</v>
      </c>
      <c r="V141" s="136">
        <f t="shared" si="28"/>
        <v>1.0900000000000001</v>
      </c>
      <c r="W141" s="136">
        <f t="shared" si="28"/>
        <v>1.0900000000000001</v>
      </c>
      <c r="X141" s="136">
        <f t="shared" si="28"/>
        <v>1.0900000000000001</v>
      </c>
      <c r="Y141" s="136">
        <f t="shared" si="28"/>
        <v>1.0900000000000001</v>
      </c>
      <c r="Z141" s="136">
        <f t="shared" si="28"/>
        <v>1.0900000000000001</v>
      </c>
      <c r="AA141" s="136">
        <f t="shared" si="28"/>
        <v>1.0900000000000001</v>
      </c>
      <c r="AB141" s="136">
        <f t="shared" si="28"/>
        <v>1.0900000000000001</v>
      </c>
      <c r="AC141" s="136">
        <f t="shared" si="28"/>
        <v>1.0900000000000001</v>
      </c>
      <c r="AD141" s="136">
        <f t="shared" si="28"/>
        <v>1.0900000000000001</v>
      </c>
      <c r="AE141" s="136">
        <f t="shared" si="28"/>
        <v>1.0900000000000001</v>
      </c>
      <c r="AF141" s="136">
        <f t="shared" si="28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9"/>
        <v>1.58</v>
      </c>
      <c r="D142" s="136">
        <f t="shared" si="29"/>
        <v>1.58</v>
      </c>
      <c r="E142" s="136">
        <f t="shared" si="29"/>
        <v>1.58</v>
      </c>
      <c r="F142" s="136">
        <f t="shared" si="29"/>
        <v>1.58</v>
      </c>
      <c r="G142" s="136">
        <f t="shared" si="29"/>
        <v>1.58</v>
      </c>
      <c r="H142" s="136">
        <f t="shared" si="29"/>
        <v>1.58</v>
      </c>
      <c r="I142" s="136">
        <f t="shared" si="29"/>
        <v>1.58</v>
      </c>
      <c r="J142" s="136">
        <f t="shared" si="29"/>
        <v>1.58</v>
      </c>
      <c r="K142" s="136">
        <f t="shared" si="29"/>
        <v>1.58</v>
      </c>
      <c r="L142" s="136">
        <f t="shared" si="29"/>
        <v>1.58</v>
      </c>
      <c r="M142" s="136">
        <f t="shared" si="29"/>
        <v>1.58</v>
      </c>
      <c r="N142" s="136">
        <f t="shared" si="29"/>
        <v>1.58</v>
      </c>
      <c r="O142" s="136">
        <f t="shared" si="29"/>
        <v>1.58</v>
      </c>
      <c r="P142" s="136">
        <f t="shared" si="29"/>
        <v>1.58</v>
      </c>
      <c r="Q142" s="136">
        <f t="shared" si="29"/>
        <v>1.58</v>
      </c>
      <c r="R142" s="136">
        <f t="shared" si="26"/>
        <v>1.58</v>
      </c>
      <c r="S142" s="136">
        <f t="shared" si="26"/>
        <v>1.58</v>
      </c>
      <c r="T142" s="136">
        <f t="shared" si="26"/>
        <v>1.58</v>
      </c>
      <c r="U142" s="136">
        <f t="shared" si="26"/>
        <v>1.58</v>
      </c>
      <c r="V142" s="136">
        <f t="shared" si="28"/>
        <v>1.58</v>
      </c>
      <c r="W142" s="136">
        <f t="shared" si="28"/>
        <v>1.58</v>
      </c>
      <c r="X142" s="136">
        <f t="shared" si="28"/>
        <v>1.58</v>
      </c>
      <c r="Y142" s="136">
        <f t="shared" si="28"/>
        <v>1.58</v>
      </c>
      <c r="Z142" s="136">
        <f t="shared" si="28"/>
        <v>1.58</v>
      </c>
      <c r="AA142" s="136">
        <f t="shared" si="28"/>
        <v>1.58</v>
      </c>
      <c r="AB142" s="136">
        <f t="shared" si="28"/>
        <v>1.58</v>
      </c>
      <c r="AC142" s="136">
        <f t="shared" si="28"/>
        <v>1.58</v>
      </c>
      <c r="AD142" s="136">
        <f t="shared" si="28"/>
        <v>1.58</v>
      </c>
      <c r="AE142" s="136">
        <f t="shared" si="28"/>
        <v>1.58</v>
      </c>
      <c r="AF142" s="136">
        <f t="shared" si="28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9"/>
        <v>2</v>
      </c>
      <c r="D143" s="136">
        <f t="shared" si="29"/>
        <v>2</v>
      </c>
      <c r="E143" s="136">
        <f t="shared" si="29"/>
        <v>2</v>
      </c>
      <c r="F143" s="136">
        <f t="shared" si="29"/>
        <v>2</v>
      </c>
      <c r="G143" s="136">
        <f t="shared" si="29"/>
        <v>2</v>
      </c>
      <c r="H143" s="136">
        <f t="shared" si="29"/>
        <v>2</v>
      </c>
      <c r="I143" s="136">
        <f t="shared" si="29"/>
        <v>2</v>
      </c>
      <c r="J143" s="136">
        <f t="shared" si="29"/>
        <v>2</v>
      </c>
      <c r="K143" s="136">
        <f t="shared" si="29"/>
        <v>2</v>
      </c>
      <c r="L143" s="136">
        <f t="shared" si="29"/>
        <v>2</v>
      </c>
      <c r="M143" s="136">
        <f t="shared" si="29"/>
        <v>2</v>
      </c>
      <c r="N143" s="136">
        <f t="shared" si="29"/>
        <v>2</v>
      </c>
      <c r="O143" s="136">
        <f t="shared" si="29"/>
        <v>2</v>
      </c>
      <c r="P143" s="136">
        <f t="shared" si="29"/>
        <v>2</v>
      </c>
      <c r="Q143" s="136">
        <f t="shared" si="29"/>
        <v>2</v>
      </c>
      <c r="R143" s="136">
        <f t="shared" si="26"/>
        <v>2</v>
      </c>
      <c r="S143" s="136">
        <f t="shared" si="26"/>
        <v>2</v>
      </c>
      <c r="T143" s="136">
        <f t="shared" si="26"/>
        <v>2</v>
      </c>
      <c r="U143" s="136">
        <f t="shared" si="26"/>
        <v>2</v>
      </c>
      <c r="V143" s="136">
        <f t="shared" si="28"/>
        <v>2</v>
      </c>
      <c r="W143" s="136">
        <f t="shared" si="28"/>
        <v>2</v>
      </c>
      <c r="X143" s="136">
        <f t="shared" si="28"/>
        <v>2</v>
      </c>
      <c r="Y143" s="136">
        <f t="shared" si="28"/>
        <v>2</v>
      </c>
      <c r="Z143" s="136">
        <f t="shared" si="28"/>
        <v>2</v>
      </c>
      <c r="AA143" s="136">
        <f t="shared" si="28"/>
        <v>2</v>
      </c>
      <c r="AB143" s="136">
        <f t="shared" si="28"/>
        <v>2</v>
      </c>
      <c r="AC143" s="136">
        <f t="shared" si="28"/>
        <v>2</v>
      </c>
      <c r="AD143" s="136">
        <f t="shared" si="28"/>
        <v>2</v>
      </c>
      <c r="AE143" s="136">
        <f t="shared" si="28"/>
        <v>2</v>
      </c>
      <c r="AF143" s="136">
        <f t="shared" si="28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9"/>
        <v>0.47</v>
      </c>
      <c r="D144" s="136">
        <f t="shared" si="29"/>
        <v>0.47</v>
      </c>
      <c r="E144" s="136">
        <f t="shared" si="29"/>
        <v>0.47</v>
      </c>
      <c r="F144" s="136">
        <f t="shared" si="29"/>
        <v>0.47</v>
      </c>
      <c r="G144" s="136">
        <f t="shared" si="29"/>
        <v>0.47</v>
      </c>
      <c r="H144" s="136">
        <f t="shared" si="29"/>
        <v>0.47</v>
      </c>
      <c r="I144" s="136">
        <f t="shared" si="29"/>
        <v>0.47</v>
      </c>
      <c r="J144" s="136">
        <f t="shared" si="29"/>
        <v>0.47</v>
      </c>
      <c r="K144" s="136">
        <f t="shared" si="29"/>
        <v>0.47</v>
      </c>
      <c r="L144" s="136">
        <f t="shared" si="29"/>
        <v>0.47</v>
      </c>
      <c r="M144" s="136">
        <f t="shared" si="29"/>
        <v>0.47</v>
      </c>
      <c r="N144" s="136">
        <f t="shared" si="29"/>
        <v>0.47</v>
      </c>
      <c r="O144" s="136">
        <f t="shared" si="29"/>
        <v>0.47</v>
      </c>
      <c r="P144" s="136">
        <f t="shared" si="29"/>
        <v>0.47</v>
      </c>
      <c r="Q144" s="136">
        <f t="shared" si="29"/>
        <v>0.47</v>
      </c>
      <c r="R144" s="136">
        <f t="shared" si="26"/>
        <v>0.47</v>
      </c>
      <c r="S144" s="136">
        <f t="shared" si="26"/>
        <v>0.47</v>
      </c>
      <c r="T144" s="136">
        <f t="shared" si="26"/>
        <v>0.47</v>
      </c>
      <c r="U144" s="136">
        <f t="shared" si="26"/>
        <v>0.47</v>
      </c>
      <c r="V144" s="136">
        <f t="shared" si="28"/>
        <v>0.47</v>
      </c>
      <c r="W144" s="136">
        <f t="shared" si="28"/>
        <v>0.47</v>
      </c>
      <c r="X144" s="136">
        <f t="shared" si="28"/>
        <v>0.47</v>
      </c>
      <c r="Y144" s="136">
        <f t="shared" si="28"/>
        <v>0.47</v>
      </c>
      <c r="Z144" s="136">
        <f t="shared" si="28"/>
        <v>0.47</v>
      </c>
      <c r="AA144" s="136">
        <f t="shared" si="28"/>
        <v>0.47</v>
      </c>
      <c r="AB144" s="136">
        <f t="shared" si="28"/>
        <v>0.47</v>
      </c>
      <c r="AC144" s="136">
        <f t="shared" si="28"/>
        <v>0.47</v>
      </c>
      <c r="AD144" s="136">
        <f t="shared" si="28"/>
        <v>0.47</v>
      </c>
      <c r="AE144" s="136">
        <f t="shared" si="28"/>
        <v>0.47</v>
      </c>
      <c r="AF144" s="136">
        <f t="shared" si="28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9"/>
        <v>0</v>
      </c>
      <c r="D145" s="136">
        <f t="shared" si="29"/>
        <v>0</v>
      </c>
      <c r="E145" s="136">
        <f t="shared" si="29"/>
        <v>0</v>
      </c>
      <c r="F145" s="136">
        <f t="shared" si="29"/>
        <v>0</v>
      </c>
      <c r="G145" s="136">
        <f t="shared" si="29"/>
        <v>0</v>
      </c>
      <c r="H145" s="136">
        <f t="shared" si="29"/>
        <v>0</v>
      </c>
      <c r="I145" s="136">
        <f t="shared" si="29"/>
        <v>0</v>
      </c>
      <c r="J145" s="136">
        <f t="shared" si="29"/>
        <v>0</v>
      </c>
      <c r="K145" s="136">
        <f t="shared" si="29"/>
        <v>0</v>
      </c>
      <c r="L145" s="136">
        <f t="shared" si="29"/>
        <v>0</v>
      </c>
      <c r="M145" s="136">
        <f t="shared" si="29"/>
        <v>0</v>
      </c>
      <c r="N145" s="136">
        <f t="shared" si="29"/>
        <v>0</v>
      </c>
      <c r="O145" s="136">
        <f t="shared" si="29"/>
        <v>0</v>
      </c>
      <c r="P145" s="136">
        <f t="shared" si="29"/>
        <v>0</v>
      </c>
      <c r="Q145" s="136">
        <f t="shared" si="29"/>
        <v>0</v>
      </c>
      <c r="R145" s="136">
        <f t="shared" si="26"/>
        <v>0</v>
      </c>
      <c r="S145" s="136">
        <f t="shared" si="26"/>
        <v>0</v>
      </c>
      <c r="T145" s="136">
        <f t="shared" si="26"/>
        <v>0</v>
      </c>
      <c r="U145" s="136">
        <f t="shared" si="26"/>
        <v>0</v>
      </c>
      <c r="V145" s="136">
        <f t="shared" si="28"/>
        <v>0</v>
      </c>
      <c r="W145" s="136">
        <f t="shared" si="28"/>
        <v>0</v>
      </c>
      <c r="X145" s="136">
        <f t="shared" si="28"/>
        <v>0</v>
      </c>
      <c r="Y145" s="136">
        <f t="shared" si="28"/>
        <v>0</v>
      </c>
      <c r="Z145" s="136">
        <f t="shared" si="28"/>
        <v>0</v>
      </c>
      <c r="AA145" s="136">
        <f t="shared" si="28"/>
        <v>0</v>
      </c>
      <c r="AB145" s="136">
        <f t="shared" si="28"/>
        <v>0</v>
      </c>
      <c r="AC145" s="136">
        <f t="shared" si="28"/>
        <v>0</v>
      </c>
      <c r="AD145" s="136">
        <f t="shared" si="28"/>
        <v>0</v>
      </c>
      <c r="AE145" s="136">
        <f t="shared" si="28"/>
        <v>0</v>
      </c>
      <c r="AF145" s="136">
        <f t="shared" si="28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9"/>
        <v>0</v>
      </c>
      <c r="D146" s="136">
        <f t="shared" si="29"/>
        <v>0</v>
      </c>
      <c r="E146" s="136">
        <f t="shared" si="29"/>
        <v>0</v>
      </c>
      <c r="F146" s="136">
        <f t="shared" si="29"/>
        <v>0</v>
      </c>
      <c r="G146" s="136">
        <f t="shared" si="29"/>
        <v>0</v>
      </c>
      <c r="H146" s="136">
        <f t="shared" si="29"/>
        <v>0</v>
      </c>
      <c r="I146" s="136">
        <f t="shared" si="29"/>
        <v>0</v>
      </c>
      <c r="J146" s="136">
        <f t="shared" si="29"/>
        <v>0</v>
      </c>
      <c r="K146" s="136">
        <f t="shared" si="29"/>
        <v>0</v>
      </c>
      <c r="L146" s="136">
        <f t="shared" si="29"/>
        <v>0</v>
      </c>
      <c r="M146" s="136">
        <f t="shared" si="29"/>
        <v>0</v>
      </c>
      <c r="N146" s="136">
        <f t="shared" si="29"/>
        <v>0</v>
      </c>
      <c r="O146" s="136">
        <f t="shared" si="29"/>
        <v>0</v>
      </c>
      <c r="P146" s="136">
        <f t="shared" si="29"/>
        <v>0</v>
      </c>
      <c r="Q146" s="136">
        <f t="shared" si="29"/>
        <v>0</v>
      </c>
      <c r="R146" s="136">
        <f t="shared" si="26"/>
        <v>0</v>
      </c>
      <c r="S146" s="136">
        <f t="shared" si="26"/>
        <v>0</v>
      </c>
      <c r="T146" s="136">
        <f t="shared" si="26"/>
        <v>0</v>
      </c>
      <c r="U146" s="136">
        <f t="shared" si="26"/>
        <v>0</v>
      </c>
      <c r="V146" s="136">
        <f t="shared" si="28"/>
        <v>0</v>
      </c>
      <c r="W146" s="136">
        <f t="shared" si="28"/>
        <v>0</v>
      </c>
      <c r="X146" s="136">
        <f t="shared" si="28"/>
        <v>0</v>
      </c>
      <c r="Y146" s="136">
        <f t="shared" si="28"/>
        <v>0</v>
      </c>
      <c r="Z146" s="136">
        <f t="shared" si="28"/>
        <v>0</v>
      </c>
      <c r="AA146" s="136">
        <f t="shared" si="28"/>
        <v>0</v>
      </c>
      <c r="AB146" s="136">
        <f t="shared" si="28"/>
        <v>0</v>
      </c>
      <c r="AC146" s="136">
        <f t="shared" si="28"/>
        <v>0</v>
      </c>
      <c r="AD146" s="136">
        <f t="shared" si="28"/>
        <v>0</v>
      </c>
      <c r="AE146" s="136">
        <f t="shared" si="28"/>
        <v>0</v>
      </c>
      <c r="AF146" s="136">
        <f t="shared" si="28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9"/>
        <v>0.8</v>
      </c>
      <c r="D147" s="136">
        <f t="shared" si="29"/>
        <v>0.8</v>
      </c>
      <c r="E147" s="136">
        <f t="shared" si="29"/>
        <v>0.8</v>
      </c>
      <c r="F147" s="136">
        <f t="shared" si="29"/>
        <v>0.8</v>
      </c>
      <c r="G147" s="136">
        <f t="shared" si="29"/>
        <v>0.8</v>
      </c>
      <c r="H147" s="136">
        <f t="shared" si="29"/>
        <v>0.8</v>
      </c>
      <c r="I147" s="136">
        <f t="shared" si="29"/>
        <v>0.8</v>
      </c>
      <c r="J147" s="136">
        <f t="shared" si="29"/>
        <v>0.8</v>
      </c>
      <c r="K147" s="136">
        <f t="shared" si="29"/>
        <v>0.8</v>
      </c>
      <c r="L147" s="136">
        <f t="shared" si="29"/>
        <v>0.8</v>
      </c>
      <c r="M147" s="136">
        <f t="shared" si="29"/>
        <v>0.8</v>
      </c>
      <c r="N147" s="136">
        <f t="shared" si="29"/>
        <v>0.8</v>
      </c>
      <c r="O147" s="136">
        <f t="shared" si="29"/>
        <v>0.8</v>
      </c>
      <c r="P147" s="136">
        <f t="shared" si="29"/>
        <v>0.8</v>
      </c>
      <c r="Q147" s="136">
        <f t="shared" si="29"/>
        <v>0.8</v>
      </c>
      <c r="R147" s="136">
        <f t="shared" si="26"/>
        <v>0.8</v>
      </c>
      <c r="S147" s="136">
        <f t="shared" si="26"/>
        <v>0.8</v>
      </c>
      <c r="T147" s="136">
        <f t="shared" si="26"/>
        <v>0.8</v>
      </c>
      <c r="U147" s="136">
        <f t="shared" si="26"/>
        <v>0.8</v>
      </c>
      <c r="V147" s="136">
        <f t="shared" si="28"/>
        <v>0.8</v>
      </c>
      <c r="W147" s="136">
        <f t="shared" si="28"/>
        <v>0.8</v>
      </c>
      <c r="X147" s="136">
        <f t="shared" ref="X147:AF171" si="30">W147</f>
        <v>0.8</v>
      </c>
      <c r="Y147" s="136">
        <f t="shared" si="30"/>
        <v>0.8</v>
      </c>
      <c r="Z147" s="136">
        <f t="shared" si="30"/>
        <v>0.8</v>
      </c>
      <c r="AA147" s="136">
        <f t="shared" si="30"/>
        <v>0.8</v>
      </c>
      <c r="AB147" s="136">
        <f t="shared" si="30"/>
        <v>0.8</v>
      </c>
      <c r="AC147" s="136">
        <f t="shared" si="30"/>
        <v>0.8</v>
      </c>
      <c r="AD147" s="136">
        <f t="shared" si="30"/>
        <v>0.8</v>
      </c>
      <c r="AE147" s="136">
        <f t="shared" si="30"/>
        <v>0.8</v>
      </c>
      <c r="AF147" s="136">
        <f t="shared" si="30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9"/>
        <v>1.5</v>
      </c>
      <c r="D148" s="136">
        <f t="shared" si="29"/>
        <v>1.5</v>
      </c>
      <c r="E148" s="136">
        <f t="shared" si="29"/>
        <v>1.5</v>
      </c>
      <c r="F148" s="136">
        <f t="shared" si="29"/>
        <v>1.5</v>
      </c>
      <c r="G148" s="136">
        <f t="shared" si="29"/>
        <v>1.5</v>
      </c>
      <c r="H148" s="136">
        <f t="shared" si="29"/>
        <v>1.5</v>
      </c>
      <c r="I148" s="136">
        <f t="shared" si="29"/>
        <v>1.5</v>
      </c>
      <c r="J148" s="136">
        <f t="shared" si="29"/>
        <v>1.5</v>
      </c>
      <c r="K148" s="136">
        <f t="shared" si="29"/>
        <v>1.5</v>
      </c>
      <c r="L148" s="136">
        <f t="shared" si="29"/>
        <v>1.5</v>
      </c>
      <c r="M148" s="136">
        <f t="shared" si="29"/>
        <v>1.5</v>
      </c>
      <c r="N148" s="136">
        <f t="shared" si="29"/>
        <v>1.5</v>
      </c>
      <c r="O148" s="136">
        <f t="shared" si="29"/>
        <v>1.5</v>
      </c>
      <c r="P148" s="136">
        <f t="shared" si="29"/>
        <v>1.5</v>
      </c>
      <c r="Q148" s="136">
        <f t="shared" si="29"/>
        <v>1.5</v>
      </c>
      <c r="R148" s="136">
        <f t="shared" si="26"/>
        <v>1.5</v>
      </c>
      <c r="S148" s="136">
        <f t="shared" si="26"/>
        <v>1.5</v>
      </c>
      <c r="T148" s="136">
        <f t="shared" si="26"/>
        <v>1.5</v>
      </c>
      <c r="U148" s="136">
        <f t="shared" si="26"/>
        <v>1.5</v>
      </c>
      <c r="V148" s="136">
        <f t="shared" si="26"/>
        <v>1.5</v>
      </c>
      <c r="W148" s="136">
        <f t="shared" si="26"/>
        <v>1.5</v>
      </c>
      <c r="X148" s="136">
        <f t="shared" si="30"/>
        <v>1.5</v>
      </c>
      <c r="Y148" s="136">
        <f t="shared" si="30"/>
        <v>1.5</v>
      </c>
      <c r="Z148" s="136">
        <f t="shared" si="30"/>
        <v>1.5</v>
      </c>
      <c r="AA148" s="136">
        <f t="shared" si="30"/>
        <v>1.5</v>
      </c>
      <c r="AB148" s="136">
        <f t="shared" si="30"/>
        <v>1.5</v>
      </c>
      <c r="AC148" s="136">
        <f t="shared" si="30"/>
        <v>1.5</v>
      </c>
      <c r="AD148" s="136">
        <f t="shared" si="30"/>
        <v>1.5</v>
      </c>
      <c r="AE148" s="136">
        <f t="shared" si="30"/>
        <v>1.5</v>
      </c>
      <c r="AF148" s="136">
        <f t="shared" si="30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9"/>
        <v>1</v>
      </c>
      <c r="D149" s="136">
        <f t="shared" si="29"/>
        <v>1</v>
      </c>
      <c r="E149" s="136">
        <f t="shared" si="29"/>
        <v>1</v>
      </c>
      <c r="F149" s="136">
        <f t="shared" si="29"/>
        <v>1</v>
      </c>
      <c r="G149" s="136">
        <f t="shared" si="29"/>
        <v>1</v>
      </c>
      <c r="H149" s="136">
        <f t="shared" si="29"/>
        <v>1</v>
      </c>
      <c r="I149" s="136">
        <f t="shared" si="29"/>
        <v>1</v>
      </c>
      <c r="J149" s="136">
        <f t="shared" si="29"/>
        <v>1</v>
      </c>
      <c r="K149" s="136">
        <f t="shared" si="29"/>
        <v>1</v>
      </c>
      <c r="L149" s="136">
        <f t="shared" si="29"/>
        <v>1</v>
      </c>
      <c r="M149" s="136">
        <f t="shared" si="29"/>
        <v>1</v>
      </c>
      <c r="N149" s="136">
        <f t="shared" si="29"/>
        <v>1</v>
      </c>
      <c r="O149" s="136">
        <f t="shared" si="29"/>
        <v>1</v>
      </c>
      <c r="P149" s="136">
        <f t="shared" si="29"/>
        <v>1</v>
      </c>
      <c r="Q149" s="136">
        <f t="shared" si="29"/>
        <v>1</v>
      </c>
      <c r="R149" s="136">
        <f t="shared" si="26"/>
        <v>1</v>
      </c>
      <c r="S149" s="136">
        <f t="shared" si="26"/>
        <v>1</v>
      </c>
      <c r="T149" s="136">
        <f t="shared" si="26"/>
        <v>1</v>
      </c>
      <c r="U149" s="136">
        <f t="shared" si="26"/>
        <v>1</v>
      </c>
      <c r="V149" s="136">
        <f t="shared" si="26"/>
        <v>1</v>
      </c>
      <c r="W149" s="136">
        <f t="shared" si="26"/>
        <v>1</v>
      </c>
      <c r="X149" s="136">
        <f t="shared" si="30"/>
        <v>1</v>
      </c>
      <c r="Y149" s="136">
        <f t="shared" si="30"/>
        <v>1</v>
      </c>
      <c r="Z149" s="136">
        <f t="shared" si="30"/>
        <v>1</v>
      </c>
      <c r="AA149" s="136">
        <f t="shared" si="30"/>
        <v>1</v>
      </c>
      <c r="AB149" s="136">
        <f t="shared" si="30"/>
        <v>1</v>
      </c>
      <c r="AC149" s="136">
        <f t="shared" si="30"/>
        <v>1</v>
      </c>
      <c r="AD149" s="136">
        <f t="shared" si="30"/>
        <v>1</v>
      </c>
      <c r="AE149" s="136">
        <f t="shared" si="30"/>
        <v>1</v>
      </c>
      <c r="AF149" s="136">
        <f t="shared" si="30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9"/>
        <v>1</v>
      </c>
      <c r="D150" s="136">
        <f t="shared" si="29"/>
        <v>1</v>
      </c>
      <c r="E150" s="136">
        <f t="shared" si="29"/>
        <v>1</v>
      </c>
      <c r="F150" s="136">
        <f t="shared" si="29"/>
        <v>1</v>
      </c>
      <c r="G150" s="136">
        <f t="shared" si="29"/>
        <v>1</v>
      </c>
      <c r="H150" s="136">
        <f t="shared" si="29"/>
        <v>1</v>
      </c>
      <c r="I150" s="136">
        <f t="shared" si="29"/>
        <v>1</v>
      </c>
      <c r="J150" s="136">
        <f t="shared" si="29"/>
        <v>1</v>
      </c>
      <c r="K150" s="136">
        <f t="shared" si="29"/>
        <v>1</v>
      </c>
      <c r="L150" s="136">
        <f t="shared" si="29"/>
        <v>1</v>
      </c>
      <c r="M150" s="136">
        <f t="shared" si="29"/>
        <v>1</v>
      </c>
      <c r="N150" s="136">
        <f t="shared" si="29"/>
        <v>1</v>
      </c>
      <c r="O150" s="136">
        <f t="shared" si="29"/>
        <v>1</v>
      </c>
      <c r="P150" s="136">
        <f t="shared" si="29"/>
        <v>1</v>
      </c>
      <c r="Q150" s="136">
        <f t="shared" si="29"/>
        <v>1</v>
      </c>
      <c r="R150" s="136">
        <f t="shared" si="26"/>
        <v>1</v>
      </c>
      <c r="S150" s="136">
        <f t="shared" si="26"/>
        <v>1</v>
      </c>
      <c r="T150" s="136">
        <f t="shared" si="26"/>
        <v>1</v>
      </c>
      <c r="U150" s="136">
        <f t="shared" si="26"/>
        <v>1</v>
      </c>
      <c r="V150" s="136">
        <f t="shared" si="26"/>
        <v>1</v>
      </c>
      <c r="W150" s="136">
        <f t="shared" si="26"/>
        <v>1</v>
      </c>
      <c r="X150" s="136">
        <f t="shared" si="30"/>
        <v>1</v>
      </c>
      <c r="Y150" s="136">
        <f t="shared" si="30"/>
        <v>1</v>
      </c>
      <c r="Z150" s="136">
        <f t="shared" si="30"/>
        <v>1</v>
      </c>
      <c r="AA150" s="136">
        <f t="shared" si="30"/>
        <v>1</v>
      </c>
      <c r="AB150" s="136">
        <f t="shared" si="30"/>
        <v>1</v>
      </c>
      <c r="AC150" s="136">
        <f t="shared" si="30"/>
        <v>1</v>
      </c>
      <c r="AD150" s="136">
        <f t="shared" si="30"/>
        <v>1</v>
      </c>
      <c r="AE150" s="136">
        <f t="shared" si="30"/>
        <v>1</v>
      </c>
      <c r="AF150" s="136">
        <f t="shared" si="30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9"/>
        <v>0.42</v>
      </c>
      <c r="D151" s="136">
        <f t="shared" si="29"/>
        <v>0.42</v>
      </c>
      <c r="E151" s="136">
        <f t="shared" si="29"/>
        <v>0.42</v>
      </c>
      <c r="F151" s="136">
        <f t="shared" si="29"/>
        <v>0.42</v>
      </c>
      <c r="G151" s="136">
        <f t="shared" si="29"/>
        <v>0.42</v>
      </c>
      <c r="H151" s="136">
        <f t="shared" si="29"/>
        <v>0.42</v>
      </c>
      <c r="I151" s="136">
        <f t="shared" si="29"/>
        <v>0.42</v>
      </c>
      <c r="J151" s="136">
        <f t="shared" si="29"/>
        <v>0.42</v>
      </c>
      <c r="K151" s="136">
        <f t="shared" si="29"/>
        <v>0.42</v>
      </c>
      <c r="L151" s="136">
        <f t="shared" si="29"/>
        <v>0.42</v>
      </c>
      <c r="M151" s="136">
        <f t="shared" si="29"/>
        <v>0.42</v>
      </c>
      <c r="N151" s="136">
        <f t="shared" si="29"/>
        <v>0.42</v>
      </c>
      <c r="O151" s="136">
        <f t="shared" si="29"/>
        <v>0.42</v>
      </c>
      <c r="P151" s="136">
        <f t="shared" si="29"/>
        <v>0.42</v>
      </c>
      <c r="Q151" s="136">
        <f t="shared" si="29"/>
        <v>0.42</v>
      </c>
      <c r="R151" s="136">
        <f t="shared" si="26"/>
        <v>0.42</v>
      </c>
      <c r="S151" s="136">
        <f t="shared" si="26"/>
        <v>0.42</v>
      </c>
      <c r="T151" s="136">
        <f t="shared" si="26"/>
        <v>0.42</v>
      </c>
      <c r="U151" s="136">
        <f t="shared" si="26"/>
        <v>0.42</v>
      </c>
      <c r="V151" s="136">
        <f t="shared" si="26"/>
        <v>0.42</v>
      </c>
      <c r="W151" s="136">
        <f t="shared" si="26"/>
        <v>0.42</v>
      </c>
      <c r="X151" s="136">
        <f t="shared" si="30"/>
        <v>0.42</v>
      </c>
      <c r="Y151" s="136">
        <f t="shared" si="30"/>
        <v>0.42</v>
      </c>
      <c r="Z151" s="136">
        <f t="shared" si="30"/>
        <v>0.42</v>
      </c>
      <c r="AA151" s="136">
        <f t="shared" si="30"/>
        <v>0.42</v>
      </c>
      <c r="AB151" s="136">
        <f t="shared" si="30"/>
        <v>0.42</v>
      </c>
      <c r="AC151" s="136">
        <f t="shared" si="30"/>
        <v>0.42</v>
      </c>
      <c r="AD151" s="136">
        <f t="shared" si="30"/>
        <v>0.42</v>
      </c>
      <c r="AE151" s="136">
        <f t="shared" si="30"/>
        <v>0.42</v>
      </c>
      <c r="AF151" s="136">
        <f t="shared" si="30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9"/>
        <v>0.46</v>
      </c>
      <c r="D152" s="136">
        <f t="shared" si="29"/>
        <v>0.46</v>
      </c>
      <c r="E152" s="136">
        <f t="shared" si="29"/>
        <v>0.46</v>
      </c>
      <c r="F152" s="136">
        <f t="shared" si="29"/>
        <v>0.46</v>
      </c>
      <c r="G152" s="136">
        <f t="shared" si="29"/>
        <v>0.46</v>
      </c>
      <c r="H152" s="136">
        <f t="shared" si="29"/>
        <v>0.46</v>
      </c>
      <c r="I152" s="136">
        <f t="shared" si="29"/>
        <v>0.46</v>
      </c>
      <c r="J152" s="136">
        <f t="shared" si="29"/>
        <v>0.46</v>
      </c>
      <c r="K152" s="136">
        <f t="shared" si="29"/>
        <v>0.46</v>
      </c>
      <c r="L152" s="136">
        <f t="shared" si="29"/>
        <v>0.46</v>
      </c>
      <c r="M152" s="136">
        <f t="shared" si="29"/>
        <v>0.46</v>
      </c>
      <c r="N152" s="136">
        <f t="shared" si="29"/>
        <v>0.46</v>
      </c>
      <c r="O152" s="136">
        <f t="shared" si="29"/>
        <v>0.46</v>
      </c>
      <c r="P152" s="136">
        <f t="shared" si="29"/>
        <v>0.46</v>
      </c>
      <c r="Q152" s="136">
        <f t="shared" si="29"/>
        <v>0.46</v>
      </c>
      <c r="R152" s="136">
        <f t="shared" si="26"/>
        <v>0.46</v>
      </c>
      <c r="S152" s="136">
        <f t="shared" si="26"/>
        <v>0.46</v>
      </c>
      <c r="T152" s="136">
        <f t="shared" si="26"/>
        <v>0.46</v>
      </c>
      <c r="U152" s="136">
        <f t="shared" si="26"/>
        <v>0.46</v>
      </c>
      <c r="V152" s="136">
        <f t="shared" si="26"/>
        <v>0.46</v>
      </c>
      <c r="W152" s="136">
        <f t="shared" si="26"/>
        <v>0.46</v>
      </c>
      <c r="X152" s="136">
        <f t="shared" si="30"/>
        <v>0.46</v>
      </c>
      <c r="Y152" s="136">
        <f t="shared" si="30"/>
        <v>0.46</v>
      </c>
      <c r="Z152" s="136">
        <f t="shared" si="30"/>
        <v>0.46</v>
      </c>
      <c r="AA152" s="136">
        <f t="shared" si="30"/>
        <v>0.46</v>
      </c>
      <c r="AB152" s="136">
        <f t="shared" si="30"/>
        <v>0.46</v>
      </c>
      <c r="AC152" s="136">
        <f t="shared" si="30"/>
        <v>0.46</v>
      </c>
      <c r="AD152" s="136">
        <f t="shared" si="30"/>
        <v>0.46</v>
      </c>
      <c r="AE152" s="136">
        <f t="shared" si="30"/>
        <v>0.46</v>
      </c>
      <c r="AF152" s="136">
        <f t="shared" si="30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9"/>
        <v>0.85</v>
      </c>
      <c r="D153" s="136">
        <f t="shared" si="29"/>
        <v>0.85</v>
      </c>
      <c r="E153" s="136">
        <f t="shared" si="29"/>
        <v>0.85</v>
      </c>
      <c r="F153" s="136">
        <f t="shared" si="29"/>
        <v>0.85</v>
      </c>
      <c r="G153" s="136">
        <f t="shared" si="29"/>
        <v>0.85</v>
      </c>
      <c r="H153" s="136">
        <f t="shared" si="29"/>
        <v>0.85</v>
      </c>
      <c r="I153" s="136">
        <f t="shared" si="29"/>
        <v>0.85</v>
      </c>
      <c r="J153" s="136">
        <f t="shared" si="29"/>
        <v>0.85</v>
      </c>
      <c r="K153" s="136">
        <f t="shared" si="29"/>
        <v>0.85</v>
      </c>
      <c r="L153" s="136">
        <f t="shared" si="29"/>
        <v>0.85</v>
      </c>
      <c r="M153" s="136">
        <f t="shared" si="29"/>
        <v>0.85</v>
      </c>
      <c r="N153" s="136">
        <f t="shared" si="29"/>
        <v>0.85</v>
      </c>
      <c r="O153" s="136">
        <f t="shared" si="29"/>
        <v>0.85</v>
      </c>
      <c r="P153" s="136">
        <f t="shared" si="29"/>
        <v>0.85</v>
      </c>
      <c r="Q153" s="136">
        <f t="shared" si="29"/>
        <v>0.85</v>
      </c>
      <c r="R153" s="136">
        <f t="shared" si="26"/>
        <v>0.85</v>
      </c>
      <c r="S153" s="136">
        <f t="shared" si="26"/>
        <v>0.85</v>
      </c>
      <c r="T153" s="136">
        <f t="shared" si="26"/>
        <v>0.85</v>
      </c>
      <c r="U153" s="136">
        <f t="shared" si="26"/>
        <v>0.85</v>
      </c>
      <c r="V153" s="136">
        <f t="shared" si="26"/>
        <v>0.85</v>
      </c>
      <c r="W153" s="136">
        <f t="shared" si="26"/>
        <v>0.85</v>
      </c>
      <c r="X153" s="136">
        <f t="shared" si="30"/>
        <v>0.85</v>
      </c>
      <c r="Y153" s="136">
        <f t="shared" si="30"/>
        <v>0.85</v>
      </c>
      <c r="Z153" s="136">
        <f t="shared" si="30"/>
        <v>0.85</v>
      </c>
      <c r="AA153" s="136">
        <f t="shared" si="30"/>
        <v>0.85</v>
      </c>
      <c r="AB153" s="136">
        <f t="shared" si="30"/>
        <v>0.85</v>
      </c>
      <c r="AC153" s="136">
        <f t="shared" si="30"/>
        <v>0.85</v>
      </c>
      <c r="AD153" s="136">
        <f t="shared" si="30"/>
        <v>0.85</v>
      </c>
      <c r="AE153" s="136">
        <f t="shared" si="30"/>
        <v>0.85</v>
      </c>
      <c r="AF153" s="136">
        <f t="shared" si="30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9"/>
        <v>0.9</v>
      </c>
      <c r="D154" s="136">
        <f t="shared" si="29"/>
        <v>0.9</v>
      </c>
      <c r="E154" s="136">
        <f t="shared" si="29"/>
        <v>0.9</v>
      </c>
      <c r="F154" s="136">
        <f t="shared" si="29"/>
        <v>0.9</v>
      </c>
      <c r="G154" s="136">
        <f t="shared" si="29"/>
        <v>0.9</v>
      </c>
      <c r="H154" s="136">
        <f t="shared" si="29"/>
        <v>0.9</v>
      </c>
      <c r="I154" s="136">
        <f t="shared" si="29"/>
        <v>0.9</v>
      </c>
      <c r="J154" s="136">
        <f t="shared" si="29"/>
        <v>0.9</v>
      </c>
      <c r="K154" s="136">
        <f t="shared" si="29"/>
        <v>0.9</v>
      </c>
      <c r="L154" s="136">
        <f t="shared" si="29"/>
        <v>0.9</v>
      </c>
      <c r="M154" s="136">
        <f t="shared" si="29"/>
        <v>0.9</v>
      </c>
      <c r="N154" s="136">
        <f t="shared" si="29"/>
        <v>0.9</v>
      </c>
      <c r="O154" s="136">
        <f t="shared" si="29"/>
        <v>0.9</v>
      </c>
      <c r="P154" s="136">
        <f t="shared" si="29"/>
        <v>0.9</v>
      </c>
      <c r="Q154" s="136">
        <f t="shared" si="29"/>
        <v>0.9</v>
      </c>
      <c r="R154" s="136">
        <f t="shared" si="26"/>
        <v>0.9</v>
      </c>
      <c r="S154" s="136">
        <f t="shared" si="26"/>
        <v>0.9</v>
      </c>
      <c r="T154" s="136">
        <f t="shared" si="26"/>
        <v>0.9</v>
      </c>
      <c r="U154" s="136">
        <f t="shared" si="26"/>
        <v>0.9</v>
      </c>
      <c r="V154" s="136">
        <f t="shared" si="26"/>
        <v>0.9</v>
      </c>
      <c r="W154" s="136">
        <f t="shared" si="26"/>
        <v>0.9</v>
      </c>
      <c r="X154" s="136">
        <f t="shared" si="30"/>
        <v>0.9</v>
      </c>
      <c r="Y154" s="136">
        <f t="shared" si="30"/>
        <v>0.9</v>
      </c>
      <c r="Z154" s="136">
        <f t="shared" si="30"/>
        <v>0.9</v>
      </c>
      <c r="AA154" s="136">
        <f t="shared" si="30"/>
        <v>0.9</v>
      </c>
      <c r="AB154" s="136">
        <f t="shared" si="30"/>
        <v>0.9</v>
      </c>
      <c r="AC154" s="136">
        <f t="shared" si="30"/>
        <v>0.9</v>
      </c>
      <c r="AD154" s="136">
        <f t="shared" si="30"/>
        <v>0.9</v>
      </c>
      <c r="AE154" s="136">
        <f t="shared" si="30"/>
        <v>0.9</v>
      </c>
      <c r="AF154" s="136">
        <f t="shared" si="30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9"/>
        <v>0.44</v>
      </c>
      <c r="D155" s="136">
        <f t="shared" si="29"/>
        <v>0.44</v>
      </c>
      <c r="E155" s="136">
        <f t="shared" si="29"/>
        <v>0.44</v>
      </c>
      <c r="F155" s="136">
        <f t="shared" si="29"/>
        <v>0.44</v>
      </c>
      <c r="G155" s="136">
        <f t="shared" si="29"/>
        <v>0.44</v>
      </c>
      <c r="H155" s="136">
        <f t="shared" si="29"/>
        <v>0.44</v>
      </c>
      <c r="I155" s="136">
        <f t="shared" si="29"/>
        <v>0.44</v>
      </c>
      <c r="J155" s="136">
        <f t="shared" si="29"/>
        <v>0.44</v>
      </c>
      <c r="K155" s="136">
        <f t="shared" si="29"/>
        <v>0.44</v>
      </c>
      <c r="L155" s="136">
        <f t="shared" si="29"/>
        <v>0.44</v>
      </c>
      <c r="M155" s="136">
        <f t="shared" si="29"/>
        <v>0.44</v>
      </c>
      <c r="N155" s="136">
        <f t="shared" si="29"/>
        <v>0.44</v>
      </c>
      <c r="O155" s="136">
        <f t="shared" si="29"/>
        <v>0.44</v>
      </c>
      <c r="P155" s="136">
        <f t="shared" si="29"/>
        <v>0.44</v>
      </c>
      <c r="Q155" s="136">
        <f t="shared" si="29"/>
        <v>0.44</v>
      </c>
      <c r="R155" s="136">
        <f t="shared" si="26"/>
        <v>0.44</v>
      </c>
      <c r="S155" s="136">
        <f t="shared" si="26"/>
        <v>0.44</v>
      </c>
      <c r="T155" s="136">
        <f t="shared" si="26"/>
        <v>0.44</v>
      </c>
      <c r="U155" s="136">
        <f t="shared" si="26"/>
        <v>0.44</v>
      </c>
      <c r="V155" s="136">
        <f t="shared" si="26"/>
        <v>0.44</v>
      </c>
      <c r="W155" s="136">
        <f t="shared" si="26"/>
        <v>0.44</v>
      </c>
      <c r="X155" s="136">
        <f t="shared" si="30"/>
        <v>0.44</v>
      </c>
      <c r="Y155" s="136">
        <f t="shared" si="30"/>
        <v>0.44</v>
      </c>
      <c r="Z155" s="136">
        <f t="shared" si="30"/>
        <v>0.44</v>
      </c>
      <c r="AA155" s="136">
        <f t="shared" si="30"/>
        <v>0.44</v>
      </c>
      <c r="AB155" s="136">
        <f t="shared" si="30"/>
        <v>0.44</v>
      </c>
      <c r="AC155" s="136">
        <f t="shared" si="30"/>
        <v>0.44</v>
      </c>
      <c r="AD155" s="136">
        <f t="shared" si="30"/>
        <v>0.44</v>
      </c>
      <c r="AE155" s="136">
        <f t="shared" si="30"/>
        <v>0.44</v>
      </c>
      <c r="AF155" s="136">
        <f t="shared" si="30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1">B156</f>
        <v>0.9</v>
      </c>
      <c r="D156" s="136">
        <f t="shared" si="31"/>
        <v>0.9</v>
      </c>
      <c r="E156" s="136">
        <f t="shared" si="31"/>
        <v>0.9</v>
      </c>
      <c r="F156" s="136">
        <f t="shared" si="31"/>
        <v>0.9</v>
      </c>
      <c r="G156" s="136">
        <f t="shared" si="31"/>
        <v>0.9</v>
      </c>
      <c r="H156" s="136">
        <f t="shared" si="31"/>
        <v>0.9</v>
      </c>
      <c r="I156" s="136">
        <f t="shared" si="31"/>
        <v>0.9</v>
      </c>
      <c r="J156" s="136">
        <f t="shared" si="31"/>
        <v>0.9</v>
      </c>
      <c r="K156" s="136">
        <f t="shared" si="31"/>
        <v>0.9</v>
      </c>
      <c r="L156" s="136">
        <f t="shared" si="31"/>
        <v>0.9</v>
      </c>
      <c r="M156" s="136">
        <f t="shared" si="31"/>
        <v>0.9</v>
      </c>
      <c r="N156" s="136">
        <f t="shared" si="31"/>
        <v>0.9</v>
      </c>
      <c r="O156" s="136">
        <f t="shared" si="31"/>
        <v>0.9</v>
      </c>
      <c r="P156" s="136">
        <f t="shared" si="31"/>
        <v>0.9</v>
      </c>
      <c r="Q156" s="136">
        <f t="shared" si="31"/>
        <v>0.9</v>
      </c>
      <c r="R156" s="136">
        <f t="shared" si="26"/>
        <v>0.9</v>
      </c>
      <c r="S156" s="136">
        <f t="shared" si="26"/>
        <v>0.9</v>
      </c>
      <c r="T156" s="136">
        <f t="shared" si="26"/>
        <v>0.9</v>
      </c>
      <c r="U156" s="136">
        <f t="shared" si="26"/>
        <v>0.9</v>
      </c>
      <c r="V156" s="136">
        <f t="shared" si="26"/>
        <v>0.9</v>
      </c>
      <c r="W156" s="136">
        <f t="shared" si="26"/>
        <v>0.9</v>
      </c>
      <c r="X156" s="136">
        <f t="shared" si="30"/>
        <v>0.9</v>
      </c>
      <c r="Y156" s="136">
        <f t="shared" si="30"/>
        <v>0.9</v>
      </c>
      <c r="Z156" s="136">
        <f t="shared" si="30"/>
        <v>0.9</v>
      </c>
      <c r="AA156" s="136">
        <f t="shared" si="30"/>
        <v>0.9</v>
      </c>
      <c r="AB156" s="136">
        <f t="shared" si="30"/>
        <v>0.9</v>
      </c>
      <c r="AC156" s="136">
        <f t="shared" si="30"/>
        <v>0.9</v>
      </c>
      <c r="AD156" s="136">
        <f t="shared" si="30"/>
        <v>0.9</v>
      </c>
      <c r="AE156" s="136">
        <f t="shared" si="30"/>
        <v>0.9</v>
      </c>
      <c r="AF156" s="136">
        <f t="shared" si="30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1"/>
        <v>2.1</v>
      </c>
      <c r="D157" s="136">
        <f t="shared" si="31"/>
        <v>2.1</v>
      </c>
      <c r="E157" s="136">
        <f t="shared" si="31"/>
        <v>2.1</v>
      </c>
      <c r="F157" s="136">
        <f t="shared" si="31"/>
        <v>2.1</v>
      </c>
      <c r="G157" s="136">
        <f t="shared" si="31"/>
        <v>2.1</v>
      </c>
      <c r="H157" s="136">
        <f t="shared" si="31"/>
        <v>2.1</v>
      </c>
      <c r="I157" s="136">
        <f t="shared" si="31"/>
        <v>2.1</v>
      </c>
      <c r="J157" s="136">
        <f t="shared" si="31"/>
        <v>2.1</v>
      </c>
      <c r="K157" s="136">
        <f t="shared" si="31"/>
        <v>2.1</v>
      </c>
      <c r="L157" s="136">
        <f t="shared" si="31"/>
        <v>2.1</v>
      </c>
      <c r="M157" s="136">
        <f t="shared" si="31"/>
        <v>2.1</v>
      </c>
      <c r="N157" s="136">
        <f t="shared" si="31"/>
        <v>2.1</v>
      </c>
      <c r="O157" s="136">
        <f t="shared" si="31"/>
        <v>2.1</v>
      </c>
      <c r="P157" s="136">
        <f t="shared" si="31"/>
        <v>2.1</v>
      </c>
      <c r="Q157" s="136">
        <f t="shared" si="31"/>
        <v>2.1</v>
      </c>
      <c r="R157" s="136">
        <f t="shared" si="26"/>
        <v>2.1</v>
      </c>
      <c r="S157" s="136">
        <f t="shared" si="26"/>
        <v>2.1</v>
      </c>
      <c r="T157" s="136">
        <f t="shared" si="26"/>
        <v>2.1</v>
      </c>
      <c r="U157" s="136">
        <f t="shared" si="26"/>
        <v>2.1</v>
      </c>
      <c r="V157" s="136">
        <f t="shared" si="26"/>
        <v>2.1</v>
      </c>
      <c r="W157" s="136">
        <f t="shared" si="26"/>
        <v>2.1</v>
      </c>
      <c r="X157" s="136">
        <f t="shared" si="30"/>
        <v>2.1</v>
      </c>
      <c r="Y157" s="136">
        <f t="shared" si="30"/>
        <v>2.1</v>
      </c>
      <c r="Z157" s="136">
        <f t="shared" si="30"/>
        <v>2.1</v>
      </c>
      <c r="AA157" s="136">
        <f t="shared" si="30"/>
        <v>2.1</v>
      </c>
      <c r="AB157" s="136">
        <f t="shared" si="30"/>
        <v>2.1</v>
      </c>
      <c r="AC157" s="136">
        <f t="shared" si="30"/>
        <v>2.1</v>
      </c>
      <c r="AD157" s="136">
        <f t="shared" si="30"/>
        <v>2.1</v>
      </c>
      <c r="AE157" s="136">
        <f t="shared" si="30"/>
        <v>2.1</v>
      </c>
      <c r="AF157" s="136">
        <f t="shared" si="30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1"/>
        <v>0.9</v>
      </c>
      <c r="D158" s="136">
        <f t="shared" si="31"/>
        <v>0.9</v>
      </c>
      <c r="E158" s="136">
        <f t="shared" si="31"/>
        <v>0.9</v>
      </c>
      <c r="F158" s="136">
        <f t="shared" si="31"/>
        <v>0.9</v>
      </c>
      <c r="G158" s="136">
        <f t="shared" si="31"/>
        <v>0.9</v>
      </c>
      <c r="H158" s="136">
        <f t="shared" si="31"/>
        <v>0.9</v>
      </c>
      <c r="I158" s="136">
        <f t="shared" si="31"/>
        <v>0.9</v>
      </c>
      <c r="J158" s="136">
        <f t="shared" si="31"/>
        <v>0.9</v>
      </c>
      <c r="K158" s="136">
        <f t="shared" si="31"/>
        <v>0.9</v>
      </c>
      <c r="L158" s="136">
        <f t="shared" si="31"/>
        <v>0.9</v>
      </c>
      <c r="M158" s="136">
        <f t="shared" si="31"/>
        <v>0.9</v>
      </c>
      <c r="N158" s="136">
        <f t="shared" si="31"/>
        <v>0.9</v>
      </c>
      <c r="O158" s="136">
        <f t="shared" si="31"/>
        <v>0.9</v>
      </c>
      <c r="P158" s="136">
        <f t="shared" si="31"/>
        <v>0.9</v>
      </c>
      <c r="Q158" s="136">
        <f t="shared" si="31"/>
        <v>0.9</v>
      </c>
      <c r="R158" s="136">
        <f t="shared" si="26"/>
        <v>0.9</v>
      </c>
      <c r="S158" s="136">
        <f t="shared" si="26"/>
        <v>0.9</v>
      </c>
      <c r="T158" s="136">
        <f t="shared" si="26"/>
        <v>0.9</v>
      </c>
      <c r="U158" s="136">
        <f t="shared" si="26"/>
        <v>0.9</v>
      </c>
      <c r="V158" s="136">
        <f t="shared" si="26"/>
        <v>0.9</v>
      </c>
      <c r="W158" s="136">
        <f t="shared" si="26"/>
        <v>0.9</v>
      </c>
      <c r="X158" s="136">
        <f t="shared" si="30"/>
        <v>0.9</v>
      </c>
      <c r="Y158" s="136">
        <f t="shared" si="30"/>
        <v>0.9</v>
      </c>
      <c r="Z158" s="136">
        <f t="shared" si="30"/>
        <v>0.9</v>
      </c>
      <c r="AA158" s="136">
        <f t="shared" si="30"/>
        <v>0.9</v>
      </c>
      <c r="AB158" s="136">
        <f t="shared" si="30"/>
        <v>0.9</v>
      </c>
      <c r="AC158" s="136">
        <f t="shared" si="30"/>
        <v>0.9</v>
      </c>
      <c r="AD158" s="136">
        <f t="shared" si="30"/>
        <v>0.9</v>
      </c>
      <c r="AE158" s="136">
        <f t="shared" si="30"/>
        <v>0.9</v>
      </c>
      <c r="AF158" s="136">
        <f t="shared" si="30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1"/>
        <v>0.57999999999999996</v>
      </c>
      <c r="D159" s="136">
        <f t="shared" si="31"/>
        <v>0.57999999999999996</v>
      </c>
      <c r="E159" s="136">
        <f t="shared" si="31"/>
        <v>0.57999999999999996</v>
      </c>
      <c r="F159" s="136">
        <f t="shared" si="31"/>
        <v>0.57999999999999996</v>
      </c>
      <c r="G159" s="136">
        <f t="shared" si="31"/>
        <v>0.57999999999999996</v>
      </c>
      <c r="H159" s="136">
        <f t="shared" si="31"/>
        <v>0.57999999999999996</v>
      </c>
      <c r="I159" s="136">
        <f t="shared" si="31"/>
        <v>0.57999999999999996</v>
      </c>
      <c r="J159" s="136">
        <f t="shared" si="31"/>
        <v>0.57999999999999996</v>
      </c>
      <c r="K159" s="136">
        <f t="shared" si="31"/>
        <v>0.57999999999999996</v>
      </c>
      <c r="L159" s="136">
        <f t="shared" si="31"/>
        <v>0.57999999999999996</v>
      </c>
      <c r="M159" s="136">
        <f t="shared" si="31"/>
        <v>0.57999999999999996</v>
      </c>
      <c r="N159" s="136">
        <f t="shared" si="31"/>
        <v>0.57999999999999996</v>
      </c>
      <c r="O159" s="136">
        <f t="shared" si="31"/>
        <v>0.57999999999999996</v>
      </c>
      <c r="P159" s="136">
        <f t="shared" si="31"/>
        <v>0.57999999999999996</v>
      </c>
      <c r="Q159" s="136">
        <f t="shared" si="31"/>
        <v>0.57999999999999996</v>
      </c>
      <c r="R159" s="136">
        <f t="shared" si="26"/>
        <v>0.57999999999999996</v>
      </c>
      <c r="S159" s="136">
        <f t="shared" si="26"/>
        <v>0.57999999999999996</v>
      </c>
      <c r="T159" s="136">
        <f t="shared" si="26"/>
        <v>0.57999999999999996</v>
      </c>
      <c r="U159" s="136">
        <f t="shared" si="26"/>
        <v>0.57999999999999996</v>
      </c>
      <c r="V159" s="136">
        <f t="shared" si="26"/>
        <v>0.57999999999999996</v>
      </c>
      <c r="W159" s="136">
        <f t="shared" si="26"/>
        <v>0.57999999999999996</v>
      </c>
      <c r="X159" s="136">
        <f t="shared" si="30"/>
        <v>0.57999999999999996</v>
      </c>
      <c r="Y159" s="136">
        <f t="shared" si="30"/>
        <v>0.57999999999999996</v>
      </c>
      <c r="Z159" s="136">
        <f t="shared" si="30"/>
        <v>0.57999999999999996</v>
      </c>
      <c r="AA159" s="136">
        <f t="shared" si="30"/>
        <v>0.57999999999999996</v>
      </c>
      <c r="AB159" s="136">
        <f t="shared" si="30"/>
        <v>0.57999999999999996</v>
      </c>
      <c r="AC159" s="136">
        <f t="shared" si="30"/>
        <v>0.57999999999999996</v>
      </c>
      <c r="AD159" s="136">
        <f t="shared" si="30"/>
        <v>0.57999999999999996</v>
      </c>
      <c r="AE159" s="136">
        <f t="shared" si="30"/>
        <v>0.57999999999999996</v>
      </c>
      <c r="AF159" s="136">
        <f t="shared" si="30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1"/>
        <v>0.8</v>
      </c>
      <c r="D160" s="136">
        <f t="shared" si="31"/>
        <v>0.8</v>
      </c>
      <c r="E160" s="136">
        <f t="shared" si="31"/>
        <v>0.8</v>
      </c>
      <c r="F160" s="136">
        <f t="shared" si="31"/>
        <v>0.8</v>
      </c>
      <c r="G160" s="136">
        <f t="shared" si="31"/>
        <v>0.8</v>
      </c>
      <c r="H160" s="136">
        <f t="shared" si="31"/>
        <v>0.8</v>
      </c>
      <c r="I160" s="136">
        <f t="shared" si="31"/>
        <v>0.8</v>
      </c>
      <c r="J160" s="136">
        <f t="shared" si="31"/>
        <v>0.8</v>
      </c>
      <c r="K160" s="136">
        <f t="shared" si="31"/>
        <v>0.8</v>
      </c>
      <c r="L160" s="136">
        <f t="shared" si="31"/>
        <v>0.8</v>
      </c>
      <c r="M160" s="136">
        <f t="shared" si="31"/>
        <v>0.8</v>
      </c>
      <c r="N160" s="136">
        <f t="shared" si="31"/>
        <v>0.8</v>
      </c>
      <c r="O160" s="136">
        <f t="shared" si="31"/>
        <v>0.8</v>
      </c>
      <c r="P160" s="136">
        <f t="shared" si="31"/>
        <v>0.8</v>
      </c>
      <c r="Q160" s="136">
        <f t="shared" si="31"/>
        <v>0.8</v>
      </c>
      <c r="R160" s="136">
        <f t="shared" si="26"/>
        <v>0.8</v>
      </c>
      <c r="S160" s="136">
        <f t="shared" si="26"/>
        <v>0.8</v>
      </c>
      <c r="T160" s="136">
        <f t="shared" si="26"/>
        <v>0.8</v>
      </c>
      <c r="U160" s="136">
        <f t="shared" si="26"/>
        <v>0.8</v>
      </c>
      <c r="V160" s="136">
        <f t="shared" si="26"/>
        <v>0.8</v>
      </c>
      <c r="W160" s="136">
        <f t="shared" si="26"/>
        <v>0.8</v>
      </c>
      <c r="X160" s="136">
        <f t="shared" si="30"/>
        <v>0.8</v>
      </c>
      <c r="Y160" s="136">
        <f t="shared" si="30"/>
        <v>0.8</v>
      </c>
      <c r="Z160" s="136">
        <f t="shared" si="30"/>
        <v>0.8</v>
      </c>
      <c r="AA160" s="136">
        <f t="shared" si="30"/>
        <v>0.8</v>
      </c>
      <c r="AB160" s="136">
        <f t="shared" si="30"/>
        <v>0.8</v>
      </c>
      <c r="AC160" s="136">
        <f t="shared" si="30"/>
        <v>0.8</v>
      </c>
      <c r="AD160" s="136">
        <f t="shared" si="30"/>
        <v>0.8</v>
      </c>
      <c r="AE160" s="136">
        <f t="shared" si="30"/>
        <v>0.8</v>
      </c>
      <c r="AF160" s="136">
        <f t="shared" si="30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1"/>
        <v>0</v>
      </c>
      <c r="D161" s="136">
        <f t="shared" si="31"/>
        <v>0</v>
      </c>
      <c r="E161" s="136">
        <f t="shared" si="31"/>
        <v>0</v>
      </c>
      <c r="F161" s="136">
        <f t="shared" si="31"/>
        <v>0</v>
      </c>
      <c r="G161" s="136">
        <f t="shared" si="31"/>
        <v>0</v>
      </c>
      <c r="H161" s="136">
        <f t="shared" si="31"/>
        <v>0</v>
      </c>
      <c r="I161" s="136">
        <f t="shared" si="31"/>
        <v>0</v>
      </c>
      <c r="J161" s="136">
        <f t="shared" si="31"/>
        <v>0</v>
      </c>
      <c r="K161" s="136">
        <f t="shared" si="31"/>
        <v>0</v>
      </c>
      <c r="L161" s="136">
        <f t="shared" si="31"/>
        <v>0</v>
      </c>
      <c r="M161" s="136">
        <f t="shared" si="31"/>
        <v>0</v>
      </c>
      <c r="N161" s="136">
        <f t="shared" si="31"/>
        <v>0</v>
      </c>
      <c r="O161" s="136">
        <f t="shared" si="31"/>
        <v>0</v>
      </c>
      <c r="P161" s="136">
        <f t="shared" si="31"/>
        <v>0</v>
      </c>
      <c r="Q161" s="136">
        <f t="shared" si="31"/>
        <v>0</v>
      </c>
      <c r="R161" s="136">
        <f t="shared" si="26"/>
        <v>0</v>
      </c>
      <c r="S161" s="136">
        <f t="shared" si="26"/>
        <v>0</v>
      </c>
      <c r="T161" s="136">
        <f t="shared" si="26"/>
        <v>0</v>
      </c>
      <c r="U161" s="136">
        <f t="shared" si="26"/>
        <v>0</v>
      </c>
      <c r="V161" s="136">
        <f t="shared" si="26"/>
        <v>0</v>
      </c>
      <c r="W161" s="136">
        <f t="shared" si="26"/>
        <v>0</v>
      </c>
      <c r="X161" s="136">
        <f t="shared" si="30"/>
        <v>0</v>
      </c>
      <c r="Y161" s="136">
        <f t="shared" si="30"/>
        <v>0</v>
      </c>
      <c r="Z161" s="136">
        <f t="shared" si="30"/>
        <v>0</v>
      </c>
      <c r="AA161" s="136">
        <f t="shared" si="30"/>
        <v>0</v>
      </c>
      <c r="AB161" s="136">
        <f t="shared" si="30"/>
        <v>0</v>
      </c>
      <c r="AC161" s="136">
        <f t="shared" si="30"/>
        <v>0</v>
      </c>
      <c r="AD161" s="136">
        <f t="shared" si="30"/>
        <v>0</v>
      </c>
      <c r="AE161" s="136">
        <f t="shared" si="30"/>
        <v>0</v>
      </c>
      <c r="AF161" s="136">
        <f t="shared" si="30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1"/>
        <v>0.6</v>
      </c>
      <c r="D162" s="136">
        <f t="shared" si="31"/>
        <v>0.6</v>
      </c>
      <c r="E162" s="136">
        <f t="shared" si="31"/>
        <v>0.6</v>
      </c>
      <c r="F162" s="136">
        <f t="shared" si="31"/>
        <v>0.6</v>
      </c>
      <c r="G162" s="136">
        <f t="shared" si="31"/>
        <v>0.6</v>
      </c>
      <c r="H162" s="136">
        <f t="shared" si="31"/>
        <v>0.6</v>
      </c>
      <c r="I162" s="136">
        <f t="shared" si="31"/>
        <v>0.6</v>
      </c>
      <c r="J162" s="136">
        <f t="shared" si="31"/>
        <v>0.6</v>
      </c>
      <c r="K162" s="136">
        <f t="shared" si="31"/>
        <v>0.6</v>
      </c>
      <c r="L162" s="136">
        <f t="shared" si="31"/>
        <v>0.6</v>
      </c>
      <c r="M162" s="136">
        <f t="shared" si="31"/>
        <v>0.6</v>
      </c>
      <c r="N162" s="136">
        <f t="shared" si="31"/>
        <v>0.6</v>
      </c>
      <c r="O162" s="136">
        <f t="shared" si="31"/>
        <v>0.6</v>
      </c>
      <c r="P162" s="136">
        <f t="shared" si="31"/>
        <v>0.6</v>
      </c>
      <c r="Q162" s="136">
        <f t="shared" si="31"/>
        <v>0.6</v>
      </c>
      <c r="R162" s="136">
        <f t="shared" si="26"/>
        <v>0.6</v>
      </c>
      <c r="S162" s="136">
        <f t="shared" si="26"/>
        <v>0.6</v>
      </c>
      <c r="T162" s="136">
        <f t="shared" si="26"/>
        <v>0.6</v>
      </c>
      <c r="U162" s="136">
        <f t="shared" si="26"/>
        <v>0.6</v>
      </c>
      <c r="V162" s="136">
        <f t="shared" si="26"/>
        <v>0.6</v>
      </c>
      <c r="W162" s="136">
        <f t="shared" si="26"/>
        <v>0.6</v>
      </c>
      <c r="X162" s="136">
        <f t="shared" si="30"/>
        <v>0.6</v>
      </c>
      <c r="Y162" s="136">
        <f t="shared" si="30"/>
        <v>0.6</v>
      </c>
      <c r="Z162" s="136">
        <f t="shared" si="30"/>
        <v>0.6</v>
      </c>
      <c r="AA162" s="136">
        <f t="shared" si="30"/>
        <v>0.6</v>
      </c>
      <c r="AB162" s="136">
        <f t="shared" si="30"/>
        <v>0.6</v>
      </c>
      <c r="AC162" s="136">
        <f t="shared" si="30"/>
        <v>0.6</v>
      </c>
      <c r="AD162" s="136">
        <f t="shared" si="30"/>
        <v>0.6</v>
      </c>
      <c r="AE162" s="136">
        <f t="shared" si="30"/>
        <v>0.6</v>
      </c>
      <c r="AF162" s="136">
        <f t="shared" si="30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1"/>
        <v>0.6</v>
      </c>
      <c r="D163" s="136">
        <f t="shared" si="31"/>
        <v>0.6</v>
      </c>
      <c r="E163" s="136">
        <f t="shared" si="31"/>
        <v>0.6</v>
      </c>
      <c r="F163" s="136">
        <f t="shared" si="31"/>
        <v>0.6</v>
      </c>
      <c r="G163" s="136">
        <f t="shared" si="31"/>
        <v>0.6</v>
      </c>
      <c r="H163" s="136">
        <f t="shared" si="31"/>
        <v>0.6</v>
      </c>
      <c r="I163" s="136">
        <f t="shared" si="31"/>
        <v>0.6</v>
      </c>
      <c r="J163" s="136">
        <f t="shared" si="31"/>
        <v>0.6</v>
      </c>
      <c r="K163" s="136">
        <f t="shared" si="31"/>
        <v>0.6</v>
      </c>
      <c r="L163" s="136">
        <f t="shared" si="31"/>
        <v>0.6</v>
      </c>
      <c r="M163" s="136">
        <f t="shared" si="31"/>
        <v>0.6</v>
      </c>
      <c r="N163" s="136">
        <f t="shared" si="31"/>
        <v>0.6</v>
      </c>
      <c r="O163" s="136">
        <f t="shared" si="31"/>
        <v>0.6</v>
      </c>
      <c r="P163" s="136">
        <f t="shared" si="31"/>
        <v>0.6</v>
      </c>
      <c r="Q163" s="136">
        <f t="shared" si="31"/>
        <v>0.6</v>
      </c>
      <c r="R163" s="136">
        <f t="shared" si="26"/>
        <v>0.6</v>
      </c>
      <c r="S163" s="136">
        <f t="shared" si="26"/>
        <v>0.6</v>
      </c>
      <c r="T163" s="136">
        <f t="shared" si="26"/>
        <v>0.6</v>
      </c>
      <c r="U163" s="136">
        <f t="shared" si="26"/>
        <v>0.6</v>
      </c>
      <c r="V163" s="136">
        <f t="shared" si="26"/>
        <v>0.6</v>
      </c>
      <c r="W163" s="136">
        <f t="shared" si="26"/>
        <v>0.6</v>
      </c>
      <c r="X163" s="136">
        <f t="shared" si="30"/>
        <v>0.6</v>
      </c>
      <c r="Y163" s="136">
        <f t="shared" si="30"/>
        <v>0.6</v>
      </c>
      <c r="Z163" s="136">
        <f t="shared" si="30"/>
        <v>0.6</v>
      </c>
      <c r="AA163" s="136">
        <f t="shared" si="30"/>
        <v>0.6</v>
      </c>
      <c r="AB163" s="136">
        <f t="shared" si="30"/>
        <v>0.6</v>
      </c>
      <c r="AC163" s="136">
        <f t="shared" si="30"/>
        <v>0.6</v>
      </c>
      <c r="AD163" s="136">
        <f t="shared" si="30"/>
        <v>0.6</v>
      </c>
      <c r="AE163" s="136">
        <f t="shared" si="30"/>
        <v>0.6</v>
      </c>
      <c r="AF163" s="136">
        <f t="shared" si="30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1"/>
        <v>0.35</v>
      </c>
      <c r="D164" s="136">
        <f t="shared" si="31"/>
        <v>0.35</v>
      </c>
      <c r="E164" s="136">
        <f t="shared" si="31"/>
        <v>0.35</v>
      </c>
      <c r="F164" s="136">
        <f t="shared" si="31"/>
        <v>0.35</v>
      </c>
      <c r="G164" s="136">
        <f t="shared" si="31"/>
        <v>0.35</v>
      </c>
      <c r="H164" s="136">
        <f t="shared" si="31"/>
        <v>0.35</v>
      </c>
      <c r="I164" s="136">
        <f t="shared" si="31"/>
        <v>0.35</v>
      </c>
      <c r="J164" s="136">
        <f t="shared" si="31"/>
        <v>0.35</v>
      </c>
      <c r="K164" s="136">
        <f t="shared" si="31"/>
        <v>0.35</v>
      </c>
      <c r="L164" s="136">
        <f t="shared" si="31"/>
        <v>0.35</v>
      </c>
      <c r="M164" s="136">
        <f t="shared" si="31"/>
        <v>0.35</v>
      </c>
      <c r="N164" s="136">
        <f t="shared" si="31"/>
        <v>0.35</v>
      </c>
      <c r="O164" s="136">
        <f t="shared" si="31"/>
        <v>0.35</v>
      </c>
      <c r="P164" s="136">
        <f t="shared" si="31"/>
        <v>0.35</v>
      </c>
      <c r="Q164" s="136">
        <f t="shared" si="31"/>
        <v>0.35</v>
      </c>
      <c r="R164" s="136">
        <f t="shared" si="26"/>
        <v>0.35</v>
      </c>
      <c r="S164" s="136">
        <f t="shared" si="26"/>
        <v>0.35</v>
      </c>
      <c r="T164" s="136">
        <f t="shared" si="26"/>
        <v>0.35</v>
      </c>
      <c r="U164" s="136">
        <f t="shared" si="26"/>
        <v>0.35</v>
      </c>
      <c r="V164" s="136">
        <f t="shared" si="26"/>
        <v>0.35</v>
      </c>
      <c r="W164" s="136">
        <f t="shared" si="26"/>
        <v>0.35</v>
      </c>
      <c r="X164" s="136">
        <f t="shared" si="30"/>
        <v>0.35</v>
      </c>
      <c r="Y164" s="136">
        <f t="shared" si="30"/>
        <v>0.35</v>
      </c>
      <c r="Z164" s="136">
        <f t="shared" si="30"/>
        <v>0.35</v>
      </c>
      <c r="AA164" s="136">
        <f t="shared" si="30"/>
        <v>0.35</v>
      </c>
      <c r="AB164" s="136">
        <f t="shared" si="30"/>
        <v>0.35</v>
      </c>
      <c r="AC164" s="136">
        <f t="shared" si="30"/>
        <v>0.35</v>
      </c>
      <c r="AD164" s="136">
        <f t="shared" si="30"/>
        <v>0.35</v>
      </c>
      <c r="AE164" s="136">
        <f t="shared" si="30"/>
        <v>0.35</v>
      </c>
      <c r="AF164" s="136">
        <f t="shared" si="30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1"/>
        <v>0.28999999999999998</v>
      </c>
      <c r="D165" s="136">
        <f t="shared" si="31"/>
        <v>0.28999999999999998</v>
      </c>
      <c r="E165" s="136">
        <f t="shared" si="31"/>
        <v>0.28999999999999998</v>
      </c>
      <c r="F165" s="136">
        <f t="shared" si="31"/>
        <v>0.28999999999999998</v>
      </c>
      <c r="G165" s="136">
        <f t="shared" si="31"/>
        <v>0.28999999999999998</v>
      </c>
      <c r="H165" s="136">
        <f t="shared" si="31"/>
        <v>0.28999999999999998</v>
      </c>
      <c r="I165" s="136">
        <f t="shared" si="31"/>
        <v>0.28999999999999998</v>
      </c>
      <c r="J165" s="136">
        <f t="shared" si="31"/>
        <v>0.28999999999999998</v>
      </c>
      <c r="K165" s="136">
        <f t="shared" si="31"/>
        <v>0.28999999999999998</v>
      </c>
      <c r="L165" s="136">
        <f t="shared" si="31"/>
        <v>0.28999999999999998</v>
      </c>
      <c r="M165" s="136">
        <f t="shared" si="31"/>
        <v>0.28999999999999998</v>
      </c>
      <c r="N165" s="136">
        <f t="shared" si="31"/>
        <v>0.28999999999999998</v>
      </c>
      <c r="O165" s="136">
        <f t="shared" si="31"/>
        <v>0.28999999999999998</v>
      </c>
      <c r="P165" s="136">
        <f t="shared" si="31"/>
        <v>0.28999999999999998</v>
      </c>
      <c r="Q165" s="136">
        <f t="shared" si="31"/>
        <v>0.28999999999999998</v>
      </c>
      <c r="R165" s="136">
        <f t="shared" si="26"/>
        <v>0.28999999999999998</v>
      </c>
      <c r="S165" s="136">
        <f t="shared" si="26"/>
        <v>0.28999999999999998</v>
      </c>
      <c r="T165" s="136">
        <f t="shared" si="26"/>
        <v>0.28999999999999998</v>
      </c>
      <c r="U165" s="136">
        <f t="shared" si="26"/>
        <v>0.28999999999999998</v>
      </c>
      <c r="V165" s="136">
        <f t="shared" si="26"/>
        <v>0.28999999999999998</v>
      </c>
      <c r="W165" s="136">
        <f t="shared" si="26"/>
        <v>0.28999999999999998</v>
      </c>
      <c r="X165" s="136">
        <f t="shared" si="30"/>
        <v>0.28999999999999998</v>
      </c>
      <c r="Y165" s="136">
        <f t="shared" si="30"/>
        <v>0.28999999999999998</v>
      </c>
      <c r="Z165" s="136">
        <f t="shared" si="30"/>
        <v>0.28999999999999998</v>
      </c>
      <c r="AA165" s="136">
        <f t="shared" si="30"/>
        <v>0.28999999999999998</v>
      </c>
      <c r="AB165" s="136">
        <f t="shared" si="30"/>
        <v>0.28999999999999998</v>
      </c>
      <c r="AC165" s="136">
        <f t="shared" si="30"/>
        <v>0.28999999999999998</v>
      </c>
      <c r="AD165" s="136">
        <f t="shared" si="30"/>
        <v>0.28999999999999998</v>
      </c>
      <c r="AE165" s="136">
        <f t="shared" si="30"/>
        <v>0.28999999999999998</v>
      </c>
      <c r="AF165" s="136">
        <f t="shared" si="30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1"/>
        <v>0.06</v>
      </c>
      <c r="D166" s="136">
        <f t="shared" si="31"/>
        <v>0.06</v>
      </c>
      <c r="E166" s="136">
        <f t="shared" si="31"/>
        <v>0.06</v>
      </c>
      <c r="F166" s="136">
        <f t="shared" si="31"/>
        <v>0.06</v>
      </c>
      <c r="G166" s="136">
        <f t="shared" si="31"/>
        <v>0.06</v>
      </c>
      <c r="H166" s="136">
        <f t="shared" si="31"/>
        <v>0.06</v>
      </c>
      <c r="I166" s="136">
        <f t="shared" si="31"/>
        <v>0.06</v>
      </c>
      <c r="J166" s="136">
        <f t="shared" si="31"/>
        <v>0.06</v>
      </c>
      <c r="K166" s="136">
        <f t="shared" si="31"/>
        <v>0.06</v>
      </c>
      <c r="L166" s="136">
        <f t="shared" si="31"/>
        <v>0.06</v>
      </c>
      <c r="M166" s="136">
        <f t="shared" si="31"/>
        <v>0.06</v>
      </c>
      <c r="N166" s="136">
        <f t="shared" si="31"/>
        <v>0.06</v>
      </c>
      <c r="O166" s="136">
        <f t="shared" si="31"/>
        <v>0.06</v>
      </c>
      <c r="P166" s="136">
        <f t="shared" si="31"/>
        <v>0.06</v>
      </c>
      <c r="Q166" s="136">
        <f t="shared" si="31"/>
        <v>0.06</v>
      </c>
      <c r="R166" s="136">
        <f t="shared" si="26"/>
        <v>0.06</v>
      </c>
      <c r="S166" s="136">
        <f t="shared" si="26"/>
        <v>0.06</v>
      </c>
      <c r="T166" s="136">
        <f t="shared" si="26"/>
        <v>0.06</v>
      </c>
      <c r="U166" s="136">
        <f t="shared" si="26"/>
        <v>0.06</v>
      </c>
      <c r="V166" s="136">
        <f t="shared" si="26"/>
        <v>0.06</v>
      </c>
      <c r="W166" s="136">
        <f t="shared" si="26"/>
        <v>0.06</v>
      </c>
      <c r="X166" s="136">
        <f t="shared" si="30"/>
        <v>0.06</v>
      </c>
      <c r="Y166" s="136">
        <f t="shared" si="30"/>
        <v>0.06</v>
      </c>
      <c r="Z166" s="136">
        <f t="shared" si="30"/>
        <v>0.06</v>
      </c>
      <c r="AA166" s="136">
        <f t="shared" si="30"/>
        <v>0.06</v>
      </c>
      <c r="AB166" s="136">
        <f t="shared" si="30"/>
        <v>0.06</v>
      </c>
      <c r="AC166" s="136">
        <f t="shared" si="30"/>
        <v>0.06</v>
      </c>
      <c r="AD166" s="136">
        <f t="shared" si="30"/>
        <v>0.06</v>
      </c>
      <c r="AE166" s="136">
        <f t="shared" si="30"/>
        <v>0.06</v>
      </c>
      <c r="AF166" s="136">
        <f t="shared" si="30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1"/>
        <v>0.11</v>
      </c>
      <c r="D167" s="136">
        <f t="shared" si="31"/>
        <v>0.11</v>
      </c>
      <c r="E167" s="136">
        <f t="shared" si="31"/>
        <v>0.11</v>
      </c>
      <c r="F167" s="136">
        <f t="shared" si="31"/>
        <v>0.11</v>
      </c>
      <c r="G167" s="136">
        <f t="shared" si="31"/>
        <v>0.11</v>
      </c>
      <c r="H167" s="136">
        <f t="shared" si="31"/>
        <v>0.11</v>
      </c>
      <c r="I167" s="136">
        <f t="shared" si="31"/>
        <v>0.11</v>
      </c>
      <c r="J167" s="136">
        <f t="shared" si="31"/>
        <v>0.11</v>
      </c>
      <c r="K167" s="136">
        <f t="shared" si="31"/>
        <v>0.11</v>
      </c>
      <c r="L167" s="136">
        <f t="shared" si="31"/>
        <v>0.11</v>
      </c>
      <c r="M167" s="136">
        <f t="shared" si="31"/>
        <v>0.11</v>
      </c>
      <c r="N167" s="136">
        <f t="shared" si="31"/>
        <v>0.11</v>
      </c>
      <c r="O167" s="136">
        <f t="shared" si="31"/>
        <v>0.11</v>
      </c>
      <c r="P167" s="136">
        <f t="shared" si="31"/>
        <v>0.11</v>
      </c>
      <c r="Q167" s="136">
        <f t="shared" si="31"/>
        <v>0.11</v>
      </c>
      <c r="R167" s="136">
        <f t="shared" si="26"/>
        <v>0.11</v>
      </c>
      <c r="S167" s="136">
        <f t="shared" si="26"/>
        <v>0.11</v>
      </c>
      <c r="T167" s="136">
        <f t="shared" si="26"/>
        <v>0.11</v>
      </c>
      <c r="U167" s="136">
        <f t="shared" si="26"/>
        <v>0.11</v>
      </c>
      <c r="V167" s="136">
        <f t="shared" si="26"/>
        <v>0.11</v>
      </c>
      <c r="W167" s="136">
        <f t="shared" si="26"/>
        <v>0.11</v>
      </c>
      <c r="X167" s="136">
        <f t="shared" si="30"/>
        <v>0.11</v>
      </c>
      <c r="Y167" s="136">
        <f t="shared" si="30"/>
        <v>0.11</v>
      </c>
      <c r="Z167" s="136">
        <f t="shared" si="30"/>
        <v>0.11</v>
      </c>
      <c r="AA167" s="136">
        <f t="shared" si="30"/>
        <v>0.11</v>
      </c>
      <c r="AB167" s="136">
        <f t="shared" si="30"/>
        <v>0.11</v>
      </c>
      <c r="AC167" s="136">
        <f t="shared" si="30"/>
        <v>0.11</v>
      </c>
      <c r="AD167" s="136">
        <f t="shared" si="30"/>
        <v>0.11</v>
      </c>
      <c r="AE167" s="136">
        <f t="shared" si="30"/>
        <v>0.11</v>
      </c>
      <c r="AF167" s="136">
        <f t="shared" si="30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1"/>
        <v>0.1</v>
      </c>
      <c r="D168" s="136">
        <f t="shared" si="31"/>
        <v>0.1</v>
      </c>
      <c r="E168" s="136">
        <f t="shared" si="31"/>
        <v>0.1</v>
      </c>
      <c r="F168" s="136">
        <f t="shared" si="31"/>
        <v>0.1</v>
      </c>
      <c r="G168" s="136">
        <f t="shared" si="31"/>
        <v>0.1</v>
      </c>
      <c r="H168" s="136">
        <f t="shared" si="31"/>
        <v>0.1</v>
      </c>
      <c r="I168" s="136">
        <f t="shared" si="31"/>
        <v>0.1</v>
      </c>
      <c r="J168" s="136">
        <f t="shared" si="31"/>
        <v>0.1</v>
      </c>
      <c r="K168" s="136">
        <f t="shared" si="31"/>
        <v>0.1</v>
      </c>
      <c r="L168" s="136">
        <f t="shared" si="31"/>
        <v>0.1</v>
      </c>
      <c r="M168" s="136">
        <f t="shared" si="31"/>
        <v>0.1</v>
      </c>
      <c r="N168" s="136">
        <f t="shared" si="31"/>
        <v>0.1</v>
      </c>
      <c r="O168" s="136">
        <f t="shared" si="31"/>
        <v>0.1</v>
      </c>
      <c r="P168" s="136">
        <f t="shared" si="31"/>
        <v>0.1</v>
      </c>
      <c r="Q168" s="136">
        <f t="shared" si="31"/>
        <v>0.1</v>
      </c>
      <c r="R168" s="136">
        <f t="shared" si="26"/>
        <v>0.1</v>
      </c>
      <c r="S168" s="136">
        <f t="shared" si="26"/>
        <v>0.1</v>
      </c>
      <c r="T168" s="136">
        <f t="shared" si="26"/>
        <v>0.1</v>
      </c>
      <c r="U168" s="136">
        <f t="shared" si="26"/>
        <v>0.1</v>
      </c>
      <c r="V168" s="136">
        <f t="shared" si="26"/>
        <v>0.1</v>
      </c>
      <c r="W168" s="136">
        <f t="shared" si="26"/>
        <v>0.1</v>
      </c>
      <c r="X168" s="136">
        <f t="shared" si="30"/>
        <v>0.1</v>
      </c>
      <c r="Y168" s="136">
        <f t="shared" si="30"/>
        <v>0.1</v>
      </c>
      <c r="Z168" s="136">
        <f t="shared" si="30"/>
        <v>0.1</v>
      </c>
      <c r="AA168" s="136">
        <f t="shared" si="30"/>
        <v>0.1</v>
      </c>
      <c r="AB168" s="136">
        <f t="shared" si="30"/>
        <v>0.1</v>
      </c>
      <c r="AC168" s="136">
        <f t="shared" si="30"/>
        <v>0.1</v>
      </c>
      <c r="AD168" s="136">
        <f t="shared" si="30"/>
        <v>0.1</v>
      </c>
      <c r="AE168" s="136">
        <f t="shared" si="30"/>
        <v>0.1</v>
      </c>
      <c r="AF168" s="136">
        <f t="shared" si="30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1"/>
        <v>0.09</v>
      </c>
      <c r="D169" s="136">
        <f t="shared" si="31"/>
        <v>0.09</v>
      </c>
      <c r="E169" s="136">
        <f t="shared" si="31"/>
        <v>0.09</v>
      </c>
      <c r="F169" s="136">
        <f t="shared" si="31"/>
        <v>0.09</v>
      </c>
      <c r="G169" s="136">
        <f t="shared" si="31"/>
        <v>0.09</v>
      </c>
      <c r="H169" s="136">
        <f t="shared" si="31"/>
        <v>0.09</v>
      </c>
      <c r="I169" s="136">
        <f t="shared" si="31"/>
        <v>0.09</v>
      </c>
      <c r="J169" s="136">
        <f t="shared" si="31"/>
        <v>0.09</v>
      </c>
      <c r="K169" s="136">
        <f t="shared" si="31"/>
        <v>0.09</v>
      </c>
      <c r="L169" s="136">
        <f t="shared" si="31"/>
        <v>0.09</v>
      </c>
      <c r="M169" s="136">
        <f t="shared" si="31"/>
        <v>0.09</v>
      </c>
      <c r="N169" s="136">
        <f t="shared" si="31"/>
        <v>0.09</v>
      </c>
      <c r="O169" s="136">
        <f t="shared" si="31"/>
        <v>0.09</v>
      </c>
      <c r="P169" s="136">
        <f t="shared" si="31"/>
        <v>0.09</v>
      </c>
      <c r="Q169" s="136">
        <f t="shared" si="31"/>
        <v>0.09</v>
      </c>
      <c r="R169" s="136">
        <f t="shared" si="26"/>
        <v>0.09</v>
      </c>
      <c r="S169" s="136">
        <f t="shared" si="26"/>
        <v>0.09</v>
      </c>
      <c r="T169" s="136">
        <f t="shared" si="26"/>
        <v>0.09</v>
      </c>
      <c r="U169" s="136">
        <f t="shared" si="26"/>
        <v>0.09</v>
      </c>
      <c r="V169" s="136">
        <f t="shared" si="26"/>
        <v>0.09</v>
      </c>
      <c r="W169" s="136">
        <f t="shared" si="26"/>
        <v>0.09</v>
      </c>
      <c r="X169" s="136">
        <f t="shared" si="30"/>
        <v>0.09</v>
      </c>
      <c r="Y169" s="136">
        <f t="shared" si="30"/>
        <v>0.09</v>
      </c>
      <c r="Z169" s="136">
        <f t="shared" si="30"/>
        <v>0.09</v>
      </c>
      <c r="AA169" s="136">
        <f t="shared" si="30"/>
        <v>0.09</v>
      </c>
      <c r="AB169" s="136">
        <f t="shared" si="30"/>
        <v>0.09</v>
      </c>
      <c r="AC169" s="136">
        <f t="shared" si="30"/>
        <v>0.09</v>
      </c>
      <c r="AD169" s="136">
        <f t="shared" si="30"/>
        <v>0.09</v>
      </c>
      <c r="AE169" s="136">
        <f t="shared" si="30"/>
        <v>0.09</v>
      </c>
      <c r="AF169" s="136">
        <f t="shared" si="30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1"/>
        <v>0.04</v>
      </c>
      <c r="D170" s="136">
        <f t="shared" si="31"/>
        <v>0.04</v>
      </c>
      <c r="E170" s="136">
        <f t="shared" si="31"/>
        <v>0.04</v>
      </c>
      <c r="F170" s="136">
        <f t="shared" si="31"/>
        <v>0.04</v>
      </c>
      <c r="G170" s="136">
        <f t="shared" si="31"/>
        <v>0.04</v>
      </c>
      <c r="H170" s="136">
        <f t="shared" si="31"/>
        <v>0.04</v>
      </c>
      <c r="I170" s="136">
        <f t="shared" si="31"/>
        <v>0.04</v>
      </c>
      <c r="J170" s="136">
        <f t="shared" si="31"/>
        <v>0.04</v>
      </c>
      <c r="K170" s="136">
        <f t="shared" si="31"/>
        <v>0.04</v>
      </c>
      <c r="L170" s="136">
        <f t="shared" si="31"/>
        <v>0.04</v>
      </c>
      <c r="M170" s="136">
        <f t="shared" si="31"/>
        <v>0.04</v>
      </c>
      <c r="N170" s="136">
        <f t="shared" si="31"/>
        <v>0.04</v>
      </c>
      <c r="O170" s="136">
        <f t="shared" si="31"/>
        <v>0.04</v>
      </c>
      <c r="P170" s="136">
        <f t="shared" si="31"/>
        <v>0.04</v>
      </c>
      <c r="Q170" s="136">
        <f t="shared" si="31"/>
        <v>0.04</v>
      </c>
      <c r="R170" s="136">
        <f t="shared" si="26"/>
        <v>0.04</v>
      </c>
      <c r="S170" s="136">
        <f t="shared" si="26"/>
        <v>0.04</v>
      </c>
      <c r="T170" s="136">
        <f t="shared" si="26"/>
        <v>0.04</v>
      </c>
      <c r="U170" s="136">
        <f t="shared" si="26"/>
        <v>0.04</v>
      </c>
      <c r="V170" s="136">
        <f t="shared" si="26"/>
        <v>0.04</v>
      </c>
      <c r="W170" s="136">
        <f t="shared" si="26"/>
        <v>0.04</v>
      </c>
      <c r="X170" s="136">
        <f t="shared" si="30"/>
        <v>0.04</v>
      </c>
      <c r="Y170" s="136">
        <f t="shared" si="30"/>
        <v>0.04</v>
      </c>
      <c r="Z170" s="136">
        <f t="shared" si="30"/>
        <v>0.04</v>
      </c>
      <c r="AA170" s="136">
        <f t="shared" si="30"/>
        <v>0.04</v>
      </c>
      <c r="AB170" s="136">
        <f t="shared" si="30"/>
        <v>0.04</v>
      </c>
      <c r="AC170" s="136">
        <f t="shared" si="30"/>
        <v>0.04</v>
      </c>
      <c r="AD170" s="136">
        <f t="shared" si="30"/>
        <v>0.04</v>
      </c>
      <c r="AE170" s="136">
        <f t="shared" si="30"/>
        <v>0.04</v>
      </c>
      <c r="AF170" s="136">
        <f t="shared" si="30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1"/>
        <v>2.3E-2</v>
      </c>
      <c r="E171" s="136">
        <f t="shared" si="31"/>
        <v>2.3E-2</v>
      </c>
      <c r="F171" s="136">
        <f t="shared" si="31"/>
        <v>2.3E-2</v>
      </c>
      <c r="G171" s="136">
        <f t="shared" si="31"/>
        <v>2.3E-2</v>
      </c>
      <c r="H171" s="136">
        <f t="shared" si="31"/>
        <v>2.3E-2</v>
      </c>
      <c r="I171" s="136">
        <f t="shared" si="31"/>
        <v>2.3E-2</v>
      </c>
      <c r="J171" s="136">
        <f t="shared" si="31"/>
        <v>2.3E-2</v>
      </c>
      <c r="K171" s="136">
        <f t="shared" si="31"/>
        <v>2.3E-2</v>
      </c>
      <c r="L171" s="136">
        <f t="shared" si="31"/>
        <v>2.3E-2</v>
      </c>
      <c r="M171" s="136">
        <f t="shared" si="31"/>
        <v>2.3E-2</v>
      </c>
      <c r="N171" s="136">
        <f t="shared" si="31"/>
        <v>2.3E-2</v>
      </c>
      <c r="O171" s="136">
        <f t="shared" si="31"/>
        <v>2.3E-2</v>
      </c>
      <c r="P171" s="136">
        <f t="shared" si="31"/>
        <v>2.3E-2</v>
      </c>
      <c r="Q171" s="136">
        <f t="shared" si="31"/>
        <v>2.3E-2</v>
      </c>
      <c r="R171" s="136">
        <f t="shared" si="26"/>
        <v>2.3E-2</v>
      </c>
      <c r="S171" s="136">
        <f t="shared" si="26"/>
        <v>2.3E-2</v>
      </c>
      <c r="T171" s="136">
        <f t="shared" si="26"/>
        <v>2.3E-2</v>
      </c>
      <c r="U171" s="136">
        <f t="shared" si="26"/>
        <v>2.3E-2</v>
      </c>
      <c r="V171" s="136">
        <f t="shared" si="26"/>
        <v>2.3E-2</v>
      </c>
      <c r="W171" s="136">
        <f t="shared" si="26"/>
        <v>2.3E-2</v>
      </c>
      <c r="X171" s="136">
        <f t="shared" si="30"/>
        <v>2.3E-2</v>
      </c>
      <c r="Y171" s="136">
        <f t="shared" si="30"/>
        <v>2.3E-2</v>
      </c>
      <c r="Z171" s="136">
        <f t="shared" si="30"/>
        <v>2.3E-2</v>
      </c>
      <c r="AA171" s="136">
        <f t="shared" si="30"/>
        <v>2.3E-2</v>
      </c>
      <c r="AB171" s="136">
        <f t="shared" si="30"/>
        <v>2.3E-2</v>
      </c>
      <c r="AC171" s="136">
        <f t="shared" si="30"/>
        <v>2.3E-2</v>
      </c>
      <c r="AD171" s="136">
        <f t="shared" si="30"/>
        <v>2.3E-2</v>
      </c>
      <c r="AE171" s="136">
        <f t="shared" si="30"/>
        <v>2.3E-2</v>
      </c>
      <c r="AF171" s="136">
        <f t="shared" si="30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2">SUM(B90:B171)</f>
        <v>195.60600000000002</v>
      </c>
      <c r="C172" s="141">
        <f t="shared" si="32"/>
        <v>195.60600000000002</v>
      </c>
      <c r="D172" s="141">
        <f t="shared" si="32"/>
        <v>195.60600000000002</v>
      </c>
      <c r="E172" s="141">
        <f t="shared" si="32"/>
        <v>195.60600000000002</v>
      </c>
      <c r="F172" s="141">
        <f t="shared" si="32"/>
        <v>195.60600000000002</v>
      </c>
      <c r="G172" s="141">
        <f t="shared" si="32"/>
        <v>195.60600000000002</v>
      </c>
      <c r="H172" s="141">
        <f t="shared" si="32"/>
        <v>195.60600000000002</v>
      </c>
      <c r="I172" s="141">
        <f t="shared" si="32"/>
        <v>193.00600000000006</v>
      </c>
      <c r="J172" s="141">
        <f t="shared" si="32"/>
        <v>193.00600000000006</v>
      </c>
      <c r="K172" s="141">
        <f t="shared" si="32"/>
        <v>193.00600000000006</v>
      </c>
      <c r="L172" s="141">
        <f t="shared" si="32"/>
        <v>193.00600000000006</v>
      </c>
      <c r="M172" s="141">
        <f t="shared" si="32"/>
        <v>193.00600000000006</v>
      </c>
      <c r="N172" s="141">
        <f t="shared" si="32"/>
        <v>193.00600000000006</v>
      </c>
      <c r="O172" s="141">
        <f t="shared" si="32"/>
        <v>193.00600000000006</v>
      </c>
      <c r="P172" s="141">
        <f t="shared" si="32"/>
        <v>193.00600000000006</v>
      </c>
      <c r="Q172" s="141">
        <f t="shared" si="32"/>
        <v>193.00600000000006</v>
      </c>
      <c r="R172" s="141">
        <f t="shared" si="32"/>
        <v>193.00600000000006</v>
      </c>
      <c r="S172" s="141">
        <f t="shared" si="32"/>
        <v>193.00600000000006</v>
      </c>
      <c r="T172" s="141">
        <f t="shared" si="32"/>
        <v>193.00600000000006</v>
      </c>
      <c r="U172" s="141">
        <f t="shared" si="32"/>
        <v>193.00600000000006</v>
      </c>
      <c r="V172" s="141">
        <f t="shared" si="32"/>
        <v>193.00600000000006</v>
      </c>
      <c r="W172" s="141">
        <f t="shared" si="32"/>
        <v>193.00600000000006</v>
      </c>
      <c r="X172" s="141">
        <f t="shared" si="32"/>
        <v>193.00600000000006</v>
      </c>
      <c r="Y172" s="141">
        <f t="shared" si="32"/>
        <v>193.00600000000006</v>
      </c>
      <c r="Z172" s="141">
        <f t="shared" si="32"/>
        <v>193.00600000000006</v>
      </c>
      <c r="AA172" s="141">
        <f t="shared" si="32"/>
        <v>193.00600000000006</v>
      </c>
      <c r="AB172" s="141">
        <f t="shared" si="32"/>
        <v>193.00600000000006</v>
      </c>
      <c r="AC172" s="141">
        <f t="shared" si="32"/>
        <v>193.00600000000006</v>
      </c>
      <c r="AD172" s="141">
        <f t="shared" si="32"/>
        <v>193.00600000000006</v>
      </c>
      <c r="AE172" s="141">
        <f t="shared" si="32"/>
        <v>193.00600000000006</v>
      </c>
      <c r="AF172" s="141">
        <f t="shared" si="32"/>
        <v>193.00600000000006</v>
      </c>
      <c r="AG172" s="142">
        <f t="shared" si="32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3">B174</f>
        <v>0.3</v>
      </c>
      <c r="D174" s="143">
        <f t="shared" si="33"/>
        <v>0.3</v>
      </c>
      <c r="E174" s="143">
        <f t="shared" si="33"/>
        <v>0.3</v>
      </c>
      <c r="F174" s="143">
        <f t="shared" si="33"/>
        <v>0.3</v>
      </c>
      <c r="G174" s="143">
        <f t="shared" si="33"/>
        <v>0.3</v>
      </c>
      <c r="H174" s="143">
        <f t="shared" si="33"/>
        <v>0.3</v>
      </c>
      <c r="I174" s="143">
        <f t="shared" si="33"/>
        <v>0.3</v>
      </c>
      <c r="J174" s="143">
        <f t="shared" si="33"/>
        <v>0.3</v>
      </c>
      <c r="K174" s="143">
        <f t="shared" si="33"/>
        <v>0.3</v>
      </c>
      <c r="L174" s="143">
        <f t="shared" si="33"/>
        <v>0.3</v>
      </c>
      <c r="M174" s="143">
        <f t="shared" si="33"/>
        <v>0.3</v>
      </c>
      <c r="N174" s="143">
        <f t="shared" si="33"/>
        <v>0.3</v>
      </c>
      <c r="O174" s="143">
        <f t="shared" si="33"/>
        <v>0.3</v>
      </c>
      <c r="P174" s="143">
        <f t="shared" si="33"/>
        <v>0.3</v>
      </c>
      <c r="Q174" s="143">
        <f t="shared" si="33"/>
        <v>0.3</v>
      </c>
      <c r="R174" s="143">
        <f t="shared" si="33"/>
        <v>0.3</v>
      </c>
      <c r="S174" s="143">
        <f t="shared" ref="S174:AF179" si="34">R174</f>
        <v>0.3</v>
      </c>
      <c r="T174" s="143">
        <f t="shared" si="34"/>
        <v>0.3</v>
      </c>
      <c r="U174" s="143">
        <f t="shared" si="34"/>
        <v>0.3</v>
      </c>
      <c r="V174" s="143">
        <f t="shared" si="34"/>
        <v>0.3</v>
      </c>
      <c r="W174" s="143">
        <f t="shared" si="34"/>
        <v>0.3</v>
      </c>
      <c r="X174" s="143">
        <f t="shared" si="34"/>
        <v>0.3</v>
      </c>
      <c r="Y174" s="143">
        <f t="shared" si="34"/>
        <v>0.3</v>
      </c>
      <c r="Z174" s="143">
        <f t="shared" si="34"/>
        <v>0.3</v>
      </c>
      <c r="AA174" s="143">
        <f t="shared" si="34"/>
        <v>0.3</v>
      </c>
      <c r="AB174" s="143">
        <f t="shared" si="34"/>
        <v>0.3</v>
      </c>
      <c r="AC174" s="143">
        <f t="shared" si="34"/>
        <v>0.3</v>
      </c>
      <c r="AD174" s="143">
        <f t="shared" si="34"/>
        <v>0.3</v>
      </c>
      <c r="AE174" s="143">
        <f t="shared" si="34"/>
        <v>0.3</v>
      </c>
      <c r="AF174" s="143">
        <f t="shared" si="34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3"/>
        <v>0.4</v>
      </c>
      <c r="D175" s="136">
        <f t="shared" si="33"/>
        <v>0.4</v>
      </c>
      <c r="E175" s="136">
        <f t="shared" si="33"/>
        <v>0.4</v>
      </c>
      <c r="F175" s="136">
        <f t="shared" si="33"/>
        <v>0.4</v>
      </c>
      <c r="G175" s="136">
        <f t="shared" si="33"/>
        <v>0.4</v>
      </c>
      <c r="H175" s="136">
        <f t="shared" si="33"/>
        <v>0.4</v>
      </c>
      <c r="I175" s="136">
        <f t="shared" si="33"/>
        <v>0.4</v>
      </c>
      <c r="J175" s="136">
        <f t="shared" si="33"/>
        <v>0.4</v>
      </c>
      <c r="K175" s="136">
        <f t="shared" si="33"/>
        <v>0.4</v>
      </c>
      <c r="L175" s="136">
        <f t="shared" si="33"/>
        <v>0.4</v>
      </c>
      <c r="M175" s="136">
        <f t="shared" si="33"/>
        <v>0.4</v>
      </c>
      <c r="N175" s="136">
        <f t="shared" si="33"/>
        <v>0.4</v>
      </c>
      <c r="O175" s="136">
        <f t="shared" si="33"/>
        <v>0.4</v>
      </c>
      <c r="P175" s="136">
        <f t="shared" si="33"/>
        <v>0.4</v>
      </c>
      <c r="Q175" s="136">
        <f t="shared" si="33"/>
        <v>0.4</v>
      </c>
      <c r="R175" s="136">
        <f t="shared" si="33"/>
        <v>0.4</v>
      </c>
      <c r="S175" s="136">
        <f t="shared" si="34"/>
        <v>0.4</v>
      </c>
      <c r="T175" s="136">
        <f t="shared" si="34"/>
        <v>0.4</v>
      </c>
      <c r="U175" s="136">
        <f t="shared" si="34"/>
        <v>0.4</v>
      </c>
      <c r="V175" s="136">
        <f>U175</f>
        <v>0.4</v>
      </c>
      <c r="W175" s="136">
        <f>V175</f>
        <v>0.4</v>
      </c>
      <c r="X175" s="136">
        <f t="shared" si="34"/>
        <v>0.4</v>
      </c>
      <c r="Y175" s="136">
        <f t="shared" si="34"/>
        <v>0.4</v>
      </c>
      <c r="Z175" s="136">
        <f t="shared" si="34"/>
        <v>0.4</v>
      </c>
      <c r="AA175" s="136">
        <f t="shared" si="34"/>
        <v>0.4</v>
      </c>
      <c r="AB175" s="136">
        <f t="shared" si="34"/>
        <v>0.4</v>
      </c>
      <c r="AC175" s="136">
        <f t="shared" si="34"/>
        <v>0.4</v>
      </c>
      <c r="AD175" s="136">
        <f t="shared" si="34"/>
        <v>0.4</v>
      </c>
      <c r="AE175" s="136">
        <f t="shared" si="34"/>
        <v>0.4</v>
      </c>
      <c r="AF175" s="136">
        <f t="shared" si="34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3"/>
        <v>1.5</v>
      </c>
      <c r="D176" s="136">
        <f t="shared" si="33"/>
        <v>1.5</v>
      </c>
      <c r="E176" s="136">
        <f t="shared" si="33"/>
        <v>1.5</v>
      </c>
      <c r="F176" s="136">
        <f t="shared" si="33"/>
        <v>1.5</v>
      </c>
      <c r="G176" s="136">
        <f t="shared" si="33"/>
        <v>1.5</v>
      </c>
      <c r="H176" s="136">
        <f t="shared" si="33"/>
        <v>1.5</v>
      </c>
      <c r="I176" s="136">
        <f t="shared" si="33"/>
        <v>1.5</v>
      </c>
      <c r="J176" s="136">
        <f t="shared" si="33"/>
        <v>1.5</v>
      </c>
      <c r="K176" s="136">
        <f t="shared" si="33"/>
        <v>1.5</v>
      </c>
      <c r="L176" s="136">
        <f t="shared" si="33"/>
        <v>1.5</v>
      </c>
      <c r="M176" s="136">
        <f t="shared" si="33"/>
        <v>1.5</v>
      </c>
      <c r="N176" s="136">
        <f t="shared" si="33"/>
        <v>1.5</v>
      </c>
      <c r="O176" s="136">
        <f t="shared" si="33"/>
        <v>1.5</v>
      </c>
      <c r="P176" s="136">
        <f t="shared" si="33"/>
        <v>1.5</v>
      </c>
      <c r="Q176" s="136">
        <f t="shared" si="33"/>
        <v>1.5</v>
      </c>
      <c r="R176" s="136">
        <f t="shared" si="33"/>
        <v>1.5</v>
      </c>
      <c r="S176" s="136">
        <f t="shared" si="34"/>
        <v>1.5</v>
      </c>
      <c r="T176" s="136">
        <f t="shared" si="34"/>
        <v>1.5</v>
      </c>
      <c r="U176" s="136">
        <f t="shared" si="34"/>
        <v>1.5</v>
      </c>
      <c r="V176" s="136">
        <f t="shared" si="34"/>
        <v>1.5</v>
      </c>
      <c r="W176" s="136">
        <f t="shared" si="34"/>
        <v>1.5</v>
      </c>
      <c r="X176" s="136">
        <f t="shared" si="34"/>
        <v>1.5</v>
      </c>
      <c r="Y176" s="136">
        <f t="shared" si="34"/>
        <v>1.5</v>
      </c>
      <c r="Z176" s="136">
        <f t="shared" si="34"/>
        <v>1.5</v>
      </c>
      <c r="AA176" s="136">
        <f t="shared" si="34"/>
        <v>1.5</v>
      </c>
      <c r="AB176" s="136">
        <f t="shared" si="34"/>
        <v>1.5</v>
      </c>
      <c r="AC176" s="136">
        <f t="shared" si="34"/>
        <v>1.5</v>
      </c>
      <c r="AD176" s="136">
        <f t="shared" si="34"/>
        <v>1.5</v>
      </c>
      <c r="AE176" s="136">
        <f t="shared" si="34"/>
        <v>1.5</v>
      </c>
      <c r="AF176" s="136">
        <f t="shared" si="34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3"/>
        <v>0.3</v>
      </c>
      <c r="D177" s="136">
        <f t="shared" si="33"/>
        <v>0.3</v>
      </c>
      <c r="E177" s="136">
        <f t="shared" si="33"/>
        <v>0.3</v>
      </c>
      <c r="F177" s="136">
        <f t="shared" si="33"/>
        <v>0.3</v>
      </c>
      <c r="G177" s="136">
        <f t="shared" si="33"/>
        <v>0.3</v>
      </c>
      <c r="H177" s="136">
        <f t="shared" si="33"/>
        <v>0.3</v>
      </c>
      <c r="I177" s="136">
        <f t="shared" si="33"/>
        <v>0.3</v>
      </c>
      <c r="J177" s="136">
        <f t="shared" si="33"/>
        <v>0.3</v>
      </c>
      <c r="K177" s="136">
        <f t="shared" si="33"/>
        <v>0.3</v>
      </c>
      <c r="L177" s="136">
        <f t="shared" si="33"/>
        <v>0.3</v>
      </c>
      <c r="M177" s="136">
        <f t="shared" si="33"/>
        <v>0.3</v>
      </c>
      <c r="N177" s="136">
        <f t="shared" si="33"/>
        <v>0.3</v>
      </c>
      <c r="O177" s="136">
        <f t="shared" si="33"/>
        <v>0.3</v>
      </c>
      <c r="P177" s="136">
        <f t="shared" si="33"/>
        <v>0.3</v>
      </c>
      <c r="Q177" s="136">
        <f t="shared" si="33"/>
        <v>0.3</v>
      </c>
      <c r="R177" s="136">
        <f t="shared" si="33"/>
        <v>0.3</v>
      </c>
      <c r="S177" s="136">
        <f t="shared" si="34"/>
        <v>0.3</v>
      </c>
      <c r="T177" s="136">
        <f t="shared" si="34"/>
        <v>0.3</v>
      </c>
      <c r="U177" s="136">
        <f t="shared" si="34"/>
        <v>0.3</v>
      </c>
      <c r="V177" s="136">
        <f t="shared" si="34"/>
        <v>0.3</v>
      </c>
      <c r="W177" s="136">
        <f t="shared" si="34"/>
        <v>0.3</v>
      </c>
      <c r="X177" s="136">
        <f t="shared" si="34"/>
        <v>0.3</v>
      </c>
      <c r="Y177" s="136">
        <f t="shared" si="34"/>
        <v>0.3</v>
      </c>
      <c r="Z177" s="136">
        <f t="shared" si="34"/>
        <v>0.3</v>
      </c>
      <c r="AA177" s="136">
        <f t="shared" si="34"/>
        <v>0.3</v>
      </c>
      <c r="AB177" s="136">
        <f t="shared" si="34"/>
        <v>0.3</v>
      </c>
      <c r="AC177" s="136">
        <f t="shared" si="34"/>
        <v>0.3</v>
      </c>
      <c r="AD177" s="136">
        <f t="shared" si="34"/>
        <v>0.3</v>
      </c>
      <c r="AE177" s="136">
        <f t="shared" si="34"/>
        <v>0.3</v>
      </c>
      <c r="AF177" s="136">
        <f t="shared" si="34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3"/>
        <v>0.4</v>
      </c>
      <c r="D178" s="136">
        <f t="shared" si="33"/>
        <v>0.4</v>
      </c>
      <c r="E178" s="136">
        <f t="shared" si="33"/>
        <v>0.4</v>
      </c>
      <c r="F178" s="136">
        <f t="shared" si="33"/>
        <v>0.4</v>
      </c>
      <c r="G178" s="136">
        <f t="shared" si="33"/>
        <v>0.4</v>
      </c>
      <c r="H178" s="136">
        <f t="shared" si="33"/>
        <v>0.4</v>
      </c>
      <c r="I178" s="136">
        <f t="shared" si="33"/>
        <v>0.4</v>
      </c>
      <c r="J178" s="136">
        <f t="shared" si="33"/>
        <v>0.4</v>
      </c>
      <c r="K178" s="136">
        <f t="shared" si="33"/>
        <v>0.4</v>
      </c>
      <c r="L178" s="136">
        <f t="shared" si="33"/>
        <v>0.4</v>
      </c>
      <c r="M178" s="136">
        <f t="shared" si="33"/>
        <v>0.4</v>
      </c>
      <c r="N178" s="136">
        <f t="shared" si="33"/>
        <v>0.4</v>
      </c>
      <c r="O178" s="136">
        <f t="shared" si="33"/>
        <v>0.4</v>
      </c>
      <c r="P178" s="136">
        <f t="shared" si="33"/>
        <v>0.4</v>
      </c>
      <c r="Q178" s="136">
        <f t="shared" si="33"/>
        <v>0.4</v>
      </c>
      <c r="R178" s="136">
        <f t="shared" si="33"/>
        <v>0.4</v>
      </c>
      <c r="S178" s="136">
        <f t="shared" si="34"/>
        <v>0.4</v>
      </c>
      <c r="T178" s="136">
        <f t="shared" si="34"/>
        <v>0.4</v>
      </c>
      <c r="U178" s="136">
        <f t="shared" si="34"/>
        <v>0.4</v>
      </c>
      <c r="V178" s="136">
        <f t="shared" si="34"/>
        <v>0.4</v>
      </c>
      <c r="W178" s="136">
        <f t="shared" si="34"/>
        <v>0.4</v>
      </c>
      <c r="X178" s="136">
        <f t="shared" si="34"/>
        <v>0.4</v>
      </c>
      <c r="Y178" s="136">
        <f t="shared" si="34"/>
        <v>0.4</v>
      </c>
      <c r="Z178" s="136">
        <f t="shared" si="34"/>
        <v>0.4</v>
      </c>
      <c r="AA178" s="136">
        <f t="shared" si="34"/>
        <v>0.4</v>
      </c>
      <c r="AB178" s="136">
        <f t="shared" si="34"/>
        <v>0.4</v>
      </c>
      <c r="AC178" s="136">
        <f t="shared" si="34"/>
        <v>0.4</v>
      </c>
      <c r="AD178" s="136">
        <f t="shared" si="34"/>
        <v>0.4</v>
      </c>
      <c r="AE178" s="136">
        <f t="shared" si="34"/>
        <v>0.4</v>
      </c>
      <c r="AF178" s="136">
        <f t="shared" si="34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3"/>
        <v>0.64</v>
      </c>
      <c r="D179" s="146">
        <f t="shared" si="33"/>
        <v>0.64</v>
      </c>
      <c r="E179" s="146">
        <f t="shared" si="33"/>
        <v>0.64</v>
      </c>
      <c r="F179" s="146">
        <f t="shared" si="33"/>
        <v>0.64</v>
      </c>
      <c r="G179" s="146">
        <f t="shared" si="33"/>
        <v>0.64</v>
      </c>
      <c r="H179" s="146">
        <f t="shared" si="33"/>
        <v>0.64</v>
      </c>
      <c r="I179" s="146">
        <f t="shared" si="33"/>
        <v>0.64</v>
      </c>
      <c r="J179" s="146">
        <f t="shared" si="33"/>
        <v>0.64</v>
      </c>
      <c r="K179" s="146">
        <f t="shared" si="33"/>
        <v>0.64</v>
      </c>
      <c r="L179" s="146">
        <f t="shared" si="33"/>
        <v>0.64</v>
      </c>
      <c r="M179" s="146">
        <f t="shared" si="33"/>
        <v>0.64</v>
      </c>
      <c r="N179" s="146">
        <f t="shared" si="33"/>
        <v>0.64</v>
      </c>
      <c r="O179" s="146">
        <f t="shared" si="33"/>
        <v>0.64</v>
      </c>
      <c r="P179" s="146">
        <f t="shared" si="33"/>
        <v>0.64</v>
      </c>
      <c r="Q179" s="146">
        <f t="shared" si="33"/>
        <v>0.64</v>
      </c>
      <c r="R179" s="146">
        <f t="shared" si="33"/>
        <v>0.64</v>
      </c>
      <c r="S179" s="146">
        <f t="shared" si="34"/>
        <v>0.64</v>
      </c>
      <c r="T179" s="146">
        <f t="shared" si="34"/>
        <v>0.64</v>
      </c>
      <c r="U179" s="146">
        <f t="shared" si="34"/>
        <v>0.64</v>
      </c>
      <c r="V179" s="146">
        <f t="shared" si="34"/>
        <v>0.64</v>
      </c>
      <c r="W179" s="146">
        <f t="shared" si="34"/>
        <v>0.64</v>
      </c>
      <c r="X179" s="146">
        <f t="shared" si="34"/>
        <v>0.64</v>
      </c>
      <c r="Y179" s="146">
        <f t="shared" si="34"/>
        <v>0.64</v>
      </c>
      <c r="Z179" s="146">
        <f t="shared" si="34"/>
        <v>0.64</v>
      </c>
      <c r="AA179" s="146">
        <f t="shared" si="34"/>
        <v>0.64</v>
      </c>
      <c r="AB179" s="146">
        <f t="shared" si="34"/>
        <v>0.64</v>
      </c>
      <c r="AC179" s="146">
        <f t="shared" si="34"/>
        <v>0.64</v>
      </c>
      <c r="AD179" s="146">
        <f t="shared" si="34"/>
        <v>0.64</v>
      </c>
      <c r="AE179" s="146">
        <f t="shared" si="34"/>
        <v>0.64</v>
      </c>
      <c r="AF179" s="146">
        <f t="shared" si="34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5">SUM(C174:C179)</f>
        <v>3.54</v>
      </c>
      <c r="D180" s="149">
        <f t="shared" si="35"/>
        <v>3.54</v>
      </c>
      <c r="E180" s="149">
        <f t="shared" si="35"/>
        <v>3.54</v>
      </c>
      <c r="F180" s="149">
        <f t="shared" si="35"/>
        <v>3.54</v>
      </c>
      <c r="G180" s="149">
        <f t="shared" si="35"/>
        <v>3.54</v>
      </c>
      <c r="H180" s="149">
        <f t="shared" si="35"/>
        <v>3.54</v>
      </c>
      <c r="I180" s="149">
        <f t="shared" si="35"/>
        <v>3.54</v>
      </c>
      <c r="J180" s="149">
        <f t="shared" si="35"/>
        <v>3.54</v>
      </c>
      <c r="K180" s="149">
        <f t="shared" si="35"/>
        <v>3.54</v>
      </c>
      <c r="L180" s="149">
        <f>SUM(L174:L179)</f>
        <v>3.54</v>
      </c>
      <c r="M180" s="149">
        <f t="shared" ref="M180:R180" si="36">SUM(M174:M179)</f>
        <v>3.54</v>
      </c>
      <c r="N180" s="149">
        <f t="shared" si="36"/>
        <v>3.54</v>
      </c>
      <c r="O180" s="149">
        <f t="shared" si="36"/>
        <v>3.54</v>
      </c>
      <c r="P180" s="149">
        <f t="shared" si="36"/>
        <v>3.54</v>
      </c>
      <c r="Q180" s="149">
        <f t="shared" si="36"/>
        <v>3.54</v>
      </c>
      <c r="R180" s="149">
        <f t="shared" si="36"/>
        <v>3.54</v>
      </c>
      <c r="S180" s="149">
        <f>SUM(S174:S179)</f>
        <v>3.54</v>
      </c>
      <c r="T180" s="149">
        <f t="shared" ref="T180:AG180" si="37">SUM(T174:T179)</f>
        <v>3.54</v>
      </c>
      <c r="U180" s="149">
        <f t="shared" si="37"/>
        <v>3.54</v>
      </c>
      <c r="V180" s="149">
        <f t="shared" si="37"/>
        <v>3.54</v>
      </c>
      <c r="W180" s="149">
        <f t="shared" si="37"/>
        <v>3.54</v>
      </c>
      <c r="X180" s="149">
        <f t="shared" si="37"/>
        <v>3.54</v>
      </c>
      <c r="Y180" s="149">
        <f t="shared" si="37"/>
        <v>3.54</v>
      </c>
      <c r="Z180" s="149">
        <f t="shared" si="37"/>
        <v>3.54</v>
      </c>
      <c r="AA180" s="149">
        <f t="shared" si="37"/>
        <v>3.54</v>
      </c>
      <c r="AB180" s="149">
        <f t="shared" si="37"/>
        <v>3.54</v>
      </c>
      <c r="AC180" s="149">
        <f t="shared" si="37"/>
        <v>3.54</v>
      </c>
      <c r="AD180" s="149">
        <f t="shared" si="37"/>
        <v>3.54</v>
      </c>
      <c r="AE180" s="149">
        <f t="shared" si="37"/>
        <v>3.54</v>
      </c>
      <c r="AF180" s="149">
        <f t="shared" si="37"/>
        <v>3.54</v>
      </c>
      <c r="AG180" s="150">
        <f t="shared" si="37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1097.8400000000001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7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7)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7)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8">B66</f>
        <v>930.01</v>
      </c>
      <c r="U194" s="173">
        <f t="shared" si="38"/>
        <v>941.63999999999987</v>
      </c>
      <c r="V194" s="173">
        <f t="shared" si="38"/>
        <v>909.04</v>
      </c>
      <c r="W194" s="173">
        <f t="shared" si="38"/>
        <v>907.04</v>
      </c>
      <c r="X194" s="173">
        <f t="shared" si="38"/>
        <v>899.94</v>
      </c>
      <c r="Y194" s="173">
        <f t="shared" si="38"/>
        <v>910.74</v>
      </c>
      <c r="Z194" s="173">
        <f t="shared" si="38"/>
        <v>929.24</v>
      </c>
      <c r="AA194" s="173">
        <f t="shared" si="38"/>
        <v>1003.23</v>
      </c>
      <c r="AB194" s="173">
        <f t="shared" si="38"/>
        <v>1014.94</v>
      </c>
      <c r="AC194" s="173">
        <f t="shared" si="38"/>
        <v>1054.55</v>
      </c>
      <c r="AD194" s="173">
        <f t="shared" si="38"/>
        <v>1043.8399999999999</v>
      </c>
      <c r="AE194" s="173">
        <f t="shared" si="38"/>
        <v>1097.8400000000001</v>
      </c>
      <c r="AF194" s="173">
        <f t="shared" si="38"/>
        <v>1069.4399999999998</v>
      </c>
      <c r="AG194" s="173">
        <f t="shared" si="38"/>
        <v>1060.24</v>
      </c>
      <c r="AH194" s="173">
        <f t="shared" si="38"/>
        <v>1052.1399999999999</v>
      </c>
      <c r="AI194" s="173">
        <f t="shared" si="38"/>
        <v>1066.2399999999998</v>
      </c>
      <c r="AJ194" s="173">
        <f t="shared" si="38"/>
        <v>1108.3400000000001</v>
      </c>
      <c r="AK194" s="173">
        <f t="shared" si="38"/>
        <v>1114.6399999999999</v>
      </c>
      <c r="AL194" s="173">
        <f t="shared" si="38"/>
        <v>1063.44</v>
      </c>
      <c r="AM194" s="173">
        <f t="shared" si="38"/>
        <v>999.54</v>
      </c>
      <c r="AN194" s="173">
        <f t="shared" si="38"/>
        <v>1002.14</v>
      </c>
      <c r="AO194" s="173">
        <f t="shared" si="38"/>
        <v>991.84</v>
      </c>
      <c r="AP194" s="173">
        <f t="shared" si="38"/>
        <v>993.90000000000009</v>
      </c>
      <c r="AQ194" s="173">
        <f t="shared" si="38"/>
        <v>1046.04</v>
      </c>
      <c r="AR194" s="173">
        <f t="shared" si="38"/>
        <v>1193.5500000000002</v>
      </c>
      <c r="AS194" s="173">
        <f t="shared" si="38"/>
        <v>1232.4100000000001</v>
      </c>
      <c r="AT194" s="173">
        <f t="shared" si="38"/>
        <v>1250.54</v>
      </c>
      <c r="AU194" s="173">
        <f t="shared" si="38"/>
        <v>1272.8400000000001</v>
      </c>
      <c r="AV194" s="173">
        <f t="shared" si="38"/>
        <v>1139.3400000000001</v>
      </c>
      <c r="AW194" s="173">
        <f t="shared" si="38"/>
        <v>1074.31</v>
      </c>
      <c r="AX194" s="173">
        <f t="shared" si="38"/>
        <v>1081.23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9">B179</f>
        <v>0.64</v>
      </c>
      <c r="C215" s="176">
        <f t="shared" si="39"/>
        <v>0.64</v>
      </c>
      <c r="D215" s="176">
        <f t="shared" si="39"/>
        <v>0.64</v>
      </c>
      <c r="E215" s="176">
        <f t="shared" si="39"/>
        <v>0.64</v>
      </c>
      <c r="F215" s="176">
        <f t="shared" si="39"/>
        <v>0.64</v>
      </c>
      <c r="G215" s="176">
        <f t="shared" si="39"/>
        <v>0.64</v>
      </c>
      <c r="H215" s="176">
        <f t="shared" si="39"/>
        <v>0.64</v>
      </c>
      <c r="I215" s="176">
        <f t="shared" si="39"/>
        <v>0.64</v>
      </c>
      <c r="J215" s="176">
        <f t="shared" si="39"/>
        <v>0.64</v>
      </c>
      <c r="K215" s="176">
        <f t="shared" si="39"/>
        <v>0.64</v>
      </c>
      <c r="L215" s="176">
        <f t="shared" si="39"/>
        <v>0.64</v>
      </c>
      <c r="M215" s="176">
        <f t="shared" si="39"/>
        <v>0.64</v>
      </c>
      <c r="N215" s="176">
        <f t="shared" si="39"/>
        <v>0.64</v>
      </c>
      <c r="O215" s="176">
        <f t="shared" si="39"/>
        <v>0.64</v>
      </c>
      <c r="P215" s="176">
        <f t="shared" si="39"/>
        <v>0.64</v>
      </c>
      <c r="Q215" s="176">
        <f t="shared" si="39"/>
        <v>0.64</v>
      </c>
      <c r="R215" s="176">
        <f t="shared" si="39"/>
        <v>0.64</v>
      </c>
      <c r="S215" s="176">
        <f t="shared" si="39"/>
        <v>0.64</v>
      </c>
      <c r="T215" s="176">
        <f t="shared" si="39"/>
        <v>0.64</v>
      </c>
      <c r="U215" s="176">
        <f t="shared" si="39"/>
        <v>0.64</v>
      </c>
      <c r="V215" s="176">
        <f t="shared" si="39"/>
        <v>0.64</v>
      </c>
      <c r="W215" s="176">
        <f t="shared" si="39"/>
        <v>0.64</v>
      </c>
      <c r="X215" s="176">
        <f t="shared" si="39"/>
        <v>0.64</v>
      </c>
      <c r="Y215" s="176">
        <f t="shared" si="39"/>
        <v>0.64</v>
      </c>
      <c r="Z215" s="176">
        <f t="shared" si="39"/>
        <v>0.64</v>
      </c>
      <c r="AA215" s="176">
        <f t="shared" si="39"/>
        <v>0.64</v>
      </c>
      <c r="AB215" s="176">
        <f t="shared" si="39"/>
        <v>0.64</v>
      </c>
      <c r="AC215" s="176">
        <f t="shared" si="39"/>
        <v>0.64</v>
      </c>
      <c r="AD215" s="176">
        <f t="shared" si="39"/>
        <v>0.64</v>
      </c>
      <c r="AE215" s="176">
        <f t="shared" si="39"/>
        <v>0.64</v>
      </c>
      <c r="AF215" s="176">
        <f t="shared" si="39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40">IF(C183&lt;100,"",C183-520)</f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1">IF(B184&lt;100,"",B184-620)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2">IF(B185&lt;100,"",B185-330)</f>
        <v/>
      </c>
      <c r="C218" s="120" t="str">
        <f t="shared" si="42"/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3">IF(C186&lt;100,"",C186-1500)</f>
        <v/>
      </c>
      <c r="D219" s="120" t="str">
        <f t="shared" si="43"/>
        <v/>
      </c>
      <c r="E219" s="120" t="str">
        <f t="shared" si="43"/>
        <v/>
      </c>
      <c r="F219" s="120" t="str">
        <f t="shared" si="43"/>
        <v/>
      </c>
      <c r="G219" s="120" t="str">
        <f t="shared" si="43"/>
        <v/>
      </c>
      <c r="H219" s="120" t="str">
        <f t="shared" si="43"/>
        <v/>
      </c>
      <c r="I219" s="120" t="str">
        <f t="shared" si="43"/>
        <v/>
      </c>
      <c r="J219" s="120" t="str">
        <f t="shared" si="43"/>
        <v/>
      </c>
      <c r="K219" s="120" t="str">
        <f t="shared" si="43"/>
        <v/>
      </c>
      <c r="L219" s="120" t="str">
        <f t="shared" si="43"/>
        <v/>
      </c>
      <c r="M219" s="120" t="str">
        <f t="shared" si="43"/>
        <v/>
      </c>
      <c r="N219" s="120" t="str">
        <f t="shared" si="43"/>
        <v/>
      </c>
      <c r="O219" s="120" t="str">
        <f t="shared" si="43"/>
        <v/>
      </c>
      <c r="P219" s="120" t="str">
        <f t="shared" si="43"/>
        <v/>
      </c>
      <c r="Q219" s="120" t="str">
        <f t="shared" si="43"/>
        <v/>
      </c>
      <c r="R219" s="120" t="str">
        <f t="shared" si="43"/>
        <v/>
      </c>
      <c r="S219" s="120" t="str">
        <f t="shared" si="43"/>
        <v/>
      </c>
      <c r="T219" s="120" t="str">
        <f t="shared" si="43"/>
        <v/>
      </c>
      <c r="U219" s="120" t="str">
        <f t="shared" si="43"/>
        <v/>
      </c>
      <c r="V219" s="120" t="str">
        <f t="shared" si="43"/>
        <v/>
      </c>
      <c r="W219" s="120" t="str">
        <f t="shared" si="43"/>
        <v/>
      </c>
      <c r="X219" s="120" t="str">
        <f t="shared" si="43"/>
        <v/>
      </c>
      <c r="Y219" s="120" t="str">
        <f t="shared" si="43"/>
        <v/>
      </c>
      <c r="Z219" s="120" t="str">
        <f t="shared" si="43"/>
        <v/>
      </c>
      <c r="AA219" s="120" t="str">
        <f t="shared" si="43"/>
        <v/>
      </c>
      <c r="AB219" s="120" t="str">
        <f t="shared" si="43"/>
        <v/>
      </c>
      <c r="AC219" s="120" t="str">
        <f t="shared" si="43"/>
        <v/>
      </c>
      <c r="AD219" s="120" t="str">
        <f t="shared" si="43"/>
        <v/>
      </c>
      <c r="AE219" s="120" t="str">
        <f t="shared" si="43"/>
        <v/>
      </c>
      <c r="AF219" s="120" t="str">
        <f t="shared" si="43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3 AL15:AL27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706" priority="275">
      <formula>S$9&gt;=20/24</formula>
    </cfRule>
    <cfRule type="expression" dxfId="5705" priority="276">
      <formula>AND(S$9&gt;=14/24,S$9&lt;20/24)</formula>
    </cfRule>
    <cfRule type="expression" dxfId="5704" priority="277">
      <formula>AND(S$9&gt;=8/24,S$9&lt;14/24)</formula>
    </cfRule>
    <cfRule type="expression" dxfId="5703" priority="278">
      <formula>S$9&lt;8/24</formula>
    </cfRule>
  </conditionalFormatting>
  <conditionalFormatting sqref="B8:AF10 AA71:AF71 B71:Q71 L33:Z34 L32:Q32 B72:AF72 C174:AF180 M37 N36:Q37 L30:Q30 M38:Q40 L35:Q35 L50:T51 V36:W36 S35:W35 X35:Z36 L45:Z47 B55:B59 R11:T11 B61:AF70 U11:Z12 H74:Z80 H73:Q73 B73:G80 M54:Q59 B49:K51 C55:H58 B52:H53 L52:Q53 B60:Z60 AB60:AF60 B48:AA48 AA73:AF80 AB45:AF52">
    <cfRule type="expression" dxfId="5702" priority="271">
      <formula>B$9&gt;=20/24</formula>
    </cfRule>
    <cfRule type="expression" dxfId="5701" priority="272">
      <formula>AND(B$9&gt;=14/24,B$9&lt;20/24)</formula>
    </cfRule>
    <cfRule type="expression" dxfId="5700" priority="273">
      <formula>AND(B$9&gt;=8/24,B$9&lt;14/24)</formula>
    </cfRule>
    <cfRule type="expression" dxfId="5699" priority="274">
      <formula>B$9&lt;8/24</formula>
    </cfRule>
  </conditionalFormatting>
  <conditionalFormatting sqref="B172:AF172">
    <cfRule type="expression" dxfId="5698" priority="267">
      <formula>B$9&gt;=20/24</formula>
    </cfRule>
    <cfRule type="expression" dxfId="5697" priority="268">
      <formula>AND(B$9&gt;=14/24,B$9&lt;20/24)</formula>
    </cfRule>
    <cfRule type="expression" dxfId="5696" priority="269">
      <formula>AND(B$9&gt;=8/24,B$9&lt;14/24)</formula>
    </cfRule>
    <cfRule type="expression" dxfId="5695" priority="270">
      <formula>B$9&lt;8/24</formula>
    </cfRule>
  </conditionalFormatting>
  <conditionalFormatting sqref="AL4:AL6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5694" priority="262">
      <formula>L$9&gt;=20/24</formula>
    </cfRule>
    <cfRule type="expression" dxfId="5693" priority="263">
      <formula>AND(L$9&gt;=14/24,L$9&lt;20/24)</formula>
    </cfRule>
    <cfRule type="expression" dxfId="5692" priority="264">
      <formula>AND(L$9&gt;=8/24,L$9&lt;14/24)</formula>
    </cfRule>
    <cfRule type="expression" dxfId="5691" priority="265">
      <formula>L$9&lt;8/24</formula>
    </cfRule>
  </conditionalFormatting>
  <conditionalFormatting sqref="L36:M36">
    <cfRule type="expression" dxfId="5690" priority="258">
      <formula>L$9&gt;=20/24</formula>
    </cfRule>
    <cfRule type="expression" dxfId="5689" priority="259">
      <formula>AND(L$9&gt;=14/24,L$9&lt;20/24)</formula>
    </cfRule>
    <cfRule type="expression" dxfId="5688" priority="260">
      <formula>AND(L$9&gt;=8/24,L$9&lt;14/24)</formula>
    </cfRule>
    <cfRule type="expression" dxfId="5687" priority="261">
      <formula>L$9&lt;8/24</formula>
    </cfRule>
  </conditionalFormatting>
  <conditionalFormatting sqref="U13:Z13">
    <cfRule type="expression" dxfId="5686" priority="254">
      <formula>U$9&gt;=20/24</formula>
    </cfRule>
    <cfRule type="expression" dxfId="5685" priority="255">
      <formula>AND(U$9&gt;=14/24,U$9&lt;20/24)</formula>
    </cfRule>
    <cfRule type="expression" dxfId="5684" priority="256">
      <formula>AND(U$9&gt;=8/24,U$9&lt;14/24)</formula>
    </cfRule>
    <cfRule type="expression" dxfId="5683" priority="257">
      <formula>U$9&lt;8/24</formula>
    </cfRule>
  </conditionalFormatting>
  <conditionalFormatting sqref="R32:Z32">
    <cfRule type="expression" dxfId="5682" priority="250">
      <formula>R$9&gt;=20/24</formula>
    </cfRule>
    <cfRule type="expression" dxfId="5681" priority="251">
      <formula>AND(R$9&gt;=14/24,R$9&lt;20/24)</formula>
    </cfRule>
    <cfRule type="expression" dxfId="5680" priority="252">
      <formula>AND(R$9&gt;=8/24,R$9&lt;14/24)</formula>
    </cfRule>
    <cfRule type="expression" dxfId="5679" priority="253">
      <formula>R$9&lt;8/24</formula>
    </cfRule>
  </conditionalFormatting>
  <conditionalFormatting sqref="R49:Z49">
    <cfRule type="expression" dxfId="5678" priority="246">
      <formula>R$9&gt;=20/24</formula>
    </cfRule>
    <cfRule type="expression" dxfId="5677" priority="247">
      <formula>AND(R$9&gt;=14/24,R$9&lt;20/24)</formula>
    </cfRule>
    <cfRule type="expression" dxfId="5676" priority="248">
      <formula>AND(R$9&gt;=8/24,R$9&lt;14/24)</formula>
    </cfRule>
    <cfRule type="expression" dxfId="5675" priority="249">
      <formula>R$9&lt;8/24</formula>
    </cfRule>
  </conditionalFormatting>
  <conditionalFormatting sqref="R71:Z71">
    <cfRule type="expression" dxfId="5674" priority="242">
      <formula>R$9&gt;=20/24</formula>
    </cfRule>
    <cfRule type="expression" dxfId="5673" priority="243">
      <formula>AND(R$9&gt;=14/24,R$9&lt;20/24)</formula>
    </cfRule>
    <cfRule type="expression" dxfId="5672" priority="244">
      <formula>AND(R$9&gt;=8/24,R$9&lt;14/24)</formula>
    </cfRule>
    <cfRule type="expression" dxfId="5671" priority="245">
      <formula>R$9&lt;8/24</formula>
    </cfRule>
  </conditionalFormatting>
  <conditionalFormatting sqref="R73:Z73">
    <cfRule type="expression" dxfId="5670" priority="238">
      <formula>R$9&gt;=20/24</formula>
    </cfRule>
    <cfRule type="expression" dxfId="5669" priority="239">
      <formula>AND(R$9&gt;=14/24,R$9&lt;20/24)</formula>
    </cfRule>
    <cfRule type="expression" dxfId="5668" priority="240">
      <formula>AND(R$9&gt;=8/24,R$9&lt;14/24)</formula>
    </cfRule>
    <cfRule type="expression" dxfId="5667" priority="241">
      <formula>R$9&lt;8/24</formula>
    </cfRule>
  </conditionalFormatting>
  <conditionalFormatting sqref="L15:P18 M19:P19 L20:P28 L11:Q13 Q15:Q28 R23:Z27">
    <cfRule type="expression" dxfId="5666" priority="234">
      <formula>L$9&gt;=20/24</formula>
    </cfRule>
    <cfRule type="expression" dxfId="5665" priority="235">
      <formula>AND(L$9&gt;=14/24,L$9&lt;20/24)</formula>
    </cfRule>
    <cfRule type="expression" dxfId="5664" priority="236">
      <formula>AND(L$9&gt;=8/24,L$9&lt;14/24)</formula>
    </cfRule>
    <cfRule type="expression" dxfId="5663" priority="237">
      <formula>L$9&lt;8/24</formula>
    </cfRule>
  </conditionalFormatting>
  <conditionalFormatting sqref="L41:Q41">
    <cfRule type="expression" dxfId="5662" priority="230">
      <formula>L$9&gt;=20/24</formula>
    </cfRule>
    <cfRule type="expression" dxfId="5661" priority="231">
      <formula>AND(L$9&gt;=14/24,L$9&lt;20/24)</formula>
    </cfRule>
    <cfRule type="expression" dxfId="5660" priority="232">
      <formula>AND(L$9&gt;=8/24,L$9&lt;14/24)</formula>
    </cfRule>
    <cfRule type="expression" dxfId="5659" priority="233">
      <formula>L$9&lt;8/24</formula>
    </cfRule>
  </conditionalFormatting>
  <conditionalFormatting sqref="L42:Q42">
    <cfRule type="expression" dxfId="5658" priority="226">
      <formula>L$9&gt;=20/24</formula>
    </cfRule>
    <cfRule type="expression" dxfId="5657" priority="227">
      <formula>AND(L$9&gt;=14/24,L$9&lt;20/24)</formula>
    </cfRule>
    <cfRule type="expression" dxfId="5656" priority="228">
      <formula>AND(L$9&gt;=8/24,L$9&lt;14/24)</formula>
    </cfRule>
    <cfRule type="expression" dxfId="5655" priority="229">
      <formula>L$9&lt;8/24</formula>
    </cfRule>
  </conditionalFormatting>
  <conditionalFormatting sqref="L37:L40">
    <cfRule type="expression" dxfId="5654" priority="222">
      <formula>L$9&gt;=20/24</formula>
    </cfRule>
    <cfRule type="expression" dxfId="5653" priority="223">
      <formula>AND(L$9&gt;=14/24,L$9&lt;20/24)</formula>
    </cfRule>
    <cfRule type="expression" dxfId="5652" priority="224">
      <formula>AND(L$9&gt;=8/24,L$9&lt;14/24)</formula>
    </cfRule>
    <cfRule type="expression" dxfId="5651" priority="225">
      <formula>L$9&lt;8/24</formula>
    </cfRule>
  </conditionalFormatting>
  <conditionalFormatting sqref="R30:Z30 AB30:AD30">
    <cfRule type="expression" dxfId="5650" priority="218">
      <formula>R$9&gt;=20/24</formula>
    </cfRule>
    <cfRule type="expression" dxfId="5649" priority="219">
      <formula>AND(R$9&gt;=14/24,R$9&lt;20/24)</formula>
    </cfRule>
    <cfRule type="expression" dxfId="5648" priority="220">
      <formula>AND(R$9&gt;=8/24,R$9&lt;14/24)</formula>
    </cfRule>
    <cfRule type="expression" dxfId="5647" priority="221">
      <formula>R$9&lt;8/24</formula>
    </cfRule>
  </conditionalFormatting>
  <conditionalFormatting sqref="R12:T13 R15:Z28 AB17:AF28">
    <cfRule type="expression" dxfId="5646" priority="214">
      <formula>R$9&gt;=20/24</formula>
    </cfRule>
    <cfRule type="expression" dxfId="5645" priority="215">
      <formula>AND(R$9&gt;=14/24,R$9&lt;20/24)</formula>
    </cfRule>
    <cfRule type="expression" dxfId="5644" priority="216">
      <formula>AND(R$9&gt;=8/24,R$9&lt;14/24)</formula>
    </cfRule>
    <cfRule type="expression" dxfId="5643" priority="217">
      <formula>R$9&lt;8/24</formula>
    </cfRule>
  </conditionalFormatting>
  <conditionalFormatting sqref="R35:R40 S36:U40 V37:Z40">
    <cfRule type="expression" dxfId="5642" priority="210">
      <formula>R$9&gt;=20/24</formula>
    </cfRule>
    <cfRule type="expression" dxfId="5641" priority="211">
      <formula>AND(R$9&gt;=14/24,R$9&lt;20/24)</formula>
    </cfRule>
    <cfRule type="expression" dxfId="5640" priority="212">
      <formula>AND(R$9&gt;=8/24,R$9&lt;14/24)</formula>
    </cfRule>
    <cfRule type="expression" dxfId="5639" priority="213">
      <formula>R$9&lt;8/24</formula>
    </cfRule>
  </conditionalFormatting>
  <conditionalFormatting sqref="R41:Z41">
    <cfRule type="expression" dxfId="5638" priority="206">
      <formula>R$9&gt;=20/24</formula>
    </cfRule>
    <cfRule type="expression" dxfId="5637" priority="207">
      <formula>AND(R$9&gt;=14/24,R$9&lt;20/24)</formula>
    </cfRule>
    <cfRule type="expression" dxfId="5636" priority="208">
      <formula>AND(R$9&gt;=8/24,R$9&lt;14/24)</formula>
    </cfRule>
    <cfRule type="expression" dxfId="5635" priority="209">
      <formula>R$9&lt;8/24</formula>
    </cfRule>
  </conditionalFormatting>
  <conditionalFormatting sqref="R42:Z42">
    <cfRule type="expression" dxfId="5634" priority="202">
      <formula>R$9&gt;=20/24</formula>
    </cfRule>
    <cfRule type="expression" dxfId="5633" priority="203">
      <formula>AND(R$9&gt;=14/24,R$9&lt;20/24)</formula>
    </cfRule>
    <cfRule type="expression" dxfId="5632" priority="204">
      <formula>AND(R$9&gt;=8/24,R$9&lt;14/24)</formula>
    </cfRule>
    <cfRule type="expression" dxfId="5631" priority="205">
      <formula>R$9&lt;8/24</formula>
    </cfRule>
  </conditionalFormatting>
  <conditionalFormatting sqref="R52:Z59 AB53:AF59">
    <cfRule type="expression" dxfId="5630" priority="198">
      <formula>R$9&gt;=20/24</formula>
    </cfRule>
    <cfRule type="expression" dxfId="5629" priority="199">
      <formula>AND(R$9&gt;=14/24,R$9&lt;20/24)</formula>
    </cfRule>
    <cfRule type="expression" dxfId="5628" priority="200">
      <formula>AND(R$9&gt;=8/24,R$9&lt;14/24)</formula>
    </cfRule>
    <cfRule type="expression" dxfId="5627" priority="201">
      <formula>R$9&lt;8/24</formula>
    </cfRule>
  </conditionalFormatting>
  <conditionalFormatting sqref="AB84:AF87">
    <cfRule type="expression" dxfId="5626" priority="194">
      <formula>AB$9&gt;=20/24</formula>
    </cfRule>
    <cfRule type="expression" dxfId="5625" priority="195">
      <formula>AND(AB$9&gt;=14/24,AB$9&lt;20/24)</formula>
    </cfRule>
    <cfRule type="expression" dxfId="5624" priority="196">
      <formula>AND(AB$9&gt;=8/24,AB$9&lt;14/24)</formula>
    </cfRule>
    <cfRule type="expression" dxfId="5623" priority="197">
      <formula>AB$9&lt;8/24</formula>
    </cfRule>
  </conditionalFormatting>
  <conditionalFormatting sqref="H59 J59:K59 B54:H54">
    <cfRule type="expression" dxfId="5622" priority="190">
      <formula>B$9&gt;=20/24</formula>
    </cfRule>
    <cfRule type="expression" dxfId="5621" priority="191">
      <formula>AND(B$9&gt;=14/24,B$9&lt;20/24)</formula>
    </cfRule>
    <cfRule type="expression" dxfId="5620" priority="192">
      <formula>AND(B$9&gt;=8/24,B$9&lt;14/24)</formula>
    </cfRule>
    <cfRule type="expression" dxfId="5619" priority="193">
      <formula>B$9&lt;8/24</formula>
    </cfRule>
  </conditionalFormatting>
  <conditionalFormatting sqref="B84:K87">
    <cfRule type="expression" dxfId="5618" priority="186">
      <formula>B$9&gt;=20/24</formula>
    </cfRule>
    <cfRule type="expression" dxfId="5617" priority="187">
      <formula>AND(B$9&gt;=14/24,B$9&lt;20/24)</formula>
    </cfRule>
    <cfRule type="expression" dxfId="5616" priority="188">
      <formula>AND(B$9&gt;=8/24,B$9&lt;14/24)</formula>
    </cfRule>
    <cfRule type="expression" dxfId="5615" priority="189">
      <formula>B$9&lt;8/24</formula>
    </cfRule>
  </conditionalFormatting>
  <conditionalFormatting sqref="L84:Q87">
    <cfRule type="expression" dxfId="5614" priority="182">
      <formula>L$9&gt;=20/24</formula>
    </cfRule>
    <cfRule type="expression" dxfId="5613" priority="183">
      <formula>AND(L$9&gt;=14/24,L$9&lt;20/24)</formula>
    </cfRule>
    <cfRule type="expression" dxfId="5612" priority="184">
      <formula>AND(L$9&gt;=8/24,L$9&lt;14/24)</formula>
    </cfRule>
    <cfRule type="expression" dxfId="5611" priority="185">
      <formula>L$9&lt;8/24</formula>
    </cfRule>
  </conditionalFormatting>
  <conditionalFormatting sqref="R84:Z87">
    <cfRule type="expression" dxfId="5610" priority="178">
      <formula>R$9&gt;=20/24</formula>
    </cfRule>
    <cfRule type="expression" dxfId="5609" priority="179">
      <formula>AND(R$9&gt;=14/24,R$9&lt;20/24)</formula>
    </cfRule>
    <cfRule type="expression" dxfId="5608" priority="180">
      <formula>AND(R$9&gt;=8/24,R$9&lt;14/24)</formula>
    </cfRule>
    <cfRule type="expression" dxfId="5607" priority="181">
      <formula>R$9&lt;8/24</formula>
    </cfRule>
  </conditionalFormatting>
  <conditionalFormatting sqref="C29:Z30 B44:Z48 C32:Z33 C43:Z43 F37:Z37 C11:F11 I41:Z42 I15:P18 I20:P20 M19:P19 L39:Z40 E34:Z36 H38:Z38 L21:P28 G11:Z13 Q15:Z28 AB43:AG43 AA48 AA44 B31:AA31 AB11:AF13 AB15:AF42 AB44:AF48">
    <cfRule type="expression" dxfId="5606" priority="177">
      <formula>B11&gt;$AG11</formula>
    </cfRule>
  </conditionalFormatting>
  <conditionalFormatting sqref="T193:AX193">
    <cfRule type="expression" dxfId="5605" priority="173">
      <formula>T$9&gt;=20/24</formula>
    </cfRule>
    <cfRule type="expression" dxfId="5604" priority="174">
      <formula>AND(T$9&gt;=14/24,T$9&lt;20/24)</formula>
    </cfRule>
    <cfRule type="expression" dxfId="5603" priority="175">
      <formula>AND(T$9&gt;=8/24,T$9&lt;14/24)</formula>
    </cfRule>
    <cfRule type="expression" dxfId="5602" priority="176">
      <formula>T$9&lt;8/24</formula>
    </cfRule>
  </conditionalFormatting>
  <conditionalFormatting sqref="A11:A13 A89:A181 A15:A87">
    <cfRule type="expression" dxfId="5601" priority="172">
      <formula>$AH11=0</formula>
    </cfRule>
  </conditionalFormatting>
  <conditionalFormatting sqref="AB88:AF88">
    <cfRule type="expression" dxfId="5600" priority="168">
      <formula>AB$9&gt;=20/24</formula>
    </cfRule>
    <cfRule type="expression" dxfId="5599" priority="169">
      <formula>AND(AB$9&gt;=14/24,AB$9&lt;20/24)</formula>
    </cfRule>
    <cfRule type="expression" dxfId="5598" priority="170">
      <formula>AND(AB$9&gt;=8/24,AB$9&lt;14/24)</formula>
    </cfRule>
    <cfRule type="expression" dxfId="5597" priority="171">
      <formula>AB$9&lt;8/24</formula>
    </cfRule>
  </conditionalFormatting>
  <conditionalFormatting sqref="B88:K88">
    <cfRule type="expression" dxfId="5596" priority="164">
      <formula>B$9&gt;=20/24</formula>
    </cfRule>
    <cfRule type="expression" dxfId="5595" priority="165">
      <formula>AND(B$9&gt;=14/24,B$9&lt;20/24)</formula>
    </cfRule>
    <cfRule type="expression" dxfId="5594" priority="166">
      <formula>AND(B$9&gt;=8/24,B$9&lt;14/24)</formula>
    </cfRule>
    <cfRule type="expression" dxfId="5593" priority="167">
      <formula>B$9&lt;8/24</formula>
    </cfRule>
  </conditionalFormatting>
  <conditionalFormatting sqref="L88:Q88">
    <cfRule type="expression" dxfId="5592" priority="160">
      <formula>L$9&gt;=20/24</formula>
    </cfRule>
    <cfRule type="expression" dxfId="5591" priority="161">
      <formula>AND(L$9&gt;=14/24,L$9&lt;20/24)</formula>
    </cfRule>
    <cfRule type="expression" dxfId="5590" priority="162">
      <formula>AND(L$9&gt;=8/24,L$9&lt;14/24)</formula>
    </cfRule>
    <cfRule type="expression" dxfId="5589" priority="163">
      <formula>L$9&lt;8/24</formula>
    </cfRule>
  </conditionalFormatting>
  <conditionalFormatting sqref="R88:Z88">
    <cfRule type="expression" dxfId="5588" priority="156">
      <formula>R$9&gt;=20/24</formula>
    </cfRule>
    <cfRule type="expression" dxfId="5587" priority="157">
      <formula>AND(R$9&gt;=14/24,R$9&lt;20/24)</formula>
    </cfRule>
    <cfRule type="expression" dxfId="5586" priority="158">
      <formula>AND(R$9&gt;=8/24,R$9&lt;14/24)</formula>
    </cfRule>
    <cfRule type="expression" dxfId="5585" priority="159">
      <formula>R$9&lt;8/24</formula>
    </cfRule>
  </conditionalFormatting>
  <conditionalFormatting sqref="A88">
    <cfRule type="expression" dxfId="5584" priority="155">
      <formula>$AH88=0</formula>
    </cfRule>
  </conditionalFormatting>
  <conditionalFormatting sqref="C29:Z29 AB29:AF29">
    <cfRule type="expression" dxfId="5583" priority="151">
      <formula>C$9&gt;=20/24</formula>
    </cfRule>
    <cfRule type="expression" dxfId="5582" priority="152">
      <formula>AND(C$9&gt;=14/24,C$9&lt;20/24)</formula>
    </cfRule>
    <cfRule type="expression" dxfId="5581" priority="153">
      <formula>AND(C$9&gt;=8/24,C$9&lt;14/24)</formula>
    </cfRule>
    <cfRule type="expression" dxfId="5580" priority="154">
      <formula>C$9&lt;8/24</formula>
    </cfRule>
  </conditionalFormatting>
  <conditionalFormatting sqref="R29:Z29">
    <cfRule type="expression" dxfId="5579" priority="147">
      <formula>R$9&gt;=20/24</formula>
    </cfRule>
    <cfRule type="expression" dxfId="5578" priority="148">
      <formula>AND(R$9&gt;=14/24,R$9&lt;20/24)</formula>
    </cfRule>
    <cfRule type="expression" dxfId="5577" priority="149">
      <formula>AND(R$9&gt;=8/24,R$9&lt;14/24)</formula>
    </cfRule>
    <cfRule type="expression" dxfId="5576" priority="150">
      <formula>R$9&lt;8/24</formula>
    </cfRule>
  </conditionalFormatting>
  <conditionalFormatting sqref="C59:G59">
    <cfRule type="expression" dxfId="5575" priority="129">
      <formula>C$9&gt;=20/24</formula>
    </cfRule>
    <cfRule type="expression" dxfId="5574" priority="130">
      <formula>AND(C$9&gt;=14/24,C$9&lt;20/24)</formula>
    </cfRule>
    <cfRule type="expression" dxfId="5573" priority="131">
      <formula>AND(C$9&gt;=8/24,C$9&lt;14/24)</formula>
    </cfRule>
    <cfRule type="expression" dxfId="5572" priority="132">
      <formula>C$9&lt;8/24</formula>
    </cfRule>
  </conditionalFormatting>
  <conditionalFormatting sqref="L54:L59">
    <cfRule type="expression" dxfId="5571" priority="125">
      <formula>L$9&gt;=20/24</formula>
    </cfRule>
    <cfRule type="expression" dxfId="5570" priority="126">
      <formula>AND(L$9&gt;=14/24,L$9&lt;20/24)</formula>
    </cfRule>
    <cfRule type="expression" dxfId="5569" priority="127">
      <formula>AND(L$9&gt;=8/24,L$9&lt;14/24)</formula>
    </cfRule>
    <cfRule type="expression" dxfId="5568" priority="128">
      <formula>L$9&lt;8/24</formula>
    </cfRule>
  </conditionalFormatting>
  <conditionalFormatting sqref="AL14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5567" priority="120">
      <formula>U$9&gt;=20/24</formula>
    </cfRule>
    <cfRule type="expression" dxfId="5566" priority="121">
      <formula>AND(U$9&gt;=14/24,U$9&lt;20/24)</formula>
    </cfRule>
    <cfRule type="expression" dxfId="5565" priority="122">
      <formula>AND(U$9&gt;=8/24,U$9&lt;14/24)</formula>
    </cfRule>
    <cfRule type="expression" dxfId="5564" priority="123">
      <formula>U$9&lt;8/24</formula>
    </cfRule>
  </conditionalFormatting>
  <conditionalFormatting sqref="L14:Q14">
    <cfRule type="expression" dxfId="5563" priority="116">
      <formula>L$9&gt;=20/24</formula>
    </cfRule>
    <cfRule type="expression" dxfId="5562" priority="117">
      <formula>AND(L$9&gt;=14/24,L$9&lt;20/24)</formula>
    </cfRule>
    <cfRule type="expression" dxfId="5561" priority="118">
      <formula>AND(L$9&gt;=8/24,L$9&lt;14/24)</formula>
    </cfRule>
    <cfRule type="expression" dxfId="5560" priority="119">
      <formula>L$9&lt;8/24</formula>
    </cfRule>
  </conditionalFormatting>
  <conditionalFormatting sqref="R14:T14">
    <cfRule type="expression" dxfId="5559" priority="112">
      <formula>R$9&gt;=20/24</formula>
    </cfRule>
    <cfRule type="expression" dxfId="5558" priority="113">
      <formula>AND(R$9&gt;=14/24,R$9&lt;20/24)</formula>
    </cfRule>
    <cfRule type="expression" dxfId="5557" priority="114">
      <formula>AND(R$9&gt;=8/24,R$9&lt;14/24)</formula>
    </cfRule>
    <cfRule type="expression" dxfId="5556" priority="115">
      <formula>R$9&lt;8/24</formula>
    </cfRule>
  </conditionalFormatting>
  <conditionalFormatting sqref="G14:Z14 AB14:AF14">
    <cfRule type="expression" dxfId="5555" priority="111">
      <formula>G14&gt;$AG14</formula>
    </cfRule>
  </conditionalFormatting>
  <conditionalFormatting sqref="A14">
    <cfRule type="expression" dxfId="5554" priority="110">
      <formula>$AH14=0</formula>
    </cfRule>
  </conditionalFormatting>
  <conditionalFormatting sqref="B17:H28 I21:K28 I19:L19">
    <cfRule type="expression" dxfId="5553" priority="106">
      <formula>B$9&gt;=20/24</formula>
    </cfRule>
    <cfRule type="expression" dxfId="5552" priority="107">
      <formula>AND(B$9&gt;=14/24,B$9&lt;20/24)</formula>
    </cfRule>
    <cfRule type="expression" dxfId="5551" priority="108">
      <formula>AND(B$9&gt;=8/24,B$9&lt;14/24)</formula>
    </cfRule>
    <cfRule type="expression" dxfId="5550" priority="109">
      <formula>B$9&lt;8/24</formula>
    </cfRule>
  </conditionalFormatting>
  <conditionalFormatting sqref="B11:B13 B15:B30 C12:F13 C15:H28 I21:K28 I19:L19">
    <cfRule type="expression" dxfId="5549" priority="105">
      <formula>B11&gt;$AG11</formula>
    </cfRule>
  </conditionalFormatting>
  <conditionalFormatting sqref="B29">
    <cfRule type="expression" dxfId="5548" priority="101">
      <formula>B$9&gt;=20/24</formula>
    </cfRule>
    <cfRule type="expression" dxfId="5547" priority="102">
      <formula>AND(B$9&gt;=14/24,B$9&lt;20/24)</formula>
    </cfRule>
    <cfRule type="expression" dxfId="5546" priority="103">
      <formula>AND(B$9&gt;=8/24,B$9&lt;14/24)</formula>
    </cfRule>
    <cfRule type="expression" dxfId="5545" priority="104">
      <formula>B$9&lt;8/24</formula>
    </cfRule>
  </conditionalFormatting>
  <conditionalFormatting sqref="B14:F14">
    <cfRule type="expression" dxfId="5544" priority="100">
      <formula>B14&gt;$AG14</formula>
    </cfRule>
  </conditionalFormatting>
  <conditionalFormatting sqref="B32:B43 C34:D42 E37:E42 F38:G42 H39:H42 I39:K40">
    <cfRule type="expression" dxfId="5543" priority="99">
      <formula>B32&gt;$AG32</formula>
    </cfRule>
  </conditionalFormatting>
  <conditionalFormatting sqref="I55:I58 I52:I53">
    <cfRule type="expression" dxfId="5542" priority="95">
      <formula>I$9&gt;=20/24</formula>
    </cfRule>
    <cfRule type="expression" dxfId="5541" priority="96">
      <formula>AND(I$9&gt;=14/24,I$9&lt;20/24)</formula>
    </cfRule>
    <cfRule type="expression" dxfId="5540" priority="97">
      <formula>AND(I$9&gt;=8/24,I$9&lt;14/24)</formula>
    </cfRule>
    <cfRule type="expression" dxfId="5539" priority="98">
      <formula>I$9&lt;8/24</formula>
    </cfRule>
  </conditionalFormatting>
  <conditionalFormatting sqref="I59 I54">
    <cfRule type="expression" dxfId="5538" priority="91">
      <formula>I$9&gt;=20/24</formula>
    </cfRule>
    <cfRule type="expression" dxfId="5537" priority="92">
      <formula>AND(I$9&gt;=14/24,I$9&lt;20/24)</formula>
    </cfRule>
    <cfRule type="expression" dxfId="5536" priority="93">
      <formula>AND(I$9&gt;=8/24,I$9&lt;14/24)</formula>
    </cfRule>
    <cfRule type="expression" dxfId="5535" priority="94">
      <formula>I$9&lt;8/24</formula>
    </cfRule>
  </conditionalFormatting>
  <conditionalFormatting sqref="J55:J58 J52:J53">
    <cfRule type="expression" dxfId="5534" priority="87">
      <formula>J$9&gt;=20/24</formula>
    </cfRule>
    <cfRule type="expression" dxfId="5533" priority="88">
      <formula>AND(J$9&gt;=14/24,J$9&lt;20/24)</formula>
    </cfRule>
    <cfRule type="expression" dxfId="5532" priority="89">
      <formula>AND(J$9&gt;=8/24,J$9&lt;14/24)</formula>
    </cfRule>
    <cfRule type="expression" dxfId="5531" priority="90">
      <formula>J$9&lt;8/24</formula>
    </cfRule>
  </conditionalFormatting>
  <conditionalFormatting sqref="J54">
    <cfRule type="expression" dxfId="5530" priority="83">
      <formula>J$9&gt;=20/24</formula>
    </cfRule>
    <cfRule type="expression" dxfId="5529" priority="84">
      <formula>AND(J$9&gt;=14/24,J$9&lt;20/24)</formula>
    </cfRule>
    <cfRule type="expression" dxfId="5528" priority="85">
      <formula>AND(J$9&gt;=8/24,J$9&lt;14/24)</formula>
    </cfRule>
    <cfRule type="expression" dxfId="5527" priority="86">
      <formula>J$9&lt;8/24</formula>
    </cfRule>
  </conditionalFormatting>
  <conditionalFormatting sqref="K55:K58 K52:K53">
    <cfRule type="expression" dxfId="5526" priority="79">
      <formula>K$9&gt;=20/24</formula>
    </cfRule>
    <cfRule type="expression" dxfId="5525" priority="80">
      <formula>AND(K$9&gt;=14/24,K$9&lt;20/24)</formula>
    </cfRule>
    <cfRule type="expression" dxfId="5524" priority="81">
      <formula>AND(K$9&gt;=8/24,K$9&lt;14/24)</formula>
    </cfRule>
    <cfRule type="expression" dxfId="5523" priority="82">
      <formula>K$9&lt;8/24</formula>
    </cfRule>
  </conditionalFormatting>
  <conditionalFormatting sqref="K54">
    <cfRule type="expression" dxfId="5522" priority="75">
      <formula>K$9&gt;=20/24</formula>
    </cfRule>
    <cfRule type="expression" dxfId="5521" priority="76">
      <formula>AND(K$9&gt;=14/24,K$9&lt;20/24)</formula>
    </cfRule>
    <cfRule type="expression" dxfId="5520" priority="77">
      <formula>AND(K$9&gt;=8/24,K$9&lt;14/24)</formula>
    </cfRule>
    <cfRule type="expression" dxfId="5519" priority="78">
      <formula>K$9&lt;8/24</formula>
    </cfRule>
  </conditionalFormatting>
  <conditionalFormatting sqref="AA33:AA36 AA45:AA47 AA11:AA12 AA60">
    <cfRule type="expression" dxfId="5518" priority="71">
      <formula>AA$9&gt;=20/24</formula>
    </cfRule>
    <cfRule type="expression" dxfId="5517" priority="72">
      <formula>AND(AA$9&gt;=14/24,AA$9&lt;20/24)</formula>
    </cfRule>
    <cfRule type="expression" dxfId="5516" priority="73">
      <formula>AND(AA$9&gt;=8/24,AA$9&lt;14/24)</formula>
    </cfRule>
    <cfRule type="expression" dxfId="5515" priority="74">
      <formula>AA$9&lt;8/24</formula>
    </cfRule>
  </conditionalFormatting>
  <conditionalFormatting sqref="AA13">
    <cfRule type="expression" dxfId="5514" priority="67">
      <formula>AA$9&gt;=20/24</formula>
    </cfRule>
    <cfRule type="expression" dxfId="5513" priority="68">
      <formula>AND(AA$9&gt;=14/24,AA$9&lt;20/24)</formula>
    </cfRule>
    <cfRule type="expression" dxfId="5512" priority="69">
      <formula>AND(AA$9&gt;=8/24,AA$9&lt;14/24)</formula>
    </cfRule>
    <cfRule type="expression" dxfId="5511" priority="70">
      <formula>AA$9&lt;8/24</formula>
    </cfRule>
  </conditionalFormatting>
  <conditionalFormatting sqref="AA32">
    <cfRule type="expression" dxfId="5510" priority="63">
      <formula>AA$9&gt;=20/24</formula>
    </cfRule>
    <cfRule type="expression" dxfId="5509" priority="64">
      <formula>AND(AA$9&gt;=14/24,AA$9&lt;20/24)</formula>
    </cfRule>
    <cfRule type="expression" dxfId="5508" priority="65">
      <formula>AND(AA$9&gt;=8/24,AA$9&lt;14/24)</formula>
    </cfRule>
    <cfRule type="expression" dxfId="5507" priority="66">
      <formula>AA$9&lt;8/24</formula>
    </cfRule>
  </conditionalFormatting>
  <conditionalFormatting sqref="AA30">
    <cfRule type="expression" dxfId="5506" priority="51">
      <formula>AA$9&gt;=20/24</formula>
    </cfRule>
    <cfRule type="expression" dxfId="5505" priority="52">
      <formula>AND(AA$9&gt;=14/24,AA$9&lt;20/24)</formula>
    </cfRule>
    <cfRule type="expression" dxfId="5504" priority="53">
      <formula>AND(AA$9&gt;=8/24,AA$9&lt;14/24)</formula>
    </cfRule>
    <cfRule type="expression" dxfId="5503" priority="54">
      <formula>AA$9&lt;8/24</formula>
    </cfRule>
  </conditionalFormatting>
  <conditionalFormatting sqref="AA23:AA27">
    <cfRule type="expression" dxfId="5502" priority="55">
      <formula>AA$9&gt;=20/24</formula>
    </cfRule>
    <cfRule type="expression" dxfId="5501" priority="56">
      <formula>AND(AA$9&gt;=14/24,AA$9&lt;20/24)</formula>
    </cfRule>
    <cfRule type="expression" dxfId="5500" priority="57">
      <formula>AND(AA$9&gt;=8/24,AA$9&lt;14/24)</formula>
    </cfRule>
    <cfRule type="expression" dxfId="5499" priority="58">
      <formula>AA$9&lt;8/24</formula>
    </cfRule>
  </conditionalFormatting>
  <conditionalFormatting sqref="AA15:AA28">
    <cfRule type="expression" dxfId="5498" priority="47">
      <formula>AA$9&gt;=20/24</formula>
    </cfRule>
    <cfRule type="expression" dxfId="5497" priority="48">
      <formula>AND(AA$9&gt;=14/24,AA$9&lt;20/24)</formula>
    </cfRule>
    <cfRule type="expression" dxfId="5496" priority="49">
      <formula>AND(AA$9&gt;=8/24,AA$9&lt;14/24)</formula>
    </cfRule>
    <cfRule type="expression" dxfId="5495" priority="50">
      <formula>AA$9&lt;8/24</formula>
    </cfRule>
  </conditionalFormatting>
  <conditionalFormatting sqref="AA37:AA40">
    <cfRule type="expression" dxfId="5494" priority="43">
      <formula>AA$9&gt;=20/24</formula>
    </cfRule>
    <cfRule type="expression" dxfId="5493" priority="44">
      <formula>AND(AA$9&gt;=14/24,AA$9&lt;20/24)</formula>
    </cfRule>
    <cfRule type="expression" dxfId="5492" priority="45">
      <formula>AND(AA$9&gt;=8/24,AA$9&lt;14/24)</formula>
    </cfRule>
    <cfRule type="expression" dxfId="5491" priority="46">
      <formula>AA$9&lt;8/24</formula>
    </cfRule>
  </conditionalFormatting>
  <conditionalFormatting sqref="AA41">
    <cfRule type="expression" dxfId="5490" priority="39">
      <formula>AA$9&gt;=20/24</formula>
    </cfRule>
    <cfRule type="expression" dxfId="5489" priority="40">
      <formula>AND(AA$9&gt;=14/24,AA$9&lt;20/24)</formula>
    </cfRule>
    <cfRule type="expression" dxfId="5488" priority="41">
      <formula>AND(AA$9&gt;=8/24,AA$9&lt;14/24)</formula>
    </cfRule>
    <cfRule type="expression" dxfId="5487" priority="42">
      <formula>AA$9&lt;8/24</formula>
    </cfRule>
  </conditionalFormatting>
  <conditionalFormatting sqref="AA42">
    <cfRule type="expression" dxfId="5486" priority="35">
      <formula>AA$9&gt;=20/24</formula>
    </cfRule>
    <cfRule type="expression" dxfId="5485" priority="36">
      <formula>AND(AA$9&gt;=14/24,AA$9&lt;20/24)</formula>
    </cfRule>
    <cfRule type="expression" dxfId="5484" priority="37">
      <formula>AND(AA$9&gt;=8/24,AA$9&lt;14/24)</formula>
    </cfRule>
    <cfRule type="expression" dxfId="5483" priority="38">
      <formula>AA$9&lt;8/24</formula>
    </cfRule>
  </conditionalFormatting>
  <conditionalFormatting sqref="AA55:AA59">
    <cfRule type="expression" dxfId="5482" priority="31">
      <formula>AA$9&gt;=20/24</formula>
    </cfRule>
    <cfRule type="expression" dxfId="5481" priority="32">
      <formula>AND(AA$9&gt;=14/24,AA$9&lt;20/24)</formula>
    </cfRule>
    <cfRule type="expression" dxfId="5480" priority="33">
      <formula>AND(AA$9&gt;=8/24,AA$9&lt;14/24)</formula>
    </cfRule>
    <cfRule type="expression" dxfId="5479" priority="34">
      <formula>AA$9&lt;8/24</formula>
    </cfRule>
  </conditionalFormatting>
  <conditionalFormatting sqref="AA11:AA13 AA15:AA30 AA45:AA47 AA32:AA43">
    <cfRule type="expression" dxfId="5478" priority="30">
      <formula>AA11&gt;$AG11</formula>
    </cfRule>
  </conditionalFormatting>
  <conditionalFormatting sqref="AA29">
    <cfRule type="expression" dxfId="5477" priority="26">
      <formula>AA$9&gt;=20/24</formula>
    </cfRule>
    <cfRule type="expression" dxfId="5476" priority="27">
      <formula>AND(AA$9&gt;=14/24,AA$9&lt;20/24)</formula>
    </cfRule>
    <cfRule type="expression" dxfId="5475" priority="28">
      <formula>AND(AA$9&gt;=8/24,AA$9&lt;14/24)</formula>
    </cfRule>
    <cfRule type="expression" dxfId="5474" priority="29">
      <formula>AA$9&lt;8/24</formula>
    </cfRule>
  </conditionalFormatting>
  <conditionalFormatting sqref="AA29">
    <cfRule type="expression" dxfId="5473" priority="22">
      <formula>AA$9&gt;=20/24</formula>
    </cfRule>
    <cfRule type="expression" dxfId="5472" priority="23">
      <formula>AND(AA$9&gt;=14/24,AA$9&lt;20/24)</formula>
    </cfRule>
    <cfRule type="expression" dxfId="5471" priority="24">
      <formula>AND(AA$9&gt;=8/24,AA$9&lt;14/24)</formula>
    </cfRule>
    <cfRule type="expression" dxfId="5470" priority="25">
      <formula>AA$9&lt;8/24</formula>
    </cfRule>
  </conditionalFormatting>
  <conditionalFormatting sqref="AA14">
    <cfRule type="expression" dxfId="5469" priority="18">
      <formula>AA$9&gt;=20/24</formula>
    </cfRule>
    <cfRule type="expression" dxfId="5468" priority="19">
      <formula>AND(AA$9&gt;=14/24,AA$9&lt;20/24)</formula>
    </cfRule>
    <cfRule type="expression" dxfId="5467" priority="20">
      <formula>AND(AA$9&gt;=8/24,AA$9&lt;14/24)</formula>
    </cfRule>
    <cfRule type="expression" dxfId="5466" priority="21">
      <formula>AA$9&lt;8/24</formula>
    </cfRule>
  </conditionalFormatting>
  <conditionalFormatting sqref="AA14">
    <cfRule type="expression" dxfId="5465" priority="17">
      <formula>AA14&gt;$AG14</formula>
    </cfRule>
  </conditionalFormatting>
  <conditionalFormatting sqref="AA84:AA87">
    <cfRule type="expression" dxfId="5464" priority="13">
      <formula>AA$9&gt;=20/24</formula>
    </cfRule>
    <cfRule type="expression" dxfId="5463" priority="14">
      <formula>AND(AA$9&gt;=14/24,AA$9&lt;20/24)</formula>
    </cfRule>
    <cfRule type="expression" dxfId="5462" priority="15">
      <formula>AND(AA$9&gt;=8/24,AA$9&lt;14/24)</formula>
    </cfRule>
    <cfRule type="expression" dxfId="5461" priority="16">
      <formula>AA$9&lt;8/24</formula>
    </cfRule>
  </conditionalFormatting>
  <conditionalFormatting sqref="AA88">
    <cfRule type="expression" dxfId="5460" priority="9">
      <formula>AA$9&gt;=20/24</formula>
    </cfRule>
    <cfRule type="expression" dxfId="5459" priority="10">
      <formula>AND(AA$9&gt;=14/24,AA$9&lt;20/24)</formula>
    </cfRule>
    <cfRule type="expression" dxfId="5458" priority="11">
      <formula>AND(AA$9&gt;=8/24,AA$9&lt;14/24)</formula>
    </cfRule>
    <cfRule type="expression" dxfId="5457" priority="12">
      <formula>AA$9&lt;8/24</formula>
    </cfRule>
  </conditionalFormatting>
  <conditionalFormatting sqref="AA49">
    <cfRule type="expression" dxfId="5456" priority="5">
      <formula>AA$9&gt;=20/24</formula>
    </cfRule>
    <cfRule type="expression" dxfId="5455" priority="6">
      <formula>AND(AA$9&gt;=14/24,AA$9&lt;20/24)</formula>
    </cfRule>
    <cfRule type="expression" dxfId="5454" priority="7">
      <formula>AND(AA$9&gt;=8/24,AA$9&lt;14/24)</formula>
    </cfRule>
    <cfRule type="expression" dxfId="5453" priority="8">
      <formula>AA$9&lt;8/24</formula>
    </cfRule>
  </conditionalFormatting>
  <conditionalFormatting sqref="AA52:AA54">
    <cfRule type="expression" dxfId="5452" priority="1">
      <formula>AA$9&gt;=20/24</formula>
    </cfRule>
    <cfRule type="expression" dxfId="5451" priority="2">
      <formula>AND(AA$9&gt;=14/24,AA$9&lt;20/24)</formula>
    </cfRule>
    <cfRule type="expression" dxfId="5450" priority="3">
      <formula>AND(AA$9&gt;=8/24,AA$9&lt;14/24)</formula>
    </cfRule>
    <cfRule type="expression" dxfId="5449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29" width="6.85546875" customWidth="1"/>
    <col min="30" max="32" width="7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222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8</v>
      </c>
      <c r="D4" s="257">
        <f ca="1">IFERROR(DATE(2021,6,14)+C4,"")</f>
        <v>44369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263.91000000000003</v>
      </c>
      <c r="C5" s="32">
        <f t="shared" ref="C5:AF5" si="0">C60</f>
        <v>246.7</v>
      </c>
      <c r="D5" s="32">
        <f t="shared" si="0"/>
        <v>224.88</v>
      </c>
      <c r="E5" s="32">
        <f t="shared" si="0"/>
        <v>254.1</v>
      </c>
      <c r="F5" s="32">
        <f t="shared" si="0"/>
        <v>211.1</v>
      </c>
      <c r="G5" s="32">
        <f t="shared" si="0"/>
        <v>191.1</v>
      </c>
      <c r="H5" s="32">
        <f t="shared" si="0"/>
        <v>195.9</v>
      </c>
      <c r="I5" s="32">
        <f t="shared" si="0"/>
        <v>224.83999999999997</v>
      </c>
      <c r="J5" s="32">
        <f t="shared" si="0"/>
        <v>223.77999999999997</v>
      </c>
      <c r="K5" s="32">
        <f t="shared" si="0"/>
        <v>239.2</v>
      </c>
      <c r="L5" s="32">
        <f t="shared" si="0"/>
        <v>314.2</v>
      </c>
      <c r="M5" s="32">
        <f t="shared" si="0"/>
        <v>428.6</v>
      </c>
      <c r="N5" s="32">
        <f t="shared" si="0"/>
        <v>0</v>
      </c>
      <c r="O5" s="32">
        <f t="shared" si="0"/>
        <v>431.20000000000005</v>
      </c>
      <c r="P5" s="32">
        <f t="shared" si="0"/>
        <v>449.6</v>
      </c>
      <c r="Q5" s="32">
        <f t="shared" si="0"/>
        <v>510.4</v>
      </c>
      <c r="R5" s="32">
        <f t="shared" si="0"/>
        <v>476.8</v>
      </c>
      <c r="S5" s="32">
        <f t="shared" si="0"/>
        <v>457.40000000000003</v>
      </c>
      <c r="T5" s="32">
        <f t="shared" si="0"/>
        <v>431.20000000000005</v>
      </c>
      <c r="U5" s="32">
        <f t="shared" si="0"/>
        <v>429</v>
      </c>
      <c r="V5" s="32">
        <f t="shared" si="0"/>
        <v>380.5</v>
      </c>
      <c r="W5" s="32">
        <f t="shared" si="0"/>
        <v>357.39000000000004</v>
      </c>
      <c r="X5" s="32">
        <f t="shared" si="0"/>
        <v>323.2</v>
      </c>
      <c r="Y5" s="32">
        <f t="shared" si="0"/>
        <v>345.34999999999997</v>
      </c>
      <c r="Z5" s="32">
        <f t="shared" si="0"/>
        <v>511.4</v>
      </c>
      <c r="AA5" s="32">
        <f t="shared" si="0"/>
        <v>466.75</v>
      </c>
      <c r="AB5" s="32">
        <f t="shared" si="0"/>
        <v>485.1</v>
      </c>
      <c r="AC5" s="32">
        <f t="shared" si="0"/>
        <v>474.5</v>
      </c>
      <c r="AD5" s="32">
        <f t="shared" si="0"/>
        <v>382</v>
      </c>
      <c r="AE5" s="32">
        <f t="shared" si="0"/>
        <v>263</v>
      </c>
      <c r="AF5" s="32">
        <f t="shared" si="0"/>
        <v>208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4"/>
      <c r="E6" s="184"/>
      <c r="F6" s="184"/>
      <c r="G6" s="184"/>
      <c r="H6" s="184"/>
      <c r="I6" s="184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1234MW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Load=143</v>
      </c>
      <c r="B7" s="36">
        <f t="shared" ref="B7:AF7" si="1">B66</f>
        <v>1048.1500000000001</v>
      </c>
      <c r="C7" s="36">
        <f t="shared" si="1"/>
        <v>1015.3399999999999</v>
      </c>
      <c r="D7" s="36">
        <f t="shared" si="1"/>
        <v>996.81999999999994</v>
      </c>
      <c r="E7" s="36">
        <f t="shared" si="1"/>
        <v>1020.57</v>
      </c>
      <c r="F7" s="36">
        <f t="shared" si="1"/>
        <v>976.74</v>
      </c>
      <c r="G7" s="36">
        <f t="shared" si="1"/>
        <v>989.24</v>
      </c>
      <c r="H7" s="36">
        <f t="shared" si="1"/>
        <v>1009.24</v>
      </c>
      <c r="I7" s="36">
        <f t="shared" si="1"/>
        <v>1030.8800000000001</v>
      </c>
      <c r="J7" s="36">
        <f t="shared" si="1"/>
        <v>1030.42</v>
      </c>
      <c r="K7" s="36">
        <f t="shared" si="1"/>
        <v>1049.3399999999999</v>
      </c>
      <c r="L7" s="36">
        <f>L66</f>
        <v>1114.1399999999999</v>
      </c>
      <c r="M7" s="36">
        <f t="shared" si="1"/>
        <v>1233.8400000000001</v>
      </c>
      <c r="N7" s="36">
        <f t="shared" si="1"/>
        <v>143.04</v>
      </c>
      <c r="O7" s="36">
        <f t="shared" si="1"/>
        <v>1147.94</v>
      </c>
      <c r="P7" s="36">
        <f t="shared" si="1"/>
        <v>1176.94</v>
      </c>
      <c r="Q7" s="36">
        <f t="shared" si="1"/>
        <v>1243.24</v>
      </c>
      <c r="R7" s="36">
        <f t="shared" si="1"/>
        <v>1210.46</v>
      </c>
      <c r="S7" s="36">
        <f t="shared" si="1"/>
        <v>1221.2600000000002</v>
      </c>
      <c r="T7" s="36">
        <f t="shared" si="1"/>
        <v>1182.94</v>
      </c>
      <c r="U7" s="36">
        <f t="shared" si="1"/>
        <v>1163.8600000000001</v>
      </c>
      <c r="V7" s="36">
        <f t="shared" si="1"/>
        <v>1113.2600000000002</v>
      </c>
      <c r="W7" s="36">
        <f t="shared" si="1"/>
        <v>1099.5500000000002</v>
      </c>
      <c r="X7" s="36">
        <f t="shared" si="1"/>
        <v>1073.06</v>
      </c>
      <c r="Y7" s="36">
        <f t="shared" si="1"/>
        <v>1098.8900000000001</v>
      </c>
      <c r="Z7" s="36">
        <f t="shared" si="1"/>
        <v>1279.3400000000001</v>
      </c>
      <c r="AA7" s="36">
        <f t="shared" si="1"/>
        <v>1242.99</v>
      </c>
      <c r="AB7" s="36">
        <f t="shared" si="1"/>
        <v>1256.1400000000001</v>
      </c>
      <c r="AC7" s="36">
        <f t="shared" si="1"/>
        <v>1244.44</v>
      </c>
      <c r="AD7" s="36">
        <f t="shared" si="1"/>
        <v>1139.74</v>
      </c>
      <c r="AE7" s="36">
        <f t="shared" si="1"/>
        <v>1080.74</v>
      </c>
      <c r="AF7" s="36">
        <f t="shared" si="1"/>
        <v>1024.74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58.4</v>
      </c>
      <c r="C11" s="48">
        <v>60</v>
      </c>
      <c r="D11" s="48">
        <v>55.2</v>
      </c>
      <c r="E11" s="48">
        <v>56.1</v>
      </c>
      <c r="F11" s="48">
        <v>57.7</v>
      </c>
      <c r="G11" s="48">
        <v>59.2</v>
      </c>
      <c r="H11" s="48">
        <v>59.3</v>
      </c>
      <c r="I11" s="48">
        <v>60</v>
      </c>
      <c r="J11" s="48">
        <v>59.8</v>
      </c>
      <c r="K11" s="48">
        <v>61.7</v>
      </c>
      <c r="L11" s="49">
        <v>60.3</v>
      </c>
      <c r="M11" s="49">
        <v>62.4</v>
      </c>
      <c r="N11" s="49">
        <v>63.3</v>
      </c>
      <c r="O11" s="49">
        <v>62.1</v>
      </c>
      <c r="P11" s="49">
        <v>63.3</v>
      </c>
      <c r="Q11" s="49">
        <v>60</v>
      </c>
      <c r="R11" s="50">
        <v>63.2</v>
      </c>
      <c r="S11" s="50">
        <v>62.2</v>
      </c>
      <c r="T11" s="50">
        <v>60.08</v>
      </c>
      <c r="U11" s="50">
        <v>60.3</v>
      </c>
      <c r="V11" s="50">
        <v>60</v>
      </c>
      <c r="W11" s="50">
        <v>60</v>
      </c>
      <c r="X11" s="50">
        <v>60</v>
      </c>
      <c r="Y11" s="50">
        <v>60</v>
      </c>
      <c r="Z11" s="50">
        <v>60</v>
      </c>
      <c r="AA11" s="48">
        <v>60</v>
      </c>
      <c r="AB11" s="48">
        <v>60</v>
      </c>
      <c r="AC11" s="48">
        <v>60</v>
      </c>
      <c r="AD11" s="48">
        <v>60</v>
      </c>
      <c r="AE11" s="48">
        <v>60</v>
      </c>
      <c r="AF11" s="48">
        <v>60</v>
      </c>
      <c r="AG11" s="51">
        <v>60</v>
      </c>
      <c r="AH11" s="52">
        <f>MAX(B11:AF11)</f>
        <v>63.3</v>
      </c>
      <c r="AI11" s="53">
        <f>MIN(B11:AF11)</f>
        <v>55.2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46.2</v>
      </c>
      <c r="C13" s="56">
        <v>46.5</v>
      </c>
      <c r="D13" s="56">
        <v>46</v>
      </c>
      <c r="E13" s="56">
        <v>46.6</v>
      </c>
      <c r="F13" s="56">
        <v>46.4</v>
      </c>
      <c r="G13" s="56">
        <v>46.4</v>
      </c>
      <c r="H13" s="56">
        <v>45.3</v>
      </c>
      <c r="I13" s="56">
        <v>46.8</v>
      </c>
      <c r="J13" s="56">
        <v>45.6</v>
      </c>
      <c r="K13" s="56">
        <v>44.7</v>
      </c>
      <c r="L13" s="49">
        <v>45.8</v>
      </c>
      <c r="M13" s="49">
        <v>23.4</v>
      </c>
      <c r="N13" s="49">
        <v>23.4</v>
      </c>
      <c r="O13" s="49">
        <v>23.1</v>
      </c>
      <c r="P13" s="49">
        <v>22.8</v>
      </c>
      <c r="Q13" s="49">
        <v>23</v>
      </c>
      <c r="R13" s="49">
        <v>23.2</v>
      </c>
      <c r="S13" s="49">
        <v>23.7</v>
      </c>
      <c r="T13" s="49">
        <v>24.1</v>
      </c>
      <c r="U13" s="49">
        <v>24.2</v>
      </c>
      <c r="V13" s="49">
        <v>24</v>
      </c>
      <c r="W13" s="49">
        <v>23.5</v>
      </c>
      <c r="X13" s="49">
        <v>24.2</v>
      </c>
      <c r="Y13" s="49">
        <v>25.2</v>
      </c>
      <c r="Z13" s="49">
        <v>24.1</v>
      </c>
      <c r="AA13" s="56">
        <v>23.6</v>
      </c>
      <c r="AB13" s="56">
        <v>23.6</v>
      </c>
      <c r="AC13" s="56">
        <v>23.6</v>
      </c>
      <c r="AD13" s="56">
        <v>23.6</v>
      </c>
      <c r="AE13" s="56">
        <v>23.6</v>
      </c>
      <c r="AF13" s="56">
        <v>23.6</v>
      </c>
      <c r="AG13" s="59">
        <v>45</v>
      </c>
      <c r="AH13" s="52">
        <f t="shared" si="2"/>
        <v>46.8</v>
      </c>
      <c r="AI13" s="53">
        <f t="shared" si="3"/>
        <v>22.8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25.5</v>
      </c>
      <c r="C18" s="56">
        <v>25.5</v>
      </c>
      <c r="D18" s="56">
        <v>25.7</v>
      </c>
      <c r="E18" s="56">
        <v>25.7</v>
      </c>
      <c r="F18" s="56">
        <v>18.7</v>
      </c>
      <c r="G18" s="56">
        <v>25.4</v>
      </c>
      <c r="H18" s="56">
        <v>25.4</v>
      </c>
      <c r="I18" s="56">
        <v>25.3</v>
      </c>
      <c r="J18" s="56">
        <v>25.2</v>
      </c>
      <c r="K18" s="56">
        <v>25.7</v>
      </c>
      <c r="L18" s="49">
        <v>0</v>
      </c>
      <c r="M18" s="49">
        <v>0</v>
      </c>
      <c r="N18" s="49">
        <v>0</v>
      </c>
      <c r="O18" s="49">
        <v>22</v>
      </c>
      <c r="P18" s="49">
        <v>22</v>
      </c>
      <c r="Q18" s="49">
        <v>22</v>
      </c>
      <c r="R18" s="49">
        <v>25</v>
      </c>
      <c r="S18" s="49">
        <v>24.9</v>
      </c>
      <c r="T18" s="49">
        <v>25.1</v>
      </c>
      <c r="U18" s="49">
        <v>25.2</v>
      </c>
      <c r="V18" s="49">
        <v>25</v>
      </c>
      <c r="W18" s="49">
        <v>25.6</v>
      </c>
      <c r="X18" s="49">
        <v>25.3</v>
      </c>
      <c r="Y18" s="49">
        <v>25.3</v>
      </c>
      <c r="Z18" s="49">
        <v>25</v>
      </c>
      <c r="AA18" s="49">
        <v>25</v>
      </c>
      <c r="AB18" s="49">
        <v>25</v>
      </c>
      <c r="AC18" s="49">
        <v>25</v>
      </c>
      <c r="AD18" s="49">
        <v>25</v>
      </c>
      <c r="AE18" s="49">
        <v>25</v>
      </c>
      <c r="AF18" s="49">
        <v>25</v>
      </c>
      <c r="AG18" s="59">
        <v>22.1</v>
      </c>
      <c r="AH18" s="52">
        <f t="shared" si="2"/>
        <v>25.7</v>
      </c>
      <c r="AI18" s="53">
        <f t="shared" si="3"/>
        <v>0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56">
        <v>21.6</v>
      </c>
      <c r="C19" s="56">
        <v>21.6</v>
      </c>
      <c r="D19" s="56">
        <v>21.6</v>
      </c>
      <c r="E19" s="56">
        <v>21.6</v>
      </c>
      <c r="F19" s="56">
        <v>21.6</v>
      </c>
      <c r="G19" s="56">
        <v>21.6</v>
      </c>
      <c r="H19" s="56">
        <v>21.6</v>
      </c>
      <c r="I19" s="56">
        <v>21.6</v>
      </c>
      <c r="J19" s="56">
        <v>21.6</v>
      </c>
      <c r="K19" s="56">
        <v>21.6</v>
      </c>
      <c r="L19" s="49">
        <v>21.6</v>
      </c>
      <c r="M19" s="49">
        <v>21.6</v>
      </c>
      <c r="N19" s="49">
        <v>21.6</v>
      </c>
      <c r="O19" s="49">
        <v>21.6</v>
      </c>
      <c r="P19" s="49">
        <v>21.6</v>
      </c>
      <c r="Q19" s="49">
        <v>21.6</v>
      </c>
      <c r="R19" s="49">
        <v>14.9</v>
      </c>
      <c r="S19" s="49">
        <v>14.9</v>
      </c>
      <c r="T19" s="49">
        <v>14.9</v>
      </c>
      <c r="U19" s="49">
        <v>14.9</v>
      </c>
      <c r="V19" s="49">
        <v>14.9</v>
      </c>
      <c r="W19" s="49">
        <v>14.9</v>
      </c>
      <c r="X19" s="49">
        <v>14.9</v>
      </c>
      <c r="Y19" s="49">
        <v>14.9</v>
      </c>
      <c r="Z19" s="49">
        <v>18.8</v>
      </c>
      <c r="AA19" s="49">
        <v>18.3</v>
      </c>
      <c r="AB19" s="49">
        <v>18.3</v>
      </c>
      <c r="AC19" s="49">
        <v>18.3</v>
      </c>
      <c r="AD19" s="49">
        <v>18.3</v>
      </c>
      <c r="AE19" s="49">
        <v>18.3</v>
      </c>
      <c r="AF19" s="49">
        <v>18.3</v>
      </c>
      <c r="AG19" s="59">
        <v>22.1</v>
      </c>
      <c r="AH19" s="52">
        <f t="shared" si="2"/>
        <v>21.6</v>
      </c>
      <c r="AI19" s="53">
        <f t="shared" si="3"/>
        <v>14.9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17.100000000000001</v>
      </c>
      <c r="C20" s="56">
        <v>17.399999999999999</v>
      </c>
      <c r="D20" s="56">
        <v>16.399999999999999</v>
      </c>
      <c r="E20" s="56">
        <v>16.5</v>
      </c>
      <c r="F20" s="56">
        <v>16.600000000000001</v>
      </c>
      <c r="G20" s="56">
        <v>16.5</v>
      </c>
      <c r="H20" s="56">
        <v>16.2</v>
      </c>
      <c r="I20" s="56">
        <v>15.8</v>
      </c>
      <c r="J20" s="56">
        <v>15.9</v>
      </c>
      <c r="K20" s="56">
        <v>16.100000000000001</v>
      </c>
      <c r="L20" s="49">
        <v>16.100000000000001</v>
      </c>
      <c r="M20" s="49">
        <v>12.6</v>
      </c>
      <c r="N20" s="49" t="s">
        <v>235</v>
      </c>
      <c r="O20" s="49">
        <v>12.5</v>
      </c>
      <c r="P20" s="49">
        <v>11.8</v>
      </c>
      <c r="Q20" s="49">
        <v>11.8</v>
      </c>
      <c r="R20" s="49">
        <v>11.8</v>
      </c>
      <c r="S20" s="49">
        <v>11.8</v>
      </c>
      <c r="T20" s="49">
        <v>14</v>
      </c>
      <c r="U20" s="49">
        <v>15</v>
      </c>
      <c r="V20" s="49">
        <v>15</v>
      </c>
      <c r="W20" s="49">
        <v>14.9</v>
      </c>
      <c r="X20" s="49">
        <v>15</v>
      </c>
      <c r="Y20" s="49">
        <v>15.4</v>
      </c>
      <c r="Z20" s="49">
        <v>15.4</v>
      </c>
      <c r="AA20" s="49">
        <v>15.2</v>
      </c>
      <c r="AB20" s="49">
        <v>14.9</v>
      </c>
      <c r="AC20" s="49">
        <v>14.2</v>
      </c>
      <c r="AD20" s="49">
        <v>14.2</v>
      </c>
      <c r="AE20" s="49">
        <v>14.2</v>
      </c>
      <c r="AF20" s="49">
        <v>14.2</v>
      </c>
      <c r="AG20" s="59">
        <v>22</v>
      </c>
      <c r="AH20" s="52">
        <f t="shared" si="2"/>
        <v>17.399999999999999</v>
      </c>
      <c r="AI20" s="53">
        <f t="shared" si="3"/>
        <v>11.8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56">
        <v>21</v>
      </c>
      <c r="H21" s="56">
        <v>21</v>
      </c>
      <c r="I21" s="56">
        <v>21</v>
      </c>
      <c r="J21" s="56">
        <v>21</v>
      </c>
      <c r="K21" s="56">
        <v>21</v>
      </c>
      <c r="L21" s="49">
        <v>21</v>
      </c>
      <c r="M21" s="49">
        <v>21</v>
      </c>
      <c r="N21" s="49" t="s">
        <v>236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7.5</v>
      </c>
      <c r="C22" s="49">
        <v>7.5</v>
      </c>
      <c r="D22" s="49">
        <v>7.5</v>
      </c>
      <c r="E22" s="49">
        <v>7.5</v>
      </c>
      <c r="F22" s="49">
        <v>7.5</v>
      </c>
      <c r="G22" s="56">
        <v>7.5</v>
      </c>
      <c r="H22" s="56">
        <v>7.5</v>
      </c>
      <c r="I22" s="56">
        <v>7.5</v>
      </c>
      <c r="J22" s="56">
        <v>7.5</v>
      </c>
      <c r="K22" s="56">
        <v>7.5</v>
      </c>
      <c r="L22" s="49">
        <v>7.5</v>
      </c>
      <c r="M22" s="49">
        <v>7.5</v>
      </c>
      <c r="N22" s="49" t="s">
        <v>237</v>
      </c>
      <c r="O22" s="49">
        <v>7.5</v>
      </c>
      <c r="P22" s="49">
        <v>7.5</v>
      </c>
      <c r="Q22" s="49">
        <v>7.5</v>
      </c>
      <c r="R22" s="49">
        <v>7.32</v>
      </c>
      <c r="S22" s="49">
        <v>7.32</v>
      </c>
      <c r="T22" s="49">
        <v>7.32</v>
      </c>
      <c r="U22" s="49">
        <v>7.32</v>
      </c>
      <c r="V22" s="49">
        <v>7.32</v>
      </c>
      <c r="W22" s="49">
        <v>7.32</v>
      </c>
      <c r="X22" s="49">
        <v>7.32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14.9</v>
      </c>
      <c r="AH22" s="52">
        <f t="shared" si="2"/>
        <v>7.5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0</v>
      </c>
      <c r="C23" s="49">
        <v>0</v>
      </c>
      <c r="D23" s="49">
        <v>0</v>
      </c>
      <c r="E23" s="49">
        <v>0</v>
      </c>
      <c r="F23" s="49">
        <v>0</v>
      </c>
      <c r="G23" s="56">
        <v>0</v>
      </c>
      <c r="H23" s="56">
        <v>12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 t="s">
        <v>238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13.6</v>
      </c>
      <c r="AH23" s="52">
        <f t="shared" si="2"/>
        <v>12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 t="s">
        <v>239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12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6">
        <v>0</v>
      </c>
      <c r="M25" s="56">
        <v>0</v>
      </c>
      <c r="N25" s="56" t="s">
        <v>236</v>
      </c>
      <c r="O25" s="49">
        <v>0</v>
      </c>
      <c r="P25" s="49">
        <v>0</v>
      </c>
      <c r="Q25" s="49">
        <v>4</v>
      </c>
      <c r="R25" s="49">
        <v>4</v>
      </c>
      <c r="S25" s="49">
        <v>4</v>
      </c>
      <c r="T25" s="49">
        <v>4</v>
      </c>
      <c r="U25" s="49">
        <v>4</v>
      </c>
      <c r="V25" s="49">
        <v>4</v>
      </c>
      <c r="W25" s="49">
        <v>4</v>
      </c>
      <c r="X25" s="49">
        <v>4</v>
      </c>
      <c r="Y25" s="49">
        <v>4</v>
      </c>
      <c r="Z25" s="49">
        <v>4</v>
      </c>
      <c r="AA25" s="49">
        <v>4</v>
      </c>
      <c r="AB25" s="49">
        <v>4</v>
      </c>
      <c r="AC25" s="49">
        <v>4</v>
      </c>
      <c r="AD25" s="49">
        <v>4</v>
      </c>
      <c r="AE25" s="49">
        <v>4</v>
      </c>
      <c r="AF25" s="49">
        <v>4</v>
      </c>
      <c r="AG25" s="59">
        <v>12</v>
      </c>
      <c r="AH25" s="52">
        <f t="shared" si="2"/>
        <v>12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 t="s">
        <v>240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/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56">
        <v>8.1999999999999993</v>
      </c>
      <c r="H28" s="56">
        <v>8.1999999999999993</v>
      </c>
      <c r="I28" s="56">
        <v>8.1999999999999993</v>
      </c>
      <c r="J28" s="56">
        <v>8.1999999999999993</v>
      </c>
      <c r="K28" s="56">
        <v>8.1999999999999993</v>
      </c>
      <c r="L28" s="49">
        <v>8.1999999999999993</v>
      </c>
      <c r="M28" s="49">
        <v>8.1999999999999993</v>
      </c>
      <c r="N28" s="49" t="s">
        <v>241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8.1999999999999993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 t="s">
        <v>242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150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150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67"/>
      <c r="M30" s="67"/>
      <c r="N30" s="67" t="s">
        <v>241</v>
      </c>
      <c r="O30" s="67"/>
      <c r="P30" s="67">
        <v>137.6</v>
      </c>
      <c r="Q30" s="67">
        <v>138</v>
      </c>
      <c r="R30" s="67">
        <v>138.19999999999999</v>
      </c>
      <c r="S30" s="67">
        <v>142.6</v>
      </c>
      <c r="T30" s="67">
        <v>143.1</v>
      </c>
      <c r="U30" s="67">
        <v>143.1</v>
      </c>
      <c r="V30" s="67">
        <v>130</v>
      </c>
      <c r="W30" s="67">
        <v>131.9</v>
      </c>
      <c r="X30" s="67">
        <v>121</v>
      </c>
      <c r="Y30" s="67">
        <v>128.5</v>
      </c>
      <c r="Z30" s="67">
        <v>131.1</v>
      </c>
      <c r="AA30" s="67">
        <v>131.69999999999999</v>
      </c>
      <c r="AB30" s="67">
        <v>133.1</v>
      </c>
      <c r="AC30" s="67">
        <v>133</v>
      </c>
      <c r="AD30" s="67">
        <v>135</v>
      </c>
      <c r="AE30" s="67">
        <v>135</v>
      </c>
      <c r="AF30" s="56">
        <v>135</v>
      </c>
      <c r="AG30" s="59">
        <v>240</v>
      </c>
      <c r="AH30" s="52">
        <f t="shared" si="2"/>
        <v>143.1</v>
      </c>
      <c r="AI30" s="53">
        <f t="shared" si="3"/>
        <v>121</v>
      </c>
      <c r="AK30" s="54"/>
    </row>
    <row r="31" spans="1:88" thickBot="1" x14ac:dyDescent="0.4">
      <c r="A31" s="68" t="s">
        <v>37</v>
      </c>
      <c r="B31" s="69">
        <f t="shared" ref="B31:AF31" si="4">SUM(B11:B29)</f>
        <v>408.7</v>
      </c>
      <c r="C31" s="69">
        <f t="shared" si="4"/>
        <v>398.9</v>
      </c>
      <c r="D31" s="69">
        <f t="shared" si="4"/>
        <v>392.79999999999995</v>
      </c>
      <c r="E31" s="69">
        <f t="shared" si="4"/>
        <v>394.4</v>
      </c>
      <c r="F31" s="69">
        <f t="shared" si="4"/>
        <v>388.9</v>
      </c>
      <c r="G31" s="69">
        <f t="shared" si="4"/>
        <v>397</v>
      </c>
      <c r="H31" s="69">
        <f t="shared" si="4"/>
        <v>407.7</v>
      </c>
      <c r="I31" s="69">
        <f t="shared" si="4"/>
        <v>397.4</v>
      </c>
      <c r="J31" s="69">
        <f t="shared" si="4"/>
        <v>396</v>
      </c>
      <c r="K31" s="69">
        <f t="shared" si="4"/>
        <v>397.69999999999993</v>
      </c>
      <c r="L31" s="69">
        <f t="shared" si="4"/>
        <v>371.69999999999993</v>
      </c>
      <c r="M31" s="69">
        <f t="shared" si="4"/>
        <v>347.9</v>
      </c>
      <c r="N31" s="69">
        <f>SUM(N11:N30)</f>
        <v>139.5</v>
      </c>
      <c r="O31" s="69">
        <f t="shared" si="4"/>
        <v>369.2</v>
      </c>
      <c r="P31" s="69">
        <f t="shared" si="4"/>
        <v>369.4</v>
      </c>
      <c r="Q31" s="69">
        <f t="shared" si="4"/>
        <v>370.29999999999995</v>
      </c>
      <c r="R31" s="69">
        <f t="shared" si="4"/>
        <v>369.82000000000005</v>
      </c>
      <c r="S31" s="69">
        <f t="shared" si="4"/>
        <v>369.22</v>
      </c>
      <c r="T31" s="69">
        <f t="shared" si="4"/>
        <v>369.9</v>
      </c>
      <c r="U31" s="69">
        <f t="shared" si="4"/>
        <v>371.32</v>
      </c>
      <c r="V31" s="69">
        <f t="shared" si="4"/>
        <v>370.62</v>
      </c>
      <c r="W31" s="69">
        <f t="shared" si="4"/>
        <v>370.62</v>
      </c>
      <c r="X31" s="69">
        <f t="shared" si="4"/>
        <v>371.12</v>
      </c>
      <c r="Y31" s="69">
        <f t="shared" si="4"/>
        <v>365.20000000000005</v>
      </c>
      <c r="Z31" s="69">
        <f t="shared" si="4"/>
        <v>377.70000000000005</v>
      </c>
      <c r="AA31" s="69">
        <f t="shared" si="4"/>
        <v>376.5</v>
      </c>
      <c r="AB31" s="69">
        <f t="shared" si="4"/>
        <v>376.20000000000005</v>
      </c>
      <c r="AC31" s="69">
        <f t="shared" si="4"/>
        <v>375.5</v>
      </c>
      <c r="AD31" s="69">
        <f t="shared" si="4"/>
        <v>375.5</v>
      </c>
      <c r="AE31" s="69">
        <f t="shared" si="4"/>
        <v>375.5</v>
      </c>
      <c r="AF31" s="69">
        <f t="shared" si="4"/>
        <v>375.5</v>
      </c>
      <c r="AG31" s="59">
        <f>SUM(AG11:AG30)</f>
        <v>774.2</v>
      </c>
      <c r="AH31" s="52">
        <f t="shared" si="2"/>
        <v>408.7</v>
      </c>
      <c r="AI31" s="53">
        <f t="shared" si="3"/>
        <v>139.5</v>
      </c>
      <c r="AK31" s="54"/>
    </row>
    <row r="32" spans="1:88" ht="14.45" x14ac:dyDescent="0.35">
      <c r="A32" s="55" t="s">
        <v>38</v>
      </c>
      <c r="B32" s="56">
        <v>139.19999999999999</v>
      </c>
      <c r="C32" s="56">
        <v>130.19999999999999</v>
      </c>
      <c r="D32" s="56">
        <v>139</v>
      </c>
      <c r="E32" s="56">
        <v>138.80000000000001</v>
      </c>
      <c r="F32" s="56">
        <v>138.80000000000001</v>
      </c>
      <c r="G32" s="56">
        <v>139.30000000000001</v>
      </c>
      <c r="H32" s="56">
        <v>139.4</v>
      </c>
      <c r="I32" s="56">
        <v>139.69999999999999</v>
      </c>
      <c r="J32" s="56">
        <v>139.4</v>
      </c>
      <c r="K32" s="56">
        <v>139.19999999999999</v>
      </c>
      <c r="L32" s="49">
        <v>138.69999999999999</v>
      </c>
      <c r="M32" s="49">
        <v>138.4</v>
      </c>
      <c r="N32" s="49" t="s">
        <v>238</v>
      </c>
      <c r="O32" s="49">
        <v>93.4</v>
      </c>
      <c r="P32" s="49">
        <v>139.4</v>
      </c>
      <c r="Q32" s="49">
        <v>139.1</v>
      </c>
      <c r="R32" s="49">
        <v>139.69999999999999</v>
      </c>
      <c r="S32" s="49">
        <v>139</v>
      </c>
      <c r="T32" s="49">
        <v>138.6</v>
      </c>
      <c r="U32" s="49">
        <v>139.5</v>
      </c>
      <c r="V32" s="49">
        <v>139</v>
      </c>
      <c r="W32" s="49">
        <v>140</v>
      </c>
      <c r="X32" s="49">
        <v>140.1</v>
      </c>
      <c r="Y32" s="49">
        <v>140.5</v>
      </c>
      <c r="Z32" s="49">
        <v>140.5</v>
      </c>
      <c r="AA32" s="48">
        <v>136.1</v>
      </c>
      <c r="AB32" s="48">
        <v>139.9</v>
      </c>
      <c r="AC32" s="48">
        <v>140.19999999999999</v>
      </c>
      <c r="AD32" s="48">
        <v>140</v>
      </c>
      <c r="AE32" s="48">
        <v>140</v>
      </c>
      <c r="AF32" s="48">
        <v>140</v>
      </c>
      <c r="AG32" s="57">
        <v>144</v>
      </c>
      <c r="AH32" s="52">
        <f t="shared" si="2"/>
        <v>140.5</v>
      </c>
      <c r="AI32" s="53">
        <f t="shared" si="3"/>
        <v>93.4</v>
      </c>
      <c r="AK32" s="54"/>
    </row>
    <row r="33" spans="1:41" ht="14.45" x14ac:dyDescent="0.35">
      <c r="A33" s="58" t="s">
        <v>39</v>
      </c>
      <c r="B33" s="56">
        <v>45.3</v>
      </c>
      <c r="C33" s="56">
        <v>44.7</v>
      </c>
      <c r="D33" s="56">
        <v>45</v>
      </c>
      <c r="E33" s="56">
        <v>45.9</v>
      </c>
      <c r="F33" s="56">
        <v>36.5</v>
      </c>
      <c r="G33" s="56">
        <v>59.1</v>
      </c>
      <c r="H33" s="56">
        <v>60.1</v>
      </c>
      <c r="I33" s="56">
        <v>59.8</v>
      </c>
      <c r="J33" s="56">
        <v>59.1</v>
      </c>
      <c r="K33" s="56">
        <v>70.599999999999994</v>
      </c>
      <c r="L33" s="70">
        <v>70</v>
      </c>
      <c r="M33" s="70">
        <v>70</v>
      </c>
      <c r="N33" s="70" t="s">
        <v>243</v>
      </c>
      <c r="O33" s="70">
        <v>70.099999999999994</v>
      </c>
      <c r="P33" s="70">
        <v>71.8</v>
      </c>
      <c r="Q33" s="70">
        <v>68.5</v>
      </c>
      <c r="R33" s="70">
        <v>69.599999999999994</v>
      </c>
      <c r="S33" s="70">
        <v>69.2</v>
      </c>
      <c r="T33" s="70">
        <v>69.599999999999994</v>
      </c>
      <c r="U33" s="70">
        <v>51</v>
      </c>
      <c r="V33" s="70">
        <v>51</v>
      </c>
      <c r="W33" s="70">
        <v>59.2</v>
      </c>
      <c r="X33" s="70">
        <v>50.3</v>
      </c>
      <c r="Y33" s="70">
        <v>54.5</v>
      </c>
      <c r="Z33" s="70">
        <v>62.1</v>
      </c>
      <c r="AA33" s="56">
        <v>61.5</v>
      </c>
      <c r="AB33" s="56">
        <v>51.4</v>
      </c>
      <c r="AC33" s="56">
        <v>50.5</v>
      </c>
      <c r="AD33" s="56">
        <v>52</v>
      </c>
      <c r="AE33" s="56">
        <v>52</v>
      </c>
      <c r="AF33" s="56">
        <v>52</v>
      </c>
      <c r="AG33" s="59">
        <v>70</v>
      </c>
      <c r="AH33" s="52">
        <f t="shared" si="2"/>
        <v>71.8</v>
      </c>
      <c r="AI33" s="53">
        <f t="shared" si="3"/>
        <v>36.5</v>
      </c>
      <c r="AK33" s="54"/>
    </row>
    <row r="34" spans="1:41" ht="14.45" x14ac:dyDescent="0.35">
      <c r="A34" s="58" t="s">
        <v>40</v>
      </c>
      <c r="B34" s="56">
        <v>0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70">
        <v>0</v>
      </c>
      <c r="N34" s="70" t="s">
        <v>244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  <c r="Z34" s="70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43</v>
      </c>
      <c r="AF34" s="56">
        <v>59</v>
      </c>
      <c r="AG34" s="59">
        <v>69</v>
      </c>
      <c r="AH34" s="52">
        <f t="shared" si="2"/>
        <v>59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27.5</v>
      </c>
      <c r="C35" s="56">
        <v>27.5</v>
      </c>
      <c r="D35" s="56">
        <v>27.7</v>
      </c>
      <c r="E35" s="56">
        <v>27.7</v>
      </c>
      <c r="F35" s="56">
        <v>27.7</v>
      </c>
      <c r="G35" s="56">
        <v>27.5</v>
      </c>
      <c r="H35" s="56">
        <v>27.5</v>
      </c>
      <c r="I35" s="56">
        <v>27.5</v>
      </c>
      <c r="J35" s="56">
        <v>27.5</v>
      </c>
      <c r="K35" s="56">
        <v>27.5</v>
      </c>
      <c r="L35" s="56">
        <v>27.5</v>
      </c>
      <c r="M35" s="70">
        <v>27.2</v>
      </c>
      <c r="N35" s="70"/>
      <c r="O35" s="70">
        <v>0</v>
      </c>
      <c r="P35" s="70">
        <v>0</v>
      </c>
      <c r="Q35" s="70">
        <v>0</v>
      </c>
      <c r="R35" s="70">
        <v>0</v>
      </c>
      <c r="S35" s="70">
        <v>28.2</v>
      </c>
      <c r="T35" s="70">
        <v>28.2</v>
      </c>
      <c r="U35" s="70">
        <v>28.2</v>
      </c>
      <c r="V35" s="70">
        <v>28</v>
      </c>
      <c r="W35" s="70">
        <v>28.2</v>
      </c>
      <c r="X35" s="70">
        <v>28.2</v>
      </c>
      <c r="Y35" s="70">
        <v>28.2</v>
      </c>
      <c r="Z35" s="70">
        <v>28.2</v>
      </c>
      <c r="AA35" s="56">
        <v>28.3</v>
      </c>
      <c r="AB35" s="56">
        <v>28.6</v>
      </c>
      <c r="AC35" s="56">
        <v>28.6</v>
      </c>
      <c r="AD35" s="56">
        <v>28.6</v>
      </c>
      <c r="AE35" s="56">
        <v>28.6</v>
      </c>
      <c r="AF35" s="56">
        <v>28.6</v>
      </c>
      <c r="AG35" s="59">
        <v>60</v>
      </c>
      <c r="AH35" s="52">
        <f t="shared" si="2"/>
        <v>28.6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30</v>
      </c>
      <c r="C36" s="56">
        <v>30</v>
      </c>
      <c r="D36" s="56">
        <v>30</v>
      </c>
      <c r="E36" s="56">
        <v>30</v>
      </c>
      <c r="F36" s="56">
        <v>30</v>
      </c>
      <c r="G36" s="56">
        <v>30</v>
      </c>
      <c r="H36" s="56">
        <v>30</v>
      </c>
      <c r="I36" s="56">
        <v>30</v>
      </c>
      <c r="J36" s="56">
        <v>30</v>
      </c>
      <c r="K36" s="56">
        <v>30</v>
      </c>
      <c r="L36" s="56">
        <v>30</v>
      </c>
      <c r="M36" s="49">
        <v>30</v>
      </c>
      <c r="N36" s="49" t="s">
        <v>245</v>
      </c>
      <c r="O36" s="49">
        <v>30</v>
      </c>
      <c r="P36" s="49">
        <v>30</v>
      </c>
      <c r="Q36" s="49">
        <v>30</v>
      </c>
      <c r="R36" s="49">
        <v>30</v>
      </c>
      <c r="S36" s="49">
        <v>30</v>
      </c>
      <c r="T36" s="49">
        <v>15</v>
      </c>
      <c r="U36" s="49">
        <v>15</v>
      </c>
      <c r="V36" s="49">
        <v>15</v>
      </c>
      <c r="W36" s="70">
        <v>15</v>
      </c>
      <c r="X36" s="70">
        <v>15</v>
      </c>
      <c r="Y36" s="70">
        <v>15</v>
      </c>
      <c r="Z36" s="70">
        <v>15</v>
      </c>
      <c r="AA36" s="56">
        <v>30</v>
      </c>
      <c r="AB36" s="56">
        <v>30</v>
      </c>
      <c r="AC36" s="56">
        <v>30</v>
      </c>
      <c r="AD36" s="56">
        <v>30</v>
      </c>
      <c r="AE36" s="56">
        <v>30</v>
      </c>
      <c r="AF36" s="56">
        <v>30</v>
      </c>
      <c r="AG36" s="59">
        <v>30</v>
      </c>
      <c r="AH36" s="52">
        <f t="shared" si="2"/>
        <v>30</v>
      </c>
      <c r="AI36" s="53">
        <f t="shared" si="3"/>
        <v>15</v>
      </c>
      <c r="AK36" s="54"/>
    </row>
    <row r="37" spans="1:41" ht="14.45" x14ac:dyDescent="0.35">
      <c r="A37" s="58" t="s">
        <v>43</v>
      </c>
      <c r="B37" s="71">
        <v>12.8</v>
      </c>
      <c r="C37" s="71">
        <v>12.8</v>
      </c>
      <c r="D37" s="71">
        <v>13.3</v>
      </c>
      <c r="E37" s="71">
        <v>12.8</v>
      </c>
      <c r="F37" s="71">
        <v>12.8</v>
      </c>
      <c r="G37" s="71">
        <v>12.8</v>
      </c>
      <c r="H37" s="71">
        <v>12.8</v>
      </c>
      <c r="I37" s="71">
        <v>12.8</v>
      </c>
      <c r="J37" s="71">
        <v>12.8</v>
      </c>
      <c r="K37" s="71">
        <v>12.8</v>
      </c>
      <c r="L37" s="71">
        <v>12.8</v>
      </c>
      <c r="M37" s="49">
        <v>12.8</v>
      </c>
      <c r="N37" s="49" t="s">
        <v>246</v>
      </c>
      <c r="O37" s="49">
        <v>12.3</v>
      </c>
      <c r="P37" s="49">
        <v>11.8</v>
      </c>
      <c r="Q37" s="49">
        <v>12.5</v>
      </c>
      <c r="R37" s="49">
        <v>13.3</v>
      </c>
      <c r="S37" s="49">
        <v>13.1</v>
      </c>
      <c r="T37" s="49">
        <v>9.6999999999999993</v>
      </c>
      <c r="U37" s="49">
        <v>12.8</v>
      </c>
      <c r="V37" s="49">
        <v>12.8</v>
      </c>
      <c r="W37" s="49">
        <v>12.8</v>
      </c>
      <c r="X37" s="49">
        <v>12.9</v>
      </c>
      <c r="Y37" s="49">
        <v>12.9</v>
      </c>
      <c r="Z37" s="49">
        <v>12.9</v>
      </c>
      <c r="AA37" s="56">
        <v>12.9</v>
      </c>
      <c r="AB37" s="56">
        <v>12.3</v>
      </c>
      <c r="AC37" s="56">
        <v>12.3</v>
      </c>
      <c r="AD37" s="56">
        <v>12.3</v>
      </c>
      <c r="AE37" s="56">
        <v>12.3</v>
      </c>
      <c r="AF37" s="56">
        <v>12.3</v>
      </c>
      <c r="AG37" s="59">
        <v>24</v>
      </c>
      <c r="AH37" s="52">
        <f t="shared" si="2"/>
        <v>13.3</v>
      </c>
      <c r="AI37" s="53">
        <f t="shared" si="3"/>
        <v>9.6999999999999993</v>
      </c>
      <c r="AK37" s="54"/>
    </row>
    <row r="38" spans="1:41" ht="14.45" x14ac:dyDescent="0.35">
      <c r="A38" s="58" t="s">
        <v>44</v>
      </c>
      <c r="B38" s="56">
        <v>2.1</v>
      </c>
      <c r="C38" s="56">
        <v>2.1</v>
      </c>
      <c r="D38" s="56">
        <v>2.1</v>
      </c>
      <c r="E38" s="56">
        <v>2.1</v>
      </c>
      <c r="F38" s="56">
        <v>2.1</v>
      </c>
      <c r="G38" s="56">
        <v>2.1</v>
      </c>
      <c r="H38" s="56">
        <v>2.1</v>
      </c>
      <c r="I38" s="56">
        <v>2.1</v>
      </c>
      <c r="J38" s="56">
        <v>2.1</v>
      </c>
      <c r="K38" s="56">
        <v>2.1</v>
      </c>
      <c r="L38" s="56">
        <v>2.1</v>
      </c>
      <c r="M38" s="49">
        <v>2.1</v>
      </c>
      <c r="N38" s="49" t="s">
        <v>240</v>
      </c>
      <c r="O38" s="49">
        <v>2.1</v>
      </c>
      <c r="P38" s="49">
        <v>2.1</v>
      </c>
      <c r="Q38" s="49">
        <v>2.1</v>
      </c>
      <c r="R38" s="49">
        <v>2.1</v>
      </c>
      <c r="S38" s="49">
        <v>2.1</v>
      </c>
      <c r="T38" s="49">
        <v>2.8</v>
      </c>
      <c r="U38" s="49">
        <v>2.8</v>
      </c>
      <c r="V38" s="49">
        <v>2.8</v>
      </c>
      <c r="W38" s="49">
        <v>2.8</v>
      </c>
      <c r="X38" s="49">
        <v>2.8</v>
      </c>
      <c r="Y38" s="49">
        <v>2.8</v>
      </c>
      <c r="Z38" s="49">
        <v>2.8</v>
      </c>
      <c r="AA38" s="56">
        <v>2.8</v>
      </c>
      <c r="AB38" s="56">
        <v>2.8</v>
      </c>
      <c r="AC38" s="56">
        <v>2.8</v>
      </c>
      <c r="AD38" s="56">
        <v>2.8</v>
      </c>
      <c r="AE38" s="56">
        <v>2.8</v>
      </c>
      <c r="AF38" s="56">
        <v>2.8</v>
      </c>
      <c r="AG38" s="59">
        <v>15</v>
      </c>
      <c r="AH38" s="52">
        <f t="shared" si="2"/>
        <v>2.8</v>
      </c>
      <c r="AI38" s="53">
        <f t="shared" si="3"/>
        <v>2.1</v>
      </c>
      <c r="AK38" s="54"/>
    </row>
    <row r="39" spans="1:41" ht="14.45" x14ac:dyDescent="0.35">
      <c r="A39" s="58" t="s">
        <v>45</v>
      </c>
      <c r="B39" s="56">
        <v>10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56">
        <v>10</v>
      </c>
      <c r="M39" s="49">
        <v>10</v>
      </c>
      <c r="N39" s="49" t="s">
        <v>240</v>
      </c>
      <c r="O39" s="49">
        <v>10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56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10</v>
      </c>
      <c r="AG39" s="59">
        <v>14.1</v>
      </c>
      <c r="AH39" s="52">
        <f t="shared" si="2"/>
        <v>10</v>
      </c>
      <c r="AI39" s="53">
        <f t="shared" si="3"/>
        <v>10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10</v>
      </c>
      <c r="C40" s="71">
        <v>10</v>
      </c>
      <c r="D40" s="71">
        <v>10</v>
      </c>
      <c r="E40" s="71">
        <v>10</v>
      </c>
      <c r="F40" s="71">
        <v>10</v>
      </c>
      <c r="G40" s="71">
        <v>10</v>
      </c>
      <c r="H40" s="71">
        <v>10</v>
      </c>
      <c r="I40" s="71">
        <v>10</v>
      </c>
      <c r="J40" s="71">
        <v>10</v>
      </c>
      <c r="K40" s="71">
        <v>10</v>
      </c>
      <c r="L40" s="71">
        <v>10</v>
      </c>
      <c r="M40" s="49">
        <v>10</v>
      </c>
      <c r="N40" s="49" t="s">
        <v>236</v>
      </c>
      <c r="O40" s="49">
        <v>10</v>
      </c>
      <c r="P40" s="49">
        <v>10</v>
      </c>
      <c r="Q40" s="49">
        <v>10</v>
      </c>
      <c r="R40" s="49">
        <v>10</v>
      </c>
      <c r="S40" s="49">
        <v>10</v>
      </c>
      <c r="T40" s="49">
        <v>10</v>
      </c>
      <c r="U40" s="49">
        <v>10</v>
      </c>
      <c r="V40" s="49">
        <v>10</v>
      </c>
      <c r="W40" s="49">
        <v>10</v>
      </c>
      <c r="X40" s="49">
        <v>10</v>
      </c>
      <c r="Y40" s="49">
        <v>13.5</v>
      </c>
      <c r="Z40" s="49">
        <v>8</v>
      </c>
      <c r="AA40" s="56">
        <v>8</v>
      </c>
      <c r="AB40" s="56">
        <v>8</v>
      </c>
      <c r="AC40" s="56">
        <v>8</v>
      </c>
      <c r="AD40" s="56">
        <v>13</v>
      </c>
      <c r="AE40" s="56">
        <v>13</v>
      </c>
      <c r="AF40" s="56">
        <v>13</v>
      </c>
      <c r="AG40" s="59">
        <v>14</v>
      </c>
      <c r="AH40" s="52">
        <f t="shared" si="2"/>
        <v>13.5</v>
      </c>
      <c r="AI40" s="53">
        <f t="shared" si="3"/>
        <v>8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8.1999999999999993</v>
      </c>
      <c r="C41" s="56">
        <v>8.1999999999999993</v>
      </c>
      <c r="D41" s="56">
        <v>8.1999999999999993</v>
      </c>
      <c r="E41" s="56">
        <v>8.3000000000000007</v>
      </c>
      <c r="F41" s="56">
        <v>8.3000000000000007</v>
      </c>
      <c r="G41" s="56">
        <v>8.1999999999999993</v>
      </c>
      <c r="H41" s="56">
        <v>8.1999999999999993</v>
      </c>
      <c r="I41" s="56">
        <v>8.1999999999999993</v>
      </c>
      <c r="J41" s="56">
        <v>8.1999999999999993</v>
      </c>
      <c r="K41" s="56">
        <v>8.1999999999999993</v>
      </c>
      <c r="L41" s="56">
        <v>8.1999999999999993</v>
      </c>
      <c r="M41" s="49">
        <v>8.1999999999999993</v>
      </c>
      <c r="N41" s="49" t="s">
        <v>235</v>
      </c>
      <c r="O41" s="49">
        <v>8.1999999999999993</v>
      </c>
      <c r="P41" s="49">
        <v>5.8</v>
      </c>
      <c r="Q41" s="49">
        <v>5.8</v>
      </c>
      <c r="R41" s="49">
        <v>5.8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10.050000000000001</v>
      </c>
      <c r="AH41" s="52">
        <f t="shared" si="2"/>
        <v>8.3000000000000007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6</v>
      </c>
      <c r="C42" s="56">
        <v>6</v>
      </c>
      <c r="D42" s="56">
        <v>6</v>
      </c>
      <c r="E42" s="56">
        <v>6</v>
      </c>
      <c r="F42" s="56">
        <v>6</v>
      </c>
      <c r="G42" s="56">
        <v>6</v>
      </c>
      <c r="H42" s="56">
        <v>6</v>
      </c>
      <c r="I42" s="56">
        <v>6</v>
      </c>
      <c r="J42" s="56">
        <v>6</v>
      </c>
      <c r="K42" s="56">
        <v>6</v>
      </c>
      <c r="L42" s="56">
        <v>6</v>
      </c>
      <c r="M42" s="49">
        <v>6</v>
      </c>
      <c r="N42" s="49" t="s">
        <v>241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56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 t="shared" ref="B43" si="5">B180</f>
        <v>3.54</v>
      </c>
      <c r="C43" s="73">
        <f t="shared" ref="C43:AF43" si="6">C180</f>
        <v>3.54</v>
      </c>
      <c r="D43" s="73">
        <f t="shared" si="6"/>
        <v>3.54</v>
      </c>
      <c r="E43" s="73">
        <f t="shared" si="6"/>
        <v>3.54</v>
      </c>
      <c r="F43" s="73">
        <f t="shared" si="6"/>
        <v>3.54</v>
      </c>
      <c r="G43" s="73">
        <f t="shared" si="6"/>
        <v>3.54</v>
      </c>
      <c r="H43" s="73">
        <f t="shared" si="6"/>
        <v>3.54</v>
      </c>
      <c r="I43" s="73">
        <f t="shared" si="6"/>
        <v>3.54</v>
      </c>
      <c r="J43" s="73">
        <f t="shared" si="6"/>
        <v>3.54</v>
      </c>
      <c r="K43" s="73">
        <f t="shared" si="6"/>
        <v>3.54</v>
      </c>
      <c r="L43" s="73">
        <f t="shared" si="6"/>
        <v>3.54</v>
      </c>
      <c r="M43" s="73">
        <f t="shared" si="6"/>
        <v>3.54</v>
      </c>
      <c r="N43" s="73">
        <f t="shared" si="6"/>
        <v>3.54</v>
      </c>
      <c r="O43" s="73">
        <f t="shared" si="6"/>
        <v>3.54</v>
      </c>
      <c r="P43" s="73">
        <f t="shared" si="6"/>
        <v>3.54</v>
      </c>
      <c r="Q43" s="73">
        <f t="shared" si="6"/>
        <v>3.54</v>
      </c>
      <c r="R43" s="73">
        <f t="shared" si="6"/>
        <v>3.54</v>
      </c>
      <c r="S43" s="73">
        <f t="shared" si="6"/>
        <v>3.54</v>
      </c>
      <c r="T43" s="73">
        <f t="shared" si="6"/>
        <v>3.54</v>
      </c>
      <c r="U43" s="73">
        <f t="shared" si="6"/>
        <v>3.54</v>
      </c>
      <c r="V43" s="73">
        <f t="shared" si="6"/>
        <v>3.54</v>
      </c>
      <c r="W43" s="73">
        <f t="shared" si="6"/>
        <v>3.54</v>
      </c>
      <c r="X43" s="73">
        <f t="shared" si="6"/>
        <v>3.54</v>
      </c>
      <c r="Y43" s="73">
        <f t="shared" si="6"/>
        <v>3.54</v>
      </c>
      <c r="Z43" s="73">
        <f t="shared" si="6"/>
        <v>3.54</v>
      </c>
      <c r="AA43" s="73">
        <f t="shared" si="6"/>
        <v>3.54</v>
      </c>
      <c r="AB43" s="73">
        <f t="shared" si="6"/>
        <v>3.54</v>
      </c>
      <c r="AC43" s="73">
        <f t="shared" si="6"/>
        <v>3.54</v>
      </c>
      <c r="AD43" s="73">
        <f t="shared" si="6"/>
        <v>3.54</v>
      </c>
      <c r="AE43" s="73">
        <f t="shared" si="6"/>
        <v>3.54</v>
      </c>
      <c r="AF43" s="73">
        <f t="shared" si="6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:AF44" si="7">SUM(B32:B43)</f>
        <v>294.64000000000004</v>
      </c>
      <c r="C44" s="69">
        <f t="shared" si="7"/>
        <v>285.03999999999996</v>
      </c>
      <c r="D44" s="69">
        <f t="shared" si="7"/>
        <v>294.84000000000003</v>
      </c>
      <c r="E44" s="69">
        <f t="shared" si="7"/>
        <v>295.14000000000004</v>
      </c>
      <c r="F44" s="69">
        <f t="shared" si="7"/>
        <v>285.74</v>
      </c>
      <c r="G44" s="69">
        <f t="shared" si="7"/>
        <v>308.54000000000002</v>
      </c>
      <c r="H44" s="69">
        <f t="shared" si="7"/>
        <v>309.64000000000004</v>
      </c>
      <c r="I44" s="69">
        <f t="shared" si="7"/>
        <v>309.64000000000004</v>
      </c>
      <c r="J44" s="69">
        <f t="shared" si="7"/>
        <v>308.64000000000004</v>
      </c>
      <c r="K44" s="69">
        <f t="shared" si="7"/>
        <v>319.94</v>
      </c>
      <c r="L44" s="69">
        <f t="shared" si="7"/>
        <v>318.84000000000003</v>
      </c>
      <c r="M44" s="69">
        <f t="shared" si="7"/>
        <v>318.24000000000007</v>
      </c>
      <c r="N44" s="69">
        <f t="shared" si="7"/>
        <v>3.54</v>
      </c>
      <c r="O44" s="69">
        <f t="shared" si="7"/>
        <v>245.64</v>
      </c>
      <c r="P44" s="69">
        <f t="shared" si="7"/>
        <v>290.44000000000005</v>
      </c>
      <c r="Q44" s="69">
        <f t="shared" si="7"/>
        <v>287.54000000000002</v>
      </c>
      <c r="R44" s="69">
        <f t="shared" si="7"/>
        <v>290.04000000000002</v>
      </c>
      <c r="S44" s="69">
        <f t="shared" si="7"/>
        <v>311.14000000000004</v>
      </c>
      <c r="T44" s="69">
        <f t="shared" si="7"/>
        <v>293.44</v>
      </c>
      <c r="U44" s="69">
        <f t="shared" si="7"/>
        <v>278.84000000000003</v>
      </c>
      <c r="V44" s="69">
        <f t="shared" si="7"/>
        <v>278.14000000000004</v>
      </c>
      <c r="W44" s="69">
        <f t="shared" si="7"/>
        <v>287.54000000000002</v>
      </c>
      <c r="X44" s="69">
        <f t="shared" si="7"/>
        <v>278.83999999999997</v>
      </c>
      <c r="Y44" s="69">
        <f t="shared" si="7"/>
        <v>286.94</v>
      </c>
      <c r="Z44" s="69">
        <f t="shared" si="7"/>
        <v>289.04000000000002</v>
      </c>
      <c r="AA44" s="69">
        <f t="shared" si="7"/>
        <v>299.14000000000004</v>
      </c>
      <c r="AB44" s="69">
        <f t="shared" si="7"/>
        <v>292.54000000000002</v>
      </c>
      <c r="AC44" s="69">
        <f t="shared" si="7"/>
        <v>291.94</v>
      </c>
      <c r="AD44" s="69">
        <f t="shared" si="7"/>
        <v>298.24</v>
      </c>
      <c r="AE44" s="69">
        <f t="shared" si="7"/>
        <v>341.24000000000007</v>
      </c>
      <c r="AF44" s="69">
        <f t="shared" si="7"/>
        <v>357.24000000000007</v>
      </c>
      <c r="AG44" s="74">
        <f>SUM(AG32:AG43)</f>
        <v>464.91</v>
      </c>
      <c r="AH44" s="52">
        <f t="shared" si="2"/>
        <v>357.24000000000007</v>
      </c>
      <c r="AI44" s="53">
        <f t="shared" si="3"/>
        <v>3.54</v>
      </c>
      <c r="AK44" s="54"/>
    </row>
    <row r="45" spans="1:41" ht="14.45" x14ac:dyDescent="0.35">
      <c r="A45" s="55" t="s">
        <v>51</v>
      </c>
      <c r="B45" s="56">
        <v>49</v>
      </c>
      <c r="C45" s="56">
        <v>50.3</v>
      </c>
      <c r="D45" s="56">
        <v>49.9</v>
      </c>
      <c r="E45" s="56">
        <v>49.93</v>
      </c>
      <c r="F45" s="56">
        <v>54.6</v>
      </c>
      <c r="G45" s="56">
        <v>54.6</v>
      </c>
      <c r="H45" s="56">
        <v>57.8</v>
      </c>
      <c r="I45" s="56">
        <v>59.8</v>
      </c>
      <c r="J45" s="56">
        <v>59.8</v>
      </c>
      <c r="K45" s="56">
        <v>59.2</v>
      </c>
      <c r="L45" s="75">
        <v>39</v>
      </c>
      <c r="M45" s="75">
        <v>59.1</v>
      </c>
      <c r="N45" s="75" t="s">
        <v>243</v>
      </c>
      <c r="O45" s="75">
        <v>60</v>
      </c>
      <c r="P45" s="49">
        <v>39.4</v>
      </c>
      <c r="Q45" s="49">
        <v>45</v>
      </c>
      <c r="R45" s="49">
        <v>44.7</v>
      </c>
      <c r="S45" s="49">
        <v>50.2</v>
      </c>
      <c r="T45" s="49">
        <v>53.6</v>
      </c>
      <c r="U45" s="49">
        <v>50.2</v>
      </c>
      <c r="V45" s="49">
        <v>49.5</v>
      </c>
      <c r="W45" s="49">
        <v>49.6</v>
      </c>
      <c r="X45" s="49">
        <v>59.2</v>
      </c>
      <c r="Y45" s="49">
        <v>58.9</v>
      </c>
      <c r="Z45" s="49">
        <v>58.9</v>
      </c>
      <c r="AA45" s="49">
        <v>59.2</v>
      </c>
      <c r="AB45" s="49">
        <v>60</v>
      </c>
      <c r="AC45" s="49">
        <v>60</v>
      </c>
      <c r="AD45" s="49">
        <v>50</v>
      </c>
      <c r="AE45" s="49">
        <v>60</v>
      </c>
      <c r="AF45" s="49">
        <v>50</v>
      </c>
      <c r="AG45" s="57">
        <v>60</v>
      </c>
      <c r="AH45" s="52">
        <f t="shared" si="2"/>
        <v>60</v>
      </c>
      <c r="AI45" s="53">
        <f t="shared" si="3"/>
        <v>39</v>
      </c>
      <c r="AK45" s="54"/>
    </row>
    <row r="46" spans="1:41" ht="14.45" x14ac:dyDescent="0.35">
      <c r="A46" s="58" t="s">
        <v>52</v>
      </c>
      <c r="B46" s="56">
        <v>23.4</v>
      </c>
      <c r="C46" s="56">
        <v>25.2</v>
      </c>
      <c r="D46" s="56">
        <v>25.2</v>
      </c>
      <c r="E46" s="56">
        <v>19.8</v>
      </c>
      <c r="F46" s="56">
        <v>26.7</v>
      </c>
      <c r="G46" s="56">
        <v>27.8</v>
      </c>
      <c r="H46" s="56">
        <v>28</v>
      </c>
      <c r="I46" s="56">
        <v>28</v>
      </c>
      <c r="J46" s="56">
        <v>30.9</v>
      </c>
      <c r="K46" s="56">
        <v>24.4</v>
      </c>
      <c r="L46" s="75">
        <v>21.4</v>
      </c>
      <c r="M46" s="75">
        <v>29.3</v>
      </c>
      <c r="N46" s="75" t="s">
        <v>247</v>
      </c>
      <c r="O46" s="75">
        <v>30.7</v>
      </c>
      <c r="P46" s="70">
        <v>20.6</v>
      </c>
      <c r="Q46" s="70">
        <v>22</v>
      </c>
      <c r="R46" s="49">
        <v>21.3</v>
      </c>
      <c r="S46" s="49">
        <v>24.4</v>
      </c>
      <c r="T46" s="49">
        <v>25.5</v>
      </c>
      <c r="U46" s="70">
        <v>25.3</v>
      </c>
      <c r="V46" s="70">
        <v>25.3</v>
      </c>
      <c r="W46" s="70">
        <v>25.2</v>
      </c>
      <c r="X46" s="70">
        <v>29.8</v>
      </c>
      <c r="Y46" s="70">
        <v>31.1</v>
      </c>
      <c r="Z46" s="70">
        <v>31</v>
      </c>
      <c r="AA46" s="70">
        <v>30.3</v>
      </c>
      <c r="AB46" s="70">
        <v>31</v>
      </c>
      <c r="AC46" s="70">
        <v>31</v>
      </c>
      <c r="AD46" s="70">
        <v>25</v>
      </c>
      <c r="AE46" s="70">
        <v>30</v>
      </c>
      <c r="AF46" s="70">
        <v>25</v>
      </c>
      <c r="AG46" s="59">
        <v>32</v>
      </c>
      <c r="AH46" s="52">
        <f t="shared" si="2"/>
        <v>31.1</v>
      </c>
      <c r="AI46" s="53">
        <f t="shared" si="3"/>
        <v>19.8</v>
      </c>
      <c r="AK46" s="54"/>
    </row>
    <row r="47" spans="1:41" thickBot="1" x14ac:dyDescent="0.4">
      <c r="A47" s="72" t="s">
        <v>53</v>
      </c>
      <c r="B47" s="71">
        <v>8.5</v>
      </c>
      <c r="C47" s="71">
        <v>9.1999999999999993</v>
      </c>
      <c r="D47" s="71">
        <v>9.1999999999999993</v>
      </c>
      <c r="E47" s="71">
        <v>7.2</v>
      </c>
      <c r="F47" s="71">
        <v>9.6999999999999993</v>
      </c>
      <c r="G47" s="71">
        <v>10.199999999999999</v>
      </c>
      <c r="H47" s="71">
        <v>10.199999999999999</v>
      </c>
      <c r="I47" s="71">
        <v>11.2</v>
      </c>
      <c r="J47" s="71">
        <v>11.3</v>
      </c>
      <c r="K47" s="71">
        <v>8.9</v>
      </c>
      <c r="L47" s="76">
        <v>9</v>
      </c>
      <c r="M47" s="76">
        <v>10.7</v>
      </c>
      <c r="N47" s="76"/>
      <c r="O47" s="76">
        <v>11.2</v>
      </c>
      <c r="P47" s="77">
        <v>7.5</v>
      </c>
      <c r="Q47" s="77">
        <v>8</v>
      </c>
      <c r="R47" s="49">
        <v>7.8</v>
      </c>
      <c r="S47" s="49">
        <v>8.9</v>
      </c>
      <c r="T47" s="49">
        <v>9.3000000000000007</v>
      </c>
      <c r="U47" s="77">
        <v>9.1999999999999993</v>
      </c>
      <c r="V47" s="77">
        <v>9.1999999999999993</v>
      </c>
      <c r="W47" s="77">
        <v>9.1999999999999993</v>
      </c>
      <c r="X47" s="77">
        <v>10.9</v>
      </c>
      <c r="Y47" s="77">
        <v>11.4</v>
      </c>
      <c r="Z47" s="77">
        <v>11.3</v>
      </c>
      <c r="AA47" s="77">
        <v>11.1</v>
      </c>
      <c r="AB47" s="77">
        <v>11.3</v>
      </c>
      <c r="AC47" s="77">
        <v>11.5</v>
      </c>
      <c r="AD47" s="77">
        <v>9</v>
      </c>
      <c r="AE47" s="77">
        <v>11</v>
      </c>
      <c r="AF47" s="77">
        <v>9</v>
      </c>
      <c r="AG47" s="78">
        <v>14</v>
      </c>
      <c r="AH47" s="52">
        <f t="shared" si="2"/>
        <v>11.5</v>
      </c>
      <c r="AI47" s="53">
        <f t="shared" si="3"/>
        <v>7.2</v>
      </c>
      <c r="AK47" s="54"/>
    </row>
    <row r="48" spans="1:41" thickBot="1" x14ac:dyDescent="0.4">
      <c r="A48" s="68" t="s">
        <v>54</v>
      </c>
      <c r="B48" s="69">
        <f t="shared" ref="B48:AF48" si="8">SUM(B45:B47)</f>
        <v>80.900000000000006</v>
      </c>
      <c r="C48" s="69">
        <f t="shared" si="8"/>
        <v>84.7</v>
      </c>
      <c r="D48" s="69">
        <f t="shared" si="8"/>
        <v>84.3</v>
      </c>
      <c r="E48" s="69">
        <f t="shared" si="8"/>
        <v>76.930000000000007</v>
      </c>
      <c r="F48" s="69">
        <f t="shared" si="8"/>
        <v>91</v>
      </c>
      <c r="G48" s="69">
        <f t="shared" si="8"/>
        <v>92.600000000000009</v>
      </c>
      <c r="H48" s="69">
        <f t="shared" si="8"/>
        <v>96</v>
      </c>
      <c r="I48" s="69">
        <f t="shared" si="8"/>
        <v>99</v>
      </c>
      <c r="J48" s="69">
        <f t="shared" si="8"/>
        <v>101.99999999999999</v>
      </c>
      <c r="K48" s="69">
        <f t="shared" si="8"/>
        <v>92.5</v>
      </c>
      <c r="L48" s="69">
        <f t="shared" si="8"/>
        <v>69.400000000000006</v>
      </c>
      <c r="M48" s="69">
        <f t="shared" si="8"/>
        <v>99.100000000000009</v>
      </c>
      <c r="N48" s="69">
        <f t="shared" si="8"/>
        <v>0</v>
      </c>
      <c r="O48" s="69">
        <f t="shared" si="8"/>
        <v>101.9</v>
      </c>
      <c r="P48" s="69">
        <f t="shared" si="8"/>
        <v>67.5</v>
      </c>
      <c r="Q48" s="69">
        <f t="shared" si="8"/>
        <v>75</v>
      </c>
      <c r="R48" s="69">
        <f t="shared" si="8"/>
        <v>73.8</v>
      </c>
      <c r="S48" s="69">
        <f t="shared" si="8"/>
        <v>83.5</v>
      </c>
      <c r="T48" s="69">
        <f t="shared" si="8"/>
        <v>88.399999999999991</v>
      </c>
      <c r="U48" s="69">
        <f t="shared" si="8"/>
        <v>84.7</v>
      </c>
      <c r="V48" s="69">
        <f t="shared" si="8"/>
        <v>84</v>
      </c>
      <c r="W48" s="69">
        <f t="shared" si="8"/>
        <v>84</v>
      </c>
      <c r="X48" s="69">
        <f t="shared" si="8"/>
        <v>99.9</v>
      </c>
      <c r="Y48" s="69">
        <f t="shared" si="8"/>
        <v>101.4</v>
      </c>
      <c r="Z48" s="69">
        <f t="shared" si="8"/>
        <v>101.2</v>
      </c>
      <c r="AA48" s="69">
        <f t="shared" si="8"/>
        <v>100.6</v>
      </c>
      <c r="AB48" s="69">
        <f t="shared" si="8"/>
        <v>102.3</v>
      </c>
      <c r="AC48" s="69">
        <f t="shared" si="8"/>
        <v>102.5</v>
      </c>
      <c r="AD48" s="69">
        <f t="shared" si="8"/>
        <v>84</v>
      </c>
      <c r="AE48" s="69">
        <f t="shared" si="8"/>
        <v>101</v>
      </c>
      <c r="AF48" s="69">
        <f t="shared" si="8"/>
        <v>84</v>
      </c>
      <c r="AG48" s="74">
        <f>SUM(AG45:AG47)</f>
        <v>106</v>
      </c>
      <c r="AH48" s="52">
        <f t="shared" si="2"/>
        <v>102.5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25.61</v>
      </c>
      <c r="C49" s="49">
        <v>24.7</v>
      </c>
      <c r="D49" s="49">
        <v>23.88</v>
      </c>
      <c r="E49" s="49">
        <v>50</v>
      </c>
      <c r="F49" s="49">
        <v>47</v>
      </c>
      <c r="G49" s="49">
        <v>41</v>
      </c>
      <c r="H49" s="49">
        <v>38.799999999999997</v>
      </c>
      <c r="I49" s="49">
        <v>36.64</v>
      </c>
      <c r="J49" s="49">
        <v>33.58</v>
      </c>
      <c r="K49" s="49">
        <v>38</v>
      </c>
      <c r="L49" s="49">
        <v>41</v>
      </c>
      <c r="M49" s="49">
        <v>49.8</v>
      </c>
      <c r="N49" s="49"/>
      <c r="O49" s="49">
        <v>51.6</v>
      </c>
      <c r="P49" s="49">
        <v>45</v>
      </c>
      <c r="Q49" s="49">
        <v>55</v>
      </c>
      <c r="R49" s="49">
        <v>52.9</v>
      </c>
      <c r="S49" s="49">
        <v>48</v>
      </c>
      <c r="T49" s="49">
        <v>54.6</v>
      </c>
      <c r="U49" s="49">
        <v>71</v>
      </c>
      <c r="V49" s="49">
        <v>69</v>
      </c>
      <c r="W49" s="49">
        <v>52.59</v>
      </c>
      <c r="X49" s="49">
        <v>35</v>
      </c>
      <c r="Y49" s="49">
        <v>37.049999999999997</v>
      </c>
      <c r="Z49" s="49">
        <v>56.9</v>
      </c>
      <c r="AA49" s="49">
        <v>60.15</v>
      </c>
      <c r="AB49" s="49">
        <v>79</v>
      </c>
      <c r="AC49" s="49">
        <v>65</v>
      </c>
      <c r="AD49" s="49">
        <v>65</v>
      </c>
      <c r="AE49" s="49">
        <v>47</v>
      </c>
      <c r="AF49" s="49">
        <v>42</v>
      </c>
      <c r="AG49" s="57"/>
      <c r="AH49" s="52">
        <f t="shared" si="2"/>
        <v>79</v>
      </c>
      <c r="AI49" s="53">
        <f t="shared" si="3"/>
        <v>23.88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27</v>
      </c>
      <c r="F50" s="70">
        <v>27</v>
      </c>
      <c r="G50" s="70">
        <v>0</v>
      </c>
      <c r="H50" s="70">
        <v>0</v>
      </c>
      <c r="I50" s="70">
        <f>37+16</f>
        <v>53</v>
      </c>
      <c r="J50" s="70">
        <v>53</v>
      </c>
      <c r="K50" s="70">
        <v>54</v>
      </c>
      <c r="L50" s="49">
        <v>66</v>
      </c>
      <c r="M50" s="49">
        <v>78</v>
      </c>
      <c r="N50" s="49"/>
      <c r="O50" s="49">
        <v>85.6</v>
      </c>
      <c r="P50" s="49">
        <v>94</v>
      </c>
      <c r="Q50" s="49">
        <v>103</v>
      </c>
      <c r="R50" s="49">
        <v>94.7</v>
      </c>
      <c r="S50" s="49">
        <v>91.6</v>
      </c>
      <c r="T50" s="49">
        <v>84</v>
      </c>
      <c r="U50" s="79">
        <v>80.3</v>
      </c>
      <c r="V50" s="79">
        <v>79</v>
      </c>
      <c r="W50" s="79">
        <v>75.7</v>
      </c>
      <c r="X50" s="79">
        <v>52.5</v>
      </c>
      <c r="Y50" s="79">
        <v>50.1</v>
      </c>
      <c r="Z50" s="79">
        <v>125</v>
      </c>
      <c r="AA50" s="70">
        <v>81.2</v>
      </c>
      <c r="AB50" s="70">
        <v>82</v>
      </c>
      <c r="AC50" s="70">
        <v>75</v>
      </c>
      <c r="AD50" s="70">
        <v>94</v>
      </c>
      <c r="AE50" s="70">
        <v>39</v>
      </c>
      <c r="AF50" s="70">
        <v>0</v>
      </c>
      <c r="AG50" s="59"/>
      <c r="AH50" s="52">
        <f t="shared" si="2"/>
        <v>125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160</v>
      </c>
      <c r="C51" s="70">
        <v>222</v>
      </c>
      <c r="D51" s="70">
        <v>201</v>
      </c>
      <c r="E51" s="70">
        <v>170</v>
      </c>
      <c r="F51" s="70">
        <v>130</v>
      </c>
      <c r="G51" s="49">
        <v>143</v>
      </c>
      <c r="H51" s="49">
        <v>150</v>
      </c>
      <c r="I51" s="49">
        <v>128</v>
      </c>
      <c r="J51" s="49">
        <v>130</v>
      </c>
      <c r="K51" s="49">
        <v>140</v>
      </c>
      <c r="L51" s="70">
        <v>200</v>
      </c>
      <c r="M51" s="70">
        <v>230</v>
      </c>
      <c r="N51" s="70"/>
      <c r="O51" s="70">
        <v>202</v>
      </c>
      <c r="P51" s="70">
        <v>220</v>
      </c>
      <c r="Q51" s="70">
        <v>260</v>
      </c>
      <c r="R51" s="70">
        <v>240</v>
      </c>
      <c r="S51" s="70">
        <f>114+114</f>
        <v>228</v>
      </c>
      <c r="T51" s="70">
        <f>99+99</f>
        <v>198</v>
      </c>
      <c r="U51" s="80">
        <f>94+96</f>
        <v>190</v>
      </c>
      <c r="V51" s="80">
        <v>155</v>
      </c>
      <c r="W51" s="80">
        <v>150</v>
      </c>
      <c r="X51" s="80">
        <f>78.5+79.5</f>
        <v>158</v>
      </c>
      <c r="Y51" s="80">
        <v>180</v>
      </c>
      <c r="Z51" s="80">
        <v>250</v>
      </c>
      <c r="AA51" s="70">
        <v>200</v>
      </c>
      <c r="AB51" s="70">
        <v>196</v>
      </c>
      <c r="AC51" s="70">
        <v>202</v>
      </c>
      <c r="AD51" s="70">
        <v>135</v>
      </c>
      <c r="AE51" s="70">
        <v>90</v>
      </c>
      <c r="AF51" s="70">
        <v>85</v>
      </c>
      <c r="AG51" s="81"/>
      <c r="AH51" s="52">
        <f t="shared" si="2"/>
        <v>260</v>
      </c>
      <c r="AI51" s="53">
        <f t="shared" si="3"/>
        <v>85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70">
        <v>0</v>
      </c>
      <c r="N52" s="70"/>
      <c r="O52" s="70">
        <v>11.6</v>
      </c>
      <c r="P52" s="70">
        <v>11.6</v>
      </c>
      <c r="Q52" s="70">
        <v>15</v>
      </c>
      <c r="R52" s="70">
        <v>8.5</v>
      </c>
      <c r="S52" s="70">
        <v>8.5</v>
      </c>
      <c r="T52" s="70">
        <v>14.2</v>
      </c>
      <c r="U52" s="70">
        <v>14.2</v>
      </c>
      <c r="V52" s="70">
        <v>14</v>
      </c>
      <c r="W52" s="70">
        <v>14</v>
      </c>
      <c r="X52" s="70">
        <v>14</v>
      </c>
      <c r="Y52" s="70">
        <v>14</v>
      </c>
      <c r="Z52" s="70">
        <v>14</v>
      </c>
      <c r="AA52" s="82">
        <v>54.2</v>
      </c>
      <c r="AB52" s="82">
        <v>55</v>
      </c>
      <c r="AC52" s="82">
        <v>54</v>
      </c>
      <c r="AD52" s="82">
        <v>12</v>
      </c>
      <c r="AE52" s="82">
        <v>10</v>
      </c>
      <c r="AF52" s="82">
        <v>10</v>
      </c>
      <c r="AG52" s="81"/>
      <c r="AH52" s="52">
        <f t="shared" si="2"/>
        <v>55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68.3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49">
        <v>63.6</v>
      </c>
      <c r="N53" s="49"/>
      <c r="O53" s="49">
        <v>72.400000000000006</v>
      </c>
      <c r="P53" s="49">
        <v>71</v>
      </c>
      <c r="Q53" s="49">
        <v>69.400000000000006</v>
      </c>
      <c r="R53" s="49">
        <v>72.2</v>
      </c>
      <c r="S53" s="49">
        <v>72.8</v>
      </c>
      <c r="T53" s="49">
        <v>71.900000000000006</v>
      </c>
      <c r="U53" s="49">
        <v>65</v>
      </c>
      <c r="V53" s="49">
        <v>55</v>
      </c>
      <c r="W53" s="49">
        <v>56.6</v>
      </c>
      <c r="X53" s="49">
        <v>55.2</v>
      </c>
      <c r="Y53" s="49">
        <v>55.7</v>
      </c>
      <c r="Z53" s="49">
        <v>57</v>
      </c>
      <c r="AA53" s="49">
        <v>63.2</v>
      </c>
      <c r="AB53" s="49">
        <v>65.099999999999994</v>
      </c>
      <c r="AC53" s="49">
        <v>64.5</v>
      </c>
      <c r="AD53" s="49">
        <v>62</v>
      </c>
      <c r="AE53" s="49">
        <v>63</v>
      </c>
      <c r="AF53" s="49">
        <v>63</v>
      </c>
      <c r="AG53" s="81"/>
      <c r="AH53" s="52">
        <f t="shared" si="2"/>
        <v>72.8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10</v>
      </c>
      <c r="C54" s="70">
        <v>0</v>
      </c>
      <c r="D54" s="82">
        <v>0</v>
      </c>
      <c r="E54" s="82">
        <v>7.1</v>
      </c>
      <c r="F54" s="70">
        <v>7.1</v>
      </c>
      <c r="G54" s="70">
        <v>7.1</v>
      </c>
      <c r="H54" s="70">
        <v>7.1</v>
      </c>
      <c r="I54" s="70">
        <v>7.2</v>
      </c>
      <c r="J54" s="70">
        <v>7.2</v>
      </c>
      <c r="K54" s="70">
        <v>7.2</v>
      </c>
      <c r="L54" s="70">
        <v>7.2</v>
      </c>
      <c r="M54" s="83">
        <v>7.2</v>
      </c>
      <c r="N54" s="83"/>
      <c r="O54" s="83">
        <v>8</v>
      </c>
      <c r="P54" s="83">
        <v>8</v>
      </c>
      <c r="Q54" s="83">
        <v>8</v>
      </c>
      <c r="R54" s="83">
        <v>8.5</v>
      </c>
      <c r="S54" s="83">
        <v>8.5</v>
      </c>
      <c r="T54" s="83">
        <v>8.5</v>
      </c>
      <c r="U54" s="83">
        <v>8.5</v>
      </c>
      <c r="V54" s="83">
        <v>8.5</v>
      </c>
      <c r="W54" s="83">
        <v>8.5</v>
      </c>
      <c r="X54" s="83">
        <v>8.5</v>
      </c>
      <c r="Y54" s="83">
        <v>8.5</v>
      </c>
      <c r="Z54" s="83">
        <v>8.5</v>
      </c>
      <c r="AA54" s="83">
        <v>8</v>
      </c>
      <c r="AB54" s="83">
        <v>8</v>
      </c>
      <c r="AC54" s="83">
        <v>8</v>
      </c>
      <c r="AD54" s="83">
        <v>8</v>
      </c>
      <c r="AE54" s="83">
        <v>8</v>
      </c>
      <c r="AF54" s="83">
        <v>8</v>
      </c>
      <c r="AG54" s="81"/>
      <c r="AH54" s="52">
        <f t="shared" si="2"/>
        <v>10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83">
        <v>0</v>
      </c>
      <c r="N55" s="83"/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49">
        <v>0</v>
      </c>
      <c r="K56" s="82">
        <v>0</v>
      </c>
      <c r="L56" s="82">
        <v>0</v>
      </c>
      <c r="M56" s="82">
        <v>0</v>
      </c>
      <c r="N56" s="82"/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2">
        <v>0</v>
      </c>
      <c r="AB56" s="82">
        <v>0</v>
      </c>
      <c r="AC56" s="82">
        <v>6</v>
      </c>
      <c r="AD56" s="82">
        <v>6</v>
      </c>
      <c r="AE56" s="82">
        <v>6</v>
      </c>
      <c r="AF56" s="83">
        <v>0</v>
      </c>
      <c r="AG56" s="81"/>
      <c r="AH56" s="52">
        <f t="shared" si="2"/>
        <v>6</v>
      </c>
      <c r="AI56" s="53">
        <f t="shared" si="3"/>
        <v>0</v>
      </c>
      <c r="AK56" s="54"/>
    </row>
    <row r="57" spans="1:37" x14ac:dyDescent="0.2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49">
        <v>0</v>
      </c>
      <c r="K57" s="82">
        <v>0</v>
      </c>
      <c r="L57" s="82">
        <v>0</v>
      </c>
      <c r="M57" s="82">
        <v>0</v>
      </c>
      <c r="N57" s="82"/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3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49">
        <v>0</v>
      </c>
      <c r="K58" s="70">
        <v>0</v>
      </c>
      <c r="L58" s="70">
        <v>0</v>
      </c>
      <c r="M58" s="85">
        <v>0</v>
      </c>
      <c r="N58" s="85"/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/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3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 t="shared" ref="B60:AF60" si="9">SUM(B49:B59)</f>
        <v>263.91000000000003</v>
      </c>
      <c r="C60" s="69">
        <f t="shared" si="9"/>
        <v>246.7</v>
      </c>
      <c r="D60" s="69">
        <f t="shared" si="9"/>
        <v>224.88</v>
      </c>
      <c r="E60" s="69">
        <f t="shared" si="9"/>
        <v>254.1</v>
      </c>
      <c r="F60" s="69">
        <f t="shared" si="9"/>
        <v>211.1</v>
      </c>
      <c r="G60" s="69">
        <f t="shared" si="9"/>
        <v>191.1</v>
      </c>
      <c r="H60" s="69">
        <f t="shared" si="9"/>
        <v>195.9</v>
      </c>
      <c r="I60" s="69">
        <f t="shared" si="9"/>
        <v>224.83999999999997</v>
      </c>
      <c r="J60" s="69">
        <f t="shared" si="9"/>
        <v>223.77999999999997</v>
      </c>
      <c r="K60" s="69">
        <f t="shared" si="9"/>
        <v>239.2</v>
      </c>
      <c r="L60" s="69">
        <f t="shared" si="9"/>
        <v>314.2</v>
      </c>
      <c r="M60" s="69">
        <f t="shared" si="9"/>
        <v>428.6</v>
      </c>
      <c r="N60" s="69">
        <f t="shared" si="9"/>
        <v>0</v>
      </c>
      <c r="O60" s="69">
        <f t="shared" si="9"/>
        <v>431.20000000000005</v>
      </c>
      <c r="P60" s="69">
        <f t="shared" si="9"/>
        <v>449.6</v>
      </c>
      <c r="Q60" s="69">
        <f t="shared" si="9"/>
        <v>510.4</v>
      </c>
      <c r="R60" s="69">
        <f t="shared" si="9"/>
        <v>476.8</v>
      </c>
      <c r="S60" s="69">
        <f t="shared" si="9"/>
        <v>457.40000000000003</v>
      </c>
      <c r="T60" s="69">
        <f t="shared" si="9"/>
        <v>431.20000000000005</v>
      </c>
      <c r="U60" s="69">
        <f t="shared" si="9"/>
        <v>429</v>
      </c>
      <c r="V60" s="69">
        <f t="shared" si="9"/>
        <v>380.5</v>
      </c>
      <c r="W60" s="69">
        <f t="shared" si="9"/>
        <v>357.39000000000004</v>
      </c>
      <c r="X60" s="69">
        <f t="shared" si="9"/>
        <v>323.2</v>
      </c>
      <c r="Y60" s="69">
        <f t="shared" si="9"/>
        <v>345.34999999999997</v>
      </c>
      <c r="Z60" s="69">
        <f t="shared" si="9"/>
        <v>511.4</v>
      </c>
      <c r="AA60" s="69">
        <f t="shared" si="9"/>
        <v>466.75</v>
      </c>
      <c r="AB60" s="69">
        <f t="shared" si="9"/>
        <v>485.1</v>
      </c>
      <c r="AC60" s="69">
        <f t="shared" si="9"/>
        <v>474.5</v>
      </c>
      <c r="AD60" s="69">
        <f t="shared" si="9"/>
        <v>382</v>
      </c>
      <c r="AE60" s="69">
        <f t="shared" si="9"/>
        <v>263</v>
      </c>
      <c r="AF60" s="69">
        <f t="shared" si="9"/>
        <v>208</v>
      </c>
      <c r="AG60" s="74">
        <f>SUM(AG49:AG59)</f>
        <v>0</v>
      </c>
      <c r="AH60" s="52">
        <f t="shared" si="2"/>
        <v>511.4</v>
      </c>
      <c r="AI60" s="53">
        <f t="shared" si="3"/>
        <v>0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 t="shared" ref="B64" si="10">SUM(B61:B63)</f>
        <v>0</v>
      </c>
      <c r="C64" s="69">
        <f t="shared" ref="C64:AF64" si="11">SUM(C61:C63)</f>
        <v>0</v>
      </c>
      <c r="D64" s="69">
        <f t="shared" si="11"/>
        <v>0</v>
      </c>
      <c r="E64" s="69">
        <f t="shared" si="11"/>
        <v>0</v>
      </c>
      <c r="F64" s="69">
        <f t="shared" si="11"/>
        <v>0</v>
      </c>
      <c r="G64" s="69">
        <f t="shared" si="11"/>
        <v>0</v>
      </c>
      <c r="H64" s="69">
        <f t="shared" si="11"/>
        <v>0</v>
      </c>
      <c r="I64" s="69">
        <f t="shared" si="11"/>
        <v>0</v>
      </c>
      <c r="J64" s="69">
        <f t="shared" si="11"/>
        <v>0</v>
      </c>
      <c r="K64" s="69">
        <f t="shared" si="11"/>
        <v>0</v>
      </c>
      <c r="L64" s="69">
        <f t="shared" si="11"/>
        <v>0</v>
      </c>
      <c r="M64" s="69">
        <f t="shared" si="11"/>
        <v>0</v>
      </c>
      <c r="N64" s="69">
        <f t="shared" si="11"/>
        <v>0</v>
      </c>
      <c r="O64" s="69">
        <f t="shared" si="11"/>
        <v>0</v>
      </c>
      <c r="P64" s="69">
        <f t="shared" si="11"/>
        <v>0</v>
      </c>
      <c r="Q64" s="69">
        <f t="shared" si="11"/>
        <v>0</v>
      </c>
      <c r="R64" s="69">
        <f t="shared" si="11"/>
        <v>0</v>
      </c>
      <c r="S64" s="69">
        <f t="shared" si="11"/>
        <v>0</v>
      </c>
      <c r="T64" s="69">
        <f t="shared" si="11"/>
        <v>0</v>
      </c>
      <c r="U64" s="69">
        <f t="shared" si="11"/>
        <v>0</v>
      </c>
      <c r="V64" s="69">
        <f t="shared" si="11"/>
        <v>0</v>
      </c>
      <c r="W64" s="69">
        <f t="shared" si="11"/>
        <v>0</v>
      </c>
      <c r="X64" s="69">
        <f t="shared" si="11"/>
        <v>0</v>
      </c>
      <c r="Y64" s="69">
        <f t="shared" si="11"/>
        <v>0</v>
      </c>
      <c r="Z64" s="69">
        <f t="shared" si="11"/>
        <v>0</v>
      </c>
      <c r="AA64" s="69">
        <f t="shared" si="11"/>
        <v>0</v>
      </c>
      <c r="AB64" s="69">
        <f t="shared" si="11"/>
        <v>0</v>
      </c>
      <c r="AC64" s="69">
        <f t="shared" si="11"/>
        <v>0</v>
      </c>
      <c r="AD64" s="69">
        <f t="shared" si="11"/>
        <v>0</v>
      </c>
      <c r="AE64" s="69">
        <f t="shared" si="11"/>
        <v>0</v>
      </c>
      <c r="AF64" s="69">
        <f t="shared" si="11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>
        <v>40</v>
      </c>
      <c r="M65" s="89">
        <v>40</v>
      </c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40</v>
      </c>
      <c r="AI65" s="53">
        <f t="shared" si="3"/>
        <v>40</v>
      </c>
    </row>
    <row r="66" spans="1:35" ht="15.75" thickBot="1" x14ac:dyDescent="0.3">
      <c r="A66" s="90" t="s">
        <v>72</v>
      </c>
      <c r="B66" s="91">
        <f t="shared" ref="B66:AF66" si="12">B64+B60+B48+B44+B31+B65</f>
        <v>1048.1500000000001</v>
      </c>
      <c r="C66" s="91">
        <f t="shared" si="12"/>
        <v>1015.3399999999999</v>
      </c>
      <c r="D66" s="91">
        <f t="shared" si="12"/>
        <v>996.81999999999994</v>
      </c>
      <c r="E66" s="91">
        <f t="shared" si="12"/>
        <v>1020.57</v>
      </c>
      <c r="F66" s="91">
        <f t="shared" si="12"/>
        <v>976.74</v>
      </c>
      <c r="G66" s="91">
        <f t="shared" si="12"/>
        <v>989.24</v>
      </c>
      <c r="H66" s="91">
        <f t="shared" si="12"/>
        <v>1009.24</v>
      </c>
      <c r="I66" s="91">
        <f t="shared" si="12"/>
        <v>1030.8800000000001</v>
      </c>
      <c r="J66" s="91">
        <f t="shared" si="12"/>
        <v>1030.42</v>
      </c>
      <c r="K66" s="91">
        <f t="shared" si="12"/>
        <v>1049.3399999999999</v>
      </c>
      <c r="L66" s="91">
        <f t="shared" si="12"/>
        <v>1114.1399999999999</v>
      </c>
      <c r="M66" s="91">
        <f t="shared" si="12"/>
        <v>1233.8400000000001</v>
      </c>
      <c r="N66" s="91">
        <f t="shared" si="12"/>
        <v>143.04</v>
      </c>
      <c r="O66" s="91">
        <f t="shared" si="12"/>
        <v>1147.94</v>
      </c>
      <c r="P66" s="91">
        <f t="shared" si="12"/>
        <v>1176.94</v>
      </c>
      <c r="Q66" s="91">
        <f t="shared" si="12"/>
        <v>1243.24</v>
      </c>
      <c r="R66" s="91">
        <f t="shared" si="12"/>
        <v>1210.46</v>
      </c>
      <c r="S66" s="91">
        <f t="shared" si="12"/>
        <v>1221.2600000000002</v>
      </c>
      <c r="T66" s="91">
        <f t="shared" si="12"/>
        <v>1182.94</v>
      </c>
      <c r="U66" s="91">
        <f t="shared" si="12"/>
        <v>1163.8600000000001</v>
      </c>
      <c r="V66" s="91">
        <f t="shared" si="12"/>
        <v>1113.2600000000002</v>
      </c>
      <c r="W66" s="91">
        <f t="shared" si="12"/>
        <v>1099.5500000000002</v>
      </c>
      <c r="X66" s="91">
        <f t="shared" si="12"/>
        <v>1073.06</v>
      </c>
      <c r="Y66" s="91">
        <f t="shared" si="12"/>
        <v>1098.8900000000001</v>
      </c>
      <c r="Z66" s="91">
        <f t="shared" si="12"/>
        <v>1279.3400000000001</v>
      </c>
      <c r="AA66" s="91">
        <f t="shared" si="12"/>
        <v>1242.99</v>
      </c>
      <c r="AB66" s="91">
        <f t="shared" si="12"/>
        <v>1256.1400000000001</v>
      </c>
      <c r="AC66" s="91">
        <f t="shared" si="12"/>
        <v>1244.44</v>
      </c>
      <c r="AD66" s="91">
        <f t="shared" si="12"/>
        <v>1139.74</v>
      </c>
      <c r="AE66" s="91">
        <f t="shared" si="12"/>
        <v>1080.74</v>
      </c>
      <c r="AF66" s="91">
        <f t="shared" si="12"/>
        <v>1024.74</v>
      </c>
      <c r="AG66" s="74">
        <f>AG64+AG60+AG48+AG44+AG31+AG65</f>
        <v>1400.5100000000002</v>
      </c>
      <c r="AH66" s="52">
        <f t="shared" si="2"/>
        <v>1279.3400000000001</v>
      </c>
      <c r="AI66" s="53">
        <f t="shared" si="3"/>
        <v>143.04</v>
      </c>
    </row>
    <row r="67" spans="1:35" x14ac:dyDescent="0.25">
      <c r="A67" s="55" t="s">
        <v>73</v>
      </c>
      <c r="B67" s="82">
        <f t="shared" ref="B67" si="13">IF(B52&lt;0,B52*-1,0)</f>
        <v>0</v>
      </c>
      <c r="C67" s="82">
        <f t="shared" ref="C67:Q67" si="14">IF(C52&lt;0,C52*-1,0)</f>
        <v>0</v>
      </c>
      <c r="D67" s="82">
        <f t="shared" si="14"/>
        <v>0</v>
      </c>
      <c r="E67" s="82">
        <f t="shared" si="14"/>
        <v>0</v>
      </c>
      <c r="F67" s="82">
        <f t="shared" si="14"/>
        <v>0</v>
      </c>
      <c r="G67" s="82">
        <f t="shared" si="14"/>
        <v>0</v>
      </c>
      <c r="H67" s="82">
        <f t="shared" si="14"/>
        <v>0</v>
      </c>
      <c r="I67" s="82">
        <f t="shared" si="14"/>
        <v>0</v>
      </c>
      <c r="J67" s="82">
        <f t="shared" si="14"/>
        <v>0</v>
      </c>
      <c r="K67" s="82">
        <f t="shared" si="14"/>
        <v>0</v>
      </c>
      <c r="L67" s="82">
        <f t="shared" si="14"/>
        <v>0</v>
      </c>
      <c r="M67" s="82">
        <f t="shared" si="14"/>
        <v>0</v>
      </c>
      <c r="N67" s="82">
        <f t="shared" si="14"/>
        <v>0</v>
      </c>
      <c r="O67" s="82">
        <f t="shared" si="14"/>
        <v>0</v>
      </c>
      <c r="P67" s="82">
        <f t="shared" si="14"/>
        <v>0</v>
      </c>
      <c r="Q67" s="82">
        <f t="shared" si="14"/>
        <v>0</v>
      </c>
      <c r="R67" s="82">
        <f>IF(R52&lt;0,R52*-1,0)</f>
        <v>0</v>
      </c>
      <c r="S67" s="82">
        <f t="shared" ref="S67:AF67" si="15">IF(S52&lt;0,S52*-1,0)</f>
        <v>0</v>
      </c>
      <c r="T67" s="82">
        <f t="shared" si="15"/>
        <v>0</v>
      </c>
      <c r="U67" s="82">
        <f t="shared" si="15"/>
        <v>0</v>
      </c>
      <c r="V67" s="82">
        <f t="shared" si="15"/>
        <v>0</v>
      </c>
      <c r="W67" s="82">
        <f t="shared" si="15"/>
        <v>0</v>
      </c>
      <c r="X67" s="82">
        <f t="shared" si="15"/>
        <v>0</v>
      </c>
      <c r="Y67" s="82">
        <f t="shared" si="15"/>
        <v>0</v>
      </c>
      <c r="Z67" s="82">
        <f t="shared" si="15"/>
        <v>0</v>
      </c>
      <c r="AA67" s="82">
        <f t="shared" si="15"/>
        <v>0</v>
      </c>
      <c r="AB67" s="82">
        <f t="shared" si="15"/>
        <v>0</v>
      </c>
      <c r="AC67" s="82">
        <f t="shared" si="15"/>
        <v>0</v>
      </c>
      <c r="AD67" s="82">
        <f t="shared" si="15"/>
        <v>0</v>
      </c>
      <c r="AE67" s="82">
        <f t="shared" si="15"/>
        <v>0</v>
      </c>
      <c r="AF67" s="82">
        <f t="shared" si="15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" si="16">IF(B50&lt;0,B50*-1,0)</f>
        <v>0</v>
      </c>
      <c r="C68" s="82">
        <f t="shared" ref="C68:Q68" si="17">IF(C50&lt;0,C50*-1,0)</f>
        <v>0</v>
      </c>
      <c r="D68" s="82">
        <f t="shared" si="17"/>
        <v>0</v>
      </c>
      <c r="E68" s="82">
        <f t="shared" si="17"/>
        <v>0</v>
      </c>
      <c r="F68" s="82">
        <f t="shared" si="17"/>
        <v>0</v>
      </c>
      <c r="G68" s="82">
        <f t="shared" si="17"/>
        <v>0</v>
      </c>
      <c r="H68" s="82">
        <f t="shared" si="17"/>
        <v>0</v>
      </c>
      <c r="I68" s="82">
        <f t="shared" si="17"/>
        <v>0</v>
      </c>
      <c r="J68" s="82">
        <f t="shared" si="17"/>
        <v>0</v>
      </c>
      <c r="K68" s="82">
        <f t="shared" si="17"/>
        <v>0</v>
      </c>
      <c r="L68" s="82">
        <f t="shared" si="17"/>
        <v>0</v>
      </c>
      <c r="M68" s="82">
        <f t="shared" si="17"/>
        <v>0</v>
      </c>
      <c r="N68" s="82">
        <f t="shared" si="17"/>
        <v>0</v>
      </c>
      <c r="O68" s="82">
        <f t="shared" si="17"/>
        <v>0</v>
      </c>
      <c r="P68" s="82">
        <f t="shared" si="17"/>
        <v>0</v>
      </c>
      <c r="Q68" s="82">
        <f t="shared" si="17"/>
        <v>0</v>
      </c>
      <c r="R68" s="82">
        <f>IF(R50&lt;0,R50*-1,0)</f>
        <v>0</v>
      </c>
      <c r="S68" s="82">
        <f t="shared" ref="S68:AF68" si="18">IF(S50&lt;0,S50*-1,0)</f>
        <v>0</v>
      </c>
      <c r="T68" s="82">
        <f t="shared" si="18"/>
        <v>0</v>
      </c>
      <c r="U68" s="82">
        <f t="shared" si="18"/>
        <v>0</v>
      </c>
      <c r="V68" s="82">
        <f t="shared" si="18"/>
        <v>0</v>
      </c>
      <c r="W68" s="82">
        <f t="shared" si="18"/>
        <v>0</v>
      </c>
      <c r="X68" s="82">
        <f t="shared" si="18"/>
        <v>0</v>
      </c>
      <c r="Y68" s="82">
        <f t="shared" si="18"/>
        <v>0</v>
      </c>
      <c r="Z68" s="82">
        <f t="shared" si="18"/>
        <v>0</v>
      </c>
      <c r="AA68" s="82">
        <f t="shared" si="18"/>
        <v>0</v>
      </c>
      <c r="AB68" s="82">
        <f t="shared" si="18"/>
        <v>0</v>
      </c>
      <c r="AC68" s="82">
        <f t="shared" si="18"/>
        <v>0</v>
      </c>
      <c r="AD68" s="82">
        <f t="shared" si="18"/>
        <v>0</v>
      </c>
      <c r="AE68" s="82">
        <f t="shared" si="18"/>
        <v>0</v>
      </c>
      <c r="AF68" s="82">
        <f t="shared" si="18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" si="19">IF(B53&lt;0,B53*-1,0)</f>
        <v>0</v>
      </c>
      <c r="C69" s="82">
        <f t="shared" ref="C69:Q69" si="20">IF(C53&lt;0,C53*-1,0)</f>
        <v>0</v>
      </c>
      <c r="D69" s="82">
        <f t="shared" si="20"/>
        <v>0</v>
      </c>
      <c r="E69" s="82">
        <f t="shared" si="20"/>
        <v>0</v>
      </c>
      <c r="F69" s="82">
        <f t="shared" si="20"/>
        <v>0</v>
      </c>
      <c r="G69" s="82">
        <f t="shared" si="20"/>
        <v>0</v>
      </c>
      <c r="H69" s="82">
        <f t="shared" si="20"/>
        <v>0</v>
      </c>
      <c r="I69" s="82">
        <f t="shared" si="20"/>
        <v>0</v>
      </c>
      <c r="J69" s="82">
        <f t="shared" si="20"/>
        <v>0</v>
      </c>
      <c r="K69" s="82">
        <f t="shared" si="20"/>
        <v>0</v>
      </c>
      <c r="L69" s="82">
        <f t="shared" si="20"/>
        <v>0</v>
      </c>
      <c r="M69" s="82">
        <f t="shared" si="20"/>
        <v>0</v>
      </c>
      <c r="N69" s="82">
        <f t="shared" si="20"/>
        <v>0</v>
      </c>
      <c r="O69" s="82">
        <f t="shared" si="20"/>
        <v>0</v>
      </c>
      <c r="P69" s="82">
        <f t="shared" si="20"/>
        <v>0</v>
      </c>
      <c r="Q69" s="82">
        <f t="shared" si="20"/>
        <v>0</v>
      </c>
      <c r="R69" s="82">
        <f>IF(R53&lt;0,R53*-1,0)</f>
        <v>0</v>
      </c>
      <c r="S69" s="82">
        <f t="shared" ref="S69:AF69" si="21">IF(S53&lt;0,S53*-1,0)</f>
        <v>0</v>
      </c>
      <c r="T69" s="82">
        <f t="shared" si="21"/>
        <v>0</v>
      </c>
      <c r="U69" s="82">
        <f t="shared" si="21"/>
        <v>0</v>
      </c>
      <c r="V69" s="82">
        <f t="shared" si="21"/>
        <v>0</v>
      </c>
      <c r="W69" s="82">
        <f t="shared" si="21"/>
        <v>0</v>
      </c>
      <c r="X69" s="82">
        <f t="shared" si="21"/>
        <v>0</v>
      </c>
      <c r="Y69" s="82">
        <f t="shared" si="21"/>
        <v>0</v>
      </c>
      <c r="Z69" s="82">
        <f t="shared" si="21"/>
        <v>0</v>
      </c>
      <c r="AA69" s="82">
        <f t="shared" si="21"/>
        <v>0</v>
      </c>
      <c r="AB69" s="82">
        <f t="shared" si="21"/>
        <v>0</v>
      </c>
      <c r="AC69" s="82">
        <f t="shared" si="21"/>
        <v>0</v>
      </c>
      <c r="AD69" s="82">
        <f t="shared" si="21"/>
        <v>0</v>
      </c>
      <c r="AE69" s="82">
        <f t="shared" si="21"/>
        <v>0</v>
      </c>
      <c r="AF69" s="82">
        <f t="shared" si="21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 t="shared" ref="B70" si="22">IF(B51&lt;0,B51*-1,0)</f>
        <v>0</v>
      </c>
      <c r="C70" s="82">
        <f t="shared" ref="C70:AF70" si="23">IF(C51&lt;0,C51*-1,0)</f>
        <v>0</v>
      </c>
      <c r="D70" s="82">
        <f t="shared" si="23"/>
        <v>0</v>
      </c>
      <c r="E70" s="82">
        <f t="shared" si="23"/>
        <v>0</v>
      </c>
      <c r="F70" s="82">
        <f t="shared" si="23"/>
        <v>0</v>
      </c>
      <c r="G70" s="82">
        <f t="shared" si="23"/>
        <v>0</v>
      </c>
      <c r="H70" s="82">
        <f t="shared" si="23"/>
        <v>0</v>
      </c>
      <c r="I70" s="82">
        <f t="shared" si="23"/>
        <v>0</v>
      </c>
      <c r="J70" s="82">
        <f t="shared" si="23"/>
        <v>0</v>
      </c>
      <c r="K70" s="82">
        <f t="shared" si="23"/>
        <v>0</v>
      </c>
      <c r="L70" s="82">
        <f t="shared" si="23"/>
        <v>0</v>
      </c>
      <c r="M70" s="82">
        <f t="shared" si="23"/>
        <v>0</v>
      </c>
      <c r="N70" s="82">
        <f t="shared" si="23"/>
        <v>0</v>
      </c>
      <c r="O70" s="82">
        <f t="shared" si="23"/>
        <v>0</v>
      </c>
      <c r="P70" s="82">
        <f t="shared" si="23"/>
        <v>0</v>
      </c>
      <c r="Q70" s="82">
        <f t="shared" si="23"/>
        <v>0</v>
      </c>
      <c r="R70" s="82">
        <f t="shared" si="23"/>
        <v>0</v>
      </c>
      <c r="S70" s="82">
        <f t="shared" si="23"/>
        <v>0</v>
      </c>
      <c r="T70" s="82">
        <f t="shared" si="23"/>
        <v>0</v>
      </c>
      <c r="U70" s="82">
        <f t="shared" si="23"/>
        <v>0</v>
      </c>
      <c r="V70" s="82">
        <f t="shared" si="23"/>
        <v>0</v>
      </c>
      <c r="W70" s="82">
        <f t="shared" si="23"/>
        <v>0</v>
      </c>
      <c r="X70" s="82">
        <f t="shared" si="23"/>
        <v>0</v>
      </c>
      <c r="Y70" s="82">
        <f t="shared" si="23"/>
        <v>0</v>
      </c>
      <c r="Z70" s="82">
        <f t="shared" si="23"/>
        <v>0</v>
      </c>
      <c r="AA70" s="82">
        <f t="shared" si="23"/>
        <v>0</v>
      </c>
      <c r="AB70" s="82">
        <f t="shared" si="23"/>
        <v>0</v>
      </c>
      <c r="AC70" s="82">
        <f t="shared" si="23"/>
        <v>0</v>
      </c>
      <c r="AD70" s="82">
        <f t="shared" si="23"/>
        <v>0</v>
      </c>
      <c r="AE70" s="82">
        <f t="shared" si="23"/>
        <v>0</v>
      </c>
      <c r="AF70" s="82">
        <f t="shared" si="23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 t="shared" ref="B72:AF72" si="24">SUM(B67:B71)</f>
        <v>0</v>
      </c>
      <c r="C72" s="69">
        <f t="shared" si="24"/>
        <v>0</v>
      </c>
      <c r="D72" s="69">
        <f t="shared" si="24"/>
        <v>0</v>
      </c>
      <c r="E72" s="69">
        <f t="shared" si="24"/>
        <v>0</v>
      </c>
      <c r="F72" s="69">
        <f t="shared" si="24"/>
        <v>0</v>
      </c>
      <c r="G72" s="69">
        <f t="shared" si="24"/>
        <v>0</v>
      </c>
      <c r="H72" s="69">
        <f t="shared" si="24"/>
        <v>0</v>
      </c>
      <c r="I72" s="69">
        <f t="shared" si="24"/>
        <v>0</v>
      </c>
      <c r="J72" s="69">
        <f t="shared" si="24"/>
        <v>0</v>
      </c>
      <c r="K72" s="69">
        <f t="shared" si="24"/>
        <v>0</v>
      </c>
      <c r="L72" s="69">
        <f t="shared" si="24"/>
        <v>0</v>
      </c>
      <c r="M72" s="69">
        <f t="shared" si="24"/>
        <v>0</v>
      </c>
      <c r="N72" s="69">
        <f t="shared" si="24"/>
        <v>0</v>
      </c>
      <c r="O72" s="69">
        <f t="shared" si="24"/>
        <v>0</v>
      </c>
      <c r="P72" s="69">
        <f t="shared" si="24"/>
        <v>0</v>
      </c>
      <c r="Q72" s="69">
        <f t="shared" si="24"/>
        <v>0</v>
      </c>
      <c r="R72" s="69">
        <f t="shared" si="24"/>
        <v>0</v>
      </c>
      <c r="S72" s="69">
        <f t="shared" si="24"/>
        <v>0</v>
      </c>
      <c r="T72" s="69">
        <f t="shared" si="24"/>
        <v>0</v>
      </c>
      <c r="U72" s="69">
        <f t="shared" si="24"/>
        <v>0</v>
      </c>
      <c r="V72" s="69">
        <f t="shared" si="24"/>
        <v>0</v>
      </c>
      <c r="W72" s="69">
        <f t="shared" si="24"/>
        <v>0</v>
      </c>
      <c r="X72" s="69">
        <f t="shared" si="24"/>
        <v>0</v>
      </c>
      <c r="Y72" s="69">
        <f t="shared" si="24"/>
        <v>0</v>
      </c>
      <c r="Z72" s="69">
        <f t="shared" si="24"/>
        <v>0</v>
      </c>
      <c r="AA72" s="69">
        <f t="shared" si="24"/>
        <v>0</v>
      </c>
      <c r="AB72" s="69">
        <f t="shared" si="24"/>
        <v>0</v>
      </c>
      <c r="AC72" s="69">
        <f t="shared" si="24"/>
        <v>0</v>
      </c>
      <c r="AD72" s="69">
        <f t="shared" si="24"/>
        <v>0</v>
      </c>
      <c r="AE72" s="69">
        <f t="shared" si="24"/>
        <v>0</v>
      </c>
      <c r="AF72" s="69">
        <f t="shared" si="24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50.005000000000003</v>
      </c>
      <c r="C73" s="94">
        <v>50.06</v>
      </c>
      <c r="D73" s="94">
        <v>50.02</v>
      </c>
      <c r="E73" s="94">
        <v>49.92</v>
      </c>
      <c r="F73" s="94">
        <v>49.85</v>
      </c>
      <c r="G73" s="94">
        <v>50.01</v>
      </c>
      <c r="H73" s="94">
        <v>49.91</v>
      </c>
      <c r="I73" s="94">
        <v>49.92</v>
      </c>
      <c r="J73" s="94">
        <v>50.05</v>
      </c>
      <c r="K73" s="94">
        <v>49.96</v>
      </c>
      <c r="L73" s="94">
        <v>50.097999999999999</v>
      </c>
      <c r="M73" s="94">
        <v>50.026000000000003</v>
      </c>
      <c r="N73" s="94"/>
      <c r="O73" s="94">
        <v>50.012</v>
      </c>
      <c r="P73" s="94">
        <v>49.904000000000003</v>
      </c>
      <c r="Q73" s="95">
        <v>50.05</v>
      </c>
      <c r="R73" s="94">
        <v>50.015000000000001</v>
      </c>
      <c r="S73" s="94">
        <v>49.968000000000004</v>
      </c>
      <c r="T73" s="94">
        <v>49.923000000000002</v>
      </c>
      <c r="U73" s="94">
        <v>50.005000000000003</v>
      </c>
      <c r="V73" s="94">
        <v>50.005000000000003</v>
      </c>
      <c r="W73" s="94">
        <v>49.996000000000002</v>
      </c>
      <c r="X73" s="94">
        <v>50.015000000000001</v>
      </c>
      <c r="Y73" s="94">
        <v>49.935000000000002</v>
      </c>
      <c r="Z73" s="94">
        <v>49.771999999999998</v>
      </c>
      <c r="AA73" s="94">
        <v>49.863999999999997</v>
      </c>
      <c r="AB73" s="94">
        <v>49.908000000000001</v>
      </c>
      <c r="AC73" s="94">
        <v>49.982999999999997</v>
      </c>
      <c r="AD73" s="94">
        <v>49.9</v>
      </c>
      <c r="AE73" s="94">
        <v>49.91</v>
      </c>
      <c r="AF73" s="96">
        <v>50</v>
      </c>
      <c r="AG73" s="97"/>
      <c r="AH73" s="52">
        <f t="shared" si="2"/>
        <v>50.097999999999999</v>
      </c>
      <c r="AI73" s="53">
        <f t="shared" si="3"/>
        <v>49.771999999999998</v>
      </c>
    </row>
    <row r="74" spans="1:35" x14ac:dyDescent="0.25">
      <c r="A74" s="98" t="s">
        <v>80</v>
      </c>
      <c r="B74" s="70">
        <v>127.5</v>
      </c>
      <c r="C74" s="70">
        <v>125.7</v>
      </c>
      <c r="D74" s="70">
        <v>127</v>
      </c>
      <c r="E74" s="70">
        <v>127.7</v>
      </c>
      <c r="F74" s="70">
        <v>127.1</v>
      </c>
      <c r="G74" s="70">
        <v>128.30000000000001</v>
      </c>
      <c r="H74" s="70">
        <v>127.5</v>
      </c>
      <c r="I74" s="70">
        <v>126.7</v>
      </c>
      <c r="J74" s="70">
        <v>126.6</v>
      </c>
      <c r="K74" s="70">
        <v>126.4</v>
      </c>
      <c r="L74" s="70">
        <v>123.2</v>
      </c>
      <c r="M74" s="70">
        <v>125.2</v>
      </c>
      <c r="N74" s="70"/>
      <c r="O74" s="70">
        <v>124.1</v>
      </c>
      <c r="P74" s="70">
        <v>122.4</v>
      </c>
      <c r="Q74" s="99">
        <v>122</v>
      </c>
      <c r="R74" s="99">
        <v>123.6</v>
      </c>
      <c r="S74" s="99">
        <v>123.8</v>
      </c>
      <c r="T74" s="99">
        <v>124.9</v>
      </c>
      <c r="U74" s="99">
        <v>125.4</v>
      </c>
      <c r="V74" s="99">
        <v>125.4</v>
      </c>
      <c r="W74" s="99">
        <v>127.3</v>
      </c>
      <c r="X74" s="99">
        <v>128.80000000000001</v>
      </c>
      <c r="Y74" s="99">
        <v>128.30000000000001</v>
      </c>
      <c r="Z74" s="99">
        <v>124</v>
      </c>
      <c r="AA74" s="70">
        <v>127.3</v>
      </c>
      <c r="AB74" s="70">
        <v>127</v>
      </c>
      <c r="AC74" s="70">
        <v>127.1</v>
      </c>
      <c r="AD74" s="70">
        <v>128</v>
      </c>
      <c r="AE74" s="70">
        <v>128</v>
      </c>
      <c r="AF74" s="100">
        <v>126.9</v>
      </c>
      <c r="AG74" s="101"/>
      <c r="AH74" s="52">
        <f t="shared" si="2"/>
        <v>128.80000000000001</v>
      </c>
      <c r="AI74" s="53">
        <f t="shared" si="3"/>
        <v>122</v>
      </c>
    </row>
    <row r="75" spans="1:35" x14ac:dyDescent="0.25">
      <c r="A75" s="98" t="s">
        <v>81</v>
      </c>
      <c r="B75" s="70">
        <v>130.9</v>
      </c>
      <c r="C75" s="70">
        <v>129.4</v>
      </c>
      <c r="D75" s="70">
        <v>130.4</v>
      </c>
      <c r="E75" s="70">
        <v>131.19999999999999</v>
      </c>
      <c r="F75" s="70">
        <v>130.6</v>
      </c>
      <c r="G75" s="70">
        <v>130.9</v>
      </c>
      <c r="H75" s="70">
        <v>130</v>
      </c>
      <c r="I75" s="70">
        <v>129</v>
      </c>
      <c r="J75" s="70">
        <v>128.6</v>
      </c>
      <c r="K75" s="70">
        <v>128.5</v>
      </c>
      <c r="L75" s="70">
        <v>125.6</v>
      </c>
      <c r="M75" s="70">
        <v>127</v>
      </c>
      <c r="N75" s="70"/>
      <c r="O75" s="70">
        <v>126.5</v>
      </c>
      <c r="P75" s="70">
        <v>124.7</v>
      </c>
      <c r="Q75" s="99">
        <v>124.2</v>
      </c>
      <c r="R75" s="99">
        <v>125.8</v>
      </c>
      <c r="S75" s="99">
        <v>126.3</v>
      </c>
      <c r="T75" s="99">
        <v>127.9</v>
      </c>
      <c r="U75" s="99">
        <v>128.69999999999999</v>
      </c>
      <c r="V75" s="99">
        <v>128.69999999999999</v>
      </c>
      <c r="W75" s="99">
        <v>129.9</v>
      </c>
      <c r="X75" s="99">
        <v>131.1</v>
      </c>
      <c r="Y75" s="99">
        <v>130.80000000000001</v>
      </c>
      <c r="Z75" s="99">
        <v>126.8</v>
      </c>
      <c r="AA75" s="70">
        <v>129.6</v>
      </c>
      <c r="AB75" s="70">
        <v>129.4</v>
      </c>
      <c r="AC75" s="70">
        <v>129.5</v>
      </c>
      <c r="AD75" s="70">
        <v>131</v>
      </c>
      <c r="AE75" s="70">
        <v>131</v>
      </c>
      <c r="AF75" s="100">
        <v>130</v>
      </c>
      <c r="AG75" s="101"/>
      <c r="AH75" s="52">
        <f t="shared" si="2"/>
        <v>131.19999999999999</v>
      </c>
      <c r="AI75" s="53">
        <f t="shared" si="3"/>
        <v>124.2</v>
      </c>
    </row>
    <row r="76" spans="1:35" x14ac:dyDescent="0.25">
      <c r="A76" s="98" t="s">
        <v>82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>
        <v>124.4</v>
      </c>
      <c r="N76" s="70"/>
      <c r="O76" s="70">
        <v>124.7</v>
      </c>
      <c r="P76" s="70">
        <v>126.9</v>
      </c>
      <c r="Q76" s="70">
        <v>127.6</v>
      </c>
      <c r="R76" s="70">
        <v>126.8</v>
      </c>
      <c r="S76" s="70">
        <v>127.5</v>
      </c>
      <c r="T76" s="99">
        <v>128.19999999999999</v>
      </c>
      <c r="U76" s="99">
        <v>128.9</v>
      </c>
      <c r="V76" s="99">
        <v>128.9</v>
      </c>
      <c r="W76" s="99">
        <v>128.80000000000001</v>
      </c>
      <c r="X76" s="99">
        <v>128</v>
      </c>
      <c r="Y76" s="99">
        <v>127.1</v>
      </c>
      <c r="Z76" s="99">
        <v>125.2</v>
      </c>
      <c r="AA76" s="70">
        <v>128</v>
      </c>
      <c r="AB76" s="70">
        <v>128.30000000000001</v>
      </c>
      <c r="AC76" s="70">
        <v>127.2</v>
      </c>
      <c r="AD76" s="70">
        <v>128</v>
      </c>
      <c r="AE76" s="70">
        <v>129</v>
      </c>
      <c r="AF76" s="100">
        <v>128</v>
      </c>
      <c r="AG76" s="101"/>
      <c r="AH76" s="52">
        <f t="shared" si="2"/>
        <v>129</v>
      </c>
      <c r="AI76" s="53">
        <f t="shared" si="3"/>
        <v>124.4</v>
      </c>
    </row>
    <row r="77" spans="1:35" x14ac:dyDescent="0.25">
      <c r="A77" s="102" t="s">
        <v>83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>
        <v>122.5</v>
      </c>
      <c r="N77" s="70"/>
      <c r="O77" s="70">
        <v>127.4</v>
      </c>
      <c r="P77" s="70">
        <v>129.30000000000001</v>
      </c>
      <c r="Q77" s="70">
        <v>129.80000000000001</v>
      </c>
      <c r="R77" s="70">
        <v>129</v>
      </c>
      <c r="S77" s="70">
        <v>129.80000000000001</v>
      </c>
      <c r="T77" s="99">
        <v>130.19999999999999</v>
      </c>
      <c r="U77" s="99">
        <v>131.69999999999999</v>
      </c>
      <c r="V77" s="99">
        <v>131.69999999999999</v>
      </c>
      <c r="W77" s="99">
        <v>131.69999999999999</v>
      </c>
      <c r="X77" s="99">
        <v>131.6</v>
      </c>
      <c r="Y77" s="99">
        <v>131.19999999999999</v>
      </c>
      <c r="Z77" s="99">
        <v>129.30000000000001</v>
      </c>
      <c r="AA77" s="70">
        <v>132.69999999999999</v>
      </c>
      <c r="AB77" s="70">
        <v>131.1</v>
      </c>
      <c r="AC77" s="70">
        <v>131.4</v>
      </c>
      <c r="AD77" s="70">
        <v>134.80000000000001</v>
      </c>
      <c r="AE77" s="70">
        <v>134</v>
      </c>
      <c r="AF77" s="100">
        <v>131</v>
      </c>
      <c r="AG77" s="101"/>
      <c r="AH77" s="52">
        <f t="shared" si="2"/>
        <v>134.80000000000001</v>
      </c>
      <c r="AI77" s="53">
        <f t="shared" si="3"/>
        <v>122.5</v>
      </c>
    </row>
    <row r="78" spans="1:35" x14ac:dyDescent="0.25">
      <c r="A78" s="102" t="s">
        <v>84</v>
      </c>
      <c r="B78" s="103">
        <v>131.69999999999999</v>
      </c>
      <c r="C78" s="103">
        <v>129.5</v>
      </c>
      <c r="D78" s="103">
        <v>131.80000000000001</v>
      </c>
      <c r="E78" s="103">
        <v>136</v>
      </c>
      <c r="F78" s="103">
        <v>132.6</v>
      </c>
      <c r="G78" s="103">
        <v>133.30000000000001</v>
      </c>
      <c r="H78" s="103">
        <v>131.80000000000001</v>
      </c>
      <c r="I78" s="103">
        <v>139.4</v>
      </c>
      <c r="J78" s="103">
        <v>133.4</v>
      </c>
      <c r="K78" s="103">
        <v>132.1</v>
      </c>
      <c r="L78" s="103">
        <v>127.3</v>
      </c>
      <c r="M78" s="103">
        <v>130.30000000000001</v>
      </c>
      <c r="N78" s="103"/>
      <c r="O78" s="103">
        <v>129.80000000000001</v>
      </c>
      <c r="P78" s="103">
        <v>133.30000000000001</v>
      </c>
      <c r="Q78" s="103">
        <v>132.6</v>
      </c>
      <c r="R78" s="103">
        <v>130.6</v>
      </c>
      <c r="S78" s="103">
        <v>131.1</v>
      </c>
      <c r="T78" s="99">
        <v>131.1</v>
      </c>
      <c r="U78" s="99">
        <v>139.80000000000001</v>
      </c>
      <c r="V78" s="99">
        <v>139.80000000000001</v>
      </c>
      <c r="W78" s="99">
        <v>133.6</v>
      </c>
      <c r="X78" s="99">
        <v>135.80000000000001</v>
      </c>
      <c r="Y78" s="99">
        <v>133.19999999999999</v>
      </c>
      <c r="Z78" s="99">
        <v>131.5</v>
      </c>
      <c r="AA78" s="103">
        <v>136.6</v>
      </c>
      <c r="AB78" s="103">
        <v>131.19999999999999</v>
      </c>
      <c r="AC78" s="103">
        <v>132</v>
      </c>
      <c r="AD78" s="103">
        <v>133</v>
      </c>
      <c r="AE78" s="103">
        <v>130</v>
      </c>
      <c r="AF78" s="104">
        <v>128</v>
      </c>
      <c r="AG78" s="105"/>
      <c r="AH78" s="52">
        <f t="shared" si="2"/>
        <v>139.80000000000001</v>
      </c>
      <c r="AI78" s="53">
        <f t="shared" si="3"/>
        <v>127.3</v>
      </c>
    </row>
    <row r="79" spans="1:35" x14ac:dyDescent="0.25">
      <c r="A79" s="98" t="s">
        <v>85</v>
      </c>
      <c r="B79" s="70">
        <v>130.9</v>
      </c>
      <c r="C79" s="70">
        <v>131.5</v>
      </c>
      <c r="D79" s="70">
        <v>132.5</v>
      </c>
      <c r="E79" s="70">
        <v>132.9</v>
      </c>
      <c r="F79" s="70">
        <v>132.80000000000001</v>
      </c>
      <c r="G79" s="70">
        <v>133.6</v>
      </c>
      <c r="H79" s="70">
        <v>133.5</v>
      </c>
      <c r="I79" s="70">
        <v>133.9</v>
      </c>
      <c r="J79" s="70">
        <v>135.80000000000001</v>
      </c>
      <c r="K79" s="70">
        <v>134</v>
      </c>
      <c r="L79" s="70">
        <v>131.80000000000001</v>
      </c>
      <c r="M79" s="70">
        <v>126.9</v>
      </c>
      <c r="N79" s="70"/>
      <c r="O79" s="70">
        <v>124</v>
      </c>
      <c r="P79" s="70">
        <v>125.6</v>
      </c>
      <c r="Q79" s="70">
        <v>124.4</v>
      </c>
      <c r="R79" s="70">
        <v>125.5</v>
      </c>
      <c r="S79" s="70">
        <v>126.7</v>
      </c>
      <c r="T79" s="99">
        <v>126.5</v>
      </c>
      <c r="U79" s="99">
        <v>134</v>
      </c>
      <c r="V79" s="99">
        <v>134</v>
      </c>
      <c r="W79" s="99">
        <v>131.69999999999999</v>
      </c>
      <c r="X79" s="99">
        <v>132.69999999999999</v>
      </c>
      <c r="Y79" s="99">
        <v>132.30000000000001</v>
      </c>
      <c r="Z79" s="99">
        <v>130.80000000000001</v>
      </c>
      <c r="AA79" s="70">
        <v>135.1</v>
      </c>
      <c r="AB79" s="70">
        <v>125.3</v>
      </c>
      <c r="AC79" s="70">
        <v>125.4</v>
      </c>
      <c r="AD79" s="70">
        <v>127</v>
      </c>
      <c r="AE79" s="70">
        <v>131</v>
      </c>
      <c r="AF79" s="100">
        <v>131</v>
      </c>
      <c r="AG79" s="101"/>
      <c r="AH79" s="52">
        <f>MAX(B79:AF79)</f>
        <v>135.80000000000001</v>
      </c>
      <c r="AI79" s="53">
        <f>MIN(B79:AF79)</f>
        <v>124</v>
      </c>
    </row>
    <row r="80" spans="1:35" ht="15.75" thickBot="1" x14ac:dyDescent="0.3">
      <c r="A80" s="98" t="s">
        <v>86</v>
      </c>
      <c r="B80" s="106">
        <v>66.900000000000006</v>
      </c>
      <c r="C80" s="106">
        <v>66.099999999999994</v>
      </c>
      <c r="D80" s="106">
        <v>66.599999999999994</v>
      </c>
      <c r="E80" s="106">
        <v>67.099999999999994</v>
      </c>
      <c r="F80" s="106">
        <v>66.599999999999994</v>
      </c>
      <c r="G80" s="106">
        <v>66.7</v>
      </c>
      <c r="H80" s="106">
        <v>66.099999999999994</v>
      </c>
      <c r="I80" s="106">
        <v>65.8</v>
      </c>
      <c r="J80" s="106">
        <v>65.5</v>
      </c>
      <c r="K80" s="106">
        <v>65.5</v>
      </c>
      <c r="L80" s="106">
        <v>64.3</v>
      </c>
      <c r="M80" s="106">
        <v>65.099999999999994</v>
      </c>
      <c r="N80" s="106"/>
      <c r="O80" s="106">
        <v>65</v>
      </c>
      <c r="P80" s="106"/>
      <c r="Q80" s="106"/>
      <c r="R80" s="106">
        <v>63</v>
      </c>
      <c r="S80" s="106"/>
      <c r="T80" s="106">
        <v>65.099999999999994</v>
      </c>
      <c r="U80" s="106">
        <v>65.400000000000006</v>
      </c>
      <c r="V80" s="106">
        <v>65.400000000000006</v>
      </c>
      <c r="W80" s="106">
        <v>65.900000000000006</v>
      </c>
      <c r="X80" s="106">
        <v>66.7</v>
      </c>
      <c r="Y80" s="106">
        <v>66.5</v>
      </c>
      <c r="Z80" s="106">
        <v>64.8</v>
      </c>
      <c r="AA80" s="106">
        <v>66.2</v>
      </c>
      <c r="AB80" s="106">
        <v>65.900000000000006</v>
      </c>
      <c r="AC80" s="106">
        <v>66</v>
      </c>
      <c r="AD80" s="106">
        <v>66</v>
      </c>
      <c r="AE80" s="106">
        <v>66.900000000000006</v>
      </c>
      <c r="AF80" s="107">
        <v>66.5</v>
      </c>
      <c r="AG80" s="108"/>
      <c r="AH80" s="52">
        <f>MAX(B80:AF80)</f>
        <v>67.099999999999994</v>
      </c>
      <c r="AI80" s="53">
        <f>MIN(B80:AF80)</f>
        <v>63</v>
      </c>
    </row>
    <row r="81" spans="1:37" x14ac:dyDescent="0.25">
      <c r="A81" s="109" t="s">
        <v>87</v>
      </c>
      <c r="B81" s="110">
        <f t="shared" ref="B81:AF81" si="25">SUMIF(B49:B58,"&gt;0")</f>
        <v>263.91000000000003</v>
      </c>
      <c r="C81" s="110">
        <f t="shared" si="25"/>
        <v>246.7</v>
      </c>
      <c r="D81" s="110">
        <f t="shared" si="25"/>
        <v>224.88</v>
      </c>
      <c r="E81" s="110">
        <f t="shared" si="25"/>
        <v>254.1</v>
      </c>
      <c r="F81" s="110">
        <f t="shared" si="25"/>
        <v>211.1</v>
      </c>
      <c r="G81" s="110">
        <f t="shared" si="25"/>
        <v>191.1</v>
      </c>
      <c r="H81" s="110">
        <f t="shared" si="25"/>
        <v>195.9</v>
      </c>
      <c r="I81" s="110">
        <f t="shared" si="25"/>
        <v>224.83999999999997</v>
      </c>
      <c r="J81" s="110">
        <f t="shared" si="25"/>
        <v>223.77999999999997</v>
      </c>
      <c r="K81" s="110">
        <f t="shared" si="25"/>
        <v>239.2</v>
      </c>
      <c r="L81" s="110">
        <f t="shared" si="25"/>
        <v>314.2</v>
      </c>
      <c r="M81" s="110">
        <f t="shared" si="25"/>
        <v>428.6</v>
      </c>
      <c r="N81" s="110">
        <f t="shared" si="25"/>
        <v>0</v>
      </c>
      <c r="O81" s="110">
        <f t="shared" si="25"/>
        <v>431.20000000000005</v>
      </c>
      <c r="P81" s="110">
        <f t="shared" si="25"/>
        <v>449.6</v>
      </c>
      <c r="Q81" s="110">
        <f t="shared" si="25"/>
        <v>510.4</v>
      </c>
      <c r="R81" s="110">
        <f t="shared" si="25"/>
        <v>476.8</v>
      </c>
      <c r="S81" s="110">
        <f t="shared" si="25"/>
        <v>457.40000000000003</v>
      </c>
      <c r="T81" s="110">
        <f t="shared" si="25"/>
        <v>431.20000000000005</v>
      </c>
      <c r="U81" s="110">
        <f t="shared" si="25"/>
        <v>429</v>
      </c>
      <c r="V81" s="110">
        <f t="shared" si="25"/>
        <v>380.5</v>
      </c>
      <c r="W81" s="110">
        <f t="shared" si="25"/>
        <v>357.39000000000004</v>
      </c>
      <c r="X81" s="110">
        <f t="shared" si="25"/>
        <v>323.2</v>
      </c>
      <c r="Y81" s="110">
        <f t="shared" si="25"/>
        <v>345.34999999999997</v>
      </c>
      <c r="Z81" s="110">
        <f t="shared" si="25"/>
        <v>511.4</v>
      </c>
      <c r="AA81" s="110">
        <f t="shared" si="25"/>
        <v>466.75</v>
      </c>
      <c r="AB81" s="110">
        <f t="shared" si="25"/>
        <v>485.1</v>
      </c>
      <c r="AC81" s="110">
        <f t="shared" si="25"/>
        <v>474.5</v>
      </c>
      <c r="AD81" s="110">
        <f t="shared" si="25"/>
        <v>382</v>
      </c>
      <c r="AE81" s="110">
        <f t="shared" si="25"/>
        <v>263</v>
      </c>
      <c r="AF81" s="110">
        <f t="shared" si="25"/>
        <v>208</v>
      </c>
      <c r="AG81" s="111"/>
      <c r="AH81" s="52">
        <f>MAX(B81:AF81)</f>
        <v>511.4</v>
      </c>
      <c r="AI81" s="53">
        <f>MIN(B81:AF81)</f>
        <v>0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6">B11+B13+B18+B35+B37+B39+B41+B95+B109+B111+B122+B128+B131+B140+B144+B145+B148+B155+B160+B163+B164+B165+B173+B178+B84+B85+B86+B87+B100</f>
        <v>134.91999999999999</v>
      </c>
      <c r="C83" s="115">
        <f t="shared" si="26"/>
        <v>132.62</v>
      </c>
      <c r="D83" s="115">
        <f t="shared" si="26"/>
        <v>120.11999999999999</v>
      </c>
      <c r="E83" s="115">
        <f t="shared" si="26"/>
        <v>139.82000000000002</v>
      </c>
      <c r="F83" s="115">
        <f t="shared" si="26"/>
        <v>146.32000000000002</v>
      </c>
      <c r="G83" s="115">
        <f t="shared" si="26"/>
        <v>166.62</v>
      </c>
      <c r="H83" s="115">
        <f t="shared" si="26"/>
        <v>182.01999999999998</v>
      </c>
      <c r="I83" s="115">
        <f t="shared" si="26"/>
        <v>198.61999999999998</v>
      </c>
      <c r="J83" s="115">
        <f t="shared" si="26"/>
        <v>208.42</v>
      </c>
      <c r="K83" s="115">
        <f t="shared" si="26"/>
        <v>247.22</v>
      </c>
      <c r="L83" s="115">
        <f t="shared" si="26"/>
        <v>242.61999999999998</v>
      </c>
      <c r="M83" s="115">
        <f t="shared" si="26"/>
        <v>243.82</v>
      </c>
      <c r="N83" s="115"/>
      <c r="O83" s="115">
        <f t="shared" si="26"/>
        <v>236.61999999999998</v>
      </c>
      <c r="P83" s="115">
        <f t="shared" si="26"/>
        <v>230.51999999999995</v>
      </c>
      <c r="Q83" s="115">
        <f t="shared" si="26"/>
        <v>234.22</v>
      </c>
      <c r="R83" s="115">
        <f t="shared" si="26"/>
        <v>212.22</v>
      </c>
      <c r="S83" s="115">
        <f t="shared" si="26"/>
        <v>240.61999999999998</v>
      </c>
      <c r="T83" s="115">
        <f t="shared" si="26"/>
        <v>226.89999999999998</v>
      </c>
      <c r="U83" s="115">
        <f t="shared" si="26"/>
        <v>214.92</v>
      </c>
      <c r="V83" s="115">
        <f t="shared" si="26"/>
        <v>231.92</v>
      </c>
      <c r="W83" s="115">
        <f t="shared" si="26"/>
        <v>245.42</v>
      </c>
      <c r="X83" s="115">
        <f t="shared" si="26"/>
        <v>254.92000000000002</v>
      </c>
      <c r="Y83" s="115">
        <f t="shared" si="26"/>
        <v>245.71999999999997</v>
      </c>
      <c r="Z83" s="115">
        <f t="shared" si="26"/>
        <v>277.61999999999995</v>
      </c>
      <c r="AA83" s="115">
        <f t="shared" si="26"/>
        <v>261.62</v>
      </c>
      <c r="AB83" s="115">
        <f t="shared" si="26"/>
        <v>232.72</v>
      </c>
      <c r="AC83" s="115">
        <f t="shared" si="26"/>
        <v>230.02</v>
      </c>
      <c r="AD83" s="115">
        <f t="shared" si="26"/>
        <v>168.92</v>
      </c>
      <c r="AE83" s="115">
        <f t="shared" si="26"/>
        <v>139.41999999999999</v>
      </c>
      <c r="AF83" s="115">
        <f t="shared" si="26"/>
        <v>125.41999999999999</v>
      </c>
      <c r="AG83" s="116"/>
      <c r="AH83" s="52">
        <f>MAX(B83:AF83)</f>
        <v>277.61999999999995</v>
      </c>
      <c r="AI83" s="53">
        <f>MIN(B83:AF83)</f>
        <v>120.11999999999999</v>
      </c>
    </row>
    <row r="84" spans="1:37" x14ac:dyDescent="0.25">
      <c r="A84" s="117" t="s">
        <v>89</v>
      </c>
      <c r="B84" s="118">
        <v>-19.600000000000001</v>
      </c>
      <c r="C84" s="118">
        <v>-27.2</v>
      </c>
      <c r="D84" s="118">
        <v>-26.1</v>
      </c>
      <c r="E84" s="118">
        <v>-7.1</v>
      </c>
      <c r="F84" s="118">
        <v>-13</v>
      </c>
      <c r="G84" s="118">
        <v>-4.7</v>
      </c>
      <c r="H84" s="118">
        <v>-4.0999999999999996</v>
      </c>
      <c r="I84" s="118">
        <v>-7.8</v>
      </c>
      <c r="J84" s="118">
        <f>-11</f>
        <v>-11</v>
      </c>
      <c r="K84" s="118">
        <v>12.8</v>
      </c>
      <c r="L84" s="118">
        <v>11.6</v>
      </c>
      <c r="M84" s="118">
        <v>-2</v>
      </c>
      <c r="N84" s="118"/>
      <c r="O84" s="118">
        <v>-2.8</v>
      </c>
      <c r="P84" s="118">
        <v>-14.9</v>
      </c>
      <c r="Q84" s="118">
        <v>-13.7</v>
      </c>
      <c r="R84" s="118">
        <v>-13.7</v>
      </c>
      <c r="S84" s="118">
        <v>-17.600000000000001</v>
      </c>
      <c r="T84" s="118">
        <v>-3.5</v>
      </c>
      <c r="U84" s="118">
        <v>-9.8000000000000007</v>
      </c>
      <c r="V84" s="118">
        <v>9.6999999999999993</v>
      </c>
      <c r="W84" s="118">
        <v>7.9</v>
      </c>
      <c r="X84" s="118">
        <v>-2</v>
      </c>
      <c r="Y84" s="118">
        <v>0</v>
      </c>
      <c r="Z84" s="118">
        <v>-19.8</v>
      </c>
      <c r="AA84" s="50">
        <v>4.9000000000000004</v>
      </c>
      <c r="AB84" s="50">
        <v>-2.1</v>
      </c>
      <c r="AC84" s="50">
        <v>-4.2</v>
      </c>
      <c r="AD84" s="50">
        <v>-17</v>
      </c>
      <c r="AE84" s="50">
        <v>2.5</v>
      </c>
      <c r="AF84" s="119">
        <v>7.5</v>
      </c>
      <c r="AG84" s="120">
        <v>75</v>
      </c>
      <c r="AH84" s="52">
        <f>IF(ABS(MAX(B84:AF84))&gt;ABS(MIN(B84:AF84)),MAX(B84:AF84),MIN(B84:AF84))</f>
        <v>-27.2</v>
      </c>
      <c r="AI84" s="121">
        <f>INDEX($B$9:$AF$9,1,MATCH(AH84,B84:AF84,0))</f>
        <v>8.3333333333333301E-2</v>
      </c>
    </row>
    <row r="85" spans="1:37" x14ac:dyDescent="0.25">
      <c r="A85" s="122" t="s">
        <v>90</v>
      </c>
      <c r="B85" s="83">
        <v>2</v>
      </c>
      <c r="C85" s="83">
        <v>2</v>
      </c>
      <c r="D85" s="83">
        <f>4-3.1</f>
        <v>0.89999999999999991</v>
      </c>
      <c r="E85" s="83">
        <v>8.3000000000000007</v>
      </c>
      <c r="F85" s="83">
        <f>5.1-2.6</f>
        <v>2.4999999999999996</v>
      </c>
      <c r="G85" s="83">
        <f>1.9-6</f>
        <v>-4.0999999999999996</v>
      </c>
      <c r="H85" s="83">
        <f>4.5-3.6</f>
        <v>0.89999999999999991</v>
      </c>
      <c r="I85" s="83">
        <v>8.3000000000000007</v>
      </c>
      <c r="J85" s="83">
        <f>12+5</f>
        <v>17</v>
      </c>
      <c r="K85" s="83">
        <v>6.2</v>
      </c>
      <c r="L85" s="83">
        <v>33</v>
      </c>
      <c r="M85" s="83">
        <v>45</v>
      </c>
      <c r="N85" s="83"/>
      <c r="O85" s="83">
        <v>28.9</v>
      </c>
      <c r="P85" s="83">
        <v>29.5</v>
      </c>
      <c r="Q85" s="83">
        <f>18.1+13.9</f>
        <v>32</v>
      </c>
      <c r="R85" s="83">
        <v>18</v>
      </c>
      <c r="S85" s="83">
        <v>22</v>
      </c>
      <c r="T85" s="83">
        <f>17.6+12.2</f>
        <v>29.8</v>
      </c>
      <c r="U85" s="83">
        <v>31</v>
      </c>
      <c r="V85" s="83">
        <v>30</v>
      </c>
      <c r="W85" s="83">
        <v>9.6</v>
      </c>
      <c r="X85" s="83">
        <v>36.200000000000003</v>
      </c>
      <c r="Y85" s="83">
        <v>21</v>
      </c>
      <c r="Z85" s="83">
        <v>54</v>
      </c>
      <c r="AA85" s="70">
        <v>23</v>
      </c>
      <c r="AB85" s="70">
        <v>18</v>
      </c>
      <c r="AC85" s="70">
        <v>19.3</v>
      </c>
      <c r="AD85" s="70">
        <v>12</v>
      </c>
      <c r="AE85" s="70">
        <v>-12</v>
      </c>
      <c r="AF85" s="123">
        <v>-22</v>
      </c>
      <c r="AG85" s="120">
        <v>240</v>
      </c>
      <c r="AH85" s="52">
        <f>IF(ABS(MAX(B85:AF85))&gt;ABS(MIN(B85:AF85)),MAX(B85:AF85),MIN(B85:AF85))</f>
        <v>54</v>
      </c>
      <c r="AI85" s="121">
        <f>INDEX($B$9:$AF$9,1,MATCH(AH85,B85:AF85,0))</f>
        <v>0.8125</v>
      </c>
    </row>
    <row r="86" spans="1:37" x14ac:dyDescent="0.25">
      <c r="A86" s="122" t="s">
        <v>91</v>
      </c>
      <c r="B86" s="83">
        <v>19.8</v>
      </c>
      <c r="C86" s="83">
        <v>23.5</v>
      </c>
      <c r="D86" s="83">
        <v>23.5</v>
      </c>
      <c r="E86" s="83">
        <v>14.8</v>
      </c>
      <c r="F86" s="83">
        <v>27.8</v>
      </c>
      <c r="G86" s="83">
        <v>25.7</v>
      </c>
      <c r="H86" s="83">
        <v>30.2</v>
      </c>
      <c r="I86" s="83">
        <v>31.9</v>
      </c>
      <c r="J86" s="83">
        <v>33.5</v>
      </c>
      <c r="K86" s="83">
        <v>35.200000000000003</v>
      </c>
      <c r="L86" s="83">
        <v>32</v>
      </c>
      <c r="M86" s="83">
        <v>37.1</v>
      </c>
      <c r="N86" s="83"/>
      <c r="O86" s="83">
        <v>34</v>
      </c>
      <c r="P86" s="83">
        <v>21.6</v>
      </c>
      <c r="Q86" s="83">
        <v>19.5</v>
      </c>
      <c r="R86" s="83">
        <v>18.399999999999999</v>
      </c>
      <c r="S86" s="83">
        <v>21.5</v>
      </c>
      <c r="T86" s="83">
        <v>31.7</v>
      </c>
      <c r="U86" s="83">
        <v>26.4</v>
      </c>
      <c r="V86" s="83">
        <v>24</v>
      </c>
      <c r="W86" s="83">
        <v>27.4</v>
      </c>
      <c r="X86" s="83">
        <v>36.4</v>
      </c>
      <c r="Y86" s="83">
        <v>38.5</v>
      </c>
      <c r="Z86" s="83">
        <v>40.700000000000003</v>
      </c>
      <c r="AA86" s="70">
        <v>36.200000000000003</v>
      </c>
      <c r="AB86" s="70">
        <v>36.9</v>
      </c>
      <c r="AC86" s="70">
        <v>35.799999999999997</v>
      </c>
      <c r="AD86" s="70">
        <v>31</v>
      </c>
      <c r="AE86" s="70">
        <v>24</v>
      </c>
      <c r="AF86" s="123">
        <v>15</v>
      </c>
      <c r="AG86" s="120">
        <v>60</v>
      </c>
      <c r="AH86" s="52">
        <f>IF(ABS(MAX(B86:AF86))&gt;ABS(MIN(B86:AF86)),MAX(B86:AF86),MIN(B86:AF86))</f>
        <v>40.700000000000003</v>
      </c>
      <c r="AI86" s="121">
        <f>INDEX($B$9:$AF$9,1,MATCH(AH86,B86:AF86,0))</f>
        <v>0.8125</v>
      </c>
    </row>
    <row r="87" spans="1:37" x14ac:dyDescent="0.25">
      <c r="A87" s="124" t="s">
        <v>92</v>
      </c>
      <c r="B87" s="85">
        <v>-86.9</v>
      </c>
      <c r="C87" s="85">
        <v>-87.2</v>
      </c>
      <c r="D87" s="85">
        <v>-95.3</v>
      </c>
      <c r="E87" s="85">
        <v>-94.4</v>
      </c>
      <c r="F87" s="85">
        <v>-83.6</v>
      </c>
      <c r="G87" s="85">
        <v>-70.8</v>
      </c>
      <c r="H87" s="85">
        <v>-64.5</v>
      </c>
      <c r="I87" s="85">
        <v>-52.8</v>
      </c>
      <c r="J87" s="85">
        <f>-48.6</f>
        <v>-48.6</v>
      </c>
      <c r="K87" s="85">
        <v>-26</v>
      </c>
      <c r="L87" s="85">
        <v>-27</v>
      </c>
      <c r="M87" s="85">
        <v>-8.6999999999999993</v>
      </c>
      <c r="N87" s="85"/>
      <c r="O87" s="85">
        <v>10.4</v>
      </c>
      <c r="P87" s="85">
        <v>30.2</v>
      </c>
      <c r="Q87" s="85">
        <v>34.700000000000003</v>
      </c>
      <c r="R87" s="85">
        <v>20.6</v>
      </c>
      <c r="S87" s="85">
        <v>24.2</v>
      </c>
      <c r="T87" s="85">
        <v>-16.7</v>
      </c>
      <c r="U87" s="85">
        <v>-21.8</v>
      </c>
      <c r="V87" s="85">
        <v>-20</v>
      </c>
      <c r="W87" s="85">
        <v>12</v>
      </c>
      <c r="X87" s="85">
        <v>-4.7</v>
      </c>
      <c r="Y87" s="85">
        <v>-3.8</v>
      </c>
      <c r="Z87" s="85">
        <v>14.1</v>
      </c>
      <c r="AA87" s="125">
        <v>9.3000000000000007</v>
      </c>
      <c r="AB87" s="125">
        <v>-8</v>
      </c>
      <c r="AC87" s="125">
        <v>-8.8000000000000007</v>
      </c>
      <c r="AD87" s="125">
        <v>-45</v>
      </c>
      <c r="AE87" s="125">
        <v>-63</v>
      </c>
      <c r="AF87" s="126">
        <v>-63</v>
      </c>
      <c r="AG87" s="127">
        <v>120</v>
      </c>
      <c r="AH87" s="52">
        <f>IF(ABS(MAX(B87:AF87))&gt;ABS(MIN(B87:AF87)),MAX(B87:AF87),MIN(B87:AF87))</f>
        <v>-95.3</v>
      </c>
      <c r="AI87" s="121">
        <f>INDEX($B$9:$AF$9,1,MATCH(AH87,B87:AF87,0))</f>
        <v>0.125</v>
      </c>
    </row>
    <row r="88" spans="1:37" ht="15.75" thickBot="1" x14ac:dyDescent="0.3">
      <c r="A88" s="124" t="s">
        <v>93</v>
      </c>
      <c r="B88" s="85">
        <v>65.5</v>
      </c>
      <c r="C88" s="85">
        <v>103.4</v>
      </c>
      <c r="D88" s="85">
        <v>95.2</v>
      </c>
      <c r="E88" s="85">
        <v>90.2</v>
      </c>
      <c r="F88" s="85">
        <v>77.5</v>
      </c>
      <c r="G88" s="85">
        <v>69.2</v>
      </c>
      <c r="H88" s="85">
        <v>67.900000000000006</v>
      </c>
      <c r="I88" s="85">
        <v>82.5</v>
      </c>
      <c r="J88" s="85">
        <v>89</v>
      </c>
      <c r="K88" s="85">
        <v>70.7</v>
      </c>
      <c r="L88" s="85">
        <v>106</v>
      </c>
      <c r="M88" s="85">
        <v>83.1</v>
      </c>
      <c r="N88" s="85"/>
      <c r="O88" s="85">
        <v>65.599999999999994</v>
      </c>
      <c r="P88" s="85">
        <v>87.6</v>
      </c>
      <c r="Q88" s="85">
        <v>94.2</v>
      </c>
      <c r="R88" s="85">
        <v>78.2</v>
      </c>
      <c r="S88" s="85">
        <v>81.2</v>
      </c>
      <c r="T88" s="85">
        <v>77.2</v>
      </c>
      <c r="U88" s="85">
        <v>83.6</v>
      </c>
      <c r="V88" s="85">
        <v>75</v>
      </c>
      <c r="W88" s="85">
        <v>44</v>
      </c>
      <c r="X88" s="85">
        <v>47.4</v>
      </c>
      <c r="Y88" s="85">
        <v>48.6</v>
      </c>
      <c r="Z88" s="85">
        <v>100.3</v>
      </c>
      <c r="AA88" s="125">
        <v>50.3</v>
      </c>
      <c r="AB88" s="125">
        <v>51.1</v>
      </c>
      <c r="AC88" s="125">
        <v>55</v>
      </c>
      <c r="AD88" s="125">
        <v>58</v>
      </c>
      <c r="AE88" s="125">
        <v>28</v>
      </c>
      <c r="AF88" s="126">
        <v>58</v>
      </c>
      <c r="AG88" s="127"/>
      <c r="AH88" s="52">
        <f>IF(ABS(MAX(B88:AF88))&gt;ABS(MIN(B88:AF88)),MAX(B88:AF88),MIN(B88:AF88))</f>
        <v>106</v>
      </c>
      <c r="AI88" s="121">
        <f>INDEX($B$9:$AF$9,1,MATCH(AH88,B88:AF88,0))</f>
        <v>0.33333333333333331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7">B90</f>
        <v>9.9</v>
      </c>
      <c r="D90" s="133">
        <f t="shared" si="27"/>
        <v>9.9</v>
      </c>
      <c r="E90" s="133">
        <f t="shared" si="27"/>
        <v>9.9</v>
      </c>
      <c r="F90" s="133">
        <f t="shared" si="27"/>
        <v>9.9</v>
      </c>
      <c r="G90" s="133">
        <f t="shared" si="27"/>
        <v>9.9</v>
      </c>
      <c r="H90" s="133">
        <f t="shared" si="27"/>
        <v>9.9</v>
      </c>
      <c r="I90" s="133">
        <f t="shared" si="27"/>
        <v>9.9</v>
      </c>
      <c r="J90" s="133">
        <f t="shared" si="27"/>
        <v>9.9</v>
      </c>
      <c r="K90" s="133">
        <f t="shared" si="27"/>
        <v>9.9</v>
      </c>
      <c r="L90" s="133">
        <f t="shared" si="27"/>
        <v>9.9</v>
      </c>
      <c r="M90" s="133">
        <f t="shared" si="27"/>
        <v>9.9</v>
      </c>
      <c r="N90" s="133">
        <f t="shared" si="27"/>
        <v>9.9</v>
      </c>
      <c r="O90" s="133">
        <f t="shared" si="27"/>
        <v>9.9</v>
      </c>
      <c r="P90" s="133">
        <f t="shared" si="27"/>
        <v>9.9</v>
      </c>
      <c r="Q90" s="133">
        <f t="shared" si="27"/>
        <v>9.9</v>
      </c>
      <c r="R90" s="133">
        <f t="shared" si="27"/>
        <v>9.9</v>
      </c>
      <c r="S90" s="133">
        <f t="shared" ref="S90:AF105" si="28">R90</f>
        <v>9.9</v>
      </c>
      <c r="T90" s="133">
        <f t="shared" si="28"/>
        <v>9.9</v>
      </c>
      <c r="U90" s="133">
        <f t="shared" si="28"/>
        <v>9.9</v>
      </c>
      <c r="V90" s="133">
        <f t="shared" si="28"/>
        <v>9.9</v>
      </c>
      <c r="W90" s="133">
        <f t="shared" si="28"/>
        <v>9.9</v>
      </c>
      <c r="X90" s="133">
        <f t="shared" si="28"/>
        <v>9.9</v>
      </c>
      <c r="Y90" s="133">
        <f t="shared" si="28"/>
        <v>9.9</v>
      </c>
      <c r="Z90" s="133">
        <f t="shared" si="28"/>
        <v>9.9</v>
      </c>
      <c r="AA90" s="133">
        <f t="shared" si="28"/>
        <v>9.9</v>
      </c>
      <c r="AB90" s="133">
        <f t="shared" si="28"/>
        <v>9.9</v>
      </c>
      <c r="AC90" s="133">
        <f t="shared" si="28"/>
        <v>9.9</v>
      </c>
      <c r="AD90" s="133">
        <f t="shared" si="28"/>
        <v>9.9</v>
      </c>
      <c r="AE90" s="133">
        <f t="shared" si="28"/>
        <v>9.9</v>
      </c>
      <c r="AF90" s="133">
        <f t="shared" si="28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7"/>
        <v>9.6</v>
      </c>
      <c r="D91" s="136">
        <f t="shared" si="27"/>
        <v>9.6</v>
      </c>
      <c r="E91" s="136">
        <f t="shared" si="27"/>
        <v>9.6</v>
      </c>
      <c r="F91" s="136">
        <f t="shared" si="27"/>
        <v>9.6</v>
      </c>
      <c r="G91" s="136">
        <f t="shared" si="27"/>
        <v>9.6</v>
      </c>
      <c r="H91" s="136">
        <f t="shared" si="27"/>
        <v>9.6</v>
      </c>
      <c r="I91" s="136">
        <f t="shared" si="27"/>
        <v>9.6</v>
      </c>
      <c r="J91" s="136">
        <f t="shared" si="27"/>
        <v>9.6</v>
      </c>
      <c r="K91" s="136">
        <f t="shared" si="27"/>
        <v>9.6</v>
      </c>
      <c r="L91" s="136">
        <f t="shared" si="27"/>
        <v>9.6</v>
      </c>
      <c r="M91" s="136">
        <f t="shared" si="27"/>
        <v>9.6</v>
      </c>
      <c r="N91" s="136">
        <f t="shared" si="27"/>
        <v>9.6</v>
      </c>
      <c r="O91" s="136">
        <f t="shared" si="27"/>
        <v>9.6</v>
      </c>
      <c r="P91" s="136">
        <f t="shared" si="27"/>
        <v>9.6</v>
      </c>
      <c r="Q91" s="136">
        <f t="shared" si="27"/>
        <v>9.6</v>
      </c>
      <c r="R91" s="136">
        <f t="shared" si="27"/>
        <v>9.6</v>
      </c>
      <c r="S91" s="136">
        <f t="shared" si="28"/>
        <v>9.6</v>
      </c>
      <c r="T91" s="136">
        <f t="shared" si="28"/>
        <v>9.6</v>
      </c>
      <c r="U91" s="136">
        <f t="shared" si="28"/>
        <v>9.6</v>
      </c>
      <c r="V91" s="136">
        <f t="shared" si="28"/>
        <v>9.6</v>
      </c>
      <c r="W91" s="136">
        <f t="shared" si="28"/>
        <v>9.6</v>
      </c>
      <c r="X91" s="136">
        <f t="shared" si="28"/>
        <v>9.6</v>
      </c>
      <c r="Y91" s="136">
        <f t="shared" si="28"/>
        <v>9.6</v>
      </c>
      <c r="Z91" s="136">
        <f t="shared" si="28"/>
        <v>9.6</v>
      </c>
      <c r="AA91" s="136">
        <f t="shared" si="28"/>
        <v>9.6</v>
      </c>
      <c r="AB91" s="136">
        <f t="shared" si="28"/>
        <v>9.6</v>
      </c>
      <c r="AC91" s="136">
        <f t="shared" si="28"/>
        <v>9.6</v>
      </c>
      <c r="AD91" s="136">
        <f t="shared" si="28"/>
        <v>9.6</v>
      </c>
      <c r="AE91" s="136">
        <f t="shared" si="28"/>
        <v>9.6</v>
      </c>
      <c r="AF91" s="136">
        <f t="shared" si="28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7"/>
        <v>9.98</v>
      </c>
      <c r="D92" s="136">
        <f t="shared" si="27"/>
        <v>9.98</v>
      </c>
      <c r="E92" s="136">
        <f t="shared" si="27"/>
        <v>9.98</v>
      </c>
      <c r="F92" s="136">
        <f t="shared" si="27"/>
        <v>9.98</v>
      </c>
      <c r="G92" s="136">
        <f t="shared" si="27"/>
        <v>9.98</v>
      </c>
      <c r="H92" s="136">
        <f t="shared" si="27"/>
        <v>9.98</v>
      </c>
      <c r="I92" s="136">
        <f t="shared" si="27"/>
        <v>9.98</v>
      </c>
      <c r="J92" s="136">
        <f t="shared" si="27"/>
        <v>9.98</v>
      </c>
      <c r="K92" s="136">
        <f t="shared" si="27"/>
        <v>9.98</v>
      </c>
      <c r="L92" s="136">
        <f t="shared" si="27"/>
        <v>9.98</v>
      </c>
      <c r="M92" s="136">
        <f t="shared" si="27"/>
        <v>9.98</v>
      </c>
      <c r="N92" s="136">
        <f t="shared" si="27"/>
        <v>9.98</v>
      </c>
      <c r="O92" s="136">
        <f t="shared" si="27"/>
        <v>9.98</v>
      </c>
      <c r="P92" s="136">
        <f t="shared" si="27"/>
        <v>9.98</v>
      </c>
      <c r="Q92" s="136">
        <f t="shared" si="27"/>
        <v>9.98</v>
      </c>
      <c r="R92" s="136">
        <f t="shared" si="27"/>
        <v>9.98</v>
      </c>
      <c r="S92" s="136">
        <f t="shared" si="28"/>
        <v>9.98</v>
      </c>
      <c r="T92" s="136">
        <f t="shared" si="28"/>
        <v>9.98</v>
      </c>
      <c r="U92" s="136">
        <f t="shared" si="28"/>
        <v>9.98</v>
      </c>
      <c r="V92" s="136">
        <f t="shared" si="28"/>
        <v>9.98</v>
      </c>
      <c r="W92" s="136">
        <f t="shared" si="28"/>
        <v>9.98</v>
      </c>
      <c r="X92" s="136">
        <f t="shared" si="28"/>
        <v>9.98</v>
      </c>
      <c r="Y92" s="136">
        <f t="shared" si="28"/>
        <v>9.98</v>
      </c>
      <c r="Z92" s="136">
        <f t="shared" si="28"/>
        <v>9.98</v>
      </c>
      <c r="AA92" s="136">
        <f t="shared" si="28"/>
        <v>9.98</v>
      </c>
      <c r="AB92" s="136">
        <f t="shared" si="28"/>
        <v>9.98</v>
      </c>
      <c r="AC92" s="136">
        <f t="shared" si="28"/>
        <v>9.98</v>
      </c>
      <c r="AD92" s="136">
        <f t="shared" si="28"/>
        <v>9.98</v>
      </c>
      <c r="AE92" s="136">
        <f t="shared" si="28"/>
        <v>9.98</v>
      </c>
      <c r="AF92" s="136">
        <f t="shared" si="28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7"/>
        <v>9.1</v>
      </c>
      <c r="D93" s="136">
        <f t="shared" si="27"/>
        <v>9.1</v>
      </c>
      <c r="E93" s="136">
        <f t="shared" si="27"/>
        <v>9.1</v>
      </c>
      <c r="F93" s="136">
        <f t="shared" si="27"/>
        <v>9.1</v>
      </c>
      <c r="G93" s="136">
        <f t="shared" si="27"/>
        <v>9.1</v>
      </c>
      <c r="H93" s="136">
        <f t="shared" si="27"/>
        <v>9.1</v>
      </c>
      <c r="I93" s="136">
        <f t="shared" si="27"/>
        <v>9.1</v>
      </c>
      <c r="J93" s="136">
        <f t="shared" si="27"/>
        <v>9.1</v>
      </c>
      <c r="K93" s="136">
        <f t="shared" si="27"/>
        <v>9.1</v>
      </c>
      <c r="L93" s="136">
        <f t="shared" si="27"/>
        <v>9.1</v>
      </c>
      <c r="M93" s="136">
        <f t="shared" si="27"/>
        <v>9.1</v>
      </c>
      <c r="N93" s="136">
        <f t="shared" si="27"/>
        <v>9.1</v>
      </c>
      <c r="O93" s="136">
        <f t="shared" si="27"/>
        <v>9.1</v>
      </c>
      <c r="P93" s="136">
        <f t="shared" si="27"/>
        <v>9.1</v>
      </c>
      <c r="Q93" s="136">
        <f t="shared" si="27"/>
        <v>9.1</v>
      </c>
      <c r="R93" s="136">
        <f t="shared" si="27"/>
        <v>9.1</v>
      </c>
      <c r="S93" s="136">
        <f t="shared" si="28"/>
        <v>9.1</v>
      </c>
      <c r="T93" s="136">
        <f t="shared" si="28"/>
        <v>9.1</v>
      </c>
      <c r="U93" s="136">
        <f t="shared" si="28"/>
        <v>9.1</v>
      </c>
      <c r="V93" s="136">
        <f t="shared" si="28"/>
        <v>9.1</v>
      </c>
      <c r="W93" s="136">
        <f t="shared" si="28"/>
        <v>9.1</v>
      </c>
      <c r="X93" s="136">
        <f t="shared" si="28"/>
        <v>9.1</v>
      </c>
      <c r="Y93" s="136">
        <f t="shared" si="28"/>
        <v>9.1</v>
      </c>
      <c r="Z93" s="136">
        <f t="shared" si="28"/>
        <v>9.1</v>
      </c>
      <c r="AA93" s="136">
        <f t="shared" si="28"/>
        <v>9.1</v>
      </c>
      <c r="AB93" s="136">
        <f t="shared" si="28"/>
        <v>9.1</v>
      </c>
      <c r="AC93" s="136">
        <f t="shared" si="28"/>
        <v>9.1</v>
      </c>
      <c r="AD93" s="136">
        <f t="shared" si="28"/>
        <v>9.1</v>
      </c>
      <c r="AE93" s="136">
        <f t="shared" si="28"/>
        <v>9.1</v>
      </c>
      <c r="AF93" s="136">
        <f t="shared" si="28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7"/>
        <v>9.18</v>
      </c>
      <c r="D94" s="136">
        <f t="shared" si="27"/>
        <v>9.18</v>
      </c>
      <c r="E94" s="136">
        <f t="shared" si="27"/>
        <v>9.18</v>
      </c>
      <c r="F94" s="136">
        <f t="shared" si="27"/>
        <v>9.18</v>
      </c>
      <c r="G94" s="136">
        <f t="shared" si="27"/>
        <v>9.18</v>
      </c>
      <c r="H94" s="136">
        <f t="shared" si="27"/>
        <v>9.18</v>
      </c>
      <c r="I94" s="136">
        <f t="shared" si="27"/>
        <v>9.18</v>
      </c>
      <c r="J94" s="136">
        <f t="shared" si="27"/>
        <v>9.18</v>
      </c>
      <c r="K94" s="136">
        <f t="shared" si="27"/>
        <v>9.18</v>
      </c>
      <c r="L94" s="136">
        <f t="shared" si="27"/>
        <v>9.18</v>
      </c>
      <c r="M94" s="136">
        <f t="shared" si="27"/>
        <v>9.18</v>
      </c>
      <c r="N94" s="136">
        <f t="shared" si="27"/>
        <v>9.18</v>
      </c>
      <c r="O94" s="136">
        <f t="shared" si="27"/>
        <v>9.18</v>
      </c>
      <c r="P94" s="136">
        <f t="shared" si="27"/>
        <v>9.18</v>
      </c>
      <c r="Q94" s="136">
        <f t="shared" si="27"/>
        <v>9.18</v>
      </c>
      <c r="R94" s="136">
        <f t="shared" si="27"/>
        <v>9.18</v>
      </c>
      <c r="S94" s="136">
        <f t="shared" si="28"/>
        <v>9.18</v>
      </c>
      <c r="T94" s="136">
        <f t="shared" si="28"/>
        <v>9.18</v>
      </c>
      <c r="U94" s="136">
        <f t="shared" si="28"/>
        <v>9.18</v>
      </c>
      <c r="V94" s="136">
        <f t="shared" si="28"/>
        <v>9.18</v>
      </c>
      <c r="W94" s="136">
        <f t="shared" si="28"/>
        <v>9.18</v>
      </c>
      <c r="X94" s="136">
        <f t="shared" si="28"/>
        <v>9.18</v>
      </c>
      <c r="Y94" s="136">
        <f t="shared" si="28"/>
        <v>9.18</v>
      </c>
      <c r="Z94" s="136">
        <f t="shared" si="28"/>
        <v>9.18</v>
      </c>
      <c r="AA94" s="136">
        <f t="shared" si="28"/>
        <v>9.18</v>
      </c>
      <c r="AB94" s="136">
        <f t="shared" si="28"/>
        <v>9.18</v>
      </c>
      <c r="AC94" s="136">
        <f t="shared" si="28"/>
        <v>9.18</v>
      </c>
      <c r="AD94" s="136">
        <f t="shared" si="28"/>
        <v>9.18</v>
      </c>
      <c r="AE94" s="136">
        <f t="shared" si="28"/>
        <v>9.18</v>
      </c>
      <c r="AF94" s="136">
        <f t="shared" si="28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7"/>
        <v>7</v>
      </c>
      <c r="D95" s="136">
        <f t="shared" si="27"/>
        <v>7</v>
      </c>
      <c r="E95" s="136">
        <f t="shared" si="27"/>
        <v>7</v>
      </c>
      <c r="F95" s="136">
        <f t="shared" si="27"/>
        <v>7</v>
      </c>
      <c r="G95" s="136">
        <f t="shared" si="27"/>
        <v>7</v>
      </c>
      <c r="H95" s="136">
        <f t="shared" si="27"/>
        <v>7</v>
      </c>
      <c r="I95" s="136">
        <f t="shared" si="27"/>
        <v>7</v>
      </c>
      <c r="J95" s="136">
        <f t="shared" si="27"/>
        <v>7</v>
      </c>
      <c r="K95" s="136">
        <f t="shared" si="27"/>
        <v>7</v>
      </c>
      <c r="L95" s="136">
        <f t="shared" si="27"/>
        <v>7</v>
      </c>
      <c r="M95" s="136">
        <f t="shared" si="27"/>
        <v>7</v>
      </c>
      <c r="N95" s="136">
        <f t="shared" si="27"/>
        <v>7</v>
      </c>
      <c r="O95" s="136">
        <f t="shared" si="27"/>
        <v>7</v>
      </c>
      <c r="P95" s="136">
        <f t="shared" si="27"/>
        <v>7</v>
      </c>
      <c r="Q95" s="136">
        <f t="shared" si="27"/>
        <v>7</v>
      </c>
      <c r="R95" s="136">
        <f t="shared" si="27"/>
        <v>7</v>
      </c>
      <c r="S95" s="136">
        <f t="shared" si="28"/>
        <v>7</v>
      </c>
      <c r="T95" s="136">
        <f t="shared" si="28"/>
        <v>7</v>
      </c>
      <c r="U95" s="136">
        <f t="shared" si="28"/>
        <v>7</v>
      </c>
      <c r="V95" s="136">
        <f t="shared" si="28"/>
        <v>7</v>
      </c>
      <c r="W95" s="136">
        <f t="shared" si="28"/>
        <v>7</v>
      </c>
      <c r="X95" s="136">
        <f t="shared" si="28"/>
        <v>7</v>
      </c>
      <c r="Y95" s="136">
        <f t="shared" si="28"/>
        <v>7</v>
      </c>
      <c r="Z95" s="136">
        <f t="shared" si="28"/>
        <v>7</v>
      </c>
      <c r="AA95" s="136">
        <f t="shared" si="28"/>
        <v>7</v>
      </c>
      <c r="AB95" s="136">
        <f t="shared" si="28"/>
        <v>7</v>
      </c>
      <c r="AC95" s="136">
        <f t="shared" si="28"/>
        <v>7</v>
      </c>
      <c r="AD95" s="136">
        <f t="shared" si="28"/>
        <v>7</v>
      </c>
      <c r="AE95" s="136">
        <f t="shared" si="28"/>
        <v>7</v>
      </c>
      <c r="AF95" s="136">
        <f t="shared" si="28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7"/>
        <v>2.25</v>
      </c>
      <c r="D96" s="136">
        <f t="shared" si="27"/>
        <v>2.25</v>
      </c>
      <c r="E96" s="136">
        <f t="shared" si="27"/>
        <v>2.25</v>
      </c>
      <c r="F96" s="136">
        <f t="shared" si="27"/>
        <v>2.25</v>
      </c>
      <c r="G96" s="136">
        <f t="shared" si="27"/>
        <v>2.25</v>
      </c>
      <c r="H96" s="136">
        <f t="shared" si="27"/>
        <v>2.25</v>
      </c>
      <c r="I96" s="136">
        <f t="shared" si="27"/>
        <v>2.25</v>
      </c>
      <c r="J96" s="136">
        <f t="shared" si="27"/>
        <v>2.25</v>
      </c>
      <c r="K96" s="136">
        <f t="shared" si="27"/>
        <v>2.25</v>
      </c>
      <c r="L96" s="136">
        <f t="shared" si="27"/>
        <v>2.25</v>
      </c>
      <c r="M96" s="136">
        <f t="shared" si="27"/>
        <v>2.25</v>
      </c>
      <c r="N96" s="136">
        <f t="shared" si="27"/>
        <v>2.25</v>
      </c>
      <c r="O96" s="136">
        <f t="shared" si="27"/>
        <v>2.25</v>
      </c>
      <c r="P96" s="136">
        <f t="shared" si="27"/>
        <v>2.25</v>
      </c>
      <c r="Q96" s="136">
        <f t="shared" si="27"/>
        <v>2.25</v>
      </c>
      <c r="R96" s="136">
        <f t="shared" si="27"/>
        <v>2.25</v>
      </c>
      <c r="S96" s="136">
        <f t="shared" si="28"/>
        <v>2.25</v>
      </c>
      <c r="T96" s="136">
        <f t="shared" si="28"/>
        <v>2.25</v>
      </c>
      <c r="U96" s="136">
        <f t="shared" si="28"/>
        <v>2.25</v>
      </c>
      <c r="V96" s="136">
        <f t="shared" si="28"/>
        <v>2.25</v>
      </c>
      <c r="W96" s="136">
        <f t="shared" si="28"/>
        <v>2.25</v>
      </c>
      <c r="X96" s="136">
        <f t="shared" si="28"/>
        <v>2.25</v>
      </c>
      <c r="Y96" s="136">
        <f t="shared" si="28"/>
        <v>2.25</v>
      </c>
      <c r="Z96" s="136">
        <f t="shared" si="28"/>
        <v>2.25</v>
      </c>
      <c r="AA96" s="136">
        <f t="shared" si="28"/>
        <v>2.25</v>
      </c>
      <c r="AB96" s="136">
        <f t="shared" si="28"/>
        <v>2.25</v>
      </c>
      <c r="AC96" s="136">
        <f t="shared" si="28"/>
        <v>2.25</v>
      </c>
      <c r="AD96" s="136">
        <f t="shared" si="28"/>
        <v>2.25</v>
      </c>
      <c r="AE96" s="136">
        <f t="shared" si="28"/>
        <v>2.25</v>
      </c>
      <c r="AF96" s="136">
        <f t="shared" si="28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7"/>
        <v>1.64</v>
      </c>
      <c r="D97" s="136">
        <f t="shared" si="27"/>
        <v>1.64</v>
      </c>
      <c r="E97" s="136">
        <f t="shared" si="27"/>
        <v>1.64</v>
      </c>
      <c r="F97" s="136">
        <f t="shared" si="27"/>
        <v>1.64</v>
      </c>
      <c r="G97" s="136">
        <f t="shared" si="27"/>
        <v>1.64</v>
      </c>
      <c r="H97" s="136">
        <f t="shared" si="27"/>
        <v>1.64</v>
      </c>
      <c r="I97" s="136">
        <f t="shared" si="27"/>
        <v>1.64</v>
      </c>
      <c r="J97" s="136">
        <f t="shared" si="27"/>
        <v>1.64</v>
      </c>
      <c r="K97" s="136">
        <f t="shared" si="27"/>
        <v>1.64</v>
      </c>
      <c r="L97" s="136">
        <f t="shared" si="27"/>
        <v>1.64</v>
      </c>
      <c r="M97" s="136">
        <f t="shared" si="27"/>
        <v>1.64</v>
      </c>
      <c r="N97" s="136">
        <f t="shared" si="27"/>
        <v>1.64</v>
      </c>
      <c r="O97" s="136">
        <f t="shared" si="27"/>
        <v>1.64</v>
      </c>
      <c r="P97" s="136">
        <f t="shared" si="27"/>
        <v>1.64</v>
      </c>
      <c r="Q97" s="136">
        <f t="shared" si="27"/>
        <v>1.64</v>
      </c>
      <c r="R97" s="136">
        <f t="shared" si="27"/>
        <v>1.64</v>
      </c>
      <c r="S97" s="136">
        <f t="shared" si="28"/>
        <v>1.64</v>
      </c>
      <c r="T97" s="136">
        <f t="shared" si="28"/>
        <v>1.64</v>
      </c>
      <c r="U97" s="136">
        <f t="shared" si="28"/>
        <v>1.64</v>
      </c>
      <c r="V97" s="136">
        <f t="shared" si="28"/>
        <v>1.64</v>
      </c>
      <c r="W97" s="136">
        <f t="shared" si="28"/>
        <v>1.64</v>
      </c>
      <c r="X97" s="136">
        <f t="shared" si="28"/>
        <v>1.64</v>
      </c>
      <c r="Y97" s="136">
        <f t="shared" si="28"/>
        <v>1.64</v>
      </c>
      <c r="Z97" s="136">
        <f t="shared" si="28"/>
        <v>1.64</v>
      </c>
      <c r="AA97" s="136">
        <f t="shared" si="28"/>
        <v>1.64</v>
      </c>
      <c r="AB97" s="136">
        <f t="shared" si="28"/>
        <v>1.64</v>
      </c>
      <c r="AC97" s="136">
        <f t="shared" si="28"/>
        <v>1.64</v>
      </c>
      <c r="AD97" s="136">
        <f t="shared" si="28"/>
        <v>1.64</v>
      </c>
      <c r="AE97" s="136">
        <f t="shared" si="28"/>
        <v>1.64</v>
      </c>
      <c r="AF97" s="136">
        <f t="shared" si="28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7"/>
        <v>1.62</v>
      </c>
      <c r="D98" s="136">
        <f t="shared" si="27"/>
        <v>1.62</v>
      </c>
      <c r="E98" s="136">
        <f t="shared" si="27"/>
        <v>1.62</v>
      </c>
      <c r="F98" s="136">
        <f t="shared" si="27"/>
        <v>1.62</v>
      </c>
      <c r="G98" s="136">
        <f t="shared" si="27"/>
        <v>1.62</v>
      </c>
      <c r="H98" s="136">
        <f t="shared" si="27"/>
        <v>1.62</v>
      </c>
      <c r="I98" s="136">
        <f t="shared" si="27"/>
        <v>1.62</v>
      </c>
      <c r="J98" s="136">
        <f t="shared" si="27"/>
        <v>1.62</v>
      </c>
      <c r="K98" s="136">
        <f t="shared" si="27"/>
        <v>1.62</v>
      </c>
      <c r="L98" s="136">
        <f t="shared" si="27"/>
        <v>1.62</v>
      </c>
      <c r="M98" s="136">
        <f t="shared" si="27"/>
        <v>1.62</v>
      </c>
      <c r="N98" s="136">
        <f t="shared" si="27"/>
        <v>1.62</v>
      </c>
      <c r="O98" s="136">
        <f t="shared" si="27"/>
        <v>1.62</v>
      </c>
      <c r="P98" s="136">
        <f t="shared" si="27"/>
        <v>1.62</v>
      </c>
      <c r="Q98" s="136">
        <f t="shared" si="27"/>
        <v>1.62</v>
      </c>
      <c r="R98" s="136">
        <f t="shared" si="27"/>
        <v>1.62</v>
      </c>
      <c r="S98" s="136">
        <f t="shared" si="28"/>
        <v>1.62</v>
      </c>
      <c r="T98" s="136">
        <f t="shared" si="28"/>
        <v>1.62</v>
      </c>
      <c r="U98" s="136">
        <f t="shared" si="28"/>
        <v>1.62</v>
      </c>
      <c r="V98" s="136">
        <f t="shared" si="28"/>
        <v>1.62</v>
      </c>
      <c r="W98" s="136">
        <f t="shared" si="28"/>
        <v>1.62</v>
      </c>
      <c r="X98" s="136">
        <f t="shared" si="28"/>
        <v>1.62</v>
      </c>
      <c r="Y98" s="136">
        <f t="shared" si="28"/>
        <v>1.62</v>
      </c>
      <c r="Z98" s="136">
        <f t="shared" si="28"/>
        <v>1.62</v>
      </c>
      <c r="AA98" s="136">
        <f t="shared" si="28"/>
        <v>1.62</v>
      </c>
      <c r="AB98" s="136">
        <f t="shared" si="28"/>
        <v>1.62</v>
      </c>
      <c r="AC98" s="136">
        <f t="shared" si="28"/>
        <v>1.62</v>
      </c>
      <c r="AD98" s="136">
        <f t="shared" si="28"/>
        <v>1.62</v>
      </c>
      <c r="AE98" s="136">
        <f t="shared" si="28"/>
        <v>1.62</v>
      </c>
      <c r="AF98" s="136">
        <f t="shared" si="28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7"/>
        <v>8.36</v>
      </c>
      <c r="D99" s="136">
        <f t="shared" si="27"/>
        <v>8.36</v>
      </c>
      <c r="E99" s="136">
        <f t="shared" si="27"/>
        <v>8.36</v>
      </c>
      <c r="F99" s="136">
        <f t="shared" si="27"/>
        <v>8.36</v>
      </c>
      <c r="G99" s="136">
        <f t="shared" si="27"/>
        <v>8.36</v>
      </c>
      <c r="H99" s="136">
        <f t="shared" si="27"/>
        <v>8.36</v>
      </c>
      <c r="I99" s="136">
        <f t="shared" si="27"/>
        <v>8.36</v>
      </c>
      <c r="J99" s="136">
        <f t="shared" si="27"/>
        <v>8.36</v>
      </c>
      <c r="K99" s="136">
        <f t="shared" si="27"/>
        <v>8.36</v>
      </c>
      <c r="L99" s="136">
        <f t="shared" si="27"/>
        <v>8.36</v>
      </c>
      <c r="M99" s="136">
        <f t="shared" si="27"/>
        <v>8.36</v>
      </c>
      <c r="N99" s="136">
        <f t="shared" si="27"/>
        <v>8.36</v>
      </c>
      <c r="O99" s="136">
        <f t="shared" si="27"/>
        <v>8.36</v>
      </c>
      <c r="P99" s="136">
        <f t="shared" si="27"/>
        <v>8.36</v>
      </c>
      <c r="Q99" s="136">
        <f t="shared" si="27"/>
        <v>8.36</v>
      </c>
      <c r="R99" s="136">
        <f t="shared" si="27"/>
        <v>8.36</v>
      </c>
      <c r="S99" s="136">
        <f t="shared" si="28"/>
        <v>8.36</v>
      </c>
      <c r="T99" s="136">
        <f t="shared" si="28"/>
        <v>8.36</v>
      </c>
      <c r="U99" s="136">
        <f t="shared" si="28"/>
        <v>8.36</v>
      </c>
      <c r="V99" s="136">
        <f t="shared" si="28"/>
        <v>8.36</v>
      </c>
      <c r="W99" s="136">
        <f t="shared" si="28"/>
        <v>8.36</v>
      </c>
      <c r="X99" s="136">
        <f t="shared" si="28"/>
        <v>8.36</v>
      </c>
      <c r="Y99" s="136">
        <f t="shared" si="28"/>
        <v>8.36</v>
      </c>
      <c r="Z99" s="136">
        <f t="shared" si="28"/>
        <v>8.36</v>
      </c>
      <c r="AA99" s="136">
        <f t="shared" si="28"/>
        <v>8.36</v>
      </c>
      <c r="AB99" s="136">
        <f t="shared" si="28"/>
        <v>8.36</v>
      </c>
      <c r="AC99" s="136">
        <f t="shared" si="28"/>
        <v>8.36</v>
      </c>
      <c r="AD99" s="136">
        <f t="shared" si="28"/>
        <v>8.36</v>
      </c>
      <c r="AE99" s="136">
        <f t="shared" si="28"/>
        <v>8.36</v>
      </c>
      <c r="AF99" s="136">
        <f t="shared" si="28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7"/>
        <v>8</v>
      </c>
      <c r="D100" s="136">
        <f t="shared" si="27"/>
        <v>8</v>
      </c>
      <c r="E100" s="136">
        <f t="shared" si="27"/>
        <v>8</v>
      </c>
      <c r="F100" s="136">
        <f t="shared" si="27"/>
        <v>8</v>
      </c>
      <c r="G100" s="136">
        <f t="shared" si="27"/>
        <v>8</v>
      </c>
      <c r="H100" s="136">
        <f t="shared" si="27"/>
        <v>8</v>
      </c>
      <c r="I100" s="136">
        <v>5.4</v>
      </c>
      <c r="J100" s="136">
        <f t="shared" si="27"/>
        <v>5.4</v>
      </c>
      <c r="K100" s="136">
        <f t="shared" si="27"/>
        <v>5.4</v>
      </c>
      <c r="L100" s="136">
        <f t="shared" si="27"/>
        <v>5.4</v>
      </c>
      <c r="M100" s="136">
        <f t="shared" si="27"/>
        <v>5.4</v>
      </c>
      <c r="N100" s="136">
        <f t="shared" si="27"/>
        <v>5.4</v>
      </c>
      <c r="O100" s="136">
        <f t="shared" si="27"/>
        <v>5.4</v>
      </c>
      <c r="P100" s="136">
        <f t="shared" si="27"/>
        <v>5.4</v>
      </c>
      <c r="Q100" s="136">
        <f t="shared" si="27"/>
        <v>5.4</v>
      </c>
      <c r="R100" s="136">
        <f t="shared" si="27"/>
        <v>5.4</v>
      </c>
      <c r="S100" s="136">
        <f t="shared" si="28"/>
        <v>5.4</v>
      </c>
      <c r="T100" s="136">
        <f t="shared" si="28"/>
        <v>5.4</v>
      </c>
      <c r="U100" s="136">
        <f t="shared" si="28"/>
        <v>5.4</v>
      </c>
      <c r="V100" s="136">
        <f t="shared" si="28"/>
        <v>5.4</v>
      </c>
      <c r="W100" s="136">
        <f t="shared" si="28"/>
        <v>5.4</v>
      </c>
      <c r="X100" s="136">
        <f t="shared" si="28"/>
        <v>5.4</v>
      </c>
      <c r="Y100" s="136">
        <f t="shared" si="28"/>
        <v>5.4</v>
      </c>
      <c r="Z100" s="136">
        <f t="shared" si="28"/>
        <v>5.4</v>
      </c>
      <c r="AA100" s="136">
        <f t="shared" si="28"/>
        <v>5.4</v>
      </c>
      <c r="AB100" s="136">
        <f t="shared" si="28"/>
        <v>5.4</v>
      </c>
      <c r="AC100" s="136">
        <f t="shared" si="28"/>
        <v>5.4</v>
      </c>
      <c r="AD100" s="136">
        <f t="shared" si="28"/>
        <v>5.4</v>
      </c>
      <c r="AE100" s="136">
        <f t="shared" si="28"/>
        <v>5.4</v>
      </c>
      <c r="AF100" s="136">
        <f t="shared" si="28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7"/>
        <v>6.57</v>
      </c>
      <c r="D101" s="136">
        <f t="shared" si="27"/>
        <v>6.57</v>
      </c>
      <c r="E101" s="136">
        <f t="shared" si="27"/>
        <v>6.57</v>
      </c>
      <c r="F101" s="136">
        <f t="shared" si="27"/>
        <v>6.57</v>
      </c>
      <c r="G101" s="136">
        <f t="shared" si="27"/>
        <v>6.57</v>
      </c>
      <c r="H101" s="136">
        <f t="shared" si="27"/>
        <v>6.57</v>
      </c>
      <c r="I101" s="136">
        <f t="shared" si="27"/>
        <v>6.57</v>
      </c>
      <c r="J101" s="136">
        <f t="shared" si="27"/>
        <v>6.57</v>
      </c>
      <c r="K101" s="136">
        <f t="shared" si="27"/>
        <v>6.57</v>
      </c>
      <c r="L101" s="136">
        <f t="shared" si="27"/>
        <v>6.57</v>
      </c>
      <c r="M101" s="136">
        <f t="shared" si="27"/>
        <v>6.57</v>
      </c>
      <c r="N101" s="136">
        <f t="shared" si="27"/>
        <v>6.57</v>
      </c>
      <c r="O101" s="136">
        <f t="shared" si="27"/>
        <v>6.57</v>
      </c>
      <c r="P101" s="136">
        <f t="shared" si="27"/>
        <v>6.57</v>
      </c>
      <c r="Q101" s="136">
        <f t="shared" si="27"/>
        <v>6.57</v>
      </c>
      <c r="R101" s="136">
        <f t="shared" si="27"/>
        <v>6.57</v>
      </c>
      <c r="S101" s="136">
        <f t="shared" si="28"/>
        <v>6.57</v>
      </c>
      <c r="T101" s="136">
        <f t="shared" si="28"/>
        <v>6.57</v>
      </c>
      <c r="U101" s="136">
        <f t="shared" si="28"/>
        <v>6.57</v>
      </c>
      <c r="V101" s="136">
        <f t="shared" si="28"/>
        <v>6.57</v>
      </c>
      <c r="W101" s="136">
        <f t="shared" si="28"/>
        <v>6.57</v>
      </c>
      <c r="X101" s="136">
        <f t="shared" si="28"/>
        <v>6.57</v>
      </c>
      <c r="Y101" s="136">
        <f t="shared" si="28"/>
        <v>6.57</v>
      </c>
      <c r="Z101" s="136">
        <f t="shared" si="28"/>
        <v>6.57</v>
      </c>
      <c r="AA101" s="136">
        <f t="shared" si="28"/>
        <v>6.57</v>
      </c>
      <c r="AB101" s="136">
        <f t="shared" si="28"/>
        <v>6.57</v>
      </c>
      <c r="AC101" s="136">
        <f t="shared" si="28"/>
        <v>6.57</v>
      </c>
      <c r="AD101" s="136">
        <f t="shared" si="28"/>
        <v>6.57</v>
      </c>
      <c r="AE101" s="136">
        <f t="shared" si="28"/>
        <v>6.57</v>
      </c>
      <c r="AF101" s="136">
        <f t="shared" si="28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7"/>
        <v>3.43</v>
      </c>
      <c r="D102" s="136">
        <f t="shared" si="27"/>
        <v>3.43</v>
      </c>
      <c r="E102" s="136">
        <f t="shared" si="27"/>
        <v>3.43</v>
      </c>
      <c r="F102" s="136">
        <f t="shared" si="27"/>
        <v>3.43</v>
      </c>
      <c r="G102" s="136">
        <f t="shared" si="27"/>
        <v>3.43</v>
      </c>
      <c r="H102" s="136">
        <f t="shared" si="27"/>
        <v>3.43</v>
      </c>
      <c r="I102" s="136">
        <f t="shared" si="27"/>
        <v>3.43</v>
      </c>
      <c r="J102" s="136">
        <f t="shared" si="27"/>
        <v>3.43</v>
      </c>
      <c r="K102" s="136">
        <f t="shared" si="27"/>
        <v>3.43</v>
      </c>
      <c r="L102" s="136">
        <f t="shared" si="27"/>
        <v>3.43</v>
      </c>
      <c r="M102" s="136">
        <f t="shared" si="27"/>
        <v>3.43</v>
      </c>
      <c r="N102" s="136">
        <f t="shared" si="27"/>
        <v>3.43</v>
      </c>
      <c r="O102" s="136">
        <f t="shared" si="27"/>
        <v>3.43</v>
      </c>
      <c r="P102" s="136">
        <f t="shared" si="27"/>
        <v>3.43</v>
      </c>
      <c r="Q102" s="136">
        <f t="shared" si="27"/>
        <v>3.43</v>
      </c>
      <c r="R102" s="136">
        <f t="shared" si="27"/>
        <v>3.43</v>
      </c>
      <c r="S102" s="136">
        <f t="shared" si="28"/>
        <v>3.43</v>
      </c>
      <c r="T102" s="136">
        <f t="shared" si="28"/>
        <v>3.43</v>
      </c>
      <c r="U102" s="136">
        <f t="shared" si="28"/>
        <v>3.43</v>
      </c>
      <c r="V102" s="136">
        <f t="shared" si="28"/>
        <v>3.43</v>
      </c>
      <c r="W102" s="136">
        <f t="shared" si="28"/>
        <v>3.43</v>
      </c>
      <c r="X102" s="136">
        <f t="shared" si="28"/>
        <v>3.43</v>
      </c>
      <c r="Y102" s="136">
        <f t="shared" si="28"/>
        <v>3.43</v>
      </c>
      <c r="Z102" s="136">
        <f t="shared" si="28"/>
        <v>3.43</v>
      </c>
      <c r="AA102" s="136">
        <f t="shared" si="28"/>
        <v>3.43</v>
      </c>
      <c r="AB102" s="136">
        <f t="shared" si="28"/>
        <v>3.43</v>
      </c>
      <c r="AC102" s="136">
        <f t="shared" si="28"/>
        <v>3.43</v>
      </c>
      <c r="AD102" s="136">
        <f t="shared" si="28"/>
        <v>3.43</v>
      </c>
      <c r="AE102" s="136">
        <f t="shared" si="28"/>
        <v>3.43</v>
      </c>
      <c r="AF102" s="136">
        <f t="shared" si="28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7"/>
        <v>8</v>
      </c>
      <c r="D103" s="136">
        <f t="shared" si="27"/>
        <v>8</v>
      </c>
      <c r="E103" s="136">
        <f t="shared" si="27"/>
        <v>8</v>
      </c>
      <c r="F103" s="136">
        <f t="shared" si="27"/>
        <v>8</v>
      </c>
      <c r="G103" s="136">
        <f t="shared" si="27"/>
        <v>8</v>
      </c>
      <c r="H103" s="136">
        <f t="shared" si="27"/>
        <v>8</v>
      </c>
      <c r="I103" s="136">
        <f t="shared" si="27"/>
        <v>8</v>
      </c>
      <c r="J103" s="136">
        <f t="shared" si="27"/>
        <v>8</v>
      </c>
      <c r="K103" s="136">
        <f t="shared" si="27"/>
        <v>8</v>
      </c>
      <c r="L103" s="136">
        <f t="shared" si="27"/>
        <v>8</v>
      </c>
      <c r="M103" s="136">
        <f t="shared" si="27"/>
        <v>8</v>
      </c>
      <c r="N103" s="136">
        <f t="shared" si="27"/>
        <v>8</v>
      </c>
      <c r="O103" s="136">
        <f t="shared" si="27"/>
        <v>8</v>
      </c>
      <c r="P103" s="136">
        <f t="shared" si="27"/>
        <v>8</v>
      </c>
      <c r="Q103" s="136">
        <f t="shared" si="27"/>
        <v>8</v>
      </c>
      <c r="R103" s="136">
        <f t="shared" si="27"/>
        <v>8</v>
      </c>
      <c r="S103" s="136">
        <f t="shared" si="28"/>
        <v>8</v>
      </c>
      <c r="T103" s="136">
        <f t="shared" si="28"/>
        <v>8</v>
      </c>
      <c r="U103" s="136">
        <f t="shared" si="28"/>
        <v>8</v>
      </c>
      <c r="V103" s="136">
        <f t="shared" si="28"/>
        <v>8</v>
      </c>
      <c r="W103" s="136">
        <f t="shared" si="28"/>
        <v>8</v>
      </c>
      <c r="X103" s="136">
        <f t="shared" si="28"/>
        <v>8</v>
      </c>
      <c r="Y103" s="136">
        <f t="shared" si="28"/>
        <v>8</v>
      </c>
      <c r="Z103" s="136">
        <f t="shared" si="28"/>
        <v>8</v>
      </c>
      <c r="AA103" s="136">
        <f t="shared" si="28"/>
        <v>8</v>
      </c>
      <c r="AB103" s="136">
        <f t="shared" si="28"/>
        <v>8</v>
      </c>
      <c r="AC103" s="136">
        <f t="shared" si="28"/>
        <v>8</v>
      </c>
      <c r="AD103" s="136">
        <f t="shared" si="28"/>
        <v>8</v>
      </c>
      <c r="AE103" s="136">
        <f t="shared" si="28"/>
        <v>8</v>
      </c>
      <c r="AF103" s="136">
        <f t="shared" si="28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7"/>
        <v>2.96</v>
      </c>
      <c r="D104" s="136">
        <f t="shared" si="27"/>
        <v>2.96</v>
      </c>
      <c r="E104" s="136">
        <f t="shared" si="27"/>
        <v>2.96</v>
      </c>
      <c r="F104" s="136">
        <f t="shared" si="27"/>
        <v>2.96</v>
      </c>
      <c r="G104" s="136">
        <f t="shared" si="27"/>
        <v>2.96</v>
      </c>
      <c r="H104" s="136">
        <f t="shared" si="27"/>
        <v>2.96</v>
      </c>
      <c r="I104" s="136">
        <f t="shared" si="27"/>
        <v>2.96</v>
      </c>
      <c r="J104" s="136">
        <f t="shared" si="27"/>
        <v>2.96</v>
      </c>
      <c r="K104" s="136">
        <f t="shared" si="27"/>
        <v>2.96</v>
      </c>
      <c r="L104" s="136">
        <f t="shared" si="27"/>
        <v>2.96</v>
      </c>
      <c r="M104" s="136">
        <f t="shared" si="27"/>
        <v>2.96</v>
      </c>
      <c r="N104" s="136">
        <f t="shared" si="27"/>
        <v>2.96</v>
      </c>
      <c r="O104" s="136">
        <f t="shared" si="27"/>
        <v>2.96</v>
      </c>
      <c r="P104" s="136">
        <f t="shared" si="27"/>
        <v>2.96</v>
      </c>
      <c r="Q104" s="136">
        <f t="shared" si="27"/>
        <v>2.96</v>
      </c>
      <c r="R104" s="136">
        <f t="shared" si="27"/>
        <v>2.96</v>
      </c>
      <c r="S104" s="136">
        <f t="shared" si="28"/>
        <v>2.96</v>
      </c>
      <c r="T104" s="136">
        <f t="shared" si="28"/>
        <v>2.96</v>
      </c>
      <c r="U104" s="136">
        <f t="shared" si="28"/>
        <v>2.96</v>
      </c>
      <c r="V104" s="136">
        <f t="shared" si="28"/>
        <v>2.96</v>
      </c>
      <c r="W104" s="136">
        <f t="shared" si="28"/>
        <v>2.96</v>
      </c>
      <c r="X104" s="136">
        <f t="shared" si="28"/>
        <v>2.96</v>
      </c>
      <c r="Y104" s="136">
        <f t="shared" si="28"/>
        <v>2.96</v>
      </c>
      <c r="Z104" s="136">
        <f t="shared" si="28"/>
        <v>2.96</v>
      </c>
      <c r="AA104" s="136">
        <f t="shared" si="28"/>
        <v>2.96</v>
      </c>
      <c r="AB104" s="136">
        <f t="shared" si="28"/>
        <v>2.96</v>
      </c>
      <c r="AC104" s="136">
        <f t="shared" si="28"/>
        <v>2.96</v>
      </c>
      <c r="AD104" s="136">
        <f t="shared" si="28"/>
        <v>2.96</v>
      </c>
      <c r="AE104" s="136">
        <f t="shared" si="28"/>
        <v>2.96</v>
      </c>
      <c r="AF104" s="136">
        <f t="shared" si="28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7"/>
        <v>7</v>
      </c>
      <c r="E105" s="136">
        <f t="shared" si="27"/>
        <v>7</v>
      </c>
      <c r="F105" s="136">
        <f t="shared" si="27"/>
        <v>7</v>
      </c>
      <c r="G105" s="136">
        <f t="shared" si="27"/>
        <v>7</v>
      </c>
      <c r="H105" s="136">
        <f t="shared" si="27"/>
        <v>7</v>
      </c>
      <c r="I105" s="136">
        <f t="shared" si="27"/>
        <v>7</v>
      </c>
      <c r="J105" s="136">
        <f t="shared" si="27"/>
        <v>7</v>
      </c>
      <c r="K105" s="136">
        <f t="shared" si="27"/>
        <v>7</v>
      </c>
      <c r="L105" s="136">
        <f t="shared" si="27"/>
        <v>7</v>
      </c>
      <c r="M105" s="136">
        <f t="shared" si="27"/>
        <v>7</v>
      </c>
      <c r="N105" s="136">
        <f t="shared" si="27"/>
        <v>7</v>
      </c>
      <c r="O105" s="136">
        <f t="shared" si="27"/>
        <v>7</v>
      </c>
      <c r="P105" s="136">
        <f t="shared" si="27"/>
        <v>7</v>
      </c>
      <c r="Q105" s="136">
        <f t="shared" si="27"/>
        <v>7</v>
      </c>
      <c r="R105" s="136">
        <f t="shared" si="27"/>
        <v>7</v>
      </c>
      <c r="S105" s="136">
        <f t="shared" si="28"/>
        <v>7</v>
      </c>
      <c r="T105" s="136">
        <f t="shared" si="28"/>
        <v>7</v>
      </c>
      <c r="U105" s="136">
        <f t="shared" si="28"/>
        <v>7</v>
      </c>
      <c r="V105" s="136">
        <f t="shared" si="28"/>
        <v>7</v>
      </c>
      <c r="W105" s="136">
        <f t="shared" si="28"/>
        <v>7</v>
      </c>
      <c r="X105" s="136">
        <f t="shared" si="28"/>
        <v>7</v>
      </c>
      <c r="Y105" s="136">
        <f t="shared" si="28"/>
        <v>7</v>
      </c>
      <c r="Z105" s="136">
        <f t="shared" si="28"/>
        <v>7</v>
      </c>
      <c r="AA105" s="136">
        <f t="shared" si="28"/>
        <v>7</v>
      </c>
      <c r="AB105" s="136">
        <f t="shared" si="28"/>
        <v>7</v>
      </c>
      <c r="AC105" s="136">
        <f t="shared" si="28"/>
        <v>7</v>
      </c>
      <c r="AD105" s="136">
        <f t="shared" si="28"/>
        <v>7</v>
      </c>
      <c r="AE105" s="136">
        <f t="shared" si="28"/>
        <v>7</v>
      </c>
      <c r="AF105" s="136">
        <f t="shared" si="28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9">B106</f>
        <v>3.47</v>
      </c>
      <c r="D106" s="136">
        <f t="shared" si="29"/>
        <v>3.47</v>
      </c>
      <c r="E106" s="136">
        <f t="shared" si="29"/>
        <v>3.47</v>
      </c>
      <c r="F106" s="136">
        <f t="shared" si="29"/>
        <v>3.47</v>
      </c>
      <c r="G106" s="136">
        <f t="shared" si="29"/>
        <v>3.47</v>
      </c>
      <c r="H106" s="136">
        <f t="shared" si="29"/>
        <v>3.47</v>
      </c>
      <c r="I106" s="136">
        <f t="shared" si="29"/>
        <v>3.47</v>
      </c>
      <c r="J106" s="136">
        <f t="shared" si="29"/>
        <v>3.47</v>
      </c>
      <c r="K106" s="136">
        <f t="shared" si="29"/>
        <v>3.47</v>
      </c>
      <c r="L106" s="136">
        <f t="shared" si="29"/>
        <v>3.47</v>
      </c>
      <c r="M106" s="136">
        <f t="shared" si="29"/>
        <v>3.47</v>
      </c>
      <c r="N106" s="136">
        <f t="shared" si="29"/>
        <v>3.47</v>
      </c>
      <c r="O106" s="136">
        <f t="shared" si="29"/>
        <v>3.47</v>
      </c>
      <c r="P106" s="136">
        <f t="shared" si="29"/>
        <v>3.47</v>
      </c>
      <c r="Q106" s="136">
        <f t="shared" si="29"/>
        <v>3.47</v>
      </c>
      <c r="R106" s="136">
        <f t="shared" si="29"/>
        <v>3.47</v>
      </c>
      <c r="S106" s="136">
        <f t="shared" ref="S106:AF124" si="30">R106</f>
        <v>3.47</v>
      </c>
      <c r="T106" s="136">
        <f t="shared" si="30"/>
        <v>3.47</v>
      </c>
      <c r="U106" s="136">
        <f t="shared" si="30"/>
        <v>3.47</v>
      </c>
      <c r="V106" s="136">
        <f t="shared" si="30"/>
        <v>3.47</v>
      </c>
      <c r="W106" s="136">
        <f t="shared" si="30"/>
        <v>3.47</v>
      </c>
      <c r="X106" s="136">
        <f t="shared" si="30"/>
        <v>3.47</v>
      </c>
      <c r="Y106" s="136">
        <f t="shared" si="30"/>
        <v>3.47</v>
      </c>
      <c r="Z106" s="136">
        <f t="shared" si="30"/>
        <v>3.47</v>
      </c>
      <c r="AA106" s="136">
        <f t="shared" si="30"/>
        <v>3.47</v>
      </c>
      <c r="AB106" s="136">
        <f t="shared" si="30"/>
        <v>3.47</v>
      </c>
      <c r="AC106" s="136">
        <f t="shared" si="30"/>
        <v>3.47</v>
      </c>
      <c r="AD106" s="136">
        <f t="shared" si="30"/>
        <v>3.47</v>
      </c>
      <c r="AE106" s="136">
        <f t="shared" si="30"/>
        <v>3.47</v>
      </c>
      <c r="AF106" s="136">
        <f t="shared" si="30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9"/>
        <v>2.1</v>
      </c>
      <c r="D107" s="136">
        <f t="shared" si="29"/>
        <v>2.1</v>
      </c>
      <c r="E107" s="136">
        <f t="shared" si="29"/>
        <v>2.1</v>
      </c>
      <c r="F107" s="136">
        <f t="shared" si="29"/>
        <v>2.1</v>
      </c>
      <c r="G107" s="136">
        <f t="shared" si="29"/>
        <v>2.1</v>
      </c>
      <c r="H107" s="136">
        <f t="shared" si="29"/>
        <v>2.1</v>
      </c>
      <c r="I107" s="136">
        <f t="shared" si="29"/>
        <v>2.1</v>
      </c>
      <c r="J107" s="136">
        <f t="shared" si="29"/>
        <v>2.1</v>
      </c>
      <c r="K107" s="136">
        <f t="shared" si="29"/>
        <v>2.1</v>
      </c>
      <c r="L107" s="136">
        <f t="shared" si="29"/>
        <v>2.1</v>
      </c>
      <c r="M107" s="136">
        <f t="shared" si="29"/>
        <v>2.1</v>
      </c>
      <c r="N107" s="136">
        <f t="shared" si="29"/>
        <v>2.1</v>
      </c>
      <c r="O107" s="136">
        <f t="shared" si="29"/>
        <v>2.1</v>
      </c>
      <c r="P107" s="136">
        <f t="shared" si="29"/>
        <v>2.1</v>
      </c>
      <c r="Q107" s="136">
        <f t="shared" si="29"/>
        <v>2.1</v>
      </c>
      <c r="R107" s="136">
        <f t="shared" si="29"/>
        <v>2.1</v>
      </c>
      <c r="S107" s="136">
        <f t="shared" si="30"/>
        <v>2.1</v>
      </c>
      <c r="T107" s="136">
        <f t="shared" si="30"/>
        <v>2.1</v>
      </c>
      <c r="U107" s="136">
        <f t="shared" si="30"/>
        <v>2.1</v>
      </c>
      <c r="V107" s="136">
        <f t="shared" si="30"/>
        <v>2.1</v>
      </c>
      <c r="W107" s="136">
        <f t="shared" si="30"/>
        <v>2.1</v>
      </c>
      <c r="X107" s="136">
        <f t="shared" si="30"/>
        <v>2.1</v>
      </c>
      <c r="Y107" s="136">
        <f t="shared" si="30"/>
        <v>2.1</v>
      </c>
      <c r="Z107" s="136">
        <f t="shared" si="30"/>
        <v>2.1</v>
      </c>
      <c r="AA107" s="136">
        <f t="shared" si="30"/>
        <v>2.1</v>
      </c>
      <c r="AB107" s="136">
        <f t="shared" si="30"/>
        <v>2.1</v>
      </c>
      <c r="AC107" s="136">
        <f t="shared" si="30"/>
        <v>2.1</v>
      </c>
      <c r="AD107" s="136">
        <f t="shared" si="30"/>
        <v>2.1</v>
      </c>
      <c r="AE107" s="136">
        <f t="shared" si="30"/>
        <v>2.1</v>
      </c>
      <c r="AF107" s="136">
        <f t="shared" si="30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9"/>
        <v>9.3000000000000007</v>
      </c>
      <c r="D108" s="136">
        <f t="shared" si="29"/>
        <v>9.3000000000000007</v>
      </c>
      <c r="E108" s="136">
        <f t="shared" si="29"/>
        <v>9.3000000000000007</v>
      </c>
      <c r="F108" s="136">
        <f t="shared" si="29"/>
        <v>9.3000000000000007</v>
      </c>
      <c r="G108" s="136">
        <f t="shared" si="29"/>
        <v>9.3000000000000007</v>
      </c>
      <c r="H108" s="136">
        <f t="shared" si="29"/>
        <v>9.3000000000000007</v>
      </c>
      <c r="I108" s="136">
        <f t="shared" si="29"/>
        <v>9.3000000000000007</v>
      </c>
      <c r="J108" s="136">
        <f t="shared" si="29"/>
        <v>9.3000000000000007</v>
      </c>
      <c r="K108" s="136">
        <f t="shared" si="29"/>
        <v>9.3000000000000007</v>
      </c>
      <c r="L108" s="136">
        <f t="shared" si="29"/>
        <v>9.3000000000000007</v>
      </c>
      <c r="M108" s="136">
        <f t="shared" si="29"/>
        <v>9.3000000000000007</v>
      </c>
      <c r="N108" s="136">
        <f t="shared" si="29"/>
        <v>9.3000000000000007</v>
      </c>
      <c r="O108" s="136">
        <f t="shared" si="29"/>
        <v>9.3000000000000007</v>
      </c>
      <c r="P108" s="136">
        <f t="shared" si="29"/>
        <v>9.3000000000000007</v>
      </c>
      <c r="Q108" s="136">
        <f t="shared" si="29"/>
        <v>9.3000000000000007</v>
      </c>
      <c r="R108" s="136">
        <f t="shared" si="29"/>
        <v>9.3000000000000007</v>
      </c>
      <c r="S108" s="136">
        <f t="shared" si="30"/>
        <v>9.3000000000000007</v>
      </c>
      <c r="T108" s="136">
        <f t="shared" si="30"/>
        <v>9.3000000000000007</v>
      </c>
      <c r="U108" s="136">
        <f t="shared" si="30"/>
        <v>9.3000000000000007</v>
      </c>
      <c r="V108" s="136">
        <f t="shared" si="30"/>
        <v>9.3000000000000007</v>
      </c>
      <c r="W108" s="136">
        <f t="shared" si="30"/>
        <v>9.3000000000000007</v>
      </c>
      <c r="X108" s="136">
        <f t="shared" si="30"/>
        <v>9.3000000000000007</v>
      </c>
      <c r="Y108" s="136">
        <f t="shared" si="30"/>
        <v>9.3000000000000007</v>
      </c>
      <c r="Z108" s="136">
        <f t="shared" si="30"/>
        <v>9.3000000000000007</v>
      </c>
      <c r="AA108" s="136">
        <f t="shared" si="30"/>
        <v>9.3000000000000007</v>
      </c>
      <c r="AB108" s="136">
        <f t="shared" si="30"/>
        <v>9.3000000000000007</v>
      </c>
      <c r="AC108" s="136">
        <f t="shared" si="30"/>
        <v>9.3000000000000007</v>
      </c>
      <c r="AD108" s="136">
        <f t="shared" si="30"/>
        <v>9.3000000000000007</v>
      </c>
      <c r="AE108" s="136">
        <f t="shared" si="30"/>
        <v>9.3000000000000007</v>
      </c>
      <c r="AF108" s="136">
        <f t="shared" si="30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9"/>
        <v>0</v>
      </c>
      <c r="D109" s="136">
        <f t="shared" si="29"/>
        <v>0</v>
      </c>
      <c r="E109" s="136">
        <f t="shared" si="29"/>
        <v>0</v>
      </c>
      <c r="F109" s="136">
        <f t="shared" si="29"/>
        <v>0</v>
      </c>
      <c r="G109" s="136">
        <f t="shared" si="29"/>
        <v>0</v>
      </c>
      <c r="H109" s="136">
        <f t="shared" si="29"/>
        <v>0</v>
      </c>
      <c r="I109" s="136">
        <f t="shared" si="29"/>
        <v>0</v>
      </c>
      <c r="J109" s="136">
        <f t="shared" si="29"/>
        <v>0</v>
      </c>
      <c r="K109" s="136">
        <f t="shared" si="29"/>
        <v>0</v>
      </c>
      <c r="L109" s="136">
        <f t="shared" si="29"/>
        <v>0</v>
      </c>
      <c r="M109" s="136">
        <f t="shared" si="29"/>
        <v>0</v>
      </c>
      <c r="N109" s="136">
        <f t="shared" si="29"/>
        <v>0</v>
      </c>
      <c r="O109" s="136">
        <f t="shared" si="29"/>
        <v>0</v>
      </c>
      <c r="P109" s="136">
        <f t="shared" si="29"/>
        <v>0</v>
      </c>
      <c r="Q109" s="136">
        <f t="shared" si="29"/>
        <v>0</v>
      </c>
      <c r="R109" s="136">
        <f t="shared" si="29"/>
        <v>0</v>
      </c>
      <c r="S109" s="136">
        <f t="shared" si="30"/>
        <v>0</v>
      </c>
      <c r="T109" s="136">
        <f t="shared" si="30"/>
        <v>0</v>
      </c>
      <c r="U109" s="136">
        <f t="shared" si="30"/>
        <v>0</v>
      </c>
      <c r="V109" s="136">
        <f t="shared" si="30"/>
        <v>0</v>
      </c>
      <c r="W109" s="136">
        <f t="shared" si="30"/>
        <v>0</v>
      </c>
      <c r="X109" s="136">
        <f t="shared" si="30"/>
        <v>0</v>
      </c>
      <c r="Y109" s="136">
        <f t="shared" si="30"/>
        <v>0</v>
      </c>
      <c r="Z109" s="136">
        <f t="shared" si="30"/>
        <v>0</v>
      </c>
      <c r="AA109" s="136">
        <f t="shared" si="30"/>
        <v>0</v>
      </c>
      <c r="AB109" s="136">
        <f t="shared" si="30"/>
        <v>0</v>
      </c>
      <c r="AC109" s="136">
        <f t="shared" si="30"/>
        <v>0</v>
      </c>
      <c r="AD109" s="136">
        <f t="shared" si="30"/>
        <v>0</v>
      </c>
      <c r="AE109" s="136">
        <f t="shared" si="30"/>
        <v>0</v>
      </c>
      <c r="AF109" s="136">
        <f t="shared" si="30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9"/>
        <v>0</v>
      </c>
      <c r="D110" s="136">
        <f t="shared" si="29"/>
        <v>0</v>
      </c>
      <c r="E110" s="136">
        <f t="shared" si="29"/>
        <v>0</v>
      </c>
      <c r="F110" s="136">
        <f t="shared" si="29"/>
        <v>0</v>
      </c>
      <c r="G110" s="136">
        <f t="shared" si="29"/>
        <v>0</v>
      </c>
      <c r="H110" s="136">
        <f t="shared" si="29"/>
        <v>0</v>
      </c>
      <c r="I110" s="136">
        <f t="shared" si="29"/>
        <v>0</v>
      </c>
      <c r="J110" s="136">
        <f t="shared" si="29"/>
        <v>0</v>
      </c>
      <c r="K110" s="136">
        <f t="shared" si="29"/>
        <v>0</v>
      </c>
      <c r="L110" s="136">
        <f t="shared" si="29"/>
        <v>0</v>
      </c>
      <c r="M110" s="136">
        <f t="shared" si="29"/>
        <v>0</v>
      </c>
      <c r="N110" s="136">
        <f t="shared" si="29"/>
        <v>0</v>
      </c>
      <c r="O110" s="136">
        <f t="shared" si="29"/>
        <v>0</v>
      </c>
      <c r="P110" s="136">
        <f t="shared" si="29"/>
        <v>0</v>
      </c>
      <c r="Q110" s="136">
        <f t="shared" si="29"/>
        <v>0</v>
      </c>
      <c r="R110" s="136">
        <f t="shared" si="29"/>
        <v>0</v>
      </c>
      <c r="S110" s="136">
        <f t="shared" si="30"/>
        <v>0</v>
      </c>
      <c r="T110" s="136">
        <f t="shared" si="30"/>
        <v>0</v>
      </c>
      <c r="U110" s="136">
        <f t="shared" si="30"/>
        <v>0</v>
      </c>
      <c r="V110" s="136">
        <f t="shared" si="30"/>
        <v>0</v>
      </c>
      <c r="W110" s="136">
        <f t="shared" si="30"/>
        <v>0</v>
      </c>
      <c r="X110" s="136">
        <f t="shared" si="30"/>
        <v>0</v>
      </c>
      <c r="Y110" s="136">
        <f t="shared" si="30"/>
        <v>0</v>
      </c>
      <c r="Z110" s="136">
        <f t="shared" si="30"/>
        <v>0</v>
      </c>
      <c r="AA110" s="136">
        <f t="shared" si="30"/>
        <v>0</v>
      </c>
      <c r="AB110" s="136">
        <f t="shared" si="30"/>
        <v>0</v>
      </c>
      <c r="AC110" s="136">
        <f t="shared" si="30"/>
        <v>0</v>
      </c>
      <c r="AD110" s="136">
        <f t="shared" si="30"/>
        <v>0</v>
      </c>
      <c r="AE110" s="136">
        <f t="shared" si="30"/>
        <v>0</v>
      </c>
      <c r="AF110" s="136">
        <f t="shared" si="30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9"/>
        <v>5</v>
      </c>
      <c r="D111" s="136">
        <f t="shared" si="29"/>
        <v>5</v>
      </c>
      <c r="E111" s="136">
        <f t="shared" si="29"/>
        <v>5</v>
      </c>
      <c r="F111" s="136">
        <f t="shared" si="29"/>
        <v>5</v>
      </c>
      <c r="G111" s="136">
        <f t="shared" si="29"/>
        <v>5</v>
      </c>
      <c r="H111" s="136">
        <f t="shared" si="29"/>
        <v>5</v>
      </c>
      <c r="I111" s="136">
        <f t="shared" si="29"/>
        <v>5</v>
      </c>
      <c r="J111" s="136">
        <f t="shared" si="29"/>
        <v>5</v>
      </c>
      <c r="K111" s="136">
        <f t="shared" si="29"/>
        <v>5</v>
      </c>
      <c r="L111" s="136">
        <f t="shared" si="29"/>
        <v>5</v>
      </c>
      <c r="M111" s="136">
        <f t="shared" si="29"/>
        <v>5</v>
      </c>
      <c r="N111" s="136">
        <f t="shared" si="29"/>
        <v>5</v>
      </c>
      <c r="O111" s="136">
        <f t="shared" si="29"/>
        <v>5</v>
      </c>
      <c r="P111" s="136">
        <f t="shared" si="29"/>
        <v>5</v>
      </c>
      <c r="Q111" s="136">
        <f t="shared" si="29"/>
        <v>5</v>
      </c>
      <c r="R111" s="136">
        <f t="shared" si="29"/>
        <v>5</v>
      </c>
      <c r="S111" s="136">
        <f t="shared" si="30"/>
        <v>5</v>
      </c>
      <c r="T111" s="136">
        <f t="shared" si="30"/>
        <v>5</v>
      </c>
      <c r="U111" s="136">
        <f t="shared" si="30"/>
        <v>5</v>
      </c>
      <c r="V111" s="136">
        <f t="shared" si="30"/>
        <v>5</v>
      </c>
      <c r="W111" s="136">
        <f t="shared" si="30"/>
        <v>5</v>
      </c>
      <c r="X111" s="136">
        <f t="shared" si="30"/>
        <v>5</v>
      </c>
      <c r="Y111" s="136">
        <f t="shared" si="30"/>
        <v>5</v>
      </c>
      <c r="Z111" s="136">
        <f t="shared" si="30"/>
        <v>5</v>
      </c>
      <c r="AA111" s="136">
        <f t="shared" si="30"/>
        <v>5</v>
      </c>
      <c r="AB111" s="136">
        <f t="shared" si="30"/>
        <v>5</v>
      </c>
      <c r="AC111" s="136">
        <f t="shared" si="30"/>
        <v>5</v>
      </c>
      <c r="AD111" s="136">
        <f t="shared" si="30"/>
        <v>5</v>
      </c>
      <c r="AE111" s="136">
        <f t="shared" si="30"/>
        <v>5</v>
      </c>
      <c r="AF111" s="136">
        <f t="shared" si="30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9"/>
        <v>1</v>
      </c>
      <c r="D112" s="136">
        <f t="shared" si="29"/>
        <v>1</v>
      </c>
      <c r="E112" s="136">
        <f t="shared" si="29"/>
        <v>1</v>
      </c>
      <c r="F112" s="136">
        <f t="shared" si="29"/>
        <v>1</v>
      </c>
      <c r="G112" s="136">
        <f t="shared" si="29"/>
        <v>1</v>
      </c>
      <c r="H112" s="136">
        <f t="shared" si="29"/>
        <v>1</v>
      </c>
      <c r="I112" s="136">
        <f t="shared" si="29"/>
        <v>1</v>
      </c>
      <c r="J112" s="136">
        <f t="shared" si="29"/>
        <v>1</v>
      </c>
      <c r="K112" s="136">
        <f t="shared" si="29"/>
        <v>1</v>
      </c>
      <c r="L112" s="136">
        <f t="shared" si="29"/>
        <v>1</v>
      </c>
      <c r="M112" s="136">
        <f t="shared" si="29"/>
        <v>1</v>
      </c>
      <c r="N112" s="136">
        <f t="shared" si="29"/>
        <v>1</v>
      </c>
      <c r="O112" s="136">
        <f t="shared" si="29"/>
        <v>1</v>
      </c>
      <c r="P112" s="136">
        <f t="shared" si="29"/>
        <v>1</v>
      </c>
      <c r="Q112" s="136">
        <f t="shared" si="29"/>
        <v>1</v>
      </c>
      <c r="R112" s="136">
        <f t="shared" si="29"/>
        <v>1</v>
      </c>
      <c r="S112" s="136">
        <f t="shared" si="30"/>
        <v>1</v>
      </c>
      <c r="T112" s="136">
        <f t="shared" si="30"/>
        <v>1</v>
      </c>
      <c r="U112" s="136">
        <f t="shared" si="30"/>
        <v>1</v>
      </c>
      <c r="V112" s="136">
        <f t="shared" si="30"/>
        <v>1</v>
      </c>
      <c r="W112" s="136">
        <f t="shared" si="30"/>
        <v>1</v>
      </c>
      <c r="X112" s="136">
        <f t="shared" si="30"/>
        <v>1</v>
      </c>
      <c r="Y112" s="136">
        <f t="shared" si="30"/>
        <v>1</v>
      </c>
      <c r="Z112" s="136">
        <f t="shared" si="30"/>
        <v>1</v>
      </c>
      <c r="AA112" s="136">
        <f t="shared" si="30"/>
        <v>1</v>
      </c>
      <c r="AB112" s="136">
        <f t="shared" si="30"/>
        <v>1</v>
      </c>
      <c r="AC112" s="136">
        <f t="shared" si="30"/>
        <v>1</v>
      </c>
      <c r="AD112" s="136">
        <f t="shared" si="30"/>
        <v>1</v>
      </c>
      <c r="AE112" s="136">
        <f t="shared" si="30"/>
        <v>1</v>
      </c>
      <c r="AF112" s="136">
        <f t="shared" si="30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9"/>
        <v>1.58</v>
      </c>
      <c r="D113" s="136">
        <f t="shared" si="29"/>
        <v>1.58</v>
      </c>
      <c r="E113" s="136">
        <f t="shared" si="29"/>
        <v>1.58</v>
      </c>
      <c r="F113" s="136">
        <f t="shared" si="29"/>
        <v>1.58</v>
      </c>
      <c r="G113" s="136">
        <f t="shared" si="29"/>
        <v>1.58</v>
      </c>
      <c r="H113" s="136">
        <f t="shared" si="29"/>
        <v>1.58</v>
      </c>
      <c r="I113" s="136">
        <f t="shared" si="29"/>
        <v>1.58</v>
      </c>
      <c r="J113" s="136">
        <f t="shared" si="29"/>
        <v>1.58</v>
      </c>
      <c r="K113" s="136">
        <f t="shared" si="29"/>
        <v>1.58</v>
      </c>
      <c r="L113" s="136">
        <f t="shared" si="29"/>
        <v>1.58</v>
      </c>
      <c r="M113" s="136">
        <f t="shared" si="29"/>
        <v>1.58</v>
      </c>
      <c r="N113" s="136">
        <f t="shared" si="29"/>
        <v>1.58</v>
      </c>
      <c r="O113" s="136">
        <f t="shared" si="29"/>
        <v>1.58</v>
      </c>
      <c r="P113" s="136">
        <f t="shared" si="29"/>
        <v>1.58</v>
      </c>
      <c r="Q113" s="136">
        <f t="shared" si="29"/>
        <v>1.58</v>
      </c>
      <c r="R113" s="136">
        <f t="shared" si="29"/>
        <v>1.58</v>
      </c>
      <c r="S113" s="136">
        <f t="shared" si="30"/>
        <v>1.58</v>
      </c>
      <c r="T113" s="136">
        <f t="shared" si="30"/>
        <v>1.58</v>
      </c>
      <c r="U113" s="136">
        <f t="shared" si="30"/>
        <v>1.58</v>
      </c>
      <c r="V113" s="136">
        <f t="shared" si="30"/>
        <v>1.58</v>
      </c>
      <c r="W113" s="136">
        <f t="shared" si="30"/>
        <v>1.58</v>
      </c>
      <c r="X113" s="136">
        <f t="shared" si="30"/>
        <v>1.58</v>
      </c>
      <c r="Y113" s="136">
        <f t="shared" si="30"/>
        <v>1.58</v>
      </c>
      <c r="Z113" s="136">
        <f t="shared" si="30"/>
        <v>1.58</v>
      </c>
      <c r="AA113" s="136">
        <f t="shared" si="30"/>
        <v>1.58</v>
      </c>
      <c r="AB113" s="136">
        <f t="shared" si="30"/>
        <v>1.58</v>
      </c>
      <c r="AC113" s="136">
        <f t="shared" si="30"/>
        <v>1.58</v>
      </c>
      <c r="AD113" s="136">
        <f t="shared" si="30"/>
        <v>1.58</v>
      </c>
      <c r="AE113" s="136">
        <f t="shared" si="30"/>
        <v>1.58</v>
      </c>
      <c r="AF113" s="136">
        <f t="shared" si="30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9"/>
        <v>1.46</v>
      </c>
      <c r="D114" s="136">
        <f t="shared" si="29"/>
        <v>1.46</v>
      </c>
      <c r="E114" s="136">
        <f t="shared" si="29"/>
        <v>1.46</v>
      </c>
      <c r="F114" s="136">
        <f t="shared" si="29"/>
        <v>1.46</v>
      </c>
      <c r="G114" s="136">
        <f t="shared" si="29"/>
        <v>1.46</v>
      </c>
      <c r="H114" s="136">
        <f t="shared" si="29"/>
        <v>1.46</v>
      </c>
      <c r="I114" s="136">
        <f t="shared" si="29"/>
        <v>1.46</v>
      </c>
      <c r="J114" s="136">
        <f t="shared" si="29"/>
        <v>1.46</v>
      </c>
      <c r="K114" s="136">
        <f t="shared" si="29"/>
        <v>1.46</v>
      </c>
      <c r="L114" s="136">
        <f t="shared" si="29"/>
        <v>1.46</v>
      </c>
      <c r="M114" s="136">
        <f t="shared" si="29"/>
        <v>1.46</v>
      </c>
      <c r="N114" s="136">
        <f t="shared" si="29"/>
        <v>1.46</v>
      </c>
      <c r="O114" s="136">
        <f t="shared" si="29"/>
        <v>1.46</v>
      </c>
      <c r="P114" s="136">
        <f t="shared" si="29"/>
        <v>1.46</v>
      </c>
      <c r="Q114" s="136">
        <f t="shared" si="29"/>
        <v>1.46</v>
      </c>
      <c r="R114" s="136">
        <f t="shared" si="29"/>
        <v>1.46</v>
      </c>
      <c r="S114" s="136">
        <f t="shared" si="30"/>
        <v>1.46</v>
      </c>
      <c r="T114" s="136">
        <f t="shared" si="30"/>
        <v>1.46</v>
      </c>
      <c r="U114" s="136">
        <f t="shared" si="30"/>
        <v>1.46</v>
      </c>
      <c r="V114" s="136">
        <f t="shared" si="30"/>
        <v>1.46</v>
      </c>
      <c r="W114" s="136">
        <f t="shared" si="30"/>
        <v>1.46</v>
      </c>
      <c r="X114" s="136">
        <f t="shared" si="30"/>
        <v>1.46</v>
      </c>
      <c r="Y114" s="136">
        <f t="shared" si="30"/>
        <v>1.46</v>
      </c>
      <c r="Z114" s="136">
        <f t="shared" si="30"/>
        <v>1.46</v>
      </c>
      <c r="AA114" s="136">
        <f t="shared" si="30"/>
        <v>1.46</v>
      </c>
      <c r="AB114" s="136">
        <f t="shared" si="30"/>
        <v>1.46</v>
      </c>
      <c r="AC114" s="136">
        <f t="shared" si="30"/>
        <v>1.46</v>
      </c>
      <c r="AD114" s="136">
        <f t="shared" si="30"/>
        <v>1.46</v>
      </c>
      <c r="AE114" s="136">
        <f t="shared" si="30"/>
        <v>1.46</v>
      </c>
      <c r="AF114" s="136">
        <f t="shared" si="30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9"/>
        <v>1.48</v>
      </c>
      <c r="D115" s="136">
        <f t="shared" si="29"/>
        <v>1.48</v>
      </c>
      <c r="E115" s="136">
        <f t="shared" si="29"/>
        <v>1.48</v>
      </c>
      <c r="F115" s="136">
        <f t="shared" si="29"/>
        <v>1.48</v>
      </c>
      <c r="G115" s="136">
        <f t="shared" si="29"/>
        <v>1.48</v>
      </c>
      <c r="H115" s="136">
        <f t="shared" si="29"/>
        <v>1.48</v>
      </c>
      <c r="I115" s="136">
        <f t="shared" si="29"/>
        <v>1.48</v>
      </c>
      <c r="J115" s="136">
        <f t="shared" si="29"/>
        <v>1.48</v>
      </c>
      <c r="K115" s="136">
        <f t="shared" si="29"/>
        <v>1.48</v>
      </c>
      <c r="L115" s="136">
        <f t="shared" si="29"/>
        <v>1.48</v>
      </c>
      <c r="M115" s="136">
        <f t="shared" si="29"/>
        <v>1.48</v>
      </c>
      <c r="N115" s="136">
        <f t="shared" si="29"/>
        <v>1.48</v>
      </c>
      <c r="O115" s="136">
        <f t="shared" si="29"/>
        <v>1.48</v>
      </c>
      <c r="P115" s="136">
        <f t="shared" si="29"/>
        <v>1.48</v>
      </c>
      <c r="Q115" s="136">
        <f t="shared" si="29"/>
        <v>1.48</v>
      </c>
      <c r="R115" s="136">
        <f t="shared" si="29"/>
        <v>1.48</v>
      </c>
      <c r="S115" s="136">
        <f t="shared" si="30"/>
        <v>1.48</v>
      </c>
      <c r="T115" s="136">
        <f t="shared" si="30"/>
        <v>1.48</v>
      </c>
      <c r="U115" s="136">
        <f t="shared" si="30"/>
        <v>1.48</v>
      </c>
      <c r="V115" s="136">
        <f t="shared" si="30"/>
        <v>1.48</v>
      </c>
      <c r="W115" s="136">
        <f t="shared" si="30"/>
        <v>1.48</v>
      </c>
      <c r="X115" s="136">
        <f t="shared" si="30"/>
        <v>1.48</v>
      </c>
      <c r="Y115" s="136">
        <f t="shared" si="30"/>
        <v>1.48</v>
      </c>
      <c r="Z115" s="136">
        <f t="shared" si="30"/>
        <v>1.48</v>
      </c>
      <c r="AA115" s="136">
        <f t="shared" si="30"/>
        <v>1.48</v>
      </c>
      <c r="AB115" s="136">
        <f t="shared" si="30"/>
        <v>1.48</v>
      </c>
      <c r="AC115" s="136">
        <f t="shared" si="30"/>
        <v>1.48</v>
      </c>
      <c r="AD115" s="136">
        <f t="shared" si="30"/>
        <v>1.48</v>
      </c>
      <c r="AE115" s="136">
        <f t="shared" si="30"/>
        <v>1.48</v>
      </c>
      <c r="AF115" s="136">
        <f t="shared" si="30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9"/>
        <v>2.2000000000000002</v>
      </c>
      <c r="D116" s="136">
        <f t="shared" si="29"/>
        <v>2.2000000000000002</v>
      </c>
      <c r="E116" s="136">
        <f t="shared" si="29"/>
        <v>2.2000000000000002</v>
      </c>
      <c r="F116" s="136">
        <f t="shared" si="29"/>
        <v>2.2000000000000002</v>
      </c>
      <c r="G116" s="136">
        <f t="shared" si="29"/>
        <v>2.2000000000000002</v>
      </c>
      <c r="H116" s="136">
        <f t="shared" si="29"/>
        <v>2.2000000000000002</v>
      </c>
      <c r="I116" s="136">
        <f t="shared" si="29"/>
        <v>2.2000000000000002</v>
      </c>
      <c r="J116" s="136">
        <f t="shared" si="29"/>
        <v>2.2000000000000002</v>
      </c>
      <c r="K116" s="136">
        <f t="shared" si="29"/>
        <v>2.2000000000000002</v>
      </c>
      <c r="L116" s="136">
        <f t="shared" si="29"/>
        <v>2.2000000000000002</v>
      </c>
      <c r="M116" s="136">
        <f t="shared" si="29"/>
        <v>2.2000000000000002</v>
      </c>
      <c r="N116" s="136">
        <f t="shared" si="29"/>
        <v>2.2000000000000002</v>
      </c>
      <c r="O116" s="136">
        <f t="shared" si="29"/>
        <v>2.2000000000000002</v>
      </c>
      <c r="P116" s="136">
        <f t="shared" si="29"/>
        <v>2.2000000000000002</v>
      </c>
      <c r="Q116" s="136">
        <f t="shared" si="29"/>
        <v>2.2000000000000002</v>
      </c>
      <c r="R116" s="136">
        <f t="shared" si="29"/>
        <v>2.2000000000000002</v>
      </c>
      <c r="S116" s="136">
        <f t="shared" si="30"/>
        <v>2.2000000000000002</v>
      </c>
      <c r="T116" s="136">
        <f t="shared" si="30"/>
        <v>2.2000000000000002</v>
      </c>
      <c r="U116" s="136">
        <f t="shared" si="30"/>
        <v>2.2000000000000002</v>
      </c>
      <c r="V116" s="136">
        <f t="shared" si="30"/>
        <v>2.2000000000000002</v>
      </c>
      <c r="W116" s="136">
        <f t="shared" si="30"/>
        <v>2.2000000000000002</v>
      </c>
      <c r="X116" s="136">
        <f t="shared" si="30"/>
        <v>2.2000000000000002</v>
      </c>
      <c r="Y116" s="136">
        <f t="shared" si="30"/>
        <v>2.2000000000000002</v>
      </c>
      <c r="Z116" s="136">
        <f t="shared" si="30"/>
        <v>2.2000000000000002</v>
      </c>
      <c r="AA116" s="136">
        <f t="shared" si="30"/>
        <v>2.2000000000000002</v>
      </c>
      <c r="AB116" s="136">
        <f t="shared" si="30"/>
        <v>2.2000000000000002</v>
      </c>
      <c r="AC116" s="136">
        <f t="shared" si="30"/>
        <v>2.2000000000000002</v>
      </c>
      <c r="AD116" s="136">
        <f t="shared" si="30"/>
        <v>2.2000000000000002</v>
      </c>
      <c r="AE116" s="136">
        <f t="shared" si="30"/>
        <v>2.2000000000000002</v>
      </c>
      <c r="AF116" s="136">
        <f t="shared" si="30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9"/>
        <v>2</v>
      </c>
      <c r="D117" s="136">
        <f t="shared" si="29"/>
        <v>2</v>
      </c>
      <c r="E117" s="136">
        <f t="shared" si="29"/>
        <v>2</v>
      </c>
      <c r="F117" s="136">
        <f t="shared" si="29"/>
        <v>2</v>
      </c>
      <c r="G117" s="136">
        <f t="shared" si="29"/>
        <v>2</v>
      </c>
      <c r="H117" s="136">
        <f t="shared" si="29"/>
        <v>2</v>
      </c>
      <c r="I117" s="136">
        <f t="shared" si="29"/>
        <v>2</v>
      </c>
      <c r="J117" s="136">
        <f t="shared" si="29"/>
        <v>2</v>
      </c>
      <c r="K117" s="136">
        <f t="shared" si="29"/>
        <v>2</v>
      </c>
      <c r="L117" s="136">
        <f t="shared" si="29"/>
        <v>2</v>
      </c>
      <c r="M117" s="136">
        <f t="shared" si="29"/>
        <v>2</v>
      </c>
      <c r="N117" s="136">
        <f t="shared" si="29"/>
        <v>2</v>
      </c>
      <c r="O117" s="136">
        <f t="shared" si="29"/>
        <v>2</v>
      </c>
      <c r="P117" s="136">
        <f t="shared" si="29"/>
        <v>2</v>
      </c>
      <c r="Q117" s="136">
        <f t="shared" si="29"/>
        <v>2</v>
      </c>
      <c r="R117" s="136">
        <f t="shared" si="29"/>
        <v>2</v>
      </c>
      <c r="S117" s="136">
        <f t="shared" si="30"/>
        <v>2</v>
      </c>
      <c r="T117" s="136">
        <f t="shared" si="30"/>
        <v>2</v>
      </c>
      <c r="U117" s="136">
        <f t="shared" si="30"/>
        <v>2</v>
      </c>
      <c r="V117" s="136">
        <f t="shared" si="30"/>
        <v>2</v>
      </c>
      <c r="W117" s="136">
        <f t="shared" si="30"/>
        <v>2</v>
      </c>
      <c r="X117" s="136">
        <f t="shared" si="30"/>
        <v>2</v>
      </c>
      <c r="Y117" s="136">
        <f t="shared" si="30"/>
        <v>2</v>
      </c>
      <c r="Z117" s="136">
        <f t="shared" si="30"/>
        <v>2</v>
      </c>
      <c r="AA117" s="136">
        <f t="shared" si="30"/>
        <v>2</v>
      </c>
      <c r="AB117" s="136">
        <f t="shared" si="30"/>
        <v>2</v>
      </c>
      <c r="AC117" s="136">
        <f t="shared" si="30"/>
        <v>2</v>
      </c>
      <c r="AD117" s="136">
        <f t="shared" si="30"/>
        <v>2</v>
      </c>
      <c r="AE117" s="136">
        <f t="shared" si="30"/>
        <v>2</v>
      </c>
      <c r="AF117" s="136">
        <f t="shared" si="30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9"/>
        <v>1.25</v>
      </c>
      <c r="D118" s="136">
        <f t="shared" si="29"/>
        <v>1.25</v>
      </c>
      <c r="E118" s="136">
        <f t="shared" si="29"/>
        <v>1.25</v>
      </c>
      <c r="F118" s="136">
        <f t="shared" si="29"/>
        <v>1.25</v>
      </c>
      <c r="G118" s="136">
        <f t="shared" si="29"/>
        <v>1.25</v>
      </c>
      <c r="H118" s="136">
        <f t="shared" si="29"/>
        <v>1.25</v>
      </c>
      <c r="I118" s="136">
        <f t="shared" si="29"/>
        <v>1.25</v>
      </c>
      <c r="J118" s="136">
        <f t="shared" si="29"/>
        <v>1.25</v>
      </c>
      <c r="K118" s="136">
        <f t="shared" si="29"/>
        <v>1.25</v>
      </c>
      <c r="L118" s="136">
        <f t="shared" si="29"/>
        <v>1.25</v>
      </c>
      <c r="M118" s="136">
        <f t="shared" si="29"/>
        <v>1.25</v>
      </c>
      <c r="N118" s="136">
        <f t="shared" si="29"/>
        <v>1.25</v>
      </c>
      <c r="O118" s="136">
        <f t="shared" si="29"/>
        <v>1.25</v>
      </c>
      <c r="P118" s="136">
        <f t="shared" si="29"/>
        <v>1.25</v>
      </c>
      <c r="Q118" s="136">
        <f t="shared" si="29"/>
        <v>1.25</v>
      </c>
      <c r="R118" s="136">
        <f t="shared" si="29"/>
        <v>1.25</v>
      </c>
      <c r="S118" s="136">
        <f t="shared" si="30"/>
        <v>1.25</v>
      </c>
      <c r="T118" s="136">
        <f t="shared" si="30"/>
        <v>1.25</v>
      </c>
      <c r="U118" s="136">
        <f t="shared" si="30"/>
        <v>1.25</v>
      </c>
      <c r="V118" s="136">
        <f t="shared" si="30"/>
        <v>1.25</v>
      </c>
      <c r="W118" s="136">
        <f t="shared" si="30"/>
        <v>1.25</v>
      </c>
      <c r="X118" s="136">
        <f t="shared" si="30"/>
        <v>1.25</v>
      </c>
      <c r="Y118" s="136">
        <f t="shared" si="30"/>
        <v>1.25</v>
      </c>
      <c r="Z118" s="136">
        <f t="shared" si="30"/>
        <v>1.25</v>
      </c>
      <c r="AA118" s="136">
        <f t="shared" si="30"/>
        <v>1.25</v>
      </c>
      <c r="AB118" s="136">
        <f t="shared" si="30"/>
        <v>1.25</v>
      </c>
      <c r="AC118" s="136">
        <f t="shared" si="30"/>
        <v>1.25</v>
      </c>
      <c r="AD118" s="136">
        <f t="shared" si="30"/>
        <v>1.25</v>
      </c>
      <c r="AE118" s="136">
        <f t="shared" si="30"/>
        <v>1.25</v>
      </c>
      <c r="AF118" s="136">
        <f t="shared" si="30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9"/>
        <v>1.1499999999999999</v>
      </c>
      <c r="D119" s="136">
        <f t="shared" si="29"/>
        <v>1.1499999999999999</v>
      </c>
      <c r="E119" s="136">
        <f t="shared" si="29"/>
        <v>1.1499999999999999</v>
      </c>
      <c r="F119" s="136">
        <f t="shared" si="29"/>
        <v>1.1499999999999999</v>
      </c>
      <c r="G119" s="136">
        <f t="shared" si="29"/>
        <v>1.1499999999999999</v>
      </c>
      <c r="H119" s="136">
        <f t="shared" si="29"/>
        <v>1.1499999999999999</v>
      </c>
      <c r="I119" s="136">
        <f t="shared" si="29"/>
        <v>1.1499999999999999</v>
      </c>
      <c r="J119" s="136">
        <f t="shared" si="29"/>
        <v>1.1499999999999999</v>
      </c>
      <c r="K119" s="136">
        <f t="shared" si="29"/>
        <v>1.1499999999999999</v>
      </c>
      <c r="L119" s="136">
        <f t="shared" si="29"/>
        <v>1.1499999999999999</v>
      </c>
      <c r="M119" s="136">
        <f t="shared" si="29"/>
        <v>1.1499999999999999</v>
      </c>
      <c r="N119" s="136">
        <f t="shared" si="29"/>
        <v>1.1499999999999999</v>
      </c>
      <c r="O119" s="136">
        <f t="shared" si="29"/>
        <v>1.1499999999999999</v>
      </c>
      <c r="P119" s="136">
        <f t="shared" si="29"/>
        <v>1.1499999999999999</v>
      </c>
      <c r="Q119" s="136">
        <f t="shared" si="29"/>
        <v>1.1499999999999999</v>
      </c>
      <c r="R119" s="136">
        <f t="shared" si="29"/>
        <v>1.1499999999999999</v>
      </c>
      <c r="S119" s="136">
        <f t="shared" si="30"/>
        <v>1.1499999999999999</v>
      </c>
      <c r="T119" s="136">
        <f t="shared" si="30"/>
        <v>1.1499999999999999</v>
      </c>
      <c r="U119" s="136">
        <f t="shared" si="30"/>
        <v>1.1499999999999999</v>
      </c>
      <c r="V119" s="136">
        <f t="shared" si="30"/>
        <v>1.1499999999999999</v>
      </c>
      <c r="W119" s="136">
        <f t="shared" si="30"/>
        <v>1.1499999999999999</v>
      </c>
      <c r="X119" s="136">
        <f t="shared" si="30"/>
        <v>1.1499999999999999</v>
      </c>
      <c r="Y119" s="136">
        <f t="shared" si="30"/>
        <v>1.1499999999999999</v>
      </c>
      <c r="Z119" s="136">
        <f t="shared" si="30"/>
        <v>1.1499999999999999</v>
      </c>
      <c r="AA119" s="136">
        <f t="shared" si="30"/>
        <v>1.1499999999999999</v>
      </c>
      <c r="AB119" s="136">
        <f t="shared" si="30"/>
        <v>1.1499999999999999</v>
      </c>
      <c r="AC119" s="136">
        <f t="shared" si="30"/>
        <v>1.1499999999999999</v>
      </c>
      <c r="AD119" s="136">
        <f t="shared" si="30"/>
        <v>1.1499999999999999</v>
      </c>
      <c r="AE119" s="136">
        <f t="shared" si="30"/>
        <v>1.1499999999999999</v>
      </c>
      <c r="AF119" s="136">
        <f t="shared" si="30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9"/>
        <v>2.133</v>
      </c>
      <c r="D120" s="136">
        <f t="shared" si="29"/>
        <v>2.133</v>
      </c>
      <c r="E120" s="136">
        <f t="shared" si="29"/>
        <v>2.133</v>
      </c>
      <c r="F120" s="136">
        <f t="shared" si="29"/>
        <v>2.133</v>
      </c>
      <c r="G120" s="136">
        <f t="shared" si="29"/>
        <v>2.133</v>
      </c>
      <c r="H120" s="136">
        <f t="shared" si="29"/>
        <v>2.133</v>
      </c>
      <c r="I120" s="136">
        <f t="shared" si="29"/>
        <v>2.133</v>
      </c>
      <c r="J120" s="136">
        <f t="shared" si="29"/>
        <v>2.133</v>
      </c>
      <c r="K120" s="136">
        <f t="shared" si="29"/>
        <v>2.133</v>
      </c>
      <c r="L120" s="136">
        <f t="shared" si="29"/>
        <v>2.133</v>
      </c>
      <c r="M120" s="136">
        <f t="shared" si="29"/>
        <v>2.133</v>
      </c>
      <c r="N120" s="136">
        <f t="shared" si="29"/>
        <v>2.133</v>
      </c>
      <c r="O120" s="136">
        <f t="shared" si="29"/>
        <v>2.133</v>
      </c>
      <c r="P120" s="136">
        <f t="shared" si="29"/>
        <v>2.133</v>
      </c>
      <c r="Q120" s="136">
        <f t="shared" si="29"/>
        <v>2.133</v>
      </c>
      <c r="R120" s="136">
        <f t="shared" si="29"/>
        <v>2.133</v>
      </c>
      <c r="S120" s="136">
        <f t="shared" si="30"/>
        <v>2.133</v>
      </c>
      <c r="T120" s="136">
        <f t="shared" si="30"/>
        <v>2.133</v>
      </c>
      <c r="U120" s="136">
        <f t="shared" si="30"/>
        <v>2.133</v>
      </c>
      <c r="V120" s="136">
        <f t="shared" si="30"/>
        <v>2.133</v>
      </c>
      <c r="W120" s="136">
        <f t="shared" si="30"/>
        <v>2.133</v>
      </c>
      <c r="X120" s="136">
        <f t="shared" si="30"/>
        <v>2.133</v>
      </c>
      <c r="Y120" s="136">
        <f t="shared" si="30"/>
        <v>2.133</v>
      </c>
      <c r="Z120" s="136">
        <f t="shared" si="30"/>
        <v>2.133</v>
      </c>
      <c r="AA120" s="136">
        <f t="shared" si="30"/>
        <v>2.133</v>
      </c>
      <c r="AB120" s="136">
        <f t="shared" si="30"/>
        <v>2.133</v>
      </c>
      <c r="AC120" s="136">
        <f t="shared" si="30"/>
        <v>2.133</v>
      </c>
      <c r="AD120" s="136">
        <f t="shared" si="30"/>
        <v>2.133</v>
      </c>
      <c r="AE120" s="136">
        <f t="shared" si="30"/>
        <v>2.133</v>
      </c>
      <c r="AF120" s="136">
        <f t="shared" si="30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9"/>
        <v>2.09</v>
      </c>
      <c r="D121" s="136">
        <f t="shared" si="29"/>
        <v>2.09</v>
      </c>
      <c r="E121" s="136">
        <f t="shared" si="29"/>
        <v>2.09</v>
      </c>
      <c r="F121" s="136">
        <f t="shared" si="29"/>
        <v>2.09</v>
      </c>
      <c r="G121" s="136">
        <f t="shared" si="29"/>
        <v>2.09</v>
      </c>
      <c r="H121" s="136">
        <f t="shared" si="29"/>
        <v>2.09</v>
      </c>
      <c r="I121" s="136">
        <f t="shared" si="29"/>
        <v>2.09</v>
      </c>
      <c r="J121" s="136">
        <f t="shared" si="29"/>
        <v>2.09</v>
      </c>
      <c r="K121" s="136">
        <f t="shared" si="29"/>
        <v>2.09</v>
      </c>
      <c r="L121" s="136">
        <f t="shared" si="29"/>
        <v>2.09</v>
      </c>
      <c r="M121" s="136">
        <f t="shared" si="29"/>
        <v>2.09</v>
      </c>
      <c r="N121" s="136">
        <f t="shared" si="29"/>
        <v>2.09</v>
      </c>
      <c r="O121" s="136">
        <f t="shared" si="29"/>
        <v>2.09</v>
      </c>
      <c r="P121" s="136">
        <f t="shared" si="29"/>
        <v>2.09</v>
      </c>
      <c r="Q121" s="136">
        <f t="shared" si="29"/>
        <v>2.09</v>
      </c>
      <c r="R121" s="136">
        <f t="shared" ref="R121:W171" si="31">Q121</f>
        <v>2.09</v>
      </c>
      <c r="S121" s="136">
        <f t="shared" si="30"/>
        <v>2.09</v>
      </c>
      <c r="T121" s="136">
        <f t="shared" si="30"/>
        <v>2.09</v>
      </c>
      <c r="U121" s="136">
        <f t="shared" si="30"/>
        <v>2.09</v>
      </c>
      <c r="V121" s="136">
        <f t="shared" si="30"/>
        <v>2.09</v>
      </c>
      <c r="W121" s="136">
        <f t="shared" si="30"/>
        <v>2.09</v>
      </c>
      <c r="X121" s="136">
        <f t="shared" si="30"/>
        <v>2.09</v>
      </c>
      <c r="Y121" s="136">
        <f t="shared" si="30"/>
        <v>2.09</v>
      </c>
      <c r="Z121" s="136">
        <f t="shared" si="30"/>
        <v>2.09</v>
      </c>
      <c r="AA121" s="136">
        <f t="shared" si="30"/>
        <v>2.09</v>
      </c>
      <c r="AB121" s="136">
        <f t="shared" si="30"/>
        <v>2.09</v>
      </c>
      <c r="AC121" s="136">
        <f t="shared" si="30"/>
        <v>2.09</v>
      </c>
      <c r="AD121" s="136">
        <f t="shared" si="30"/>
        <v>2.09</v>
      </c>
      <c r="AE121" s="136">
        <f t="shared" si="30"/>
        <v>2.09</v>
      </c>
      <c r="AF121" s="136">
        <f t="shared" si="30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32">B122</f>
        <v>1.1399999999999999</v>
      </c>
      <c r="D122" s="136">
        <f t="shared" si="32"/>
        <v>1.1399999999999999</v>
      </c>
      <c r="E122" s="136">
        <f t="shared" si="32"/>
        <v>1.1399999999999999</v>
      </c>
      <c r="F122" s="136">
        <f t="shared" si="32"/>
        <v>1.1399999999999999</v>
      </c>
      <c r="G122" s="136">
        <f t="shared" si="32"/>
        <v>1.1399999999999999</v>
      </c>
      <c r="H122" s="136">
        <f t="shared" si="32"/>
        <v>1.1399999999999999</v>
      </c>
      <c r="I122" s="136">
        <f t="shared" si="32"/>
        <v>1.1399999999999999</v>
      </c>
      <c r="J122" s="136">
        <f t="shared" si="32"/>
        <v>1.1399999999999999</v>
      </c>
      <c r="K122" s="136">
        <f t="shared" si="32"/>
        <v>1.1399999999999999</v>
      </c>
      <c r="L122" s="136">
        <f t="shared" si="32"/>
        <v>1.1399999999999999</v>
      </c>
      <c r="M122" s="136">
        <f t="shared" si="32"/>
        <v>1.1399999999999999</v>
      </c>
      <c r="N122" s="136">
        <f t="shared" si="32"/>
        <v>1.1399999999999999</v>
      </c>
      <c r="O122" s="136">
        <f t="shared" si="32"/>
        <v>1.1399999999999999</v>
      </c>
      <c r="P122" s="136">
        <f t="shared" si="32"/>
        <v>1.1399999999999999</v>
      </c>
      <c r="Q122" s="136">
        <f t="shared" si="32"/>
        <v>1.1399999999999999</v>
      </c>
      <c r="R122" s="136">
        <f t="shared" si="31"/>
        <v>1.1399999999999999</v>
      </c>
      <c r="S122" s="136">
        <f t="shared" si="30"/>
        <v>1.1399999999999999</v>
      </c>
      <c r="T122" s="136">
        <f t="shared" si="30"/>
        <v>1.1399999999999999</v>
      </c>
      <c r="U122" s="136">
        <f t="shared" si="30"/>
        <v>1.1399999999999999</v>
      </c>
      <c r="V122" s="136">
        <f t="shared" si="30"/>
        <v>1.1399999999999999</v>
      </c>
      <c r="W122" s="136">
        <f t="shared" si="30"/>
        <v>1.1399999999999999</v>
      </c>
      <c r="X122" s="136">
        <f t="shared" si="30"/>
        <v>1.1399999999999999</v>
      </c>
      <c r="Y122" s="136">
        <f t="shared" si="30"/>
        <v>1.1399999999999999</v>
      </c>
      <c r="Z122" s="136">
        <f t="shared" si="30"/>
        <v>1.1399999999999999</v>
      </c>
      <c r="AA122" s="136">
        <f t="shared" si="30"/>
        <v>1.1399999999999999</v>
      </c>
      <c r="AB122" s="136">
        <f t="shared" si="30"/>
        <v>1.1399999999999999</v>
      </c>
      <c r="AC122" s="136">
        <f t="shared" si="30"/>
        <v>1.1399999999999999</v>
      </c>
      <c r="AD122" s="136">
        <f t="shared" si="30"/>
        <v>1.1399999999999999</v>
      </c>
      <c r="AE122" s="136">
        <f t="shared" si="30"/>
        <v>1.1399999999999999</v>
      </c>
      <c r="AF122" s="136">
        <f t="shared" si="30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32"/>
        <v>0.82</v>
      </c>
      <c r="D123" s="136">
        <f t="shared" si="32"/>
        <v>0.82</v>
      </c>
      <c r="E123" s="136">
        <f t="shared" si="32"/>
        <v>0.82</v>
      </c>
      <c r="F123" s="136">
        <f t="shared" si="32"/>
        <v>0.82</v>
      </c>
      <c r="G123" s="136">
        <f t="shared" si="32"/>
        <v>0.82</v>
      </c>
      <c r="H123" s="136">
        <f t="shared" si="32"/>
        <v>0.82</v>
      </c>
      <c r="I123" s="136">
        <f t="shared" si="32"/>
        <v>0.82</v>
      </c>
      <c r="J123" s="136">
        <f t="shared" si="32"/>
        <v>0.82</v>
      </c>
      <c r="K123" s="136">
        <f t="shared" si="32"/>
        <v>0.82</v>
      </c>
      <c r="L123" s="136">
        <f t="shared" si="32"/>
        <v>0.82</v>
      </c>
      <c r="M123" s="136">
        <f t="shared" si="32"/>
        <v>0.82</v>
      </c>
      <c r="N123" s="136">
        <f t="shared" si="32"/>
        <v>0.82</v>
      </c>
      <c r="O123" s="136">
        <f t="shared" si="32"/>
        <v>0.82</v>
      </c>
      <c r="P123" s="136">
        <f t="shared" si="32"/>
        <v>0.82</v>
      </c>
      <c r="Q123" s="136">
        <f t="shared" si="32"/>
        <v>0.82</v>
      </c>
      <c r="R123" s="136">
        <f t="shared" si="31"/>
        <v>0.82</v>
      </c>
      <c r="S123" s="136">
        <f t="shared" si="30"/>
        <v>0.82</v>
      </c>
      <c r="T123" s="136">
        <f t="shared" si="30"/>
        <v>0.82</v>
      </c>
      <c r="U123" s="136">
        <f t="shared" si="30"/>
        <v>0.82</v>
      </c>
      <c r="V123" s="136">
        <f t="shared" si="30"/>
        <v>0.82</v>
      </c>
      <c r="W123" s="136">
        <f t="shared" si="30"/>
        <v>0.82</v>
      </c>
      <c r="X123" s="136">
        <f t="shared" si="30"/>
        <v>0.82</v>
      </c>
      <c r="Y123" s="136">
        <f t="shared" si="30"/>
        <v>0.82</v>
      </c>
      <c r="Z123" s="136">
        <f t="shared" si="30"/>
        <v>0.82</v>
      </c>
      <c r="AA123" s="136">
        <f t="shared" si="30"/>
        <v>0.82</v>
      </c>
      <c r="AB123" s="136">
        <f t="shared" si="30"/>
        <v>0.82</v>
      </c>
      <c r="AC123" s="136">
        <f t="shared" si="30"/>
        <v>0.82</v>
      </c>
      <c r="AD123" s="136">
        <f t="shared" si="30"/>
        <v>0.82</v>
      </c>
      <c r="AE123" s="136">
        <f t="shared" si="30"/>
        <v>0.82</v>
      </c>
      <c r="AF123" s="136">
        <f t="shared" si="30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32"/>
        <v>2</v>
      </c>
      <c r="D124" s="136">
        <f t="shared" si="32"/>
        <v>2</v>
      </c>
      <c r="E124" s="136">
        <f t="shared" si="32"/>
        <v>2</v>
      </c>
      <c r="F124" s="136">
        <f t="shared" si="32"/>
        <v>2</v>
      </c>
      <c r="G124" s="136">
        <f t="shared" si="32"/>
        <v>2</v>
      </c>
      <c r="H124" s="136">
        <f t="shared" si="32"/>
        <v>2</v>
      </c>
      <c r="I124" s="136">
        <f t="shared" si="32"/>
        <v>2</v>
      </c>
      <c r="J124" s="136">
        <f t="shared" si="32"/>
        <v>2</v>
      </c>
      <c r="K124" s="136">
        <f t="shared" si="32"/>
        <v>2</v>
      </c>
      <c r="L124" s="136">
        <f t="shared" si="32"/>
        <v>2</v>
      </c>
      <c r="M124" s="136">
        <f t="shared" si="32"/>
        <v>2</v>
      </c>
      <c r="N124" s="136">
        <f t="shared" si="32"/>
        <v>2</v>
      </c>
      <c r="O124" s="136">
        <f t="shared" si="32"/>
        <v>2</v>
      </c>
      <c r="P124" s="136">
        <f t="shared" si="32"/>
        <v>2</v>
      </c>
      <c r="Q124" s="136">
        <f t="shared" si="32"/>
        <v>2</v>
      </c>
      <c r="R124" s="136">
        <f t="shared" si="31"/>
        <v>2</v>
      </c>
      <c r="S124" s="136">
        <f t="shared" si="30"/>
        <v>2</v>
      </c>
      <c r="T124" s="136">
        <f t="shared" si="30"/>
        <v>2</v>
      </c>
      <c r="U124" s="136">
        <f t="shared" si="30"/>
        <v>2</v>
      </c>
      <c r="V124" s="136">
        <f t="shared" ref="V124:AF147" si="33">U124</f>
        <v>2</v>
      </c>
      <c r="W124" s="136">
        <f t="shared" si="33"/>
        <v>2</v>
      </c>
      <c r="X124" s="136">
        <f t="shared" si="33"/>
        <v>2</v>
      </c>
      <c r="Y124" s="136">
        <f t="shared" si="33"/>
        <v>2</v>
      </c>
      <c r="Z124" s="136">
        <f t="shared" si="33"/>
        <v>2</v>
      </c>
      <c r="AA124" s="136">
        <f t="shared" si="33"/>
        <v>2</v>
      </c>
      <c r="AB124" s="136">
        <f t="shared" si="33"/>
        <v>2</v>
      </c>
      <c r="AC124" s="136">
        <f t="shared" si="33"/>
        <v>2</v>
      </c>
      <c r="AD124" s="136">
        <f t="shared" si="33"/>
        <v>2</v>
      </c>
      <c r="AE124" s="136">
        <f t="shared" si="33"/>
        <v>2</v>
      </c>
      <c r="AF124" s="136">
        <f t="shared" si="33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32"/>
        <v>5.61</v>
      </c>
      <c r="D125" s="136">
        <f t="shared" si="32"/>
        <v>5.61</v>
      </c>
      <c r="E125" s="136">
        <f t="shared" si="32"/>
        <v>5.61</v>
      </c>
      <c r="F125" s="136">
        <f t="shared" si="32"/>
        <v>5.61</v>
      </c>
      <c r="G125" s="136">
        <f t="shared" si="32"/>
        <v>5.61</v>
      </c>
      <c r="H125" s="136">
        <f t="shared" si="32"/>
        <v>5.61</v>
      </c>
      <c r="I125" s="136">
        <f t="shared" si="32"/>
        <v>5.61</v>
      </c>
      <c r="J125" s="136">
        <f t="shared" si="32"/>
        <v>5.61</v>
      </c>
      <c r="K125" s="136">
        <f t="shared" si="32"/>
        <v>5.61</v>
      </c>
      <c r="L125" s="136">
        <f t="shared" si="32"/>
        <v>5.61</v>
      </c>
      <c r="M125" s="136">
        <f t="shared" si="32"/>
        <v>5.61</v>
      </c>
      <c r="N125" s="136">
        <f t="shared" si="32"/>
        <v>5.61</v>
      </c>
      <c r="O125" s="136">
        <f t="shared" si="32"/>
        <v>5.61</v>
      </c>
      <c r="P125" s="136">
        <f t="shared" si="32"/>
        <v>5.61</v>
      </c>
      <c r="Q125" s="136">
        <f t="shared" si="32"/>
        <v>5.61</v>
      </c>
      <c r="R125" s="136">
        <f t="shared" si="31"/>
        <v>5.61</v>
      </c>
      <c r="S125" s="136">
        <f t="shared" si="31"/>
        <v>5.61</v>
      </c>
      <c r="T125" s="136">
        <f t="shared" si="31"/>
        <v>5.61</v>
      </c>
      <c r="U125" s="136">
        <f t="shared" si="31"/>
        <v>5.61</v>
      </c>
      <c r="V125" s="136">
        <f t="shared" si="33"/>
        <v>5.61</v>
      </c>
      <c r="W125" s="136">
        <f t="shared" si="33"/>
        <v>5.61</v>
      </c>
      <c r="X125" s="136">
        <f t="shared" si="33"/>
        <v>5.61</v>
      </c>
      <c r="Y125" s="136">
        <f t="shared" si="33"/>
        <v>5.61</v>
      </c>
      <c r="Z125" s="136">
        <f t="shared" si="33"/>
        <v>5.61</v>
      </c>
      <c r="AA125" s="136">
        <f t="shared" si="33"/>
        <v>5.61</v>
      </c>
      <c r="AB125" s="136">
        <f t="shared" si="33"/>
        <v>5.61</v>
      </c>
      <c r="AC125" s="136">
        <f t="shared" si="33"/>
        <v>5.61</v>
      </c>
      <c r="AD125" s="136">
        <f t="shared" si="33"/>
        <v>5.61</v>
      </c>
      <c r="AE125" s="136">
        <f t="shared" si="33"/>
        <v>5.61</v>
      </c>
      <c r="AF125" s="136">
        <f t="shared" si="33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32"/>
        <v>1.25</v>
      </c>
      <c r="D126" s="136">
        <f t="shared" si="32"/>
        <v>1.25</v>
      </c>
      <c r="E126" s="136">
        <f t="shared" si="32"/>
        <v>1.25</v>
      </c>
      <c r="F126" s="136">
        <f t="shared" si="32"/>
        <v>1.25</v>
      </c>
      <c r="G126" s="136">
        <f t="shared" si="32"/>
        <v>1.25</v>
      </c>
      <c r="H126" s="136">
        <f t="shared" si="32"/>
        <v>1.25</v>
      </c>
      <c r="I126" s="136">
        <f t="shared" si="32"/>
        <v>1.25</v>
      </c>
      <c r="J126" s="136">
        <f t="shared" si="32"/>
        <v>1.25</v>
      </c>
      <c r="K126" s="136">
        <f t="shared" si="32"/>
        <v>1.25</v>
      </c>
      <c r="L126" s="136">
        <f t="shared" si="32"/>
        <v>1.25</v>
      </c>
      <c r="M126" s="136">
        <f t="shared" si="32"/>
        <v>1.25</v>
      </c>
      <c r="N126" s="136">
        <f t="shared" si="32"/>
        <v>1.25</v>
      </c>
      <c r="O126" s="136">
        <f t="shared" si="32"/>
        <v>1.25</v>
      </c>
      <c r="P126" s="136">
        <f t="shared" si="32"/>
        <v>1.25</v>
      </c>
      <c r="Q126" s="136">
        <f t="shared" si="32"/>
        <v>1.25</v>
      </c>
      <c r="R126" s="136">
        <f t="shared" si="31"/>
        <v>1.25</v>
      </c>
      <c r="S126" s="136">
        <f t="shared" si="31"/>
        <v>1.25</v>
      </c>
      <c r="T126" s="136">
        <f t="shared" si="31"/>
        <v>1.25</v>
      </c>
      <c r="U126" s="136">
        <f t="shared" si="31"/>
        <v>1.25</v>
      </c>
      <c r="V126" s="136">
        <f t="shared" si="33"/>
        <v>1.25</v>
      </c>
      <c r="W126" s="136">
        <f t="shared" si="33"/>
        <v>1.25</v>
      </c>
      <c r="X126" s="136">
        <f t="shared" si="33"/>
        <v>1.25</v>
      </c>
      <c r="Y126" s="136">
        <f t="shared" si="33"/>
        <v>1.25</v>
      </c>
      <c r="Z126" s="136">
        <f t="shared" si="33"/>
        <v>1.25</v>
      </c>
      <c r="AA126" s="136">
        <f t="shared" si="33"/>
        <v>1.25</v>
      </c>
      <c r="AB126" s="136">
        <f t="shared" si="33"/>
        <v>1.25</v>
      </c>
      <c r="AC126" s="136">
        <f t="shared" si="33"/>
        <v>1.25</v>
      </c>
      <c r="AD126" s="136">
        <f t="shared" si="33"/>
        <v>1.25</v>
      </c>
      <c r="AE126" s="136">
        <f t="shared" si="33"/>
        <v>1.25</v>
      </c>
      <c r="AF126" s="136">
        <f t="shared" si="33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32"/>
        <v>1.25</v>
      </c>
      <c r="D127" s="136">
        <f t="shared" si="32"/>
        <v>1.25</v>
      </c>
      <c r="E127" s="136">
        <f t="shared" si="32"/>
        <v>1.25</v>
      </c>
      <c r="F127" s="136">
        <f t="shared" si="32"/>
        <v>1.25</v>
      </c>
      <c r="G127" s="136">
        <f t="shared" si="32"/>
        <v>1.25</v>
      </c>
      <c r="H127" s="136">
        <f t="shared" si="32"/>
        <v>1.25</v>
      </c>
      <c r="I127" s="136">
        <f t="shared" si="32"/>
        <v>1.25</v>
      </c>
      <c r="J127" s="136">
        <f t="shared" si="32"/>
        <v>1.25</v>
      </c>
      <c r="K127" s="136">
        <f t="shared" si="32"/>
        <v>1.25</v>
      </c>
      <c r="L127" s="136">
        <f t="shared" si="32"/>
        <v>1.25</v>
      </c>
      <c r="M127" s="136">
        <f t="shared" si="32"/>
        <v>1.25</v>
      </c>
      <c r="N127" s="136">
        <f t="shared" si="32"/>
        <v>1.25</v>
      </c>
      <c r="O127" s="136">
        <f t="shared" si="32"/>
        <v>1.25</v>
      </c>
      <c r="P127" s="136">
        <f t="shared" si="32"/>
        <v>1.25</v>
      </c>
      <c r="Q127" s="136">
        <f t="shared" si="32"/>
        <v>1.25</v>
      </c>
      <c r="R127" s="136">
        <f t="shared" si="31"/>
        <v>1.25</v>
      </c>
      <c r="S127" s="136">
        <f t="shared" si="31"/>
        <v>1.25</v>
      </c>
      <c r="T127" s="136">
        <f t="shared" si="31"/>
        <v>1.25</v>
      </c>
      <c r="U127" s="136">
        <f t="shared" si="31"/>
        <v>1.25</v>
      </c>
      <c r="V127" s="136">
        <f t="shared" si="33"/>
        <v>1.25</v>
      </c>
      <c r="W127" s="136">
        <f t="shared" si="33"/>
        <v>1.25</v>
      </c>
      <c r="X127" s="136">
        <f t="shared" si="33"/>
        <v>1.25</v>
      </c>
      <c r="Y127" s="136">
        <f t="shared" si="33"/>
        <v>1.25</v>
      </c>
      <c r="Z127" s="136">
        <f t="shared" si="33"/>
        <v>1.25</v>
      </c>
      <c r="AA127" s="136">
        <f t="shared" si="33"/>
        <v>1.25</v>
      </c>
      <c r="AB127" s="136">
        <f t="shared" si="33"/>
        <v>1.25</v>
      </c>
      <c r="AC127" s="136">
        <f t="shared" si="33"/>
        <v>1.25</v>
      </c>
      <c r="AD127" s="136">
        <f t="shared" si="33"/>
        <v>1.25</v>
      </c>
      <c r="AE127" s="136">
        <f t="shared" si="33"/>
        <v>1.25</v>
      </c>
      <c r="AF127" s="136">
        <f t="shared" si="33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32"/>
        <v>1.46</v>
      </c>
      <c r="D128" s="136">
        <f t="shared" si="32"/>
        <v>1.46</v>
      </c>
      <c r="E128" s="136">
        <f t="shared" si="32"/>
        <v>1.46</v>
      </c>
      <c r="F128" s="136">
        <f t="shared" si="32"/>
        <v>1.46</v>
      </c>
      <c r="G128" s="136">
        <f t="shared" si="32"/>
        <v>1.46</v>
      </c>
      <c r="H128" s="136">
        <f t="shared" si="32"/>
        <v>1.46</v>
      </c>
      <c r="I128" s="136">
        <f t="shared" si="32"/>
        <v>1.46</v>
      </c>
      <c r="J128" s="136">
        <f t="shared" si="32"/>
        <v>1.46</v>
      </c>
      <c r="K128" s="136">
        <f t="shared" si="32"/>
        <v>1.46</v>
      </c>
      <c r="L128" s="136">
        <f t="shared" si="32"/>
        <v>1.46</v>
      </c>
      <c r="M128" s="136">
        <f t="shared" si="32"/>
        <v>1.46</v>
      </c>
      <c r="N128" s="136">
        <f t="shared" si="32"/>
        <v>1.46</v>
      </c>
      <c r="O128" s="136">
        <f t="shared" si="32"/>
        <v>1.46</v>
      </c>
      <c r="P128" s="136">
        <f t="shared" si="32"/>
        <v>1.46</v>
      </c>
      <c r="Q128" s="136">
        <f t="shared" si="32"/>
        <v>1.46</v>
      </c>
      <c r="R128" s="136">
        <f t="shared" si="31"/>
        <v>1.46</v>
      </c>
      <c r="S128" s="136">
        <f t="shared" si="31"/>
        <v>1.46</v>
      </c>
      <c r="T128" s="136">
        <f t="shared" si="31"/>
        <v>1.46</v>
      </c>
      <c r="U128" s="136">
        <f t="shared" si="31"/>
        <v>1.46</v>
      </c>
      <c r="V128" s="136">
        <f t="shared" si="33"/>
        <v>1.46</v>
      </c>
      <c r="W128" s="136">
        <f t="shared" si="33"/>
        <v>1.46</v>
      </c>
      <c r="X128" s="136">
        <f t="shared" si="33"/>
        <v>1.46</v>
      </c>
      <c r="Y128" s="136">
        <f t="shared" si="33"/>
        <v>1.46</v>
      </c>
      <c r="Z128" s="136">
        <f t="shared" si="33"/>
        <v>1.46</v>
      </c>
      <c r="AA128" s="136">
        <f t="shared" si="33"/>
        <v>1.46</v>
      </c>
      <c r="AB128" s="136">
        <f t="shared" si="33"/>
        <v>1.46</v>
      </c>
      <c r="AC128" s="136">
        <f t="shared" si="33"/>
        <v>1.46</v>
      </c>
      <c r="AD128" s="136">
        <f t="shared" si="33"/>
        <v>1.46</v>
      </c>
      <c r="AE128" s="136">
        <f t="shared" si="33"/>
        <v>1.46</v>
      </c>
      <c r="AF128" s="136">
        <f t="shared" si="33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32"/>
        <v>3</v>
      </c>
      <c r="D129" s="136">
        <f t="shared" si="32"/>
        <v>3</v>
      </c>
      <c r="E129" s="136">
        <f t="shared" si="32"/>
        <v>3</v>
      </c>
      <c r="F129" s="136">
        <f t="shared" si="32"/>
        <v>3</v>
      </c>
      <c r="G129" s="136">
        <f t="shared" si="32"/>
        <v>3</v>
      </c>
      <c r="H129" s="136">
        <f t="shared" si="32"/>
        <v>3</v>
      </c>
      <c r="I129" s="136">
        <f t="shared" si="32"/>
        <v>3</v>
      </c>
      <c r="J129" s="136">
        <f t="shared" si="32"/>
        <v>3</v>
      </c>
      <c r="K129" s="136">
        <f t="shared" si="32"/>
        <v>3</v>
      </c>
      <c r="L129" s="136">
        <f t="shared" si="32"/>
        <v>3</v>
      </c>
      <c r="M129" s="136">
        <f t="shared" si="32"/>
        <v>3</v>
      </c>
      <c r="N129" s="136">
        <f t="shared" si="32"/>
        <v>3</v>
      </c>
      <c r="O129" s="136">
        <f t="shared" si="32"/>
        <v>3</v>
      </c>
      <c r="P129" s="136">
        <f t="shared" si="32"/>
        <v>3</v>
      </c>
      <c r="Q129" s="136">
        <f t="shared" si="32"/>
        <v>3</v>
      </c>
      <c r="R129" s="136">
        <f t="shared" si="31"/>
        <v>3</v>
      </c>
      <c r="S129" s="136">
        <f t="shared" si="31"/>
        <v>3</v>
      </c>
      <c r="T129" s="136">
        <f t="shared" si="31"/>
        <v>3</v>
      </c>
      <c r="U129" s="136">
        <f t="shared" si="31"/>
        <v>3</v>
      </c>
      <c r="V129" s="136">
        <f t="shared" si="33"/>
        <v>3</v>
      </c>
      <c r="W129" s="136">
        <f t="shared" si="33"/>
        <v>3</v>
      </c>
      <c r="X129" s="136">
        <f t="shared" si="33"/>
        <v>3</v>
      </c>
      <c r="Y129" s="136">
        <f t="shared" si="33"/>
        <v>3</v>
      </c>
      <c r="Z129" s="136">
        <f t="shared" si="33"/>
        <v>3</v>
      </c>
      <c r="AA129" s="136">
        <f t="shared" si="33"/>
        <v>3</v>
      </c>
      <c r="AB129" s="136">
        <f t="shared" si="33"/>
        <v>3</v>
      </c>
      <c r="AC129" s="136">
        <f t="shared" si="33"/>
        <v>3</v>
      </c>
      <c r="AD129" s="136">
        <f t="shared" si="33"/>
        <v>3</v>
      </c>
      <c r="AE129" s="136">
        <f t="shared" si="33"/>
        <v>3</v>
      </c>
      <c r="AF129" s="136">
        <f t="shared" si="33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32"/>
        <v>3.3</v>
      </c>
      <c r="D130" s="136">
        <f t="shared" si="32"/>
        <v>3.3</v>
      </c>
      <c r="E130" s="136">
        <f t="shared" si="32"/>
        <v>3.3</v>
      </c>
      <c r="F130" s="136">
        <f t="shared" si="32"/>
        <v>3.3</v>
      </c>
      <c r="G130" s="136">
        <f t="shared" si="32"/>
        <v>3.3</v>
      </c>
      <c r="H130" s="136">
        <f t="shared" si="32"/>
        <v>3.3</v>
      </c>
      <c r="I130" s="136">
        <f t="shared" si="32"/>
        <v>3.3</v>
      </c>
      <c r="J130" s="136">
        <f t="shared" si="32"/>
        <v>3.3</v>
      </c>
      <c r="K130" s="136">
        <f t="shared" si="32"/>
        <v>3.3</v>
      </c>
      <c r="L130" s="136">
        <f t="shared" si="32"/>
        <v>3.3</v>
      </c>
      <c r="M130" s="136">
        <f t="shared" si="32"/>
        <v>3.3</v>
      </c>
      <c r="N130" s="136">
        <f t="shared" si="32"/>
        <v>3.3</v>
      </c>
      <c r="O130" s="136">
        <f t="shared" si="32"/>
        <v>3.3</v>
      </c>
      <c r="P130" s="136">
        <f t="shared" si="32"/>
        <v>3.3</v>
      </c>
      <c r="Q130" s="136">
        <f t="shared" si="32"/>
        <v>3.3</v>
      </c>
      <c r="R130" s="136">
        <f t="shared" si="31"/>
        <v>3.3</v>
      </c>
      <c r="S130" s="136">
        <f t="shared" si="31"/>
        <v>3.3</v>
      </c>
      <c r="T130" s="136">
        <f t="shared" si="31"/>
        <v>3.3</v>
      </c>
      <c r="U130" s="136">
        <f t="shared" si="31"/>
        <v>3.3</v>
      </c>
      <c r="V130" s="136">
        <f t="shared" si="33"/>
        <v>3.3</v>
      </c>
      <c r="W130" s="136">
        <f t="shared" si="33"/>
        <v>3.3</v>
      </c>
      <c r="X130" s="136">
        <f t="shared" si="33"/>
        <v>3.3</v>
      </c>
      <c r="Y130" s="136">
        <f t="shared" si="33"/>
        <v>3.3</v>
      </c>
      <c r="Z130" s="136">
        <f t="shared" si="33"/>
        <v>3.3</v>
      </c>
      <c r="AA130" s="136">
        <f t="shared" si="33"/>
        <v>3.3</v>
      </c>
      <c r="AB130" s="136">
        <f t="shared" si="33"/>
        <v>3.3</v>
      </c>
      <c r="AC130" s="136">
        <f t="shared" si="33"/>
        <v>3.3</v>
      </c>
      <c r="AD130" s="136">
        <f t="shared" si="33"/>
        <v>3.3</v>
      </c>
      <c r="AE130" s="136">
        <f t="shared" si="33"/>
        <v>3.3</v>
      </c>
      <c r="AF130" s="136">
        <f t="shared" si="33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32"/>
        <v>1.76</v>
      </c>
      <c r="D131" s="136">
        <f t="shared" si="32"/>
        <v>1.76</v>
      </c>
      <c r="E131" s="136">
        <f t="shared" si="32"/>
        <v>1.76</v>
      </c>
      <c r="F131" s="136">
        <f t="shared" si="32"/>
        <v>1.76</v>
      </c>
      <c r="G131" s="136">
        <f t="shared" si="32"/>
        <v>1.76</v>
      </c>
      <c r="H131" s="136">
        <f t="shared" si="32"/>
        <v>1.76</v>
      </c>
      <c r="I131" s="136">
        <f t="shared" si="32"/>
        <v>1.76</v>
      </c>
      <c r="J131" s="136">
        <f t="shared" si="32"/>
        <v>1.76</v>
      </c>
      <c r="K131" s="136">
        <f t="shared" si="32"/>
        <v>1.76</v>
      </c>
      <c r="L131" s="136">
        <f t="shared" si="32"/>
        <v>1.76</v>
      </c>
      <c r="M131" s="136">
        <f t="shared" si="32"/>
        <v>1.76</v>
      </c>
      <c r="N131" s="136">
        <f t="shared" si="32"/>
        <v>1.76</v>
      </c>
      <c r="O131" s="136">
        <f t="shared" si="32"/>
        <v>1.76</v>
      </c>
      <c r="P131" s="136">
        <f t="shared" si="32"/>
        <v>1.76</v>
      </c>
      <c r="Q131" s="136">
        <f t="shared" si="32"/>
        <v>1.76</v>
      </c>
      <c r="R131" s="136">
        <f t="shared" si="31"/>
        <v>1.76</v>
      </c>
      <c r="S131" s="136">
        <f t="shared" si="31"/>
        <v>1.76</v>
      </c>
      <c r="T131" s="136">
        <f t="shared" si="31"/>
        <v>1.76</v>
      </c>
      <c r="U131" s="136">
        <f t="shared" si="31"/>
        <v>1.76</v>
      </c>
      <c r="V131" s="136">
        <f t="shared" si="33"/>
        <v>1.76</v>
      </c>
      <c r="W131" s="136">
        <f t="shared" si="33"/>
        <v>1.76</v>
      </c>
      <c r="X131" s="136">
        <f t="shared" si="33"/>
        <v>1.76</v>
      </c>
      <c r="Y131" s="136">
        <f t="shared" si="33"/>
        <v>1.76</v>
      </c>
      <c r="Z131" s="136">
        <f t="shared" si="33"/>
        <v>1.76</v>
      </c>
      <c r="AA131" s="136">
        <f t="shared" si="33"/>
        <v>1.76</v>
      </c>
      <c r="AB131" s="136">
        <f t="shared" si="33"/>
        <v>1.76</v>
      </c>
      <c r="AC131" s="136">
        <f t="shared" si="33"/>
        <v>1.76</v>
      </c>
      <c r="AD131" s="136">
        <f t="shared" si="33"/>
        <v>1.76</v>
      </c>
      <c r="AE131" s="136">
        <f t="shared" si="33"/>
        <v>1.76</v>
      </c>
      <c r="AF131" s="136">
        <f t="shared" si="33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32"/>
        <v>0</v>
      </c>
      <c r="D132" s="136">
        <f t="shared" si="32"/>
        <v>0</v>
      </c>
      <c r="E132" s="136">
        <f t="shared" si="32"/>
        <v>0</v>
      </c>
      <c r="F132" s="136">
        <f t="shared" si="32"/>
        <v>0</v>
      </c>
      <c r="G132" s="136">
        <f t="shared" si="32"/>
        <v>0</v>
      </c>
      <c r="H132" s="136">
        <f t="shared" si="32"/>
        <v>0</v>
      </c>
      <c r="I132" s="136">
        <f t="shared" si="32"/>
        <v>0</v>
      </c>
      <c r="J132" s="136">
        <f t="shared" si="32"/>
        <v>0</v>
      </c>
      <c r="K132" s="136">
        <f t="shared" si="32"/>
        <v>0</v>
      </c>
      <c r="L132" s="136">
        <f t="shared" si="32"/>
        <v>0</v>
      </c>
      <c r="M132" s="136">
        <f t="shared" si="32"/>
        <v>0</v>
      </c>
      <c r="N132" s="136">
        <f t="shared" si="32"/>
        <v>0</v>
      </c>
      <c r="O132" s="136">
        <f t="shared" si="32"/>
        <v>0</v>
      </c>
      <c r="P132" s="136">
        <f t="shared" si="32"/>
        <v>0</v>
      </c>
      <c r="Q132" s="136">
        <f t="shared" si="32"/>
        <v>0</v>
      </c>
      <c r="R132" s="136">
        <f t="shared" si="31"/>
        <v>0</v>
      </c>
      <c r="S132" s="136">
        <f t="shared" si="31"/>
        <v>0</v>
      </c>
      <c r="T132" s="136">
        <f t="shared" si="31"/>
        <v>0</v>
      </c>
      <c r="U132" s="136">
        <f t="shared" si="31"/>
        <v>0</v>
      </c>
      <c r="V132" s="136">
        <f t="shared" si="33"/>
        <v>0</v>
      </c>
      <c r="W132" s="136">
        <f t="shared" si="33"/>
        <v>0</v>
      </c>
      <c r="X132" s="136">
        <f t="shared" si="33"/>
        <v>0</v>
      </c>
      <c r="Y132" s="136">
        <f t="shared" si="33"/>
        <v>0</v>
      </c>
      <c r="Z132" s="136">
        <f t="shared" si="33"/>
        <v>0</v>
      </c>
      <c r="AA132" s="136">
        <f t="shared" si="33"/>
        <v>0</v>
      </c>
      <c r="AB132" s="136">
        <f t="shared" si="33"/>
        <v>0</v>
      </c>
      <c r="AC132" s="136">
        <f t="shared" si="33"/>
        <v>0</v>
      </c>
      <c r="AD132" s="136">
        <f t="shared" si="33"/>
        <v>0</v>
      </c>
      <c r="AE132" s="136">
        <f t="shared" si="33"/>
        <v>0</v>
      </c>
      <c r="AF132" s="136">
        <f t="shared" si="33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32"/>
        <v>0.1</v>
      </c>
      <c r="D133" s="136">
        <f t="shared" si="32"/>
        <v>0.1</v>
      </c>
      <c r="E133" s="136">
        <f t="shared" si="32"/>
        <v>0.1</v>
      </c>
      <c r="F133" s="136">
        <f t="shared" si="32"/>
        <v>0.1</v>
      </c>
      <c r="G133" s="136">
        <f t="shared" si="32"/>
        <v>0.1</v>
      </c>
      <c r="H133" s="136">
        <f t="shared" si="32"/>
        <v>0.1</v>
      </c>
      <c r="I133" s="136">
        <f t="shared" si="32"/>
        <v>0.1</v>
      </c>
      <c r="J133" s="136">
        <f t="shared" si="32"/>
        <v>0.1</v>
      </c>
      <c r="K133" s="136">
        <f t="shared" si="32"/>
        <v>0.1</v>
      </c>
      <c r="L133" s="136">
        <f t="shared" si="32"/>
        <v>0.1</v>
      </c>
      <c r="M133" s="136">
        <f t="shared" si="32"/>
        <v>0.1</v>
      </c>
      <c r="N133" s="136">
        <f t="shared" si="32"/>
        <v>0.1</v>
      </c>
      <c r="O133" s="136">
        <f t="shared" si="32"/>
        <v>0.1</v>
      </c>
      <c r="P133" s="136">
        <f t="shared" si="32"/>
        <v>0.1</v>
      </c>
      <c r="Q133" s="136">
        <f t="shared" si="32"/>
        <v>0.1</v>
      </c>
      <c r="R133" s="136">
        <f t="shared" si="31"/>
        <v>0.1</v>
      </c>
      <c r="S133" s="136">
        <f t="shared" si="31"/>
        <v>0.1</v>
      </c>
      <c r="T133" s="136">
        <f t="shared" si="31"/>
        <v>0.1</v>
      </c>
      <c r="U133" s="136">
        <f t="shared" si="31"/>
        <v>0.1</v>
      </c>
      <c r="V133" s="136">
        <f t="shared" si="33"/>
        <v>0.1</v>
      </c>
      <c r="W133" s="136">
        <f t="shared" si="33"/>
        <v>0.1</v>
      </c>
      <c r="X133" s="136">
        <f t="shared" si="33"/>
        <v>0.1</v>
      </c>
      <c r="Y133" s="136">
        <f t="shared" si="33"/>
        <v>0.1</v>
      </c>
      <c r="Z133" s="136">
        <f t="shared" si="33"/>
        <v>0.1</v>
      </c>
      <c r="AA133" s="136">
        <f t="shared" si="33"/>
        <v>0.1</v>
      </c>
      <c r="AB133" s="136">
        <f t="shared" si="33"/>
        <v>0.1</v>
      </c>
      <c r="AC133" s="136">
        <f t="shared" si="33"/>
        <v>0.1</v>
      </c>
      <c r="AD133" s="136">
        <f t="shared" si="33"/>
        <v>0.1</v>
      </c>
      <c r="AE133" s="136">
        <f t="shared" si="33"/>
        <v>0.1</v>
      </c>
      <c r="AF133" s="136">
        <f t="shared" si="33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32"/>
        <v>2.0499999999999998</v>
      </c>
      <c r="D134" s="136">
        <f t="shared" si="32"/>
        <v>2.0499999999999998</v>
      </c>
      <c r="E134" s="136">
        <f t="shared" si="32"/>
        <v>2.0499999999999998</v>
      </c>
      <c r="F134" s="136">
        <f t="shared" si="32"/>
        <v>2.0499999999999998</v>
      </c>
      <c r="G134" s="136">
        <f t="shared" si="32"/>
        <v>2.0499999999999998</v>
      </c>
      <c r="H134" s="136">
        <f t="shared" si="32"/>
        <v>2.0499999999999998</v>
      </c>
      <c r="I134" s="136">
        <f t="shared" si="32"/>
        <v>2.0499999999999998</v>
      </c>
      <c r="J134" s="136">
        <f t="shared" si="32"/>
        <v>2.0499999999999998</v>
      </c>
      <c r="K134" s="136">
        <f t="shared" si="32"/>
        <v>2.0499999999999998</v>
      </c>
      <c r="L134" s="136">
        <f t="shared" si="32"/>
        <v>2.0499999999999998</v>
      </c>
      <c r="M134" s="136">
        <f t="shared" si="32"/>
        <v>2.0499999999999998</v>
      </c>
      <c r="N134" s="136">
        <f t="shared" si="32"/>
        <v>2.0499999999999998</v>
      </c>
      <c r="O134" s="136">
        <f t="shared" si="32"/>
        <v>2.0499999999999998</v>
      </c>
      <c r="P134" s="136">
        <f t="shared" si="32"/>
        <v>2.0499999999999998</v>
      </c>
      <c r="Q134" s="136">
        <f t="shared" si="32"/>
        <v>2.0499999999999998</v>
      </c>
      <c r="R134" s="136">
        <f t="shared" si="31"/>
        <v>2.0499999999999998</v>
      </c>
      <c r="S134" s="136">
        <f t="shared" si="31"/>
        <v>2.0499999999999998</v>
      </c>
      <c r="T134" s="136">
        <f t="shared" si="31"/>
        <v>2.0499999999999998</v>
      </c>
      <c r="U134" s="136">
        <f t="shared" si="31"/>
        <v>2.0499999999999998</v>
      </c>
      <c r="V134" s="136">
        <f t="shared" si="33"/>
        <v>2.0499999999999998</v>
      </c>
      <c r="W134" s="136">
        <f t="shared" si="33"/>
        <v>2.0499999999999998</v>
      </c>
      <c r="X134" s="136">
        <f t="shared" si="33"/>
        <v>2.0499999999999998</v>
      </c>
      <c r="Y134" s="136">
        <f t="shared" si="33"/>
        <v>2.0499999999999998</v>
      </c>
      <c r="Z134" s="136">
        <f t="shared" si="33"/>
        <v>2.0499999999999998</v>
      </c>
      <c r="AA134" s="136">
        <f t="shared" si="33"/>
        <v>2.0499999999999998</v>
      </c>
      <c r="AB134" s="136">
        <f t="shared" si="33"/>
        <v>2.0499999999999998</v>
      </c>
      <c r="AC134" s="136">
        <f t="shared" si="33"/>
        <v>2.0499999999999998</v>
      </c>
      <c r="AD134" s="136">
        <f t="shared" si="33"/>
        <v>2.0499999999999998</v>
      </c>
      <c r="AE134" s="136">
        <f t="shared" si="33"/>
        <v>2.0499999999999998</v>
      </c>
      <c r="AF134" s="136">
        <f t="shared" si="33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32"/>
        <v>2.15</v>
      </c>
      <c r="D135" s="136">
        <f t="shared" si="32"/>
        <v>2.15</v>
      </c>
      <c r="E135" s="136">
        <f t="shared" si="32"/>
        <v>2.15</v>
      </c>
      <c r="F135" s="136">
        <f t="shared" si="32"/>
        <v>2.15</v>
      </c>
      <c r="G135" s="136">
        <f t="shared" si="32"/>
        <v>2.15</v>
      </c>
      <c r="H135" s="136">
        <f t="shared" si="32"/>
        <v>2.15</v>
      </c>
      <c r="I135" s="136">
        <f t="shared" si="32"/>
        <v>2.15</v>
      </c>
      <c r="J135" s="136">
        <f t="shared" si="32"/>
        <v>2.15</v>
      </c>
      <c r="K135" s="136">
        <f t="shared" si="32"/>
        <v>2.15</v>
      </c>
      <c r="L135" s="136">
        <f t="shared" si="32"/>
        <v>2.15</v>
      </c>
      <c r="M135" s="136">
        <f t="shared" si="32"/>
        <v>2.15</v>
      </c>
      <c r="N135" s="136">
        <f t="shared" si="32"/>
        <v>2.15</v>
      </c>
      <c r="O135" s="136">
        <f t="shared" si="32"/>
        <v>2.15</v>
      </c>
      <c r="P135" s="136">
        <f t="shared" si="32"/>
        <v>2.15</v>
      </c>
      <c r="Q135" s="136">
        <f t="shared" si="32"/>
        <v>2.15</v>
      </c>
      <c r="R135" s="136">
        <f t="shared" si="31"/>
        <v>2.15</v>
      </c>
      <c r="S135" s="136">
        <f t="shared" si="31"/>
        <v>2.15</v>
      </c>
      <c r="T135" s="136">
        <f t="shared" si="31"/>
        <v>2.15</v>
      </c>
      <c r="U135" s="136">
        <f t="shared" si="31"/>
        <v>2.15</v>
      </c>
      <c r="V135" s="136">
        <f t="shared" si="33"/>
        <v>2.15</v>
      </c>
      <c r="W135" s="136">
        <f t="shared" si="33"/>
        <v>2.15</v>
      </c>
      <c r="X135" s="136">
        <f t="shared" si="33"/>
        <v>2.15</v>
      </c>
      <c r="Y135" s="136">
        <f t="shared" si="33"/>
        <v>2.15</v>
      </c>
      <c r="Z135" s="136">
        <f t="shared" si="33"/>
        <v>2.15</v>
      </c>
      <c r="AA135" s="136">
        <f t="shared" si="33"/>
        <v>2.15</v>
      </c>
      <c r="AB135" s="136">
        <f t="shared" si="33"/>
        <v>2.15</v>
      </c>
      <c r="AC135" s="136">
        <f t="shared" si="33"/>
        <v>2.15</v>
      </c>
      <c r="AD135" s="136">
        <f t="shared" si="33"/>
        <v>2.15</v>
      </c>
      <c r="AE135" s="136">
        <f t="shared" si="33"/>
        <v>2.15</v>
      </c>
      <c r="AF135" s="136">
        <f t="shared" si="33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32"/>
        <v>2.7</v>
      </c>
      <c r="D136" s="136">
        <f t="shared" si="32"/>
        <v>2.7</v>
      </c>
      <c r="E136" s="136">
        <f t="shared" si="32"/>
        <v>2.7</v>
      </c>
      <c r="F136" s="136">
        <f t="shared" si="32"/>
        <v>2.7</v>
      </c>
      <c r="G136" s="136">
        <f t="shared" si="32"/>
        <v>2.7</v>
      </c>
      <c r="H136" s="136">
        <f t="shared" si="32"/>
        <v>2.7</v>
      </c>
      <c r="I136" s="136">
        <f t="shared" si="32"/>
        <v>2.7</v>
      </c>
      <c r="J136" s="136">
        <f t="shared" si="32"/>
        <v>2.7</v>
      </c>
      <c r="K136" s="136">
        <f t="shared" si="32"/>
        <v>2.7</v>
      </c>
      <c r="L136" s="136">
        <f t="shared" si="32"/>
        <v>2.7</v>
      </c>
      <c r="M136" s="136">
        <f t="shared" si="32"/>
        <v>2.7</v>
      </c>
      <c r="N136" s="136">
        <f t="shared" si="32"/>
        <v>2.7</v>
      </c>
      <c r="O136" s="136">
        <f t="shared" si="32"/>
        <v>2.7</v>
      </c>
      <c r="P136" s="136">
        <f t="shared" si="32"/>
        <v>2.7</v>
      </c>
      <c r="Q136" s="136">
        <f t="shared" si="32"/>
        <v>2.7</v>
      </c>
      <c r="R136" s="136">
        <f t="shared" si="31"/>
        <v>2.7</v>
      </c>
      <c r="S136" s="136">
        <f t="shared" si="31"/>
        <v>2.7</v>
      </c>
      <c r="T136" s="136">
        <f t="shared" si="31"/>
        <v>2.7</v>
      </c>
      <c r="U136" s="136">
        <f t="shared" si="31"/>
        <v>2.7</v>
      </c>
      <c r="V136" s="136">
        <f t="shared" si="33"/>
        <v>2.7</v>
      </c>
      <c r="W136" s="136">
        <f t="shared" si="33"/>
        <v>2.7</v>
      </c>
      <c r="X136" s="136">
        <f t="shared" si="33"/>
        <v>2.7</v>
      </c>
      <c r="Y136" s="136">
        <f t="shared" si="33"/>
        <v>2.7</v>
      </c>
      <c r="Z136" s="136">
        <f t="shared" si="33"/>
        <v>2.7</v>
      </c>
      <c r="AA136" s="136">
        <f t="shared" si="33"/>
        <v>2.7</v>
      </c>
      <c r="AB136" s="136">
        <f t="shared" si="33"/>
        <v>2.7</v>
      </c>
      <c r="AC136" s="136">
        <f t="shared" si="33"/>
        <v>2.7</v>
      </c>
      <c r="AD136" s="136">
        <f t="shared" si="33"/>
        <v>2.7</v>
      </c>
      <c r="AE136" s="136">
        <f t="shared" si="33"/>
        <v>2.7</v>
      </c>
      <c r="AF136" s="136">
        <f t="shared" si="33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32"/>
        <v>0.9</v>
      </c>
      <c r="D137" s="136">
        <f t="shared" si="32"/>
        <v>0.9</v>
      </c>
      <c r="E137" s="136">
        <f t="shared" si="32"/>
        <v>0.9</v>
      </c>
      <c r="F137" s="136">
        <f t="shared" si="32"/>
        <v>0.9</v>
      </c>
      <c r="G137" s="136">
        <f t="shared" si="32"/>
        <v>0.9</v>
      </c>
      <c r="H137" s="136">
        <f t="shared" si="32"/>
        <v>0.9</v>
      </c>
      <c r="I137" s="136">
        <f t="shared" si="32"/>
        <v>0.9</v>
      </c>
      <c r="J137" s="136">
        <f t="shared" si="32"/>
        <v>0.9</v>
      </c>
      <c r="K137" s="136">
        <f t="shared" si="32"/>
        <v>0.9</v>
      </c>
      <c r="L137" s="136">
        <f t="shared" si="32"/>
        <v>0.9</v>
      </c>
      <c r="M137" s="136">
        <f t="shared" si="32"/>
        <v>0.9</v>
      </c>
      <c r="N137" s="136">
        <f t="shared" si="32"/>
        <v>0.9</v>
      </c>
      <c r="O137" s="136">
        <f t="shared" si="32"/>
        <v>0.9</v>
      </c>
      <c r="P137" s="136">
        <f t="shared" si="32"/>
        <v>0.9</v>
      </c>
      <c r="Q137" s="136">
        <f t="shared" si="32"/>
        <v>0.9</v>
      </c>
      <c r="R137" s="136">
        <f t="shared" si="31"/>
        <v>0.9</v>
      </c>
      <c r="S137" s="136">
        <f t="shared" si="31"/>
        <v>0.9</v>
      </c>
      <c r="T137" s="136">
        <f t="shared" si="31"/>
        <v>0.9</v>
      </c>
      <c r="U137" s="136">
        <f t="shared" si="31"/>
        <v>0.9</v>
      </c>
      <c r="V137" s="136">
        <f t="shared" si="33"/>
        <v>0.9</v>
      </c>
      <c r="W137" s="136">
        <f t="shared" si="33"/>
        <v>0.9</v>
      </c>
      <c r="X137" s="136">
        <f t="shared" si="33"/>
        <v>0.9</v>
      </c>
      <c r="Y137" s="136">
        <f t="shared" si="33"/>
        <v>0.9</v>
      </c>
      <c r="Z137" s="136">
        <f t="shared" si="33"/>
        <v>0.9</v>
      </c>
      <c r="AA137" s="136">
        <f t="shared" si="33"/>
        <v>0.9</v>
      </c>
      <c r="AB137" s="136">
        <f t="shared" si="33"/>
        <v>0.9</v>
      </c>
      <c r="AC137" s="136">
        <f t="shared" si="33"/>
        <v>0.9</v>
      </c>
      <c r="AD137" s="136">
        <f t="shared" si="33"/>
        <v>0.9</v>
      </c>
      <c r="AE137" s="136">
        <f t="shared" si="33"/>
        <v>0.9</v>
      </c>
      <c r="AF137" s="136">
        <f t="shared" si="33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32"/>
        <v>1.08</v>
      </c>
      <c r="D138" s="136">
        <f t="shared" si="32"/>
        <v>1.08</v>
      </c>
      <c r="E138" s="136">
        <f t="shared" si="32"/>
        <v>1.08</v>
      </c>
      <c r="F138" s="136">
        <f t="shared" si="32"/>
        <v>1.08</v>
      </c>
      <c r="G138" s="136">
        <f t="shared" si="32"/>
        <v>1.08</v>
      </c>
      <c r="H138" s="136">
        <f t="shared" si="32"/>
        <v>1.08</v>
      </c>
      <c r="I138" s="136">
        <f t="shared" si="32"/>
        <v>1.08</v>
      </c>
      <c r="J138" s="136">
        <f t="shared" si="32"/>
        <v>1.08</v>
      </c>
      <c r="K138" s="136">
        <f t="shared" si="32"/>
        <v>1.08</v>
      </c>
      <c r="L138" s="136">
        <f t="shared" si="32"/>
        <v>1.08</v>
      </c>
      <c r="M138" s="136">
        <f t="shared" si="32"/>
        <v>1.08</v>
      </c>
      <c r="N138" s="136">
        <f t="shared" si="32"/>
        <v>1.08</v>
      </c>
      <c r="O138" s="136">
        <f t="shared" si="32"/>
        <v>1.08</v>
      </c>
      <c r="P138" s="136">
        <f t="shared" si="32"/>
        <v>1.08</v>
      </c>
      <c r="Q138" s="136">
        <f t="shared" si="32"/>
        <v>1.08</v>
      </c>
      <c r="R138" s="136">
        <f t="shared" si="31"/>
        <v>1.08</v>
      </c>
      <c r="S138" s="136">
        <f t="shared" si="31"/>
        <v>1.08</v>
      </c>
      <c r="T138" s="136">
        <f t="shared" si="31"/>
        <v>1.08</v>
      </c>
      <c r="U138" s="136">
        <f t="shared" si="31"/>
        <v>1.08</v>
      </c>
      <c r="V138" s="136">
        <f t="shared" si="33"/>
        <v>1.08</v>
      </c>
      <c r="W138" s="136">
        <f t="shared" si="33"/>
        <v>1.08</v>
      </c>
      <c r="X138" s="136">
        <f t="shared" si="33"/>
        <v>1.08</v>
      </c>
      <c r="Y138" s="136">
        <f t="shared" si="33"/>
        <v>1.08</v>
      </c>
      <c r="Z138" s="136">
        <f t="shared" si="33"/>
        <v>1.08</v>
      </c>
      <c r="AA138" s="136">
        <f t="shared" si="33"/>
        <v>1.08</v>
      </c>
      <c r="AB138" s="136">
        <f t="shared" si="33"/>
        <v>1.08</v>
      </c>
      <c r="AC138" s="136">
        <f t="shared" si="33"/>
        <v>1.08</v>
      </c>
      <c r="AD138" s="136">
        <f t="shared" si="33"/>
        <v>1.08</v>
      </c>
      <c r="AE138" s="136">
        <f t="shared" si="33"/>
        <v>1.08</v>
      </c>
      <c r="AF138" s="136">
        <f t="shared" si="33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34">B139</f>
        <v>2.37</v>
      </c>
      <c r="D139" s="136">
        <f t="shared" si="34"/>
        <v>2.37</v>
      </c>
      <c r="E139" s="136">
        <f t="shared" si="34"/>
        <v>2.37</v>
      </c>
      <c r="F139" s="136">
        <f t="shared" si="34"/>
        <v>2.37</v>
      </c>
      <c r="G139" s="136">
        <f t="shared" si="34"/>
        <v>2.37</v>
      </c>
      <c r="H139" s="136">
        <f t="shared" si="34"/>
        <v>2.37</v>
      </c>
      <c r="I139" s="136">
        <f t="shared" si="34"/>
        <v>2.37</v>
      </c>
      <c r="J139" s="136">
        <f t="shared" si="34"/>
        <v>2.37</v>
      </c>
      <c r="K139" s="136">
        <f t="shared" si="34"/>
        <v>2.37</v>
      </c>
      <c r="L139" s="136">
        <f t="shared" si="34"/>
        <v>2.37</v>
      </c>
      <c r="M139" s="136">
        <f t="shared" si="34"/>
        <v>2.37</v>
      </c>
      <c r="N139" s="136">
        <f t="shared" si="34"/>
        <v>2.37</v>
      </c>
      <c r="O139" s="136">
        <f t="shared" si="34"/>
        <v>2.37</v>
      </c>
      <c r="P139" s="136">
        <f t="shared" si="34"/>
        <v>2.37</v>
      </c>
      <c r="Q139" s="136">
        <f t="shared" si="34"/>
        <v>2.37</v>
      </c>
      <c r="R139" s="136">
        <f t="shared" si="31"/>
        <v>2.37</v>
      </c>
      <c r="S139" s="136">
        <f t="shared" si="31"/>
        <v>2.37</v>
      </c>
      <c r="T139" s="136">
        <f t="shared" si="31"/>
        <v>2.37</v>
      </c>
      <c r="U139" s="136">
        <f t="shared" si="31"/>
        <v>2.37</v>
      </c>
      <c r="V139" s="136">
        <f t="shared" si="33"/>
        <v>2.37</v>
      </c>
      <c r="W139" s="136">
        <f t="shared" si="33"/>
        <v>2.37</v>
      </c>
      <c r="X139" s="136">
        <f t="shared" si="33"/>
        <v>2.37</v>
      </c>
      <c r="Y139" s="136">
        <f t="shared" si="33"/>
        <v>2.37</v>
      </c>
      <c r="Z139" s="136">
        <f t="shared" si="33"/>
        <v>2.37</v>
      </c>
      <c r="AA139" s="136">
        <f t="shared" si="33"/>
        <v>2.37</v>
      </c>
      <c r="AB139" s="136">
        <f t="shared" si="33"/>
        <v>2.37</v>
      </c>
      <c r="AC139" s="136">
        <f t="shared" si="33"/>
        <v>2.37</v>
      </c>
      <c r="AD139" s="136">
        <f t="shared" si="33"/>
        <v>2.37</v>
      </c>
      <c r="AE139" s="136">
        <f t="shared" si="33"/>
        <v>2.37</v>
      </c>
      <c r="AF139" s="136">
        <f t="shared" si="33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34"/>
        <v>1.81</v>
      </c>
      <c r="D140" s="136">
        <f t="shared" si="34"/>
        <v>1.81</v>
      </c>
      <c r="E140" s="136">
        <f t="shared" si="34"/>
        <v>1.81</v>
      </c>
      <c r="F140" s="136">
        <f t="shared" si="34"/>
        <v>1.81</v>
      </c>
      <c r="G140" s="136">
        <f t="shared" si="34"/>
        <v>1.81</v>
      </c>
      <c r="H140" s="136">
        <f t="shared" si="34"/>
        <v>1.81</v>
      </c>
      <c r="I140" s="136">
        <f t="shared" si="34"/>
        <v>1.81</v>
      </c>
      <c r="J140" s="136">
        <f t="shared" si="34"/>
        <v>1.81</v>
      </c>
      <c r="K140" s="136">
        <f t="shared" si="34"/>
        <v>1.81</v>
      </c>
      <c r="L140" s="136">
        <f t="shared" si="34"/>
        <v>1.81</v>
      </c>
      <c r="M140" s="136">
        <f t="shared" si="34"/>
        <v>1.81</v>
      </c>
      <c r="N140" s="136">
        <f t="shared" si="34"/>
        <v>1.81</v>
      </c>
      <c r="O140" s="136">
        <f t="shared" si="34"/>
        <v>1.81</v>
      </c>
      <c r="P140" s="136">
        <f t="shared" si="34"/>
        <v>1.81</v>
      </c>
      <c r="Q140" s="136">
        <f t="shared" si="34"/>
        <v>1.81</v>
      </c>
      <c r="R140" s="136">
        <f t="shared" si="31"/>
        <v>1.81</v>
      </c>
      <c r="S140" s="136">
        <f t="shared" si="31"/>
        <v>1.81</v>
      </c>
      <c r="T140" s="136">
        <f t="shared" si="31"/>
        <v>1.81</v>
      </c>
      <c r="U140" s="136">
        <f t="shared" si="31"/>
        <v>1.81</v>
      </c>
      <c r="V140" s="136">
        <f t="shared" si="33"/>
        <v>1.81</v>
      </c>
      <c r="W140" s="136">
        <f t="shared" si="33"/>
        <v>1.81</v>
      </c>
      <c r="X140" s="136">
        <f t="shared" si="33"/>
        <v>1.81</v>
      </c>
      <c r="Y140" s="136">
        <f t="shared" si="33"/>
        <v>1.81</v>
      </c>
      <c r="Z140" s="136">
        <f t="shared" si="33"/>
        <v>1.81</v>
      </c>
      <c r="AA140" s="136">
        <f t="shared" si="33"/>
        <v>1.81</v>
      </c>
      <c r="AB140" s="136">
        <f t="shared" si="33"/>
        <v>1.81</v>
      </c>
      <c r="AC140" s="136">
        <f t="shared" si="33"/>
        <v>1.81</v>
      </c>
      <c r="AD140" s="136">
        <f t="shared" si="33"/>
        <v>1.81</v>
      </c>
      <c r="AE140" s="136">
        <f t="shared" si="33"/>
        <v>1.81</v>
      </c>
      <c r="AF140" s="136">
        <f t="shared" si="33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34"/>
        <v>1.0900000000000001</v>
      </c>
      <c r="D141" s="136">
        <f t="shared" si="34"/>
        <v>1.0900000000000001</v>
      </c>
      <c r="E141" s="136">
        <f t="shared" si="34"/>
        <v>1.0900000000000001</v>
      </c>
      <c r="F141" s="136">
        <f t="shared" si="34"/>
        <v>1.0900000000000001</v>
      </c>
      <c r="G141" s="136">
        <f t="shared" si="34"/>
        <v>1.0900000000000001</v>
      </c>
      <c r="H141" s="136">
        <f t="shared" si="34"/>
        <v>1.0900000000000001</v>
      </c>
      <c r="I141" s="136">
        <f t="shared" si="34"/>
        <v>1.0900000000000001</v>
      </c>
      <c r="J141" s="136">
        <f t="shared" si="34"/>
        <v>1.0900000000000001</v>
      </c>
      <c r="K141" s="136">
        <f t="shared" si="34"/>
        <v>1.0900000000000001</v>
      </c>
      <c r="L141" s="136">
        <f t="shared" si="34"/>
        <v>1.0900000000000001</v>
      </c>
      <c r="M141" s="136">
        <f t="shared" si="34"/>
        <v>1.0900000000000001</v>
      </c>
      <c r="N141" s="136">
        <f t="shared" si="34"/>
        <v>1.0900000000000001</v>
      </c>
      <c r="O141" s="136">
        <f t="shared" si="34"/>
        <v>1.0900000000000001</v>
      </c>
      <c r="P141" s="136">
        <f t="shared" si="34"/>
        <v>1.0900000000000001</v>
      </c>
      <c r="Q141" s="136">
        <f t="shared" si="34"/>
        <v>1.0900000000000001</v>
      </c>
      <c r="R141" s="136">
        <f t="shared" si="31"/>
        <v>1.0900000000000001</v>
      </c>
      <c r="S141" s="136">
        <f t="shared" si="31"/>
        <v>1.0900000000000001</v>
      </c>
      <c r="T141" s="136">
        <f t="shared" si="31"/>
        <v>1.0900000000000001</v>
      </c>
      <c r="U141" s="136">
        <f t="shared" si="31"/>
        <v>1.0900000000000001</v>
      </c>
      <c r="V141" s="136">
        <f t="shared" si="33"/>
        <v>1.0900000000000001</v>
      </c>
      <c r="W141" s="136">
        <f t="shared" si="33"/>
        <v>1.0900000000000001</v>
      </c>
      <c r="X141" s="136">
        <f t="shared" si="33"/>
        <v>1.0900000000000001</v>
      </c>
      <c r="Y141" s="136">
        <f t="shared" si="33"/>
        <v>1.0900000000000001</v>
      </c>
      <c r="Z141" s="136">
        <f t="shared" si="33"/>
        <v>1.0900000000000001</v>
      </c>
      <c r="AA141" s="136">
        <f t="shared" si="33"/>
        <v>1.0900000000000001</v>
      </c>
      <c r="AB141" s="136">
        <f t="shared" si="33"/>
        <v>1.0900000000000001</v>
      </c>
      <c r="AC141" s="136">
        <f t="shared" si="33"/>
        <v>1.0900000000000001</v>
      </c>
      <c r="AD141" s="136">
        <f t="shared" si="33"/>
        <v>1.0900000000000001</v>
      </c>
      <c r="AE141" s="136">
        <f t="shared" si="33"/>
        <v>1.0900000000000001</v>
      </c>
      <c r="AF141" s="136">
        <f t="shared" si="33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34"/>
        <v>1.58</v>
      </c>
      <c r="D142" s="136">
        <f t="shared" si="34"/>
        <v>1.58</v>
      </c>
      <c r="E142" s="136">
        <f t="shared" si="34"/>
        <v>1.58</v>
      </c>
      <c r="F142" s="136">
        <f t="shared" si="34"/>
        <v>1.58</v>
      </c>
      <c r="G142" s="136">
        <f t="shared" si="34"/>
        <v>1.58</v>
      </c>
      <c r="H142" s="136">
        <f t="shared" si="34"/>
        <v>1.58</v>
      </c>
      <c r="I142" s="136">
        <f t="shared" si="34"/>
        <v>1.58</v>
      </c>
      <c r="J142" s="136">
        <f t="shared" si="34"/>
        <v>1.58</v>
      </c>
      <c r="K142" s="136">
        <f t="shared" si="34"/>
        <v>1.58</v>
      </c>
      <c r="L142" s="136">
        <f t="shared" si="34"/>
        <v>1.58</v>
      </c>
      <c r="M142" s="136">
        <f t="shared" si="34"/>
        <v>1.58</v>
      </c>
      <c r="N142" s="136">
        <f t="shared" si="34"/>
        <v>1.58</v>
      </c>
      <c r="O142" s="136">
        <f t="shared" si="34"/>
        <v>1.58</v>
      </c>
      <c r="P142" s="136">
        <f t="shared" si="34"/>
        <v>1.58</v>
      </c>
      <c r="Q142" s="136">
        <f t="shared" si="34"/>
        <v>1.58</v>
      </c>
      <c r="R142" s="136">
        <f t="shared" si="31"/>
        <v>1.58</v>
      </c>
      <c r="S142" s="136">
        <f t="shared" si="31"/>
        <v>1.58</v>
      </c>
      <c r="T142" s="136">
        <f t="shared" si="31"/>
        <v>1.58</v>
      </c>
      <c r="U142" s="136">
        <f t="shared" si="31"/>
        <v>1.58</v>
      </c>
      <c r="V142" s="136">
        <f t="shared" si="33"/>
        <v>1.58</v>
      </c>
      <c r="W142" s="136">
        <f t="shared" si="33"/>
        <v>1.58</v>
      </c>
      <c r="X142" s="136">
        <f t="shared" si="33"/>
        <v>1.58</v>
      </c>
      <c r="Y142" s="136">
        <f t="shared" si="33"/>
        <v>1.58</v>
      </c>
      <c r="Z142" s="136">
        <f t="shared" si="33"/>
        <v>1.58</v>
      </c>
      <c r="AA142" s="136">
        <f t="shared" si="33"/>
        <v>1.58</v>
      </c>
      <c r="AB142" s="136">
        <f t="shared" si="33"/>
        <v>1.58</v>
      </c>
      <c r="AC142" s="136">
        <f t="shared" si="33"/>
        <v>1.58</v>
      </c>
      <c r="AD142" s="136">
        <f t="shared" si="33"/>
        <v>1.58</v>
      </c>
      <c r="AE142" s="136">
        <f t="shared" si="33"/>
        <v>1.58</v>
      </c>
      <c r="AF142" s="136">
        <f t="shared" si="33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34"/>
        <v>2</v>
      </c>
      <c r="D143" s="136">
        <f t="shared" si="34"/>
        <v>2</v>
      </c>
      <c r="E143" s="136">
        <f t="shared" si="34"/>
        <v>2</v>
      </c>
      <c r="F143" s="136">
        <f t="shared" si="34"/>
        <v>2</v>
      </c>
      <c r="G143" s="136">
        <f t="shared" si="34"/>
        <v>2</v>
      </c>
      <c r="H143" s="136">
        <f t="shared" si="34"/>
        <v>2</v>
      </c>
      <c r="I143" s="136">
        <f t="shared" si="34"/>
        <v>2</v>
      </c>
      <c r="J143" s="136">
        <f t="shared" si="34"/>
        <v>2</v>
      </c>
      <c r="K143" s="136">
        <f t="shared" si="34"/>
        <v>2</v>
      </c>
      <c r="L143" s="136">
        <f t="shared" si="34"/>
        <v>2</v>
      </c>
      <c r="M143" s="136">
        <f t="shared" si="34"/>
        <v>2</v>
      </c>
      <c r="N143" s="136">
        <f t="shared" si="34"/>
        <v>2</v>
      </c>
      <c r="O143" s="136">
        <f t="shared" si="34"/>
        <v>2</v>
      </c>
      <c r="P143" s="136">
        <f t="shared" si="34"/>
        <v>2</v>
      </c>
      <c r="Q143" s="136">
        <f t="shared" si="34"/>
        <v>2</v>
      </c>
      <c r="R143" s="136">
        <f t="shared" si="31"/>
        <v>2</v>
      </c>
      <c r="S143" s="136">
        <f t="shared" si="31"/>
        <v>2</v>
      </c>
      <c r="T143" s="136">
        <f t="shared" si="31"/>
        <v>2</v>
      </c>
      <c r="U143" s="136">
        <f t="shared" si="31"/>
        <v>2</v>
      </c>
      <c r="V143" s="136">
        <f t="shared" si="33"/>
        <v>2</v>
      </c>
      <c r="W143" s="136">
        <f t="shared" si="33"/>
        <v>2</v>
      </c>
      <c r="X143" s="136">
        <f t="shared" si="33"/>
        <v>2</v>
      </c>
      <c r="Y143" s="136">
        <f t="shared" si="33"/>
        <v>2</v>
      </c>
      <c r="Z143" s="136">
        <f t="shared" si="33"/>
        <v>2</v>
      </c>
      <c r="AA143" s="136">
        <f t="shared" si="33"/>
        <v>2</v>
      </c>
      <c r="AB143" s="136">
        <f t="shared" si="33"/>
        <v>2</v>
      </c>
      <c r="AC143" s="136">
        <f t="shared" si="33"/>
        <v>2</v>
      </c>
      <c r="AD143" s="136">
        <f t="shared" si="33"/>
        <v>2</v>
      </c>
      <c r="AE143" s="136">
        <f t="shared" si="33"/>
        <v>2</v>
      </c>
      <c r="AF143" s="136">
        <f t="shared" si="33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34"/>
        <v>0.47</v>
      </c>
      <c r="D144" s="136">
        <f t="shared" si="34"/>
        <v>0.47</v>
      </c>
      <c r="E144" s="136">
        <f t="shared" si="34"/>
        <v>0.47</v>
      </c>
      <c r="F144" s="136">
        <f t="shared" si="34"/>
        <v>0.47</v>
      </c>
      <c r="G144" s="136">
        <f t="shared" si="34"/>
        <v>0.47</v>
      </c>
      <c r="H144" s="136">
        <f t="shared" si="34"/>
        <v>0.47</v>
      </c>
      <c r="I144" s="136">
        <f t="shared" si="34"/>
        <v>0.47</v>
      </c>
      <c r="J144" s="136">
        <f t="shared" si="34"/>
        <v>0.47</v>
      </c>
      <c r="K144" s="136">
        <f t="shared" si="34"/>
        <v>0.47</v>
      </c>
      <c r="L144" s="136">
        <f t="shared" si="34"/>
        <v>0.47</v>
      </c>
      <c r="M144" s="136">
        <f t="shared" si="34"/>
        <v>0.47</v>
      </c>
      <c r="N144" s="136">
        <f t="shared" si="34"/>
        <v>0.47</v>
      </c>
      <c r="O144" s="136">
        <f t="shared" si="34"/>
        <v>0.47</v>
      </c>
      <c r="P144" s="136">
        <f t="shared" si="34"/>
        <v>0.47</v>
      </c>
      <c r="Q144" s="136">
        <f t="shared" si="34"/>
        <v>0.47</v>
      </c>
      <c r="R144" s="136">
        <f t="shared" si="31"/>
        <v>0.47</v>
      </c>
      <c r="S144" s="136">
        <f t="shared" si="31"/>
        <v>0.47</v>
      </c>
      <c r="T144" s="136">
        <f t="shared" si="31"/>
        <v>0.47</v>
      </c>
      <c r="U144" s="136">
        <f t="shared" si="31"/>
        <v>0.47</v>
      </c>
      <c r="V144" s="136">
        <f t="shared" si="33"/>
        <v>0.47</v>
      </c>
      <c r="W144" s="136">
        <f t="shared" si="33"/>
        <v>0.47</v>
      </c>
      <c r="X144" s="136">
        <f t="shared" si="33"/>
        <v>0.47</v>
      </c>
      <c r="Y144" s="136">
        <f t="shared" si="33"/>
        <v>0.47</v>
      </c>
      <c r="Z144" s="136">
        <f t="shared" si="33"/>
        <v>0.47</v>
      </c>
      <c r="AA144" s="136">
        <f t="shared" si="33"/>
        <v>0.47</v>
      </c>
      <c r="AB144" s="136">
        <f t="shared" si="33"/>
        <v>0.47</v>
      </c>
      <c r="AC144" s="136">
        <f t="shared" si="33"/>
        <v>0.47</v>
      </c>
      <c r="AD144" s="136">
        <f t="shared" si="33"/>
        <v>0.47</v>
      </c>
      <c r="AE144" s="136">
        <f t="shared" si="33"/>
        <v>0.47</v>
      </c>
      <c r="AF144" s="136">
        <f t="shared" si="33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34"/>
        <v>0</v>
      </c>
      <c r="D145" s="136">
        <f t="shared" si="34"/>
        <v>0</v>
      </c>
      <c r="E145" s="136">
        <f t="shared" si="34"/>
        <v>0</v>
      </c>
      <c r="F145" s="136">
        <f t="shared" si="34"/>
        <v>0</v>
      </c>
      <c r="G145" s="136">
        <f t="shared" si="34"/>
        <v>0</v>
      </c>
      <c r="H145" s="136">
        <f t="shared" si="34"/>
        <v>0</v>
      </c>
      <c r="I145" s="136">
        <f t="shared" si="34"/>
        <v>0</v>
      </c>
      <c r="J145" s="136">
        <f t="shared" si="34"/>
        <v>0</v>
      </c>
      <c r="K145" s="136">
        <f t="shared" si="34"/>
        <v>0</v>
      </c>
      <c r="L145" s="136">
        <f t="shared" si="34"/>
        <v>0</v>
      </c>
      <c r="M145" s="136">
        <f t="shared" si="34"/>
        <v>0</v>
      </c>
      <c r="N145" s="136">
        <f t="shared" si="34"/>
        <v>0</v>
      </c>
      <c r="O145" s="136">
        <f t="shared" si="34"/>
        <v>0</v>
      </c>
      <c r="P145" s="136">
        <f t="shared" si="34"/>
        <v>0</v>
      </c>
      <c r="Q145" s="136">
        <f t="shared" si="34"/>
        <v>0</v>
      </c>
      <c r="R145" s="136">
        <f t="shared" si="31"/>
        <v>0</v>
      </c>
      <c r="S145" s="136">
        <f t="shared" si="31"/>
        <v>0</v>
      </c>
      <c r="T145" s="136">
        <f t="shared" si="31"/>
        <v>0</v>
      </c>
      <c r="U145" s="136">
        <f t="shared" si="31"/>
        <v>0</v>
      </c>
      <c r="V145" s="136">
        <f t="shared" si="33"/>
        <v>0</v>
      </c>
      <c r="W145" s="136">
        <f t="shared" si="33"/>
        <v>0</v>
      </c>
      <c r="X145" s="136">
        <f t="shared" si="33"/>
        <v>0</v>
      </c>
      <c r="Y145" s="136">
        <f t="shared" si="33"/>
        <v>0</v>
      </c>
      <c r="Z145" s="136">
        <f t="shared" si="33"/>
        <v>0</v>
      </c>
      <c r="AA145" s="136">
        <f t="shared" si="33"/>
        <v>0</v>
      </c>
      <c r="AB145" s="136">
        <f t="shared" si="33"/>
        <v>0</v>
      </c>
      <c r="AC145" s="136">
        <f t="shared" si="33"/>
        <v>0</v>
      </c>
      <c r="AD145" s="136">
        <f t="shared" si="33"/>
        <v>0</v>
      </c>
      <c r="AE145" s="136">
        <f t="shared" si="33"/>
        <v>0</v>
      </c>
      <c r="AF145" s="136">
        <f t="shared" si="33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34"/>
        <v>0</v>
      </c>
      <c r="D146" s="136">
        <f t="shared" si="34"/>
        <v>0</v>
      </c>
      <c r="E146" s="136">
        <f t="shared" si="34"/>
        <v>0</v>
      </c>
      <c r="F146" s="136">
        <f t="shared" si="34"/>
        <v>0</v>
      </c>
      <c r="G146" s="136">
        <f t="shared" si="34"/>
        <v>0</v>
      </c>
      <c r="H146" s="136">
        <f t="shared" si="34"/>
        <v>0</v>
      </c>
      <c r="I146" s="136">
        <f t="shared" si="34"/>
        <v>0</v>
      </c>
      <c r="J146" s="136">
        <f t="shared" si="34"/>
        <v>0</v>
      </c>
      <c r="K146" s="136">
        <f t="shared" si="34"/>
        <v>0</v>
      </c>
      <c r="L146" s="136">
        <f t="shared" si="34"/>
        <v>0</v>
      </c>
      <c r="M146" s="136">
        <f t="shared" si="34"/>
        <v>0</v>
      </c>
      <c r="N146" s="136">
        <f t="shared" si="34"/>
        <v>0</v>
      </c>
      <c r="O146" s="136">
        <f t="shared" si="34"/>
        <v>0</v>
      </c>
      <c r="P146" s="136">
        <f t="shared" si="34"/>
        <v>0</v>
      </c>
      <c r="Q146" s="136">
        <f t="shared" si="34"/>
        <v>0</v>
      </c>
      <c r="R146" s="136">
        <f t="shared" si="31"/>
        <v>0</v>
      </c>
      <c r="S146" s="136">
        <f t="shared" si="31"/>
        <v>0</v>
      </c>
      <c r="T146" s="136">
        <f t="shared" si="31"/>
        <v>0</v>
      </c>
      <c r="U146" s="136">
        <f t="shared" si="31"/>
        <v>0</v>
      </c>
      <c r="V146" s="136">
        <f t="shared" si="33"/>
        <v>0</v>
      </c>
      <c r="W146" s="136">
        <f t="shared" si="33"/>
        <v>0</v>
      </c>
      <c r="X146" s="136">
        <f t="shared" si="33"/>
        <v>0</v>
      </c>
      <c r="Y146" s="136">
        <f t="shared" si="33"/>
        <v>0</v>
      </c>
      <c r="Z146" s="136">
        <f t="shared" si="33"/>
        <v>0</v>
      </c>
      <c r="AA146" s="136">
        <f t="shared" si="33"/>
        <v>0</v>
      </c>
      <c r="AB146" s="136">
        <f t="shared" si="33"/>
        <v>0</v>
      </c>
      <c r="AC146" s="136">
        <f t="shared" si="33"/>
        <v>0</v>
      </c>
      <c r="AD146" s="136">
        <f t="shared" si="33"/>
        <v>0</v>
      </c>
      <c r="AE146" s="136">
        <f t="shared" si="33"/>
        <v>0</v>
      </c>
      <c r="AF146" s="136">
        <f t="shared" si="33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34"/>
        <v>0.8</v>
      </c>
      <c r="D147" s="136">
        <f t="shared" si="34"/>
        <v>0.8</v>
      </c>
      <c r="E147" s="136">
        <f t="shared" si="34"/>
        <v>0.8</v>
      </c>
      <c r="F147" s="136">
        <f t="shared" si="34"/>
        <v>0.8</v>
      </c>
      <c r="G147" s="136">
        <f t="shared" si="34"/>
        <v>0.8</v>
      </c>
      <c r="H147" s="136">
        <f t="shared" si="34"/>
        <v>0.8</v>
      </c>
      <c r="I147" s="136">
        <f t="shared" si="34"/>
        <v>0.8</v>
      </c>
      <c r="J147" s="136">
        <f t="shared" si="34"/>
        <v>0.8</v>
      </c>
      <c r="K147" s="136">
        <f t="shared" si="34"/>
        <v>0.8</v>
      </c>
      <c r="L147" s="136">
        <f t="shared" si="34"/>
        <v>0.8</v>
      </c>
      <c r="M147" s="136">
        <f t="shared" si="34"/>
        <v>0.8</v>
      </c>
      <c r="N147" s="136">
        <f t="shared" si="34"/>
        <v>0.8</v>
      </c>
      <c r="O147" s="136">
        <f t="shared" si="34"/>
        <v>0.8</v>
      </c>
      <c r="P147" s="136">
        <f t="shared" si="34"/>
        <v>0.8</v>
      </c>
      <c r="Q147" s="136">
        <f t="shared" si="34"/>
        <v>0.8</v>
      </c>
      <c r="R147" s="136">
        <f t="shared" si="31"/>
        <v>0.8</v>
      </c>
      <c r="S147" s="136">
        <f t="shared" si="31"/>
        <v>0.8</v>
      </c>
      <c r="T147" s="136">
        <f t="shared" si="31"/>
        <v>0.8</v>
      </c>
      <c r="U147" s="136">
        <f t="shared" si="31"/>
        <v>0.8</v>
      </c>
      <c r="V147" s="136">
        <f t="shared" si="33"/>
        <v>0.8</v>
      </c>
      <c r="W147" s="136">
        <f t="shared" si="33"/>
        <v>0.8</v>
      </c>
      <c r="X147" s="136">
        <f t="shared" ref="X147:AF171" si="35">W147</f>
        <v>0.8</v>
      </c>
      <c r="Y147" s="136">
        <f t="shared" si="35"/>
        <v>0.8</v>
      </c>
      <c r="Z147" s="136">
        <f t="shared" si="35"/>
        <v>0.8</v>
      </c>
      <c r="AA147" s="136">
        <f t="shared" si="35"/>
        <v>0.8</v>
      </c>
      <c r="AB147" s="136">
        <f t="shared" si="35"/>
        <v>0.8</v>
      </c>
      <c r="AC147" s="136">
        <f t="shared" si="35"/>
        <v>0.8</v>
      </c>
      <c r="AD147" s="136">
        <f t="shared" si="35"/>
        <v>0.8</v>
      </c>
      <c r="AE147" s="136">
        <f t="shared" si="35"/>
        <v>0.8</v>
      </c>
      <c r="AF147" s="136">
        <f t="shared" si="35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34"/>
        <v>1.5</v>
      </c>
      <c r="D148" s="136">
        <f t="shared" si="34"/>
        <v>1.5</v>
      </c>
      <c r="E148" s="136">
        <f t="shared" si="34"/>
        <v>1.5</v>
      </c>
      <c r="F148" s="136">
        <f t="shared" si="34"/>
        <v>1.5</v>
      </c>
      <c r="G148" s="136">
        <f t="shared" si="34"/>
        <v>1.5</v>
      </c>
      <c r="H148" s="136">
        <f t="shared" si="34"/>
        <v>1.5</v>
      </c>
      <c r="I148" s="136">
        <f t="shared" si="34"/>
        <v>1.5</v>
      </c>
      <c r="J148" s="136">
        <f t="shared" si="34"/>
        <v>1.5</v>
      </c>
      <c r="K148" s="136">
        <f t="shared" si="34"/>
        <v>1.5</v>
      </c>
      <c r="L148" s="136">
        <f t="shared" si="34"/>
        <v>1.5</v>
      </c>
      <c r="M148" s="136">
        <f t="shared" si="34"/>
        <v>1.5</v>
      </c>
      <c r="N148" s="136">
        <f t="shared" si="34"/>
        <v>1.5</v>
      </c>
      <c r="O148" s="136">
        <f t="shared" si="34"/>
        <v>1.5</v>
      </c>
      <c r="P148" s="136">
        <f t="shared" si="34"/>
        <v>1.5</v>
      </c>
      <c r="Q148" s="136">
        <f t="shared" si="34"/>
        <v>1.5</v>
      </c>
      <c r="R148" s="136">
        <f t="shared" si="31"/>
        <v>1.5</v>
      </c>
      <c r="S148" s="136">
        <f t="shared" si="31"/>
        <v>1.5</v>
      </c>
      <c r="T148" s="136">
        <f t="shared" si="31"/>
        <v>1.5</v>
      </c>
      <c r="U148" s="136">
        <f t="shared" si="31"/>
        <v>1.5</v>
      </c>
      <c r="V148" s="136">
        <f t="shared" si="31"/>
        <v>1.5</v>
      </c>
      <c r="W148" s="136">
        <f t="shared" si="31"/>
        <v>1.5</v>
      </c>
      <c r="X148" s="136">
        <f t="shared" si="35"/>
        <v>1.5</v>
      </c>
      <c r="Y148" s="136">
        <f t="shared" si="35"/>
        <v>1.5</v>
      </c>
      <c r="Z148" s="136">
        <f t="shared" si="35"/>
        <v>1.5</v>
      </c>
      <c r="AA148" s="136">
        <f t="shared" si="35"/>
        <v>1.5</v>
      </c>
      <c r="AB148" s="136">
        <f t="shared" si="35"/>
        <v>1.5</v>
      </c>
      <c r="AC148" s="136">
        <f t="shared" si="35"/>
        <v>1.5</v>
      </c>
      <c r="AD148" s="136">
        <f t="shared" si="35"/>
        <v>1.5</v>
      </c>
      <c r="AE148" s="136">
        <f t="shared" si="35"/>
        <v>1.5</v>
      </c>
      <c r="AF148" s="136">
        <f t="shared" si="35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34"/>
        <v>1</v>
      </c>
      <c r="D149" s="136">
        <f t="shared" si="34"/>
        <v>1</v>
      </c>
      <c r="E149" s="136">
        <f t="shared" si="34"/>
        <v>1</v>
      </c>
      <c r="F149" s="136">
        <f t="shared" si="34"/>
        <v>1</v>
      </c>
      <c r="G149" s="136">
        <f t="shared" si="34"/>
        <v>1</v>
      </c>
      <c r="H149" s="136">
        <f t="shared" si="34"/>
        <v>1</v>
      </c>
      <c r="I149" s="136">
        <f t="shared" si="34"/>
        <v>1</v>
      </c>
      <c r="J149" s="136">
        <f t="shared" si="34"/>
        <v>1</v>
      </c>
      <c r="K149" s="136">
        <f t="shared" si="34"/>
        <v>1</v>
      </c>
      <c r="L149" s="136">
        <f t="shared" si="34"/>
        <v>1</v>
      </c>
      <c r="M149" s="136">
        <f t="shared" si="34"/>
        <v>1</v>
      </c>
      <c r="N149" s="136">
        <f t="shared" si="34"/>
        <v>1</v>
      </c>
      <c r="O149" s="136">
        <f t="shared" si="34"/>
        <v>1</v>
      </c>
      <c r="P149" s="136">
        <f t="shared" si="34"/>
        <v>1</v>
      </c>
      <c r="Q149" s="136">
        <f t="shared" si="34"/>
        <v>1</v>
      </c>
      <c r="R149" s="136">
        <f t="shared" si="31"/>
        <v>1</v>
      </c>
      <c r="S149" s="136">
        <f t="shared" si="31"/>
        <v>1</v>
      </c>
      <c r="T149" s="136">
        <f t="shared" si="31"/>
        <v>1</v>
      </c>
      <c r="U149" s="136">
        <f t="shared" si="31"/>
        <v>1</v>
      </c>
      <c r="V149" s="136">
        <f t="shared" si="31"/>
        <v>1</v>
      </c>
      <c r="W149" s="136">
        <f t="shared" si="31"/>
        <v>1</v>
      </c>
      <c r="X149" s="136">
        <f t="shared" si="35"/>
        <v>1</v>
      </c>
      <c r="Y149" s="136">
        <f t="shared" si="35"/>
        <v>1</v>
      </c>
      <c r="Z149" s="136">
        <f t="shared" si="35"/>
        <v>1</v>
      </c>
      <c r="AA149" s="136">
        <f t="shared" si="35"/>
        <v>1</v>
      </c>
      <c r="AB149" s="136">
        <f t="shared" si="35"/>
        <v>1</v>
      </c>
      <c r="AC149" s="136">
        <f t="shared" si="35"/>
        <v>1</v>
      </c>
      <c r="AD149" s="136">
        <f t="shared" si="35"/>
        <v>1</v>
      </c>
      <c r="AE149" s="136">
        <f t="shared" si="35"/>
        <v>1</v>
      </c>
      <c r="AF149" s="136">
        <f t="shared" si="35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34"/>
        <v>1</v>
      </c>
      <c r="D150" s="136">
        <f t="shared" si="34"/>
        <v>1</v>
      </c>
      <c r="E150" s="136">
        <f t="shared" si="34"/>
        <v>1</v>
      </c>
      <c r="F150" s="136">
        <f t="shared" si="34"/>
        <v>1</v>
      </c>
      <c r="G150" s="136">
        <f t="shared" si="34"/>
        <v>1</v>
      </c>
      <c r="H150" s="136">
        <f t="shared" si="34"/>
        <v>1</v>
      </c>
      <c r="I150" s="136">
        <f t="shared" si="34"/>
        <v>1</v>
      </c>
      <c r="J150" s="136">
        <f t="shared" si="34"/>
        <v>1</v>
      </c>
      <c r="K150" s="136">
        <f t="shared" si="34"/>
        <v>1</v>
      </c>
      <c r="L150" s="136">
        <f t="shared" si="34"/>
        <v>1</v>
      </c>
      <c r="M150" s="136">
        <f t="shared" si="34"/>
        <v>1</v>
      </c>
      <c r="N150" s="136">
        <f t="shared" si="34"/>
        <v>1</v>
      </c>
      <c r="O150" s="136">
        <f t="shared" si="34"/>
        <v>1</v>
      </c>
      <c r="P150" s="136">
        <f t="shared" si="34"/>
        <v>1</v>
      </c>
      <c r="Q150" s="136">
        <f t="shared" si="34"/>
        <v>1</v>
      </c>
      <c r="R150" s="136">
        <f t="shared" si="31"/>
        <v>1</v>
      </c>
      <c r="S150" s="136">
        <f t="shared" si="31"/>
        <v>1</v>
      </c>
      <c r="T150" s="136">
        <f t="shared" si="31"/>
        <v>1</v>
      </c>
      <c r="U150" s="136">
        <f t="shared" si="31"/>
        <v>1</v>
      </c>
      <c r="V150" s="136">
        <f t="shared" si="31"/>
        <v>1</v>
      </c>
      <c r="W150" s="136">
        <f t="shared" si="31"/>
        <v>1</v>
      </c>
      <c r="X150" s="136">
        <f t="shared" si="35"/>
        <v>1</v>
      </c>
      <c r="Y150" s="136">
        <f t="shared" si="35"/>
        <v>1</v>
      </c>
      <c r="Z150" s="136">
        <f t="shared" si="35"/>
        <v>1</v>
      </c>
      <c r="AA150" s="136">
        <f t="shared" si="35"/>
        <v>1</v>
      </c>
      <c r="AB150" s="136">
        <f t="shared" si="35"/>
        <v>1</v>
      </c>
      <c r="AC150" s="136">
        <f t="shared" si="35"/>
        <v>1</v>
      </c>
      <c r="AD150" s="136">
        <f t="shared" si="35"/>
        <v>1</v>
      </c>
      <c r="AE150" s="136">
        <f t="shared" si="35"/>
        <v>1</v>
      </c>
      <c r="AF150" s="136">
        <f t="shared" si="35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34"/>
        <v>0.42</v>
      </c>
      <c r="D151" s="136">
        <f t="shared" si="34"/>
        <v>0.42</v>
      </c>
      <c r="E151" s="136">
        <f t="shared" si="34"/>
        <v>0.42</v>
      </c>
      <c r="F151" s="136">
        <f t="shared" si="34"/>
        <v>0.42</v>
      </c>
      <c r="G151" s="136">
        <f t="shared" si="34"/>
        <v>0.42</v>
      </c>
      <c r="H151" s="136">
        <f t="shared" si="34"/>
        <v>0.42</v>
      </c>
      <c r="I151" s="136">
        <f t="shared" si="34"/>
        <v>0.42</v>
      </c>
      <c r="J151" s="136">
        <f t="shared" si="34"/>
        <v>0.42</v>
      </c>
      <c r="K151" s="136">
        <f t="shared" si="34"/>
        <v>0.42</v>
      </c>
      <c r="L151" s="136">
        <f t="shared" si="34"/>
        <v>0.42</v>
      </c>
      <c r="M151" s="136">
        <f t="shared" si="34"/>
        <v>0.42</v>
      </c>
      <c r="N151" s="136">
        <f t="shared" si="34"/>
        <v>0.42</v>
      </c>
      <c r="O151" s="136">
        <f t="shared" si="34"/>
        <v>0.42</v>
      </c>
      <c r="P151" s="136">
        <f t="shared" si="34"/>
        <v>0.42</v>
      </c>
      <c r="Q151" s="136">
        <f t="shared" si="34"/>
        <v>0.42</v>
      </c>
      <c r="R151" s="136">
        <f t="shared" si="31"/>
        <v>0.42</v>
      </c>
      <c r="S151" s="136">
        <f t="shared" si="31"/>
        <v>0.42</v>
      </c>
      <c r="T151" s="136">
        <f t="shared" si="31"/>
        <v>0.42</v>
      </c>
      <c r="U151" s="136">
        <f t="shared" si="31"/>
        <v>0.42</v>
      </c>
      <c r="V151" s="136">
        <f t="shared" si="31"/>
        <v>0.42</v>
      </c>
      <c r="W151" s="136">
        <f t="shared" si="31"/>
        <v>0.42</v>
      </c>
      <c r="X151" s="136">
        <f t="shared" si="35"/>
        <v>0.42</v>
      </c>
      <c r="Y151" s="136">
        <f t="shared" si="35"/>
        <v>0.42</v>
      </c>
      <c r="Z151" s="136">
        <f t="shared" si="35"/>
        <v>0.42</v>
      </c>
      <c r="AA151" s="136">
        <f t="shared" si="35"/>
        <v>0.42</v>
      </c>
      <c r="AB151" s="136">
        <f t="shared" si="35"/>
        <v>0.42</v>
      </c>
      <c r="AC151" s="136">
        <f t="shared" si="35"/>
        <v>0.42</v>
      </c>
      <c r="AD151" s="136">
        <f t="shared" si="35"/>
        <v>0.42</v>
      </c>
      <c r="AE151" s="136">
        <f t="shared" si="35"/>
        <v>0.42</v>
      </c>
      <c r="AF151" s="136">
        <f t="shared" si="35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34"/>
        <v>0.46</v>
      </c>
      <c r="D152" s="136">
        <f t="shared" si="34"/>
        <v>0.46</v>
      </c>
      <c r="E152" s="136">
        <f t="shared" si="34"/>
        <v>0.46</v>
      </c>
      <c r="F152" s="136">
        <f t="shared" si="34"/>
        <v>0.46</v>
      </c>
      <c r="G152" s="136">
        <f t="shared" si="34"/>
        <v>0.46</v>
      </c>
      <c r="H152" s="136">
        <f t="shared" si="34"/>
        <v>0.46</v>
      </c>
      <c r="I152" s="136">
        <f t="shared" si="34"/>
        <v>0.46</v>
      </c>
      <c r="J152" s="136">
        <f t="shared" si="34"/>
        <v>0.46</v>
      </c>
      <c r="K152" s="136">
        <f t="shared" si="34"/>
        <v>0.46</v>
      </c>
      <c r="L152" s="136">
        <f t="shared" si="34"/>
        <v>0.46</v>
      </c>
      <c r="M152" s="136">
        <f t="shared" si="34"/>
        <v>0.46</v>
      </c>
      <c r="N152" s="136">
        <f t="shared" si="34"/>
        <v>0.46</v>
      </c>
      <c r="O152" s="136">
        <f t="shared" si="34"/>
        <v>0.46</v>
      </c>
      <c r="P152" s="136">
        <f t="shared" si="34"/>
        <v>0.46</v>
      </c>
      <c r="Q152" s="136">
        <f t="shared" si="34"/>
        <v>0.46</v>
      </c>
      <c r="R152" s="136">
        <f t="shared" si="31"/>
        <v>0.46</v>
      </c>
      <c r="S152" s="136">
        <f t="shared" si="31"/>
        <v>0.46</v>
      </c>
      <c r="T152" s="136">
        <f t="shared" si="31"/>
        <v>0.46</v>
      </c>
      <c r="U152" s="136">
        <f t="shared" si="31"/>
        <v>0.46</v>
      </c>
      <c r="V152" s="136">
        <f t="shared" si="31"/>
        <v>0.46</v>
      </c>
      <c r="W152" s="136">
        <f t="shared" si="31"/>
        <v>0.46</v>
      </c>
      <c r="X152" s="136">
        <f t="shared" si="35"/>
        <v>0.46</v>
      </c>
      <c r="Y152" s="136">
        <f t="shared" si="35"/>
        <v>0.46</v>
      </c>
      <c r="Z152" s="136">
        <f t="shared" si="35"/>
        <v>0.46</v>
      </c>
      <c r="AA152" s="136">
        <f t="shared" si="35"/>
        <v>0.46</v>
      </c>
      <c r="AB152" s="136">
        <f t="shared" si="35"/>
        <v>0.46</v>
      </c>
      <c r="AC152" s="136">
        <f t="shared" si="35"/>
        <v>0.46</v>
      </c>
      <c r="AD152" s="136">
        <f t="shared" si="35"/>
        <v>0.46</v>
      </c>
      <c r="AE152" s="136">
        <f t="shared" si="35"/>
        <v>0.46</v>
      </c>
      <c r="AF152" s="136">
        <f t="shared" si="35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34"/>
        <v>0.85</v>
      </c>
      <c r="D153" s="136">
        <f t="shared" si="34"/>
        <v>0.85</v>
      </c>
      <c r="E153" s="136">
        <f t="shared" si="34"/>
        <v>0.85</v>
      </c>
      <c r="F153" s="136">
        <f t="shared" si="34"/>
        <v>0.85</v>
      </c>
      <c r="G153" s="136">
        <f t="shared" si="34"/>
        <v>0.85</v>
      </c>
      <c r="H153" s="136">
        <f t="shared" si="34"/>
        <v>0.85</v>
      </c>
      <c r="I153" s="136">
        <f t="shared" si="34"/>
        <v>0.85</v>
      </c>
      <c r="J153" s="136">
        <f t="shared" si="34"/>
        <v>0.85</v>
      </c>
      <c r="K153" s="136">
        <f t="shared" si="34"/>
        <v>0.85</v>
      </c>
      <c r="L153" s="136">
        <f t="shared" si="34"/>
        <v>0.85</v>
      </c>
      <c r="M153" s="136">
        <f t="shared" si="34"/>
        <v>0.85</v>
      </c>
      <c r="N153" s="136">
        <f t="shared" si="34"/>
        <v>0.85</v>
      </c>
      <c r="O153" s="136">
        <f t="shared" si="34"/>
        <v>0.85</v>
      </c>
      <c r="P153" s="136">
        <f t="shared" si="34"/>
        <v>0.85</v>
      </c>
      <c r="Q153" s="136">
        <f t="shared" si="34"/>
        <v>0.85</v>
      </c>
      <c r="R153" s="136">
        <f t="shared" si="31"/>
        <v>0.85</v>
      </c>
      <c r="S153" s="136">
        <f t="shared" si="31"/>
        <v>0.85</v>
      </c>
      <c r="T153" s="136">
        <f t="shared" si="31"/>
        <v>0.85</v>
      </c>
      <c r="U153" s="136">
        <f t="shared" si="31"/>
        <v>0.85</v>
      </c>
      <c r="V153" s="136">
        <f t="shared" si="31"/>
        <v>0.85</v>
      </c>
      <c r="W153" s="136">
        <f t="shared" si="31"/>
        <v>0.85</v>
      </c>
      <c r="X153" s="136">
        <f t="shared" si="35"/>
        <v>0.85</v>
      </c>
      <c r="Y153" s="136">
        <f t="shared" si="35"/>
        <v>0.85</v>
      </c>
      <c r="Z153" s="136">
        <f t="shared" si="35"/>
        <v>0.85</v>
      </c>
      <c r="AA153" s="136">
        <f t="shared" si="35"/>
        <v>0.85</v>
      </c>
      <c r="AB153" s="136">
        <f t="shared" si="35"/>
        <v>0.85</v>
      </c>
      <c r="AC153" s="136">
        <f t="shared" si="35"/>
        <v>0.85</v>
      </c>
      <c r="AD153" s="136">
        <f t="shared" si="35"/>
        <v>0.85</v>
      </c>
      <c r="AE153" s="136">
        <f t="shared" si="35"/>
        <v>0.85</v>
      </c>
      <c r="AF153" s="136">
        <f t="shared" si="35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34"/>
        <v>0.9</v>
      </c>
      <c r="D154" s="136">
        <f t="shared" si="34"/>
        <v>0.9</v>
      </c>
      <c r="E154" s="136">
        <f t="shared" si="34"/>
        <v>0.9</v>
      </c>
      <c r="F154" s="136">
        <f t="shared" si="34"/>
        <v>0.9</v>
      </c>
      <c r="G154" s="136">
        <f t="shared" si="34"/>
        <v>0.9</v>
      </c>
      <c r="H154" s="136">
        <f t="shared" si="34"/>
        <v>0.9</v>
      </c>
      <c r="I154" s="136">
        <f t="shared" si="34"/>
        <v>0.9</v>
      </c>
      <c r="J154" s="136">
        <f t="shared" si="34"/>
        <v>0.9</v>
      </c>
      <c r="K154" s="136">
        <f t="shared" si="34"/>
        <v>0.9</v>
      </c>
      <c r="L154" s="136">
        <f t="shared" si="34"/>
        <v>0.9</v>
      </c>
      <c r="M154" s="136">
        <f t="shared" si="34"/>
        <v>0.9</v>
      </c>
      <c r="N154" s="136">
        <f t="shared" si="34"/>
        <v>0.9</v>
      </c>
      <c r="O154" s="136">
        <f t="shared" si="34"/>
        <v>0.9</v>
      </c>
      <c r="P154" s="136">
        <f t="shared" si="34"/>
        <v>0.9</v>
      </c>
      <c r="Q154" s="136">
        <f t="shared" si="34"/>
        <v>0.9</v>
      </c>
      <c r="R154" s="136">
        <f t="shared" si="31"/>
        <v>0.9</v>
      </c>
      <c r="S154" s="136">
        <f t="shared" si="31"/>
        <v>0.9</v>
      </c>
      <c r="T154" s="136">
        <f t="shared" si="31"/>
        <v>0.9</v>
      </c>
      <c r="U154" s="136">
        <f t="shared" si="31"/>
        <v>0.9</v>
      </c>
      <c r="V154" s="136">
        <f t="shared" si="31"/>
        <v>0.9</v>
      </c>
      <c r="W154" s="136">
        <f t="shared" si="31"/>
        <v>0.9</v>
      </c>
      <c r="X154" s="136">
        <f t="shared" si="35"/>
        <v>0.9</v>
      </c>
      <c r="Y154" s="136">
        <f t="shared" si="35"/>
        <v>0.9</v>
      </c>
      <c r="Z154" s="136">
        <f t="shared" si="35"/>
        <v>0.9</v>
      </c>
      <c r="AA154" s="136">
        <f t="shared" si="35"/>
        <v>0.9</v>
      </c>
      <c r="AB154" s="136">
        <f t="shared" si="35"/>
        <v>0.9</v>
      </c>
      <c r="AC154" s="136">
        <f t="shared" si="35"/>
        <v>0.9</v>
      </c>
      <c r="AD154" s="136">
        <f t="shared" si="35"/>
        <v>0.9</v>
      </c>
      <c r="AE154" s="136">
        <f t="shared" si="35"/>
        <v>0.9</v>
      </c>
      <c r="AF154" s="136">
        <f t="shared" si="35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34"/>
        <v>0.44</v>
      </c>
      <c r="D155" s="136">
        <f t="shared" si="34"/>
        <v>0.44</v>
      </c>
      <c r="E155" s="136">
        <f t="shared" si="34"/>
        <v>0.44</v>
      </c>
      <c r="F155" s="136">
        <f t="shared" si="34"/>
        <v>0.44</v>
      </c>
      <c r="G155" s="136">
        <f t="shared" si="34"/>
        <v>0.44</v>
      </c>
      <c r="H155" s="136">
        <f t="shared" si="34"/>
        <v>0.44</v>
      </c>
      <c r="I155" s="136">
        <f t="shared" si="34"/>
        <v>0.44</v>
      </c>
      <c r="J155" s="136">
        <f t="shared" si="34"/>
        <v>0.44</v>
      </c>
      <c r="K155" s="136">
        <f t="shared" si="34"/>
        <v>0.44</v>
      </c>
      <c r="L155" s="136">
        <f t="shared" si="34"/>
        <v>0.44</v>
      </c>
      <c r="M155" s="136">
        <f t="shared" si="34"/>
        <v>0.44</v>
      </c>
      <c r="N155" s="136">
        <f t="shared" si="34"/>
        <v>0.44</v>
      </c>
      <c r="O155" s="136">
        <f t="shared" si="34"/>
        <v>0.44</v>
      </c>
      <c r="P155" s="136">
        <f t="shared" si="34"/>
        <v>0.44</v>
      </c>
      <c r="Q155" s="136">
        <f t="shared" si="34"/>
        <v>0.44</v>
      </c>
      <c r="R155" s="136">
        <f t="shared" si="31"/>
        <v>0.44</v>
      </c>
      <c r="S155" s="136">
        <f t="shared" si="31"/>
        <v>0.44</v>
      </c>
      <c r="T155" s="136">
        <f t="shared" si="31"/>
        <v>0.44</v>
      </c>
      <c r="U155" s="136">
        <f t="shared" si="31"/>
        <v>0.44</v>
      </c>
      <c r="V155" s="136">
        <f t="shared" si="31"/>
        <v>0.44</v>
      </c>
      <c r="W155" s="136">
        <f t="shared" si="31"/>
        <v>0.44</v>
      </c>
      <c r="X155" s="136">
        <f t="shared" si="35"/>
        <v>0.44</v>
      </c>
      <c r="Y155" s="136">
        <f t="shared" si="35"/>
        <v>0.44</v>
      </c>
      <c r="Z155" s="136">
        <f t="shared" si="35"/>
        <v>0.44</v>
      </c>
      <c r="AA155" s="136">
        <f t="shared" si="35"/>
        <v>0.44</v>
      </c>
      <c r="AB155" s="136">
        <f t="shared" si="35"/>
        <v>0.44</v>
      </c>
      <c r="AC155" s="136">
        <f t="shared" si="35"/>
        <v>0.44</v>
      </c>
      <c r="AD155" s="136">
        <f t="shared" si="35"/>
        <v>0.44</v>
      </c>
      <c r="AE155" s="136">
        <f t="shared" si="35"/>
        <v>0.44</v>
      </c>
      <c r="AF155" s="136">
        <f t="shared" si="35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6">B156</f>
        <v>0.9</v>
      </c>
      <c r="D156" s="136">
        <f t="shared" si="36"/>
        <v>0.9</v>
      </c>
      <c r="E156" s="136">
        <f t="shared" si="36"/>
        <v>0.9</v>
      </c>
      <c r="F156" s="136">
        <f t="shared" si="36"/>
        <v>0.9</v>
      </c>
      <c r="G156" s="136">
        <f t="shared" si="36"/>
        <v>0.9</v>
      </c>
      <c r="H156" s="136">
        <f t="shared" si="36"/>
        <v>0.9</v>
      </c>
      <c r="I156" s="136">
        <f t="shared" si="36"/>
        <v>0.9</v>
      </c>
      <c r="J156" s="136">
        <f t="shared" si="36"/>
        <v>0.9</v>
      </c>
      <c r="K156" s="136">
        <f t="shared" si="36"/>
        <v>0.9</v>
      </c>
      <c r="L156" s="136">
        <f t="shared" si="36"/>
        <v>0.9</v>
      </c>
      <c r="M156" s="136">
        <f t="shared" si="36"/>
        <v>0.9</v>
      </c>
      <c r="N156" s="136">
        <f t="shared" si="36"/>
        <v>0.9</v>
      </c>
      <c r="O156" s="136">
        <f t="shared" si="36"/>
        <v>0.9</v>
      </c>
      <c r="P156" s="136">
        <f t="shared" si="36"/>
        <v>0.9</v>
      </c>
      <c r="Q156" s="136">
        <f t="shared" si="36"/>
        <v>0.9</v>
      </c>
      <c r="R156" s="136">
        <f t="shared" si="31"/>
        <v>0.9</v>
      </c>
      <c r="S156" s="136">
        <f t="shared" si="31"/>
        <v>0.9</v>
      </c>
      <c r="T156" s="136">
        <f t="shared" si="31"/>
        <v>0.9</v>
      </c>
      <c r="U156" s="136">
        <f t="shared" si="31"/>
        <v>0.9</v>
      </c>
      <c r="V156" s="136">
        <f t="shared" si="31"/>
        <v>0.9</v>
      </c>
      <c r="W156" s="136">
        <f t="shared" si="31"/>
        <v>0.9</v>
      </c>
      <c r="X156" s="136">
        <f t="shared" si="35"/>
        <v>0.9</v>
      </c>
      <c r="Y156" s="136">
        <f t="shared" si="35"/>
        <v>0.9</v>
      </c>
      <c r="Z156" s="136">
        <f t="shared" si="35"/>
        <v>0.9</v>
      </c>
      <c r="AA156" s="136">
        <f t="shared" si="35"/>
        <v>0.9</v>
      </c>
      <c r="AB156" s="136">
        <f t="shared" si="35"/>
        <v>0.9</v>
      </c>
      <c r="AC156" s="136">
        <f t="shared" si="35"/>
        <v>0.9</v>
      </c>
      <c r="AD156" s="136">
        <f t="shared" si="35"/>
        <v>0.9</v>
      </c>
      <c r="AE156" s="136">
        <f t="shared" si="35"/>
        <v>0.9</v>
      </c>
      <c r="AF156" s="136">
        <f t="shared" si="35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6"/>
        <v>2.1</v>
      </c>
      <c r="D157" s="136">
        <f t="shared" si="36"/>
        <v>2.1</v>
      </c>
      <c r="E157" s="136">
        <f t="shared" si="36"/>
        <v>2.1</v>
      </c>
      <c r="F157" s="136">
        <f t="shared" si="36"/>
        <v>2.1</v>
      </c>
      <c r="G157" s="136">
        <f t="shared" si="36"/>
        <v>2.1</v>
      </c>
      <c r="H157" s="136">
        <f t="shared" si="36"/>
        <v>2.1</v>
      </c>
      <c r="I157" s="136">
        <f t="shared" si="36"/>
        <v>2.1</v>
      </c>
      <c r="J157" s="136">
        <f t="shared" si="36"/>
        <v>2.1</v>
      </c>
      <c r="K157" s="136">
        <f t="shared" si="36"/>
        <v>2.1</v>
      </c>
      <c r="L157" s="136">
        <f t="shared" si="36"/>
        <v>2.1</v>
      </c>
      <c r="M157" s="136">
        <f t="shared" si="36"/>
        <v>2.1</v>
      </c>
      <c r="N157" s="136">
        <f t="shared" si="36"/>
        <v>2.1</v>
      </c>
      <c r="O157" s="136">
        <f t="shared" si="36"/>
        <v>2.1</v>
      </c>
      <c r="P157" s="136">
        <f t="shared" si="36"/>
        <v>2.1</v>
      </c>
      <c r="Q157" s="136">
        <f t="shared" si="36"/>
        <v>2.1</v>
      </c>
      <c r="R157" s="136">
        <f t="shared" si="31"/>
        <v>2.1</v>
      </c>
      <c r="S157" s="136">
        <f t="shared" si="31"/>
        <v>2.1</v>
      </c>
      <c r="T157" s="136">
        <f t="shared" si="31"/>
        <v>2.1</v>
      </c>
      <c r="U157" s="136">
        <f t="shared" si="31"/>
        <v>2.1</v>
      </c>
      <c r="V157" s="136">
        <f t="shared" si="31"/>
        <v>2.1</v>
      </c>
      <c r="W157" s="136">
        <f t="shared" si="31"/>
        <v>2.1</v>
      </c>
      <c r="X157" s="136">
        <f t="shared" si="35"/>
        <v>2.1</v>
      </c>
      <c r="Y157" s="136">
        <f t="shared" si="35"/>
        <v>2.1</v>
      </c>
      <c r="Z157" s="136">
        <f t="shared" si="35"/>
        <v>2.1</v>
      </c>
      <c r="AA157" s="136">
        <f t="shared" si="35"/>
        <v>2.1</v>
      </c>
      <c r="AB157" s="136">
        <f t="shared" si="35"/>
        <v>2.1</v>
      </c>
      <c r="AC157" s="136">
        <f t="shared" si="35"/>
        <v>2.1</v>
      </c>
      <c r="AD157" s="136">
        <f t="shared" si="35"/>
        <v>2.1</v>
      </c>
      <c r="AE157" s="136">
        <f t="shared" si="35"/>
        <v>2.1</v>
      </c>
      <c r="AF157" s="136">
        <f t="shared" si="35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6"/>
        <v>0.9</v>
      </c>
      <c r="D158" s="136">
        <f t="shared" si="36"/>
        <v>0.9</v>
      </c>
      <c r="E158" s="136">
        <f t="shared" si="36"/>
        <v>0.9</v>
      </c>
      <c r="F158" s="136">
        <f t="shared" si="36"/>
        <v>0.9</v>
      </c>
      <c r="G158" s="136">
        <f t="shared" si="36"/>
        <v>0.9</v>
      </c>
      <c r="H158" s="136">
        <f t="shared" si="36"/>
        <v>0.9</v>
      </c>
      <c r="I158" s="136">
        <f t="shared" si="36"/>
        <v>0.9</v>
      </c>
      <c r="J158" s="136">
        <f t="shared" si="36"/>
        <v>0.9</v>
      </c>
      <c r="K158" s="136">
        <f t="shared" si="36"/>
        <v>0.9</v>
      </c>
      <c r="L158" s="136">
        <f t="shared" si="36"/>
        <v>0.9</v>
      </c>
      <c r="M158" s="136">
        <f t="shared" si="36"/>
        <v>0.9</v>
      </c>
      <c r="N158" s="136">
        <f t="shared" si="36"/>
        <v>0.9</v>
      </c>
      <c r="O158" s="136">
        <f t="shared" si="36"/>
        <v>0.9</v>
      </c>
      <c r="P158" s="136">
        <f t="shared" si="36"/>
        <v>0.9</v>
      </c>
      <c r="Q158" s="136">
        <f t="shared" si="36"/>
        <v>0.9</v>
      </c>
      <c r="R158" s="136">
        <f t="shared" si="31"/>
        <v>0.9</v>
      </c>
      <c r="S158" s="136">
        <f t="shared" si="31"/>
        <v>0.9</v>
      </c>
      <c r="T158" s="136">
        <f t="shared" si="31"/>
        <v>0.9</v>
      </c>
      <c r="U158" s="136">
        <f t="shared" si="31"/>
        <v>0.9</v>
      </c>
      <c r="V158" s="136">
        <f t="shared" si="31"/>
        <v>0.9</v>
      </c>
      <c r="W158" s="136">
        <f t="shared" si="31"/>
        <v>0.9</v>
      </c>
      <c r="X158" s="136">
        <f t="shared" si="35"/>
        <v>0.9</v>
      </c>
      <c r="Y158" s="136">
        <f t="shared" si="35"/>
        <v>0.9</v>
      </c>
      <c r="Z158" s="136">
        <f t="shared" si="35"/>
        <v>0.9</v>
      </c>
      <c r="AA158" s="136">
        <f t="shared" si="35"/>
        <v>0.9</v>
      </c>
      <c r="AB158" s="136">
        <f t="shared" si="35"/>
        <v>0.9</v>
      </c>
      <c r="AC158" s="136">
        <f t="shared" si="35"/>
        <v>0.9</v>
      </c>
      <c r="AD158" s="136">
        <f t="shared" si="35"/>
        <v>0.9</v>
      </c>
      <c r="AE158" s="136">
        <f t="shared" si="35"/>
        <v>0.9</v>
      </c>
      <c r="AF158" s="136">
        <f t="shared" si="35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6"/>
        <v>0.57999999999999996</v>
      </c>
      <c r="D159" s="136">
        <f t="shared" si="36"/>
        <v>0.57999999999999996</v>
      </c>
      <c r="E159" s="136">
        <f t="shared" si="36"/>
        <v>0.57999999999999996</v>
      </c>
      <c r="F159" s="136">
        <f t="shared" si="36"/>
        <v>0.57999999999999996</v>
      </c>
      <c r="G159" s="136">
        <f t="shared" si="36"/>
        <v>0.57999999999999996</v>
      </c>
      <c r="H159" s="136">
        <f t="shared" si="36"/>
        <v>0.57999999999999996</v>
      </c>
      <c r="I159" s="136">
        <f t="shared" si="36"/>
        <v>0.57999999999999996</v>
      </c>
      <c r="J159" s="136">
        <f t="shared" si="36"/>
        <v>0.57999999999999996</v>
      </c>
      <c r="K159" s="136">
        <f t="shared" si="36"/>
        <v>0.57999999999999996</v>
      </c>
      <c r="L159" s="136">
        <f t="shared" si="36"/>
        <v>0.57999999999999996</v>
      </c>
      <c r="M159" s="136">
        <f t="shared" si="36"/>
        <v>0.57999999999999996</v>
      </c>
      <c r="N159" s="136">
        <f t="shared" si="36"/>
        <v>0.57999999999999996</v>
      </c>
      <c r="O159" s="136">
        <f t="shared" si="36"/>
        <v>0.57999999999999996</v>
      </c>
      <c r="P159" s="136">
        <f t="shared" si="36"/>
        <v>0.57999999999999996</v>
      </c>
      <c r="Q159" s="136">
        <f t="shared" si="36"/>
        <v>0.57999999999999996</v>
      </c>
      <c r="R159" s="136">
        <f t="shared" si="31"/>
        <v>0.57999999999999996</v>
      </c>
      <c r="S159" s="136">
        <f t="shared" si="31"/>
        <v>0.57999999999999996</v>
      </c>
      <c r="T159" s="136">
        <f t="shared" si="31"/>
        <v>0.57999999999999996</v>
      </c>
      <c r="U159" s="136">
        <f t="shared" si="31"/>
        <v>0.57999999999999996</v>
      </c>
      <c r="V159" s="136">
        <f t="shared" si="31"/>
        <v>0.57999999999999996</v>
      </c>
      <c r="W159" s="136">
        <f t="shared" si="31"/>
        <v>0.57999999999999996</v>
      </c>
      <c r="X159" s="136">
        <f t="shared" si="35"/>
        <v>0.57999999999999996</v>
      </c>
      <c r="Y159" s="136">
        <f t="shared" si="35"/>
        <v>0.57999999999999996</v>
      </c>
      <c r="Z159" s="136">
        <f t="shared" si="35"/>
        <v>0.57999999999999996</v>
      </c>
      <c r="AA159" s="136">
        <f t="shared" si="35"/>
        <v>0.57999999999999996</v>
      </c>
      <c r="AB159" s="136">
        <f t="shared" si="35"/>
        <v>0.57999999999999996</v>
      </c>
      <c r="AC159" s="136">
        <f t="shared" si="35"/>
        <v>0.57999999999999996</v>
      </c>
      <c r="AD159" s="136">
        <f t="shared" si="35"/>
        <v>0.57999999999999996</v>
      </c>
      <c r="AE159" s="136">
        <f t="shared" si="35"/>
        <v>0.57999999999999996</v>
      </c>
      <c r="AF159" s="136">
        <f t="shared" si="35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6"/>
        <v>0.8</v>
      </c>
      <c r="D160" s="136">
        <f t="shared" si="36"/>
        <v>0.8</v>
      </c>
      <c r="E160" s="136">
        <f t="shared" si="36"/>
        <v>0.8</v>
      </c>
      <c r="F160" s="136">
        <f t="shared" si="36"/>
        <v>0.8</v>
      </c>
      <c r="G160" s="136">
        <f t="shared" si="36"/>
        <v>0.8</v>
      </c>
      <c r="H160" s="136">
        <f t="shared" si="36"/>
        <v>0.8</v>
      </c>
      <c r="I160" s="136">
        <f t="shared" si="36"/>
        <v>0.8</v>
      </c>
      <c r="J160" s="136">
        <f t="shared" si="36"/>
        <v>0.8</v>
      </c>
      <c r="K160" s="136">
        <f t="shared" si="36"/>
        <v>0.8</v>
      </c>
      <c r="L160" s="136">
        <f t="shared" si="36"/>
        <v>0.8</v>
      </c>
      <c r="M160" s="136">
        <f t="shared" si="36"/>
        <v>0.8</v>
      </c>
      <c r="N160" s="136">
        <f t="shared" si="36"/>
        <v>0.8</v>
      </c>
      <c r="O160" s="136">
        <f t="shared" si="36"/>
        <v>0.8</v>
      </c>
      <c r="P160" s="136">
        <f t="shared" si="36"/>
        <v>0.8</v>
      </c>
      <c r="Q160" s="136">
        <f t="shared" si="36"/>
        <v>0.8</v>
      </c>
      <c r="R160" s="136">
        <f t="shared" si="31"/>
        <v>0.8</v>
      </c>
      <c r="S160" s="136">
        <f t="shared" si="31"/>
        <v>0.8</v>
      </c>
      <c r="T160" s="136">
        <f t="shared" si="31"/>
        <v>0.8</v>
      </c>
      <c r="U160" s="136">
        <f t="shared" si="31"/>
        <v>0.8</v>
      </c>
      <c r="V160" s="136">
        <f t="shared" si="31"/>
        <v>0.8</v>
      </c>
      <c r="W160" s="136">
        <f t="shared" si="31"/>
        <v>0.8</v>
      </c>
      <c r="X160" s="136">
        <f t="shared" si="35"/>
        <v>0.8</v>
      </c>
      <c r="Y160" s="136">
        <f t="shared" si="35"/>
        <v>0.8</v>
      </c>
      <c r="Z160" s="136">
        <f t="shared" si="35"/>
        <v>0.8</v>
      </c>
      <c r="AA160" s="136">
        <f t="shared" si="35"/>
        <v>0.8</v>
      </c>
      <c r="AB160" s="136">
        <f t="shared" si="35"/>
        <v>0.8</v>
      </c>
      <c r="AC160" s="136">
        <f t="shared" si="35"/>
        <v>0.8</v>
      </c>
      <c r="AD160" s="136">
        <f t="shared" si="35"/>
        <v>0.8</v>
      </c>
      <c r="AE160" s="136">
        <f t="shared" si="35"/>
        <v>0.8</v>
      </c>
      <c r="AF160" s="136">
        <f t="shared" si="35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6"/>
        <v>0</v>
      </c>
      <c r="D161" s="136">
        <f t="shared" si="36"/>
        <v>0</v>
      </c>
      <c r="E161" s="136">
        <f t="shared" si="36"/>
        <v>0</v>
      </c>
      <c r="F161" s="136">
        <f t="shared" si="36"/>
        <v>0</v>
      </c>
      <c r="G161" s="136">
        <f t="shared" si="36"/>
        <v>0</v>
      </c>
      <c r="H161" s="136">
        <f t="shared" si="36"/>
        <v>0</v>
      </c>
      <c r="I161" s="136">
        <f t="shared" si="36"/>
        <v>0</v>
      </c>
      <c r="J161" s="136">
        <f t="shared" si="36"/>
        <v>0</v>
      </c>
      <c r="K161" s="136">
        <f t="shared" si="36"/>
        <v>0</v>
      </c>
      <c r="L161" s="136">
        <f t="shared" si="36"/>
        <v>0</v>
      </c>
      <c r="M161" s="136">
        <f t="shared" si="36"/>
        <v>0</v>
      </c>
      <c r="N161" s="136">
        <f t="shared" si="36"/>
        <v>0</v>
      </c>
      <c r="O161" s="136">
        <f t="shared" si="36"/>
        <v>0</v>
      </c>
      <c r="P161" s="136">
        <f t="shared" si="36"/>
        <v>0</v>
      </c>
      <c r="Q161" s="136">
        <f t="shared" si="36"/>
        <v>0</v>
      </c>
      <c r="R161" s="136">
        <f t="shared" si="31"/>
        <v>0</v>
      </c>
      <c r="S161" s="136">
        <f t="shared" si="31"/>
        <v>0</v>
      </c>
      <c r="T161" s="136">
        <f t="shared" si="31"/>
        <v>0</v>
      </c>
      <c r="U161" s="136">
        <f t="shared" si="31"/>
        <v>0</v>
      </c>
      <c r="V161" s="136">
        <f t="shared" si="31"/>
        <v>0</v>
      </c>
      <c r="W161" s="136">
        <f t="shared" si="31"/>
        <v>0</v>
      </c>
      <c r="X161" s="136">
        <f t="shared" si="35"/>
        <v>0</v>
      </c>
      <c r="Y161" s="136">
        <f t="shared" si="35"/>
        <v>0</v>
      </c>
      <c r="Z161" s="136">
        <f t="shared" si="35"/>
        <v>0</v>
      </c>
      <c r="AA161" s="136">
        <f t="shared" si="35"/>
        <v>0</v>
      </c>
      <c r="AB161" s="136">
        <f t="shared" si="35"/>
        <v>0</v>
      </c>
      <c r="AC161" s="136">
        <f t="shared" si="35"/>
        <v>0</v>
      </c>
      <c r="AD161" s="136">
        <f t="shared" si="35"/>
        <v>0</v>
      </c>
      <c r="AE161" s="136">
        <f t="shared" si="35"/>
        <v>0</v>
      </c>
      <c r="AF161" s="136">
        <f t="shared" si="35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6"/>
        <v>0.6</v>
      </c>
      <c r="D162" s="136">
        <f t="shared" si="36"/>
        <v>0.6</v>
      </c>
      <c r="E162" s="136">
        <f t="shared" si="36"/>
        <v>0.6</v>
      </c>
      <c r="F162" s="136">
        <f t="shared" si="36"/>
        <v>0.6</v>
      </c>
      <c r="G162" s="136">
        <f t="shared" si="36"/>
        <v>0.6</v>
      </c>
      <c r="H162" s="136">
        <f t="shared" si="36"/>
        <v>0.6</v>
      </c>
      <c r="I162" s="136">
        <f t="shared" si="36"/>
        <v>0.6</v>
      </c>
      <c r="J162" s="136">
        <f t="shared" si="36"/>
        <v>0.6</v>
      </c>
      <c r="K162" s="136">
        <f t="shared" si="36"/>
        <v>0.6</v>
      </c>
      <c r="L162" s="136">
        <f t="shared" si="36"/>
        <v>0.6</v>
      </c>
      <c r="M162" s="136">
        <f t="shared" si="36"/>
        <v>0.6</v>
      </c>
      <c r="N162" s="136">
        <f t="shared" si="36"/>
        <v>0.6</v>
      </c>
      <c r="O162" s="136">
        <f t="shared" si="36"/>
        <v>0.6</v>
      </c>
      <c r="P162" s="136">
        <f t="shared" si="36"/>
        <v>0.6</v>
      </c>
      <c r="Q162" s="136">
        <f t="shared" si="36"/>
        <v>0.6</v>
      </c>
      <c r="R162" s="136">
        <f t="shared" si="31"/>
        <v>0.6</v>
      </c>
      <c r="S162" s="136">
        <f t="shared" si="31"/>
        <v>0.6</v>
      </c>
      <c r="T162" s="136">
        <f t="shared" si="31"/>
        <v>0.6</v>
      </c>
      <c r="U162" s="136">
        <f t="shared" si="31"/>
        <v>0.6</v>
      </c>
      <c r="V162" s="136">
        <f t="shared" si="31"/>
        <v>0.6</v>
      </c>
      <c r="W162" s="136">
        <f t="shared" si="31"/>
        <v>0.6</v>
      </c>
      <c r="X162" s="136">
        <f t="shared" si="35"/>
        <v>0.6</v>
      </c>
      <c r="Y162" s="136">
        <f t="shared" si="35"/>
        <v>0.6</v>
      </c>
      <c r="Z162" s="136">
        <f t="shared" si="35"/>
        <v>0.6</v>
      </c>
      <c r="AA162" s="136">
        <f t="shared" si="35"/>
        <v>0.6</v>
      </c>
      <c r="AB162" s="136">
        <f t="shared" si="35"/>
        <v>0.6</v>
      </c>
      <c r="AC162" s="136">
        <f t="shared" si="35"/>
        <v>0.6</v>
      </c>
      <c r="AD162" s="136">
        <f t="shared" si="35"/>
        <v>0.6</v>
      </c>
      <c r="AE162" s="136">
        <f t="shared" si="35"/>
        <v>0.6</v>
      </c>
      <c r="AF162" s="136">
        <f t="shared" si="35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6"/>
        <v>0.6</v>
      </c>
      <c r="D163" s="136">
        <f t="shared" si="36"/>
        <v>0.6</v>
      </c>
      <c r="E163" s="136">
        <f t="shared" si="36"/>
        <v>0.6</v>
      </c>
      <c r="F163" s="136">
        <f t="shared" si="36"/>
        <v>0.6</v>
      </c>
      <c r="G163" s="136">
        <f t="shared" si="36"/>
        <v>0.6</v>
      </c>
      <c r="H163" s="136">
        <f t="shared" si="36"/>
        <v>0.6</v>
      </c>
      <c r="I163" s="136">
        <f t="shared" si="36"/>
        <v>0.6</v>
      </c>
      <c r="J163" s="136">
        <f t="shared" si="36"/>
        <v>0.6</v>
      </c>
      <c r="K163" s="136">
        <f t="shared" si="36"/>
        <v>0.6</v>
      </c>
      <c r="L163" s="136">
        <f t="shared" si="36"/>
        <v>0.6</v>
      </c>
      <c r="M163" s="136">
        <f t="shared" si="36"/>
        <v>0.6</v>
      </c>
      <c r="N163" s="136">
        <f t="shared" si="36"/>
        <v>0.6</v>
      </c>
      <c r="O163" s="136">
        <f t="shared" si="36"/>
        <v>0.6</v>
      </c>
      <c r="P163" s="136">
        <f t="shared" si="36"/>
        <v>0.6</v>
      </c>
      <c r="Q163" s="136">
        <f t="shared" si="36"/>
        <v>0.6</v>
      </c>
      <c r="R163" s="136">
        <f t="shared" si="31"/>
        <v>0.6</v>
      </c>
      <c r="S163" s="136">
        <f t="shared" si="31"/>
        <v>0.6</v>
      </c>
      <c r="T163" s="136">
        <f t="shared" si="31"/>
        <v>0.6</v>
      </c>
      <c r="U163" s="136">
        <f t="shared" si="31"/>
        <v>0.6</v>
      </c>
      <c r="V163" s="136">
        <f t="shared" si="31"/>
        <v>0.6</v>
      </c>
      <c r="W163" s="136">
        <f t="shared" si="31"/>
        <v>0.6</v>
      </c>
      <c r="X163" s="136">
        <f t="shared" si="35"/>
        <v>0.6</v>
      </c>
      <c r="Y163" s="136">
        <f t="shared" si="35"/>
        <v>0.6</v>
      </c>
      <c r="Z163" s="136">
        <f t="shared" si="35"/>
        <v>0.6</v>
      </c>
      <c r="AA163" s="136">
        <f t="shared" si="35"/>
        <v>0.6</v>
      </c>
      <c r="AB163" s="136">
        <f t="shared" si="35"/>
        <v>0.6</v>
      </c>
      <c r="AC163" s="136">
        <f t="shared" si="35"/>
        <v>0.6</v>
      </c>
      <c r="AD163" s="136">
        <f t="shared" si="35"/>
        <v>0.6</v>
      </c>
      <c r="AE163" s="136">
        <f t="shared" si="35"/>
        <v>0.6</v>
      </c>
      <c r="AF163" s="136">
        <f t="shared" si="35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6"/>
        <v>0.35</v>
      </c>
      <c r="D164" s="136">
        <f t="shared" si="36"/>
        <v>0.35</v>
      </c>
      <c r="E164" s="136">
        <f t="shared" si="36"/>
        <v>0.35</v>
      </c>
      <c r="F164" s="136">
        <f t="shared" si="36"/>
        <v>0.35</v>
      </c>
      <c r="G164" s="136">
        <f t="shared" si="36"/>
        <v>0.35</v>
      </c>
      <c r="H164" s="136">
        <f t="shared" si="36"/>
        <v>0.35</v>
      </c>
      <c r="I164" s="136">
        <f t="shared" si="36"/>
        <v>0.35</v>
      </c>
      <c r="J164" s="136">
        <f t="shared" si="36"/>
        <v>0.35</v>
      </c>
      <c r="K164" s="136">
        <f t="shared" si="36"/>
        <v>0.35</v>
      </c>
      <c r="L164" s="136">
        <f t="shared" si="36"/>
        <v>0.35</v>
      </c>
      <c r="M164" s="136">
        <f t="shared" si="36"/>
        <v>0.35</v>
      </c>
      <c r="N164" s="136">
        <f t="shared" si="36"/>
        <v>0.35</v>
      </c>
      <c r="O164" s="136">
        <f t="shared" si="36"/>
        <v>0.35</v>
      </c>
      <c r="P164" s="136">
        <f t="shared" si="36"/>
        <v>0.35</v>
      </c>
      <c r="Q164" s="136">
        <f t="shared" si="36"/>
        <v>0.35</v>
      </c>
      <c r="R164" s="136">
        <f t="shared" si="31"/>
        <v>0.35</v>
      </c>
      <c r="S164" s="136">
        <f t="shared" si="31"/>
        <v>0.35</v>
      </c>
      <c r="T164" s="136">
        <f t="shared" si="31"/>
        <v>0.35</v>
      </c>
      <c r="U164" s="136">
        <f t="shared" si="31"/>
        <v>0.35</v>
      </c>
      <c r="V164" s="136">
        <f t="shared" si="31"/>
        <v>0.35</v>
      </c>
      <c r="W164" s="136">
        <f t="shared" si="31"/>
        <v>0.35</v>
      </c>
      <c r="X164" s="136">
        <f t="shared" si="35"/>
        <v>0.35</v>
      </c>
      <c r="Y164" s="136">
        <f t="shared" si="35"/>
        <v>0.35</v>
      </c>
      <c r="Z164" s="136">
        <f t="shared" si="35"/>
        <v>0.35</v>
      </c>
      <c r="AA164" s="136">
        <f t="shared" si="35"/>
        <v>0.35</v>
      </c>
      <c r="AB164" s="136">
        <f t="shared" si="35"/>
        <v>0.35</v>
      </c>
      <c r="AC164" s="136">
        <f t="shared" si="35"/>
        <v>0.35</v>
      </c>
      <c r="AD164" s="136">
        <f t="shared" si="35"/>
        <v>0.35</v>
      </c>
      <c r="AE164" s="136">
        <f t="shared" si="35"/>
        <v>0.35</v>
      </c>
      <c r="AF164" s="136">
        <f t="shared" si="35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6"/>
        <v>0.28999999999999998</v>
      </c>
      <c r="D165" s="136">
        <f t="shared" si="36"/>
        <v>0.28999999999999998</v>
      </c>
      <c r="E165" s="136">
        <f t="shared" si="36"/>
        <v>0.28999999999999998</v>
      </c>
      <c r="F165" s="136">
        <f t="shared" si="36"/>
        <v>0.28999999999999998</v>
      </c>
      <c r="G165" s="136">
        <f t="shared" si="36"/>
        <v>0.28999999999999998</v>
      </c>
      <c r="H165" s="136">
        <f t="shared" si="36"/>
        <v>0.28999999999999998</v>
      </c>
      <c r="I165" s="136">
        <f t="shared" si="36"/>
        <v>0.28999999999999998</v>
      </c>
      <c r="J165" s="136">
        <f t="shared" si="36"/>
        <v>0.28999999999999998</v>
      </c>
      <c r="K165" s="136">
        <f t="shared" si="36"/>
        <v>0.28999999999999998</v>
      </c>
      <c r="L165" s="136">
        <f t="shared" si="36"/>
        <v>0.28999999999999998</v>
      </c>
      <c r="M165" s="136">
        <f t="shared" si="36"/>
        <v>0.28999999999999998</v>
      </c>
      <c r="N165" s="136">
        <f t="shared" si="36"/>
        <v>0.28999999999999998</v>
      </c>
      <c r="O165" s="136">
        <f t="shared" si="36"/>
        <v>0.28999999999999998</v>
      </c>
      <c r="P165" s="136">
        <f t="shared" si="36"/>
        <v>0.28999999999999998</v>
      </c>
      <c r="Q165" s="136">
        <f t="shared" si="36"/>
        <v>0.28999999999999998</v>
      </c>
      <c r="R165" s="136">
        <f t="shared" si="31"/>
        <v>0.28999999999999998</v>
      </c>
      <c r="S165" s="136">
        <f t="shared" si="31"/>
        <v>0.28999999999999998</v>
      </c>
      <c r="T165" s="136">
        <f t="shared" si="31"/>
        <v>0.28999999999999998</v>
      </c>
      <c r="U165" s="136">
        <f t="shared" si="31"/>
        <v>0.28999999999999998</v>
      </c>
      <c r="V165" s="136">
        <f t="shared" si="31"/>
        <v>0.28999999999999998</v>
      </c>
      <c r="W165" s="136">
        <f t="shared" si="31"/>
        <v>0.28999999999999998</v>
      </c>
      <c r="X165" s="136">
        <f t="shared" si="35"/>
        <v>0.28999999999999998</v>
      </c>
      <c r="Y165" s="136">
        <f t="shared" si="35"/>
        <v>0.28999999999999998</v>
      </c>
      <c r="Z165" s="136">
        <f t="shared" si="35"/>
        <v>0.28999999999999998</v>
      </c>
      <c r="AA165" s="136">
        <f t="shared" si="35"/>
        <v>0.28999999999999998</v>
      </c>
      <c r="AB165" s="136">
        <f t="shared" si="35"/>
        <v>0.28999999999999998</v>
      </c>
      <c r="AC165" s="136">
        <f t="shared" si="35"/>
        <v>0.28999999999999998</v>
      </c>
      <c r="AD165" s="136">
        <f t="shared" si="35"/>
        <v>0.28999999999999998</v>
      </c>
      <c r="AE165" s="136">
        <f t="shared" si="35"/>
        <v>0.28999999999999998</v>
      </c>
      <c r="AF165" s="136">
        <f t="shared" si="35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6"/>
        <v>0.06</v>
      </c>
      <c r="D166" s="136">
        <f t="shared" si="36"/>
        <v>0.06</v>
      </c>
      <c r="E166" s="136">
        <f t="shared" si="36"/>
        <v>0.06</v>
      </c>
      <c r="F166" s="136">
        <f t="shared" si="36"/>
        <v>0.06</v>
      </c>
      <c r="G166" s="136">
        <f t="shared" si="36"/>
        <v>0.06</v>
      </c>
      <c r="H166" s="136">
        <f t="shared" si="36"/>
        <v>0.06</v>
      </c>
      <c r="I166" s="136">
        <f t="shared" si="36"/>
        <v>0.06</v>
      </c>
      <c r="J166" s="136">
        <f t="shared" si="36"/>
        <v>0.06</v>
      </c>
      <c r="K166" s="136">
        <f t="shared" si="36"/>
        <v>0.06</v>
      </c>
      <c r="L166" s="136">
        <f t="shared" si="36"/>
        <v>0.06</v>
      </c>
      <c r="M166" s="136">
        <f t="shared" si="36"/>
        <v>0.06</v>
      </c>
      <c r="N166" s="136">
        <f t="shared" si="36"/>
        <v>0.06</v>
      </c>
      <c r="O166" s="136">
        <f t="shared" si="36"/>
        <v>0.06</v>
      </c>
      <c r="P166" s="136">
        <f t="shared" si="36"/>
        <v>0.06</v>
      </c>
      <c r="Q166" s="136">
        <f t="shared" si="36"/>
        <v>0.06</v>
      </c>
      <c r="R166" s="136">
        <f t="shared" si="31"/>
        <v>0.06</v>
      </c>
      <c r="S166" s="136">
        <f t="shared" si="31"/>
        <v>0.06</v>
      </c>
      <c r="T166" s="136">
        <f t="shared" si="31"/>
        <v>0.06</v>
      </c>
      <c r="U166" s="136">
        <f t="shared" si="31"/>
        <v>0.06</v>
      </c>
      <c r="V166" s="136">
        <f t="shared" si="31"/>
        <v>0.06</v>
      </c>
      <c r="W166" s="136">
        <f t="shared" si="31"/>
        <v>0.06</v>
      </c>
      <c r="X166" s="136">
        <f t="shared" si="35"/>
        <v>0.06</v>
      </c>
      <c r="Y166" s="136">
        <f t="shared" si="35"/>
        <v>0.06</v>
      </c>
      <c r="Z166" s="136">
        <f t="shared" si="35"/>
        <v>0.06</v>
      </c>
      <c r="AA166" s="136">
        <f t="shared" si="35"/>
        <v>0.06</v>
      </c>
      <c r="AB166" s="136">
        <f t="shared" si="35"/>
        <v>0.06</v>
      </c>
      <c r="AC166" s="136">
        <f t="shared" si="35"/>
        <v>0.06</v>
      </c>
      <c r="AD166" s="136">
        <f t="shared" si="35"/>
        <v>0.06</v>
      </c>
      <c r="AE166" s="136">
        <f t="shared" si="35"/>
        <v>0.06</v>
      </c>
      <c r="AF166" s="136">
        <f t="shared" si="35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6"/>
        <v>0.11</v>
      </c>
      <c r="D167" s="136">
        <f t="shared" si="36"/>
        <v>0.11</v>
      </c>
      <c r="E167" s="136">
        <f t="shared" si="36"/>
        <v>0.11</v>
      </c>
      <c r="F167" s="136">
        <f t="shared" si="36"/>
        <v>0.11</v>
      </c>
      <c r="G167" s="136">
        <f t="shared" si="36"/>
        <v>0.11</v>
      </c>
      <c r="H167" s="136">
        <f t="shared" si="36"/>
        <v>0.11</v>
      </c>
      <c r="I167" s="136">
        <f t="shared" si="36"/>
        <v>0.11</v>
      </c>
      <c r="J167" s="136">
        <f t="shared" si="36"/>
        <v>0.11</v>
      </c>
      <c r="K167" s="136">
        <f t="shared" si="36"/>
        <v>0.11</v>
      </c>
      <c r="L167" s="136">
        <f t="shared" si="36"/>
        <v>0.11</v>
      </c>
      <c r="M167" s="136">
        <f t="shared" si="36"/>
        <v>0.11</v>
      </c>
      <c r="N167" s="136">
        <f t="shared" si="36"/>
        <v>0.11</v>
      </c>
      <c r="O167" s="136">
        <f t="shared" si="36"/>
        <v>0.11</v>
      </c>
      <c r="P167" s="136">
        <f t="shared" si="36"/>
        <v>0.11</v>
      </c>
      <c r="Q167" s="136">
        <f t="shared" si="36"/>
        <v>0.11</v>
      </c>
      <c r="R167" s="136">
        <f t="shared" si="31"/>
        <v>0.11</v>
      </c>
      <c r="S167" s="136">
        <f t="shared" si="31"/>
        <v>0.11</v>
      </c>
      <c r="T167" s="136">
        <f t="shared" si="31"/>
        <v>0.11</v>
      </c>
      <c r="U167" s="136">
        <f t="shared" si="31"/>
        <v>0.11</v>
      </c>
      <c r="V167" s="136">
        <f t="shared" si="31"/>
        <v>0.11</v>
      </c>
      <c r="W167" s="136">
        <f t="shared" si="31"/>
        <v>0.11</v>
      </c>
      <c r="X167" s="136">
        <f t="shared" si="35"/>
        <v>0.11</v>
      </c>
      <c r="Y167" s="136">
        <f t="shared" si="35"/>
        <v>0.11</v>
      </c>
      <c r="Z167" s="136">
        <f t="shared" si="35"/>
        <v>0.11</v>
      </c>
      <c r="AA167" s="136">
        <f t="shared" si="35"/>
        <v>0.11</v>
      </c>
      <c r="AB167" s="136">
        <f t="shared" si="35"/>
        <v>0.11</v>
      </c>
      <c r="AC167" s="136">
        <f t="shared" si="35"/>
        <v>0.11</v>
      </c>
      <c r="AD167" s="136">
        <f t="shared" si="35"/>
        <v>0.11</v>
      </c>
      <c r="AE167" s="136">
        <f t="shared" si="35"/>
        <v>0.11</v>
      </c>
      <c r="AF167" s="136">
        <f t="shared" si="35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6"/>
        <v>0.1</v>
      </c>
      <c r="D168" s="136">
        <f t="shared" si="36"/>
        <v>0.1</v>
      </c>
      <c r="E168" s="136">
        <f t="shared" si="36"/>
        <v>0.1</v>
      </c>
      <c r="F168" s="136">
        <f t="shared" si="36"/>
        <v>0.1</v>
      </c>
      <c r="G168" s="136">
        <f t="shared" si="36"/>
        <v>0.1</v>
      </c>
      <c r="H168" s="136">
        <f t="shared" si="36"/>
        <v>0.1</v>
      </c>
      <c r="I168" s="136">
        <f t="shared" si="36"/>
        <v>0.1</v>
      </c>
      <c r="J168" s="136">
        <f t="shared" si="36"/>
        <v>0.1</v>
      </c>
      <c r="K168" s="136">
        <f t="shared" si="36"/>
        <v>0.1</v>
      </c>
      <c r="L168" s="136">
        <f t="shared" si="36"/>
        <v>0.1</v>
      </c>
      <c r="M168" s="136">
        <f t="shared" si="36"/>
        <v>0.1</v>
      </c>
      <c r="N168" s="136">
        <f t="shared" si="36"/>
        <v>0.1</v>
      </c>
      <c r="O168" s="136">
        <f t="shared" si="36"/>
        <v>0.1</v>
      </c>
      <c r="P168" s="136">
        <f t="shared" si="36"/>
        <v>0.1</v>
      </c>
      <c r="Q168" s="136">
        <f t="shared" si="36"/>
        <v>0.1</v>
      </c>
      <c r="R168" s="136">
        <f t="shared" si="31"/>
        <v>0.1</v>
      </c>
      <c r="S168" s="136">
        <f t="shared" si="31"/>
        <v>0.1</v>
      </c>
      <c r="T168" s="136">
        <f t="shared" si="31"/>
        <v>0.1</v>
      </c>
      <c r="U168" s="136">
        <f t="shared" si="31"/>
        <v>0.1</v>
      </c>
      <c r="V168" s="136">
        <f t="shared" si="31"/>
        <v>0.1</v>
      </c>
      <c r="W168" s="136">
        <f t="shared" si="31"/>
        <v>0.1</v>
      </c>
      <c r="X168" s="136">
        <f t="shared" si="35"/>
        <v>0.1</v>
      </c>
      <c r="Y168" s="136">
        <f t="shared" si="35"/>
        <v>0.1</v>
      </c>
      <c r="Z168" s="136">
        <f t="shared" si="35"/>
        <v>0.1</v>
      </c>
      <c r="AA168" s="136">
        <f t="shared" si="35"/>
        <v>0.1</v>
      </c>
      <c r="AB168" s="136">
        <f t="shared" si="35"/>
        <v>0.1</v>
      </c>
      <c r="AC168" s="136">
        <f t="shared" si="35"/>
        <v>0.1</v>
      </c>
      <c r="AD168" s="136">
        <f t="shared" si="35"/>
        <v>0.1</v>
      </c>
      <c r="AE168" s="136">
        <f t="shared" si="35"/>
        <v>0.1</v>
      </c>
      <c r="AF168" s="136">
        <f t="shared" si="35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6"/>
        <v>0.09</v>
      </c>
      <c r="D169" s="136">
        <f t="shared" si="36"/>
        <v>0.09</v>
      </c>
      <c r="E169" s="136">
        <f t="shared" si="36"/>
        <v>0.09</v>
      </c>
      <c r="F169" s="136">
        <f t="shared" si="36"/>
        <v>0.09</v>
      </c>
      <c r="G169" s="136">
        <f t="shared" si="36"/>
        <v>0.09</v>
      </c>
      <c r="H169" s="136">
        <f t="shared" si="36"/>
        <v>0.09</v>
      </c>
      <c r="I169" s="136">
        <f t="shared" si="36"/>
        <v>0.09</v>
      </c>
      <c r="J169" s="136">
        <f t="shared" si="36"/>
        <v>0.09</v>
      </c>
      <c r="K169" s="136">
        <f t="shared" si="36"/>
        <v>0.09</v>
      </c>
      <c r="L169" s="136">
        <f t="shared" si="36"/>
        <v>0.09</v>
      </c>
      <c r="M169" s="136">
        <f t="shared" si="36"/>
        <v>0.09</v>
      </c>
      <c r="N169" s="136">
        <f t="shared" si="36"/>
        <v>0.09</v>
      </c>
      <c r="O169" s="136">
        <f t="shared" si="36"/>
        <v>0.09</v>
      </c>
      <c r="P169" s="136">
        <f t="shared" si="36"/>
        <v>0.09</v>
      </c>
      <c r="Q169" s="136">
        <f t="shared" si="36"/>
        <v>0.09</v>
      </c>
      <c r="R169" s="136">
        <f t="shared" si="31"/>
        <v>0.09</v>
      </c>
      <c r="S169" s="136">
        <f t="shared" si="31"/>
        <v>0.09</v>
      </c>
      <c r="T169" s="136">
        <f t="shared" si="31"/>
        <v>0.09</v>
      </c>
      <c r="U169" s="136">
        <f t="shared" si="31"/>
        <v>0.09</v>
      </c>
      <c r="V169" s="136">
        <f t="shared" si="31"/>
        <v>0.09</v>
      </c>
      <c r="W169" s="136">
        <f t="shared" si="31"/>
        <v>0.09</v>
      </c>
      <c r="X169" s="136">
        <f t="shared" si="35"/>
        <v>0.09</v>
      </c>
      <c r="Y169" s="136">
        <f t="shared" si="35"/>
        <v>0.09</v>
      </c>
      <c r="Z169" s="136">
        <f t="shared" si="35"/>
        <v>0.09</v>
      </c>
      <c r="AA169" s="136">
        <f t="shared" si="35"/>
        <v>0.09</v>
      </c>
      <c r="AB169" s="136">
        <f t="shared" si="35"/>
        <v>0.09</v>
      </c>
      <c r="AC169" s="136">
        <f t="shared" si="35"/>
        <v>0.09</v>
      </c>
      <c r="AD169" s="136">
        <f t="shared" si="35"/>
        <v>0.09</v>
      </c>
      <c r="AE169" s="136">
        <f t="shared" si="35"/>
        <v>0.09</v>
      </c>
      <c r="AF169" s="136">
        <f t="shared" si="35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6"/>
        <v>0.04</v>
      </c>
      <c r="D170" s="136">
        <f t="shared" si="36"/>
        <v>0.04</v>
      </c>
      <c r="E170" s="136">
        <f t="shared" si="36"/>
        <v>0.04</v>
      </c>
      <c r="F170" s="136">
        <f t="shared" si="36"/>
        <v>0.04</v>
      </c>
      <c r="G170" s="136">
        <f t="shared" si="36"/>
        <v>0.04</v>
      </c>
      <c r="H170" s="136">
        <f t="shared" si="36"/>
        <v>0.04</v>
      </c>
      <c r="I170" s="136">
        <f t="shared" si="36"/>
        <v>0.04</v>
      </c>
      <c r="J170" s="136">
        <f t="shared" si="36"/>
        <v>0.04</v>
      </c>
      <c r="K170" s="136">
        <f t="shared" si="36"/>
        <v>0.04</v>
      </c>
      <c r="L170" s="136">
        <f t="shared" si="36"/>
        <v>0.04</v>
      </c>
      <c r="M170" s="136">
        <f t="shared" si="36"/>
        <v>0.04</v>
      </c>
      <c r="N170" s="136">
        <f t="shared" si="36"/>
        <v>0.04</v>
      </c>
      <c r="O170" s="136">
        <f t="shared" si="36"/>
        <v>0.04</v>
      </c>
      <c r="P170" s="136">
        <f t="shared" si="36"/>
        <v>0.04</v>
      </c>
      <c r="Q170" s="136">
        <f t="shared" si="36"/>
        <v>0.04</v>
      </c>
      <c r="R170" s="136">
        <f t="shared" si="31"/>
        <v>0.04</v>
      </c>
      <c r="S170" s="136">
        <f t="shared" si="31"/>
        <v>0.04</v>
      </c>
      <c r="T170" s="136">
        <f t="shared" si="31"/>
        <v>0.04</v>
      </c>
      <c r="U170" s="136">
        <f t="shared" si="31"/>
        <v>0.04</v>
      </c>
      <c r="V170" s="136">
        <f t="shared" si="31"/>
        <v>0.04</v>
      </c>
      <c r="W170" s="136">
        <f t="shared" si="31"/>
        <v>0.04</v>
      </c>
      <c r="X170" s="136">
        <f t="shared" si="35"/>
        <v>0.04</v>
      </c>
      <c r="Y170" s="136">
        <f t="shared" si="35"/>
        <v>0.04</v>
      </c>
      <c r="Z170" s="136">
        <f t="shared" si="35"/>
        <v>0.04</v>
      </c>
      <c r="AA170" s="136">
        <f t="shared" si="35"/>
        <v>0.04</v>
      </c>
      <c r="AB170" s="136">
        <f t="shared" si="35"/>
        <v>0.04</v>
      </c>
      <c r="AC170" s="136">
        <f t="shared" si="35"/>
        <v>0.04</v>
      </c>
      <c r="AD170" s="136">
        <f t="shared" si="35"/>
        <v>0.04</v>
      </c>
      <c r="AE170" s="136">
        <f t="shared" si="35"/>
        <v>0.04</v>
      </c>
      <c r="AF170" s="136">
        <f t="shared" si="35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6"/>
        <v>2.3E-2</v>
      </c>
      <c r="E171" s="136">
        <f t="shared" si="36"/>
        <v>2.3E-2</v>
      </c>
      <c r="F171" s="136">
        <f t="shared" si="36"/>
        <v>2.3E-2</v>
      </c>
      <c r="G171" s="136">
        <f t="shared" si="36"/>
        <v>2.3E-2</v>
      </c>
      <c r="H171" s="136">
        <f t="shared" si="36"/>
        <v>2.3E-2</v>
      </c>
      <c r="I171" s="136">
        <f t="shared" si="36"/>
        <v>2.3E-2</v>
      </c>
      <c r="J171" s="136">
        <f t="shared" si="36"/>
        <v>2.3E-2</v>
      </c>
      <c r="K171" s="136">
        <f t="shared" si="36"/>
        <v>2.3E-2</v>
      </c>
      <c r="L171" s="136">
        <f t="shared" si="36"/>
        <v>2.3E-2</v>
      </c>
      <c r="M171" s="136">
        <f t="shared" si="36"/>
        <v>2.3E-2</v>
      </c>
      <c r="N171" s="136">
        <f t="shared" si="36"/>
        <v>2.3E-2</v>
      </c>
      <c r="O171" s="136">
        <f t="shared" si="36"/>
        <v>2.3E-2</v>
      </c>
      <c r="P171" s="136">
        <f t="shared" si="36"/>
        <v>2.3E-2</v>
      </c>
      <c r="Q171" s="136">
        <f t="shared" si="36"/>
        <v>2.3E-2</v>
      </c>
      <c r="R171" s="136">
        <f t="shared" si="31"/>
        <v>2.3E-2</v>
      </c>
      <c r="S171" s="136">
        <f t="shared" si="31"/>
        <v>2.3E-2</v>
      </c>
      <c r="T171" s="136">
        <f t="shared" si="31"/>
        <v>2.3E-2</v>
      </c>
      <c r="U171" s="136">
        <f t="shared" si="31"/>
        <v>2.3E-2</v>
      </c>
      <c r="V171" s="136">
        <f t="shared" si="31"/>
        <v>2.3E-2</v>
      </c>
      <c r="W171" s="136">
        <f t="shared" si="31"/>
        <v>2.3E-2</v>
      </c>
      <c r="X171" s="136">
        <f t="shared" si="35"/>
        <v>2.3E-2</v>
      </c>
      <c r="Y171" s="136">
        <f t="shared" si="35"/>
        <v>2.3E-2</v>
      </c>
      <c r="Z171" s="136">
        <f t="shared" si="35"/>
        <v>2.3E-2</v>
      </c>
      <c r="AA171" s="136">
        <f t="shared" si="35"/>
        <v>2.3E-2</v>
      </c>
      <c r="AB171" s="136">
        <f t="shared" si="35"/>
        <v>2.3E-2</v>
      </c>
      <c r="AC171" s="136">
        <f t="shared" si="35"/>
        <v>2.3E-2</v>
      </c>
      <c r="AD171" s="136">
        <f t="shared" si="35"/>
        <v>2.3E-2</v>
      </c>
      <c r="AE171" s="136">
        <f t="shared" si="35"/>
        <v>2.3E-2</v>
      </c>
      <c r="AF171" s="136">
        <f t="shared" si="35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7">SUM(B90:B171)</f>
        <v>195.60600000000002</v>
      </c>
      <c r="C172" s="141">
        <f t="shared" si="37"/>
        <v>195.60600000000002</v>
      </c>
      <c r="D172" s="141">
        <f t="shared" si="37"/>
        <v>195.60600000000002</v>
      </c>
      <c r="E172" s="141">
        <f t="shared" si="37"/>
        <v>195.60600000000002</v>
      </c>
      <c r="F172" s="141">
        <f t="shared" si="37"/>
        <v>195.60600000000002</v>
      </c>
      <c r="G172" s="141">
        <f t="shared" si="37"/>
        <v>195.60600000000002</v>
      </c>
      <c r="H172" s="141">
        <f t="shared" si="37"/>
        <v>195.60600000000002</v>
      </c>
      <c r="I172" s="141">
        <f t="shared" si="37"/>
        <v>193.00600000000006</v>
      </c>
      <c r="J172" s="141">
        <f t="shared" si="37"/>
        <v>193.00600000000006</v>
      </c>
      <c r="K172" s="141">
        <f t="shared" si="37"/>
        <v>193.00600000000006</v>
      </c>
      <c r="L172" s="141">
        <f t="shared" si="37"/>
        <v>193.00600000000006</v>
      </c>
      <c r="M172" s="141">
        <f t="shared" si="37"/>
        <v>193.00600000000006</v>
      </c>
      <c r="N172" s="141">
        <f t="shared" si="37"/>
        <v>193.00600000000006</v>
      </c>
      <c r="O172" s="141">
        <f t="shared" si="37"/>
        <v>193.00600000000006</v>
      </c>
      <c r="P172" s="141">
        <f t="shared" si="37"/>
        <v>193.00600000000006</v>
      </c>
      <c r="Q172" s="141">
        <f t="shared" si="37"/>
        <v>193.00600000000006</v>
      </c>
      <c r="R172" s="141">
        <f t="shared" si="37"/>
        <v>193.00600000000006</v>
      </c>
      <c r="S172" s="141">
        <f t="shared" si="37"/>
        <v>193.00600000000006</v>
      </c>
      <c r="T172" s="141">
        <f t="shared" si="37"/>
        <v>193.00600000000006</v>
      </c>
      <c r="U172" s="141">
        <f t="shared" si="37"/>
        <v>193.00600000000006</v>
      </c>
      <c r="V172" s="141">
        <f t="shared" si="37"/>
        <v>193.00600000000006</v>
      </c>
      <c r="W172" s="141">
        <f t="shared" si="37"/>
        <v>193.00600000000006</v>
      </c>
      <c r="X172" s="141">
        <f t="shared" si="37"/>
        <v>193.00600000000006</v>
      </c>
      <c r="Y172" s="141">
        <f t="shared" si="37"/>
        <v>193.00600000000006</v>
      </c>
      <c r="Z172" s="141">
        <f t="shared" si="37"/>
        <v>193.00600000000006</v>
      </c>
      <c r="AA172" s="141">
        <f t="shared" si="37"/>
        <v>193.00600000000006</v>
      </c>
      <c r="AB172" s="141">
        <f t="shared" si="37"/>
        <v>193.00600000000006</v>
      </c>
      <c r="AC172" s="141">
        <f t="shared" si="37"/>
        <v>193.00600000000006</v>
      </c>
      <c r="AD172" s="141">
        <f t="shared" si="37"/>
        <v>193.00600000000006</v>
      </c>
      <c r="AE172" s="141">
        <f t="shared" si="37"/>
        <v>193.00600000000006</v>
      </c>
      <c r="AF172" s="141">
        <f t="shared" si="37"/>
        <v>193.00600000000006</v>
      </c>
      <c r="AG172" s="142">
        <f t="shared" si="37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8">B174</f>
        <v>0.3</v>
      </c>
      <c r="D174" s="143">
        <f t="shared" si="38"/>
        <v>0.3</v>
      </c>
      <c r="E174" s="143">
        <f t="shared" si="38"/>
        <v>0.3</v>
      </c>
      <c r="F174" s="143">
        <f t="shared" si="38"/>
        <v>0.3</v>
      </c>
      <c r="G174" s="143">
        <f t="shared" si="38"/>
        <v>0.3</v>
      </c>
      <c r="H174" s="143">
        <f t="shared" si="38"/>
        <v>0.3</v>
      </c>
      <c r="I174" s="143">
        <f t="shared" si="38"/>
        <v>0.3</v>
      </c>
      <c r="J174" s="143">
        <f t="shared" si="38"/>
        <v>0.3</v>
      </c>
      <c r="K174" s="143">
        <f t="shared" si="38"/>
        <v>0.3</v>
      </c>
      <c r="L174" s="143">
        <f t="shared" si="38"/>
        <v>0.3</v>
      </c>
      <c r="M174" s="143">
        <f t="shared" si="38"/>
        <v>0.3</v>
      </c>
      <c r="N174" s="143">
        <f t="shared" si="38"/>
        <v>0.3</v>
      </c>
      <c r="O174" s="143">
        <f t="shared" si="38"/>
        <v>0.3</v>
      </c>
      <c r="P174" s="143">
        <f t="shared" si="38"/>
        <v>0.3</v>
      </c>
      <c r="Q174" s="143">
        <f t="shared" si="38"/>
        <v>0.3</v>
      </c>
      <c r="R174" s="143">
        <f t="shared" si="38"/>
        <v>0.3</v>
      </c>
      <c r="S174" s="143">
        <f t="shared" ref="S174:AF179" si="39">R174</f>
        <v>0.3</v>
      </c>
      <c r="T174" s="143">
        <f t="shared" si="39"/>
        <v>0.3</v>
      </c>
      <c r="U174" s="143">
        <f t="shared" si="39"/>
        <v>0.3</v>
      </c>
      <c r="V174" s="143">
        <f t="shared" si="39"/>
        <v>0.3</v>
      </c>
      <c r="W174" s="143">
        <f t="shared" si="39"/>
        <v>0.3</v>
      </c>
      <c r="X174" s="143">
        <f t="shared" si="39"/>
        <v>0.3</v>
      </c>
      <c r="Y174" s="143">
        <f t="shared" si="39"/>
        <v>0.3</v>
      </c>
      <c r="Z174" s="143">
        <f t="shared" si="39"/>
        <v>0.3</v>
      </c>
      <c r="AA174" s="143">
        <f t="shared" si="39"/>
        <v>0.3</v>
      </c>
      <c r="AB174" s="143">
        <f t="shared" si="39"/>
        <v>0.3</v>
      </c>
      <c r="AC174" s="143">
        <f t="shared" si="39"/>
        <v>0.3</v>
      </c>
      <c r="AD174" s="143">
        <f t="shared" si="39"/>
        <v>0.3</v>
      </c>
      <c r="AE174" s="143">
        <f t="shared" si="39"/>
        <v>0.3</v>
      </c>
      <c r="AF174" s="143">
        <f t="shared" si="39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8"/>
        <v>0.4</v>
      </c>
      <c r="D175" s="136">
        <f t="shared" si="38"/>
        <v>0.4</v>
      </c>
      <c r="E175" s="136">
        <f t="shared" si="38"/>
        <v>0.4</v>
      </c>
      <c r="F175" s="136">
        <f t="shared" si="38"/>
        <v>0.4</v>
      </c>
      <c r="G175" s="136">
        <f t="shared" si="38"/>
        <v>0.4</v>
      </c>
      <c r="H175" s="136">
        <f t="shared" si="38"/>
        <v>0.4</v>
      </c>
      <c r="I175" s="136">
        <f t="shared" si="38"/>
        <v>0.4</v>
      </c>
      <c r="J175" s="136">
        <f t="shared" si="38"/>
        <v>0.4</v>
      </c>
      <c r="K175" s="136">
        <f t="shared" si="38"/>
        <v>0.4</v>
      </c>
      <c r="L175" s="136">
        <f t="shared" si="38"/>
        <v>0.4</v>
      </c>
      <c r="M175" s="136">
        <f t="shared" si="38"/>
        <v>0.4</v>
      </c>
      <c r="N175" s="136">
        <f t="shared" si="38"/>
        <v>0.4</v>
      </c>
      <c r="O175" s="136">
        <f t="shared" si="38"/>
        <v>0.4</v>
      </c>
      <c r="P175" s="136">
        <f t="shared" si="38"/>
        <v>0.4</v>
      </c>
      <c r="Q175" s="136">
        <f t="shared" si="38"/>
        <v>0.4</v>
      </c>
      <c r="R175" s="136">
        <f t="shared" si="38"/>
        <v>0.4</v>
      </c>
      <c r="S175" s="136">
        <f t="shared" si="39"/>
        <v>0.4</v>
      </c>
      <c r="T175" s="136">
        <f t="shared" si="39"/>
        <v>0.4</v>
      </c>
      <c r="U175" s="136">
        <f t="shared" si="39"/>
        <v>0.4</v>
      </c>
      <c r="V175" s="136">
        <f>U175</f>
        <v>0.4</v>
      </c>
      <c r="W175" s="136">
        <f>V175</f>
        <v>0.4</v>
      </c>
      <c r="X175" s="136">
        <f t="shared" si="39"/>
        <v>0.4</v>
      </c>
      <c r="Y175" s="136">
        <f t="shared" si="39"/>
        <v>0.4</v>
      </c>
      <c r="Z175" s="136">
        <f t="shared" si="39"/>
        <v>0.4</v>
      </c>
      <c r="AA175" s="136">
        <f t="shared" si="39"/>
        <v>0.4</v>
      </c>
      <c r="AB175" s="136">
        <f t="shared" si="39"/>
        <v>0.4</v>
      </c>
      <c r="AC175" s="136">
        <f t="shared" si="39"/>
        <v>0.4</v>
      </c>
      <c r="AD175" s="136">
        <f t="shared" si="39"/>
        <v>0.4</v>
      </c>
      <c r="AE175" s="136">
        <f t="shared" si="39"/>
        <v>0.4</v>
      </c>
      <c r="AF175" s="136">
        <f t="shared" si="39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8"/>
        <v>1.5</v>
      </c>
      <c r="D176" s="136">
        <f t="shared" si="38"/>
        <v>1.5</v>
      </c>
      <c r="E176" s="136">
        <f t="shared" si="38"/>
        <v>1.5</v>
      </c>
      <c r="F176" s="136">
        <f t="shared" si="38"/>
        <v>1.5</v>
      </c>
      <c r="G176" s="136">
        <f t="shared" si="38"/>
        <v>1.5</v>
      </c>
      <c r="H176" s="136">
        <f t="shared" si="38"/>
        <v>1.5</v>
      </c>
      <c r="I176" s="136">
        <f t="shared" si="38"/>
        <v>1.5</v>
      </c>
      <c r="J176" s="136">
        <f t="shared" si="38"/>
        <v>1.5</v>
      </c>
      <c r="K176" s="136">
        <f t="shared" si="38"/>
        <v>1.5</v>
      </c>
      <c r="L176" s="136">
        <f t="shared" si="38"/>
        <v>1.5</v>
      </c>
      <c r="M176" s="136">
        <f t="shared" si="38"/>
        <v>1.5</v>
      </c>
      <c r="N176" s="136">
        <f t="shared" si="38"/>
        <v>1.5</v>
      </c>
      <c r="O176" s="136">
        <f t="shared" si="38"/>
        <v>1.5</v>
      </c>
      <c r="P176" s="136">
        <f t="shared" si="38"/>
        <v>1.5</v>
      </c>
      <c r="Q176" s="136">
        <f t="shared" si="38"/>
        <v>1.5</v>
      </c>
      <c r="R176" s="136">
        <f t="shared" si="38"/>
        <v>1.5</v>
      </c>
      <c r="S176" s="136">
        <f t="shared" si="39"/>
        <v>1.5</v>
      </c>
      <c r="T176" s="136">
        <f t="shared" si="39"/>
        <v>1.5</v>
      </c>
      <c r="U176" s="136">
        <f t="shared" si="39"/>
        <v>1.5</v>
      </c>
      <c r="V176" s="136">
        <f t="shared" si="39"/>
        <v>1.5</v>
      </c>
      <c r="W176" s="136">
        <f t="shared" si="39"/>
        <v>1.5</v>
      </c>
      <c r="X176" s="136">
        <f t="shared" si="39"/>
        <v>1.5</v>
      </c>
      <c r="Y176" s="136">
        <f t="shared" si="39"/>
        <v>1.5</v>
      </c>
      <c r="Z176" s="136">
        <f t="shared" si="39"/>
        <v>1.5</v>
      </c>
      <c r="AA176" s="136">
        <f t="shared" si="39"/>
        <v>1.5</v>
      </c>
      <c r="AB176" s="136">
        <f t="shared" si="39"/>
        <v>1.5</v>
      </c>
      <c r="AC176" s="136">
        <f t="shared" si="39"/>
        <v>1.5</v>
      </c>
      <c r="AD176" s="136">
        <f t="shared" si="39"/>
        <v>1.5</v>
      </c>
      <c r="AE176" s="136">
        <f t="shared" si="39"/>
        <v>1.5</v>
      </c>
      <c r="AF176" s="136">
        <f t="shared" si="39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8"/>
        <v>0.3</v>
      </c>
      <c r="D177" s="136">
        <f t="shared" si="38"/>
        <v>0.3</v>
      </c>
      <c r="E177" s="136">
        <f t="shared" si="38"/>
        <v>0.3</v>
      </c>
      <c r="F177" s="136">
        <f t="shared" si="38"/>
        <v>0.3</v>
      </c>
      <c r="G177" s="136">
        <f t="shared" si="38"/>
        <v>0.3</v>
      </c>
      <c r="H177" s="136">
        <f t="shared" si="38"/>
        <v>0.3</v>
      </c>
      <c r="I177" s="136">
        <f t="shared" si="38"/>
        <v>0.3</v>
      </c>
      <c r="J177" s="136">
        <f t="shared" si="38"/>
        <v>0.3</v>
      </c>
      <c r="K177" s="136">
        <f t="shared" si="38"/>
        <v>0.3</v>
      </c>
      <c r="L177" s="136">
        <f t="shared" si="38"/>
        <v>0.3</v>
      </c>
      <c r="M177" s="136">
        <f t="shared" si="38"/>
        <v>0.3</v>
      </c>
      <c r="N177" s="136">
        <f t="shared" si="38"/>
        <v>0.3</v>
      </c>
      <c r="O177" s="136">
        <f t="shared" si="38"/>
        <v>0.3</v>
      </c>
      <c r="P177" s="136">
        <f t="shared" si="38"/>
        <v>0.3</v>
      </c>
      <c r="Q177" s="136">
        <f t="shared" si="38"/>
        <v>0.3</v>
      </c>
      <c r="R177" s="136">
        <f t="shared" si="38"/>
        <v>0.3</v>
      </c>
      <c r="S177" s="136">
        <f t="shared" si="39"/>
        <v>0.3</v>
      </c>
      <c r="T177" s="136">
        <f t="shared" si="39"/>
        <v>0.3</v>
      </c>
      <c r="U177" s="136">
        <f t="shared" si="39"/>
        <v>0.3</v>
      </c>
      <c r="V177" s="136">
        <f t="shared" si="39"/>
        <v>0.3</v>
      </c>
      <c r="W177" s="136">
        <f t="shared" si="39"/>
        <v>0.3</v>
      </c>
      <c r="X177" s="136">
        <f t="shared" si="39"/>
        <v>0.3</v>
      </c>
      <c r="Y177" s="136">
        <f t="shared" si="39"/>
        <v>0.3</v>
      </c>
      <c r="Z177" s="136">
        <f t="shared" si="39"/>
        <v>0.3</v>
      </c>
      <c r="AA177" s="136">
        <f t="shared" si="39"/>
        <v>0.3</v>
      </c>
      <c r="AB177" s="136">
        <f t="shared" si="39"/>
        <v>0.3</v>
      </c>
      <c r="AC177" s="136">
        <f t="shared" si="39"/>
        <v>0.3</v>
      </c>
      <c r="AD177" s="136">
        <f t="shared" si="39"/>
        <v>0.3</v>
      </c>
      <c r="AE177" s="136">
        <f t="shared" si="39"/>
        <v>0.3</v>
      </c>
      <c r="AF177" s="136">
        <f t="shared" si="39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8"/>
        <v>0.4</v>
      </c>
      <c r="D178" s="136">
        <f t="shared" si="38"/>
        <v>0.4</v>
      </c>
      <c r="E178" s="136">
        <f t="shared" si="38"/>
        <v>0.4</v>
      </c>
      <c r="F178" s="136">
        <f t="shared" si="38"/>
        <v>0.4</v>
      </c>
      <c r="G178" s="136">
        <f t="shared" si="38"/>
        <v>0.4</v>
      </c>
      <c r="H178" s="136">
        <f t="shared" si="38"/>
        <v>0.4</v>
      </c>
      <c r="I178" s="136">
        <f t="shared" si="38"/>
        <v>0.4</v>
      </c>
      <c r="J178" s="136">
        <f t="shared" si="38"/>
        <v>0.4</v>
      </c>
      <c r="K178" s="136">
        <f t="shared" si="38"/>
        <v>0.4</v>
      </c>
      <c r="L178" s="136">
        <f t="shared" si="38"/>
        <v>0.4</v>
      </c>
      <c r="M178" s="136">
        <f t="shared" si="38"/>
        <v>0.4</v>
      </c>
      <c r="N178" s="136">
        <f t="shared" si="38"/>
        <v>0.4</v>
      </c>
      <c r="O178" s="136">
        <f t="shared" si="38"/>
        <v>0.4</v>
      </c>
      <c r="P178" s="136">
        <f t="shared" si="38"/>
        <v>0.4</v>
      </c>
      <c r="Q178" s="136">
        <f t="shared" si="38"/>
        <v>0.4</v>
      </c>
      <c r="R178" s="136">
        <f t="shared" si="38"/>
        <v>0.4</v>
      </c>
      <c r="S178" s="136">
        <f t="shared" si="39"/>
        <v>0.4</v>
      </c>
      <c r="T178" s="136">
        <f t="shared" si="39"/>
        <v>0.4</v>
      </c>
      <c r="U178" s="136">
        <f t="shared" si="39"/>
        <v>0.4</v>
      </c>
      <c r="V178" s="136">
        <f t="shared" si="39"/>
        <v>0.4</v>
      </c>
      <c r="W178" s="136">
        <f t="shared" si="39"/>
        <v>0.4</v>
      </c>
      <c r="X178" s="136">
        <f t="shared" si="39"/>
        <v>0.4</v>
      </c>
      <c r="Y178" s="136">
        <f t="shared" si="39"/>
        <v>0.4</v>
      </c>
      <c r="Z178" s="136">
        <f t="shared" si="39"/>
        <v>0.4</v>
      </c>
      <c r="AA178" s="136">
        <f t="shared" si="39"/>
        <v>0.4</v>
      </c>
      <c r="AB178" s="136">
        <f t="shared" si="39"/>
        <v>0.4</v>
      </c>
      <c r="AC178" s="136">
        <f t="shared" si="39"/>
        <v>0.4</v>
      </c>
      <c r="AD178" s="136">
        <f t="shared" si="39"/>
        <v>0.4</v>
      </c>
      <c r="AE178" s="136">
        <f t="shared" si="39"/>
        <v>0.4</v>
      </c>
      <c r="AF178" s="136">
        <f t="shared" si="39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8"/>
        <v>0.64</v>
      </c>
      <c r="D179" s="146">
        <f t="shared" si="38"/>
        <v>0.64</v>
      </c>
      <c r="E179" s="146">
        <f t="shared" si="38"/>
        <v>0.64</v>
      </c>
      <c r="F179" s="146">
        <f t="shared" si="38"/>
        <v>0.64</v>
      </c>
      <c r="G179" s="146">
        <f t="shared" si="38"/>
        <v>0.64</v>
      </c>
      <c r="H179" s="146">
        <f t="shared" si="38"/>
        <v>0.64</v>
      </c>
      <c r="I179" s="146">
        <f t="shared" si="38"/>
        <v>0.64</v>
      </c>
      <c r="J179" s="146">
        <f t="shared" si="38"/>
        <v>0.64</v>
      </c>
      <c r="K179" s="146">
        <f t="shared" si="38"/>
        <v>0.64</v>
      </c>
      <c r="L179" s="146">
        <f t="shared" si="38"/>
        <v>0.64</v>
      </c>
      <c r="M179" s="146">
        <f t="shared" si="38"/>
        <v>0.64</v>
      </c>
      <c r="N179" s="146">
        <f t="shared" si="38"/>
        <v>0.64</v>
      </c>
      <c r="O179" s="146">
        <f t="shared" si="38"/>
        <v>0.64</v>
      </c>
      <c r="P179" s="146">
        <f t="shared" si="38"/>
        <v>0.64</v>
      </c>
      <c r="Q179" s="146">
        <f t="shared" si="38"/>
        <v>0.64</v>
      </c>
      <c r="R179" s="146">
        <f t="shared" si="38"/>
        <v>0.64</v>
      </c>
      <c r="S179" s="146">
        <f t="shared" si="39"/>
        <v>0.64</v>
      </c>
      <c r="T179" s="146">
        <f t="shared" si="39"/>
        <v>0.64</v>
      </c>
      <c r="U179" s="146">
        <f t="shared" si="39"/>
        <v>0.64</v>
      </c>
      <c r="V179" s="146">
        <f t="shared" si="39"/>
        <v>0.64</v>
      </c>
      <c r="W179" s="146">
        <f t="shared" si="39"/>
        <v>0.64</v>
      </c>
      <c r="X179" s="146">
        <f t="shared" si="39"/>
        <v>0.64</v>
      </c>
      <c r="Y179" s="146">
        <f t="shared" si="39"/>
        <v>0.64</v>
      </c>
      <c r="Z179" s="146">
        <f t="shared" si="39"/>
        <v>0.64</v>
      </c>
      <c r="AA179" s="146">
        <f t="shared" si="39"/>
        <v>0.64</v>
      </c>
      <c r="AB179" s="146">
        <f t="shared" si="39"/>
        <v>0.64</v>
      </c>
      <c r="AC179" s="146">
        <f t="shared" si="39"/>
        <v>0.64</v>
      </c>
      <c r="AD179" s="146">
        <f t="shared" si="39"/>
        <v>0.64</v>
      </c>
      <c r="AE179" s="146">
        <f t="shared" si="39"/>
        <v>0.64</v>
      </c>
      <c r="AF179" s="146">
        <f t="shared" si="39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40">SUM(C174:C179)</f>
        <v>3.54</v>
      </c>
      <c r="D180" s="149">
        <f t="shared" si="40"/>
        <v>3.54</v>
      </c>
      <c r="E180" s="149">
        <f t="shared" si="40"/>
        <v>3.54</v>
      </c>
      <c r="F180" s="149">
        <f t="shared" si="40"/>
        <v>3.54</v>
      </c>
      <c r="G180" s="149">
        <f t="shared" si="40"/>
        <v>3.54</v>
      </c>
      <c r="H180" s="149">
        <f t="shared" si="40"/>
        <v>3.54</v>
      </c>
      <c r="I180" s="149">
        <f t="shared" si="40"/>
        <v>3.54</v>
      </c>
      <c r="J180" s="149">
        <f t="shared" si="40"/>
        <v>3.54</v>
      </c>
      <c r="K180" s="149">
        <f t="shared" si="40"/>
        <v>3.54</v>
      </c>
      <c r="L180" s="149">
        <f>SUM(L174:L179)</f>
        <v>3.54</v>
      </c>
      <c r="M180" s="149">
        <f t="shared" ref="M180:R180" si="41">SUM(M174:M179)</f>
        <v>3.54</v>
      </c>
      <c r="N180" s="149">
        <f t="shared" si="41"/>
        <v>3.54</v>
      </c>
      <c r="O180" s="149">
        <f t="shared" si="41"/>
        <v>3.54</v>
      </c>
      <c r="P180" s="149">
        <f t="shared" si="41"/>
        <v>3.54</v>
      </c>
      <c r="Q180" s="149">
        <f t="shared" si="41"/>
        <v>3.54</v>
      </c>
      <c r="R180" s="149">
        <f t="shared" si="41"/>
        <v>3.54</v>
      </c>
      <c r="S180" s="149">
        <f>SUM(S174:S179)</f>
        <v>3.54</v>
      </c>
      <c r="T180" s="149">
        <f t="shared" ref="T180:AG180" si="42">SUM(T174:T179)</f>
        <v>3.54</v>
      </c>
      <c r="U180" s="149">
        <f t="shared" si="42"/>
        <v>3.54</v>
      </c>
      <c r="V180" s="149">
        <f t="shared" si="42"/>
        <v>3.54</v>
      </c>
      <c r="W180" s="149">
        <f t="shared" si="42"/>
        <v>3.54</v>
      </c>
      <c r="X180" s="149">
        <f t="shared" si="42"/>
        <v>3.54</v>
      </c>
      <c r="Y180" s="149">
        <f t="shared" si="42"/>
        <v>3.54</v>
      </c>
      <c r="Z180" s="149">
        <f t="shared" si="42"/>
        <v>3.54</v>
      </c>
      <c r="AA180" s="149">
        <f t="shared" si="42"/>
        <v>3.54</v>
      </c>
      <c r="AB180" s="149">
        <f t="shared" si="42"/>
        <v>3.54</v>
      </c>
      <c r="AC180" s="149">
        <f t="shared" si="42"/>
        <v>3.54</v>
      </c>
      <c r="AD180" s="149">
        <f t="shared" si="42"/>
        <v>3.54</v>
      </c>
      <c r="AE180" s="149">
        <f t="shared" si="42"/>
        <v>3.54</v>
      </c>
      <c r="AF180" s="149">
        <f t="shared" si="42"/>
        <v>3.54</v>
      </c>
      <c r="AG180" s="150">
        <f t="shared" si="42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1233.8400000000001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8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8)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8)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43">B66</f>
        <v>1048.1500000000001</v>
      </c>
      <c r="U194" s="173">
        <f t="shared" si="43"/>
        <v>1015.3399999999999</v>
      </c>
      <c r="V194" s="173">
        <f t="shared" si="43"/>
        <v>996.81999999999994</v>
      </c>
      <c r="W194" s="173">
        <f t="shared" si="43"/>
        <v>1020.57</v>
      </c>
      <c r="X194" s="173">
        <f t="shared" si="43"/>
        <v>976.74</v>
      </c>
      <c r="Y194" s="173">
        <f t="shared" si="43"/>
        <v>989.24</v>
      </c>
      <c r="Z194" s="173">
        <f t="shared" si="43"/>
        <v>1009.24</v>
      </c>
      <c r="AA194" s="173">
        <f t="shared" si="43"/>
        <v>1030.8800000000001</v>
      </c>
      <c r="AB194" s="173">
        <f t="shared" si="43"/>
        <v>1030.42</v>
      </c>
      <c r="AC194" s="173">
        <f t="shared" si="43"/>
        <v>1049.3399999999999</v>
      </c>
      <c r="AD194" s="173">
        <f t="shared" si="43"/>
        <v>1114.1399999999999</v>
      </c>
      <c r="AE194" s="173">
        <f t="shared" si="43"/>
        <v>1233.8400000000001</v>
      </c>
      <c r="AF194" s="173">
        <f t="shared" si="43"/>
        <v>143.04</v>
      </c>
      <c r="AG194" s="173">
        <f t="shared" si="43"/>
        <v>1147.94</v>
      </c>
      <c r="AH194" s="173">
        <f t="shared" si="43"/>
        <v>1176.94</v>
      </c>
      <c r="AI194" s="173">
        <f t="shared" si="43"/>
        <v>1243.24</v>
      </c>
      <c r="AJ194" s="173">
        <f t="shared" si="43"/>
        <v>1210.46</v>
      </c>
      <c r="AK194" s="173">
        <f t="shared" si="43"/>
        <v>1221.2600000000002</v>
      </c>
      <c r="AL194" s="173">
        <f t="shared" si="43"/>
        <v>1182.94</v>
      </c>
      <c r="AM194" s="173">
        <f t="shared" si="43"/>
        <v>1163.8600000000001</v>
      </c>
      <c r="AN194" s="173">
        <f t="shared" si="43"/>
        <v>1113.2600000000002</v>
      </c>
      <c r="AO194" s="173">
        <f t="shared" si="43"/>
        <v>1099.5500000000002</v>
      </c>
      <c r="AP194" s="173">
        <f t="shared" si="43"/>
        <v>1073.06</v>
      </c>
      <c r="AQ194" s="173">
        <f t="shared" si="43"/>
        <v>1098.8900000000001</v>
      </c>
      <c r="AR194" s="173">
        <f t="shared" si="43"/>
        <v>1279.3400000000001</v>
      </c>
      <c r="AS194" s="173">
        <f t="shared" si="43"/>
        <v>1242.99</v>
      </c>
      <c r="AT194" s="173">
        <f t="shared" si="43"/>
        <v>1256.1400000000001</v>
      </c>
      <c r="AU194" s="173">
        <f t="shared" si="43"/>
        <v>1244.44</v>
      </c>
      <c r="AV194" s="173">
        <f t="shared" si="43"/>
        <v>1139.74</v>
      </c>
      <c r="AW194" s="173">
        <f t="shared" si="43"/>
        <v>1080.74</v>
      </c>
      <c r="AX194" s="173">
        <f t="shared" si="43"/>
        <v>1024.74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44">B179</f>
        <v>0.64</v>
      </c>
      <c r="C215" s="176">
        <f t="shared" si="44"/>
        <v>0.64</v>
      </c>
      <c r="D215" s="176">
        <f t="shared" si="44"/>
        <v>0.64</v>
      </c>
      <c r="E215" s="176">
        <f t="shared" si="44"/>
        <v>0.64</v>
      </c>
      <c r="F215" s="176">
        <f t="shared" si="44"/>
        <v>0.64</v>
      </c>
      <c r="G215" s="176">
        <f t="shared" si="44"/>
        <v>0.64</v>
      </c>
      <c r="H215" s="176">
        <f t="shared" si="44"/>
        <v>0.64</v>
      </c>
      <c r="I215" s="176">
        <f t="shared" si="44"/>
        <v>0.64</v>
      </c>
      <c r="J215" s="176">
        <f t="shared" si="44"/>
        <v>0.64</v>
      </c>
      <c r="K215" s="176">
        <f t="shared" si="44"/>
        <v>0.64</v>
      </c>
      <c r="L215" s="176">
        <f t="shared" si="44"/>
        <v>0.64</v>
      </c>
      <c r="M215" s="176">
        <f t="shared" si="44"/>
        <v>0.64</v>
      </c>
      <c r="N215" s="176">
        <f t="shared" si="44"/>
        <v>0.64</v>
      </c>
      <c r="O215" s="176">
        <f t="shared" si="44"/>
        <v>0.64</v>
      </c>
      <c r="P215" s="176">
        <f t="shared" si="44"/>
        <v>0.64</v>
      </c>
      <c r="Q215" s="176">
        <f t="shared" si="44"/>
        <v>0.64</v>
      </c>
      <c r="R215" s="176">
        <f t="shared" si="44"/>
        <v>0.64</v>
      </c>
      <c r="S215" s="176">
        <f t="shared" si="44"/>
        <v>0.64</v>
      </c>
      <c r="T215" s="176">
        <f t="shared" si="44"/>
        <v>0.64</v>
      </c>
      <c r="U215" s="176">
        <f t="shared" si="44"/>
        <v>0.64</v>
      </c>
      <c r="V215" s="176">
        <f t="shared" si="44"/>
        <v>0.64</v>
      </c>
      <c r="W215" s="176">
        <f t="shared" si="44"/>
        <v>0.64</v>
      </c>
      <c r="X215" s="176">
        <f t="shared" si="44"/>
        <v>0.64</v>
      </c>
      <c r="Y215" s="176">
        <f t="shared" si="44"/>
        <v>0.64</v>
      </c>
      <c r="Z215" s="176">
        <f t="shared" si="44"/>
        <v>0.64</v>
      </c>
      <c r="AA215" s="176">
        <f t="shared" si="44"/>
        <v>0.64</v>
      </c>
      <c r="AB215" s="176">
        <f t="shared" si="44"/>
        <v>0.64</v>
      </c>
      <c r="AC215" s="176">
        <f t="shared" si="44"/>
        <v>0.64</v>
      </c>
      <c r="AD215" s="176">
        <f t="shared" si="44"/>
        <v>0.64</v>
      </c>
      <c r="AE215" s="176">
        <f t="shared" si="44"/>
        <v>0.64</v>
      </c>
      <c r="AF215" s="176">
        <f t="shared" si="44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45">IF(C183&lt;100,"",C183-520)</f>
        <v/>
      </c>
      <c r="D216" s="120" t="str">
        <f t="shared" si="45"/>
        <v/>
      </c>
      <c r="E216" s="120" t="str">
        <f t="shared" si="45"/>
        <v/>
      </c>
      <c r="F216" s="120" t="str">
        <f t="shared" si="45"/>
        <v/>
      </c>
      <c r="G216" s="120" t="str">
        <f t="shared" si="45"/>
        <v/>
      </c>
      <c r="H216" s="120" t="str">
        <f t="shared" si="45"/>
        <v/>
      </c>
      <c r="I216" s="120" t="str">
        <f t="shared" si="45"/>
        <v/>
      </c>
      <c r="J216" s="120" t="str">
        <f t="shared" si="45"/>
        <v/>
      </c>
      <c r="K216" s="120" t="str">
        <f t="shared" si="45"/>
        <v/>
      </c>
      <c r="L216" s="120" t="str">
        <f t="shared" si="45"/>
        <v/>
      </c>
      <c r="M216" s="120" t="str">
        <f t="shared" si="45"/>
        <v/>
      </c>
      <c r="N216" s="120" t="str">
        <f t="shared" si="45"/>
        <v/>
      </c>
      <c r="O216" s="120" t="str">
        <f t="shared" si="45"/>
        <v/>
      </c>
      <c r="P216" s="120" t="str">
        <f t="shared" si="45"/>
        <v/>
      </c>
      <c r="Q216" s="120" t="str">
        <f t="shared" si="45"/>
        <v/>
      </c>
      <c r="R216" s="120" t="str">
        <f t="shared" si="45"/>
        <v/>
      </c>
      <c r="S216" s="120" t="str">
        <f t="shared" si="45"/>
        <v/>
      </c>
      <c r="T216" s="120" t="str">
        <f t="shared" si="45"/>
        <v/>
      </c>
      <c r="U216" s="120" t="str">
        <f t="shared" si="45"/>
        <v/>
      </c>
      <c r="V216" s="120" t="str">
        <f t="shared" si="45"/>
        <v/>
      </c>
      <c r="W216" s="120" t="str">
        <f t="shared" si="45"/>
        <v/>
      </c>
      <c r="X216" s="120" t="str">
        <f t="shared" si="45"/>
        <v/>
      </c>
      <c r="Y216" s="120" t="str">
        <f t="shared" si="45"/>
        <v/>
      </c>
      <c r="Z216" s="120" t="str">
        <f t="shared" si="45"/>
        <v/>
      </c>
      <c r="AA216" s="120" t="str">
        <f t="shared" si="45"/>
        <v/>
      </c>
      <c r="AB216" s="120" t="str">
        <f t="shared" si="45"/>
        <v/>
      </c>
      <c r="AC216" s="120" t="str">
        <f t="shared" si="45"/>
        <v/>
      </c>
      <c r="AD216" s="120" t="str">
        <f t="shared" si="45"/>
        <v/>
      </c>
      <c r="AE216" s="120" t="str">
        <f t="shared" si="45"/>
        <v/>
      </c>
      <c r="AF216" s="120" t="str">
        <f t="shared" si="45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6">IF(B184&lt;100,"",B184-620)</f>
        <v/>
      </c>
      <c r="C217" s="120" t="str">
        <f t="shared" si="46"/>
        <v/>
      </c>
      <c r="D217" s="120" t="str">
        <f t="shared" si="46"/>
        <v/>
      </c>
      <c r="E217" s="120" t="str">
        <f t="shared" si="46"/>
        <v/>
      </c>
      <c r="F217" s="120" t="str">
        <f t="shared" si="46"/>
        <v/>
      </c>
      <c r="G217" s="120" t="str">
        <f t="shared" si="46"/>
        <v/>
      </c>
      <c r="H217" s="120" t="str">
        <f t="shared" si="46"/>
        <v/>
      </c>
      <c r="I217" s="120" t="str">
        <f t="shared" si="46"/>
        <v/>
      </c>
      <c r="J217" s="120" t="str">
        <f t="shared" si="46"/>
        <v/>
      </c>
      <c r="K217" s="120" t="str">
        <f t="shared" si="46"/>
        <v/>
      </c>
      <c r="L217" s="120" t="str">
        <f t="shared" si="46"/>
        <v/>
      </c>
      <c r="M217" s="120" t="str">
        <f t="shared" si="46"/>
        <v/>
      </c>
      <c r="N217" s="120" t="str">
        <f t="shared" si="46"/>
        <v/>
      </c>
      <c r="O217" s="120" t="str">
        <f t="shared" si="46"/>
        <v/>
      </c>
      <c r="P217" s="120" t="str">
        <f t="shared" si="46"/>
        <v/>
      </c>
      <c r="Q217" s="120" t="str">
        <f t="shared" si="46"/>
        <v/>
      </c>
      <c r="R217" s="120" t="str">
        <f t="shared" si="46"/>
        <v/>
      </c>
      <c r="S217" s="120" t="str">
        <f t="shared" si="46"/>
        <v/>
      </c>
      <c r="T217" s="120" t="str">
        <f t="shared" si="46"/>
        <v/>
      </c>
      <c r="U217" s="120" t="str">
        <f t="shared" si="46"/>
        <v/>
      </c>
      <c r="V217" s="120" t="str">
        <f t="shared" si="46"/>
        <v/>
      </c>
      <c r="W217" s="120" t="str">
        <f t="shared" si="46"/>
        <v/>
      </c>
      <c r="X217" s="120" t="str">
        <f t="shared" si="46"/>
        <v/>
      </c>
      <c r="Y217" s="120" t="str">
        <f t="shared" si="46"/>
        <v/>
      </c>
      <c r="Z217" s="120" t="str">
        <f t="shared" si="46"/>
        <v/>
      </c>
      <c r="AA217" s="120" t="str">
        <f t="shared" si="46"/>
        <v/>
      </c>
      <c r="AB217" s="120" t="str">
        <f t="shared" si="46"/>
        <v/>
      </c>
      <c r="AC217" s="120" t="str">
        <f t="shared" si="46"/>
        <v/>
      </c>
      <c r="AD217" s="120" t="str">
        <f t="shared" si="46"/>
        <v/>
      </c>
      <c r="AE217" s="120" t="str">
        <f t="shared" si="46"/>
        <v/>
      </c>
      <c r="AF217" s="120" t="str">
        <f t="shared" si="46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7">IF(B185&lt;100,"",B185-330)</f>
        <v/>
      </c>
      <c r="C218" s="120" t="str">
        <f t="shared" si="47"/>
        <v/>
      </c>
      <c r="D218" s="120" t="str">
        <f t="shared" si="47"/>
        <v/>
      </c>
      <c r="E218" s="120" t="str">
        <f t="shared" si="47"/>
        <v/>
      </c>
      <c r="F218" s="120" t="str">
        <f t="shared" si="47"/>
        <v/>
      </c>
      <c r="G218" s="120" t="str">
        <f t="shared" si="47"/>
        <v/>
      </c>
      <c r="H218" s="120" t="str">
        <f t="shared" si="47"/>
        <v/>
      </c>
      <c r="I218" s="120" t="str">
        <f t="shared" si="47"/>
        <v/>
      </c>
      <c r="J218" s="120" t="str">
        <f t="shared" si="47"/>
        <v/>
      </c>
      <c r="K218" s="120" t="str">
        <f t="shared" si="47"/>
        <v/>
      </c>
      <c r="L218" s="120" t="str">
        <f t="shared" si="47"/>
        <v/>
      </c>
      <c r="M218" s="120" t="str">
        <f t="shared" si="47"/>
        <v/>
      </c>
      <c r="N218" s="120" t="str">
        <f t="shared" si="47"/>
        <v/>
      </c>
      <c r="O218" s="120" t="str">
        <f t="shared" si="47"/>
        <v/>
      </c>
      <c r="P218" s="120" t="str">
        <f t="shared" si="47"/>
        <v/>
      </c>
      <c r="Q218" s="120" t="str">
        <f t="shared" si="47"/>
        <v/>
      </c>
      <c r="R218" s="120" t="str">
        <f t="shared" si="47"/>
        <v/>
      </c>
      <c r="S218" s="120" t="str">
        <f t="shared" si="47"/>
        <v/>
      </c>
      <c r="T218" s="120" t="str">
        <f t="shared" si="47"/>
        <v/>
      </c>
      <c r="U218" s="120" t="str">
        <f t="shared" si="47"/>
        <v/>
      </c>
      <c r="V218" s="120" t="str">
        <f t="shared" si="47"/>
        <v/>
      </c>
      <c r="W218" s="120" t="str">
        <f t="shared" si="47"/>
        <v/>
      </c>
      <c r="X218" s="120" t="str">
        <f t="shared" si="47"/>
        <v/>
      </c>
      <c r="Y218" s="120" t="str">
        <f t="shared" si="47"/>
        <v/>
      </c>
      <c r="Z218" s="120" t="str">
        <f t="shared" si="47"/>
        <v/>
      </c>
      <c r="AA218" s="120" t="str">
        <f t="shared" si="47"/>
        <v/>
      </c>
      <c r="AB218" s="120" t="str">
        <f t="shared" si="47"/>
        <v/>
      </c>
      <c r="AC218" s="120" t="str">
        <f t="shared" si="47"/>
        <v/>
      </c>
      <c r="AD218" s="120" t="str">
        <f t="shared" si="47"/>
        <v/>
      </c>
      <c r="AE218" s="120" t="str">
        <f t="shared" si="47"/>
        <v/>
      </c>
      <c r="AF218" s="120" t="str">
        <f t="shared" si="47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8">IF(C186&lt;100,"",C186-1500)</f>
        <v/>
      </c>
      <c r="D219" s="120" t="str">
        <f t="shared" si="48"/>
        <v/>
      </c>
      <c r="E219" s="120" t="str">
        <f t="shared" si="48"/>
        <v/>
      </c>
      <c r="F219" s="120" t="str">
        <f t="shared" si="48"/>
        <v/>
      </c>
      <c r="G219" s="120" t="str">
        <f t="shared" si="48"/>
        <v/>
      </c>
      <c r="H219" s="120" t="str">
        <f t="shared" si="48"/>
        <v/>
      </c>
      <c r="I219" s="120" t="str">
        <f t="shared" si="48"/>
        <v/>
      </c>
      <c r="J219" s="120" t="str">
        <f t="shared" si="48"/>
        <v/>
      </c>
      <c r="K219" s="120" t="str">
        <f t="shared" si="48"/>
        <v/>
      </c>
      <c r="L219" s="120" t="str">
        <f t="shared" si="48"/>
        <v/>
      </c>
      <c r="M219" s="120" t="str">
        <f t="shared" si="48"/>
        <v/>
      </c>
      <c r="N219" s="120" t="str">
        <f t="shared" si="48"/>
        <v/>
      </c>
      <c r="O219" s="120" t="str">
        <f t="shared" si="48"/>
        <v/>
      </c>
      <c r="P219" s="120" t="str">
        <f t="shared" si="48"/>
        <v/>
      </c>
      <c r="Q219" s="120" t="str">
        <f t="shared" si="48"/>
        <v/>
      </c>
      <c r="R219" s="120" t="str">
        <f t="shared" si="48"/>
        <v/>
      </c>
      <c r="S219" s="120" t="str">
        <f t="shared" si="48"/>
        <v/>
      </c>
      <c r="T219" s="120" t="str">
        <f t="shared" si="48"/>
        <v/>
      </c>
      <c r="U219" s="120" t="str">
        <f t="shared" si="48"/>
        <v/>
      </c>
      <c r="V219" s="120" t="str">
        <f t="shared" si="48"/>
        <v/>
      </c>
      <c r="W219" s="120" t="str">
        <f t="shared" si="48"/>
        <v/>
      </c>
      <c r="X219" s="120" t="str">
        <f t="shared" si="48"/>
        <v/>
      </c>
      <c r="Y219" s="120" t="str">
        <f t="shared" si="48"/>
        <v/>
      </c>
      <c r="Z219" s="120" t="str">
        <f t="shared" si="48"/>
        <v/>
      </c>
      <c r="AA219" s="120" t="str">
        <f t="shared" si="48"/>
        <v/>
      </c>
      <c r="AB219" s="120" t="str">
        <f t="shared" si="48"/>
        <v/>
      </c>
      <c r="AC219" s="120" t="str">
        <f t="shared" si="48"/>
        <v/>
      </c>
      <c r="AD219" s="120" t="str">
        <f t="shared" si="48"/>
        <v/>
      </c>
      <c r="AE219" s="120" t="str">
        <f t="shared" si="48"/>
        <v/>
      </c>
      <c r="AF219" s="120" t="str">
        <f t="shared" si="48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448" priority="242">
      <formula>S$9&gt;=20/24</formula>
    </cfRule>
    <cfRule type="expression" dxfId="5447" priority="243">
      <formula>AND(S$9&gt;=14/24,S$9&lt;20/24)</formula>
    </cfRule>
    <cfRule type="expression" dxfId="5446" priority="244">
      <formula>AND(S$9&gt;=8/24,S$9&lt;14/24)</formula>
    </cfRule>
    <cfRule type="expression" dxfId="5445" priority="245">
      <formula>S$9&lt;8/24</formula>
    </cfRule>
  </conditionalFormatting>
  <conditionalFormatting sqref="B8:AF10 AA71:AF71 C71:Q71 C174:AF180 L30:Q30 L50:T51 V36:W36 S35:W35 X35:Z36 AA73:AF80 AA49:AF52 R11:T11 C60:AF70 U11:Z12 C49:K52 H73:Q73 C73:G80 B48:AF48 B60 B66 B72:AF72 C53 E53:K53 D53:D58 E54:E58 L52:L53 O35:Q40 O32:Q32 O33:Z34 M37:N40 L32:N35 M52:Q59 V33:V35 L45:AF47 H74:Z80">
    <cfRule type="expression" dxfId="5444" priority="238">
      <formula>B$9&gt;=20/24</formula>
    </cfRule>
    <cfRule type="expression" dxfId="5443" priority="239">
      <formula>AND(B$9&gt;=14/24,B$9&lt;20/24)</formula>
    </cfRule>
    <cfRule type="expression" dxfId="5442" priority="240">
      <formula>AND(B$9&gt;=8/24,B$9&lt;14/24)</formula>
    </cfRule>
    <cfRule type="expression" dxfId="5441" priority="241">
      <formula>B$9&lt;8/24</formula>
    </cfRule>
  </conditionalFormatting>
  <conditionalFormatting sqref="B172:AF172">
    <cfRule type="expression" dxfId="5440" priority="234">
      <formula>B$9&gt;=20/24</formula>
    </cfRule>
    <cfRule type="expression" dxfId="5439" priority="235">
      <formula>AND(B$9&gt;=14/24,B$9&lt;20/24)</formula>
    </cfRule>
    <cfRule type="expression" dxfId="5438" priority="236">
      <formula>AND(B$9&gt;=8/24,B$9&lt;14/24)</formula>
    </cfRule>
    <cfRule type="expression" dxfId="5437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5436" priority="229">
      <formula>L$9&gt;=20/24</formula>
    </cfRule>
    <cfRule type="expression" dxfId="5435" priority="230">
      <formula>AND(L$9&gt;=14/24,L$9&lt;20/24)</formula>
    </cfRule>
    <cfRule type="expression" dxfId="5434" priority="231">
      <formula>AND(L$9&gt;=8/24,L$9&lt;14/24)</formula>
    </cfRule>
    <cfRule type="expression" dxfId="5433" priority="232">
      <formula>L$9&lt;8/24</formula>
    </cfRule>
  </conditionalFormatting>
  <conditionalFormatting sqref="L36:N36">
    <cfRule type="expression" dxfId="5432" priority="225">
      <formula>L$9&gt;=20/24</formula>
    </cfRule>
    <cfRule type="expression" dxfId="5431" priority="226">
      <formula>AND(L$9&gt;=14/24,L$9&lt;20/24)</formula>
    </cfRule>
    <cfRule type="expression" dxfId="5430" priority="227">
      <formula>AND(L$9&gt;=8/24,L$9&lt;14/24)</formula>
    </cfRule>
    <cfRule type="expression" dxfId="5429" priority="228">
      <formula>L$9&lt;8/24</formula>
    </cfRule>
  </conditionalFormatting>
  <conditionalFormatting sqref="U13:Z13">
    <cfRule type="expression" dxfId="5428" priority="221">
      <formula>U$9&gt;=20/24</formula>
    </cfRule>
    <cfRule type="expression" dxfId="5427" priority="222">
      <formula>AND(U$9&gt;=14/24,U$9&lt;20/24)</formula>
    </cfRule>
    <cfRule type="expression" dxfId="5426" priority="223">
      <formula>AND(U$9&gt;=8/24,U$9&lt;14/24)</formula>
    </cfRule>
    <cfRule type="expression" dxfId="5425" priority="224">
      <formula>U$9&lt;8/24</formula>
    </cfRule>
  </conditionalFormatting>
  <conditionalFormatting sqref="R32:Z32">
    <cfRule type="expression" dxfId="5424" priority="217">
      <formula>R$9&gt;=20/24</formula>
    </cfRule>
    <cfRule type="expression" dxfId="5423" priority="218">
      <formula>AND(R$9&gt;=14/24,R$9&lt;20/24)</formula>
    </cfRule>
    <cfRule type="expression" dxfId="5422" priority="219">
      <formula>AND(R$9&gt;=8/24,R$9&lt;14/24)</formula>
    </cfRule>
    <cfRule type="expression" dxfId="5421" priority="220">
      <formula>R$9&lt;8/24</formula>
    </cfRule>
  </conditionalFormatting>
  <conditionalFormatting sqref="R49:Z49">
    <cfRule type="expression" dxfId="5420" priority="213">
      <formula>R$9&gt;=20/24</formula>
    </cfRule>
    <cfRule type="expression" dxfId="5419" priority="214">
      <formula>AND(R$9&gt;=14/24,R$9&lt;20/24)</formula>
    </cfRule>
    <cfRule type="expression" dxfId="5418" priority="215">
      <formula>AND(R$9&gt;=8/24,R$9&lt;14/24)</formula>
    </cfRule>
    <cfRule type="expression" dxfId="5417" priority="216">
      <formula>R$9&lt;8/24</formula>
    </cfRule>
  </conditionalFormatting>
  <conditionalFormatting sqref="R71:Z71">
    <cfRule type="expression" dxfId="5416" priority="209">
      <formula>R$9&gt;=20/24</formula>
    </cfRule>
    <cfRule type="expression" dxfId="5415" priority="210">
      <formula>AND(R$9&gt;=14/24,R$9&lt;20/24)</formula>
    </cfRule>
    <cfRule type="expression" dxfId="5414" priority="211">
      <formula>AND(R$9&gt;=8/24,R$9&lt;14/24)</formula>
    </cfRule>
    <cfRule type="expression" dxfId="5413" priority="212">
      <formula>R$9&lt;8/24</formula>
    </cfRule>
  </conditionalFormatting>
  <conditionalFormatting sqref="R73:Z73">
    <cfRule type="expression" dxfId="5412" priority="205">
      <formula>R$9&gt;=20/24</formula>
    </cfRule>
    <cfRule type="expression" dxfId="5411" priority="206">
      <formula>AND(R$9&gt;=14/24,R$9&lt;20/24)</formula>
    </cfRule>
    <cfRule type="expression" dxfId="5410" priority="207">
      <formula>AND(R$9&gt;=8/24,R$9&lt;14/24)</formula>
    </cfRule>
    <cfRule type="expression" dxfId="5409" priority="208">
      <formula>R$9&lt;8/24</formula>
    </cfRule>
  </conditionalFormatting>
  <conditionalFormatting sqref="M11:Q13 M15:Q28 R23:Z27">
    <cfRule type="expression" dxfId="5408" priority="201">
      <formula>M$9&gt;=20/24</formula>
    </cfRule>
    <cfRule type="expression" dxfId="5407" priority="202">
      <formula>AND(M$9&gt;=14/24,M$9&lt;20/24)</formula>
    </cfRule>
    <cfRule type="expression" dxfId="5406" priority="203">
      <formula>AND(M$9&gt;=8/24,M$9&lt;14/24)</formula>
    </cfRule>
    <cfRule type="expression" dxfId="5405" priority="204">
      <formula>M$9&lt;8/24</formula>
    </cfRule>
  </conditionalFormatting>
  <conditionalFormatting sqref="L41:Q41">
    <cfRule type="expression" dxfId="5404" priority="197">
      <formula>L$9&gt;=20/24</formula>
    </cfRule>
    <cfRule type="expression" dxfId="5403" priority="198">
      <formula>AND(L$9&gt;=14/24,L$9&lt;20/24)</formula>
    </cfRule>
    <cfRule type="expression" dxfId="5402" priority="199">
      <formula>AND(L$9&gt;=8/24,L$9&lt;14/24)</formula>
    </cfRule>
    <cfRule type="expression" dxfId="5401" priority="200">
      <formula>L$9&lt;8/24</formula>
    </cfRule>
  </conditionalFormatting>
  <conditionalFormatting sqref="L42:Q42">
    <cfRule type="expression" dxfId="5400" priority="193">
      <formula>L$9&gt;=20/24</formula>
    </cfRule>
    <cfRule type="expression" dxfId="5399" priority="194">
      <formula>AND(L$9&gt;=14/24,L$9&lt;20/24)</formula>
    </cfRule>
    <cfRule type="expression" dxfId="5398" priority="195">
      <formula>AND(L$9&gt;=8/24,L$9&lt;14/24)</formula>
    </cfRule>
    <cfRule type="expression" dxfId="5397" priority="196">
      <formula>L$9&lt;8/24</formula>
    </cfRule>
  </conditionalFormatting>
  <conditionalFormatting sqref="L37:L40">
    <cfRule type="expression" dxfId="5396" priority="189">
      <formula>L$9&gt;=20/24</formula>
    </cfRule>
    <cfRule type="expression" dxfId="5395" priority="190">
      <formula>AND(L$9&gt;=14/24,L$9&lt;20/24)</formula>
    </cfRule>
    <cfRule type="expression" dxfId="5394" priority="191">
      <formula>AND(L$9&gt;=8/24,L$9&lt;14/24)</formula>
    </cfRule>
    <cfRule type="expression" dxfId="5393" priority="192">
      <formula>L$9&lt;8/24</formula>
    </cfRule>
  </conditionalFormatting>
  <conditionalFormatting sqref="R30:AE30">
    <cfRule type="expression" dxfId="5392" priority="185">
      <formula>R$9&gt;=20/24</formula>
    </cfRule>
    <cfRule type="expression" dxfId="5391" priority="186">
      <formula>AND(R$9&gt;=14/24,R$9&lt;20/24)</formula>
    </cfRule>
    <cfRule type="expression" dxfId="5390" priority="187">
      <formula>AND(R$9&gt;=8/24,R$9&lt;14/24)</formula>
    </cfRule>
    <cfRule type="expression" dxfId="5389" priority="188">
      <formula>R$9&lt;8/24</formula>
    </cfRule>
  </conditionalFormatting>
  <conditionalFormatting sqref="R12:T13 R15:Z16 T12:Z12 R17:AF28">
    <cfRule type="expression" dxfId="5388" priority="181">
      <formula>R$9&gt;=20/24</formula>
    </cfRule>
    <cfRule type="expression" dxfId="5387" priority="182">
      <formula>AND(R$9&gt;=14/24,R$9&lt;20/24)</formula>
    </cfRule>
    <cfRule type="expression" dxfId="5386" priority="183">
      <formula>AND(R$9&gt;=8/24,R$9&lt;14/24)</formula>
    </cfRule>
    <cfRule type="expression" dxfId="5385" priority="184">
      <formula>R$9&lt;8/24</formula>
    </cfRule>
  </conditionalFormatting>
  <conditionalFormatting sqref="R35:R40 V37:Z40 S36:V40">
    <cfRule type="expression" dxfId="5384" priority="177">
      <formula>R$9&gt;=20/24</formula>
    </cfRule>
    <cfRule type="expression" dxfId="5383" priority="178">
      <formula>AND(R$9&gt;=14/24,R$9&lt;20/24)</formula>
    </cfRule>
    <cfRule type="expression" dxfId="5382" priority="179">
      <formula>AND(R$9&gt;=8/24,R$9&lt;14/24)</formula>
    </cfRule>
    <cfRule type="expression" dxfId="5381" priority="180">
      <formula>R$9&lt;8/24</formula>
    </cfRule>
  </conditionalFormatting>
  <conditionalFormatting sqref="R41:Z41">
    <cfRule type="expression" dxfId="5380" priority="173">
      <formula>R$9&gt;=20/24</formula>
    </cfRule>
    <cfRule type="expression" dxfId="5379" priority="174">
      <formula>AND(R$9&gt;=14/24,R$9&lt;20/24)</formula>
    </cfRule>
    <cfRule type="expression" dxfId="5378" priority="175">
      <formula>AND(R$9&gt;=8/24,R$9&lt;14/24)</formula>
    </cfRule>
    <cfRule type="expression" dxfId="5377" priority="176">
      <formula>R$9&lt;8/24</formula>
    </cfRule>
  </conditionalFormatting>
  <conditionalFormatting sqref="R42:Z42">
    <cfRule type="expression" dxfId="5376" priority="169">
      <formula>R$9&gt;=20/24</formula>
    </cfRule>
    <cfRule type="expression" dxfId="5375" priority="170">
      <formula>AND(R$9&gt;=14/24,R$9&lt;20/24)</formula>
    </cfRule>
    <cfRule type="expression" dxfId="5374" priority="171">
      <formula>AND(R$9&gt;=8/24,R$9&lt;14/24)</formula>
    </cfRule>
    <cfRule type="expression" dxfId="5373" priority="172">
      <formula>R$9&lt;8/24</formula>
    </cfRule>
  </conditionalFormatting>
  <conditionalFormatting sqref="R52:Z59 AA53:AF59">
    <cfRule type="expression" dxfId="5372" priority="165">
      <formula>R$9&gt;=20/24</formula>
    </cfRule>
    <cfRule type="expression" dxfId="5371" priority="166">
      <formula>AND(R$9&gt;=14/24,R$9&lt;20/24)</formula>
    </cfRule>
    <cfRule type="expression" dxfId="5370" priority="167">
      <formula>AND(R$9&gt;=8/24,R$9&lt;14/24)</formula>
    </cfRule>
    <cfRule type="expression" dxfId="5369" priority="168">
      <formula>R$9&lt;8/24</formula>
    </cfRule>
  </conditionalFormatting>
  <conditionalFormatting sqref="AA84:AF87">
    <cfRule type="expression" dxfId="5368" priority="161">
      <formula>AA$9&gt;=20/24</formula>
    </cfRule>
    <cfRule type="expression" dxfId="5367" priority="162">
      <formula>AND(AA$9&gt;=14/24,AA$9&lt;20/24)</formula>
    </cfRule>
    <cfRule type="expression" dxfId="5366" priority="163">
      <formula>AND(AA$9&gt;=8/24,AA$9&lt;14/24)</formula>
    </cfRule>
    <cfRule type="expression" dxfId="5365" priority="164">
      <formula>AA$9&lt;8/24</formula>
    </cfRule>
  </conditionalFormatting>
  <conditionalFormatting sqref="C54 F54:H54 H55:H59 I54:K59 L54:L58">
    <cfRule type="expression" dxfId="5364" priority="157">
      <formula>C$9&gt;=20/24</formula>
    </cfRule>
    <cfRule type="expression" dxfId="5363" priority="158">
      <formula>AND(C$9&gt;=14/24,C$9&lt;20/24)</formula>
    </cfRule>
    <cfRule type="expression" dxfId="5362" priority="159">
      <formula>AND(C$9&gt;=8/24,C$9&lt;14/24)</formula>
    </cfRule>
    <cfRule type="expression" dxfId="5361" priority="160">
      <formula>C$9&lt;8/24</formula>
    </cfRule>
  </conditionalFormatting>
  <conditionalFormatting sqref="C84:K87">
    <cfRule type="expression" dxfId="5360" priority="153">
      <formula>C$9&gt;=20/24</formula>
    </cfRule>
    <cfRule type="expression" dxfId="5359" priority="154">
      <formula>AND(C$9&gt;=14/24,C$9&lt;20/24)</formula>
    </cfRule>
    <cfRule type="expression" dxfId="5358" priority="155">
      <formula>AND(C$9&gt;=8/24,C$9&lt;14/24)</formula>
    </cfRule>
    <cfRule type="expression" dxfId="5357" priority="156">
      <formula>C$9&lt;8/24</formula>
    </cfRule>
  </conditionalFormatting>
  <conditionalFormatting sqref="L84:Q87">
    <cfRule type="expression" dxfId="5356" priority="149">
      <formula>L$9&gt;=20/24</formula>
    </cfRule>
    <cfRule type="expression" dxfId="5355" priority="150">
      <formula>AND(L$9&gt;=14/24,L$9&lt;20/24)</formula>
    </cfRule>
    <cfRule type="expression" dxfId="5354" priority="151">
      <formula>AND(L$9&gt;=8/24,L$9&lt;14/24)</formula>
    </cfRule>
    <cfRule type="expression" dxfId="5353" priority="152">
      <formula>L$9&lt;8/24</formula>
    </cfRule>
  </conditionalFormatting>
  <conditionalFormatting sqref="R84:Z87">
    <cfRule type="expression" dxfId="5352" priority="145">
      <formula>R$9&gt;=20/24</formula>
    </cfRule>
    <cfRule type="expression" dxfId="5351" priority="146">
      <formula>AND(R$9&gt;=14/24,R$9&lt;20/24)</formula>
    </cfRule>
    <cfRule type="expression" dxfId="5350" priority="147">
      <formula>AND(R$9&gt;=8/24,R$9&lt;14/24)</formula>
    </cfRule>
    <cfRule type="expression" dxfId="5349" priority="148">
      <formula>R$9&lt;8/24</formula>
    </cfRule>
  </conditionalFormatting>
  <conditionalFormatting sqref="AG43 G19:G24 G27:G28 D26:G26 D19:F20 D11:K13 D15:G18 B31 B44 B48 H15:K24 H26:K28 C29:K29 D34:M42 C32:M33 C43:AF48 C30:AF31 M11:AF13 M15:AF29 N32:AF42">
    <cfRule type="expression" dxfId="5348" priority="144">
      <formula>B11&gt;$AG11</formula>
    </cfRule>
  </conditionalFormatting>
  <conditionalFormatting sqref="T193:AX193">
    <cfRule type="expression" dxfId="5347" priority="140">
      <formula>T$9&gt;=20/24</formula>
    </cfRule>
    <cfRule type="expression" dxfId="5346" priority="141">
      <formula>AND(T$9&gt;=14/24,T$9&lt;20/24)</formula>
    </cfRule>
    <cfRule type="expression" dxfId="5345" priority="142">
      <formula>AND(T$9&gt;=8/24,T$9&lt;14/24)</formula>
    </cfRule>
    <cfRule type="expression" dxfId="5344" priority="143">
      <formula>T$9&lt;8/24</formula>
    </cfRule>
  </conditionalFormatting>
  <conditionalFormatting sqref="A11:A13 A89:A181 A15:A87">
    <cfRule type="expression" dxfId="5343" priority="139">
      <formula>$AH11=0</formula>
    </cfRule>
  </conditionalFormatting>
  <conditionalFormatting sqref="AA88:AF88">
    <cfRule type="expression" dxfId="5342" priority="135">
      <formula>AA$9&gt;=20/24</formula>
    </cfRule>
    <cfRule type="expression" dxfId="5341" priority="136">
      <formula>AND(AA$9&gt;=14/24,AA$9&lt;20/24)</formula>
    </cfRule>
    <cfRule type="expression" dxfId="5340" priority="137">
      <formula>AND(AA$9&gt;=8/24,AA$9&lt;14/24)</formula>
    </cfRule>
    <cfRule type="expression" dxfId="5339" priority="138">
      <formula>AA$9&lt;8/24</formula>
    </cfRule>
  </conditionalFormatting>
  <conditionalFormatting sqref="C88:K88">
    <cfRule type="expression" dxfId="5338" priority="131">
      <formula>C$9&gt;=20/24</formula>
    </cfRule>
    <cfRule type="expression" dxfId="5337" priority="132">
      <formula>AND(C$9&gt;=14/24,C$9&lt;20/24)</formula>
    </cfRule>
    <cfRule type="expression" dxfId="5336" priority="133">
      <formula>AND(C$9&gt;=8/24,C$9&lt;14/24)</formula>
    </cfRule>
    <cfRule type="expression" dxfId="5335" priority="134">
      <formula>C$9&lt;8/24</formula>
    </cfRule>
  </conditionalFormatting>
  <conditionalFormatting sqref="L88:Q88">
    <cfRule type="expression" dxfId="5334" priority="127">
      <formula>L$9&gt;=20/24</formula>
    </cfRule>
    <cfRule type="expression" dxfId="5333" priority="128">
      <formula>AND(L$9&gt;=14/24,L$9&lt;20/24)</formula>
    </cfRule>
    <cfRule type="expression" dxfId="5332" priority="129">
      <formula>AND(L$9&gt;=8/24,L$9&lt;14/24)</formula>
    </cfRule>
    <cfRule type="expression" dxfId="5331" priority="130">
      <formula>L$9&lt;8/24</formula>
    </cfRule>
  </conditionalFormatting>
  <conditionalFormatting sqref="R88:Z88">
    <cfRule type="expression" dxfId="5330" priority="123">
      <formula>R$9&gt;=20/24</formula>
    </cfRule>
    <cfRule type="expression" dxfId="5329" priority="124">
      <formula>AND(R$9&gt;=14/24,R$9&lt;20/24)</formula>
    </cfRule>
    <cfRule type="expression" dxfId="5328" priority="125">
      <formula>AND(R$9&gt;=8/24,R$9&lt;14/24)</formula>
    </cfRule>
    <cfRule type="expression" dxfId="5327" priority="126">
      <formula>R$9&lt;8/24</formula>
    </cfRule>
  </conditionalFormatting>
  <conditionalFormatting sqref="A88">
    <cfRule type="expression" dxfId="5326" priority="122">
      <formula>$AH88=0</formula>
    </cfRule>
  </conditionalFormatting>
  <conditionalFormatting sqref="C29:K29 M29:AF29">
    <cfRule type="expression" dxfId="5325" priority="118">
      <formula>C$9&gt;=20/24</formula>
    </cfRule>
    <cfRule type="expression" dxfId="5324" priority="119">
      <formula>AND(C$9&gt;=14/24,C$9&lt;20/24)</formula>
    </cfRule>
    <cfRule type="expression" dxfId="5323" priority="120">
      <formula>AND(C$9&gt;=8/24,C$9&lt;14/24)</formula>
    </cfRule>
    <cfRule type="expression" dxfId="5322" priority="121">
      <formula>C$9&lt;8/24</formula>
    </cfRule>
  </conditionalFormatting>
  <conditionalFormatting sqref="R29:AA29">
    <cfRule type="expression" dxfId="5321" priority="114">
      <formula>R$9&gt;=20/24</formula>
    </cfRule>
    <cfRule type="expression" dxfId="5320" priority="115">
      <formula>AND(R$9&gt;=14/24,R$9&lt;20/24)</formula>
    </cfRule>
    <cfRule type="expression" dxfId="5319" priority="116">
      <formula>AND(R$9&gt;=8/24,R$9&lt;14/24)</formula>
    </cfRule>
    <cfRule type="expression" dxfId="5318" priority="117">
      <formula>R$9&lt;8/24</formula>
    </cfRule>
  </conditionalFormatting>
  <conditionalFormatting sqref="D28:F28">
    <cfRule type="expression" dxfId="5317" priority="110">
      <formula>D$9&gt;=20/24</formula>
    </cfRule>
    <cfRule type="expression" dxfId="5316" priority="111">
      <formula>AND(D$9&gt;=14/24,D$9&lt;20/24)</formula>
    </cfRule>
    <cfRule type="expression" dxfId="5315" priority="112">
      <formula>AND(D$9&gt;=8/24,D$9&lt;14/24)</formula>
    </cfRule>
    <cfRule type="expression" dxfId="5314" priority="113">
      <formula>D$9&lt;8/24</formula>
    </cfRule>
  </conditionalFormatting>
  <conditionalFormatting sqref="D28:F28">
    <cfRule type="expression" dxfId="5313" priority="109">
      <formula>D28&gt;$AG28</formula>
    </cfRule>
  </conditionalFormatting>
  <conditionalFormatting sqref="D21:F24 D27:F27">
    <cfRule type="expression" dxfId="5312" priority="101">
      <formula>D$9&gt;=20/24</formula>
    </cfRule>
    <cfRule type="expression" dxfId="5311" priority="102">
      <formula>AND(D$9&gt;=14/24,D$9&lt;20/24)</formula>
    </cfRule>
    <cfRule type="expression" dxfId="5310" priority="103">
      <formula>AND(D$9&gt;=8/24,D$9&lt;14/24)</formula>
    </cfRule>
    <cfRule type="expression" dxfId="5309" priority="104">
      <formula>D$9&lt;8/24</formula>
    </cfRule>
  </conditionalFormatting>
  <conditionalFormatting sqref="D21:F24 D27:F27">
    <cfRule type="expression" dxfId="5308" priority="100">
      <formula>D21&gt;$AG21</formula>
    </cfRule>
  </conditionalFormatting>
  <conditionalFormatting sqref="C59:G59 C55:C58 F55:G58">
    <cfRule type="expression" dxfId="5307" priority="96">
      <formula>C$9&gt;=20/24</formula>
    </cfRule>
    <cfRule type="expression" dxfId="5306" priority="97">
      <formula>AND(C$9&gt;=14/24,C$9&lt;20/24)</formula>
    </cfRule>
    <cfRule type="expression" dxfId="5305" priority="98">
      <formula>AND(C$9&gt;=8/24,C$9&lt;14/24)</formula>
    </cfRule>
    <cfRule type="expression" dxfId="5304" priority="99">
      <formula>C$9&lt;8/24</formula>
    </cfRule>
  </conditionalFormatting>
  <conditionalFormatting sqref="L59">
    <cfRule type="expression" dxfId="5303" priority="92">
      <formula>L$9&gt;=20/24</formula>
    </cfRule>
    <cfRule type="expression" dxfId="5302" priority="93">
      <formula>AND(L$9&gt;=14/24,L$9&lt;20/24)</formula>
    </cfRule>
    <cfRule type="expression" dxfId="5301" priority="94">
      <formula>AND(L$9&gt;=8/24,L$9&lt;14/24)</formula>
    </cfRule>
    <cfRule type="expression" dxfId="5300" priority="95">
      <formula>L$9&lt;8/24</formula>
    </cfRule>
  </conditionalFormatting>
  <conditionalFormatting sqref="AL14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M14:Q14">
    <cfRule type="expression" dxfId="5299" priority="83">
      <formula>M$9&gt;=20/24</formula>
    </cfRule>
    <cfRule type="expression" dxfId="5298" priority="84">
      <formula>AND(M$9&gt;=14/24,M$9&lt;20/24)</formula>
    </cfRule>
    <cfRule type="expression" dxfId="5297" priority="85">
      <formula>AND(M$9&gt;=8/24,M$9&lt;14/24)</formula>
    </cfRule>
    <cfRule type="expression" dxfId="5296" priority="86">
      <formula>M$9&lt;8/24</formula>
    </cfRule>
  </conditionalFormatting>
  <conditionalFormatting sqref="R14:Z14">
    <cfRule type="expression" dxfId="5295" priority="79">
      <formula>R$9&gt;=20/24</formula>
    </cfRule>
    <cfRule type="expression" dxfId="5294" priority="80">
      <formula>AND(R$9&gt;=14/24,R$9&lt;20/24)</formula>
    </cfRule>
    <cfRule type="expression" dxfId="5293" priority="81">
      <formula>AND(R$9&gt;=8/24,R$9&lt;14/24)</formula>
    </cfRule>
    <cfRule type="expression" dxfId="5292" priority="82">
      <formula>R$9&lt;8/24</formula>
    </cfRule>
  </conditionalFormatting>
  <conditionalFormatting sqref="D14:K14 M14:AF14">
    <cfRule type="expression" dxfId="5291" priority="78">
      <formula>D14&gt;$AG14</formula>
    </cfRule>
  </conditionalFormatting>
  <conditionalFormatting sqref="A14">
    <cfRule type="expression" dxfId="5290" priority="77">
      <formula>$AH14=0</formula>
    </cfRule>
  </conditionalFormatting>
  <conditionalFormatting sqref="L11:L13 L15:L28">
    <cfRule type="expression" dxfId="5289" priority="11">
      <formula>L$9&gt;=20/24</formula>
    </cfRule>
    <cfRule type="expression" dxfId="5288" priority="12">
      <formula>AND(L$9&gt;=14/24,L$9&lt;20/24)</formula>
    </cfRule>
    <cfRule type="expression" dxfId="5287" priority="13">
      <formula>AND(L$9&gt;=8/24,L$9&lt;14/24)</formula>
    </cfRule>
    <cfRule type="expression" dxfId="5286" priority="14">
      <formula>L$9&lt;8/24</formula>
    </cfRule>
  </conditionalFormatting>
  <conditionalFormatting sqref="L15:L29 L11:L13">
    <cfRule type="expression" dxfId="5285" priority="10">
      <formula>L11&gt;$AG11</formula>
    </cfRule>
  </conditionalFormatting>
  <conditionalFormatting sqref="L29">
    <cfRule type="expression" dxfId="5284" priority="6">
      <formula>L$9&gt;=20/24</formula>
    </cfRule>
    <cfRule type="expression" dxfId="5283" priority="7">
      <formula>AND(L$9&gt;=14/24,L$9&lt;20/24)</formula>
    </cfRule>
    <cfRule type="expression" dxfId="5282" priority="8">
      <formula>AND(L$9&gt;=8/24,L$9&lt;14/24)</formula>
    </cfRule>
    <cfRule type="expression" dxfId="5281" priority="9">
      <formula>L$9&lt;8/24</formula>
    </cfRule>
  </conditionalFormatting>
  <conditionalFormatting sqref="L14">
    <cfRule type="expression" dxfId="5280" priority="2">
      <formula>L$9&gt;=20/24</formula>
    </cfRule>
    <cfRule type="expression" dxfId="5279" priority="3">
      <formula>AND(L$9&gt;=14/24,L$9&lt;20/24)</formula>
    </cfRule>
    <cfRule type="expression" dxfId="5278" priority="4">
      <formula>AND(L$9&gt;=8/24,L$9&lt;14/24)</formula>
    </cfRule>
    <cfRule type="expression" dxfId="5277" priority="5">
      <formula>L$9&lt;8/24</formula>
    </cfRule>
  </conditionalFormatting>
  <conditionalFormatting sqref="L14">
    <cfRule type="expression" dxfId="5276" priority="1">
      <formula>L14&gt;$AG14</formula>
    </cfRule>
  </conditionalFormatting>
  <conditionalFormatting sqref="B49:B53 B61:B65 B67:B71 B73:B80">
    <cfRule type="expression" dxfId="5275" priority="47">
      <formula>B$9&gt;=20/24</formula>
    </cfRule>
    <cfRule type="expression" dxfId="5274" priority="48">
      <formula>AND(B$9&gt;=14/24,B$9&lt;20/24)</formula>
    </cfRule>
    <cfRule type="expression" dxfId="5273" priority="49">
      <formula>AND(B$9&gt;=8/24,B$9&lt;14/24)</formula>
    </cfRule>
    <cfRule type="expression" dxfId="5272" priority="50">
      <formula>B$9&lt;8/24</formula>
    </cfRule>
  </conditionalFormatting>
  <conditionalFormatting sqref="B54">
    <cfRule type="expression" dxfId="5271" priority="43">
      <formula>B$9&gt;=20/24</formula>
    </cfRule>
    <cfRule type="expression" dxfId="5270" priority="44">
      <formula>AND(B$9&gt;=14/24,B$9&lt;20/24)</formula>
    </cfRule>
    <cfRule type="expression" dxfId="5269" priority="45">
      <formula>AND(B$9&gt;=8/24,B$9&lt;14/24)</formula>
    </cfRule>
    <cfRule type="expression" dxfId="5268" priority="46">
      <formula>B$9&lt;8/24</formula>
    </cfRule>
  </conditionalFormatting>
  <conditionalFormatting sqref="B84:B87">
    <cfRule type="expression" dxfId="5267" priority="39">
      <formula>B$9&gt;=20/24</formula>
    </cfRule>
    <cfRule type="expression" dxfId="5266" priority="40">
      <formula>AND(B$9&gt;=14/24,B$9&lt;20/24)</formula>
    </cfRule>
    <cfRule type="expression" dxfId="5265" priority="41">
      <formula>AND(B$9&gt;=8/24,B$9&lt;14/24)</formula>
    </cfRule>
    <cfRule type="expression" dxfId="5264" priority="42">
      <formula>B$9&lt;8/24</formula>
    </cfRule>
  </conditionalFormatting>
  <conditionalFormatting sqref="B29:B30 B32:B43 B45:B47 B26:C26 B11:C13 B15:C20 C34:C42">
    <cfRule type="expression" dxfId="5263" priority="38">
      <formula>B11&gt;$AG11</formula>
    </cfRule>
  </conditionalFormatting>
  <conditionalFormatting sqref="B88">
    <cfRule type="expression" dxfId="5262" priority="34">
      <formula>B$9&gt;=20/24</formula>
    </cfRule>
    <cfRule type="expression" dxfId="5261" priority="35">
      <formula>AND(B$9&gt;=14/24,B$9&lt;20/24)</formula>
    </cfRule>
    <cfRule type="expression" dxfId="5260" priority="36">
      <formula>AND(B$9&gt;=8/24,B$9&lt;14/24)</formula>
    </cfRule>
    <cfRule type="expression" dxfId="5259" priority="37">
      <formula>B$9&lt;8/24</formula>
    </cfRule>
  </conditionalFormatting>
  <conditionalFormatting sqref="B29">
    <cfRule type="expression" dxfId="5258" priority="30">
      <formula>B$9&gt;=20/24</formula>
    </cfRule>
    <cfRule type="expression" dxfId="5257" priority="31">
      <formula>AND(B$9&gt;=14/24,B$9&lt;20/24)</formula>
    </cfRule>
    <cfRule type="expression" dxfId="5256" priority="32">
      <formula>AND(B$9&gt;=8/24,B$9&lt;14/24)</formula>
    </cfRule>
    <cfRule type="expression" dxfId="5255" priority="33">
      <formula>B$9&lt;8/24</formula>
    </cfRule>
  </conditionalFormatting>
  <conditionalFormatting sqref="B28:C28">
    <cfRule type="expression" dxfId="5254" priority="26">
      <formula>B$9&gt;=20/24</formula>
    </cfRule>
    <cfRule type="expression" dxfId="5253" priority="27">
      <formula>AND(B$9&gt;=14/24,B$9&lt;20/24)</formula>
    </cfRule>
    <cfRule type="expression" dxfId="5252" priority="28">
      <formula>AND(B$9&gt;=8/24,B$9&lt;14/24)</formula>
    </cfRule>
    <cfRule type="expression" dxfId="5251" priority="29">
      <formula>B$9&lt;8/24</formula>
    </cfRule>
  </conditionalFormatting>
  <conditionalFormatting sqref="B28:C28">
    <cfRule type="expression" dxfId="5250" priority="25">
      <formula>B28&gt;$AG28</formula>
    </cfRule>
  </conditionalFormatting>
  <conditionalFormatting sqref="B21:C25 B27:C27 D25:K25">
    <cfRule type="expression" dxfId="5249" priority="21">
      <formula>B$9&gt;=20/24</formula>
    </cfRule>
    <cfRule type="expression" dxfId="5248" priority="22">
      <formula>AND(B$9&gt;=14/24,B$9&lt;20/24)</formula>
    </cfRule>
    <cfRule type="expression" dxfId="5247" priority="23">
      <formula>AND(B$9&gt;=8/24,B$9&lt;14/24)</formula>
    </cfRule>
    <cfRule type="expression" dxfId="5246" priority="24">
      <formula>B$9&lt;8/24</formula>
    </cfRule>
  </conditionalFormatting>
  <conditionalFormatting sqref="B21:C25 B27:C27 D25:K25">
    <cfRule type="expression" dxfId="5245" priority="20">
      <formula>B21&gt;$AG21</formula>
    </cfRule>
  </conditionalFormatting>
  <conditionalFormatting sqref="B55:B59">
    <cfRule type="expression" dxfId="5244" priority="16">
      <formula>B$9&gt;=20/24</formula>
    </cfRule>
    <cfRule type="expression" dxfId="5243" priority="17">
      <formula>AND(B$9&gt;=14/24,B$9&lt;20/24)</formula>
    </cfRule>
    <cfRule type="expression" dxfId="5242" priority="18">
      <formula>AND(B$9&gt;=8/24,B$9&lt;14/24)</formula>
    </cfRule>
    <cfRule type="expression" dxfId="5241" priority="19">
      <formula>B$9&lt;8/24</formula>
    </cfRule>
  </conditionalFormatting>
  <conditionalFormatting sqref="B14:C14">
    <cfRule type="expression" dxfId="5240" priority="15">
      <formula>B14&gt;$AG14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9</v>
      </c>
      <c r="D4" s="257">
        <f ca="1">IFERROR(DATE(2021,6,14)+C4,"")</f>
        <v>44370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187</v>
      </c>
      <c r="C5" s="32">
        <f t="shared" ref="C5:AF5" si="0">C60</f>
        <v>229</v>
      </c>
      <c r="D5" s="32">
        <f t="shared" si="0"/>
        <v>204</v>
      </c>
      <c r="E5" s="32">
        <f t="shared" si="0"/>
        <v>191</v>
      </c>
      <c r="F5" s="32">
        <f t="shared" si="0"/>
        <v>184</v>
      </c>
      <c r="G5" s="32">
        <f t="shared" si="0"/>
        <v>188</v>
      </c>
      <c r="H5" s="32">
        <f t="shared" si="0"/>
        <v>169</v>
      </c>
      <c r="I5" s="32">
        <f t="shared" si="0"/>
        <v>173</v>
      </c>
      <c r="J5" s="32">
        <f t="shared" si="0"/>
        <v>176</v>
      </c>
      <c r="K5" s="32">
        <f t="shared" si="0"/>
        <v>210</v>
      </c>
      <c r="L5" s="32">
        <f t="shared" si="0"/>
        <v>246</v>
      </c>
      <c r="M5" s="32">
        <f t="shared" si="0"/>
        <v>319.2</v>
      </c>
      <c r="N5" s="32">
        <f t="shared" si="0"/>
        <v>355.1</v>
      </c>
      <c r="O5" s="32">
        <f t="shared" si="0"/>
        <v>433</v>
      </c>
      <c r="P5" s="32">
        <f t="shared" si="0"/>
        <v>408.5</v>
      </c>
      <c r="Q5" s="32">
        <f t="shared" si="0"/>
        <v>481.5</v>
      </c>
      <c r="R5" s="32">
        <f t="shared" si="0"/>
        <v>412</v>
      </c>
      <c r="S5" s="32">
        <f t="shared" si="0"/>
        <v>384.21</v>
      </c>
      <c r="T5" s="32">
        <f t="shared" si="0"/>
        <v>356.09999999999997</v>
      </c>
      <c r="U5" s="32">
        <f t="shared" si="0"/>
        <v>344.4</v>
      </c>
      <c r="V5" s="32">
        <f t="shared" si="0"/>
        <v>304.5</v>
      </c>
      <c r="W5" s="32">
        <f t="shared" si="0"/>
        <v>272.35000000000002</v>
      </c>
      <c r="X5" s="32">
        <f t="shared" si="0"/>
        <v>256</v>
      </c>
      <c r="Y5" s="32">
        <f t="shared" si="0"/>
        <v>324.8</v>
      </c>
      <c r="Z5" s="32">
        <f t="shared" si="0"/>
        <v>392.09999999999997</v>
      </c>
      <c r="AA5" s="32">
        <f t="shared" si="0"/>
        <v>377.5</v>
      </c>
      <c r="AB5" s="32">
        <f t="shared" si="0"/>
        <v>423.67</v>
      </c>
      <c r="AC5" s="32">
        <f t="shared" si="0"/>
        <v>428.44</v>
      </c>
      <c r="AD5" s="32">
        <f t="shared" si="0"/>
        <v>344.5</v>
      </c>
      <c r="AE5" s="32">
        <f t="shared" si="0"/>
        <v>270.39999999999998</v>
      </c>
      <c r="AF5" s="32">
        <f t="shared" si="0"/>
        <v>284.8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4"/>
      <c r="E6" s="184"/>
      <c r="F6" s="184"/>
      <c r="G6" s="184"/>
      <c r="H6" s="184"/>
      <c r="I6" s="184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1173MW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Load=965</v>
      </c>
      <c r="B7" s="36">
        <f t="shared" ref="B7:AF7" si="1">B66</f>
        <v>1041.8400000000001</v>
      </c>
      <c r="C7" s="36">
        <f t="shared" si="1"/>
        <v>988.74</v>
      </c>
      <c r="D7" s="36">
        <f t="shared" si="1"/>
        <v>987.94</v>
      </c>
      <c r="E7" s="36">
        <f t="shared" si="1"/>
        <v>968.64</v>
      </c>
      <c r="F7" s="36">
        <f t="shared" si="1"/>
        <v>980.83999999999992</v>
      </c>
      <c r="G7" s="36">
        <f t="shared" si="1"/>
        <v>964.83999999999992</v>
      </c>
      <c r="H7" s="36">
        <f t="shared" si="1"/>
        <v>997.04000000000008</v>
      </c>
      <c r="I7" s="36">
        <f t="shared" si="1"/>
        <v>1022.8389999999999</v>
      </c>
      <c r="J7" s="36">
        <f t="shared" si="1"/>
        <v>1062.1390000000001</v>
      </c>
      <c r="K7" s="36">
        <f t="shared" si="1"/>
        <v>1092.74</v>
      </c>
      <c r="L7" s="36">
        <f>L66</f>
        <v>1131.6400000000001</v>
      </c>
      <c r="M7" s="36">
        <f t="shared" si="1"/>
        <v>1172.94</v>
      </c>
      <c r="N7" s="36">
        <f t="shared" si="1"/>
        <v>1199.24</v>
      </c>
      <c r="O7" s="36">
        <f t="shared" si="1"/>
        <v>1269.44</v>
      </c>
      <c r="P7" s="36">
        <f t="shared" si="1"/>
        <v>1144.54</v>
      </c>
      <c r="Q7" s="36">
        <f t="shared" si="1"/>
        <v>1226.94</v>
      </c>
      <c r="R7" s="36">
        <f t="shared" si="1"/>
        <v>1223.2399999999998</v>
      </c>
      <c r="S7" s="36">
        <f t="shared" si="1"/>
        <v>1166.9499999999998</v>
      </c>
      <c r="T7" s="36">
        <f t="shared" si="1"/>
        <v>1135.54</v>
      </c>
      <c r="U7" s="36">
        <f t="shared" si="1"/>
        <v>1152.24</v>
      </c>
      <c r="V7" s="36">
        <f t="shared" si="1"/>
        <v>1113.24</v>
      </c>
      <c r="W7" s="36">
        <f t="shared" si="1"/>
        <v>1089.29</v>
      </c>
      <c r="X7" s="36">
        <f t="shared" si="1"/>
        <v>1082.04</v>
      </c>
      <c r="Y7" s="36">
        <f t="shared" si="1"/>
        <v>1167.44</v>
      </c>
      <c r="Z7" s="36">
        <f t="shared" si="1"/>
        <v>1272.54</v>
      </c>
      <c r="AA7" s="36">
        <f t="shared" si="1"/>
        <v>1276.8400000000001</v>
      </c>
      <c r="AB7" s="36">
        <f t="shared" si="1"/>
        <v>1281.4099999999999</v>
      </c>
      <c r="AC7" s="36">
        <f t="shared" si="1"/>
        <v>1289.1800000000003</v>
      </c>
      <c r="AD7" s="36">
        <f t="shared" si="1"/>
        <v>1192.6400000000001</v>
      </c>
      <c r="AE7" s="36">
        <f t="shared" si="1"/>
        <v>1148.04</v>
      </c>
      <c r="AF7" s="36">
        <f t="shared" si="1"/>
        <v>1148.3400000000001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60</v>
      </c>
      <c r="C11" s="48">
        <v>60</v>
      </c>
      <c r="D11" s="48">
        <v>60</v>
      </c>
      <c r="E11" s="48">
        <v>60</v>
      </c>
      <c r="F11" s="48">
        <v>60</v>
      </c>
      <c r="G11" s="48">
        <v>60</v>
      </c>
      <c r="H11" s="48">
        <v>60</v>
      </c>
      <c r="I11" s="48">
        <v>60</v>
      </c>
      <c r="J11" s="48">
        <v>60</v>
      </c>
      <c r="K11" s="48">
        <v>60</v>
      </c>
      <c r="L11" s="48">
        <v>60</v>
      </c>
      <c r="M11" s="49">
        <v>62.7</v>
      </c>
      <c r="N11" s="49">
        <v>62.6</v>
      </c>
      <c r="O11" s="49">
        <v>62.5</v>
      </c>
      <c r="P11" s="49">
        <v>62.5</v>
      </c>
      <c r="Q11" s="49">
        <v>63.4</v>
      </c>
      <c r="R11" s="49">
        <v>61.6</v>
      </c>
      <c r="S11" s="50">
        <v>62.8</v>
      </c>
      <c r="T11" s="50">
        <v>62.7</v>
      </c>
      <c r="U11" s="50">
        <v>62.6</v>
      </c>
      <c r="V11" s="50">
        <v>63</v>
      </c>
      <c r="W11" s="50">
        <v>60.5</v>
      </c>
      <c r="X11" s="50">
        <v>63.3</v>
      </c>
      <c r="Y11" s="50">
        <v>63.3</v>
      </c>
      <c r="Z11" s="50">
        <v>63.5</v>
      </c>
      <c r="AA11" s="48">
        <v>63.4</v>
      </c>
      <c r="AB11" s="48">
        <v>63.3</v>
      </c>
      <c r="AC11" s="48">
        <v>62.9</v>
      </c>
      <c r="AD11" s="48">
        <v>62.8</v>
      </c>
      <c r="AE11" s="48">
        <v>61.4</v>
      </c>
      <c r="AF11" s="48">
        <v>61.3</v>
      </c>
      <c r="AG11" s="51">
        <v>60</v>
      </c>
      <c r="AH11" s="52">
        <f>MAX(B11:AF11)</f>
        <v>63.5</v>
      </c>
      <c r="AI11" s="53">
        <f>MIN(B11:AF11)</f>
        <v>60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23.6</v>
      </c>
      <c r="C13" s="56">
        <v>23.6</v>
      </c>
      <c r="D13" s="56">
        <v>24.3</v>
      </c>
      <c r="E13" s="56">
        <v>24.1</v>
      </c>
      <c r="F13" s="56">
        <v>23.5</v>
      </c>
      <c r="G13" s="56">
        <v>23.5</v>
      </c>
      <c r="H13" s="56">
        <v>23.5</v>
      </c>
      <c r="I13" s="56">
        <v>23.5</v>
      </c>
      <c r="J13" s="56">
        <v>23.5</v>
      </c>
      <c r="K13" s="56">
        <v>23.5</v>
      </c>
      <c r="L13" s="56">
        <v>23.5</v>
      </c>
      <c r="M13" s="56">
        <v>24.1</v>
      </c>
      <c r="N13" s="49">
        <v>24.4</v>
      </c>
      <c r="O13" s="49">
        <v>23.5</v>
      </c>
      <c r="P13" s="49">
        <v>24</v>
      </c>
      <c r="Q13" s="49">
        <v>24</v>
      </c>
      <c r="R13" s="49">
        <v>24.1</v>
      </c>
      <c r="S13" s="49">
        <v>24.1</v>
      </c>
      <c r="T13" s="49">
        <v>24.4</v>
      </c>
      <c r="U13" s="49">
        <v>24.1</v>
      </c>
      <c r="V13" s="49">
        <v>24.5</v>
      </c>
      <c r="W13" s="49">
        <v>24.4</v>
      </c>
      <c r="X13" s="49">
        <v>24.5</v>
      </c>
      <c r="Y13" s="49">
        <v>24.2</v>
      </c>
      <c r="Z13" s="49">
        <v>24.4</v>
      </c>
      <c r="AA13" s="56">
        <v>24.3</v>
      </c>
      <c r="AB13" s="56">
        <v>24.4</v>
      </c>
      <c r="AC13" s="56">
        <v>24.4</v>
      </c>
      <c r="AD13" s="56">
        <v>24.4</v>
      </c>
      <c r="AE13" s="56">
        <v>24.3</v>
      </c>
      <c r="AF13" s="56">
        <v>24.3</v>
      </c>
      <c r="AG13" s="59">
        <v>45</v>
      </c>
      <c r="AH13" s="52">
        <f t="shared" si="2"/>
        <v>24.5</v>
      </c>
      <c r="AI13" s="53">
        <f t="shared" si="3"/>
        <v>23.5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56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56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22</v>
      </c>
      <c r="C18" s="56">
        <v>22</v>
      </c>
      <c r="D18" s="56">
        <v>22</v>
      </c>
      <c r="E18" s="56">
        <v>22</v>
      </c>
      <c r="F18" s="56">
        <v>22</v>
      </c>
      <c r="G18" s="56">
        <v>22</v>
      </c>
      <c r="H18" s="56">
        <v>22</v>
      </c>
      <c r="I18" s="56">
        <v>22</v>
      </c>
      <c r="J18" s="56">
        <v>22</v>
      </c>
      <c r="K18" s="56">
        <v>22</v>
      </c>
      <c r="L18" s="49">
        <v>25.6</v>
      </c>
      <c r="M18" s="49">
        <v>23.1</v>
      </c>
      <c r="N18" s="49">
        <v>25.6</v>
      </c>
      <c r="O18" s="49">
        <v>25.6</v>
      </c>
      <c r="P18" s="49">
        <v>25.6</v>
      </c>
      <c r="Q18" s="49">
        <v>25.6</v>
      </c>
      <c r="R18" s="49">
        <v>25.6</v>
      </c>
      <c r="S18" s="49">
        <v>25.4</v>
      </c>
      <c r="T18" s="49">
        <v>25.5</v>
      </c>
      <c r="U18" s="49">
        <v>25.5</v>
      </c>
      <c r="V18" s="49">
        <v>25.5</v>
      </c>
      <c r="W18" s="49">
        <v>25.6</v>
      </c>
      <c r="X18" s="49">
        <v>25.6</v>
      </c>
      <c r="Y18" s="49">
        <v>25.6</v>
      </c>
      <c r="Z18" s="49">
        <v>25.4</v>
      </c>
      <c r="AA18" s="49">
        <v>25.5</v>
      </c>
      <c r="AB18" s="49">
        <v>23.1</v>
      </c>
      <c r="AC18" s="49">
        <v>22.8</v>
      </c>
      <c r="AD18" s="49">
        <v>22.1</v>
      </c>
      <c r="AE18" s="49">
        <v>22.1</v>
      </c>
      <c r="AF18" s="49">
        <v>22.1</v>
      </c>
      <c r="AG18" s="59">
        <v>22.1</v>
      </c>
      <c r="AH18" s="52">
        <f t="shared" si="2"/>
        <v>25.6</v>
      </c>
      <c r="AI18" s="53">
        <f t="shared" si="3"/>
        <v>22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56">
        <v>18.3</v>
      </c>
      <c r="C19" s="56">
        <v>18.3</v>
      </c>
      <c r="D19" s="56">
        <v>18.3</v>
      </c>
      <c r="E19" s="56">
        <v>19</v>
      </c>
      <c r="F19" s="56">
        <v>18.3</v>
      </c>
      <c r="G19" s="56">
        <v>18.3</v>
      </c>
      <c r="H19" s="56">
        <v>18.3</v>
      </c>
      <c r="I19" s="56">
        <v>18.3</v>
      </c>
      <c r="J19" s="56">
        <v>18.3</v>
      </c>
      <c r="K19" s="56">
        <v>18.3</v>
      </c>
      <c r="L19" s="56">
        <v>18.3</v>
      </c>
      <c r="M19" s="49">
        <v>18.3</v>
      </c>
      <c r="N19" s="49">
        <v>18.3</v>
      </c>
      <c r="O19" s="49">
        <v>18.3</v>
      </c>
      <c r="P19" s="49">
        <v>18.3</v>
      </c>
      <c r="Q19" s="49">
        <v>18.3</v>
      </c>
      <c r="R19" s="49">
        <v>18.3</v>
      </c>
      <c r="S19" s="49">
        <v>18.3</v>
      </c>
      <c r="T19" s="49">
        <v>18.3</v>
      </c>
      <c r="U19" s="49">
        <v>18.3</v>
      </c>
      <c r="V19" s="49">
        <v>18.3</v>
      </c>
      <c r="W19" s="49">
        <v>18.3</v>
      </c>
      <c r="X19" s="49">
        <v>18.3</v>
      </c>
      <c r="Y19" s="49">
        <v>18.3</v>
      </c>
      <c r="Z19" s="49">
        <v>18.3</v>
      </c>
      <c r="AA19" s="49">
        <v>18.3</v>
      </c>
      <c r="AB19" s="49">
        <v>18.3</v>
      </c>
      <c r="AC19" s="49">
        <v>18.3</v>
      </c>
      <c r="AD19" s="49">
        <v>18.3</v>
      </c>
      <c r="AE19" s="49">
        <v>18.3</v>
      </c>
      <c r="AF19" s="49">
        <v>18.3</v>
      </c>
      <c r="AG19" s="59">
        <v>22.1</v>
      </c>
      <c r="AH19" s="52">
        <f t="shared" si="2"/>
        <v>19</v>
      </c>
      <c r="AI19" s="53">
        <f t="shared" si="3"/>
        <v>18.3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14.2</v>
      </c>
      <c r="C20" s="56">
        <v>14.2</v>
      </c>
      <c r="D20" s="56">
        <v>20.8</v>
      </c>
      <c r="E20" s="56">
        <v>21.6</v>
      </c>
      <c r="F20" s="56">
        <v>22.8</v>
      </c>
      <c r="G20" s="56">
        <v>22.8</v>
      </c>
      <c r="H20" s="56">
        <v>22.8</v>
      </c>
      <c r="I20" s="56">
        <v>22.6</v>
      </c>
      <c r="J20" s="56">
        <v>22.6</v>
      </c>
      <c r="K20" s="56">
        <v>22.6</v>
      </c>
      <c r="L20" s="49">
        <v>22.3</v>
      </c>
      <c r="M20" s="49">
        <v>19.100000000000001</v>
      </c>
      <c r="N20" s="49">
        <v>18.7</v>
      </c>
      <c r="O20" s="49">
        <v>16.899999999999999</v>
      </c>
      <c r="P20" s="49">
        <v>16.899999999999999</v>
      </c>
      <c r="Q20" s="49">
        <v>16.899999999999999</v>
      </c>
      <c r="R20" s="49">
        <v>16.899999999999999</v>
      </c>
      <c r="S20" s="49">
        <v>15.9</v>
      </c>
      <c r="T20" s="49">
        <v>17.399999999999999</v>
      </c>
      <c r="U20" s="49">
        <v>17.100000000000001</v>
      </c>
      <c r="V20" s="49">
        <v>17.100000000000001</v>
      </c>
      <c r="W20" s="49">
        <v>19</v>
      </c>
      <c r="X20" s="49">
        <v>18.899999999999999</v>
      </c>
      <c r="Y20" s="49">
        <v>18.8</v>
      </c>
      <c r="Z20" s="49">
        <v>22.9</v>
      </c>
      <c r="AA20" s="49">
        <v>23.1</v>
      </c>
      <c r="AB20" s="49">
        <v>22.9</v>
      </c>
      <c r="AC20" s="49">
        <v>22.9</v>
      </c>
      <c r="AD20" s="49">
        <v>23</v>
      </c>
      <c r="AE20" s="49">
        <v>23.2</v>
      </c>
      <c r="AF20" s="49">
        <v>23.2</v>
      </c>
      <c r="AG20" s="59">
        <v>22</v>
      </c>
      <c r="AH20" s="52">
        <f t="shared" si="2"/>
        <v>23.2</v>
      </c>
      <c r="AI20" s="53">
        <f t="shared" si="3"/>
        <v>14.2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49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14.9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10</v>
      </c>
      <c r="C23" s="49">
        <v>10</v>
      </c>
      <c r="D23" s="49">
        <v>10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10</v>
      </c>
      <c r="L23" s="49">
        <v>10</v>
      </c>
      <c r="M23" s="56">
        <v>10</v>
      </c>
      <c r="N23" s="56">
        <v>10</v>
      </c>
      <c r="O23" s="49">
        <v>10</v>
      </c>
      <c r="P23" s="49">
        <v>10</v>
      </c>
      <c r="Q23" s="49">
        <v>10</v>
      </c>
      <c r="R23" s="49">
        <v>10</v>
      </c>
      <c r="S23" s="49">
        <v>10</v>
      </c>
      <c r="T23" s="49">
        <v>10</v>
      </c>
      <c r="U23" s="49">
        <v>10</v>
      </c>
      <c r="V23" s="49">
        <v>10</v>
      </c>
      <c r="W23" s="49">
        <v>10</v>
      </c>
      <c r="X23" s="49">
        <v>10</v>
      </c>
      <c r="Y23" s="49">
        <v>10</v>
      </c>
      <c r="Z23" s="49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13.6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56">
        <v>0</v>
      </c>
      <c r="N24" s="56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49">
        <v>4</v>
      </c>
      <c r="M25" s="56">
        <v>4</v>
      </c>
      <c r="N25" s="56">
        <v>4</v>
      </c>
      <c r="O25" s="49">
        <v>4</v>
      </c>
      <c r="P25" s="49">
        <v>4</v>
      </c>
      <c r="Q25" s="49">
        <v>4</v>
      </c>
      <c r="R25" s="49">
        <v>4</v>
      </c>
      <c r="S25" s="49">
        <v>4</v>
      </c>
      <c r="T25" s="49">
        <v>4</v>
      </c>
      <c r="U25" s="49">
        <v>4</v>
      </c>
      <c r="V25" s="49">
        <v>4</v>
      </c>
      <c r="W25" s="49">
        <v>4</v>
      </c>
      <c r="X25" s="49">
        <v>4</v>
      </c>
      <c r="Y25" s="49">
        <v>4</v>
      </c>
      <c r="Z25" s="49">
        <v>4</v>
      </c>
      <c r="AA25" s="49">
        <v>4</v>
      </c>
      <c r="AB25" s="49">
        <v>4</v>
      </c>
      <c r="AC25" s="49">
        <v>4</v>
      </c>
      <c r="AD25" s="49">
        <v>0</v>
      </c>
      <c r="AE25" s="49">
        <v>0</v>
      </c>
      <c r="AF25" s="49">
        <v>0</v>
      </c>
      <c r="AG25" s="59">
        <v>12</v>
      </c>
      <c r="AH25" s="52">
        <f t="shared" si="2"/>
        <v>4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49">
        <v>10</v>
      </c>
      <c r="M26" s="56">
        <v>10</v>
      </c>
      <c r="N26" s="56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49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8.1999999999999993</v>
      </c>
      <c r="AK28" s="54"/>
    </row>
    <row r="29" spans="1:88" ht="14.45" x14ac:dyDescent="0.35">
      <c r="A29" s="65" t="s">
        <v>35</v>
      </c>
      <c r="B29" s="56">
        <v>180</v>
      </c>
      <c r="C29" s="56">
        <v>180</v>
      </c>
      <c r="D29" s="56">
        <v>180</v>
      </c>
      <c r="E29" s="56">
        <v>180</v>
      </c>
      <c r="F29" s="56">
        <v>180</v>
      </c>
      <c r="G29" s="56">
        <v>180</v>
      </c>
      <c r="H29" s="56">
        <v>180</v>
      </c>
      <c r="I29" s="56">
        <v>180</v>
      </c>
      <c r="J29" s="56">
        <v>180</v>
      </c>
      <c r="K29" s="56">
        <v>180</v>
      </c>
      <c r="L29" s="56">
        <v>180</v>
      </c>
      <c r="M29" s="56">
        <v>180</v>
      </c>
      <c r="N29" s="56">
        <v>180</v>
      </c>
      <c r="O29" s="56">
        <v>180</v>
      </c>
      <c r="P29" s="56">
        <v>180</v>
      </c>
      <c r="Q29" s="56">
        <v>180</v>
      </c>
      <c r="R29" s="56">
        <v>180</v>
      </c>
      <c r="S29" s="56">
        <v>180</v>
      </c>
      <c r="T29" s="56">
        <v>180</v>
      </c>
      <c r="U29" s="56">
        <v>180</v>
      </c>
      <c r="V29" s="56">
        <v>180</v>
      </c>
      <c r="W29" s="56">
        <v>180</v>
      </c>
      <c r="X29" s="56">
        <v>180</v>
      </c>
      <c r="Y29" s="56">
        <v>180</v>
      </c>
      <c r="Z29" s="56">
        <v>180</v>
      </c>
      <c r="AA29" s="56">
        <v>180</v>
      </c>
      <c r="AB29" s="56">
        <v>180</v>
      </c>
      <c r="AC29" s="56">
        <v>180</v>
      </c>
      <c r="AD29" s="56">
        <v>180</v>
      </c>
      <c r="AE29" s="56">
        <v>180</v>
      </c>
      <c r="AF29" s="56">
        <v>180</v>
      </c>
      <c r="AG29" s="59">
        <v>85</v>
      </c>
      <c r="AH29" s="52">
        <f t="shared" si="2"/>
        <v>180</v>
      </c>
      <c r="AI29" s="53">
        <f t="shared" si="3"/>
        <v>180</v>
      </c>
      <c r="AK29" s="54"/>
    </row>
    <row r="30" spans="1:88" thickBot="1" x14ac:dyDescent="0.4">
      <c r="A30" s="66" t="s">
        <v>36</v>
      </c>
      <c r="B30" s="56">
        <v>135</v>
      </c>
      <c r="C30" s="56">
        <v>135</v>
      </c>
      <c r="D30" s="56">
        <v>136.69999999999999</v>
      </c>
      <c r="E30" s="56">
        <v>136.30000000000001</v>
      </c>
      <c r="F30" s="56">
        <v>135.4</v>
      </c>
      <c r="G30" s="56">
        <v>135.6</v>
      </c>
      <c r="H30" s="56">
        <v>133.5</v>
      </c>
      <c r="I30" s="56">
        <v>132.1</v>
      </c>
      <c r="J30" s="56">
        <v>137.1</v>
      </c>
      <c r="K30" s="56">
        <v>130.30000000000001</v>
      </c>
      <c r="L30" s="67">
        <v>128.30000000000001</v>
      </c>
      <c r="M30" s="67">
        <v>129.19999999999999</v>
      </c>
      <c r="N30" s="67">
        <v>130.19999999999999</v>
      </c>
      <c r="O30" s="67">
        <v>130</v>
      </c>
      <c r="P30" s="67">
        <v>130</v>
      </c>
      <c r="Q30" s="67">
        <v>130</v>
      </c>
      <c r="R30" s="67">
        <v>133.4</v>
      </c>
      <c r="S30" s="67">
        <v>133.6</v>
      </c>
      <c r="T30" s="67">
        <v>132.80000000000001</v>
      </c>
      <c r="U30" s="67">
        <v>131.80000000000001</v>
      </c>
      <c r="V30" s="67">
        <v>131.30000000000001</v>
      </c>
      <c r="W30" s="67">
        <v>124.4</v>
      </c>
      <c r="X30" s="67">
        <v>128.80000000000001</v>
      </c>
      <c r="Y30" s="67">
        <v>129.19999999999999</v>
      </c>
      <c r="Z30" s="67">
        <v>129.1</v>
      </c>
      <c r="AA30" s="67">
        <v>129.30000000000001</v>
      </c>
      <c r="AB30" s="67">
        <v>131.80000000000001</v>
      </c>
      <c r="AC30" s="67">
        <v>131.9</v>
      </c>
      <c r="AD30" s="67">
        <v>132.6</v>
      </c>
      <c r="AE30" s="56">
        <v>137.6</v>
      </c>
      <c r="AF30" s="56">
        <v>138.9</v>
      </c>
      <c r="AG30" s="59">
        <v>240</v>
      </c>
      <c r="AH30" s="52">
        <f t="shared" si="2"/>
        <v>138.9</v>
      </c>
      <c r="AI30" s="53">
        <f t="shared" si="3"/>
        <v>124.4</v>
      </c>
      <c r="AK30" s="54"/>
    </row>
    <row r="31" spans="1:88" thickBot="1" x14ac:dyDescent="0.4">
      <c r="A31" s="68" t="s">
        <v>37</v>
      </c>
      <c r="B31" s="69">
        <f t="shared" ref="B31:AF31" si="4">SUM(B11:B29)</f>
        <v>402.5</v>
      </c>
      <c r="C31" s="69">
        <f t="shared" si="4"/>
        <v>402.5</v>
      </c>
      <c r="D31" s="69">
        <f t="shared" si="4"/>
        <v>409.8</v>
      </c>
      <c r="E31" s="69">
        <f t="shared" si="4"/>
        <v>411.1</v>
      </c>
      <c r="F31" s="69">
        <f>SUM(F11:F29)</f>
        <v>411</v>
      </c>
      <c r="G31" s="69">
        <f t="shared" si="4"/>
        <v>411</v>
      </c>
      <c r="H31" s="69">
        <f t="shared" si="4"/>
        <v>411</v>
      </c>
      <c r="I31" s="69">
        <f t="shared" si="4"/>
        <v>410.79999999999995</v>
      </c>
      <c r="J31" s="69">
        <f t="shared" si="4"/>
        <v>410.79999999999995</v>
      </c>
      <c r="K31" s="69">
        <f t="shared" si="4"/>
        <v>410.79999999999995</v>
      </c>
      <c r="L31" s="69">
        <f t="shared" si="4"/>
        <v>414.1</v>
      </c>
      <c r="M31" s="69">
        <f t="shared" si="4"/>
        <v>411.70000000000005</v>
      </c>
      <c r="N31" s="69">
        <f t="shared" si="4"/>
        <v>414</v>
      </c>
      <c r="O31" s="69">
        <f t="shared" si="4"/>
        <v>411.20000000000005</v>
      </c>
      <c r="P31" s="69">
        <f t="shared" si="4"/>
        <v>411.70000000000005</v>
      </c>
      <c r="Q31" s="69">
        <f t="shared" si="4"/>
        <v>412.6</v>
      </c>
      <c r="R31" s="69">
        <f t="shared" si="4"/>
        <v>410.9</v>
      </c>
      <c r="S31" s="69">
        <f t="shared" si="4"/>
        <v>410.9</v>
      </c>
      <c r="T31" s="69">
        <f t="shared" si="4"/>
        <v>412.70000000000005</v>
      </c>
      <c r="U31" s="69">
        <f t="shared" si="4"/>
        <v>412</v>
      </c>
      <c r="V31" s="69">
        <f t="shared" si="4"/>
        <v>412.79999999999995</v>
      </c>
      <c r="W31" s="69">
        <f t="shared" si="4"/>
        <v>412.20000000000005</v>
      </c>
      <c r="X31" s="69">
        <f t="shared" si="4"/>
        <v>415</v>
      </c>
      <c r="Y31" s="69">
        <f t="shared" si="4"/>
        <v>414.6</v>
      </c>
      <c r="Z31" s="69">
        <f t="shared" si="4"/>
        <v>418.9</v>
      </c>
      <c r="AA31" s="69">
        <f t="shared" si="4"/>
        <v>419</v>
      </c>
      <c r="AB31" s="69">
        <f t="shared" si="4"/>
        <v>416.4</v>
      </c>
      <c r="AC31" s="69">
        <f t="shared" si="4"/>
        <v>415.70000000000005</v>
      </c>
      <c r="AD31" s="69">
        <f t="shared" si="4"/>
        <v>411</v>
      </c>
      <c r="AE31" s="69">
        <f t="shared" si="4"/>
        <v>409.7</v>
      </c>
      <c r="AF31" s="69">
        <f t="shared" si="4"/>
        <v>409.6</v>
      </c>
      <c r="AG31" s="59">
        <f>SUM(AG11:AG30)</f>
        <v>774.2</v>
      </c>
      <c r="AH31" s="52">
        <f t="shared" si="2"/>
        <v>419</v>
      </c>
      <c r="AI31" s="53">
        <f t="shared" si="3"/>
        <v>402.5</v>
      </c>
      <c r="AK31" s="54"/>
    </row>
    <row r="32" spans="1:88" ht="14.45" x14ac:dyDescent="0.35">
      <c r="A32" s="55" t="s">
        <v>38</v>
      </c>
      <c r="B32" s="56">
        <v>140</v>
      </c>
      <c r="C32" s="56">
        <v>140</v>
      </c>
      <c r="D32" s="56">
        <v>141.19999999999999</v>
      </c>
      <c r="E32" s="56">
        <v>140</v>
      </c>
      <c r="F32" s="56">
        <v>140.19999999999999</v>
      </c>
      <c r="G32" s="56">
        <v>140.19999999999999</v>
      </c>
      <c r="H32" s="56">
        <v>139.80000000000001</v>
      </c>
      <c r="I32" s="56">
        <v>140</v>
      </c>
      <c r="J32" s="56">
        <v>141</v>
      </c>
      <c r="K32" s="56">
        <v>140</v>
      </c>
      <c r="L32" s="56">
        <v>140</v>
      </c>
      <c r="M32" s="49">
        <v>139.5</v>
      </c>
      <c r="N32" s="49">
        <v>139.5</v>
      </c>
      <c r="O32" s="49">
        <v>139</v>
      </c>
      <c r="P32" s="49">
        <v>40</v>
      </c>
      <c r="Q32" s="49">
        <v>95</v>
      </c>
      <c r="R32" s="49">
        <v>134.9</v>
      </c>
      <c r="S32" s="49">
        <v>138.19999999999999</v>
      </c>
      <c r="T32" s="49">
        <v>138.1</v>
      </c>
      <c r="U32" s="49">
        <v>137</v>
      </c>
      <c r="V32" s="49">
        <v>138.30000000000001</v>
      </c>
      <c r="W32" s="49">
        <v>139</v>
      </c>
      <c r="X32" s="49">
        <v>139.4</v>
      </c>
      <c r="Y32" s="49">
        <v>139.30000000000001</v>
      </c>
      <c r="Z32" s="49">
        <v>139.4</v>
      </c>
      <c r="AA32" s="48">
        <v>138.69999999999999</v>
      </c>
      <c r="AB32" s="48">
        <v>139.30000000000001</v>
      </c>
      <c r="AC32" s="48">
        <v>139.30000000000001</v>
      </c>
      <c r="AD32" s="48">
        <v>139.4</v>
      </c>
      <c r="AE32" s="48">
        <v>140.1</v>
      </c>
      <c r="AF32" s="48">
        <v>140.80000000000001</v>
      </c>
      <c r="AG32" s="57">
        <v>144</v>
      </c>
      <c r="AH32" s="52">
        <f t="shared" si="2"/>
        <v>141.19999999999999</v>
      </c>
      <c r="AI32" s="53">
        <f t="shared" si="3"/>
        <v>40</v>
      </c>
      <c r="AK32" s="54"/>
    </row>
    <row r="33" spans="1:41" ht="14.45" x14ac:dyDescent="0.35">
      <c r="A33" s="58" t="s">
        <v>39</v>
      </c>
      <c r="B33" s="56">
        <v>45</v>
      </c>
      <c r="C33" s="56">
        <v>0</v>
      </c>
      <c r="D33" s="56">
        <v>35</v>
      </c>
      <c r="E33" s="56">
        <v>60</v>
      </c>
      <c r="F33" s="56">
        <v>60</v>
      </c>
      <c r="G33" s="56">
        <v>60</v>
      </c>
      <c r="H33" s="56">
        <v>60</v>
      </c>
      <c r="I33" s="56">
        <v>67.3</v>
      </c>
      <c r="J33" s="56">
        <v>68.7</v>
      </c>
      <c r="K33" s="56">
        <v>68</v>
      </c>
      <c r="L33" s="56">
        <v>66</v>
      </c>
      <c r="M33" s="70">
        <v>66.7</v>
      </c>
      <c r="N33" s="70">
        <v>53</v>
      </c>
      <c r="O33" s="70">
        <v>48.5</v>
      </c>
      <c r="P33" s="70">
        <v>50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35.200000000000003</v>
      </c>
      <c r="Z33" s="70">
        <v>66.099999999999994</v>
      </c>
      <c r="AA33" s="56">
        <v>70</v>
      </c>
      <c r="AB33" s="56">
        <v>35.200000000000003</v>
      </c>
      <c r="AC33" s="56">
        <v>34.9</v>
      </c>
      <c r="AD33" s="56">
        <v>60.6</v>
      </c>
      <c r="AE33" s="56">
        <v>64.099999999999994</v>
      </c>
      <c r="AF33" s="56">
        <v>63.3</v>
      </c>
      <c r="AG33" s="59">
        <v>70</v>
      </c>
      <c r="AH33" s="52">
        <f t="shared" si="2"/>
        <v>70</v>
      </c>
      <c r="AI33" s="53">
        <f t="shared" si="3"/>
        <v>0</v>
      </c>
      <c r="AK33" s="54"/>
    </row>
    <row r="34" spans="1:41" ht="14.45" x14ac:dyDescent="0.35">
      <c r="A34" s="58" t="s">
        <v>40</v>
      </c>
      <c r="B34" s="56">
        <v>59</v>
      </c>
      <c r="C34" s="56">
        <v>59</v>
      </c>
      <c r="D34" s="56">
        <v>58.8</v>
      </c>
      <c r="E34" s="56">
        <v>60</v>
      </c>
      <c r="F34" s="56">
        <v>59</v>
      </c>
      <c r="G34" s="56">
        <v>59</v>
      </c>
      <c r="H34" s="56">
        <v>58.1</v>
      </c>
      <c r="I34" s="56">
        <v>58.4</v>
      </c>
      <c r="J34" s="56">
        <v>58.5</v>
      </c>
      <c r="K34" s="56">
        <v>58.3</v>
      </c>
      <c r="L34" s="56">
        <v>58.3</v>
      </c>
      <c r="M34" s="70">
        <v>58.3</v>
      </c>
      <c r="N34" s="70">
        <v>58.8</v>
      </c>
      <c r="O34" s="70">
        <v>58.6</v>
      </c>
      <c r="P34" s="70">
        <v>58.6</v>
      </c>
      <c r="Q34" s="70">
        <v>59.2</v>
      </c>
      <c r="R34" s="70">
        <v>59</v>
      </c>
      <c r="S34" s="70">
        <v>59.2</v>
      </c>
      <c r="T34" s="70">
        <v>18.7</v>
      </c>
      <c r="U34" s="70">
        <v>60.3</v>
      </c>
      <c r="V34" s="70">
        <v>60</v>
      </c>
      <c r="W34" s="70">
        <v>59.7</v>
      </c>
      <c r="X34" s="70">
        <v>58.6</v>
      </c>
      <c r="Y34" s="70">
        <v>57.8</v>
      </c>
      <c r="Z34" s="70">
        <v>57.8</v>
      </c>
      <c r="AA34" s="56">
        <v>57.6</v>
      </c>
      <c r="AB34" s="56">
        <v>58</v>
      </c>
      <c r="AC34" s="56">
        <v>58.2</v>
      </c>
      <c r="AD34" s="56">
        <v>58.6</v>
      </c>
      <c r="AE34" s="56">
        <v>58.4</v>
      </c>
      <c r="AF34" s="56">
        <v>57.8</v>
      </c>
      <c r="AG34" s="59">
        <v>69</v>
      </c>
      <c r="AH34" s="52">
        <f t="shared" si="2"/>
        <v>60.3</v>
      </c>
      <c r="AI34" s="53">
        <f t="shared" si="3"/>
        <v>18.7</v>
      </c>
      <c r="AK34" s="54"/>
    </row>
    <row r="35" spans="1:41" ht="14.45" x14ac:dyDescent="0.35">
      <c r="A35" s="58" t="s">
        <v>41</v>
      </c>
      <c r="B35" s="56">
        <v>28.6</v>
      </c>
      <c r="C35" s="56">
        <v>28.6</v>
      </c>
      <c r="D35" s="56">
        <v>28.2</v>
      </c>
      <c r="E35" s="56">
        <v>28.2</v>
      </c>
      <c r="F35" s="56">
        <v>28.3</v>
      </c>
      <c r="G35" s="56">
        <v>28.3</v>
      </c>
      <c r="H35" s="56">
        <v>28.5</v>
      </c>
      <c r="I35" s="56">
        <v>28.9</v>
      </c>
      <c r="J35" s="56">
        <v>28</v>
      </c>
      <c r="K35" s="56">
        <v>28.2</v>
      </c>
      <c r="L35" s="56">
        <v>28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28.2</v>
      </c>
      <c r="S35" s="70">
        <v>28.5</v>
      </c>
      <c r="T35" s="70">
        <v>28.2</v>
      </c>
      <c r="U35" s="70">
        <v>28.5</v>
      </c>
      <c r="V35" s="70">
        <v>28.2</v>
      </c>
      <c r="W35" s="70">
        <v>28.2</v>
      </c>
      <c r="X35" s="70">
        <v>28.5</v>
      </c>
      <c r="Y35" s="70">
        <v>28.5</v>
      </c>
      <c r="Z35" s="70">
        <v>28.5</v>
      </c>
      <c r="AA35" s="56">
        <v>28.7</v>
      </c>
      <c r="AB35" s="56">
        <v>28.7</v>
      </c>
      <c r="AC35" s="56">
        <v>28.2</v>
      </c>
      <c r="AD35" s="56">
        <v>0</v>
      </c>
      <c r="AE35" s="56">
        <v>28</v>
      </c>
      <c r="AF35" s="56">
        <v>28.2</v>
      </c>
      <c r="AG35" s="59">
        <v>60</v>
      </c>
      <c r="AH35" s="52">
        <f t="shared" si="2"/>
        <v>28.9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30</v>
      </c>
      <c r="C36" s="56">
        <v>30</v>
      </c>
      <c r="D36" s="56">
        <v>30</v>
      </c>
      <c r="E36" s="56">
        <v>30</v>
      </c>
      <c r="F36" s="56">
        <v>30</v>
      </c>
      <c r="G36" s="56">
        <v>30</v>
      </c>
      <c r="H36" s="56">
        <v>29.8</v>
      </c>
      <c r="I36" s="56">
        <v>29.998999999999999</v>
      </c>
      <c r="J36" s="56">
        <v>29.998999999999999</v>
      </c>
      <c r="K36" s="56">
        <v>30</v>
      </c>
      <c r="L36" s="56">
        <v>30</v>
      </c>
      <c r="M36" s="49">
        <v>30</v>
      </c>
      <c r="N36" s="49">
        <v>30</v>
      </c>
      <c r="O36" s="49">
        <v>30</v>
      </c>
      <c r="P36" s="49">
        <v>30</v>
      </c>
      <c r="Q36" s="49">
        <v>30</v>
      </c>
      <c r="R36" s="49">
        <v>30</v>
      </c>
      <c r="S36" s="49">
        <v>30</v>
      </c>
      <c r="T36" s="49">
        <v>30</v>
      </c>
      <c r="U36" s="49">
        <v>30</v>
      </c>
      <c r="V36" s="70">
        <v>30</v>
      </c>
      <c r="W36" s="70">
        <v>30</v>
      </c>
      <c r="X36" s="70">
        <v>30</v>
      </c>
      <c r="Y36" s="70">
        <v>30</v>
      </c>
      <c r="Z36" s="70">
        <v>30</v>
      </c>
      <c r="AA36" s="56">
        <v>30</v>
      </c>
      <c r="AB36" s="56">
        <v>30</v>
      </c>
      <c r="AC36" s="56">
        <v>30</v>
      </c>
      <c r="AD36" s="56">
        <v>30</v>
      </c>
      <c r="AE36" s="56">
        <v>30</v>
      </c>
      <c r="AF36" s="56">
        <v>30</v>
      </c>
      <c r="AG36" s="59">
        <v>30</v>
      </c>
      <c r="AH36" s="52">
        <f t="shared" si="2"/>
        <v>30</v>
      </c>
      <c r="AI36" s="53">
        <f t="shared" si="3"/>
        <v>29.8</v>
      </c>
      <c r="AK36" s="54"/>
    </row>
    <row r="37" spans="1:41" ht="14.45" x14ac:dyDescent="0.35">
      <c r="A37" s="58" t="s">
        <v>43</v>
      </c>
      <c r="B37" s="71">
        <v>12.3</v>
      </c>
      <c r="C37" s="71">
        <v>12.3</v>
      </c>
      <c r="D37" s="71">
        <v>12.9</v>
      </c>
      <c r="E37" s="71">
        <v>12.9</v>
      </c>
      <c r="F37" s="71">
        <v>12.9</v>
      </c>
      <c r="G37" s="71">
        <v>12.9</v>
      </c>
      <c r="H37" s="71">
        <v>12.9</v>
      </c>
      <c r="I37" s="71">
        <v>12.8</v>
      </c>
      <c r="J37" s="71">
        <v>12.8</v>
      </c>
      <c r="K37" s="71">
        <v>12.6</v>
      </c>
      <c r="L37" s="71">
        <v>12</v>
      </c>
      <c r="M37" s="49">
        <v>12</v>
      </c>
      <c r="N37" s="49">
        <v>12</v>
      </c>
      <c r="O37" s="49">
        <v>12</v>
      </c>
      <c r="P37" s="49">
        <v>12</v>
      </c>
      <c r="Q37" s="49">
        <v>12</v>
      </c>
      <c r="R37" s="49">
        <v>12</v>
      </c>
      <c r="S37" s="49">
        <v>12</v>
      </c>
      <c r="T37" s="49">
        <v>6.3</v>
      </c>
      <c r="U37" s="49">
        <v>11.9</v>
      </c>
      <c r="V37" s="49">
        <v>11.8</v>
      </c>
      <c r="W37" s="49">
        <v>11.8</v>
      </c>
      <c r="X37" s="49">
        <v>11.8</v>
      </c>
      <c r="Y37" s="49">
        <v>11.8</v>
      </c>
      <c r="Z37" s="49">
        <v>11.7</v>
      </c>
      <c r="AA37" s="56">
        <v>11.8</v>
      </c>
      <c r="AB37" s="56">
        <v>11.7</v>
      </c>
      <c r="AC37" s="56">
        <v>11.8</v>
      </c>
      <c r="AD37" s="56">
        <v>12.4</v>
      </c>
      <c r="AE37" s="56">
        <v>11.7</v>
      </c>
      <c r="AF37" s="56">
        <v>9.8000000000000007</v>
      </c>
      <c r="AG37" s="59">
        <v>24</v>
      </c>
      <c r="AH37" s="52">
        <f t="shared" si="2"/>
        <v>12.9</v>
      </c>
      <c r="AI37" s="53">
        <f t="shared" si="3"/>
        <v>6.3</v>
      </c>
      <c r="AK37" s="54"/>
    </row>
    <row r="38" spans="1:41" ht="14.45" x14ac:dyDescent="0.35">
      <c r="A38" s="58" t="s">
        <v>44</v>
      </c>
      <c r="B38" s="56">
        <v>2.8</v>
      </c>
      <c r="C38" s="56">
        <v>2.8</v>
      </c>
      <c r="D38" s="56">
        <v>2.9</v>
      </c>
      <c r="E38" s="56">
        <v>2.9</v>
      </c>
      <c r="F38" s="56">
        <v>2.9</v>
      </c>
      <c r="G38" s="56">
        <v>2.9</v>
      </c>
      <c r="H38" s="56">
        <v>2.6</v>
      </c>
      <c r="I38" s="56">
        <v>2.6</v>
      </c>
      <c r="J38" s="56">
        <v>2.6</v>
      </c>
      <c r="K38" s="56">
        <v>2.6</v>
      </c>
      <c r="L38" s="56">
        <v>2.6</v>
      </c>
      <c r="M38" s="49">
        <v>2.6</v>
      </c>
      <c r="N38" s="49">
        <v>2.6</v>
      </c>
      <c r="O38" s="49">
        <v>2.6</v>
      </c>
      <c r="P38" s="49">
        <v>0</v>
      </c>
      <c r="Q38" s="49">
        <v>2.9</v>
      </c>
      <c r="R38" s="49">
        <v>2.9</v>
      </c>
      <c r="S38" s="49">
        <v>2.9</v>
      </c>
      <c r="T38" s="49">
        <v>2.9</v>
      </c>
      <c r="U38" s="49">
        <v>2.9</v>
      </c>
      <c r="V38" s="49">
        <v>2.9</v>
      </c>
      <c r="W38" s="49">
        <v>2.9</v>
      </c>
      <c r="X38" s="49">
        <v>2.9</v>
      </c>
      <c r="Y38" s="49">
        <v>2.9</v>
      </c>
      <c r="Z38" s="49">
        <v>2.9</v>
      </c>
      <c r="AA38" s="56">
        <v>3.1</v>
      </c>
      <c r="AB38" s="56">
        <v>3.1</v>
      </c>
      <c r="AC38" s="56">
        <v>3.1</v>
      </c>
      <c r="AD38" s="56">
        <v>3.1</v>
      </c>
      <c r="AE38" s="56">
        <v>3.1</v>
      </c>
      <c r="AF38" s="56">
        <v>3.1</v>
      </c>
      <c r="AG38" s="59">
        <v>15</v>
      </c>
      <c r="AH38" s="52">
        <f t="shared" si="2"/>
        <v>3.1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10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56">
        <v>10</v>
      </c>
      <c r="M39" s="49">
        <v>10</v>
      </c>
      <c r="N39" s="49">
        <v>10</v>
      </c>
      <c r="O39" s="49">
        <v>10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10</v>
      </c>
      <c r="AA39" s="56">
        <v>10</v>
      </c>
      <c r="AB39" s="56">
        <v>10</v>
      </c>
      <c r="AC39" s="56">
        <v>10</v>
      </c>
      <c r="AD39" s="56">
        <v>10</v>
      </c>
      <c r="AE39" s="56">
        <v>10</v>
      </c>
      <c r="AF39" s="56">
        <v>8</v>
      </c>
      <c r="AG39" s="59">
        <v>14.1</v>
      </c>
      <c r="AH39" s="52">
        <f t="shared" si="2"/>
        <v>10</v>
      </c>
      <c r="AI39" s="53">
        <f t="shared" si="3"/>
        <v>8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13</v>
      </c>
      <c r="C40" s="71">
        <v>13</v>
      </c>
      <c r="D40" s="71">
        <v>13</v>
      </c>
      <c r="E40" s="71">
        <v>13</v>
      </c>
      <c r="F40" s="71">
        <v>13</v>
      </c>
      <c r="G40" s="71">
        <v>13</v>
      </c>
      <c r="H40" s="71">
        <v>13</v>
      </c>
      <c r="I40" s="71">
        <v>13</v>
      </c>
      <c r="J40" s="71">
        <v>13</v>
      </c>
      <c r="K40" s="71">
        <v>13</v>
      </c>
      <c r="L40" s="71">
        <v>13</v>
      </c>
      <c r="M40" s="49">
        <v>13</v>
      </c>
      <c r="N40" s="49">
        <v>13</v>
      </c>
      <c r="O40" s="49">
        <v>13</v>
      </c>
      <c r="P40" s="49">
        <v>13</v>
      </c>
      <c r="Q40" s="49">
        <v>13</v>
      </c>
      <c r="R40" s="49">
        <v>13</v>
      </c>
      <c r="S40" s="49">
        <v>13</v>
      </c>
      <c r="T40" s="49">
        <v>13</v>
      </c>
      <c r="U40" s="49">
        <v>13</v>
      </c>
      <c r="V40" s="49">
        <v>13</v>
      </c>
      <c r="W40" s="49">
        <v>13</v>
      </c>
      <c r="X40" s="49">
        <v>13</v>
      </c>
      <c r="Y40" s="49">
        <v>13</v>
      </c>
      <c r="Z40" s="49">
        <v>13</v>
      </c>
      <c r="AA40" s="56">
        <v>12</v>
      </c>
      <c r="AB40" s="56">
        <v>12</v>
      </c>
      <c r="AC40" s="56">
        <v>12</v>
      </c>
      <c r="AD40" s="56">
        <v>12</v>
      </c>
      <c r="AE40" s="56">
        <v>12</v>
      </c>
      <c r="AF40" s="56">
        <v>12</v>
      </c>
      <c r="AG40" s="59">
        <v>14</v>
      </c>
      <c r="AH40" s="52">
        <f t="shared" si="2"/>
        <v>13</v>
      </c>
      <c r="AI40" s="53">
        <f t="shared" si="3"/>
        <v>12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4.3</v>
      </c>
      <c r="T41" s="49">
        <v>8.8000000000000007</v>
      </c>
      <c r="U41" s="49">
        <v>8.8000000000000007</v>
      </c>
      <c r="V41" s="49">
        <v>8.8000000000000007</v>
      </c>
      <c r="W41" s="49">
        <v>8.8000000000000007</v>
      </c>
      <c r="X41" s="49">
        <v>8.8000000000000007</v>
      </c>
      <c r="Y41" s="49">
        <v>8.6999999999999993</v>
      </c>
      <c r="Z41" s="49">
        <v>8.5</v>
      </c>
      <c r="AA41" s="56">
        <v>8</v>
      </c>
      <c r="AB41" s="56">
        <v>8</v>
      </c>
      <c r="AC41" s="56">
        <v>8</v>
      </c>
      <c r="AD41" s="56">
        <v>0</v>
      </c>
      <c r="AE41" s="56">
        <v>0</v>
      </c>
      <c r="AF41" s="56">
        <v>0</v>
      </c>
      <c r="AG41" s="59">
        <v>10.050000000000001</v>
      </c>
      <c r="AH41" s="52">
        <f t="shared" si="2"/>
        <v>8.8000000000000007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6</v>
      </c>
      <c r="C42" s="56">
        <v>6</v>
      </c>
      <c r="D42" s="56">
        <v>6</v>
      </c>
      <c r="E42" s="56">
        <v>6</v>
      </c>
      <c r="F42" s="56">
        <v>6</v>
      </c>
      <c r="G42" s="56">
        <v>6</v>
      </c>
      <c r="H42" s="56">
        <v>6</v>
      </c>
      <c r="I42" s="56">
        <v>6</v>
      </c>
      <c r="J42" s="56">
        <v>6</v>
      </c>
      <c r="K42" s="56">
        <v>6</v>
      </c>
      <c r="L42" s="56">
        <v>6</v>
      </c>
      <c r="M42" s="49">
        <v>6</v>
      </c>
      <c r="N42" s="49">
        <v>6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56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>B180</f>
        <v>3.54</v>
      </c>
      <c r="C43" s="73">
        <f t="shared" ref="C43:AF43" si="5">C180</f>
        <v>3.54</v>
      </c>
      <c r="D43" s="73">
        <f t="shared" si="5"/>
        <v>3.54</v>
      </c>
      <c r="E43" s="73">
        <f t="shared" si="5"/>
        <v>3.54</v>
      </c>
      <c r="F43" s="73">
        <f t="shared" si="5"/>
        <v>3.54</v>
      </c>
      <c r="G43" s="73">
        <f t="shared" si="5"/>
        <v>3.54</v>
      </c>
      <c r="H43" s="73">
        <f t="shared" si="5"/>
        <v>3.54</v>
      </c>
      <c r="I43" s="73">
        <f t="shared" si="5"/>
        <v>3.54</v>
      </c>
      <c r="J43" s="73">
        <f t="shared" si="5"/>
        <v>3.54</v>
      </c>
      <c r="K43" s="73">
        <f t="shared" si="5"/>
        <v>3.54</v>
      </c>
      <c r="L43" s="73">
        <f t="shared" si="5"/>
        <v>3.54</v>
      </c>
      <c r="M43" s="73">
        <f t="shared" si="5"/>
        <v>3.54</v>
      </c>
      <c r="N43" s="73">
        <f t="shared" si="5"/>
        <v>3.54</v>
      </c>
      <c r="O43" s="73">
        <f t="shared" si="5"/>
        <v>3.54</v>
      </c>
      <c r="P43" s="73">
        <f t="shared" si="5"/>
        <v>3.54</v>
      </c>
      <c r="Q43" s="73">
        <f t="shared" si="5"/>
        <v>3.54</v>
      </c>
      <c r="R43" s="73">
        <f t="shared" si="5"/>
        <v>3.54</v>
      </c>
      <c r="S43" s="73">
        <f t="shared" si="5"/>
        <v>3.54</v>
      </c>
      <c r="T43" s="73">
        <f t="shared" si="5"/>
        <v>3.54</v>
      </c>
      <c r="U43" s="73">
        <f t="shared" si="5"/>
        <v>3.54</v>
      </c>
      <c r="V43" s="73">
        <f t="shared" si="5"/>
        <v>3.54</v>
      </c>
      <c r="W43" s="73">
        <f t="shared" si="5"/>
        <v>3.54</v>
      </c>
      <c r="X43" s="73">
        <f t="shared" si="5"/>
        <v>3.54</v>
      </c>
      <c r="Y43" s="73">
        <f t="shared" si="5"/>
        <v>3.54</v>
      </c>
      <c r="Z43" s="73">
        <f t="shared" si="5"/>
        <v>3.54</v>
      </c>
      <c r="AA43" s="73">
        <v>3.54</v>
      </c>
      <c r="AB43" s="73">
        <f t="shared" si="5"/>
        <v>3.54</v>
      </c>
      <c r="AC43" s="73">
        <f t="shared" si="5"/>
        <v>3.54</v>
      </c>
      <c r="AD43" s="73">
        <f t="shared" si="5"/>
        <v>3.54</v>
      </c>
      <c r="AE43" s="73">
        <f t="shared" si="5"/>
        <v>3.54</v>
      </c>
      <c r="AF43" s="73">
        <f t="shared" si="5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:AF44" si="6">SUM(B32:B43)</f>
        <v>350.24000000000007</v>
      </c>
      <c r="C44" s="69">
        <f t="shared" si="6"/>
        <v>305.24000000000007</v>
      </c>
      <c r="D44" s="69">
        <f t="shared" si="6"/>
        <v>341.53999999999996</v>
      </c>
      <c r="E44" s="69">
        <f>SUM(E32:E43)</f>
        <v>366.53999999999996</v>
      </c>
      <c r="F44" s="69">
        <f>SUM(F32:F43)</f>
        <v>365.84</v>
      </c>
      <c r="G44" s="69">
        <f t="shared" si="6"/>
        <v>365.84</v>
      </c>
      <c r="H44" s="69">
        <f t="shared" si="6"/>
        <v>364.24000000000007</v>
      </c>
      <c r="I44" s="69">
        <f t="shared" si="6"/>
        <v>372.53900000000004</v>
      </c>
      <c r="J44" s="69">
        <f t="shared" si="6"/>
        <v>374.13900000000007</v>
      </c>
      <c r="K44" s="69">
        <f t="shared" si="6"/>
        <v>372.24000000000007</v>
      </c>
      <c r="L44" s="69">
        <f t="shared" si="6"/>
        <v>369.44000000000005</v>
      </c>
      <c r="M44" s="69">
        <f t="shared" si="6"/>
        <v>341.64000000000004</v>
      </c>
      <c r="N44" s="69">
        <f t="shared" si="6"/>
        <v>328.44000000000005</v>
      </c>
      <c r="O44" s="69">
        <f t="shared" si="6"/>
        <v>323.24000000000007</v>
      </c>
      <c r="P44" s="69">
        <f t="shared" si="6"/>
        <v>223.14</v>
      </c>
      <c r="Q44" s="69">
        <f t="shared" si="6"/>
        <v>231.64</v>
      </c>
      <c r="R44" s="69">
        <f t="shared" si="6"/>
        <v>299.54000000000002</v>
      </c>
      <c r="S44" s="69">
        <f t="shared" si="6"/>
        <v>307.64</v>
      </c>
      <c r="T44" s="69">
        <f t="shared" si="6"/>
        <v>265.54000000000002</v>
      </c>
      <c r="U44" s="69">
        <f t="shared" si="6"/>
        <v>311.94</v>
      </c>
      <c r="V44" s="69">
        <f t="shared" si="6"/>
        <v>312.54000000000002</v>
      </c>
      <c r="W44" s="69">
        <f t="shared" si="6"/>
        <v>312.94</v>
      </c>
      <c r="X44" s="69">
        <f t="shared" si="6"/>
        <v>312.54000000000002</v>
      </c>
      <c r="Y44" s="69">
        <f t="shared" si="6"/>
        <v>346.74</v>
      </c>
      <c r="Z44" s="69">
        <f t="shared" si="6"/>
        <v>377.44</v>
      </c>
      <c r="AA44" s="69">
        <f t="shared" si="6"/>
        <v>379.44000000000005</v>
      </c>
      <c r="AB44" s="69">
        <f t="shared" si="6"/>
        <v>345.54</v>
      </c>
      <c r="AC44" s="69">
        <f t="shared" si="6"/>
        <v>345.04000000000008</v>
      </c>
      <c r="AD44" s="69">
        <f t="shared" si="6"/>
        <v>335.64000000000004</v>
      </c>
      <c r="AE44" s="69">
        <f t="shared" si="6"/>
        <v>366.94</v>
      </c>
      <c r="AF44" s="69">
        <f t="shared" si="6"/>
        <v>362.54000000000008</v>
      </c>
      <c r="AG44" s="74">
        <f>SUM(AG32:AG43)</f>
        <v>464.91</v>
      </c>
      <c r="AH44" s="52">
        <f t="shared" si="2"/>
        <v>379.44000000000005</v>
      </c>
      <c r="AI44" s="53">
        <f t="shared" si="3"/>
        <v>223.14</v>
      </c>
      <c r="AK44" s="54"/>
    </row>
    <row r="45" spans="1:41" ht="14.45" x14ac:dyDescent="0.35">
      <c r="A45" s="55" t="s">
        <v>51</v>
      </c>
      <c r="B45" s="56">
        <v>60.1</v>
      </c>
      <c r="C45" s="56">
        <v>30</v>
      </c>
      <c r="D45" s="56">
        <v>14</v>
      </c>
      <c r="E45" s="56">
        <v>0</v>
      </c>
      <c r="F45" s="56">
        <v>0</v>
      </c>
      <c r="G45" s="56">
        <v>0</v>
      </c>
      <c r="H45" s="56">
        <v>40</v>
      </c>
      <c r="I45" s="56">
        <v>40</v>
      </c>
      <c r="J45" s="56">
        <v>60</v>
      </c>
      <c r="K45" s="56">
        <v>60</v>
      </c>
      <c r="L45" s="75">
        <v>59.4</v>
      </c>
      <c r="M45" s="75">
        <v>58.5</v>
      </c>
      <c r="N45" s="75">
        <v>59.5</v>
      </c>
      <c r="O45" s="75">
        <v>59.4</v>
      </c>
      <c r="P45" s="49">
        <v>59</v>
      </c>
      <c r="Q45" s="49">
        <v>59</v>
      </c>
      <c r="R45" s="49">
        <v>59.3</v>
      </c>
      <c r="S45" s="49">
        <v>40</v>
      </c>
      <c r="T45" s="49">
        <v>60</v>
      </c>
      <c r="U45" s="49">
        <v>50</v>
      </c>
      <c r="V45" s="49">
        <v>50</v>
      </c>
      <c r="W45" s="49">
        <v>50</v>
      </c>
      <c r="X45" s="49">
        <v>58</v>
      </c>
      <c r="Y45" s="49">
        <v>59</v>
      </c>
      <c r="Z45" s="49">
        <v>50</v>
      </c>
      <c r="AA45" s="49">
        <v>60</v>
      </c>
      <c r="AB45" s="49">
        <v>60</v>
      </c>
      <c r="AC45" s="49">
        <v>60</v>
      </c>
      <c r="AD45" s="49">
        <v>59.2</v>
      </c>
      <c r="AE45" s="49">
        <v>59.5</v>
      </c>
      <c r="AF45" s="49">
        <v>54</v>
      </c>
      <c r="AG45" s="57">
        <v>60</v>
      </c>
      <c r="AH45" s="52">
        <f t="shared" si="2"/>
        <v>60.1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56">
        <v>30.8</v>
      </c>
      <c r="C46" s="56">
        <v>16</v>
      </c>
      <c r="D46" s="56">
        <v>15</v>
      </c>
      <c r="E46" s="56">
        <v>0</v>
      </c>
      <c r="F46" s="56">
        <v>0</v>
      </c>
      <c r="G46" s="56">
        <v>0</v>
      </c>
      <c r="H46" s="56">
        <v>9</v>
      </c>
      <c r="I46" s="56">
        <v>19.399999999999999</v>
      </c>
      <c r="J46" s="56">
        <v>30</v>
      </c>
      <c r="K46" s="56">
        <v>30.2</v>
      </c>
      <c r="L46" s="75">
        <v>31.3</v>
      </c>
      <c r="M46" s="75">
        <v>30.7</v>
      </c>
      <c r="N46" s="75">
        <v>30.9</v>
      </c>
      <c r="O46" s="75">
        <v>31.2</v>
      </c>
      <c r="P46" s="70">
        <v>30.9</v>
      </c>
      <c r="Q46" s="70">
        <v>30.9</v>
      </c>
      <c r="R46" s="49">
        <v>30.4</v>
      </c>
      <c r="S46" s="49">
        <v>17.7</v>
      </c>
      <c r="T46" s="49">
        <v>30.2</v>
      </c>
      <c r="U46" s="70">
        <v>24.8</v>
      </c>
      <c r="V46" s="70">
        <v>24.5</v>
      </c>
      <c r="W46" s="70">
        <v>30.6</v>
      </c>
      <c r="X46" s="70">
        <v>29.7</v>
      </c>
      <c r="Y46" s="70">
        <v>16.3</v>
      </c>
      <c r="Z46" s="70">
        <v>25</v>
      </c>
      <c r="AA46" s="70">
        <v>30</v>
      </c>
      <c r="AB46" s="70">
        <v>26.2</v>
      </c>
      <c r="AC46" s="70">
        <v>30</v>
      </c>
      <c r="AD46" s="70">
        <v>31</v>
      </c>
      <c r="AE46" s="70">
        <v>30.4</v>
      </c>
      <c r="AF46" s="70">
        <v>27.4</v>
      </c>
      <c r="AG46" s="59">
        <v>32</v>
      </c>
      <c r="AH46" s="52">
        <f t="shared" si="2"/>
        <v>31.3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1">
        <v>11.2</v>
      </c>
      <c r="C47" s="71">
        <v>6</v>
      </c>
      <c r="D47" s="71">
        <v>3.6</v>
      </c>
      <c r="E47" s="71">
        <v>0</v>
      </c>
      <c r="F47" s="71">
        <v>0</v>
      </c>
      <c r="G47" s="71">
        <v>0</v>
      </c>
      <c r="H47" s="71">
        <v>3.8</v>
      </c>
      <c r="I47" s="71">
        <v>7.1</v>
      </c>
      <c r="J47" s="71">
        <v>11.2</v>
      </c>
      <c r="K47" s="71">
        <v>9.5</v>
      </c>
      <c r="L47" s="76">
        <v>11.4</v>
      </c>
      <c r="M47" s="76">
        <v>11.2</v>
      </c>
      <c r="N47" s="76">
        <v>11.3</v>
      </c>
      <c r="O47" s="76">
        <v>11.4</v>
      </c>
      <c r="P47" s="77">
        <v>11.3</v>
      </c>
      <c r="Q47" s="77">
        <v>11.3</v>
      </c>
      <c r="R47" s="49">
        <v>11.1</v>
      </c>
      <c r="S47" s="49">
        <v>6.5</v>
      </c>
      <c r="T47" s="49">
        <v>11</v>
      </c>
      <c r="U47" s="77">
        <v>9.1</v>
      </c>
      <c r="V47" s="77">
        <v>8.9</v>
      </c>
      <c r="W47" s="77">
        <v>11.2</v>
      </c>
      <c r="X47" s="77">
        <v>10.8</v>
      </c>
      <c r="Y47" s="77">
        <v>6</v>
      </c>
      <c r="Z47" s="77">
        <v>9.1</v>
      </c>
      <c r="AA47" s="77">
        <v>10.9</v>
      </c>
      <c r="AB47" s="77">
        <v>9.6</v>
      </c>
      <c r="AC47" s="77">
        <v>10</v>
      </c>
      <c r="AD47" s="77">
        <v>11.3</v>
      </c>
      <c r="AE47" s="77">
        <v>11.1</v>
      </c>
      <c r="AF47" s="77">
        <v>10</v>
      </c>
      <c r="AG47" s="78">
        <v>14</v>
      </c>
      <c r="AH47" s="52">
        <f t="shared" si="2"/>
        <v>11.4</v>
      </c>
      <c r="AI47" s="53">
        <f t="shared" si="3"/>
        <v>0</v>
      </c>
      <c r="AK47" s="54"/>
    </row>
    <row r="48" spans="1:41" thickBot="1" x14ac:dyDescent="0.4">
      <c r="A48" s="68" t="s">
        <v>54</v>
      </c>
      <c r="B48" s="69">
        <f>SUM(B45:B47)</f>
        <v>102.10000000000001</v>
      </c>
      <c r="C48" s="69">
        <f t="shared" ref="C48:AF48" si="7">SUM(C45:C47)</f>
        <v>52</v>
      </c>
      <c r="D48" s="69">
        <f t="shared" si="7"/>
        <v>32.6</v>
      </c>
      <c r="E48" s="69">
        <f t="shared" si="7"/>
        <v>0</v>
      </c>
      <c r="F48" s="69">
        <f t="shared" si="7"/>
        <v>0</v>
      </c>
      <c r="G48" s="69">
        <f t="shared" si="7"/>
        <v>0</v>
      </c>
      <c r="H48" s="69">
        <f t="shared" si="7"/>
        <v>52.8</v>
      </c>
      <c r="I48" s="69">
        <f t="shared" si="7"/>
        <v>66.5</v>
      </c>
      <c r="J48" s="69">
        <f t="shared" si="7"/>
        <v>101.2</v>
      </c>
      <c r="K48" s="69">
        <f t="shared" si="7"/>
        <v>99.7</v>
      </c>
      <c r="L48" s="69">
        <f t="shared" si="7"/>
        <v>102.10000000000001</v>
      </c>
      <c r="M48" s="69">
        <f t="shared" si="7"/>
        <v>100.4</v>
      </c>
      <c r="N48" s="69">
        <f t="shared" si="7"/>
        <v>101.7</v>
      </c>
      <c r="O48" s="69">
        <f t="shared" si="7"/>
        <v>102</v>
      </c>
      <c r="P48" s="69">
        <f t="shared" si="7"/>
        <v>101.2</v>
      </c>
      <c r="Q48" s="69">
        <f t="shared" si="7"/>
        <v>101.2</v>
      </c>
      <c r="R48" s="69">
        <f t="shared" si="7"/>
        <v>100.79999999999998</v>
      </c>
      <c r="S48" s="69">
        <f t="shared" si="7"/>
        <v>64.2</v>
      </c>
      <c r="T48" s="69">
        <f t="shared" si="7"/>
        <v>101.2</v>
      </c>
      <c r="U48" s="69">
        <f t="shared" si="7"/>
        <v>83.899999999999991</v>
      </c>
      <c r="V48" s="69">
        <f t="shared" si="7"/>
        <v>83.4</v>
      </c>
      <c r="W48" s="69">
        <f t="shared" si="7"/>
        <v>91.8</v>
      </c>
      <c r="X48" s="69">
        <f t="shared" si="7"/>
        <v>98.5</v>
      </c>
      <c r="Y48" s="69">
        <f t="shared" si="7"/>
        <v>81.3</v>
      </c>
      <c r="Z48" s="69">
        <f t="shared" si="7"/>
        <v>84.1</v>
      </c>
      <c r="AA48" s="69">
        <f t="shared" si="7"/>
        <v>100.9</v>
      </c>
      <c r="AB48" s="69">
        <f t="shared" si="7"/>
        <v>95.8</v>
      </c>
      <c r="AC48" s="69">
        <f t="shared" si="7"/>
        <v>100</v>
      </c>
      <c r="AD48" s="69">
        <f t="shared" si="7"/>
        <v>101.5</v>
      </c>
      <c r="AE48" s="69">
        <f t="shared" si="7"/>
        <v>101</v>
      </c>
      <c r="AF48" s="69">
        <f t="shared" si="7"/>
        <v>91.4</v>
      </c>
      <c r="AG48" s="74">
        <f>SUM(AG45:AG47)</f>
        <v>106</v>
      </c>
      <c r="AH48" s="52">
        <f t="shared" si="2"/>
        <v>102.10000000000001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27</v>
      </c>
      <c r="C49" s="49">
        <v>33</v>
      </c>
      <c r="D49" s="49">
        <v>29</v>
      </c>
      <c r="E49" s="49">
        <v>26</v>
      </c>
      <c r="F49" s="49">
        <v>24</v>
      </c>
      <c r="G49" s="49">
        <v>23</v>
      </c>
      <c r="H49" s="49">
        <v>24</v>
      </c>
      <c r="I49" s="49">
        <v>23</v>
      </c>
      <c r="J49" s="49">
        <v>22</v>
      </c>
      <c r="K49" s="49">
        <v>10</v>
      </c>
      <c r="L49" s="49">
        <v>24</v>
      </c>
      <c r="M49" s="49">
        <v>40.6</v>
      </c>
      <c r="N49" s="49">
        <v>49.3</v>
      </c>
      <c r="O49" s="49">
        <v>52.9</v>
      </c>
      <c r="P49" s="49">
        <v>58</v>
      </c>
      <c r="Q49" s="49">
        <v>65</v>
      </c>
      <c r="R49" s="49">
        <v>51.8</v>
      </c>
      <c r="S49" s="49">
        <v>48.91</v>
      </c>
      <c r="T49" s="49">
        <v>33.9</v>
      </c>
      <c r="U49" s="49">
        <v>30.8</v>
      </c>
      <c r="V49" s="49">
        <v>34.299999999999997</v>
      </c>
      <c r="W49" s="49">
        <v>31.65</v>
      </c>
      <c r="X49" s="49">
        <v>31.6</v>
      </c>
      <c r="Y49" s="49">
        <v>48.9</v>
      </c>
      <c r="Z49" s="49">
        <v>49</v>
      </c>
      <c r="AA49" s="49">
        <v>66.3</v>
      </c>
      <c r="AB49" s="49">
        <v>68.569999999999993</v>
      </c>
      <c r="AC49" s="49">
        <v>71.44</v>
      </c>
      <c r="AD49" s="49">
        <v>70</v>
      </c>
      <c r="AE49" s="49">
        <v>48</v>
      </c>
      <c r="AF49" s="49">
        <v>44</v>
      </c>
      <c r="AG49" s="57"/>
      <c r="AH49" s="52">
        <f t="shared" si="2"/>
        <v>71.44</v>
      </c>
      <c r="AI49" s="53">
        <f t="shared" si="3"/>
        <v>10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49">
        <v>60</v>
      </c>
      <c r="M50" s="49">
        <v>68.400000000000006</v>
      </c>
      <c r="N50" s="49">
        <v>75.8</v>
      </c>
      <c r="O50" s="49">
        <v>74.400000000000006</v>
      </c>
      <c r="P50" s="49">
        <v>65</v>
      </c>
      <c r="Q50" s="49">
        <v>97</v>
      </c>
      <c r="R50" s="49">
        <f>48.6+21.9</f>
        <v>70.5</v>
      </c>
      <c r="S50" s="49">
        <v>37.200000000000003</v>
      </c>
      <c r="T50" s="49">
        <v>37.5</v>
      </c>
      <c r="U50" s="79">
        <v>43.4</v>
      </c>
      <c r="V50" s="79">
        <v>40.5</v>
      </c>
      <c r="W50" s="79">
        <v>36.1</v>
      </c>
      <c r="X50" s="79">
        <v>38</v>
      </c>
      <c r="Y50" s="79">
        <v>45.7</v>
      </c>
      <c r="Z50" s="79">
        <v>51</v>
      </c>
      <c r="AA50" s="70">
        <v>52.6</v>
      </c>
      <c r="AB50" s="70">
        <v>80.5</v>
      </c>
      <c r="AC50" s="70">
        <v>130</v>
      </c>
      <c r="AD50" s="70">
        <v>110</v>
      </c>
      <c r="AE50" s="70">
        <v>40</v>
      </c>
      <c r="AF50" s="70">
        <v>45</v>
      </c>
      <c r="AG50" s="59"/>
      <c r="AH50" s="52">
        <f t="shared" si="2"/>
        <v>130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160</v>
      </c>
      <c r="C51" s="70">
        <v>196</v>
      </c>
      <c r="D51" s="70">
        <v>175</v>
      </c>
      <c r="E51" s="70">
        <v>165</v>
      </c>
      <c r="F51" s="70">
        <v>160</v>
      </c>
      <c r="G51" s="49">
        <v>165</v>
      </c>
      <c r="H51" s="49">
        <v>145</v>
      </c>
      <c r="I51" s="49">
        <v>150</v>
      </c>
      <c r="J51" s="49">
        <v>154</v>
      </c>
      <c r="K51" s="49">
        <v>200</v>
      </c>
      <c r="L51" s="70">
        <v>162</v>
      </c>
      <c r="M51" s="70">
        <v>210.2</v>
      </c>
      <c r="N51" s="70">
        <v>230</v>
      </c>
      <c r="O51" s="70">
        <v>235</v>
      </c>
      <c r="P51" s="70">
        <v>200</v>
      </c>
      <c r="Q51" s="70">
        <v>234</v>
      </c>
      <c r="R51" s="70">
        <v>202</v>
      </c>
      <c r="S51" s="70">
        <v>215.1</v>
      </c>
      <c r="T51" s="70">
        <v>205</v>
      </c>
      <c r="U51" s="80">
        <v>187.2</v>
      </c>
      <c r="V51" s="80">
        <v>150.6</v>
      </c>
      <c r="W51" s="80">
        <v>133.6</v>
      </c>
      <c r="X51" s="80">
        <v>126</v>
      </c>
      <c r="Y51" s="80">
        <v>163</v>
      </c>
      <c r="Z51" s="80">
        <v>227.2</v>
      </c>
      <c r="AA51" s="70">
        <v>194.5</v>
      </c>
      <c r="AB51" s="70">
        <v>206</v>
      </c>
      <c r="AC51" s="70">
        <v>155</v>
      </c>
      <c r="AD51" s="70">
        <v>92</v>
      </c>
      <c r="AE51" s="70">
        <v>110</v>
      </c>
      <c r="AF51" s="70">
        <v>115</v>
      </c>
      <c r="AG51" s="81"/>
      <c r="AH51" s="52">
        <f t="shared" si="2"/>
        <v>235</v>
      </c>
      <c r="AI51" s="53">
        <f t="shared" si="3"/>
        <v>92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70">
        <v>0</v>
      </c>
      <c r="N52" s="70">
        <v>0</v>
      </c>
      <c r="O52" s="70">
        <v>0</v>
      </c>
      <c r="P52" s="70">
        <v>13</v>
      </c>
      <c r="Q52" s="70">
        <v>13</v>
      </c>
      <c r="R52" s="70">
        <v>13</v>
      </c>
      <c r="S52" s="70">
        <v>13</v>
      </c>
      <c r="T52" s="70">
        <v>13</v>
      </c>
      <c r="U52" s="70">
        <v>13</v>
      </c>
      <c r="V52" s="70">
        <v>13</v>
      </c>
      <c r="W52" s="70">
        <v>13</v>
      </c>
      <c r="X52" s="70">
        <v>13</v>
      </c>
      <c r="Y52" s="70">
        <v>13</v>
      </c>
      <c r="Z52" s="70">
        <v>13</v>
      </c>
      <c r="AA52" s="82">
        <v>10</v>
      </c>
      <c r="AB52" s="82">
        <v>10</v>
      </c>
      <c r="AC52" s="82">
        <v>10</v>
      </c>
      <c r="AD52" s="82">
        <v>10</v>
      </c>
      <c r="AE52" s="82">
        <v>10</v>
      </c>
      <c r="AF52" s="82">
        <v>10</v>
      </c>
      <c r="AG52" s="81"/>
      <c r="AH52" s="52">
        <f t="shared" si="2"/>
        <v>13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49">
        <v>0</v>
      </c>
      <c r="N53" s="49">
        <v>0</v>
      </c>
      <c r="O53" s="49">
        <v>70.7</v>
      </c>
      <c r="P53" s="49">
        <v>72.5</v>
      </c>
      <c r="Q53" s="49">
        <v>72.5</v>
      </c>
      <c r="R53" s="49">
        <v>69.2</v>
      </c>
      <c r="S53" s="49">
        <v>64.5</v>
      </c>
      <c r="T53" s="49">
        <v>61.2</v>
      </c>
      <c r="U53" s="49">
        <v>64.5</v>
      </c>
      <c r="V53" s="49">
        <v>60.6</v>
      </c>
      <c r="W53" s="49">
        <v>52.5</v>
      </c>
      <c r="X53" s="49">
        <v>47.4</v>
      </c>
      <c r="Y53" s="49">
        <v>54.2</v>
      </c>
      <c r="Z53" s="49">
        <v>51.9</v>
      </c>
      <c r="AA53" s="49">
        <v>54.1</v>
      </c>
      <c r="AB53" s="49">
        <v>58.6</v>
      </c>
      <c r="AC53" s="49">
        <v>62</v>
      </c>
      <c r="AD53" s="49">
        <v>62.5</v>
      </c>
      <c r="AE53" s="49">
        <v>62.4</v>
      </c>
      <c r="AF53" s="49">
        <v>70.8</v>
      </c>
      <c r="AG53" s="81"/>
      <c r="AH53" s="52">
        <f t="shared" si="2"/>
        <v>72.5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5.5</v>
      </c>
      <c r="S54" s="83">
        <v>5.5</v>
      </c>
      <c r="T54" s="83">
        <v>5.5</v>
      </c>
      <c r="U54" s="83">
        <v>5.5</v>
      </c>
      <c r="V54" s="83">
        <v>5.5</v>
      </c>
      <c r="W54" s="83">
        <v>5.5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5.5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70">
        <v>0</v>
      </c>
      <c r="C55" s="70">
        <v>0</v>
      </c>
      <c r="D55" s="82">
        <v>0</v>
      </c>
      <c r="E55" s="82">
        <v>0</v>
      </c>
      <c r="F55" s="82">
        <v>0</v>
      </c>
      <c r="G55" s="82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70">
        <v>0</v>
      </c>
      <c r="C56" s="70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3">
        <v>0</v>
      </c>
      <c r="AD56" s="83">
        <v>0</v>
      </c>
      <c r="AE56" s="83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58" t="s">
        <v>63</v>
      </c>
      <c r="B57" s="70">
        <v>0</v>
      </c>
      <c r="C57" s="70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3">
        <v>0</v>
      </c>
      <c r="AD57" s="83">
        <v>0</v>
      </c>
      <c r="AE57" s="83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70">
        <v>0</v>
      </c>
      <c r="C58" s="70">
        <v>0</v>
      </c>
      <c r="D58" s="82">
        <v>0</v>
      </c>
      <c r="E58" s="82">
        <v>0</v>
      </c>
      <c r="F58" s="82">
        <v>0</v>
      </c>
      <c r="G58" s="82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3">
        <v>0</v>
      </c>
      <c r="AD58" s="83">
        <v>0</v>
      </c>
      <c r="AE58" s="83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3">
        <v>0</v>
      </c>
      <c r="AD59" s="83">
        <v>0</v>
      </c>
      <c r="AE59" s="83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>SUM(B49:B59)</f>
        <v>187</v>
      </c>
      <c r="C60" s="69">
        <f t="shared" ref="C60:AF60" si="8">SUM(C49:C59)</f>
        <v>229</v>
      </c>
      <c r="D60" s="69">
        <f t="shared" si="8"/>
        <v>204</v>
      </c>
      <c r="E60" s="69">
        <f t="shared" si="8"/>
        <v>191</v>
      </c>
      <c r="F60" s="69">
        <f t="shared" si="8"/>
        <v>184</v>
      </c>
      <c r="G60" s="69">
        <f t="shared" si="8"/>
        <v>188</v>
      </c>
      <c r="H60" s="69">
        <f t="shared" si="8"/>
        <v>169</v>
      </c>
      <c r="I60" s="69">
        <f t="shared" si="8"/>
        <v>173</v>
      </c>
      <c r="J60" s="69">
        <f t="shared" si="8"/>
        <v>176</v>
      </c>
      <c r="K60" s="69">
        <f t="shared" si="8"/>
        <v>210</v>
      </c>
      <c r="L60" s="69">
        <f t="shared" si="8"/>
        <v>246</v>
      </c>
      <c r="M60" s="69">
        <f t="shared" si="8"/>
        <v>319.2</v>
      </c>
      <c r="N60" s="69">
        <f t="shared" si="8"/>
        <v>355.1</v>
      </c>
      <c r="O60" s="69">
        <f>SUM(O49:O59)</f>
        <v>433</v>
      </c>
      <c r="P60" s="69">
        <f t="shared" si="8"/>
        <v>408.5</v>
      </c>
      <c r="Q60" s="69">
        <f t="shared" si="8"/>
        <v>481.5</v>
      </c>
      <c r="R60" s="69">
        <f t="shared" si="8"/>
        <v>412</v>
      </c>
      <c r="S60" s="69">
        <f t="shared" si="8"/>
        <v>384.21</v>
      </c>
      <c r="T60" s="69">
        <f t="shared" si="8"/>
        <v>356.09999999999997</v>
      </c>
      <c r="U60" s="69">
        <f t="shared" si="8"/>
        <v>344.4</v>
      </c>
      <c r="V60" s="69">
        <f t="shared" si="8"/>
        <v>304.5</v>
      </c>
      <c r="W60" s="69">
        <f t="shared" si="8"/>
        <v>272.35000000000002</v>
      </c>
      <c r="X60" s="69">
        <f t="shared" si="8"/>
        <v>256</v>
      </c>
      <c r="Y60" s="69">
        <f t="shared" si="8"/>
        <v>324.8</v>
      </c>
      <c r="Z60" s="69">
        <f t="shared" si="8"/>
        <v>392.09999999999997</v>
      </c>
      <c r="AA60" s="69">
        <f t="shared" si="8"/>
        <v>377.5</v>
      </c>
      <c r="AB60" s="69">
        <f t="shared" si="8"/>
        <v>423.67</v>
      </c>
      <c r="AC60" s="69">
        <f t="shared" si="8"/>
        <v>428.44</v>
      </c>
      <c r="AD60" s="69">
        <f t="shared" si="8"/>
        <v>344.5</v>
      </c>
      <c r="AE60" s="69">
        <f t="shared" si="8"/>
        <v>270.39999999999998</v>
      </c>
      <c r="AF60" s="69">
        <f t="shared" si="8"/>
        <v>284.8</v>
      </c>
      <c r="AG60" s="74">
        <f>SUM(AG49:AG59)</f>
        <v>0</v>
      </c>
      <c r="AH60" s="52">
        <f t="shared" si="2"/>
        <v>481.5</v>
      </c>
      <c r="AI60" s="53">
        <f t="shared" si="3"/>
        <v>169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>SUM(B61:B63)</f>
        <v>0</v>
      </c>
      <c r="C64" s="69">
        <f t="shared" ref="C64:AF64" si="9">SUM(C61:C63)</f>
        <v>0</v>
      </c>
      <c r="D64" s="69">
        <f t="shared" si="9"/>
        <v>0</v>
      </c>
      <c r="E64" s="69">
        <f t="shared" si="9"/>
        <v>0</v>
      </c>
      <c r="F64" s="69">
        <f t="shared" si="9"/>
        <v>0</v>
      </c>
      <c r="G64" s="69">
        <f t="shared" si="9"/>
        <v>0</v>
      </c>
      <c r="H64" s="69">
        <f t="shared" si="9"/>
        <v>0</v>
      </c>
      <c r="I64" s="69">
        <f t="shared" si="9"/>
        <v>0</v>
      </c>
      <c r="J64" s="69">
        <f t="shared" si="9"/>
        <v>0</v>
      </c>
      <c r="K64" s="69">
        <f t="shared" si="9"/>
        <v>0</v>
      </c>
      <c r="L64" s="69">
        <f t="shared" si="9"/>
        <v>0</v>
      </c>
      <c r="M64" s="69">
        <f t="shared" si="9"/>
        <v>0</v>
      </c>
      <c r="N64" s="69">
        <f t="shared" si="9"/>
        <v>0</v>
      </c>
      <c r="O64" s="69">
        <f t="shared" si="9"/>
        <v>0</v>
      </c>
      <c r="P64" s="69">
        <f t="shared" si="9"/>
        <v>0</v>
      </c>
      <c r="Q64" s="69">
        <f t="shared" si="9"/>
        <v>0</v>
      </c>
      <c r="R64" s="69">
        <f t="shared" si="9"/>
        <v>0</v>
      </c>
      <c r="S64" s="69">
        <f t="shared" si="9"/>
        <v>0</v>
      </c>
      <c r="T64" s="69">
        <f t="shared" si="9"/>
        <v>0</v>
      </c>
      <c r="U64" s="69">
        <f t="shared" si="9"/>
        <v>0</v>
      </c>
      <c r="V64" s="69">
        <f t="shared" si="9"/>
        <v>0</v>
      </c>
      <c r="W64" s="69">
        <f t="shared" si="9"/>
        <v>0</v>
      </c>
      <c r="X64" s="69">
        <f t="shared" si="9"/>
        <v>0</v>
      </c>
      <c r="Y64" s="69">
        <f t="shared" si="9"/>
        <v>0</v>
      </c>
      <c r="Z64" s="69">
        <f t="shared" si="9"/>
        <v>0</v>
      </c>
      <c r="AA64" s="69">
        <f t="shared" si="9"/>
        <v>0</v>
      </c>
      <c r="AB64" s="69">
        <f t="shared" si="9"/>
        <v>0</v>
      </c>
      <c r="AC64" s="69">
        <f t="shared" si="9"/>
        <v>0</v>
      </c>
      <c r="AD64" s="69">
        <f t="shared" si="9"/>
        <v>0</v>
      </c>
      <c r="AE64" s="69">
        <f t="shared" si="9"/>
        <v>0</v>
      </c>
      <c r="AF64" s="69">
        <f t="shared" si="9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>
        <v>20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20</v>
      </c>
      <c r="AI65" s="53">
        <f t="shared" si="3"/>
        <v>20</v>
      </c>
    </row>
    <row r="66" spans="1:35" ht="15.75" thickBot="1" x14ac:dyDescent="0.3">
      <c r="A66" s="90" t="s">
        <v>72</v>
      </c>
      <c r="B66" s="91">
        <f>B64+B60+B48+B44+B31+B65</f>
        <v>1041.8400000000001</v>
      </c>
      <c r="C66" s="91">
        <f t="shared" ref="C66:AF66" si="10">C64+C60+C48+C44+C31+C65</f>
        <v>988.74</v>
      </c>
      <c r="D66" s="91">
        <f t="shared" si="10"/>
        <v>987.94</v>
      </c>
      <c r="E66" s="91">
        <f t="shared" si="10"/>
        <v>968.64</v>
      </c>
      <c r="F66" s="91">
        <f t="shared" si="10"/>
        <v>980.83999999999992</v>
      </c>
      <c r="G66" s="91">
        <f t="shared" si="10"/>
        <v>964.83999999999992</v>
      </c>
      <c r="H66" s="91">
        <f t="shared" si="10"/>
        <v>997.04000000000008</v>
      </c>
      <c r="I66" s="91">
        <f t="shared" si="10"/>
        <v>1022.8389999999999</v>
      </c>
      <c r="J66" s="91">
        <f t="shared" si="10"/>
        <v>1062.1390000000001</v>
      </c>
      <c r="K66" s="91">
        <f t="shared" si="10"/>
        <v>1092.74</v>
      </c>
      <c r="L66" s="91">
        <f t="shared" si="10"/>
        <v>1131.6400000000001</v>
      </c>
      <c r="M66" s="91">
        <f t="shared" si="10"/>
        <v>1172.94</v>
      </c>
      <c r="N66" s="91">
        <f t="shared" si="10"/>
        <v>1199.24</v>
      </c>
      <c r="O66" s="91">
        <f t="shared" si="10"/>
        <v>1269.44</v>
      </c>
      <c r="P66" s="91">
        <f t="shared" si="10"/>
        <v>1144.54</v>
      </c>
      <c r="Q66" s="91">
        <f t="shared" si="10"/>
        <v>1226.94</v>
      </c>
      <c r="R66" s="91">
        <f t="shared" si="10"/>
        <v>1223.2399999999998</v>
      </c>
      <c r="S66" s="91">
        <f t="shared" si="10"/>
        <v>1166.9499999999998</v>
      </c>
      <c r="T66" s="91">
        <f t="shared" si="10"/>
        <v>1135.54</v>
      </c>
      <c r="U66" s="91">
        <f t="shared" si="10"/>
        <v>1152.24</v>
      </c>
      <c r="V66" s="91">
        <f t="shared" si="10"/>
        <v>1113.24</v>
      </c>
      <c r="W66" s="91">
        <f t="shared" si="10"/>
        <v>1089.29</v>
      </c>
      <c r="X66" s="91">
        <f t="shared" si="10"/>
        <v>1082.04</v>
      </c>
      <c r="Y66" s="91">
        <f t="shared" si="10"/>
        <v>1167.44</v>
      </c>
      <c r="Z66" s="91">
        <f t="shared" si="10"/>
        <v>1272.54</v>
      </c>
      <c r="AA66" s="91">
        <f t="shared" si="10"/>
        <v>1276.8400000000001</v>
      </c>
      <c r="AB66" s="91">
        <f t="shared" si="10"/>
        <v>1281.4099999999999</v>
      </c>
      <c r="AC66" s="91">
        <f t="shared" si="10"/>
        <v>1289.1800000000003</v>
      </c>
      <c r="AD66" s="91">
        <f t="shared" si="10"/>
        <v>1192.6400000000001</v>
      </c>
      <c r="AE66" s="91">
        <f t="shared" si="10"/>
        <v>1148.04</v>
      </c>
      <c r="AF66" s="91">
        <f t="shared" si="10"/>
        <v>1148.3400000000001</v>
      </c>
      <c r="AG66" s="74">
        <f>AG64+AG60+AG48+AG44+AG31+AG65</f>
        <v>1400.5100000000002</v>
      </c>
      <c r="AH66" s="52">
        <f t="shared" si="2"/>
        <v>1289.1800000000003</v>
      </c>
      <c r="AI66" s="53">
        <f t="shared" si="3"/>
        <v>964.83999999999992</v>
      </c>
    </row>
    <row r="67" spans="1:35" x14ac:dyDescent="0.25">
      <c r="A67" s="55" t="s">
        <v>73</v>
      </c>
      <c r="B67" s="82">
        <f t="shared" ref="B67:Q67" si="11">IF(B52&lt;0,B52*-1,0)</f>
        <v>0</v>
      </c>
      <c r="C67" s="82">
        <f t="shared" si="11"/>
        <v>0</v>
      </c>
      <c r="D67" s="82">
        <f t="shared" si="11"/>
        <v>0</v>
      </c>
      <c r="E67" s="82">
        <f t="shared" si="11"/>
        <v>0</v>
      </c>
      <c r="F67" s="82">
        <f t="shared" si="11"/>
        <v>0</v>
      </c>
      <c r="G67" s="82">
        <f t="shared" si="11"/>
        <v>0</v>
      </c>
      <c r="H67" s="82">
        <f t="shared" si="11"/>
        <v>0</v>
      </c>
      <c r="I67" s="82">
        <f t="shared" si="11"/>
        <v>0</v>
      </c>
      <c r="J67" s="82">
        <f t="shared" si="11"/>
        <v>0</v>
      </c>
      <c r="K67" s="82">
        <f t="shared" si="11"/>
        <v>0</v>
      </c>
      <c r="L67" s="82">
        <f t="shared" si="11"/>
        <v>0</v>
      </c>
      <c r="M67" s="82">
        <f t="shared" si="11"/>
        <v>0</v>
      </c>
      <c r="N67" s="82">
        <f t="shared" si="11"/>
        <v>0</v>
      </c>
      <c r="O67" s="82">
        <f t="shared" si="11"/>
        <v>0</v>
      </c>
      <c r="P67" s="82">
        <f t="shared" si="11"/>
        <v>0</v>
      </c>
      <c r="Q67" s="82">
        <f t="shared" si="11"/>
        <v>0</v>
      </c>
      <c r="R67" s="82">
        <f>IF(R52&lt;0,R52*-1,0)</f>
        <v>0</v>
      </c>
      <c r="S67" s="82">
        <f t="shared" ref="S67:AF67" si="12">IF(S52&lt;0,S52*-1,0)</f>
        <v>0</v>
      </c>
      <c r="T67" s="82">
        <f t="shared" si="12"/>
        <v>0</v>
      </c>
      <c r="U67" s="82">
        <f t="shared" si="12"/>
        <v>0</v>
      </c>
      <c r="V67" s="82">
        <f t="shared" si="12"/>
        <v>0</v>
      </c>
      <c r="W67" s="82">
        <f t="shared" si="12"/>
        <v>0</v>
      </c>
      <c r="X67" s="82">
        <f t="shared" si="12"/>
        <v>0</v>
      </c>
      <c r="Y67" s="82">
        <f t="shared" si="12"/>
        <v>0</v>
      </c>
      <c r="Z67" s="82">
        <f t="shared" si="12"/>
        <v>0</v>
      </c>
      <c r="AA67" s="82">
        <f t="shared" si="12"/>
        <v>0</v>
      </c>
      <c r="AB67" s="82">
        <f t="shared" si="12"/>
        <v>0</v>
      </c>
      <c r="AC67" s="82">
        <f t="shared" si="12"/>
        <v>0</v>
      </c>
      <c r="AD67" s="82">
        <f t="shared" si="12"/>
        <v>0</v>
      </c>
      <c r="AE67" s="82">
        <f t="shared" si="12"/>
        <v>0</v>
      </c>
      <c r="AF67" s="82">
        <f t="shared" si="12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3">IF(B50&lt;0,B50*-1,0)</f>
        <v>0</v>
      </c>
      <c r="C68" s="82">
        <f t="shared" si="13"/>
        <v>0</v>
      </c>
      <c r="D68" s="82">
        <f t="shared" si="13"/>
        <v>0</v>
      </c>
      <c r="E68" s="82">
        <f t="shared" si="13"/>
        <v>0</v>
      </c>
      <c r="F68" s="82">
        <f t="shared" si="13"/>
        <v>0</v>
      </c>
      <c r="G68" s="82">
        <f t="shared" si="13"/>
        <v>0</v>
      </c>
      <c r="H68" s="82">
        <f t="shared" si="13"/>
        <v>0</v>
      </c>
      <c r="I68" s="82">
        <f t="shared" si="13"/>
        <v>0</v>
      </c>
      <c r="J68" s="82">
        <f t="shared" si="13"/>
        <v>0</v>
      </c>
      <c r="K68" s="82">
        <f t="shared" si="13"/>
        <v>0</v>
      </c>
      <c r="L68" s="82">
        <f t="shared" si="13"/>
        <v>0</v>
      </c>
      <c r="M68" s="82">
        <f t="shared" si="13"/>
        <v>0</v>
      </c>
      <c r="N68" s="82">
        <f t="shared" si="13"/>
        <v>0</v>
      </c>
      <c r="O68" s="82">
        <f t="shared" si="13"/>
        <v>0</v>
      </c>
      <c r="P68" s="82">
        <f t="shared" si="13"/>
        <v>0</v>
      </c>
      <c r="Q68" s="82">
        <f t="shared" si="13"/>
        <v>0</v>
      </c>
      <c r="R68" s="82">
        <f>IF(R50&lt;0,R50*-1,0)</f>
        <v>0</v>
      </c>
      <c r="S68" s="82">
        <f t="shared" ref="S68:AF68" si="14">IF(S50&lt;0,S50*-1,0)</f>
        <v>0</v>
      </c>
      <c r="T68" s="82">
        <f t="shared" si="14"/>
        <v>0</v>
      </c>
      <c r="U68" s="82">
        <f t="shared" si="14"/>
        <v>0</v>
      </c>
      <c r="V68" s="82">
        <f t="shared" si="14"/>
        <v>0</v>
      </c>
      <c r="W68" s="82">
        <f t="shared" si="14"/>
        <v>0</v>
      </c>
      <c r="X68" s="82">
        <f t="shared" si="14"/>
        <v>0</v>
      </c>
      <c r="Y68" s="82">
        <f t="shared" si="14"/>
        <v>0</v>
      </c>
      <c r="Z68" s="82">
        <f t="shared" si="14"/>
        <v>0</v>
      </c>
      <c r="AA68" s="82">
        <f t="shared" si="14"/>
        <v>0</v>
      </c>
      <c r="AB68" s="82">
        <f t="shared" si="14"/>
        <v>0</v>
      </c>
      <c r="AC68" s="82">
        <f t="shared" si="14"/>
        <v>0</v>
      </c>
      <c r="AD68" s="82">
        <f t="shared" si="14"/>
        <v>0</v>
      </c>
      <c r="AE68" s="82">
        <f t="shared" si="14"/>
        <v>0</v>
      </c>
      <c r="AF68" s="82">
        <f t="shared" si="14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5">IF(B53&lt;0,B53*-1,0)</f>
        <v>0</v>
      </c>
      <c r="C69" s="82">
        <f t="shared" si="15"/>
        <v>0</v>
      </c>
      <c r="D69" s="82">
        <f t="shared" si="15"/>
        <v>0</v>
      </c>
      <c r="E69" s="82">
        <f t="shared" si="15"/>
        <v>0</v>
      </c>
      <c r="F69" s="82">
        <f t="shared" si="15"/>
        <v>0</v>
      </c>
      <c r="G69" s="82">
        <f t="shared" si="15"/>
        <v>0</v>
      </c>
      <c r="H69" s="82">
        <f t="shared" si="15"/>
        <v>0</v>
      </c>
      <c r="I69" s="82">
        <f t="shared" si="15"/>
        <v>0</v>
      </c>
      <c r="J69" s="82">
        <f t="shared" si="15"/>
        <v>0</v>
      </c>
      <c r="K69" s="82">
        <f t="shared" si="15"/>
        <v>0</v>
      </c>
      <c r="L69" s="82">
        <f t="shared" si="15"/>
        <v>0</v>
      </c>
      <c r="M69" s="82">
        <f t="shared" si="15"/>
        <v>0</v>
      </c>
      <c r="N69" s="82">
        <f t="shared" si="15"/>
        <v>0</v>
      </c>
      <c r="O69" s="82">
        <f t="shared" si="15"/>
        <v>0</v>
      </c>
      <c r="P69" s="82">
        <f t="shared" si="15"/>
        <v>0</v>
      </c>
      <c r="Q69" s="82">
        <f t="shared" si="15"/>
        <v>0</v>
      </c>
      <c r="R69" s="82">
        <f>IF(R53&lt;0,R53*-1,0)</f>
        <v>0</v>
      </c>
      <c r="S69" s="82">
        <f t="shared" ref="S69:AF69" si="16">IF(S53&lt;0,S53*-1,0)</f>
        <v>0</v>
      </c>
      <c r="T69" s="82">
        <f t="shared" si="16"/>
        <v>0</v>
      </c>
      <c r="U69" s="82">
        <f t="shared" si="16"/>
        <v>0</v>
      </c>
      <c r="V69" s="82">
        <f t="shared" si="16"/>
        <v>0</v>
      </c>
      <c r="W69" s="82">
        <f t="shared" si="16"/>
        <v>0</v>
      </c>
      <c r="X69" s="82">
        <f t="shared" si="16"/>
        <v>0</v>
      </c>
      <c r="Y69" s="82">
        <f t="shared" si="16"/>
        <v>0</v>
      </c>
      <c r="Z69" s="82">
        <f t="shared" si="16"/>
        <v>0</v>
      </c>
      <c r="AA69" s="82">
        <f t="shared" si="16"/>
        <v>0</v>
      </c>
      <c r="AB69" s="82">
        <f t="shared" si="16"/>
        <v>0</v>
      </c>
      <c r="AC69" s="82">
        <f t="shared" si="16"/>
        <v>0</v>
      </c>
      <c r="AD69" s="82">
        <f t="shared" si="16"/>
        <v>0</v>
      </c>
      <c r="AE69" s="82">
        <f t="shared" si="16"/>
        <v>0</v>
      </c>
      <c r="AF69" s="82">
        <f t="shared" si="1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7">IF(C51&lt;0,C51*-1,0)</f>
        <v>0</v>
      </c>
      <c r="D70" s="82">
        <f t="shared" si="17"/>
        <v>0</v>
      </c>
      <c r="E70" s="82">
        <f t="shared" si="17"/>
        <v>0</v>
      </c>
      <c r="F70" s="82">
        <f t="shared" si="17"/>
        <v>0</v>
      </c>
      <c r="G70" s="82">
        <f t="shared" si="17"/>
        <v>0</v>
      </c>
      <c r="H70" s="82">
        <f t="shared" si="17"/>
        <v>0</v>
      </c>
      <c r="I70" s="82">
        <f t="shared" si="17"/>
        <v>0</v>
      </c>
      <c r="J70" s="82">
        <f t="shared" si="17"/>
        <v>0</v>
      </c>
      <c r="K70" s="82">
        <f t="shared" si="17"/>
        <v>0</v>
      </c>
      <c r="L70" s="82">
        <f t="shared" si="17"/>
        <v>0</v>
      </c>
      <c r="M70" s="82">
        <f t="shared" si="17"/>
        <v>0</v>
      </c>
      <c r="N70" s="82">
        <f t="shared" si="17"/>
        <v>0</v>
      </c>
      <c r="O70" s="82">
        <f t="shared" si="17"/>
        <v>0</v>
      </c>
      <c r="P70" s="82">
        <f t="shared" si="17"/>
        <v>0</v>
      </c>
      <c r="Q70" s="82">
        <f t="shared" si="17"/>
        <v>0</v>
      </c>
      <c r="R70" s="82">
        <f t="shared" si="17"/>
        <v>0</v>
      </c>
      <c r="S70" s="82">
        <f t="shared" si="17"/>
        <v>0</v>
      </c>
      <c r="T70" s="82">
        <f t="shared" si="17"/>
        <v>0</v>
      </c>
      <c r="U70" s="82">
        <f t="shared" si="17"/>
        <v>0</v>
      </c>
      <c r="V70" s="82">
        <f t="shared" si="17"/>
        <v>0</v>
      </c>
      <c r="W70" s="82">
        <f t="shared" si="17"/>
        <v>0</v>
      </c>
      <c r="X70" s="82">
        <f t="shared" si="17"/>
        <v>0</v>
      </c>
      <c r="Y70" s="82">
        <f t="shared" si="17"/>
        <v>0</v>
      </c>
      <c r="Z70" s="82">
        <f t="shared" si="17"/>
        <v>0</v>
      </c>
      <c r="AA70" s="82">
        <f t="shared" si="17"/>
        <v>0</v>
      </c>
      <c r="AB70" s="82">
        <f t="shared" si="17"/>
        <v>0</v>
      </c>
      <c r="AC70" s="82">
        <f t="shared" si="17"/>
        <v>0</v>
      </c>
      <c r="AD70" s="82">
        <f t="shared" si="17"/>
        <v>0</v>
      </c>
      <c r="AE70" s="82">
        <f t="shared" si="17"/>
        <v>0</v>
      </c>
      <c r="AF70" s="82">
        <f t="shared" si="17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8">SUM(C67:C71)</f>
        <v>0</v>
      </c>
      <c r="D72" s="69">
        <f t="shared" si="18"/>
        <v>0</v>
      </c>
      <c r="E72" s="69">
        <f t="shared" si="18"/>
        <v>0</v>
      </c>
      <c r="F72" s="69">
        <f t="shared" si="18"/>
        <v>0</v>
      </c>
      <c r="G72" s="69">
        <f t="shared" si="18"/>
        <v>0</v>
      </c>
      <c r="H72" s="69">
        <f t="shared" si="18"/>
        <v>0</v>
      </c>
      <c r="I72" s="69">
        <f t="shared" si="18"/>
        <v>0</v>
      </c>
      <c r="J72" s="69">
        <f t="shared" si="18"/>
        <v>0</v>
      </c>
      <c r="K72" s="69">
        <f t="shared" si="18"/>
        <v>0</v>
      </c>
      <c r="L72" s="69">
        <f t="shared" si="18"/>
        <v>0</v>
      </c>
      <c r="M72" s="69">
        <f t="shared" si="18"/>
        <v>0</v>
      </c>
      <c r="N72" s="69">
        <f t="shared" si="18"/>
        <v>0</v>
      </c>
      <c r="O72" s="69">
        <f t="shared" si="18"/>
        <v>0</v>
      </c>
      <c r="P72" s="69">
        <f t="shared" si="18"/>
        <v>0</v>
      </c>
      <c r="Q72" s="69">
        <f t="shared" si="18"/>
        <v>0</v>
      </c>
      <c r="R72" s="69">
        <f t="shared" si="18"/>
        <v>0</v>
      </c>
      <c r="S72" s="69">
        <f t="shared" si="18"/>
        <v>0</v>
      </c>
      <c r="T72" s="69">
        <f t="shared" si="18"/>
        <v>0</v>
      </c>
      <c r="U72" s="69">
        <f t="shared" si="18"/>
        <v>0</v>
      </c>
      <c r="V72" s="69">
        <f t="shared" si="18"/>
        <v>0</v>
      </c>
      <c r="W72" s="69">
        <f t="shared" si="18"/>
        <v>0</v>
      </c>
      <c r="X72" s="69">
        <f t="shared" si="18"/>
        <v>0</v>
      </c>
      <c r="Y72" s="69">
        <f t="shared" si="18"/>
        <v>0</v>
      </c>
      <c r="Z72" s="69">
        <f t="shared" si="18"/>
        <v>0</v>
      </c>
      <c r="AA72" s="69">
        <f t="shared" si="18"/>
        <v>0</v>
      </c>
      <c r="AB72" s="69">
        <f t="shared" si="18"/>
        <v>0</v>
      </c>
      <c r="AC72" s="69">
        <f t="shared" si="18"/>
        <v>0</v>
      </c>
      <c r="AD72" s="69">
        <f t="shared" si="18"/>
        <v>0</v>
      </c>
      <c r="AE72" s="69">
        <f t="shared" si="18"/>
        <v>0</v>
      </c>
      <c r="AF72" s="69">
        <f t="shared" si="18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50.02</v>
      </c>
      <c r="C73" s="94">
        <v>50.06</v>
      </c>
      <c r="D73" s="94">
        <v>50.002000000000002</v>
      </c>
      <c r="E73" s="94">
        <v>50.045999999999999</v>
      </c>
      <c r="F73" s="94">
        <v>49.962000000000003</v>
      </c>
      <c r="G73" s="94">
        <v>49.98</v>
      </c>
      <c r="H73" s="94">
        <v>49.966000000000001</v>
      </c>
      <c r="I73" s="94">
        <v>49.85</v>
      </c>
      <c r="J73" s="94">
        <v>49.912999999999997</v>
      </c>
      <c r="K73" s="94">
        <v>50.033999999999999</v>
      </c>
      <c r="L73" s="94">
        <v>50.051000000000002</v>
      </c>
      <c r="M73" s="94">
        <v>49.991999999999997</v>
      </c>
      <c r="N73" s="94">
        <v>50.033000000000001</v>
      </c>
      <c r="O73" s="94">
        <v>49.96</v>
      </c>
      <c r="P73" s="94">
        <v>49.917000000000002</v>
      </c>
      <c r="Q73" s="95">
        <v>50.058999999999997</v>
      </c>
      <c r="R73" s="94">
        <v>50.021000000000001</v>
      </c>
      <c r="S73" s="94">
        <v>50.104999999999997</v>
      </c>
      <c r="T73" s="94">
        <v>50.003999999999998</v>
      </c>
      <c r="U73" s="94">
        <v>50.04</v>
      </c>
      <c r="V73" s="94">
        <v>50.009</v>
      </c>
      <c r="W73" s="94">
        <v>49.906999999999996</v>
      </c>
      <c r="X73" s="94">
        <v>50.026000000000003</v>
      </c>
      <c r="Y73" s="94">
        <v>50.006999999999998</v>
      </c>
      <c r="Z73" s="94">
        <v>50.076000000000001</v>
      </c>
      <c r="AA73" s="94">
        <v>50.04</v>
      </c>
      <c r="AB73" s="94">
        <v>49.929000000000002</v>
      </c>
      <c r="AC73" s="94">
        <v>49.97</v>
      </c>
      <c r="AD73" s="94">
        <v>50.012</v>
      </c>
      <c r="AE73" s="94">
        <v>50.002000000000002</v>
      </c>
      <c r="AF73" s="96">
        <v>50.034999999999997</v>
      </c>
      <c r="AG73" s="97"/>
      <c r="AH73" s="52">
        <f t="shared" si="2"/>
        <v>50.104999999999997</v>
      </c>
      <c r="AI73" s="53">
        <f t="shared" si="3"/>
        <v>49.85</v>
      </c>
    </row>
    <row r="74" spans="1:35" x14ac:dyDescent="0.25">
      <c r="A74" s="98" t="s">
        <v>80</v>
      </c>
      <c r="B74" s="70">
        <v>127</v>
      </c>
      <c r="C74" s="70">
        <v>127</v>
      </c>
      <c r="D74" s="70">
        <v>127.3</v>
      </c>
      <c r="E74" s="70">
        <v>127.7</v>
      </c>
      <c r="F74" s="70">
        <v>126.6</v>
      </c>
      <c r="G74" s="70">
        <v>126.9</v>
      </c>
      <c r="H74" s="70">
        <v>128.80000000000001</v>
      </c>
      <c r="I74" s="70">
        <v>128</v>
      </c>
      <c r="J74" s="70">
        <v>127.2</v>
      </c>
      <c r="K74" s="70">
        <v>126.2</v>
      </c>
      <c r="L74" s="70">
        <v>126.8</v>
      </c>
      <c r="M74" s="70">
        <v>124.7</v>
      </c>
      <c r="N74" s="70">
        <v>123.5</v>
      </c>
      <c r="O74" s="70">
        <v>124.4</v>
      </c>
      <c r="P74" s="70">
        <v>125.4</v>
      </c>
      <c r="Q74" s="99">
        <v>125.6</v>
      </c>
      <c r="R74" s="99">
        <v>126.8</v>
      </c>
      <c r="S74" s="99">
        <v>126.9</v>
      </c>
      <c r="T74" s="99">
        <v>124.9</v>
      </c>
      <c r="U74" s="99">
        <v>126.7</v>
      </c>
      <c r="V74" s="99">
        <v>127.1</v>
      </c>
      <c r="W74" s="99">
        <v>128</v>
      </c>
      <c r="X74" s="99">
        <v>129.19999999999999</v>
      </c>
      <c r="Y74" s="99">
        <v>127.8</v>
      </c>
      <c r="Z74" s="99">
        <v>127</v>
      </c>
      <c r="AA74" s="70">
        <v>127.6</v>
      </c>
      <c r="AB74" s="70">
        <v>127.1</v>
      </c>
      <c r="AC74" s="70">
        <v>127.8</v>
      </c>
      <c r="AD74" s="70">
        <v>128.6</v>
      </c>
      <c r="AE74" s="70">
        <v>128.19999999999999</v>
      </c>
      <c r="AF74" s="100">
        <v>128.19999999999999</v>
      </c>
      <c r="AG74" s="101"/>
      <c r="AH74" s="52">
        <f t="shared" si="2"/>
        <v>129.19999999999999</v>
      </c>
      <c r="AI74" s="53">
        <f t="shared" si="3"/>
        <v>123.5</v>
      </c>
    </row>
    <row r="75" spans="1:35" x14ac:dyDescent="0.25">
      <c r="A75" s="98" t="s">
        <v>81</v>
      </c>
      <c r="B75" s="70">
        <v>130</v>
      </c>
      <c r="C75" s="70">
        <v>131</v>
      </c>
      <c r="D75" s="70">
        <v>131.1</v>
      </c>
      <c r="E75" s="70">
        <v>130.6</v>
      </c>
      <c r="F75" s="70">
        <v>129.6</v>
      </c>
      <c r="G75" s="70">
        <v>129.6</v>
      </c>
      <c r="H75" s="70">
        <v>130.1</v>
      </c>
      <c r="I75" s="70">
        <v>130</v>
      </c>
      <c r="J75" s="70">
        <v>129.19999999999999</v>
      </c>
      <c r="K75" s="70">
        <v>128.80000000000001</v>
      </c>
      <c r="L75" s="70">
        <v>129.30000000000001</v>
      </c>
      <c r="M75" s="70">
        <v>127.3</v>
      </c>
      <c r="N75" s="70">
        <v>126.4</v>
      </c>
      <c r="O75" s="70">
        <v>127.5</v>
      </c>
      <c r="P75" s="70">
        <v>128.5</v>
      </c>
      <c r="Q75" s="99">
        <v>128.19999999999999</v>
      </c>
      <c r="R75" s="99">
        <v>129.4</v>
      </c>
      <c r="S75" s="99">
        <v>129.19999999999999</v>
      </c>
      <c r="T75" s="99">
        <v>126.8</v>
      </c>
      <c r="U75" s="99">
        <v>128.69999999999999</v>
      </c>
      <c r="V75" s="99">
        <v>129.19999999999999</v>
      </c>
      <c r="W75" s="99">
        <v>130</v>
      </c>
      <c r="X75" s="99">
        <v>131.19999999999999</v>
      </c>
      <c r="Y75" s="99">
        <v>1297</v>
      </c>
      <c r="Z75" s="99">
        <v>129.5</v>
      </c>
      <c r="AA75" s="70">
        <v>129.69999999999999</v>
      </c>
      <c r="AB75" s="70">
        <v>129.6</v>
      </c>
      <c r="AC75" s="70">
        <v>130.4</v>
      </c>
      <c r="AD75" s="70">
        <v>130.9</v>
      </c>
      <c r="AE75" s="70">
        <v>131</v>
      </c>
      <c r="AF75" s="100">
        <v>130.9</v>
      </c>
      <c r="AG75" s="101"/>
      <c r="AH75" s="52">
        <f t="shared" si="2"/>
        <v>1297</v>
      </c>
      <c r="AI75" s="53">
        <f t="shared" si="3"/>
        <v>126.4</v>
      </c>
    </row>
    <row r="76" spans="1:35" x14ac:dyDescent="0.25">
      <c r="A76" s="98" t="s">
        <v>82</v>
      </c>
      <c r="B76" s="70">
        <v>129</v>
      </c>
      <c r="C76" s="70">
        <v>129</v>
      </c>
      <c r="D76" s="70">
        <v>128.19999999999999</v>
      </c>
      <c r="E76" s="70">
        <v>129</v>
      </c>
      <c r="F76" s="70">
        <v>130.1</v>
      </c>
      <c r="G76" s="70">
        <v>129</v>
      </c>
      <c r="H76" s="70">
        <v>128.9</v>
      </c>
      <c r="I76" s="70">
        <v>127.5</v>
      </c>
      <c r="J76" s="70">
        <v>128.19999999999999</v>
      </c>
      <c r="K76" s="70">
        <v>128.80000000000001</v>
      </c>
      <c r="L76" s="70">
        <v>127.9</v>
      </c>
      <c r="M76" s="70">
        <v>125.6</v>
      </c>
      <c r="N76" s="70">
        <v>126</v>
      </c>
      <c r="O76" s="70">
        <v>126.3</v>
      </c>
      <c r="P76" s="70">
        <v>128.1</v>
      </c>
      <c r="Q76" s="70">
        <v>128</v>
      </c>
      <c r="R76" s="70">
        <v>129.1</v>
      </c>
      <c r="S76" s="70">
        <v>127.5</v>
      </c>
      <c r="T76" s="99">
        <v>128.5</v>
      </c>
      <c r="U76" s="99">
        <v>130.69999999999999</v>
      </c>
      <c r="V76" s="99">
        <v>131.30000000000001</v>
      </c>
      <c r="W76" s="99">
        <v>131.30000000000001</v>
      </c>
      <c r="X76" s="99">
        <v>127.2</v>
      </c>
      <c r="Y76" s="99">
        <v>128</v>
      </c>
      <c r="Z76" s="99">
        <v>127.3</v>
      </c>
      <c r="AA76" s="70">
        <v>126.9</v>
      </c>
      <c r="AB76" s="70">
        <v>126.3</v>
      </c>
      <c r="AC76" s="70">
        <v>125.5</v>
      </c>
      <c r="AD76" s="70">
        <v>126.3</v>
      </c>
      <c r="AE76" s="70">
        <v>127</v>
      </c>
      <c r="AF76" s="100">
        <v>127.4</v>
      </c>
      <c r="AG76" s="101"/>
      <c r="AH76" s="52">
        <f t="shared" si="2"/>
        <v>131.30000000000001</v>
      </c>
      <c r="AI76" s="53">
        <f t="shared" si="3"/>
        <v>125.5</v>
      </c>
    </row>
    <row r="77" spans="1:35" x14ac:dyDescent="0.25">
      <c r="A77" s="102" t="s">
        <v>83</v>
      </c>
      <c r="B77" s="70">
        <v>132</v>
      </c>
      <c r="C77" s="70">
        <v>132</v>
      </c>
      <c r="D77" s="70">
        <v>131.19999999999999</v>
      </c>
      <c r="E77" s="70">
        <v>131.80000000000001</v>
      </c>
      <c r="F77" s="70">
        <v>132.30000000000001</v>
      </c>
      <c r="G77" s="70">
        <v>132</v>
      </c>
      <c r="H77" s="70">
        <v>130.80000000000001</v>
      </c>
      <c r="I77" s="70">
        <v>128.80000000000001</v>
      </c>
      <c r="J77" s="70">
        <v>130.5</v>
      </c>
      <c r="K77" s="70">
        <v>129.69999999999999</v>
      </c>
      <c r="L77" s="70">
        <v>128.4</v>
      </c>
      <c r="M77" s="70">
        <v>127.5</v>
      </c>
      <c r="N77" s="70">
        <v>128.5</v>
      </c>
      <c r="O77" s="70">
        <v>127.9</v>
      </c>
      <c r="P77" s="70">
        <v>131.4</v>
      </c>
      <c r="Q77" s="70">
        <v>130.80000000000001</v>
      </c>
      <c r="R77" s="70">
        <v>132.1</v>
      </c>
      <c r="S77" s="70">
        <v>130.4</v>
      </c>
      <c r="T77" s="99">
        <v>131.69999999999999</v>
      </c>
      <c r="U77" s="99">
        <v>134</v>
      </c>
      <c r="V77" s="99">
        <v>134.5</v>
      </c>
      <c r="W77" s="99">
        <v>134.80000000000001</v>
      </c>
      <c r="X77" s="99">
        <v>133.19999999999999</v>
      </c>
      <c r="Y77" s="99">
        <v>130.6</v>
      </c>
      <c r="Z77" s="99">
        <v>129.5</v>
      </c>
      <c r="AA77" s="70">
        <v>129.5</v>
      </c>
      <c r="AB77" s="70">
        <v>129</v>
      </c>
      <c r="AC77" s="70">
        <v>130.5</v>
      </c>
      <c r="AD77" s="70">
        <v>130.1</v>
      </c>
      <c r="AE77" s="70">
        <v>131.1</v>
      </c>
      <c r="AF77" s="100">
        <v>131.6</v>
      </c>
      <c r="AG77" s="101"/>
      <c r="AH77" s="52">
        <f t="shared" si="2"/>
        <v>134.80000000000001</v>
      </c>
      <c r="AI77" s="53">
        <f t="shared" si="3"/>
        <v>127.5</v>
      </c>
    </row>
    <row r="78" spans="1:35" x14ac:dyDescent="0.25">
      <c r="A78" s="102" t="s">
        <v>84</v>
      </c>
      <c r="B78" s="103">
        <v>130</v>
      </c>
      <c r="C78" s="103">
        <v>133</v>
      </c>
      <c r="D78" s="103">
        <v>132.80000000000001</v>
      </c>
      <c r="E78" s="103">
        <v>133.5</v>
      </c>
      <c r="F78" s="103">
        <v>133</v>
      </c>
      <c r="G78" s="103">
        <v>133.19999999999999</v>
      </c>
      <c r="H78" s="103">
        <v>134.1</v>
      </c>
      <c r="I78" s="103"/>
      <c r="J78" s="103"/>
      <c r="K78" s="103"/>
      <c r="L78" s="103" t="s">
        <v>248</v>
      </c>
      <c r="M78" s="103" t="s">
        <v>248</v>
      </c>
      <c r="N78" s="103">
        <v>131</v>
      </c>
      <c r="O78" s="103">
        <v>131.4</v>
      </c>
      <c r="P78" s="103">
        <v>132.6</v>
      </c>
      <c r="Q78" s="103">
        <v>134.80000000000001</v>
      </c>
      <c r="R78" s="103">
        <v>136.5</v>
      </c>
      <c r="S78" s="103">
        <v>133.1</v>
      </c>
      <c r="T78" s="99">
        <v>131.4</v>
      </c>
      <c r="U78" s="99">
        <v>135.1</v>
      </c>
      <c r="V78" s="99">
        <v>132.1</v>
      </c>
      <c r="W78" s="99">
        <v>133.1</v>
      </c>
      <c r="X78" s="99">
        <v>135.69999999999999</v>
      </c>
      <c r="Y78" s="99">
        <v>131.69999999999999</v>
      </c>
      <c r="Z78" s="99">
        <v>131.6</v>
      </c>
      <c r="AA78" s="103">
        <v>131.6</v>
      </c>
      <c r="AB78" s="103">
        <v>131.1</v>
      </c>
      <c r="AC78" s="103">
        <v>130.19999999999999</v>
      </c>
      <c r="AD78" s="103">
        <v>134.30000000000001</v>
      </c>
      <c r="AE78" s="103">
        <v>132.5</v>
      </c>
      <c r="AF78" s="104">
        <v>132.1</v>
      </c>
      <c r="AG78" s="105"/>
      <c r="AH78" s="52">
        <f t="shared" si="2"/>
        <v>136.5</v>
      </c>
      <c r="AI78" s="53">
        <f t="shared" si="3"/>
        <v>130</v>
      </c>
    </row>
    <row r="79" spans="1:35" x14ac:dyDescent="0.25">
      <c r="A79" s="98" t="s">
        <v>85</v>
      </c>
      <c r="B79" s="70">
        <v>132</v>
      </c>
      <c r="C79" s="70">
        <v>130</v>
      </c>
      <c r="D79" s="70">
        <v>128.19999999999999</v>
      </c>
      <c r="E79" s="70">
        <v>132.9</v>
      </c>
      <c r="F79" s="70">
        <v>132.30000000000001</v>
      </c>
      <c r="G79" s="70">
        <v>132</v>
      </c>
      <c r="H79" s="70">
        <v>131.80000000000001</v>
      </c>
      <c r="I79" s="70"/>
      <c r="J79" s="70"/>
      <c r="K79" s="70"/>
      <c r="L79" s="103" t="s">
        <v>248</v>
      </c>
      <c r="M79" s="103" t="s">
        <v>248</v>
      </c>
      <c r="N79" s="70">
        <v>131.80000000000001</v>
      </c>
      <c r="O79" s="70">
        <v>122.7</v>
      </c>
      <c r="P79" s="70">
        <v>123.7</v>
      </c>
      <c r="Q79" s="70">
        <v>119.8</v>
      </c>
      <c r="R79" s="70">
        <v>126.1</v>
      </c>
      <c r="S79" s="70">
        <v>131.30000000000001</v>
      </c>
      <c r="T79" s="99">
        <v>133.30000000000001</v>
      </c>
      <c r="U79" s="99">
        <v>135.19999999999999</v>
      </c>
      <c r="V79" s="99">
        <v>134.6</v>
      </c>
      <c r="W79" s="99">
        <v>135.19999999999999</v>
      </c>
      <c r="X79" s="99">
        <v>135.80000000000001</v>
      </c>
      <c r="Y79" s="99">
        <v>134.6</v>
      </c>
      <c r="Z79" s="99">
        <v>129.9</v>
      </c>
      <c r="AA79" s="70">
        <v>127.1</v>
      </c>
      <c r="AB79" s="70">
        <v>127.3</v>
      </c>
      <c r="AC79" s="70">
        <v>126.9</v>
      </c>
      <c r="AD79" s="70">
        <v>126.5</v>
      </c>
      <c r="AE79" s="70">
        <v>127.1</v>
      </c>
      <c r="AF79" s="100">
        <v>126.3</v>
      </c>
      <c r="AG79" s="101"/>
      <c r="AH79" s="52">
        <f>MAX(B79:AF79)</f>
        <v>135.80000000000001</v>
      </c>
      <c r="AI79" s="53">
        <f>MIN(B79:AF79)</f>
        <v>119.8</v>
      </c>
    </row>
    <row r="80" spans="1:35" ht="15.75" thickBot="1" x14ac:dyDescent="0.3">
      <c r="A80" s="98" t="s">
        <v>86</v>
      </c>
      <c r="B80" s="106">
        <v>66.7</v>
      </c>
      <c r="C80" s="106">
        <v>66.7</v>
      </c>
      <c r="D80" s="106">
        <v>66.8</v>
      </c>
      <c r="E80" s="106">
        <v>66.599999999999994</v>
      </c>
      <c r="F80" s="106">
        <v>65.900000000000006</v>
      </c>
      <c r="G80" s="106">
        <v>65.599999999999994</v>
      </c>
      <c r="H80" s="106">
        <v>66</v>
      </c>
      <c r="I80" s="106">
        <v>65.900000000000006</v>
      </c>
      <c r="J80" s="106">
        <v>65.5</v>
      </c>
      <c r="K80" s="106">
        <v>65.5</v>
      </c>
      <c r="L80" s="106">
        <v>65.599999999999994</v>
      </c>
      <c r="M80" s="106">
        <v>64.37</v>
      </c>
      <c r="N80" s="106">
        <v>65</v>
      </c>
      <c r="O80" s="106">
        <v>65</v>
      </c>
      <c r="P80" s="106">
        <v>65.099999999999994</v>
      </c>
      <c r="Q80" s="106">
        <v>65.2</v>
      </c>
      <c r="R80" s="106">
        <v>65.8</v>
      </c>
      <c r="S80" s="106">
        <v>65.5</v>
      </c>
      <c r="T80" s="106">
        <v>64.3</v>
      </c>
      <c r="U80" s="106">
        <v>65.3</v>
      </c>
      <c r="V80" s="106">
        <v>65.8</v>
      </c>
      <c r="W80" s="106">
        <v>66.099999999999994</v>
      </c>
      <c r="X80" s="106">
        <v>66.7</v>
      </c>
      <c r="Y80" s="106">
        <v>65.900000000000006</v>
      </c>
      <c r="Z80" s="106">
        <v>65.8</v>
      </c>
      <c r="AA80" s="106">
        <v>65.599999999999994</v>
      </c>
      <c r="AB80" s="106">
        <v>65.7</v>
      </c>
      <c r="AC80" s="106">
        <v>66.3</v>
      </c>
      <c r="AD80" s="106">
        <v>66.7</v>
      </c>
      <c r="AE80" s="106">
        <v>66.8</v>
      </c>
      <c r="AF80" s="107">
        <v>66.8</v>
      </c>
      <c r="AG80" s="108"/>
      <c r="AH80" s="52">
        <f>MAX(B80:AF80)</f>
        <v>66.8</v>
      </c>
      <c r="AI80" s="53">
        <f>MIN(B80:AF80)</f>
        <v>64.3</v>
      </c>
    </row>
    <row r="81" spans="1:37" x14ac:dyDescent="0.25">
      <c r="A81" s="109" t="s">
        <v>87</v>
      </c>
      <c r="B81" s="110">
        <f t="shared" ref="B81:AF81" si="19">SUMIF(B49:B58,"&gt;0")</f>
        <v>187</v>
      </c>
      <c r="C81" s="110">
        <f t="shared" si="19"/>
        <v>229</v>
      </c>
      <c r="D81" s="110">
        <f t="shared" si="19"/>
        <v>204</v>
      </c>
      <c r="E81" s="110">
        <f t="shared" si="19"/>
        <v>191</v>
      </c>
      <c r="F81" s="110">
        <f t="shared" si="19"/>
        <v>184</v>
      </c>
      <c r="G81" s="110">
        <f t="shared" si="19"/>
        <v>188</v>
      </c>
      <c r="H81" s="110">
        <f t="shared" si="19"/>
        <v>169</v>
      </c>
      <c r="I81" s="110">
        <f t="shared" si="19"/>
        <v>173</v>
      </c>
      <c r="J81" s="110">
        <f t="shared" si="19"/>
        <v>176</v>
      </c>
      <c r="K81" s="110">
        <f t="shared" si="19"/>
        <v>210</v>
      </c>
      <c r="L81" s="110">
        <f t="shared" si="19"/>
        <v>246</v>
      </c>
      <c r="M81" s="110">
        <f t="shared" si="19"/>
        <v>319.2</v>
      </c>
      <c r="N81" s="110">
        <f t="shared" si="19"/>
        <v>355.1</v>
      </c>
      <c r="O81" s="110">
        <f t="shared" si="19"/>
        <v>433</v>
      </c>
      <c r="P81" s="110">
        <f t="shared" si="19"/>
        <v>408.5</v>
      </c>
      <c r="Q81" s="110">
        <f t="shared" si="19"/>
        <v>481.5</v>
      </c>
      <c r="R81" s="110">
        <f t="shared" si="19"/>
        <v>412</v>
      </c>
      <c r="S81" s="110">
        <f t="shared" si="19"/>
        <v>384.21</v>
      </c>
      <c r="T81" s="110">
        <f t="shared" si="19"/>
        <v>356.09999999999997</v>
      </c>
      <c r="U81" s="110">
        <f t="shared" si="19"/>
        <v>344.4</v>
      </c>
      <c r="V81" s="110">
        <f t="shared" si="19"/>
        <v>304.5</v>
      </c>
      <c r="W81" s="110">
        <f t="shared" si="19"/>
        <v>272.35000000000002</v>
      </c>
      <c r="X81" s="110">
        <f t="shared" si="19"/>
        <v>256</v>
      </c>
      <c r="Y81" s="110">
        <f t="shared" si="19"/>
        <v>324.8</v>
      </c>
      <c r="Z81" s="110">
        <f t="shared" si="19"/>
        <v>392.09999999999997</v>
      </c>
      <c r="AA81" s="110">
        <f t="shared" si="19"/>
        <v>377.5</v>
      </c>
      <c r="AB81" s="110">
        <f t="shared" si="19"/>
        <v>423.67</v>
      </c>
      <c r="AC81" s="110">
        <f t="shared" si="19"/>
        <v>428.44</v>
      </c>
      <c r="AD81" s="110">
        <f t="shared" si="19"/>
        <v>344.5</v>
      </c>
      <c r="AE81" s="110">
        <f t="shared" si="19"/>
        <v>270.39999999999998</v>
      </c>
      <c r="AF81" s="110">
        <f t="shared" si="19"/>
        <v>284.8</v>
      </c>
      <c r="AG81" s="111"/>
      <c r="AH81" s="52">
        <f>MAX(B81:AF81)</f>
        <v>481.5</v>
      </c>
      <c r="AI81" s="53">
        <f>MIN(B81:AF81)</f>
        <v>169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0">B11+B13+B18+B35+B37+B39+B41+B95+B109+B111+B122+B128+B131+B140+B144+B145+B148+B155+B160+B163+B164+B165+B173+B178+B84+B85+B86+B87+B100</f>
        <v>123.51999999999998</v>
      </c>
      <c r="C83" s="115">
        <f t="shared" si="20"/>
        <v>115.01999999999998</v>
      </c>
      <c r="D83" s="115">
        <f t="shared" si="20"/>
        <v>101.91999999999997</v>
      </c>
      <c r="E83" s="115">
        <f t="shared" si="20"/>
        <v>124.61999999999998</v>
      </c>
      <c r="F83" s="115">
        <f t="shared" si="20"/>
        <v>128.12</v>
      </c>
      <c r="G83" s="115">
        <f t="shared" si="20"/>
        <v>141.01999999999998</v>
      </c>
      <c r="H83" s="115">
        <f t="shared" si="20"/>
        <v>155.91999999999999</v>
      </c>
      <c r="I83" s="115">
        <f t="shared" si="20"/>
        <v>183.22000000000003</v>
      </c>
      <c r="J83" s="115">
        <f t="shared" si="20"/>
        <v>201.12</v>
      </c>
      <c r="K83" s="115">
        <f t="shared" si="20"/>
        <v>217.21999999999997</v>
      </c>
      <c r="L83" s="115">
        <f t="shared" si="20"/>
        <v>243.82</v>
      </c>
      <c r="M83" s="115">
        <f t="shared" si="20"/>
        <v>243.72</v>
      </c>
      <c r="N83" s="115">
        <f t="shared" si="20"/>
        <v>254.61999999999998</v>
      </c>
      <c r="O83" s="115">
        <f t="shared" si="20"/>
        <v>215.51999999999998</v>
      </c>
      <c r="P83" s="115">
        <f t="shared" si="20"/>
        <v>207.42</v>
      </c>
      <c r="Q83" s="115">
        <f t="shared" si="20"/>
        <v>216.11999999999998</v>
      </c>
      <c r="R83" s="115">
        <f t="shared" si="20"/>
        <v>248.72</v>
      </c>
      <c r="S83" s="115">
        <f t="shared" si="20"/>
        <v>247.02</v>
      </c>
      <c r="T83" s="115">
        <f t="shared" si="20"/>
        <v>248.61999999999998</v>
      </c>
      <c r="U83" s="115">
        <f t="shared" si="20"/>
        <v>238.62000000000003</v>
      </c>
      <c r="V83" s="115">
        <f t="shared" si="20"/>
        <v>238.92000000000002</v>
      </c>
      <c r="W83" s="115">
        <f t="shared" si="20"/>
        <v>238.01999999999998</v>
      </c>
      <c r="X83" s="115">
        <f t="shared" si="20"/>
        <v>244.12</v>
      </c>
      <c r="Y83" s="115">
        <f t="shared" si="20"/>
        <v>273.91999999999996</v>
      </c>
      <c r="Z83" s="115">
        <f t="shared" si="20"/>
        <v>291.21999999999997</v>
      </c>
      <c r="AA83" s="115">
        <f t="shared" si="20"/>
        <v>281.72000000000003</v>
      </c>
      <c r="AB83" s="115">
        <f t="shared" si="20"/>
        <v>262.61999999999995</v>
      </c>
      <c r="AC83" s="115">
        <f t="shared" si="20"/>
        <v>241.42</v>
      </c>
      <c r="AD83" s="115">
        <f t="shared" si="20"/>
        <v>210.21999999999997</v>
      </c>
      <c r="AE83" s="115">
        <f t="shared" si="20"/>
        <v>183.72</v>
      </c>
      <c r="AF83" s="115">
        <f t="shared" si="20"/>
        <v>166.52</v>
      </c>
      <c r="AG83" s="116"/>
      <c r="AH83" s="52">
        <f>MAX(B83:AF83)</f>
        <v>291.21999999999997</v>
      </c>
      <c r="AI83" s="53">
        <f>MIN(B83:AF83)</f>
        <v>101.91999999999997</v>
      </c>
    </row>
    <row r="84" spans="1:37" x14ac:dyDescent="0.25">
      <c r="A84" s="117" t="s">
        <v>89</v>
      </c>
      <c r="B84" s="118">
        <v>2</v>
      </c>
      <c r="C84" s="118">
        <v>-8</v>
      </c>
      <c r="D84" s="118">
        <v>28.7</v>
      </c>
      <c r="E84" s="118">
        <v>22.9</v>
      </c>
      <c r="F84" s="118">
        <v>22.9</v>
      </c>
      <c r="G84" s="118">
        <v>22.6</v>
      </c>
      <c r="H84" s="118">
        <v>27</v>
      </c>
      <c r="I84" s="118">
        <v>34.200000000000003</v>
      </c>
      <c r="J84" s="118">
        <v>35</v>
      </c>
      <c r="K84" s="118">
        <v>23</v>
      </c>
      <c r="L84" s="118">
        <v>25.8</v>
      </c>
      <c r="M84" s="118">
        <v>31.1</v>
      </c>
      <c r="N84" s="118">
        <v>32</v>
      </c>
      <c r="O84" s="118">
        <v>-12.7</v>
      </c>
      <c r="P84" s="118">
        <v>11.2</v>
      </c>
      <c r="Q84" s="118">
        <v>-18.399999999999999</v>
      </c>
      <c r="R84" s="118">
        <v>-1.8</v>
      </c>
      <c r="S84" s="118">
        <v>5.4</v>
      </c>
      <c r="T84" s="118">
        <v>-2.7</v>
      </c>
      <c r="U84" s="118">
        <v>-1.6</v>
      </c>
      <c r="V84" s="118">
        <v>7</v>
      </c>
      <c r="W84" s="118">
        <v>13</v>
      </c>
      <c r="X84" s="118">
        <v>12.2</v>
      </c>
      <c r="Y84" s="118">
        <v>34</v>
      </c>
      <c r="Z84" s="118">
        <v>29.4</v>
      </c>
      <c r="AA84" s="50">
        <v>26.1</v>
      </c>
      <c r="AB84" s="50">
        <v>5.8</v>
      </c>
      <c r="AC84" s="50">
        <v>-1.9</v>
      </c>
      <c r="AD84" s="50">
        <v>24.7</v>
      </c>
      <c r="AE84" s="50">
        <v>22.1</v>
      </c>
      <c r="AF84" s="119">
        <v>20.3</v>
      </c>
      <c r="AG84" s="120">
        <v>75</v>
      </c>
      <c r="AH84" s="52">
        <f>IF(ABS(MAX(B84:AF84))&gt;ABS(MIN(B84:AF84)),MAX(B84:AF84),MIN(B84:AF84))</f>
        <v>35</v>
      </c>
      <c r="AI84" s="121">
        <f>INDEX($B$9:$AF$9,1,MATCH(AH84,B84:AF84,0))</f>
        <v>0.29166666666666669</v>
      </c>
    </row>
    <row r="85" spans="1:37" x14ac:dyDescent="0.25">
      <c r="A85" s="122" t="s">
        <v>90</v>
      </c>
      <c r="B85" s="83">
        <v>-22</v>
      </c>
      <c r="C85" s="83">
        <v>-7</v>
      </c>
      <c r="D85" s="83">
        <v>-42</v>
      </c>
      <c r="E85" s="83">
        <v>-28</v>
      </c>
      <c r="F85" s="83">
        <v>-21.7</v>
      </c>
      <c r="G85" s="83">
        <v>-22.3</v>
      </c>
      <c r="H85" s="83">
        <v>-39</v>
      </c>
      <c r="I85" s="83">
        <v>-40.5</v>
      </c>
      <c r="J85" s="83">
        <v>-32</v>
      </c>
      <c r="K85" s="83">
        <v>-33.299999999999997</v>
      </c>
      <c r="L85" s="83">
        <v>9</v>
      </c>
      <c r="M85" s="83">
        <v>24</v>
      </c>
      <c r="N85" s="83">
        <v>23</v>
      </c>
      <c r="O85" s="83">
        <v>43</v>
      </c>
      <c r="P85" s="83">
        <v>21</v>
      </c>
      <c r="Q85" s="83">
        <v>17</v>
      </c>
      <c r="R85" s="83">
        <v>26.4</v>
      </c>
      <c r="S85" s="83">
        <v>20.2</v>
      </c>
      <c r="T85" s="83">
        <v>23.8</v>
      </c>
      <c r="U85" s="83">
        <v>22.4</v>
      </c>
      <c r="V85" s="83">
        <v>10.9</v>
      </c>
      <c r="W85" s="83">
        <v>8.1999999999999993</v>
      </c>
      <c r="X85" s="83">
        <v>2.5</v>
      </c>
      <c r="Y85" s="83">
        <v>4.2</v>
      </c>
      <c r="Z85" s="83">
        <v>13.3</v>
      </c>
      <c r="AA85" s="70">
        <v>6.3</v>
      </c>
      <c r="AB85" s="70">
        <v>19</v>
      </c>
      <c r="AC85" s="70">
        <v>16</v>
      </c>
      <c r="AD85" s="70">
        <v>3</v>
      </c>
      <c r="AE85" s="70">
        <v>-26</v>
      </c>
      <c r="AF85" s="123">
        <v>-26</v>
      </c>
      <c r="AG85" s="120">
        <v>240</v>
      </c>
      <c r="AH85" s="52">
        <f>IF(ABS(MAX(B85:AF85))&gt;ABS(MIN(B85:AF85)),MAX(B85:AF85),MIN(B85:AF85))</f>
        <v>43</v>
      </c>
      <c r="AI85" s="121">
        <f>INDEX($B$9:$AF$9,1,MATCH(AH85,B85:AF85,0))</f>
        <v>0.45833333333333298</v>
      </c>
    </row>
    <row r="86" spans="1:37" x14ac:dyDescent="0.25">
      <c r="A86" s="122" t="s">
        <v>91</v>
      </c>
      <c r="B86" s="83">
        <v>20</v>
      </c>
      <c r="C86" s="83">
        <v>12.5</v>
      </c>
      <c r="D86" s="83">
        <v>-5.5</v>
      </c>
      <c r="E86" s="83">
        <v>2.5</v>
      </c>
      <c r="F86" s="83">
        <v>-2.2999999999999998</v>
      </c>
      <c r="G86" s="83">
        <v>-3</v>
      </c>
      <c r="H86" s="83">
        <v>19.100000000000001</v>
      </c>
      <c r="I86" s="83">
        <v>24.1</v>
      </c>
      <c r="J86" s="83">
        <v>33.9</v>
      </c>
      <c r="K86" s="83">
        <v>33.200000000000003</v>
      </c>
      <c r="L86" s="83">
        <v>31</v>
      </c>
      <c r="M86" s="83">
        <v>38.4</v>
      </c>
      <c r="N86" s="83">
        <v>41.6</v>
      </c>
      <c r="O86" s="83">
        <v>36.299999999999997</v>
      </c>
      <c r="P86" s="83">
        <v>33.700000000000003</v>
      </c>
      <c r="Q86" s="83">
        <v>37.299999999999997</v>
      </c>
      <c r="R86" s="83">
        <v>34.200000000000003</v>
      </c>
      <c r="S86" s="83">
        <v>34.200000000000003</v>
      </c>
      <c r="T86" s="83">
        <v>47</v>
      </c>
      <c r="U86" s="83">
        <v>33.200000000000003</v>
      </c>
      <c r="V86" s="83">
        <v>32.700000000000003</v>
      </c>
      <c r="W86" s="83">
        <v>28.9</v>
      </c>
      <c r="X86" s="83">
        <v>34.4</v>
      </c>
      <c r="Y86" s="83">
        <v>35.200000000000003</v>
      </c>
      <c r="Z86" s="83">
        <v>31.1</v>
      </c>
      <c r="AA86" s="70">
        <v>39.6</v>
      </c>
      <c r="AB86" s="70">
        <v>40.200000000000003</v>
      </c>
      <c r="AC86" s="70">
        <v>40</v>
      </c>
      <c r="AD86" s="70">
        <v>36.9</v>
      </c>
      <c r="AE86" s="70">
        <v>30.3</v>
      </c>
      <c r="AF86" s="123">
        <v>26.8</v>
      </c>
      <c r="AG86" s="120">
        <v>60</v>
      </c>
      <c r="AH86" s="52">
        <f>IF(ABS(MAX(B86:AF86))&gt;ABS(MIN(B86:AF86)),MAX(B86:AF86),MIN(B86:AF86))</f>
        <v>47</v>
      </c>
      <c r="AI86" s="121">
        <f>INDEX($B$9:$AF$9,1,MATCH(AH86,B86:AF86,0))</f>
        <v>0.66666666666666696</v>
      </c>
    </row>
    <row r="87" spans="1:37" x14ac:dyDescent="0.25">
      <c r="A87" s="124" t="s">
        <v>92</v>
      </c>
      <c r="B87" s="85">
        <v>-64</v>
      </c>
      <c r="C87" s="85">
        <v>-70</v>
      </c>
      <c r="D87" s="85">
        <v>-67.7</v>
      </c>
      <c r="E87" s="85">
        <v>-61</v>
      </c>
      <c r="F87" s="85">
        <v>-58.5</v>
      </c>
      <c r="G87" s="85">
        <v>-44</v>
      </c>
      <c r="H87" s="85">
        <v>-39.1</v>
      </c>
      <c r="I87" s="85">
        <v>-20.2</v>
      </c>
      <c r="J87" s="85">
        <v>-20.5</v>
      </c>
      <c r="K87" s="85">
        <v>9.6</v>
      </c>
      <c r="L87" s="85">
        <v>-9.5</v>
      </c>
      <c r="M87" s="85">
        <v>-10.1</v>
      </c>
      <c r="N87" s="85">
        <v>-5</v>
      </c>
      <c r="O87" s="85">
        <v>-13.1</v>
      </c>
      <c r="P87" s="85">
        <v>-21</v>
      </c>
      <c r="Q87" s="85">
        <v>16.8</v>
      </c>
      <c r="R87" s="85">
        <v>0</v>
      </c>
      <c r="S87" s="85">
        <v>-8.3000000000000007</v>
      </c>
      <c r="T87" s="85">
        <v>-13.8</v>
      </c>
      <c r="U87" s="85">
        <v>-15.2</v>
      </c>
      <c r="V87" s="85">
        <v>-11.9</v>
      </c>
      <c r="W87" s="85">
        <v>-9.8000000000000007</v>
      </c>
      <c r="X87" s="85">
        <v>-5.9</v>
      </c>
      <c r="Y87" s="85">
        <v>0</v>
      </c>
      <c r="Z87" s="85">
        <v>17</v>
      </c>
      <c r="AA87" s="125">
        <v>9.6</v>
      </c>
      <c r="AB87" s="125">
        <v>0</v>
      </c>
      <c r="AC87" s="125">
        <v>-9.1999999999999993</v>
      </c>
      <c r="AD87" s="125">
        <v>-14.5</v>
      </c>
      <c r="AE87" s="125">
        <v>-28.6</v>
      </c>
      <c r="AF87" s="126">
        <v>-36.700000000000003</v>
      </c>
      <c r="AG87" s="127">
        <v>120</v>
      </c>
      <c r="AH87" s="52">
        <f>IF(ABS(MAX(B87:AF87))&gt;ABS(MIN(B87:AF87)),MAX(B87:AF87),MIN(B87:AF87))</f>
        <v>-70</v>
      </c>
      <c r="AI87" s="121">
        <f>INDEX($B$9:$AF$9,1,MATCH(AH87,B87:AF87,0))</f>
        <v>8.3333333333333301E-2</v>
      </c>
    </row>
    <row r="88" spans="1:37" ht="15.75" thickBot="1" x14ac:dyDescent="0.3">
      <c r="A88" s="124" t="s">
        <v>93</v>
      </c>
      <c r="B88" s="85">
        <v>53</v>
      </c>
      <c r="C88" s="85">
        <v>78</v>
      </c>
      <c r="D88" s="85">
        <v>68</v>
      </c>
      <c r="E88" s="85">
        <v>55.5</v>
      </c>
      <c r="F88" s="85">
        <v>67.900000000000006</v>
      </c>
      <c r="G88" s="85">
        <v>68</v>
      </c>
      <c r="H88" s="85">
        <v>45</v>
      </c>
      <c r="I88" s="85">
        <v>38</v>
      </c>
      <c r="J88" s="85">
        <v>35.200000000000003</v>
      </c>
      <c r="K88" s="85">
        <v>70.5</v>
      </c>
      <c r="L88" s="85">
        <v>61</v>
      </c>
      <c r="M88" s="85">
        <v>83.5</v>
      </c>
      <c r="N88" s="85">
        <v>82.4</v>
      </c>
      <c r="O88" s="85">
        <v>98</v>
      </c>
      <c r="P88" s="85">
        <v>67</v>
      </c>
      <c r="Q88" s="85">
        <v>76</v>
      </c>
      <c r="R88" s="85">
        <v>73.3</v>
      </c>
      <c r="S88" s="85">
        <v>67.2</v>
      </c>
      <c r="T88" s="85">
        <v>55.1</v>
      </c>
      <c r="U88" s="85">
        <v>61</v>
      </c>
      <c r="V88" s="85">
        <v>43.9</v>
      </c>
      <c r="W88" s="85">
        <v>27.8</v>
      </c>
      <c r="X88" s="85">
        <v>14</v>
      </c>
      <c r="Y88" s="85">
        <v>11.6</v>
      </c>
      <c r="Z88" s="85">
        <v>44.1</v>
      </c>
      <c r="AA88" s="125">
        <v>24.5</v>
      </c>
      <c r="AB88" s="125">
        <v>50.7</v>
      </c>
      <c r="AC88" s="125">
        <v>50.3</v>
      </c>
      <c r="AD88" s="125">
        <v>22</v>
      </c>
      <c r="AE88" s="125">
        <v>11.3</v>
      </c>
      <c r="AF88" s="126">
        <v>16.399999999999999</v>
      </c>
      <c r="AG88" s="127"/>
      <c r="AH88" s="52">
        <f>IF(ABS(MAX(B88:AF88))&gt;ABS(MIN(B88:AF88)),MAX(B88:AF88),MIN(B88:AF88))</f>
        <v>98</v>
      </c>
      <c r="AI88" s="121">
        <f>INDEX($B$9:$AF$9,1,MATCH(AH88,B88:AF88,0))</f>
        <v>0.45833333333333298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1">B90</f>
        <v>9.9</v>
      </c>
      <c r="D90" s="133">
        <f t="shared" si="21"/>
        <v>9.9</v>
      </c>
      <c r="E90" s="133">
        <f t="shared" si="21"/>
        <v>9.9</v>
      </c>
      <c r="F90" s="133">
        <f t="shared" si="21"/>
        <v>9.9</v>
      </c>
      <c r="G90" s="133">
        <f t="shared" si="21"/>
        <v>9.9</v>
      </c>
      <c r="H90" s="133">
        <f t="shared" si="21"/>
        <v>9.9</v>
      </c>
      <c r="I90" s="133">
        <f t="shared" si="21"/>
        <v>9.9</v>
      </c>
      <c r="J90" s="133">
        <f t="shared" si="21"/>
        <v>9.9</v>
      </c>
      <c r="K90" s="133">
        <f t="shared" si="21"/>
        <v>9.9</v>
      </c>
      <c r="L90" s="133">
        <f t="shared" si="21"/>
        <v>9.9</v>
      </c>
      <c r="M90" s="133">
        <f t="shared" si="21"/>
        <v>9.9</v>
      </c>
      <c r="N90" s="133">
        <f t="shared" si="21"/>
        <v>9.9</v>
      </c>
      <c r="O90" s="133">
        <f t="shared" si="21"/>
        <v>9.9</v>
      </c>
      <c r="P90" s="133">
        <f t="shared" si="21"/>
        <v>9.9</v>
      </c>
      <c r="Q90" s="133">
        <f t="shared" si="21"/>
        <v>9.9</v>
      </c>
      <c r="R90" s="133">
        <f t="shared" si="21"/>
        <v>9.9</v>
      </c>
      <c r="S90" s="133">
        <f t="shared" ref="S90:AF105" si="22">R90</f>
        <v>9.9</v>
      </c>
      <c r="T90" s="133">
        <f t="shared" si="22"/>
        <v>9.9</v>
      </c>
      <c r="U90" s="133">
        <f t="shared" si="22"/>
        <v>9.9</v>
      </c>
      <c r="V90" s="133">
        <f t="shared" si="22"/>
        <v>9.9</v>
      </c>
      <c r="W90" s="133">
        <f t="shared" si="22"/>
        <v>9.9</v>
      </c>
      <c r="X90" s="133">
        <f t="shared" si="22"/>
        <v>9.9</v>
      </c>
      <c r="Y90" s="133">
        <f t="shared" si="22"/>
        <v>9.9</v>
      </c>
      <c r="Z90" s="133">
        <f t="shared" si="22"/>
        <v>9.9</v>
      </c>
      <c r="AA90" s="133">
        <f t="shared" si="22"/>
        <v>9.9</v>
      </c>
      <c r="AB90" s="133">
        <f t="shared" si="22"/>
        <v>9.9</v>
      </c>
      <c r="AC90" s="133">
        <f t="shared" si="22"/>
        <v>9.9</v>
      </c>
      <c r="AD90" s="133">
        <f t="shared" si="22"/>
        <v>9.9</v>
      </c>
      <c r="AE90" s="133">
        <f t="shared" si="22"/>
        <v>9.9</v>
      </c>
      <c r="AF90" s="133">
        <f t="shared" si="22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1"/>
        <v>9.6</v>
      </c>
      <c r="D91" s="136">
        <f t="shared" si="21"/>
        <v>9.6</v>
      </c>
      <c r="E91" s="136">
        <f t="shared" si="21"/>
        <v>9.6</v>
      </c>
      <c r="F91" s="136">
        <f t="shared" si="21"/>
        <v>9.6</v>
      </c>
      <c r="G91" s="136">
        <f t="shared" si="21"/>
        <v>9.6</v>
      </c>
      <c r="H91" s="136">
        <f t="shared" si="21"/>
        <v>9.6</v>
      </c>
      <c r="I91" s="136">
        <f t="shared" si="21"/>
        <v>9.6</v>
      </c>
      <c r="J91" s="136">
        <f t="shared" si="21"/>
        <v>9.6</v>
      </c>
      <c r="K91" s="136">
        <f t="shared" si="21"/>
        <v>9.6</v>
      </c>
      <c r="L91" s="136">
        <f t="shared" si="21"/>
        <v>9.6</v>
      </c>
      <c r="M91" s="136">
        <f t="shared" si="21"/>
        <v>9.6</v>
      </c>
      <c r="N91" s="136">
        <f t="shared" si="21"/>
        <v>9.6</v>
      </c>
      <c r="O91" s="136">
        <f t="shared" si="21"/>
        <v>9.6</v>
      </c>
      <c r="P91" s="136">
        <f t="shared" si="21"/>
        <v>9.6</v>
      </c>
      <c r="Q91" s="136">
        <f t="shared" si="21"/>
        <v>9.6</v>
      </c>
      <c r="R91" s="136">
        <f t="shared" si="21"/>
        <v>9.6</v>
      </c>
      <c r="S91" s="136">
        <f t="shared" si="22"/>
        <v>9.6</v>
      </c>
      <c r="T91" s="136">
        <f t="shared" si="22"/>
        <v>9.6</v>
      </c>
      <c r="U91" s="136">
        <f t="shared" si="22"/>
        <v>9.6</v>
      </c>
      <c r="V91" s="136">
        <f t="shared" si="22"/>
        <v>9.6</v>
      </c>
      <c r="W91" s="136">
        <f t="shared" si="22"/>
        <v>9.6</v>
      </c>
      <c r="X91" s="136">
        <f t="shared" si="22"/>
        <v>9.6</v>
      </c>
      <c r="Y91" s="136">
        <f t="shared" si="22"/>
        <v>9.6</v>
      </c>
      <c r="Z91" s="136">
        <f t="shared" si="22"/>
        <v>9.6</v>
      </c>
      <c r="AA91" s="136">
        <f t="shared" si="22"/>
        <v>9.6</v>
      </c>
      <c r="AB91" s="136">
        <f t="shared" si="22"/>
        <v>9.6</v>
      </c>
      <c r="AC91" s="136">
        <f t="shared" si="22"/>
        <v>9.6</v>
      </c>
      <c r="AD91" s="136">
        <f t="shared" si="22"/>
        <v>9.6</v>
      </c>
      <c r="AE91" s="136">
        <f t="shared" si="22"/>
        <v>9.6</v>
      </c>
      <c r="AF91" s="136">
        <f t="shared" si="22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1"/>
        <v>9.98</v>
      </c>
      <c r="D92" s="136">
        <f t="shared" si="21"/>
        <v>9.98</v>
      </c>
      <c r="E92" s="136">
        <f t="shared" si="21"/>
        <v>9.98</v>
      </c>
      <c r="F92" s="136">
        <f t="shared" si="21"/>
        <v>9.98</v>
      </c>
      <c r="G92" s="136">
        <f t="shared" si="21"/>
        <v>9.98</v>
      </c>
      <c r="H92" s="136">
        <f t="shared" si="21"/>
        <v>9.98</v>
      </c>
      <c r="I92" s="136">
        <f t="shared" si="21"/>
        <v>9.98</v>
      </c>
      <c r="J92" s="136">
        <f t="shared" si="21"/>
        <v>9.98</v>
      </c>
      <c r="K92" s="136">
        <f t="shared" si="21"/>
        <v>9.98</v>
      </c>
      <c r="L92" s="136">
        <f t="shared" si="21"/>
        <v>9.98</v>
      </c>
      <c r="M92" s="136">
        <f t="shared" si="21"/>
        <v>9.98</v>
      </c>
      <c r="N92" s="136">
        <f t="shared" si="21"/>
        <v>9.98</v>
      </c>
      <c r="O92" s="136">
        <f t="shared" si="21"/>
        <v>9.98</v>
      </c>
      <c r="P92" s="136">
        <f t="shared" si="21"/>
        <v>9.98</v>
      </c>
      <c r="Q92" s="136">
        <f t="shared" si="21"/>
        <v>9.98</v>
      </c>
      <c r="R92" s="136">
        <f t="shared" si="21"/>
        <v>9.98</v>
      </c>
      <c r="S92" s="136">
        <f t="shared" si="22"/>
        <v>9.98</v>
      </c>
      <c r="T92" s="136">
        <f t="shared" si="22"/>
        <v>9.98</v>
      </c>
      <c r="U92" s="136">
        <f t="shared" si="22"/>
        <v>9.98</v>
      </c>
      <c r="V92" s="136">
        <f t="shared" si="22"/>
        <v>9.98</v>
      </c>
      <c r="W92" s="136">
        <f t="shared" si="22"/>
        <v>9.98</v>
      </c>
      <c r="X92" s="136">
        <f t="shared" si="22"/>
        <v>9.98</v>
      </c>
      <c r="Y92" s="136">
        <f t="shared" si="22"/>
        <v>9.98</v>
      </c>
      <c r="Z92" s="136">
        <f t="shared" si="22"/>
        <v>9.98</v>
      </c>
      <c r="AA92" s="136">
        <f t="shared" si="22"/>
        <v>9.98</v>
      </c>
      <c r="AB92" s="136">
        <f t="shared" si="22"/>
        <v>9.98</v>
      </c>
      <c r="AC92" s="136">
        <f t="shared" si="22"/>
        <v>9.98</v>
      </c>
      <c r="AD92" s="136">
        <f t="shared" si="22"/>
        <v>9.98</v>
      </c>
      <c r="AE92" s="136">
        <f t="shared" si="22"/>
        <v>9.98</v>
      </c>
      <c r="AF92" s="136">
        <f t="shared" si="22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1"/>
        <v>9.1</v>
      </c>
      <c r="D93" s="136">
        <f t="shared" si="21"/>
        <v>9.1</v>
      </c>
      <c r="E93" s="136">
        <f t="shared" si="21"/>
        <v>9.1</v>
      </c>
      <c r="F93" s="136">
        <f t="shared" si="21"/>
        <v>9.1</v>
      </c>
      <c r="G93" s="136">
        <f t="shared" si="21"/>
        <v>9.1</v>
      </c>
      <c r="H93" s="136">
        <f t="shared" si="21"/>
        <v>9.1</v>
      </c>
      <c r="I93" s="136">
        <f t="shared" si="21"/>
        <v>9.1</v>
      </c>
      <c r="J93" s="136">
        <f t="shared" si="21"/>
        <v>9.1</v>
      </c>
      <c r="K93" s="136">
        <f t="shared" si="21"/>
        <v>9.1</v>
      </c>
      <c r="L93" s="136">
        <f t="shared" si="21"/>
        <v>9.1</v>
      </c>
      <c r="M93" s="136">
        <f t="shared" si="21"/>
        <v>9.1</v>
      </c>
      <c r="N93" s="136">
        <f t="shared" si="21"/>
        <v>9.1</v>
      </c>
      <c r="O93" s="136">
        <f t="shared" si="21"/>
        <v>9.1</v>
      </c>
      <c r="P93" s="136">
        <f t="shared" si="21"/>
        <v>9.1</v>
      </c>
      <c r="Q93" s="136">
        <f t="shared" si="21"/>
        <v>9.1</v>
      </c>
      <c r="R93" s="136">
        <f t="shared" si="21"/>
        <v>9.1</v>
      </c>
      <c r="S93" s="136">
        <f t="shared" si="22"/>
        <v>9.1</v>
      </c>
      <c r="T93" s="136">
        <f t="shared" si="22"/>
        <v>9.1</v>
      </c>
      <c r="U93" s="136">
        <f t="shared" si="22"/>
        <v>9.1</v>
      </c>
      <c r="V93" s="136">
        <f t="shared" si="22"/>
        <v>9.1</v>
      </c>
      <c r="W93" s="136">
        <f t="shared" si="22"/>
        <v>9.1</v>
      </c>
      <c r="X93" s="136">
        <f t="shared" si="22"/>
        <v>9.1</v>
      </c>
      <c r="Y93" s="136">
        <f t="shared" si="22"/>
        <v>9.1</v>
      </c>
      <c r="Z93" s="136">
        <f t="shared" si="22"/>
        <v>9.1</v>
      </c>
      <c r="AA93" s="136">
        <f t="shared" si="22"/>
        <v>9.1</v>
      </c>
      <c r="AB93" s="136">
        <f t="shared" si="22"/>
        <v>9.1</v>
      </c>
      <c r="AC93" s="136">
        <f t="shared" si="22"/>
        <v>9.1</v>
      </c>
      <c r="AD93" s="136">
        <f t="shared" si="22"/>
        <v>9.1</v>
      </c>
      <c r="AE93" s="136">
        <f t="shared" si="22"/>
        <v>9.1</v>
      </c>
      <c r="AF93" s="136">
        <f t="shared" si="22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1"/>
        <v>9.18</v>
      </c>
      <c r="D94" s="136">
        <f t="shared" si="21"/>
        <v>9.18</v>
      </c>
      <c r="E94" s="136">
        <f t="shared" si="21"/>
        <v>9.18</v>
      </c>
      <c r="F94" s="136">
        <f t="shared" si="21"/>
        <v>9.18</v>
      </c>
      <c r="G94" s="136">
        <f t="shared" si="21"/>
        <v>9.18</v>
      </c>
      <c r="H94" s="136">
        <f t="shared" si="21"/>
        <v>9.18</v>
      </c>
      <c r="I94" s="136">
        <f t="shared" si="21"/>
        <v>9.18</v>
      </c>
      <c r="J94" s="136">
        <f t="shared" si="21"/>
        <v>9.18</v>
      </c>
      <c r="K94" s="136">
        <f t="shared" si="21"/>
        <v>9.18</v>
      </c>
      <c r="L94" s="136">
        <f t="shared" si="21"/>
        <v>9.18</v>
      </c>
      <c r="M94" s="136">
        <f t="shared" si="21"/>
        <v>9.18</v>
      </c>
      <c r="N94" s="136">
        <f t="shared" si="21"/>
        <v>9.18</v>
      </c>
      <c r="O94" s="136">
        <f t="shared" si="21"/>
        <v>9.18</v>
      </c>
      <c r="P94" s="136">
        <f t="shared" si="21"/>
        <v>9.18</v>
      </c>
      <c r="Q94" s="136">
        <f t="shared" si="21"/>
        <v>9.18</v>
      </c>
      <c r="R94" s="136">
        <f t="shared" si="21"/>
        <v>9.18</v>
      </c>
      <c r="S94" s="136">
        <f t="shared" si="22"/>
        <v>9.18</v>
      </c>
      <c r="T94" s="136">
        <f t="shared" si="22"/>
        <v>9.18</v>
      </c>
      <c r="U94" s="136">
        <f t="shared" si="22"/>
        <v>9.18</v>
      </c>
      <c r="V94" s="136">
        <f t="shared" si="22"/>
        <v>9.18</v>
      </c>
      <c r="W94" s="136">
        <f t="shared" si="22"/>
        <v>9.18</v>
      </c>
      <c r="X94" s="136">
        <f t="shared" si="22"/>
        <v>9.18</v>
      </c>
      <c r="Y94" s="136">
        <f t="shared" si="22"/>
        <v>9.18</v>
      </c>
      <c r="Z94" s="136">
        <f t="shared" si="22"/>
        <v>9.18</v>
      </c>
      <c r="AA94" s="136">
        <f t="shared" si="22"/>
        <v>9.18</v>
      </c>
      <c r="AB94" s="136">
        <f t="shared" si="22"/>
        <v>9.18</v>
      </c>
      <c r="AC94" s="136">
        <f t="shared" si="22"/>
        <v>9.18</v>
      </c>
      <c r="AD94" s="136">
        <f t="shared" si="22"/>
        <v>9.18</v>
      </c>
      <c r="AE94" s="136">
        <f t="shared" si="22"/>
        <v>9.18</v>
      </c>
      <c r="AF94" s="136">
        <f t="shared" si="22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1"/>
        <v>7</v>
      </c>
      <c r="D95" s="136">
        <f t="shared" si="21"/>
        <v>7</v>
      </c>
      <c r="E95" s="136">
        <f t="shared" si="21"/>
        <v>7</v>
      </c>
      <c r="F95" s="136">
        <f t="shared" si="21"/>
        <v>7</v>
      </c>
      <c r="G95" s="136">
        <f t="shared" si="21"/>
        <v>7</v>
      </c>
      <c r="H95" s="136">
        <f t="shared" si="21"/>
        <v>7</v>
      </c>
      <c r="I95" s="136">
        <f t="shared" si="21"/>
        <v>7</v>
      </c>
      <c r="J95" s="136">
        <f t="shared" si="21"/>
        <v>7</v>
      </c>
      <c r="K95" s="136">
        <f t="shared" si="21"/>
        <v>7</v>
      </c>
      <c r="L95" s="136">
        <f t="shared" si="21"/>
        <v>7</v>
      </c>
      <c r="M95" s="136">
        <f t="shared" si="21"/>
        <v>7</v>
      </c>
      <c r="N95" s="136">
        <f t="shared" si="21"/>
        <v>7</v>
      </c>
      <c r="O95" s="136">
        <f t="shared" si="21"/>
        <v>7</v>
      </c>
      <c r="P95" s="136">
        <f t="shared" si="21"/>
        <v>7</v>
      </c>
      <c r="Q95" s="136">
        <f t="shared" si="21"/>
        <v>7</v>
      </c>
      <c r="R95" s="136">
        <f t="shared" si="21"/>
        <v>7</v>
      </c>
      <c r="S95" s="136">
        <f t="shared" si="22"/>
        <v>7</v>
      </c>
      <c r="T95" s="136">
        <f t="shared" si="22"/>
        <v>7</v>
      </c>
      <c r="U95" s="136">
        <f t="shared" si="22"/>
        <v>7</v>
      </c>
      <c r="V95" s="136">
        <f t="shared" si="22"/>
        <v>7</v>
      </c>
      <c r="W95" s="136">
        <f t="shared" si="22"/>
        <v>7</v>
      </c>
      <c r="X95" s="136">
        <f t="shared" si="22"/>
        <v>7</v>
      </c>
      <c r="Y95" s="136">
        <f t="shared" si="22"/>
        <v>7</v>
      </c>
      <c r="Z95" s="136">
        <f t="shared" si="22"/>
        <v>7</v>
      </c>
      <c r="AA95" s="136">
        <f t="shared" si="22"/>
        <v>7</v>
      </c>
      <c r="AB95" s="136">
        <f t="shared" si="22"/>
        <v>7</v>
      </c>
      <c r="AC95" s="136">
        <f t="shared" si="22"/>
        <v>7</v>
      </c>
      <c r="AD95" s="136">
        <f t="shared" si="22"/>
        <v>7</v>
      </c>
      <c r="AE95" s="136">
        <f t="shared" si="22"/>
        <v>7</v>
      </c>
      <c r="AF95" s="136">
        <f t="shared" si="22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1"/>
        <v>2.25</v>
      </c>
      <c r="D96" s="136">
        <f t="shared" si="21"/>
        <v>2.25</v>
      </c>
      <c r="E96" s="136">
        <f t="shared" si="21"/>
        <v>2.25</v>
      </c>
      <c r="F96" s="136">
        <f t="shared" si="21"/>
        <v>2.25</v>
      </c>
      <c r="G96" s="136">
        <f t="shared" si="21"/>
        <v>2.25</v>
      </c>
      <c r="H96" s="136">
        <f t="shared" si="21"/>
        <v>2.25</v>
      </c>
      <c r="I96" s="136">
        <f t="shared" si="21"/>
        <v>2.25</v>
      </c>
      <c r="J96" s="136">
        <f t="shared" si="21"/>
        <v>2.25</v>
      </c>
      <c r="K96" s="136">
        <f t="shared" si="21"/>
        <v>2.25</v>
      </c>
      <c r="L96" s="136">
        <f t="shared" si="21"/>
        <v>2.25</v>
      </c>
      <c r="M96" s="136">
        <f t="shared" si="21"/>
        <v>2.25</v>
      </c>
      <c r="N96" s="136">
        <f t="shared" si="21"/>
        <v>2.25</v>
      </c>
      <c r="O96" s="136">
        <f t="shared" si="21"/>
        <v>2.25</v>
      </c>
      <c r="P96" s="136">
        <f t="shared" si="21"/>
        <v>2.25</v>
      </c>
      <c r="Q96" s="136">
        <f t="shared" si="21"/>
        <v>2.25</v>
      </c>
      <c r="R96" s="136">
        <f t="shared" si="21"/>
        <v>2.25</v>
      </c>
      <c r="S96" s="136">
        <f t="shared" si="22"/>
        <v>2.25</v>
      </c>
      <c r="T96" s="136">
        <f t="shared" si="22"/>
        <v>2.25</v>
      </c>
      <c r="U96" s="136">
        <f t="shared" si="22"/>
        <v>2.25</v>
      </c>
      <c r="V96" s="136">
        <f t="shared" si="22"/>
        <v>2.25</v>
      </c>
      <c r="W96" s="136">
        <f t="shared" si="22"/>
        <v>2.25</v>
      </c>
      <c r="X96" s="136">
        <f t="shared" si="22"/>
        <v>2.25</v>
      </c>
      <c r="Y96" s="136">
        <f t="shared" si="22"/>
        <v>2.25</v>
      </c>
      <c r="Z96" s="136">
        <f t="shared" si="22"/>
        <v>2.25</v>
      </c>
      <c r="AA96" s="136">
        <f t="shared" si="22"/>
        <v>2.25</v>
      </c>
      <c r="AB96" s="136">
        <f t="shared" si="22"/>
        <v>2.25</v>
      </c>
      <c r="AC96" s="136">
        <f t="shared" si="22"/>
        <v>2.25</v>
      </c>
      <c r="AD96" s="136">
        <f t="shared" si="22"/>
        <v>2.25</v>
      </c>
      <c r="AE96" s="136">
        <f t="shared" si="22"/>
        <v>2.25</v>
      </c>
      <c r="AF96" s="136">
        <f t="shared" si="22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1"/>
        <v>1.64</v>
      </c>
      <c r="D97" s="136">
        <f t="shared" si="21"/>
        <v>1.64</v>
      </c>
      <c r="E97" s="136">
        <f t="shared" si="21"/>
        <v>1.64</v>
      </c>
      <c r="F97" s="136">
        <f t="shared" si="21"/>
        <v>1.64</v>
      </c>
      <c r="G97" s="136">
        <f t="shared" si="21"/>
        <v>1.64</v>
      </c>
      <c r="H97" s="136">
        <f t="shared" si="21"/>
        <v>1.64</v>
      </c>
      <c r="I97" s="136">
        <f t="shared" si="21"/>
        <v>1.64</v>
      </c>
      <c r="J97" s="136">
        <f t="shared" si="21"/>
        <v>1.64</v>
      </c>
      <c r="K97" s="136">
        <f t="shared" si="21"/>
        <v>1.64</v>
      </c>
      <c r="L97" s="136">
        <f t="shared" si="21"/>
        <v>1.64</v>
      </c>
      <c r="M97" s="136">
        <f t="shared" si="21"/>
        <v>1.64</v>
      </c>
      <c r="N97" s="136">
        <f t="shared" si="21"/>
        <v>1.64</v>
      </c>
      <c r="O97" s="136">
        <f t="shared" si="21"/>
        <v>1.64</v>
      </c>
      <c r="P97" s="136">
        <f t="shared" si="21"/>
        <v>1.64</v>
      </c>
      <c r="Q97" s="136">
        <f t="shared" si="21"/>
        <v>1.64</v>
      </c>
      <c r="R97" s="136">
        <f t="shared" si="21"/>
        <v>1.64</v>
      </c>
      <c r="S97" s="136">
        <f t="shared" si="22"/>
        <v>1.64</v>
      </c>
      <c r="T97" s="136">
        <f t="shared" si="22"/>
        <v>1.64</v>
      </c>
      <c r="U97" s="136">
        <f t="shared" si="22"/>
        <v>1.64</v>
      </c>
      <c r="V97" s="136">
        <f t="shared" si="22"/>
        <v>1.64</v>
      </c>
      <c r="W97" s="136">
        <f t="shared" si="22"/>
        <v>1.64</v>
      </c>
      <c r="X97" s="136">
        <f t="shared" si="22"/>
        <v>1.64</v>
      </c>
      <c r="Y97" s="136">
        <f t="shared" si="22"/>
        <v>1.64</v>
      </c>
      <c r="Z97" s="136">
        <f t="shared" si="22"/>
        <v>1.64</v>
      </c>
      <c r="AA97" s="136">
        <f t="shared" si="22"/>
        <v>1.64</v>
      </c>
      <c r="AB97" s="136">
        <f t="shared" si="22"/>
        <v>1.64</v>
      </c>
      <c r="AC97" s="136">
        <f t="shared" si="22"/>
        <v>1.64</v>
      </c>
      <c r="AD97" s="136">
        <f t="shared" si="22"/>
        <v>1.64</v>
      </c>
      <c r="AE97" s="136">
        <f t="shared" si="22"/>
        <v>1.64</v>
      </c>
      <c r="AF97" s="136">
        <f t="shared" si="22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1"/>
        <v>1.62</v>
      </c>
      <c r="D98" s="136">
        <f t="shared" si="21"/>
        <v>1.62</v>
      </c>
      <c r="E98" s="136">
        <f t="shared" si="21"/>
        <v>1.62</v>
      </c>
      <c r="F98" s="136">
        <f t="shared" si="21"/>
        <v>1.62</v>
      </c>
      <c r="G98" s="136">
        <f t="shared" si="21"/>
        <v>1.62</v>
      </c>
      <c r="H98" s="136">
        <f t="shared" si="21"/>
        <v>1.62</v>
      </c>
      <c r="I98" s="136">
        <f t="shared" si="21"/>
        <v>1.62</v>
      </c>
      <c r="J98" s="136">
        <f t="shared" si="21"/>
        <v>1.62</v>
      </c>
      <c r="K98" s="136">
        <f t="shared" si="21"/>
        <v>1.62</v>
      </c>
      <c r="L98" s="136">
        <f t="shared" si="21"/>
        <v>1.62</v>
      </c>
      <c r="M98" s="136">
        <f t="shared" si="21"/>
        <v>1.62</v>
      </c>
      <c r="N98" s="136">
        <f t="shared" si="21"/>
        <v>1.62</v>
      </c>
      <c r="O98" s="136">
        <f t="shared" si="21"/>
        <v>1.62</v>
      </c>
      <c r="P98" s="136">
        <f t="shared" si="21"/>
        <v>1.62</v>
      </c>
      <c r="Q98" s="136">
        <f t="shared" si="21"/>
        <v>1.62</v>
      </c>
      <c r="R98" s="136">
        <f t="shared" si="21"/>
        <v>1.62</v>
      </c>
      <c r="S98" s="136">
        <f t="shared" si="22"/>
        <v>1.62</v>
      </c>
      <c r="T98" s="136">
        <f t="shared" si="22"/>
        <v>1.62</v>
      </c>
      <c r="U98" s="136">
        <f t="shared" si="22"/>
        <v>1.62</v>
      </c>
      <c r="V98" s="136">
        <f t="shared" si="22"/>
        <v>1.62</v>
      </c>
      <c r="W98" s="136">
        <f t="shared" si="22"/>
        <v>1.62</v>
      </c>
      <c r="X98" s="136">
        <f t="shared" si="22"/>
        <v>1.62</v>
      </c>
      <c r="Y98" s="136">
        <f t="shared" si="22"/>
        <v>1.62</v>
      </c>
      <c r="Z98" s="136">
        <f t="shared" si="22"/>
        <v>1.62</v>
      </c>
      <c r="AA98" s="136">
        <f t="shared" si="22"/>
        <v>1.62</v>
      </c>
      <c r="AB98" s="136">
        <f t="shared" si="22"/>
        <v>1.62</v>
      </c>
      <c r="AC98" s="136">
        <f t="shared" si="22"/>
        <v>1.62</v>
      </c>
      <c r="AD98" s="136">
        <f t="shared" si="22"/>
        <v>1.62</v>
      </c>
      <c r="AE98" s="136">
        <f t="shared" si="22"/>
        <v>1.62</v>
      </c>
      <c r="AF98" s="136">
        <f t="shared" si="22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1"/>
        <v>8.36</v>
      </c>
      <c r="D99" s="136">
        <f t="shared" si="21"/>
        <v>8.36</v>
      </c>
      <c r="E99" s="136">
        <f t="shared" si="21"/>
        <v>8.36</v>
      </c>
      <c r="F99" s="136">
        <f t="shared" si="21"/>
        <v>8.36</v>
      </c>
      <c r="G99" s="136">
        <f t="shared" si="21"/>
        <v>8.36</v>
      </c>
      <c r="H99" s="136">
        <f t="shared" si="21"/>
        <v>8.36</v>
      </c>
      <c r="I99" s="136">
        <f t="shared" si="21"/>
        <v>8.36</v>
      </c>
      <c r="J99" s="136">
        <f t="shared" si="21"/>
        <v>8.36</v>
      </c>
      <c r="K99" s="136">
        <f t="shared" si="21"/>
        <v>8.36</v>
      </c>
      <c r="L99" s="136">
        <f t="shared" si="21"/>
        <v>8.36</v>
      </c>
      <c r="M99" s="136">
        <f t="shared" si="21"/>
        <v>8.36</v>
      </c>
      <c r="N99" s="136">
        <f t="shared" si="21"/>
        <v>8.36</v>
      </c>
      <c r="O99" s="136">
        <f t="shared" si="21"/>
        <v>8.36</v>
      </c>
      <c r="P99" s="136">
        <f t="shared" si="21"/>
        <v>8.36</v>
      </c>
      <c r="Q99" s="136">
        <f t="shared" si="21"/>
        <v>8.36</v>
      </c>
      <c r="R99" s="136">
        <f t="shared" si="21"/>
        <v>8.36</v>
      </c>
      <c r="S99" s="136">
        <f t="shared" si="22"/>
        <v>8.36</v>
      </c>
      <c r="T99" s="136">
        <f t="shared" si="22"/>
        <v>8.36</v>
      </c>
      <c r="U99" s="136">
        <f t="shared" si="22"/>
        <v>8.36</v>
      </c>
      <c r="V99" s="136">
        <f t="shared" si="22"/>
        <v>8.36</v>
      </c>
      <c r="W99" s="136">
        <f t="shared" si="22"/>
        <v>8.36</v>
      </c>
      <c r="X99" s="136">
        <f t="shared" si="22"/>
        <v>8.36</v>
      </c>
      <c r="Y99" s="136">
        <f t="shared" si="22"/>
        <v>8.36</v>
      </c>
      <c r="Z99" s="136">
        <f t="shared" si="22"/>
        <v>8.36</v>
      </c>
      <c r="AA99" s="136">
        <f t="shared" si="22"/>
        <v>8.36</v>
      </c>
      <c r="AB99" s="136">
        <f t="shared" si="22"/>
        <v>8.36</v>
      </c>
      <c r="AC99" s="136">
        <f t="shared" si="22"/>
        <v>8.36</v>
      </c>
      <c r="AD99" s="136">
        <f t="shared" si="22"/>
        <v>8.36</v>
      </c>
      <c r="AE99" s="136">
        <f t="shared" si="22"/>
        <v>8.36</v>
      </c>
      <c r="AF99" s="136">
        <f t="shared" si="22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1"/>
        <v>8</v>
      </c>
      <c r="D100" s="136">
        <f t="shared" si="21"/>
        <v>8</v>
      </c>
      <c r="E100" s="136">
        <f t="shared" si="21"/>
        <v>8</v>
      </c>
      <c r="F100" s="136">
        <f t="shared" si="21"/>
        <v>8</v>
      </c>
      <c r="G100" s="136">
        <f t="shared" si="21"/>
        <v>8</v>
      </c>
      <c r="H100" s="136">
        <f t="shared" si="21"/>
        <v>8</v>
      </c>
      <c r="I100" s="136">
        <v>5.4</v>
      </c>
      <c r="J100" s="136">
        <f t="shared" si="21"/>
        <v>5.4</v>
      </c>
      <c r="K100" s="136">
        <f t="shared" si="21"/>
        <v>5.4</v>
      </c>
      <c r="L100" s="136">
        <f t="shared" si="21"/>
        <v>5.4</v>
      </c>
      <c r="M100" s="136">
        <f t="shared" si="21"/>
        <v>5.4</v>
      </c>
      <c r="N100" s="136">
        <f t="shared" si="21"/>
        <v>5.4</v>
      </c>
      <c r="O100" s="136">
        <f t="shared" si="21"/>
        <v>5.4</v>
      </c>
      <c r="P100" s="136">
        <f t="shared" si="21"/>
        <v>5.4</v>
      </c>
      <c r="Q100" s="136">
        <f t="shared" si="21"/>
        <v>5.4</v>
      </c>
      <c r="R100" s="136">
        <f t="shared" si="21"/>
        <v>5.4</v>
      </c>
      <c r="S100" s="136">
        <f t="shared" si="22"/>
        <v>5.4</v>
      </c>
      <c r="T100" s="136">
        <f t="shared" si="22"/>
        <v>5.4</v>
      </c>
      <c r="U100" s="136">
        <f t="shared" si="22"/>
        <v>5.4</v>
      </c>
      <c r="V100" s="136">
        <f t="shared" si="22"/>
        <v>5.4</v>
      </c>
      <c r="W100" s="136">
        <f t="shared" si="22"/>
        <v>5.4</v>
      </c>
      <c r="X100" s="136">
        <f t="shared" si="22"/>
        <v>5.4</v>
      </c>
      <c r="Y100" s="136">
        <f t="shared" si="22"/>
        <v>5.4</v>
      </c>
      <c r="Z100" s="136">
        <f t="shared" si="22"/>
        <v>5.4</v>
      </c>
      <c r="AA100" s="136">
        <f t="shared" si="22"/>
        <v>5.4</v>
      </c>
      <c r="AB100" s="136">
        <f t="shared" si="22"/>
        <v>5.4</v>
      </c>
      <c r="AC100" s="136">
        <f t="shared" si="22"/>
        <v>5.4</v>
      </c>
      <c r="AD100" s="136">
        <f t="shared" si="22"/>
        <v>5.4</v>
      </c>
      <c r="AE100" s="136">
        <f t="shared" si="22"/>
        <v>5.4</v>
      </c>
      <c r="AF100" s="136">
        <f t="shared" si="22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1"/>
        <v>6.57</v>
      </c>
      <c r="D101" s="136">
        <f t="shared" si="21"/>
        <v>6.57</v>
      </c>
      <c r="E101" s="136">
        <f t="shared" si="21"/>
        <v>6.57</v>
      </c>
      <c r="F101" s="136">
        <f t="shared" si="21"/>
        <v>6.57</v>
      </c>
      <c r="G101" s="136">
        <f t="shared" si="21"/>
        <v>6.57</v>
      </c>
      <c r="H101" s="136">
        <f t="shared" si="21"/>
        <v>6.57</v>
      </c>
      <c r="I101" s="136">
        <f t="shared" si="21"/>
        <v>6.57</v>
      </c>
      <c r="J101" s="136">
        <f t="shared" si="21"/>
        <v>6.57</v>
      </c>
      <c r="K101" s="136">
        <f t="shared" si="21"/>
        <v>6.57</v>
      </c>
      <c r="L101" s="136">
        <f t="shared" si="21"/>
        <v>6.57</v>
      </c>
      <c r="M101" s="136">
        <f t="shared" si="21"/>
        <v>6.57</v>
      </c>
      <c r="N101" s="136">
        <f t="shared" si="21"/>
        <v>6.57</v>
      </c>
      <c r="O101" s="136">
        <f t="shared" si="21"/>
        <v>6.57</v>
      </c>
      <c r="P101" s="136">
        <f t="shared" si="21"/>
        <v>6.57</v>
      </c>
      <c r="Q101" s="136">
        <f t="shared" si="21"/>
        <v>6.57</v>
      </c>
      <c r="R101" s="136">
        <f t="shared" si="21"/>
        <v>6.57</v>
      </c>
      <c r="S101" s="136">
        <f t="shared" si="22"/>
        <v>6.57</v>
      </c>
      <c r="T101" s="136">
        <f t="shared" si="22"/>
        <v>6.57</v>
      </c>
      <c r="U101" s="136">
        <f t="shared" si="22"/>
        <v>6.57</v>
      </c>
      <c r="V101" s="136">
        <f t="shared" si="22"/>
        <v>6.57</v>
      </c>
      <c r="W101" s="136">
        <f t="shared" si="22"/>
        <v>6.57</v>
      </c>
      <c r="X101" s="136">
        <f t="shared" si="22"/>
        <v>6.57</v>
      </c>
      <c r="Y101" s="136">
        <f t="shared" si="22"/>
        <v>6.57</v>
      </c>
      <c r="Z101" s="136">
        <f t="shared" si="22"/>
        <v>6.57</v>
      </c>
      <c r="AA101" s="136">
        <f t="shared" si="22"/>
        <v>6.57</v>
      </c>
      <c r="AB101" s="136">
        <f t="shared" si="22"/>
        <v>6.57</v>
      </c>
      <c r="AC101" s="136">
        <f t="shared" si="22"/>
        <v>6.57</v>
      </c>
      <c r="AD101" s="136">
        <f t="shared" si="22"/>
        <v>6.57</v>
      </c>
      <c r="AE101" s="136">
        <f t="shared" si="22"/>
        <v>6.57</v>
      </c>
      <c r="AF101" s="136">
        <f t="shared" si="22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1"/>
        <v>3.43</v>
      </c>
      <c r="D102" s="136">
        <f t="shared" si="21"/>
        <v>3.43</v>
      </c>
      <c r="E102" s="136">
        <f t="shared" si="21"/>
        <v>3.43</v>
      </c>
      <c r="F102" s="136">
        <f t="shared" si="21"/>
        <v>3.43</v>
      </c>
      <c r="G102" s="136">
        <f t="shared" si="21"/>
        <v>3.43</v>
      </c>
      <c r="H102" s="136">
        <f t="shared" si="21"/>
        <v>3.43</v>
      </c>
      <c r="I102" s="136">
        <f t="shared" si="21"/>
        <v>3.43</v>
      </c>
      <c r="J102" s="136">
        <f t="shared" si="21"/>
        <v>3.43</v>
      </c>
      <c r="K102" s="136">
        <f t="shared" si="21"/>
        <v>3.43</v>
      </c>
      <c r="L102" s="136">
        <f t="shared" si="21"/>
        <v>3.43</v>
      </c>
      <c r="M102" s="136">
        <f t="shared" si="21"/>
        <v>3.43</v>
      </c>
      <c r="N102" s="136">
        <f t="shared" si="21"/>
        <v>3.43</v>
      </c>
      <c r="O102" s="136">
        <f t="shared" si="21"/>
        <v>3.43</v>
      </c>
      <c r="P102" s="136">
        <f t="shared" si="21"/>
        <v>3.43</v>
      </c>
      <c r="Q102" s="136">
        <f t="shared" si="21"/>
        <v>3.43</v>
      </c>
      <c r="R102" s="136">
        <f t="shared" si="21"/>
        <v>3.43</v>
      </c>
      <c r="S102" s="136">
        <f t="shared" si="22"/>
        <v>3.43</v>
      </c>
      <c r="T102" s="136">
        <f t="shared" si="22"/>
        <v>3.43</v>
      </c>
      <c r="U102" s="136">
        <f t="shared" si="22"/>
        <v>3.43</v>
      </c>
      <c r="V102" s="136">
        <f t="shared" si="22"/>
        <v>3.43</v>
      </c>
      <c r="W102" s="136">
        <f t="shared" si="22"/>
        <v>3.43</v>
      </c>
      <c r="X102" s="136">
        <f t="shared" si="22"/>
        <v>3.43</v>
      </c>
      <c r="Y102" s="136">
        <f t="shared" si="22"/>
        <v>3.43</v>
      </c>
      <c r="Z102" s="136">
        <f t="shared" si="22"/>
        <v>3.43</v>
      </c>
      <c r="AA102" s="136">
        <f t="shared" si="22"/>
        <v>3.43</v>
      </c>
      <c r="AB102" s="136">
        <f t="shared" si="22"/>
        <v>3.43</v>
      </c>
      <c r="AC102" s="136">
        <f t="shared" si="22"/>
        <v>3.43</v>
      </c>
      <c r="AD102" s="136">
        <f t="shared" si="22"/>
        <v>3.43</v>
      </c>
      <c r="AE102" s="136">
        <f t="shared" si="22"/>
        <v>3.43</v>
      </c>
      <c r="AF102" s="136">
        <f t="shared" si="22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1"/>
        <v>8</v>
      </c>
      <c r="D103" s="136">
        <f t="shared" si="21"/>
        <v>8</v>
      </c>
      <c r="E103" s="136">
        <f t="shared" si="21"/>
        <v>8</v>
      </c>
      <c r="F103" s="136">
        <f t="shared" si="21"/>
        <v>8</v>
      </c>
      <c r="G103" s="136">
        <f t="shared" si="21"/>
        <v>8</v>
      </c>
      <c r="H103" s="136">
        <f t="shared" si="21"/>
        <v>8</v>
      </c>
      <c r="I103" s="136">
        <f t="shared" si="21"/>
        <v>8</v>
      </c>
      <c r="J103" s="136">
        <f t="shared" si="21"/>
        <v>8</v>
      </c>
      <c r="K103" s="136">
        <f t="shared" si="21"/>
        <v>8</v>
      </c>
      <c r="L103" s="136">
        <f t="shared" si="21"/>
        <v>8</v>
      </c>
      <c r="M103" s="136">
        <f t="shared" si="21"/>
        <v>8</v>
      </c>
      <c r="N103" s="136">
        <f t="shared" si="21"/>
        <v>8</v>
      </c>
      <c r="O103" s="136">
        <f t="shared" si="21"/>
        <v>8</v>
      </c>
      <c r="P103" s="136">
        <f t="shared" si="21"/>
        <v>8</v>
      </c>
      <c r="Q103" s="136">
        <f t="shared" si="21"/>
        <v>8</v>
      </c>
      <c r="R103" s="136">
        <f t="shared" si="21"/>
        <v>8</v>
      </c>
      <c r="S103" s="136">
        <f t="shared" si="22"/>
        <v>8</v>
      </c>
      <c r="T103" s="136">
        <f t="shared" si="22"/>
        <v>8</v>
      </c>
      <c r="U103" s="136">
        <f t="shared" si="22"/>
        <v>8</v>
      </c>
      <c r="V103" s="136">
        <f t="shared" si="22"/>
        <v>8</v>
      </c>
      <c r="W103" s="136">
        <f t="shared" si="22"/>
        <v>8</v>
      </c>
      <c r="X103" s="136">
        <f t="shared" si="22"/>
        <v>8</v>
      </c>
      <c r="Y103" s="136">
        <f t="shared" si="22"/>
        <v>8</v>
      </c>
      <c r="Z103" s="136">
        <f t="shared" si="22"/>
        <v>8</v>
      </c>
      <c r="AA103" s="136">
        <f t="shared" si="22"/>
        <v>8</v>
      </c>
      <c r="AB103" s="136">
        <f t="shared" si="22"/>
        <v>8</v>
      </c>
      <c r="AC103" s="136">
        <f t="shared" si="22"/>
        <v>8</v>
      </c>
      <c r="AD103" s="136">
        <f t="shared" si="22"/>
        <v>8</v>
      </c>
      <c r="AE103" s="136">
        <f t="shared" si="22"/>
        <v>8</v>
      </c>
      <c r="AF103" s="136">
        <f t="shared" si="22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1"/>
        <v>2.96</v>
      </c>
      <c r="D104" s="136">
        <f t="shared" si="21"/>
        <v>2.96</v>
      </c>
      <c r="E104" s="136">
        <f t="shared" si="21"/>
        <v>2.96</v>
      </c>
      <c r="F104" s="136">
        <f t="shared" si="21"/>
        <v>2.96</v>
      </c>
      <c r="G104" s="136">
        <f t="shared" si="21"/>
        <v>2.96</v>
      </c>
      <c r="H104" s="136">
        <f t="shared" si="21"/>
        <v>2.96</v>
      </c>
      <c r="I104" s="136">
        <f t="shared" si="21"/>
        <v>2.96</v>
      </c>
      <c r="J104" s="136">
        <f t="shared" si="21"/>
        <v>2.96</v>
      </c>
      <c r="K104" s="136">
        <f t="shared" si="21"/>
        <v>2.96</v>
      </c>
      <c r="L104" s="136">
        <f t="shared" si="21"/>
        <v>2.96</v>
      </c>
      <c r="M104" s="136">
        <f t="shared" si="21"/>
        <v>2.96</v>
      </c>
      <c r="N104" s="136">
        <f t="shared" si="21"/>
        <v>2.96</v>
      </c>
      <c r="O104" s="136">
        <f t="shared" si="21"/>
        <v>2.96</v>
      </c>
      <c r="P104" s="136">
        <f t="shared" si="21"/>
        <v>2.96</v>
      </c>
      <c r="Q104" s="136">
        <f t="shared" si="21"/>
        <v>2.96</v>
      </c>
      <c r="R104" s="136">
        <f t="shared" si="21"/>
        <v>2.96</v>
      </c>
      <c r="S104" s="136">
        <f t="shared" si="22"/>
        <v>2.96</v>
      </c>
      <c r="T104" s="136">
        <f t="shared" si="22"/>
        <v>2.96</v>
      </c>
      <c r="U104" s="136">
        <f t="shared" si="22"/>
        <v>2.96</v>
      </c>
      <c r="V104" s="136">
        <f t="shared" si="22"/>
        <v>2.96</v>
      </c>
      <c r="W104" s="136">
        <f t="shared" si="22"/>
        <v>2.96</v>
      </c>
      <c r="X104" s="136">
        <f t="shared" si="22"/>
        <v>2.96</v>
      </c>
      <c r="Y104" s="136">
        <f t="shared" si="22"/>
        <v>2.96</v>
      </c>
      <c r="Z104" s="136">
        <f t="shared" si="22"/>
        <v>2.96</v>
      </c>
      <c r="AA104" s="136">
        <f t="shared" si="22"/>
        <v>2.96</v>
      </c>
      <c r="AB104" s="136">
        <f t="shared" si="22"/>
        <v>2.96</v>
      </c>
      <c r="AC104" s="136">
        <f t="shared" si="22"/>
        <v>2.96</v>
      </c>
      <c r="AD104" s="136">
        <f t="shared" si="22"/>
        <v>2.96</v>
      </c>
      <c r="AE104" s="136">
        <f t="shared" si="22"/>
        <v>2.96</v>
      </c>
      <c r="AF104" s="136">
        <f t="shared" si="22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1"/>
        <v>7</v>
      </c>
      <c r="E105" s="136">
        <f t="shared" si="21"/>
        <v>7</v>
      </c>
      <c r="F105" s="136">
        <f t="shared" si="21"/>
        <v>7</v>
      </c>
      <c r="G105" s="136">
        <f t="shared" si="21"/>
        <v>7</v>
      </c>
      <c r="H105" s="136">
        <f t="shared" si="21"/>
        <v>7</v>
      </c>
      <c r="I105" s="136">
        <f t="shared" si="21"/>
        <v>7</v>
      </c>
      <c r="J105" s="136">
        <f t="shared" si="21"/>
        <v>7</v>
      </c>
      <c r="K105" s="136">
        <f t="shared" si="21"/>
        <v>7</v>
      </c>
      <c r="L105" s="136">
        <f t="shared" si="21"/>
        <v>7</v>
      </c>
      <c r="M105" s="136">
        <f t="shared" si="21"/>
        <v>7</v>
      </c>
      <c r="N105" s="136">
        <f t="shared" si="21"/>
        <v>7</v>
      </c>
      <c r="O105" s="136">
        <f t="shared" si="21"/>
        <v>7</v>
      </c>
      <c r="P105" s="136">
        <f t="shared" si="21"/>
        <v>7</v>
      </c>
      <c r="Q105" s="136">
        <f t="shared" si="21"/>
        <v>7</v>
      </c>
      <c r="R105" s="136">
        <f t="shared" si="21"/>
        <v>7</v>
      </c>
      <c r="S105" s="136">
        <f t="shared" si="22"/>
        <v>7</v>
      </c>
      <c r="T105" s="136">
        <f t="shared" si="22"/>
        <v>7</v>
      </c>
      <c r="U105" s="136">
        <f t="shared" si="22"/>
        <v>7</v>
      </c>
      <c r="V105" s="136">
        <f t="shared" si="22"/>
        <v>7</v>
      </c>
      <c r="W105" s="136">
        <f t="shared" si="22"/>
        <v>7</v>
      </c>
      <c r="X105" s="136">
        <f t="shared" si="22"/>
        <v>7</v>
      </c>
      <c r="Y105" s="136">
        <f t="shared" si="22"/>
        <v>7</v>
      </c>
      <c r="Z105" s="136">
        <f t="shared" si="22"/>
        <v>7</v>
      </c>
      <c r="AA105" s="136">
        <f t="shared" si="22"/>
        <v>7</v>
      </c>
      <c r="AB105" s="136">
        <f t="shared" si="22"/>
        <v>7</v>
      </c>
      <c r="AC105" s="136">
        <f t="shared" si="22"/>
        <v>7</v>
      </c>
      <c r="AD105" s="136">
        <f t="shared" si="22"/>
        <v>7</v>
      </c>
      <c r="AE105" s="136">
        <f t="shared" si="22"/>
        <v>7</v>
      </c>
      <c r="AF105" s="136">
        <f t="shared" si="22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3">B106</f>
        <v>3.47</v>
      </c>
      <c r="D106" s="136">
        <f t="shared" si="23"/>
        <v>3.47</v>
      </c>
      <c r="E106" s="136">
        <f t="shared" si="23"/>
        <v>3.47</v>
      </c>
      <c r="F106" s="136">
        <f t="shared" si="23"/>
        <v>3.47</v>
      </c>
      <c r="G106" s="136">
        <f t="shared" si="23"/>
        <v>3.47</v>
      </c>
      <c r="H106" s="136">
        <f t="shared" si="23"/>
        <v>3.47</v>
      </c>
      <c r="I106" s="136">
        <f t="shared" si="23"/>
        <v>3.47</v>
      </c>
      <c r="J106" s="136">
        <f t="shared" si="23"/>
        <v>3.47</v>
      </c>
      <c r="K106" s="136">
        <f t="shared" si="23"/>
        <v>3.47</v>
      </c>
      <c r="L106" s="136">
        <f t="shared" si="23"/>
        <v>3.47</v>
      </c>
      <c r="M106" s="136">
        <f t="shared" si="23"/>
        <v>3.47</v>
      </c>
      <c r="N106" s="136">
        <f t="shared" si="23"/>
        <v>3.47</v>
      </c>
      <c r="O106" s="136">
        <f t="shared" si="23"/>
        <v>3.47</v>
      </c>
      <c r="P106" s="136">
        <f t="shared" si="23"/>
        <v>3.47</v>
      </c>
      <c r="Q106" s="136">
        <f t="shared" si="23"/>
        <v>3.47</v>
      </c>
      <c r="R106" s="136">
        <f t="shared" si="23"/>
        <v>3.47</v>
      </c>
      <c r="S106" s="136">
        <f t="shared" ref="S106:AF124" si="24">R106</f>
        <v>3.47</v>
      </c>
      <c r="T106" s="136">
        <f t="shared" si="24"/>
        <v>3.47</v>
      </c>
      <c r="U106" s="136">
        <f t="shared" si="24"/>
        <v>3.47</v>
      </c>
      <c r="V106" s="136">
        <f t="shared" si="24"/>
        <v>3.47</v>
      </c>
      <c r="W106" s="136">
        <f t="shared" si="24"/>
        <v>3.47</v>
      </c>
      <c r="X106" s="136">
        <f t="shared" si="24"/>
        <v>3.47</v>
      </c>
      <c r="Y106" s="136">
        <f t="shared" si="24"/>
        <v>3.47</v>
      </c>
      <c r="Z106" s="136">
        <f t="shared" si="24"/>
        <v>3.47</v>
      </c>
      <c r="AA106" s="136">
        <f t="shared" si="24"/>
        <v>3.47</v>
      </c>
      <c r="AB106" s="136">
        <f t="shared" si="24"/>
        <v>3.47</v>
      </c>
      <c r="AC106" s="136">
        <f t="shared" si="24"/>
        <v>3.47</v>
      </c>
      <c r="AD106" s="136">
        <f t="shared" si="24"/>
        <v>3.47</v>
      </c>
      <c r="AE106" s="136">
        <f t="shared" si="24"/>
        <v>3.47</v>
      </c>
      <c r="AF106" s="136">
        <f t="shared" si="24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3"/>
        <v>2.1</v>
      </c>
      <c r="D107" s="136">
        <f t="shared" si="23"/>
        <v>2.1</v>
      </c>
      <c r="E107" s="136">
        <f t="shared" si="23"/>
        <v>2.1</v>
      </c>
      <c r="F107" s="136">
        <f t="shared" si="23"/>
        <v>2.1</v>
      </c>
      <c r="G107" s="136">
        <f t="shared" si="23"/>
        <v>2.1</v>
      </c>
      <c r="H107" s="136">
        <f t="shared" si="23"/>
        <v>2.1</v>
      </c>
      <c r="I107" s="136">
        <f t="shared" si="23"/>
        <v>2.1</v>
      </c>
      <c r="J107" s="136">
        <f t="shared" si="23"/>
        <v>2.1</v>
      </c>
      <c r="K107" s="136">
        <f t="shared" si="23"/>
        <v>2.1</v>
      </c>
      <c r="L107" s="136">
        <f t="shared" si="23"/>
        <v>2.1</v>
      </c>
      <c r="M107" s="136">
        <f t="shared" si="23"/>
        <v>2.1</v>
      </c>
      <c r="N107" s="136">
        <f t="shared" si="23"/>
        <v>2.1</v>
      </c>
      <c r="O107" s="136">
        <f t="shared" si="23"/>
        <v>2.1</v>
      </c>
      <c r="P107" s="136">
        <f t="shared" si="23"/>
        <v>2.1</v>
      </c>
      <c r="Q107" s="136">
        <f t="shared" si="23"/>
        <v>2.1</v>
      </c>
      <c r="R107" s="136">
        <f t="shared" si="23"/>
        <v>2.1</v>
      </c>
      <c r="S107" s="136">
        <f t="shared" si="24"/>
        <v>2.1</v>
      </c>
      <c r="T107" s="136">
        <f t="shared" si="24"/>
        <v>2.1</v>
      </c>
      <c r="U107" s="136">
        <f t="shared" si="24"/>
        <v>2.1</v>
      </c>
      <c r="V107" s="136">
        <f t="shared" si="24"/>
        <v>2.1</v>
      </c>
      <c r="W107" s="136">
        <f t="shared" si="24"/>
        <v>2.1</v>
      </c>
      <c r="X107" s="136">
        <f t="shared" si="24"/>
        <v>2.1</v>
      </c>
      <c r="Y107" s="136">
        <f t="shared" si="24"/>
        <v>2.1</v>
      </c>
      <c r="Z107" s="136">
        <f t="shared" si="24"/>
        <v>2.1</v>
      </c>
      <c r="AA107" s="136">
        <f t="shared" si="24"/>
        <v>2.1</v>
      </c>
      <c r="AB107" s="136">
        <f t="shared" si="24"/>
        <v>2.1</v>
      </c>
      <c r="AC107" s="136">
        <f t="shared" si="24"/>
        <v>2.1</v>
      </c>
      <c r="AD107" s="136">
        <f t="shared" si="24"/>
        <v>2.1</v>
      </c>
      <c r="AE107" s="136">
        <f t="shared" si="24"/>
        <v>2.1</v>
      </c>
      <c r="AF107" s="136">
        <f t="shared" si="24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3"/>
        <v>9.3000000000000007</v>
      </c>
      <c r="D108" s="136">
        <f t="shared" si="23"/>
        <v>9.3000000000000007</v>
      </c>
      <c r="E108" s="136">
        <f t="shared" si="23"/>
        <v>9.3000000000000007</v>
      </c>
      <c r="F108" s="136">
        <f t="shared" si="23"/>
        <v>9.3000000000000007</v>
      </c>
      <c r="G108" s="136">
        <f t="shared" si="23"/>
        <v>9.3000000000000007</v>
      </c>
      <c r="H108" s="136">
        <f t="shared" si="23"/>
        <v>9.3000000000000007</v>
      </c>
      <c r="I108" s="136">
        <f t="shared" si="23"/>
        <v>9.3000000000000007</v>
      </c>
      <c r="J108" s="136">
        <f t="shared" si="23"/>
        <v>9.3000000000000007</v>
      </c>
      <c r="K108" s="136">
        <f t="shared" si="23"/>
        <v>9.3000000000000007</v>
      </c>
      <c r="L108" s="136">
        <f t="shared" si="23"/>
        <v>9.3000000000000007</v>
      </c>
      <c r="M108" s="136">
        <f t="shared" si="23"/>
        <v>9.3000000000000007</v>
      </c>
      <c r="N108" s="136">
        <f t="shared" si="23"/>
        <v>9.3000000000000007</v>
      </c>
      <c r="O108" s="136">
        <f t="shared" si="23"/>
        <v>9.3000000000000007</v>
      </c>
      <c r="P108" s="136">
        <f t="shared" si="23"/>
        <v>9.3000000000000007</v>
      </c>
      <c r="Q108" s="136">
        <f t="shared" si="23"/>
        <v>9.3000000000000007</v>
      </c>
      <c r="R108" s="136">
        <f t="shared" si="23"/>
        <v>9.3000000000000007</v>
      </c>
      <c r="S108" s="136">
        <f t="shared" si="24"/>
        <v>9.3000000000000007</v>
      </c>
      <c r="T108" s="136">
        <f t="shared" si="24"/>
        <v>9.3000000000000007</v>
      </c>
      <c r="U108" s="136">
        <f t="shared" si="24"/>
        <v>9.3000000000000007</v>
      </c>
      <c r="V108" s="136">
        <f t="shared" si="24"/>
        <v>9.3000000000000007</v>
      </c>
      <c r="W108" s="136">
        <f t="shared" si="24"/>
        <v>9.3000000000000007</v>
      </c>
      <c r="X108" s="136">
        <f t="shared" si="24"/>
        <v>9.3000000000000007</v>
      </c>
      <c r="Y108" s="136">
        <f t="shared" si="24"/>
        <v>9.3000000000000007</v>
      </c>
      <c r="Z108" s="136">
        <f t="shared" si="24"/>
        <v>9.3000000000000007</v>
      </c>
      <c r="AA108" s="136">
        <f t="shared" si="24"/>
        <v>9.3000000000000007</v>
      </c>
      <c r="AB108" s="136">
        <f t="shared" si="24"/>
        <v>9.3000000000000007</v>
      </c>
      <c r="AC108" s="136">
        <f t="shared" si="24"/>
        <v>9.3000000000000007</v>
      </c>
      <c r="AD108" s="136">
        <f t="shared" si="24"/>
        <v>9.3000000000000007</v>
      </c>
      <c r="AE108" s="136">
        <f t="shared" si="24"/>
        <v>9.3000000000000007</v>
      </c>
      <c r="AF108" s="136">
        <f t="shared" si="24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3"/>
        <v>0</v>
      </c>
      <c r="D110" s="136">
        <f t="shared" si="23"/>
        <v>0</v>
      </c>
      <c r="E110" s="136">
        <f t="shared" si="23"/>
        <v>0</v>
      </c>
      <c r="F110" s="136">
        <f t="shared" si="23"/>
        <v>0</v>
      </c>
      <c r="G110" s="136">
        <f t="shared" si="23"/>
        <v>0</v>
      </c>
      <c r="H110" s="136">
        <f t="shared" si="23"/>
        <v>0</v>
      </c>
      <c r="I110" s="136">
        <f t="shared" si="23"/>
        <v>0</v>
      </c>
      <c r="J110" s="136">
        <f t="shared" si="23"/>
        <v>0</v>
      </c>
      <c r="K110" s="136">
        <f t="shared" si="23"/>
        <v>0</v>
      </c>
      <c r="L110" s="136">
        <f t="shared" si="23"/>
        <v>0</v>
      </c>
      <c r="M110" s="136">
        <f t="shared" si="23"/>
        <v>0</v>
      </c>
      <c r="N110" s="136">
        <f t="shared" si="23"/>
        <v>0</v>
      </c>
      <c r="O110" s="136">
        <f t="shared" si="23"/>
        <v>0</v>
      </c>
      <c r="P110" s="136">
        <f t="shared" si="23"/>
        <v>0</v>
      </c>
      <c r="Q110" s="136">
        <f t="shared" si="23"/>
        <v>0</v>
      </c>
      <c r="R110" s="136">
        <f t="shared" si="23"/>
        <v>0</v>
      </c>
      <c r="S110" s="136">
        <f t="shared" si="24"/>
        <v>0</v>
      </c>
      <c r="T110" s="136">
        <f t="shared" si="24"/>
        <v>0</v>
      </c>
      <c r="U110" s="136">
        <f t="shared" si="24"/>
        <v>0</v>
      </c>
      <c r="V110" s="136">
        <f t="shared" si="24"/>
        <v>0</v>
      </c>
      <c r="W110" s="136">
        <f t="shared" si="24"/>
        <v>0</v>
      </c>
      <c r="X110" s="136">
        <f t="shared" si="24"/>
        <v>0</v>
      </c>
      <c r="Y110" s="136">
        <f t="shared" si="24"/>
        <v>0</v>
      </c>
      <c r="Z110" s="136">
        <f t="shared" si="24"/>
        <v>0</v>
      </c>
      <c r="AA110" s="136">
        <f t="shared" si="24"/>
        <v>0</v>
      </c>
      <c r="AB110" s="136">
        <f t="shared" si="24"/>
        <v>0</v>
      </c>
      <c r="AC110" s="136">
        <f t="shared" si="24"/>
        <v>0</v>
      </c>
      <c r="AD110" s="136">
        <f t="shared" si="24"/>
        <v>0</v>
      </c>
      <c r="AE110" s="136">
        <f t="shared" si="24"/>
        <v>0</v>
      </c>
      <c r="AF110" s="136">
        <f t="shared" si="24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3"/>
        <v>5</v>
      </c>
      <c r="D111" s="136">
        <f t="shared" si="23"/>
        <v>5</v>
      </c>
      <c r="E111" s="136">
        <f t="shared" si="23"/>
        <v>5</v>
      </c>
      <c r="F111" s="136">
        <f t="shared" si="23"/>
        <v>5</v>
      </c>
      <c r="G111" s="136">
        <f t="shared" si="23"/>
        <v>5</v>
      </c>
      <c r="H111" s="136">
        <f t="shared" si="23"/>
        <v>5</v>
      </c>
      <c r="I111" s="136">
        <f t="shared" si="23"/>
        <v>5</v>
      </c>
      <c r="J111" s="136">
        <f t="shared" si="23"/>
        <v>5</v>
      </c>
      <c r="K111" s="136">
        <f t="shared" si="23"/>
        <v>5</v>
      </c>
      <c r="L111" s="136">
        <f t="shared" si="23"/>
        <v>5</v>
      </c>
      <c r="M111" s="136">
        <f t="shared" si="23"/>
        <v>5</v>
      </c>
      <c r="N111" s="136">
        <f t="shared" si="23"/>
        <v>5</v>
      </c>
      <c r="O111" s="136">
        <f t="shared" si="23"/>
        <v>5</v>
      </c>
      <c r="P111" s="136">
        <f t="shared" si="23"/>
        <v>5</v>
      </c>
      <c r="Q111" s="136">
        <f t="shared" si="23"/>
        <v>5</v>
      </c>
      <c r="R111" s="136">
        <f t="shared" si="23"/>
        <v>5</v>
      </c>
      <c r="S111" s="136">
        <f t="shared" si="24"/>
        <v>5</v>
      </c>
      <c r="T111" s="136">
        <f t="shared" si="24"/>
        <v>5</v>
      </c>
      <c r="U111" s="136">
        <f t="shared" si="24"/>
        <v>5</v>
      </c>
      <c r="V111" s="136">
        <f t="shared" si="24"/>
        <v>5</v>
      </c>
      <c r="W111" s="136">
        <f t="shared" si="24"/>
        <v>5</v>
      </c>
      <c r="X111" s="136">
        <f t="shared" si="24"/>
        <v>5</v>
      </c>
      <c r="Y111" s="136">
        <f t="shared" si="24"/>
        <v>5</v>
      </c>
      <c r="Z111" s="136">
        <f t="shared" si="24"/>
        <v>5</v>
      </c>
      <c r="AA111" s="136">
        <f t="shared" si="24"/>
        <v>5</v>
      </c>
      <c r="AB111" s="136">
        <f t="shared" si="24"/>
        <v>5</v>
      </c>
      <c r="AC111" s="136">
        <f t="shared" si="24"/>
        <v>5</v>
      </c>
      <c r="AD111" s="136">
        <f t="shared" si="24"/>
        <v>5</v>
      </c>
      <c r="AE111" s="136">
        <f t="shared" si="24"/>
        <v>5</v>
      </c>
      <c r="AF111" s="136">
        <f t="shared" si="24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3"/>
        <v>1</v>
      </c>
      <c r="D112" s="136">
        <f t="shared" si="23"/>
        <v>1</v>
      </c>
      <c r="E112" s="136">
        <f t="shared" si="23"/>
        <v>1</v>
      </c>
      <c r="F112" s="136">
        <f t="shared" si="23"/>
        <v>1</v>
      </c>
      <c r="G112" s="136">
        <f t="shared" si="23"/>
        <v>1</v>
      </c>
      <c r="H112" s="136">
        <f t="shared" si="23"/>
        <v>1</v>
      </c>
      <c r="I112" s="136">
        <f t="shared" si="23"/>
        <v>1</v>
      </c>
      <c r="J112" s="136">
        <f t="shared" si="23"/>
        <v>1</v>
      </c>
      <c r="K112" s="136">
        <f t="shared" si="23"/>
        <v>1</v>
      </c>
      <c r="L112" s="136">
        <f t="shared" si="23"/>
        <v>1</v>
      </c>
      <c r="M112" s="136">
        <f t="shared" si="23"/>
        <v>1</v>
      </c>
      <c r="N112" s="136">
        <f t="shared" si="23"/>
        <v>1</v>
      </c>
      <c r="O112" s="136">
        <f t="shared" si="23"/>
        <v>1</v>
      </c>
      <c r="P112" s="136">
        <f t="shared" si="23"/>
        <v>1</v>
      </c>
      <c r="Q112" s="136">
        <f t="shared" si="23"/>
        <v>1</v>
      </c>
      <c r="R112" s="136">
        <f t="shared" si="23"/>
        <v>1</v>
      </c>
      <c r="S112" s="136">
        <f t="shared" si="24"/>
        <v>1</v>
      </c>
      <c r="T112" s="136">
        <f t="shared" si="24"/>
        <v>1</v>
      </c>
      <c r="U112" s="136">
        <f t="shared" si="24"/>
        <v>1</v>
      </c>
      <c r="V112" s="136">
        <f t="shared" si="24"/>
        <v>1</v>
      </c>
      <c r="W112" s="136">
        <f t="shared" si="24"/>
        <v>1</v>
      </c>
      <c r="X112" s="136">
        <f t="shared" si="24"/>
        <v>1</v>
      </c>
      <c r="Y112" s="136">
        <f t="shared" si="24"/>
        <v>1</v>
      </c>
      <c r="Z112" s="136">
        <f t="shared" si="24"/>
        <v>1</v>
      </c>
      <c r="AA112" s="136">
        <f t="shared" si="24"/>
        <v>1</v>
      </c>
      <c r="AB112" s="136">
        <f t="shared" si="24"/>
        <v>1</v>
      </c>
      <c r="AC112" s="136">
        <f t="shared" si="24"/>
        <v>1</v>
      </c>
      <c r="AD112" s="136">
        <f t="shared" si="24"/>
        <v>1</v>
      </c>
      <c r="AE112" s="136">
        <f t="shared" si="24"/>
        <v>1</v>
      </c>
      <c r="AF112" s="136">
        <f t="shared" si="24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3"/>
        <v>1.58</v>
      </c>
      <c r="D113" s="136">
        <f t="shared" si="23"/>
        <v>1.58</v>
      </c>
      <c r="E113" s="136">
        <f t="shared" si="23"/>
        <v>1.58</v>
      </c>
      <c r="F113" s="136">
        <f t="shared" si="23"/>
        <v>1.58</v>
      </c>
      <c r="G113" s="136">
        <f t="shared" si="23"/>
        <v>1.58</v>
      </c>
      <c r="H113" s="136">
        <f t="shared" si="23"/>
        <v>1.58</v>
      </c>
      <c r="I113" s="136">
        <f t="shared" si="23"/>
        <v>1.58</v>
      </c>
      <c r="J113" s="136">
        <f t="shared" si="23"/>
        <v>1.58</v>
      </c>
      <c r="K113" s="136">
        <f t="shared" si="23"/>
        <v>1.58</v>
      </c>
      <c r="L113" s="136">
        <f t="shared" si="23"/>
        <v>1.58</v>
      </c>
      <c r="M113" s="136">
        <f t="shared" si="23"/>
        <v>1.58</v>
      </c>
      <c r="N113" s="136">
        <f t="shared" si="23"/>
        <v>1.58</v>
      </c>
      <c r="O113" s="136">
        <f t="shared" si="23"/>
        <v>1.58</v>
      </c>
      <c r="P113" s="136">
        <f t="shared" si="23"/>
        <v>1.58</v>
      </c>
      <c r="Q113" s="136">
        <f t="shared" si="23"/>
        <v>1.58</v>
      </c>
      <c r="R113" s="136">
        <f t="shared" si="23"/>
        <v>1.58</v>
      </c>
      <c r="S113" s="136">
        <f t="shared" si="24"/>
        <v>1.58</v>
      </c>
      <c r="T113" s="136">
        <f t="shared" si="24"/>
        <v>1.58</v>
      </c>
      <c r="U113" s="136">
        <f t="shared" si="24"/>
        <v>1.58</v>
      </c>
      <c r="V113" s="136">
        <f t="shared" si="24"/>
        <v>1.58</v>
      </c>
      <c r="W113" s="136">
        <f t="shared" si="24"/>
        <v>1.58</v>
      </c>
      <c r="X113" s="136">
        <f t="shared" si="24"/>
        <v>1.58</v>
      </c>
      <c r="Y113" s="136">
        <f t="shared" si="24"/>
        <v>1.58</v>
      </c>
      <c r="Z113" s="136">
        <f t="shared" si="24"/>
        <v>1.58</v>
      </c>
      <c r="AA113" s="136">
        <f t="shared" si="24"/>
        <v>1.58</v>
      </c>
      <c r="AB113" s="136">
        <f t="shared" si="24"/>
        <v>1.58</v>
      </c>
      <c r="AC113" s="136">
        <f t="shared" si="24"/>
        <v>1.58</v>
      </c>
      <c r="AD113" s="136">
        <f t="shared" si="24"/>
        <v>1.58</v>
      </c>
      <c r="AE113" s="136">
        <f t="shared" si="24"/>
        <v>1.58</v>
      </c>
      <c r="AF113" s="136">
        <f t="shared" si="24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3"/>
        <v>1.46</v>
      </c>
      <c r="D114" s="136">
        <f t="shared" si="23"/>
        <v>1.46</v>
      </c>
      <c r="E114" s="136">
        <f t="shared" si="23"/>
        <v>1.46</v>
      </c>
      <c r="F114" s="136">
        <f t="shared" si="23"/>
        <v>1.46</v>
      </c>
      <c r="G114" s="136">
        <f t="shared" si="23"/>
        <v>1.46</v>
      </c>
      <c r="H114" s="136">
        <f t="shared" si="23"/>
        <v>1.46</v>
      </c>
      <c r="I114" s="136">
        <f t="shared" si="23"/>
        <v>1.46</v>
      </c>
      <c r="J114" s="136">
        <f t="shared" si="23"/>
        <v>1.46</v>
      </c>
      <c r="K114" s="136">
        <f t="shared" si="23"/>
        <v>1.46</v>
      </c>
      <c r="L114" s="136">
        <f t="shared" si="23"/>
        <v>1.46</v>
      </c>
      <c r="M114" s="136">
        <f t="shared" si="23"/>
        <v>1.46</v>
      </c>
      <c r="N114" s="136">
        <f t="shared" si="23"/>
        <v>1.46</v>
      </c>
      <c r="O114" s="136">
        <f t="shared" si="23"/>
        <v>1.46</v>
      </c>
      <c r="P114" s="136">
        <f t="shared" si="23"/>
        <v>1.46</v>
      </c>
      <c r="Q114" s="136">
        <f t="shared" si="23"/>
        <v>1.46</v>
      </c>
      <c r="R114" s="136">
        <f t="shared" si="23"/>
        <v>1.46</v>
      </c>
      <c r="S114" s="136">
        <f t="shared" si="24"/>
        <v>1.46</v>
      </c>
      <c r="T114" s="136">
        <f t="shared" si="24"/>
        <v>1.46</v>
      </c>
      <c r="U114" s="136">
        <f t="shared" si="24"/>
        <v>1.46</v>
      </c>
      <c r="V114" s="136">
        <f t="shared" si="24"/>
        <v>1.46</v>
      </c>
      <c r="W114" s="136">
        <f t="shared" si="24"/>
        <v>1.46</v>
      </c>
      <c r="X114" s="136">
        <f t="shared" si="24"/>
        <v>1.46</v>
      </c>
      <c r="Y114" s="136">
        <f t="shared" si="24"/>
        <v>1.46</v>
      </c>
      <c r="Z114" s="136">
        <f t="shared" si="24"/>
        <v>1.46</v>
      </c>
      <c r="AA114" s="136">
        <f t="shared" si="24"/>
        <v>1.46</v>
      </c>
      <c r="AB114" s="136">
        <f t="shared" si="24"/>
        <v>1.46</v>
      </c>
      <c r="AC114" s="136">
        <f t="shared" si="24"/>
        <v>1.46</v>
      </c>
      <c r="AD114" s="136">
        <f t="shared" si="24"/>
        <v>1.46</v>
      </c>
      <c r="AE114" s="136">
        <f t="shared" si="24"/>
        <v>1.46</v>
      </c>
      <c r="AF114" s="136">
        <f t="shared" si="24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3"/>
        <v>1.48</v>
      </c>
      <c r="D115" s="136">
        <f t="shared" si="23"/>
        <v>1.48</v>
      </c>
      <c r="E115" s="136">
        <f t="shared" si="23"/>
        <v>1.48</v>
      </c>
      <c r="F115" s="136">
        <f t="shared" si="23"/>
        <v>1.48</v>
      </c>
      <c r="G115" s="136">
        <f t="shared" si="23"/>
        <v>1.48</v>
      </c>
      <c r="H115" s="136">
        <f t="shared" si="23"/>
        <v>1.48</v>
      </c>
      <c r="I115" s="136">
        <f t="shared" si="23"/>
        <v>1.48</v>
      </c>
      <c r="J115" s="136">
        <f t="shared" si="23"/>
        <v>1.48</v>
      </c>
      <c r="K115" s="136">
        <f t="shared" si="23"/>
        <v>1.48</v>
      </c>
      <c r="L115" s="136">
        <f t="shared" si="23"/>
        <v>1.48</v>
      </c>
      <c r="M115" s="136">
        <f t="shared" si="23"/>
        <v>1.48</v>
      </c>
      <c r="N115" s="136">
        <f t="shared" si="23"/>
        <v>1.48</v>
      </c>
      <c r="O115" s="136">
        <f t="shared" si="23"/>
        <v>1.48</v>
      </c>
      <c r="P115" s="136">
        <f t="shared" si="23"/>
        <v>1.48</v>
      </c>
      <c r="Q115" s="136">
        <f t="shared" si="23"/>
        <v>1.48</v>
      </c>
      <c r="R115" s="136">
        <f t="shared" si="23"/>
        <v>1.48</v>
      </c>
      <c r="S115" s="136">
        <f t="shared" si="24"/>
        <v>1.48</v>
      </c>
      <c r="T115" s="136">
        <f t="shared" si="24"/>
        <v>1.48</v>
      </c>
      <c r="U115" s="136">
        <f t="shared" si="24"/>
        <v>1.48</v>
      </c>
      <c r="V115" s="136">
        <f t="shared" si="24"/>
        <v>1.48</v>
      </c>
      <c r="W115" s="136">
        <f t="shared" si="24"/>
        <v>1.48</v>
      </c>
      <c r="X115" s="136">
        <f t="shared" si="24"/>
        <v>1.48</v>
      </c>
      <c r="Y115" s="136">
        <f t="shared" si="24"/>
        <v>1.48</v>
      </c>
      <c r="Z115" s="136">
        <f t="shared" si="24"/>
        <v>1.48</v>
      </c>
      <c r="AA115" s="136">
        <f t="shared" si="24"/>
        <v>1.48</v>
      </c>
      <c r="AB115" s="136">
        <f t="shared" si="24"/>
        <v>1.48</v>
      </c>
      <c r="AC115" s="136">
        <f t="shared" si="24"/>
        <v>1.48</v>
      </c>
      <c r="AD115" s="136">
        <f t="shared" si="24"/>
        <v>1.48</v>
      </c>
      <c r="AE115" s="136">
        <f t="shared" si="24"/>
        <v>1.48</v>
      </c>
      <c r="AF115" s="136">
        <f t="shared" si="24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3"/>
        <v>2.2000000000000002</v>
      </c>
      <c r="D116" s="136">
        <f t="shared" si="23"/>
        <v>2.2000000000000002</v>
      </c>
      <c r="E116" s="136">
        <f t="shared" si="23"/>
        <v>2.2000000000000002</v>
      </c>
      <c r="F116" s="136">
        <f t="shared" si="23"/>
        <v>2.2000000000000002</v>
      </c>
      <c r="G116" s="136">
        <f t="shared" si="23"/>
        <v>2.2000000000000002</v>
      </c>
      <c r="H116" s="136">
        <f t="shared" si="23"/>
        <v>2.2000000000000002</v>
      </c>
      <c r="I116" s="136">
        <f t="shared" si="23"/>
        <v>2.2000000000000002</v>
      </c>
      <c r="J116" s="136">
        <f t="shared" si="23"/>
        <v>2.2000000000000002</v>
      </c>
      <c r="K116" s="136">
        <f t="shared" si="23"/>
        <v>2.2000000000000002</v>
      </c>
      <c r="L116" s="136">
        <f t="shared" si="23"/>
        <v>2.2000000000000002</v>
      </c>
      <c r="M116" s="136">
        <f t="shared" si="23"/>
        <v>2.2000000000000002</v>
      </c>
      <c r="N116" s="136">
        <f t="shared" si="23"/>
        <v>2.2000000000000002</v>
      </c>
      <c r="O116" s="136">
        <f t="shared" si="23"/>
        <v>2.2000000000000002</v>
      </c>
      <c r="P116" s="136">
        <f t="shared" si="23"/>
        <v>2.2000000000000002</v>
      </c>
      <c r="Q116" s="136">
        <f t="shared" si="23"/>
        <v>2.2000000000000002</v>
      </c>
      <c r="R116" s="136">
        <f t="shared" si="23"/>
        <v>2.2000000000000002</v>
      </c>
      <c r="S116" s="136">
        <f t="shared" si="24"/>
        <v>2.2000000000000002</v>
      </c>
      <c r="T116" s="136">
        <f t="shared" si="24"/>
        <v>2.2000000000000002</v>
      </c>
      <c r="U116" s="136">
        <f t="shared" si="24"/>
        <v>2.2000000000000002</v>
      </c>
      <c r="V116" s="136">
        <f t="shared" si="24"/>
        <v>2.2000000000000002</v>
      </c>
      <c r="W116" s="136">
        <f t="shared" si="24"/>
        <v>2.2000000000000002</v>
      </c>
      <c r="X116" s="136">
        <f t="shared" si="24"/>
        <v>2.2000000000000002</v>
      </c>
      <c r="Y116" s="136">
        <f t="shared" si="24"/>
        <v>2.2000000000000002</v>
      </c>
      <c r="Z116" s="136">
        <f t="shared" si="24"/>
        <v>2.2000000000000002</v>
      </c>
      <c r="AA116" s="136">
        <f t="shared" si="24"/>
        <v>2.2000000000000002</v>
      </c>
      <c r="AB116" s="136">
        <f t="shared" si="24"/>
        <v>2.2000000000000002</v>
      </c>
      <c r="AC116" s="136">
        <f t="shared" si="24"/>
        <v>2.2000000000000002</v>
      </c>
      <c r="AD116" s="136">
        <f t="shared" si="24"/>
        <v>2.2000000000000002</v>
      </c>
      <c r="AE116" s="136">
        <f t="shared" si="24"/>
        <v>2.2000000000000002</v>
      </c>
      <c r="AF116" s="136">
        <f t="shared" si="24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3"/>
        <v>2</v>
      </c>
      <c r="D117" s="136">
        <f t="shared" si="23"/>
        <v>2</v>
      </c>
      <c r="E117" s="136">
        <f t="shared" si="23"/>
        <v>2</v>
      </c>
      <c r="F117" s="136">
        <f t="shared" si="23"/>
        <v>2</v>
      </c>
      <c r="G117" s="136">
        <f t="shared" si="23"/>
        <v>2</v>
      </c>
      <c r="H117" s="136">
        <f t="shared" si="23"/>
        <v>2</v>
      </c>
      <c r="I117" s="136">
        <f t="shared" si="23"/>
        <v>2</v>
      </c>
      <c r="J117" s="136">
        <f t="shared" si="23"/>
        <v>2</v>
      </c>
      <c r="K117" s="136">
        <f t="shared" si="23"/>
        <v>2</v>
      </c>
      <c r="L117" s="136">
        <f t="shared" si="23"/>
        <v>2</v>
      </c>
      <c r="M117" s="136">
        <f t="shared" si="23"/>
        <v>2</v>
      </c>
      <c r="N117" s="136">
        <f t="shared" si="23"/>
        <v>2</v>
      </c>
      <c r="O117" s="136">
        <f t="shared" si="23"/>
        <v>2</v>
      </c>
      <c r="P117" s="136">
        <f t="shared" si="23"/>
        <v>2</v>
      </c>
      <c r="Q117" s="136">
        <f t="shared" si="23"/>
        <v>2</v>
      </c>
      <c r="R117" s="136">
        <f t="shared" si="23"/>
        <v>2</v>
      </c>
      <c r="S117" s="136">
        <f t="shared" si="24"/>
        <v>2</v>
      </c>
      <c r="T117" s="136">
        <f t="shared" si="24"/>
        <v>2</v>
      </c>
      <c r="U117" s="136">
        <f t="shared" si="24"/>
        <v>2</v>
      </c>
      <c r="V117" s="136">
        <f t="shared" si="24"/>
        <v>2</v>
      </c>
      <c r="W117" s="136">
        <f t="shared" si="24"/>
        <v>2</v>
      </c>
      <c r="X117" s="136">
        <f t="shared" si="24"/>
        <v>2</v>
      </c>
      <c r="Y117" s="136">
        <f t="shared" si="24"/>
        <v>2</v>
      </c>
      <c r="Z117" s="136">
        <f t="shared" si="24"/>
        <v>2</v>
      </c>
      <c r="AA117" s="136">
        <f t="shared" si="24"/>
        <v>2</v>
      </c>
      <c r="AB117" s="136">
        <f t="shared" si="24"/>
        <v>2</v>
      </c>
      <c r="AC117" s="136">
        <f t="shared" si="24"/>
        <v>2</v>
      </c>
      <c r="AD117" s="136">
        <f t="shared" si="24"/>
        <v>2</v>
      </c>
      <c r="AE117" s="136">
        <f t="shared" si="24"/>
        <v>2</v>
      </c>
      <c r="AF117" s="136">
        <f t="shared" si="24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3"/>
        <v>1.25</v>
      </c>
      <c r="D118" s="136">
        <f t="shared" si="23"/>
        <v>1.25</v>
      </c>
      <c r="E118" s="136">
        <f t="shared" si="23"/>
        <v>1.25</v>
      </c>
      <c r="F118" s="136">
        <f t="shared" si="23"/>
        <v>1.25</v>
      </c>
      <c r="G118" s="136">
        <f t="shared" si="23"/>
        <v>1.25</v>
      </c>
      <c r="H118" s="136">
        <f t="shared" si="23"/>
        <v>1.25</v>
      </c>
      <c r="I118" s="136">
        <f t="shared" si="23"/>
        <v>1.25</v>
      </c>
      <c r="J118" s="136">
        <f t="shared" si="23"/>
        <v>1.25</v>
      </c>
      <c r="K118" s="136">
        <f t="shared" si="23"/>
        <v>1.25</v>
      </c>
      <c r="L118" s="136">
        <f t="shared" si="23"/>
        <v>1.25</v>
      </c>
      <c r="M118" s="136">
        <f t="shared" si="23"/>
        <v>1.25</v>
      </c>
      <c r="N118" s="136">
        <f t="shared" si="23"/>
        <v>1.25</v>
      </c>
      <c r="O118" s="136">
        <f t="shared" si="23"/>
        <v>1.25</v>
      </c>
      <c r="P118" s="136">
        <f t="shared" si="23"/>
        <v>1.25</v>
      </c>
      <c r="Q118" s="136">
        <f t="shared" si="23"/>
        <v>1.25</v>
      </c>
      <c r="R118" s="136">
        <f t="shared" si="23"/>
        <v>1.25</v>
      </c>
      <c r="S118" s="136">
        <f t="shared" si="24"/>
        <v>1.25</v>
      </c>
      <c r="T118" s="136">
        <f t="shared" si="24"/>
        <v>1.25</v>
      </c>
      <c r="U118" s="136">
        <f t="shared" si="24"/>
        <v>1.25</v>
      </c>
      <c r="V118" s="136">
        <f t="shared" si="24"/>
        <v>1.25</v>
      </c>
      <c r="W118" s="136">
        <f t="shared" si="24"/>
        <v>1.25</v>
      </c>
      <c r="X118" s="136">
        <f t="shared" si="24"/>
        <v>1.25</v>
      </c>
      <c r="Y118" s="136">
        <f t="shared" si="24"/>
        <v>1.25</v>
      </c>
      <c r="Z118" s="136">
        <f t="shared" si="24"/>
        <v>1.25</v>
      </c>
      <c r="AA118" s="136">
        <f t="shared" si="24"/>
        <v>1.25</v>
      </c>
      <c r="AB118" s="136">
        <f t="shared" si="24"/>
        <v>1.25</v>
      </c>
      <c r="AC118" s="136">
        <f t="shared" si="24"/>
        <v>1.25</v>
      </c>
      <c r="AD118" s="136">
        <f t="shared" si="24"/>
        <v>1.25</v>
      </c>
      <c r="AE118" s="136">
        <f t="shared" si="24"/>
        <v>1.25</v>
      </c>
      <c r="AF118" s="136">
        <f t="shared" si="24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3"/>
        <v>1.1499999999999999</v>
      </c>
      <c r="D119" s="136">
        <f t="shared" si="23"/>
        <v>1.1499999999999999</v>
      </c>
      <c r="E119" s="136">
        <f t="shared" si="23"/>
        <v>1.1499999999999999</v>
      </c>
      <c r="F119" s="136">
        <f t="shared" si="23"/>
        <v>1.1499999999999999</v>
      </c>
      <c r="G119" s="136">
        <f t="shared" si="23"/>
        <v>1.1499999999999999</v>
      </c>
      <c r="H119" s="136">
        <f t="shared" si="23"/>
        <v>1.1499999999999999</v>
      </c>
      <c r="I119" s="136">
        <f t="shared" si="23"/>
        <v>1.1499999999999999</v>
      </c>
      <c r="J119" s="136">
        <f t="shared" si="23"/>
        <v>1.1499999999999999</v>
      </c>
      <c r="K119" s="136">
        <f t="shared" si="23"/>
        <v>1.1499999999999999</v>
      </c>
      <c r="L119" s="136">
        <f t="shared" si="23"/>
        <v>1.1499999999999999</v>
      </c>
      <c r="M119" s="136">
        <f t="shared" si="23"/>
        <v>1.1499999999999999</v>
      </c>
      <c r="N119" s="136">
        <f t="shared" si="23"/>
        <v>1.1499999999999999</v>
      </c>
      <c r="O119" s="136">
        <f t="shared" si="23"/>
        <v>1.1499999999999999</v>
      </c>
      <c r="P119" s="136">
        <f t="shared" si="23"/>
        <v>1.1499999999999999</v>
      </c>
      <c r="Q119" s="136">
        <f t="shared" si="23"/>
        <v>1.1499999999999999</v>
      </c>
      <c r="R119" s="136">
        <f t="shared" si="23"/>
        <v>1.1499999999999999</v>
      </c>
      <c r="S119" s="136">
        <f t="shared" si="24"/>
        <v>1.1499999999999999</v>
      </c>
      <c r="T119" s="136">
        <f t="shared" si="24"/>
        <v>1.1499999999999999</v>
      </c>
      <c r="U119" s="136">
        <f t="shared" si="24"/>
        <v>1.1499999999999999</v>
      </c>
      <c r="V119" s="136">
        <f t="shared" si="24"/>
        <v>1.1499999999999999</v>
      </c>
      <c r="W119" s="136">
        <f t="shared" si="24"/>
        <v>1.1499999999999999</v>
      </c>
      <c r="X119" s="136">
        <f t="shared" si="24"/>
        <v>1.1499999999999999</v>
      </c>
      <c r="Y119" s="136">
        <f t="shared" si="24"/>
        <v>1.1499999999999999</v>
      </c>
      <c r="Z119" s="136">
        <f t="shared" si="24"/>
        <v>1.1499999999999999</v>
      </c>
      <c r="AA119" s="136">
        <f t="shared" si="24"/>
        <v>1.1499999999999999</v>
      </c>
      <c r="AB119" s="136">
        <f t="shared" si="24"/>
        <v>1.1499999999999999</v>
      </c>
      <c r="AC119" s="136">
        <f t="shared" si="24"/>
        <v>1.1499999999999999</v>
      </c>
      <c r="AD119" s="136">
        <f t="shared" si="24"/>
        <v>1.1499999999999999</v>
      </c>
      <c r="AE119" s="136">
        <f t="shared" si="24"/>
        <v>1.1499999999999999</v>
      </c>
      <c r="AF119" s="136">
        <f t="shared" si="24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3"/>
        <v>2.133</v>
      </c>
      <c r="D120" s="136">
        <f t="shared" si="23"/>
        <v>2.133</v>
      </c>
      <c r="E120" s="136">
        <f t="shared" si="23"/>
        <v>2.133</v>
      </c>
      <c r="F120" s="136">
        <f t="shared" si="23"/>
        <v>2.133</v>
      </c>
      <c r="G120" s="136">
        <f t="shared" si="23"/>
        <v>2.133</v>
      </c>
      <c r="H120" s="136">
        <f t="shared" si="23"/>
        <v>2.133</v>
      </c>
      <c r="I120" s="136">
        <f t="shared" si="23"/>
        <v>2.133</v>
      </c>
      <c r="J120" s="136">
        <f t="shared" si="23"/>
        <v>2.133</v>
      </c>
      <c r="K120" s="136">
        <f t="shared" si="23"/>
        <v>2.133</v>
      </c>
      <c r="L120" s="136">
        <f t="shared" si="23"/>
        <v>2.133</v>
      </c>
      <c r="M120" s="136">
        <f t="shared" si="23"/>
        <v>2.133</v>
      </c>
      <c r="N120" s="136">
        <f t="shared" si="23"/>
        <v>2.133</v>
      </c>
      <c r="O120" s="136">
        <f t="shared" si="23"/>
        <v>2.133</v>
      </c>
      <c r="P120" s="136">
        <f t="shared" si="23"/>
        <v>2.133</v>
      </c>
      <c r="Q120" s="136">
        <f t="shared" si="23"/>
        <v>2.133</v>
      </c>
      <c r="R120" s="136">
        <f t="shared" si="23"/>
        <v>2.133</v>
      </c>
      <c r="S120" s="136">
        <f t="shared" si="24"/>
        <v>2.133</v>
      </c>
      <c r="T120" s="136">
        <f t="shared" si="24"/>
        <v>2.133</v>
      </c>
      <c r="U120" s="136">
        <f t="shared" si="24"/>
        <v>2.133</v>
      </c>
      <c r="V120" s="136">
        <f t="shared" si="24"/>
        <v>2.133</v>
      </c>
      <c r="W120" s="136">
        <f t="shared" si="24"/>
        <v>2.133</v>
      </c>
      <c r="X120" s="136">
        <f t="shared" si="24"/>
        <v>2.133</v>
      </c>
      <c r="Y120" s="136">
        <f t="shared" si="24"/>
        <v>2.133</v>
      </c>
      <c r="Z120" s="136">
        <f t="shared" si="24"/>
        <v>2.133</v>
      </c>
      <c r="AA120" s="136">
        <f t="shared" si="24"/>
        <v>2.133</v>
      </c>
      <c r="AB120" s="136">
        <f t="shared" si="24"/>
        <v>2.133</v>
      </c>
      <c r="AC120" s="136">
        <f t="shared" si="24"/>
        <v>2.133</v>
      </c>
      <c r="AD120" s="136">
        <f t="shared" si="24"/>
        <v>2.133</v>
      </c>
      <c r="AE120" s="136">
        <f t="shared" si="24"/>
        <v>2.133</v>
      </c>
      <c r="AF120" s="136">
        <f t="shared" si="24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3"/>
        <v>2.09</v>
      </c>
      <c r="D121" s="136">
        <f t="shared" si="23"/>
        <v>2.09</v>
      </c>
      <c r="E121" s="136">
        <f t="shared" si="23"/>
        <v>2.09</v>
      </c>
      <c r="F121" s="136">
        <f t="shared" si="23"/>
        <v>2.09</v>
      </c>
      <c r="G121" s="136">
        <f t="shared" si="23"/>
        <v>2.09</v>
      </c>
      <c r="H121" s="136">
        <f t="shared" si="23"/>
        <v>2.09</v>
      </c>
      <c r="I121" s="136">
        <f t="shared" si="23"/>
        <v>2.09</v>
      </c>
      <c r="J121" s="136">
        <f t="shared" si="23"/>
        <v>2.09</v>
      </c>
      <c r="K121" s="136">
        <f t="shared" si="23"/>
        <v>2.09</v>
      </c>
      <c r="L121" s="136">
        <f t="shared" si="23"/>
        <v>2.09</v>
      </c>
      <c r="M121" s="136">
        <f t="shared" si="23"/>
        <v>2.09</v>
      </c>
      <c r="N121" s="136">
        <f t="shared" si="23"/>
        <v>2.09</v>
      </c>
      <c r="O121" s="136">
        <f t="shared" si="23"/>
        <v>2.09</v>
      </c>
      <c r="P121" s="136">
        <f t="shared" si="23"/>
        <v>2.09</v>
      </c>
      <c r="Q121" s="136">
        <f t="shared" si="23"/>
        <v>2.09</v>
      </c>
      <c r="R121" s="136">
        <f t="shared" ref="R121:W171" si="25">Q121</f>
        <v>2.09</v>
      </c>
      <c r="S121" s="136">
        <f t="shared" si="24"/>
        <v>2.09</v>
      </c>
      <c r="T121" s="136">
        <f t="shared" si="24"/>
        <v>2.09</v>
      </c>
      <c r="U121" s="136">
        <f t="shared" si="24"/>
        <v>2.09</v>
      </c>
      <c r="V121" s="136">
        <f t="shared" si="24"/>
        <v>2.09</v>
      </c>
      <c r="W121" s="136">
        <f t="shared" si="24"/>
        <v>2.09</v>
      </c>
      <c r="X121" s="136">
        <f t="shared" si="24"/>
        <v>2.09</v>
      </c>
      <c r="Y121" s="136">
        <f t="shared" si="24"/>
        <v>2.09</v>
      </c>
      <c r="Z121" s="136">
        <f t="shared" si="24"/>
        <v>2.09</v>
      </c>
      <c r="AA121" s="136">
        <f t="shared" si="24"/>
        <v>2.09</v>
      </c>
      <c r="AB121" s="136">
        <f t="shared" si="24"/>
        <v>2.09</v>
      </c>
      <c r="AC121" s="136">
        <f t="shared" si="24"/>
        <v>2.09</v>
      </c>
      <c r="AD121" s="136">
        <f t="shared" si="24"/>
        <v>2.09</v>
      </c>
      <c r="AE121" s="136">
        <f t="shared" si="24"/>
        <v>2.09</v>
      </c>
      <c r="AF121" s="136">
        <f t="shared" si="24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6">B122</f>
        <v>1.1399999999999999</v>
      </c>
      <c r="D122" s="136">
        <f t="shared" si="26"/>
        <v>1.1399999999999999</v>
      </c>
      <c r="E122" s="136">
        <f t="shared" si="26"/>
        <v>1.1399999999999999</v>
      </c>
      <c r="F122" s="136">
        <f t="shared" si="26"/>
        <v>1.1399999999999999</v>
      </c>
      <c r="G122" s="136">
        <f t="shared" si="26"/>
        <v>1.1399999999999999</v>
      </c>
      <c r="H122" s="136">
        <f t="shared" si="26"/>
        <v>1.1399999999999999</v>
      </c>
      <c r="I122" s="136">
        <f t="shared" si="26"/>
        <v>1.1399999999999999</v>
      </c>
      <c r="J122" s="136">
        <f t="shared" si="26"/>
        <v>1.1399999999999999</v>
      </c>
      <c r="K122" s="136">
        <f t="shared" si="26"/>
        <v>1.1399999999999999</v>
      </c>
      <c r="L122" s="136">
        <f t="shared" si="26"/>
        <v>1.1399999999999999</v>
      </c>
      <c r="M122" s="136">
        <f t="shared" si="26"/>
        <v>1.1399999999999999</v>
      </c>
      <c r="N122" s="136">
        <f t="shared" si="26"/>
        <v>1.1399999999999999</v>
      </c>
      <c r="O122" s="136">
        <f t="shared" si="26"/>
        <v>1.1399999999999999</v>
      </c>
      <c r="P122" s="136">
        <f t="shared" si="26"/>
        <v>1.1399999999999999</v>
      </c>
      <c r="Q122" s="136">
        <f t="shared" si="26"/>
        <v>1.1399999999999999</v>
      </c>
      <c r="R122" s="136">
        <f t="shared" si="25"/>
        <v>1.1399999999999999</v>
      </c>
      <c r="S122" s="136">
        <f t="shared" si="24"/>
        <v>1.1399999999999999</v>
      </c>
      <c r="T122" s="136">
        <f t="shared" si="24"/>
        <v>1.1399999999999999</v>
      </c>
      <c r="U122" s="136">
        <f t="shared" si="24"/>
        <v>1.1399999999999999</v>
      </c>
      <c r="V122" s="136">
        <f t="shared" si="24"/>
        <v>1.1399999999999999</v>
      </c>
      <c r="W122" s="136">
        <f t="shared" si="24"/>
        <v>1.1399999999999999</v>
      </c>
      <c r="X122" s="136">
        <f t="shared" si="24"/>
        <v>1.1399999999999999</v>
      </c>
      <c r="Y122" s="136">
        <f t="shared" si="24"/>
        <v>1.1399999999999999</v>
      </c>
      <c r="Z122" s="136">
        <f t="shared" si="24"/>
        <v>1.1399999999999999</v>
      </c>
      <c r="AA122" s="136">
        <f t="shared" si="24"/>
        <v>1.1399999999999999</v>
      </c>
      <c r="AB122" s="136">
        <f t="shared" si="24"/>
        <v>1.1399999999999999</v>
      </c>
      <c r="AC122" s="136">
        <f t="shared" si="24"/>
        <v>1.1399999999999999</v>
      </c>
      <c r="AD122" s="136">
        <f t="shared" si="24"/>
        <v>1.1399999999999999</v>
      </c>
      <c r="AE122" s="136">
        <f t="shared" si="24"/>
        <v>1.1399999999999999</v>
      </c>
      <c r="AF122" s="136">
        <f t="shared" si="24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6"/>
        <v>0.82</v>
      </c>
      <c r="D123" s="136">
        <f t="shared" si="26"/>
        <v>0.82</v>
      </c>
      <c r="E123" s="136">
        <f t="shared" si="26"/>
        <v>0.82</v>
      </c>
      <c r="F123" s="136">
        <f t="shared" si="26"/>
        <v>0.82</v>
      </c>
      <c r="G123" s="136">
        <f t="shared" si="26"/>
        <v>0.82</v>
      </c>
      <c r="H123" s="136">
        <f t="shared" si="26"/>
        <v>0.82</v>
      </c>
      <c r="I123" s="136">
        <f t="shared" si="26"/>
        <v>0.82</v>
      </c>
      <c r="J123" s="136">
        <f t="shared" si="26"/>
        <v>0.82</v>
      </c>
      <c r="K123" s="136">
        <f t="shared" si="26"/>
        <v>0.82</v>
      </c>
      <c r="L123" s="136">
        <f t="shared" si="26"/>
        <v>0.82</v>
      </c>
      <c r="M123" s="136">
        <f t="shared" si="26"/>
        <v>0.82</v>
      </c>
      <c r="N123" s="136">
        <f t="shared" si="26"/>
        <v>0.82</v>
      </c>
      <c r="O123" s="136">
        <f t="shared" si="26"/>
        <v>0.82</v>
      </c>
      <c r="P123" s="136">
        <f t="shared" si="26"/>
        <v>0.82</v>
      </c>
      <c r="Q123" s="136">
        <f t="shared" si="26"/>
        <v>0.82</v>
      </c>
      <c r="R123" s="136">
        <f t="shared" si="25"/>
        <v>0.82</v>
      </c>
      <c r="S123" s="136">
        <f t="shared" si="24"/>
        <v>0.82</v>
      </c>
      <c r="T123" s="136">
        <f t="shared" si="24"/>
        <v>0.82</v>
      </c>
      <c r="U123" s="136">
        <f t="shared" si="24"/>
        <v>0.82</v>
      </c>
      <c r="V123" s="136">
        <f t="shared" si="24"/>
        <v>0.82</v>
      </c>
      <c r="W123" s="136">
        <f t="shared" si="24"/>
        <v>0.82</v>
      </c>
      <c r="X123" s="136">
        <f t="shared" si="24"/>
        <v>0.82</v>
      </c>
      <c r="Y123" s="136">
        <f t="shared" si="24"/>
        <v>0.82</v>
      </c>
      <c r="Z123" s="136">
        <f t="shared" si="24"/>
        <v>0.82</v>
      </c>
      <c r="AA123" s="136">
        <f t="shared" si="24"/>
        <v>0.82</v>
      </c>
      <c r="AB123" s="136">
        <f t="shared" si="24"/>
        <v>0.82</v>
      </c>
      <c r="AC123" s="136">
        <f t="shared" si="24"/>
        <v>0.82</v>
      </c>
      <c r="AD123" s="136">
        <f t="shared" si="24"/>
        <v>0.82</v>
      </c>
      <c r="AE123" s="136">
        <f t="shared" si="24"/>
        <v>0.82</v>
      </c>
      <c r="AF123" s="136">
        <f t="shared" si="24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6"/>
        <v>2</v>
      </c>
      <c r="D124" s="136">
        <f t="shared" si="26"/>
        <v>2</v>
      </c>
      <c r="E124" s="136">
        <f t="shared" si="26"/>
        <v>2</v>
      </c>
      <c r="F124" s="136">
        <f t="shared" si="26"/>
        <v>2</v>
      </c>
      <c r="G124" s="136">
        <f t="shared" si="26"/>
        <v>2</v>
      </c>
      <c r="H124" s="136">
        <f t="shared" si="26"/>
        <v>2</v>
      </c>
      <c r="I124" s="136">
        <f t="shared" si="26"/>
        <v>2</v>
      </c>
      <c r="J124" s="136">
        <f t="shared" si="26"/>
        <v>2</v>
      </c>
      <c r="K124" s="136">
        <f t="shared" si="26"/>
        <v>2</v>
      </c>
      <c r="L124" s="136">
        <f t="shared" si="26"/>
        <v>2</v>
      </c>
      <c r="M124" s="136">
        <f t="shared" si="26"/>
        <v>2</v>
      </c>
      <c r="N124" s="136">
        <f t="shared" si="26"/>
        <v>2</v>
      </c>
      <c r="O124" s="136">
        <f t="shared" si="26"/>
        <v>2</v>
      </c>
      <c r="P124" s="136">
        <f t="shared" si="26"/>
        <v>2</v>
      </c>
      <c r="Q124" s="136">
        <f t="shared" si="26"/>
        <v>2</v>
      </c>
      <c r="R124" s="136">
        <f t="shared" si="25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ref="V124:AF147" si="27">U124</f>
        <v>2</v>
      </c>
      <c r="W124" s="136">
        <f t="shared" si="27"/>
        <v>2</v>
      </c>
      <c r="X124" s="136">
        <f t="shared" si="27"/>
        <v>2</v>
      </c>
      <c r="Y124" s="136">
        <f t="shared" si="27"/>
        <v>2</v>
      </c>
      <c r="Z124" s="136">
        <f t="shared" si="27"/>
        <v>2</v>
      </c>
      <c r="AA124" s="136">
        <f t="shared" si="27"/>
        <v>2</v>
      </c>
      <c r="AB124" s="136">
        <f t="shared" si="27"/>
        <v>2</v>
      </c>
      <c r="AC124" s="136">
        <f t="shared" si="27"/>
        <v>2</v>
      </c>
      <c r="AD124" s="136">
        <f t="shared" si="27"/>
        <v>2</v>
      </c>
      <c r="AE124" s="136">
        <f t="shared" si="27"/>
        <v>2</v>
      </c>
      <c r="AF124" s="136">
        <f t="shared" si="27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6"/>
        <v>5.61</v>
      </c>
      <c r="D125" s="136">
        <f t="shared" si="26"/>
        <v>5.61</v>
      </c>
      <c r="E125" s="136">
        <f t="shared" si="26"/>
        <v>5.61</v>
      </c>
      <c r="F125" s="136">
        <f t="shared" si="26"/>
        <v>5.61</v>
      </c>
      <c r="G125" s="136">
        <f t="shared" si="26"/>
        <v>5.61</v>
      </c>
      <c r="H125" s="136">
        <f t="shared" si="26"/>
        <v>5.61</v>
      </c>
      <c r="I125" s="136">
        <f t="shared" si="26"/>
        <v>5.61</v>
      </c>
      <c r="J125" s="136">
        <f t="shared" si="26"/>
        <v>5.61</v>
      </c>
      <c r="K125" s="136">
        <f t="shared" si="26"/>
        <v>5.61</v>
      </c>
      <c r="L125" s="136">
        <f t="shared" si="26"/>
        <v>5.61</v>
      </c>
      <c r="M125" s="136">
        <f t="shared" si="26"/>
        <v>5.61</v>
      </c>
      <c r="N125" s="136">
        <f t="shared" si="26"/>
        <v>5.61</v>
      </c>
      <c r="O125" s="136">
        <f t="shared" si="26"/>
        <v>5.61</v>
      </c>
      <c r="P125" s="136">
        <f t="shared" si="26"/>
        <v>5.61</v>
      </c>
      <c r="Q125" s="136">
        <f t="shared" si="26"/>
        <v>5.61</v>
      </c>
      <c r="R125" s="136">
        <f t="shared" si="25"/>
        <v>5.61</v>
      </c>
      <c r="S125" s="136">
        <f t="shared" si="25"/>
        <v>5.61</v>
      </c>
      <c r="T125" s="136">
        <f t="shared" si="25"/>
        <v>5.61</v>
      </c>
      <c r="U125" s="136">
        <f t="shared" si="25"/>
        <v>5.61</v>
      </c>
      <c r="V125" s="136">
        <f t="shared" si="27"/>
        <v>5.61</v>
      </c>
      <c r="W125" s="136">
        <f t="shared" si="27"/>
        <v>5.61</v>
      </c>
      <c r="X125" s="136">
        <f t="shared" si="27"/>
        <v>5.61</v>
      </c>
      <c r="Y125" s="136">
        <f t="shared" si="27"/>
        <v>5.61</v>
      </c>
      <c r="Z125" s="136">
        <f t="shared" si="27"/>
        <v>5.61</v>
      </c>
      <c r="AA125" s="136">
        <f t="shared" si="27"/>
        <v>5.61</v>
      </c>
      <c r="AB125" s="136">
        <f t="shared" si="27"/>
        <v>5.61</v>
      </c>
      <c r="AC125" s="136">
        <f t="shared" si="27"/>
        <v>5.61</v>
      </c>
      <c r="AD125" s="136">
        <f t="shared" si="27"/>
        <v>5.61</v>
      </c>
      <c r="AE125" s="136">
        <f t="shared" si="27"/>
        <v>5.61</v>
      </c>
      <c r="AF125" s="136">
        <f t="shared" si="27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6"/>
        <v>1.25</v>
      </c>
      <c r="D127" s="136">
        <f t="shared" si="26"/>
        <v>1.25</v>
      </c>
      <c r="E127" s="136">
        <f t="shared" si="26"/>
        <v>1.25</v>
      </c>
      <c r="F127" s="136">
        <f t="shared" si="26"/>
        <v>1.25</v>
      </c>
      <c r="G127" s="136">
        <f t="shared" si="26"/>
        <v>1.25</v>
      </c>
      <c r="H127" s="136">
        <f t="shared" si="26"/>
        <v>1.25</v>
      </c>
      <c r="I127" s="136">
        <f t="shared" si="26"/>
        <v>1.25</v>
      </c>
      <c r="J127" s="136">
        <f t="shared" si="26"/>
        <v>1.25</v>
      </c>
      <c r="K127" s="136">
        <f t="shared" si="26"/>
        <v>1.25</v>
      </c>
      <c r="L127" s="136">
        <f t="shared" si="26"/>
        <v>1.25</v>
      </c>
      <c r="M127" s="136">
        <f t="shared" si="26"/>
        <v>1.25</v>
      </c>
      <c r="N127" s="136">
        <f t="shared" si="26"/>
        <v>1.25</v>
      </c>
      <c r="O127" s="136">
        <f t="shared" si="26"/>
        <v>1.25</v>
      </c>
      <c r="P127" s="136">
        <f t="shared" si="26"/>
        <v>1.25</v>
      </c>
      <c r="Q127" s="136">
        <f t="shared" si="26"/>
        <v>1.25</v>
      </c>
      <c r="R127" s="136">
        <f t="shared" si="25"/>
        <v>1.25</v>
      </c>
      <c r="S127" s="136">
        <f t="shared" si="25"/>
        <v>1.25</v>
      </c>
      <c r="T127" s="136">
        <f t="shared" si="25"/>
        <v>1.25</v>
      </c>
      <c r="U127" s="136">
        <f t="shared" si="25"/>
        <v>1.25</v>
      </c>
      <c r="V127" s="136">
        <f t="shared" si="27"/>
        <v>1.25</v>
      </c>
      <c r="W127" s="136">
        <f t="shared" si="27"/>
        <v>1.25</v>
      </c>
      <c r="X127" s="136">
        <f t="shared" si="27"/>
        <v>1.25</v>
      </c>
      <c r="Y127" s="136">
        <f t="shared" si="27"/>
        <v>1.25</v>
      </c>
      <c r="Z127" s="136">
        <f t="shared" si="27"/>
        <v>1.25</v>
      </c>
      <c r="AA127" s="136">
        <f t="shared" si="27"/>
        <v>1.25</v>
      </c>
      <c r="AB127" s="136">
        <f t="shared" si="27"/>
        <v>1.25</v>
      </c>
      <c r="AC127" s="136">
        <f t="shared" si="27"/>
        <v>1.25</v>
      </c>
      <c r="AD127" s="136">
        <f t="shared" si="27"/>
        <v>1.25</v>
      </c>
      <c r="AE127" s="136">
        <f t="shared" si="27"/>
        <v>1.25</v>
      </c>
      <c r="AF127" s="136">
        <f t="shared" si="27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6"/>
        <v>1.46</v>
      </c>
      <c r="D128" s="136">
        <f t="shared" si="26"/>
        <v>1.46</v>
      </c>
      <c r="E128" s="136">
        <f t="shared" si="26"/>
        <v>1.46</v>
      </c>
      <c r="F128" s="136">
        <f t="shared" si="26"/>
        <v>1.46</v>
      </c>
      <c r="G128" s="136">
        <f t="shared" si="26"/>
        <v>1.46</v>
      </c>
      <c r="H128" s="136">
        <f t="shared" si="26"/>
        <v>1.46</v>
      </c>
      <c r="I128" s="136">
        <f t="shared" si="26"/>
        <v>1.46</v>
      </c>
      <c r="J128" s="136">
        <f t="shared" si="26"/>
        <v>1.46</v>
      </c>
      <c r="K128" s="136">
        <f t="shared" si="26"/>
        <v>1.46</v>
      </c>
      <c r="L128" s="136">
        <f t="shared" si="26"/>
        <v>1.46</v>
      </c>
      <c r="M128" s="136">
        <f t="shared" si="26"/>
        <v>1.46</v>
      </c>
      <c r="N128" s="136">
        <f t="shared" si="26"/>
        <v>1.46</v>
      </c>
      <c r="O128" s="136">
        <f t="shared" si="26"/>
        <v>1.46</v>
      </c>
      <c r="P128" s="136">
        <f t="shared" si="26"/>
        <v>1.46</v>
      </c>
      <c r="Q128" s="136">
        <f t="shared" si="26"/>
        <v>1.46</v>
      </c>
      <c r="R128" s="136">
        <f t="shared" si="25"/>
        <v>1.46</v>
      </c>
      <c r="S128" s="136">
        <f t="shared" si="25"/>
        <v>1.46</v>
      </c>
      <c r="T128" s="136">
        <f t="shared" si="25"/>
        <v>1.46</v>
      </c>
      <c r="U128" s="136">
        <f t="shared" si="25"/>
        <v>1.46</v>
      </c>
      <c r="V128" s="136">
        <f t="shared" si="27"/>
        <v>1.46</v>
      </c>
      <c r="W128" s="136">
        <f t="shared" si="27"/>
        <v>1.46</v>
      </c>
      <c r="X128" s="136">
        <f t="shared" si="27"/>
        <v>1.46</v>
      </c>
      <c r="Y128" s="136">
        <f t="shared" si="27"/>
        <v>1.46</v>
      </c>
      <c r="Z128" s="136">
        <f t="shared" si="27"/>
        <v>1.46</v>
      </c>
      <c r="AA128" s="136">
        <f t="shared" si="27"/>
        <v>1.46</v>
      </c>
      <c r="AB128" s="136">
        <f t="shared" si="27"/>
        <v>1.46</v>
      </c>
      <c r="AC128" s="136">
        <f t="shared" si="27"/>
        <v>1.46</v>
      </c>
      <c r="AD128" s="136">
        <f t="shared" si="27"/>
        <v>1.46</v>
      </c>
      <c r="AE128" s="136">
        <f t="shared" si="27"/>
        <v>1.46</v>
      </c>
      <c r="AF128" s="136">
        <f t="shared" si="27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6"/>
        <v>3</v>
      </c>
      <c r="D129" s="136">
        <f t="shared" si="26"/>
        <v>3</v>
      </c>
      <c r="E129" s="136">
        <f t="shared" si="26"/>
        <v>3</v>
      </c>
      <c r="F129" s="136">
        <f t="shared" si="26"/>
        <v>3</v>
      </c>
      <c r="G129" s="136">
        <f t="shared" si="26"/>
        <v>3</v>
      </c>
      <c r="H129" s="136">
        <f t="shared" si="26"/>
        <v>3</v>
      </c>
      <c r="I129" s="136">
        <f t="shared" si="26"/>
        <v>3</v>
      </c>
      <c r="J129" s="136">
        <f t="shared" si="26"/>
        <v>3</v>
      </c>
      <c r="K129" s="136">
        <f t="shared" si="26"/>
        <v>3</v>
      </c>
      <c r="L129" s="136">
        <f t="shared" si="26"/>
        <v>3</v>
      </c>
      <c r="M129" s="136">
        <f t="shared" si="26"/>
        <v>3</v>
      </c>
      <c r="N129" s="136">
        <f t="shared" si="26"/>
        <v>3</v>
      </c>
      <c r="O129" s="136">
        <f t="shared" si="26"/>
        <v>3</v>
      </c>
      <c r="P129" s="136">
        <f t="shared" si="26"/>
        <v>3</v>
      </c>
      <c r="Q129" s="136">
        <f t="shared" si="26"/>
        <v>3</v>
      </c>
      <c r="R129" s="136">
        <f t="shared" si="25"/>
        <v>3</v>
      </c>
      <c r="S129" s="136">
        <f t="shared" si="25"/>
        <v>3</v>
      </c>
      <c r="T129" s="136">
        <f t="shared" si="25"/>
        <v>3</v>
      </c>
      <c r="U129" s="136">
        <f t="shared" si="25"/>
        <v>3</v>
      </c>
      <c r="V129" s="136">
        <f t="shared" si="27"/>
        <v>3</v>
      </c>
      <c r="W129" s="136">
        <f t="shared" si="27"/>
        <v>3</v>
      </c>
      <c r="X129" s="136">
        <f t="shared" si="27"/>
        <v>3</v>
      </c>
      <c r="Y129" s="136">
        <f t="shared" si="27"/>
        <v>3</v>
      </c>
      <c r="Z129" s="136">
        <f t="shared" si="27"/>
        <v>3</v>
      </c>
      <c r="AA129" s="136">
        <f t="shared" si="27"/>
        <v>3</v>
      </c>
      <c r="AB129" s="136">
        <f t="shared" si="27"/>
        <v>3</v>
      </c>
      <c r="AC129" s="136">
        <f t="shared" si="27"/>
        <v>3</v>
      </c>
      <c r="AD129" s="136">
        <f t="shared" si="27"/>
        <v>3</v>
      </c>
      <c r="AE129" s="136">
        <f t="shared" si="27"/>
        <v>3</v>
      </c>
      <c r="AF129" s="136">
        <f t="shared" si="27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6"/>
        <v>3.3</v>
      </c>
      <c r="D130" s="136">
        <f t="shared" si="26"/>
        <v>3.3</v>
      </c>
      <c r="E130" s="136">
        <f t="shared" si="26"/>
        <v>3.3</v>
      </c>
      <c r="F130" s="136">
        <f t="shared" si="26"/>
        <v>3.3</v>
      </c>
      <c r="G130" s="136">
        <f t="shared" si="26"/>
        <v>3.3</v>
      </c>
      <c r="H130" s="136">
        <f t="shared" si="26"/>
        <v>3.3</v>
      </c>
      <c r="I130" s="136">
        <f t="shared" si="26"/>
        <v>3.3</v>
      </c>
      <c r="J130" s="136">
        <f t="shared" si="26"/>
        <v>3.3</v>
      </c>
      <c r="K130" s="136">
        <f t="shared" si="26"/>
        <v>3.3</v>
      </c>
      <c r="L130" s="136">
        <f t="shared" si="26"/>
        <v>3.3</v>
      </c>
      <c r="M130" s="136">
        <f t="shared" si="26"/>
        <v>3.3</v>
      </c>
      <c r="N130" s="136">
        <f t="shared" si="26"/>
        <v>3.3</v>
      </c>
      <c r="O130" s="136">
        <f t="shared" si="26"/>
        <v>3.3</v>
      </c>
      <c r="P130" s="136">
        <f t="shared" si="26"/>
        <v>3.3</v>
      </c>
      <c r="Q130" s="136">
        <f t="shared" si="26"/>
        <v>3.3</v>
      </c>
      <c r="R130" s="136">
        <f t="shared" si="25"/>
        <v>3.3</v>
      </c>
      <c r="S130" s="136">
        <f t="shared" si="25"/>
        <v>3.3</v>
      </c>
      <c r="T130" s="136">
        <f t="shared" si="25"/>
        <v>3.3</v>
      </c>
      <c r="U130" s="136">
        <f t="shared" si="25"/>
        <v>3.3</v>
      </c>
      <c r="V130" s="136">
        <f t="shared" si="27"/>
        <v>3.3</v>
      </c>
      <c r="W130" s="136">
        <f t="shared" si="27"/>
        <v>3.3</v>
      </c>
      <c r="X130" s="136">
        <f t="shared" si="27"/>
        <v>3.3</v>
      </c>
      <c r="Y130" s="136">
        <f t="shared" si="27"/>
        <v>3.3</v>
      </c>
      <c r="Z130" s="136">
        <f t="shared" si="27"/>
        <v>3.3</v>
      </c>
      <c r="AA130" s="136">
        <f t="shared" si="27"/>
        <v>3.3</v>
      </c>
      <c r="AB130" s="136">
        <f t="shared" si="27"/>
        <v>3.3</v>
      </c>
      <c r="AC130" s="136">
        <f t="shared" si="27"/>
        <v>3.3</v>
      </c>
      <c r="AD130" s="136">
        <f t="shared" si="27"/>
        <v>3.3</v>
      </c>
      <c r="AE130" s="136">
        <f t="shared" si="27"/>
        <v>3.3</v>
      </c>
      <c r="AF130" s="136">
        <f t="shared" si="27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6"/>
        <v>1.76</v>
      </c>
      <c r="D131" s="136">
        <f t="shared" si="26"/>
        <v>1.76</v>
      </c>
      <c r="E131" s="136">
        <f t="shared" si="26"/>
        <v>1.76</v>
      </c>
      <c r="F131" s="136">
        <f t="shared" si="26"/>
        <v>1.76</v>
      </c>
      <c r="G131" s="136">
        <f t="shared" si="26"/>
        <v>1.76</v>
      </c>
      <c r="H131" s="136">
        <f t="shared" si="26"/>
        <v>1.76</v>
      </c>
      <c r="I131" s="136">
        <f t="shared" si="26"/>
        <v>1.76</v>
      </c>
      <c r="J131" s="136">
        <f t="shared" si="26"/>
        <v>1.76</v>
      </c>
      <c r="K131" s="136">
        <f t="shared" si="26"/>
        <v>1.76</v>
      </c>
      <c r="L131" s="136">
        <f t="shared" si="26"/>
        <v>1.76</v>
      </c>
      <c r="M131" s="136">
        <f t="shared" si="26"/>
        <v>1.76</v>
      </c>
      <c r="N131" s="136">
        <f t="shared" si="26"/>
        <v>1.76</v>
      </c>
      <c r="O131" s="136">
        <f t="shared" si="26"/>
        <v>1.76</v>
      </c>
      <c r="P131" s="136">
        <f t="shared" si="26"/>
        <v>1.76</v>
      </c>
      <c r="Q131" s="136">
        <f t="shared" si="26"/>
        <v>1.76</v>
      </c>
      <c r="R131" s="136">
        <f t="shared" si="25"/>
        <v>1.76</v>
      </c>
      <c r="S131" s="136">
        <f t="shared" si="25"/>
        <v>1.76</v>
      </c>
      <c r="T131" s="136">
        <f t="shared" si="25"/>
        <v>1.76</v>
      </c>
      <c r="U131" s="136">
        <f t="shared" si="25"/>
        <v>1.76</v>
      </c>
      <c r="V131" s="136">
        <f t="shared" si="27"/>
        <v>1.76</v>
      </c>
      <c r="W131" s="136">
        <f t="shared" si="27"/>
        <v>1.76</v>
      </c>
      <c r="X131" s="136">
        <f t="shared" si="27"/>
        <v>1.76</v>
      </c>
      <c r="Y131" s="136">
        <f t="shared" si="27"/>
        <v>1.76</v>
      </c>
      <c r="Z131" s="136">
        <f t="shared" si="27"/>
        <v>1.76</v>
      </c>
      <c r="AA131" s="136">
        <f t="shared" si="27"/>
        <v>1.76</v>
      </c>
      <c r="AB131" s="136">
        <f t="shared" si="27"/>
        <v>1.76</v>
      </c>
      <c r="AC131" s="136">
        <f t="shared" si="27"/>
        <v>1.76</v>
      </c>
      <c r="AD131" s="136">
        <f t="shared" si="27"/>
        <v>1.76</v>
      </c>
      <c r="AE131" s="136">
        <f t="shared" si="27"/>
        <v>1.76</v>
      </c>
      <c r="AF131" s="136">
        <f t="shared" si="27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6"/>
        <v>0</v>
      </c>
      <c r="D132" s="136">
        <f t="shared" si="26"/>
        <v>0</v>
      </c>
      <c r="E132" s="136">
        <f t="shared" si="26"/>
        <v>0</v>
      </c>
      <c r="F132" s="136">
        <f t="shared" si="26"/>
        <v>0</v>
      </c>
      <c r="G132" s="136">
        <f t="shared" si="26"/>
        <v>0</v>
      </c>
      <c r="H132" s="136">
        <f t="shared" si="26"/>
        <v>0</v>
      </c>
      <c r="I132" s="136">
        <f t="shared" si="26"/>
        <v>0</v>
      </c>
      <c r="J132" s="136">
        <f t="shared" si="26"/>
        <v>0</v>
      </c>
      <c r="K132" s="136">
        <f t="shared" si="26"/>
        <v>0</v>
      </c>
      <c r="L132" s="136">
        <f t="shared" si="26"/>
        <v>0</v>
      </c>
      <c r="M132" s="136">
        <f t="shared" si="26"/>
        <v>0</v>
      </c>
      <c r="N132" s="136">
        <f t="shared" si="26"/>
        <v>0</v>
      </c>
      <c r="O132" s="136">
        <f t="shared" si="26"/>
        <v>0</v>
      </c>
      <c r="P132" s="136">
        <f t="shared" si="26"/>
        <v>0</v>
      </c>
      <c r="Q132" s="136">
        <f t="shared" si="26"/>
        <v>0</v>
      </c>
      <c r="R132" s="136">
        <f t="shared" si="25"/>
        <v>0</v>
      </c>
      <c r="S132" s="136">
        <f t="shared" si="25"/>
        <v>0</v>
      </c>
      <c r="T132" s="136">
        <f t="shared" si="25"/>
        <v>0</v>
      </c>
      <c r="U132" s="136">
        <f t="shared" si="25"/>
        <v>0</v>
      </c>
      <c r="V132" s="136">
        <f t="shared" si="27"/>
        <v>0</v>
      </c>
      <c r="W132" s="136">
        <f t="shared" si="27"/>
        <v>0</v>
      </c>
      <c r="X132" s="136">
        <f t="shared" si="27"/>
        <v>0</v>
      </c>
      <c r="Y132" s="136">
        <f t="shared" si="27"/>
        <v>0</v>
      </c>
      <c r="Z132" s="136">
        <f t="shared" si="27"/>
        <v>0</v>
      </c>
      <c r="AA132" s="136">
        <f t="shared" si="27"/>
        <v>0</v>
      </c>
      <c r="AB132" s="136">
        <f t="shared" si="27"/>
        <v>0</v>
      </c>
      <c r="AC132" s="136">
        <f t="shared" si="27"/>
        <v>0</v>
      </c>
      <c r="AD132" s="136">
        <f t="shared" si="27"/>
        <v>0</v>
      </c>
      <c r="AE132" s="136">
        <f t="shared" si="27"/>
        <v>0</v>
      </c>
      <c r="AF132" s="136">
        <f t="shared" si="27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6"/>
        <v>0.1</v>
      </c>
      <c r="D133" s="136">
        <f t="shared" si="26"/>
        <v>0.1</v>
      </c>
      <c r="E133" s="136">
        <f t="shared" si="26"/>
        <v>0.1</v>
      </c>
      <c r="F133" s="136">
        <f t="shared" si="26"/>
        <v>0.1</v>
      </c>
      <c r="G133" s="136">
        <f t="shared" si="26"/>
        <v>0.1</v>
      </c>
      <c r="H133" s="136">
        <f t="shared" si="26"/>
        <v>0.1</v>
      </c>
      <c r="I133" s="136">
        <f t="shared" si="26"/>
        <v>0.1</v>
      </c>
      <c r="J133" s="136">
        <f t="shared" si="26"/>
        <v>0.1</v>
      </c>
      <c r="K133" s="136">
        <f t="shared" si="26"/>
        <v>0.1</v>
      </c>
      <c r="L133" s="136">
        <f t="shared" si="26"/>
        <v>0.1</v>
      </c>
      <c r="M133" s="136">
        <f t="shared" si="26"/>
        <v>0.1</v>
      </c>
      <c r="N133" s="136">
        <f t="shared" si="26"/>
        <v>0.1</v>
      </c>
      <c r="O133" s="136">
        <f t="shared" si="26"/>
        <v>0.1</v>
      </c>
      <c r="P133" s="136">
        <f t="shared" si="26"/>
        <v>0.1</v>
      </c>
      <c r="Q133" s="136">
        <f t="shared" si="26"/>
        <v>0.1</v>
      </c>
      <c r="R133" s="136">
        <f t="shared" si="25"/>
        <v>0.1</v>
      </c>
      <c r="S133" s="136">
        <f t="shared" si="25"/>
        <v>0.1</v>
      </c>
      <c r="T133" s="136">
        <f t="shared" si="25"/>
        <v>0.1</v>
      </c>
      <c r="U133" s="136">
        <f t="shared" si="25"/>
        <v>0.1</v>
      </c>
      <c r="V133" s="136">
        <f t="shared" si="27"/>
        <v>0.1</v>
      </c>
      <c r="W133" s="136">
        <f t="shared" si="27"/>
        <v>0.1</v>
      </c>
      <c r="X133" s="136">
        <f t="shared" si="27"/>
        <v>0.1</v>
      </c>
      <c r="Y133" s="136">
        <f t="shared" si="27"/>
        <v>0.1</v>
      </c>
      <c r="Z133" s="136">
        <f t="shared" si="27"/>
        <v>0.1</v>
      </c>
      <c r="AA133" s="136">
        <f t="shared" si="27"/>
        <v>0.1</v>
      </c>
      <c r="AB133" s="136">
        <f t="shared" si="27"/>
        <v>0.1</v>
      </c>
      <c r="AC133" s="136">
        <f t="shared" si="27"/>
        <v>0.1</v>
      </c>
      <c r="AD133" s="136">
        <f t="shared" si="27"/>
        <v>0.1</v>
      </c>
      <c r="AE133" s="136">
        <f t="shared" si="27"/>
        <v>0.1</v>
      </c>
      <c r="AF133" s="136">
        <f t="shared" si="27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6"/>
        <v>2.0499999999999998</v>
      </c>
      <c r="D134" s="136">
        <f t="shared" si="26"/>
        <v>2.0499999999999998</v>
      </c>
      <c r="E134" s="136">
        <f t="shared" si="26"/>
        <v>2.0499999999999998</v>
      </c>
      <c r="F134" s="136">
        <f t="shared" si="26"/>
        <v>2.0499999999999998</v>
      </c>
      <c r="G134" s="136">
        <f t="shared" si="26"/>
        <v>2.0499999999999998</v>
      </c>
      <c r="H134" s="136">
        <f t="shared" si="26"/>
        <v>2.0499999999999998</v>
      </c>
      <c r="I134" s="136">
        <f t="shared" si="26"/>
        <v>2.0499999999999998</v>
      </c>
      <c r="J134" s="136">
        <f t="shared" si="26"/>
        <v>2.0499999999999998</v>
      </c>
      <c r="K134" s="136">
        <f t="shared" si="26"/>
        <v>2.0499999999999998</v>
      </c>
      <c r="L134" s="136">
        <f t="shared" si="26"/>
        <v>2.0499999999999998</v>
      </c>
      <c r="M134" s="136">
        <f t="shared" si="26"/>
        <v>2.0499999999999998</v>
      </c>
      <c r="N134" s="136">
        <f t="shared" si="26"/>
        <v>2.0499999999999998</v>
      </c>
      <c r="O134" s="136">
        <f t="shared" si="26"/>
        <v>2.0499999999999998</v>
      </c>
      <c r="P134" s="136">
        <f t="shared" si="26"/>
        <v>2.0499999999999998</v>
      </c>
      <c r="Q134" s="136">
        <f t="shared" si="26"/>
        <v>2.0499999999999998</v>
      </c>
      <c r="R134" s="136">
        <f t="shared" si="25"/>
        <v>2.0499999999999998</v>
      </c>
      <c r="S134" s="136">
        <f t="shared" si="25"/>
        <v>2.0499999999999998</v>
      </c>
      <c r="T134" s="136">
        <f t="shared" si="25"/>
        <v>2.0499999999999998</v>
      </c>
      <c r="U134" s="136">
        <f t="shared" si="25"/>
        <v>2.0499999999999998</v>
      </c>
      <c r="V134" s="136">
        <f t="shared" si="27"/>
        <v>2.0499999999999998</v>
      </c>
      <c r="W134" s="136">
        <f t="shared" si="27"/>
        <v>2.0499999999999998</v>
      </c>
      <c r="X134" s="136">
        <f t="shared" si="27"/>
        <v>2.0499999999999998</v>
      </c>
      <c r="Y134" s="136">
        <f t="shared" si="27"/>
        <v>2.0499999999999998</v>
      </c>
      <c r="Z134" s="136">
        <f t="shared" si="27"/>
        <v>2.0499999999999998</v>
      </c>
      <c r="AA134" s="136">
        <f t="shared" si="27"/>
        <v>2.0499999999999998</v>
      </c>
      <c r="AB134" s="136">
        <f t="shared" si="27"/>
        <v>2.0499999999999998</v>
      </c>
      <c r="AC134" s="136">
        <f t="shared" si="27"/>
        <v>2.0499999999999998</v>
      </c>
      <c r="AD134" s="136">
        <f t="shared" si="27"/>
        <v>2.0499999999999998</v>
      </c>
      <c r="AE134" s="136">
        <f t="shared" si="27"/>
        <v>2.0499999999999998</v>
      </c>
      <c r="AF134" s="136">
        <f t="shared" si="27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6"/>
        <v>2.15</v>
      </c>
      <c r="D135" s="136">
        <f t="shared" si="26"/>
        <v>2.15</v>
      </c>
      <c r="E135" s="136">
        <f t="shared" si="26"/>
        <v>2.15</v>
      </c>
      <c r="F135" s="136">
        <f t="shared" si="26"/>
        <v>2.15</v>
      </c>
      <c r="G135" s="136">
        <f t="shared" si="26"/>
        <v>2.15</v>
      </c>
      <c r="H135" s="136">
        <f t="shared" si="26"/>
        <v>2.15</v>
      </c>
      <c r="I135" s="136">
        <f t="shared" si="26"/>
        <v>2.15</v>
      </c>
      <c r="J135" s="136">
        <f t="shared" si="26"/>
        <v>2.15</v>
      </c>
      <c r="K135" s="136">
        <f t="shared" si="26"/>
        <v>2.15</v>
      </c>
      <c r="L135" s="136">
        <f t="shared" si="26"/>
        <v>2.15</v>
      </c>
      <c r="M135" s="136">
        <f t="shared" si="26"/>
        <v>2.15</v>
      </c>
      <c r="N135" s="136">
        <f t="shared" si="26"/>
        <v>2.15</v>
      </c>
      <c r="O135" s="136">
        <f t="shared" si="26"/>
        <v>2.15</v>
      </c>
      <c r="P135" s="136">
        <f t="shared" si="26"/>
        <v>2.15</v>
      </c>
      <c r="Q135" s="136">
        <f t="shared" si="26"/>
        <v>2.15</v>
      </c>
      <c r="R135" s="136">
        <f t="shared" si="25"/>
        <v>2.15</v>
      </c>
      <c r="S135" s="136">
        <f t="shared" si="25"/>
        <v>2.15</v>
      </c>
      <c r="T135" s="136">
        <f t="shared" si="25"/>
        <v>2.15</v>
      </c>
      <c r="U135" s="136">
        <f t="shared" si="25"/>
        <v>2.15</v>
      </c>
      <c r="V135" s="136">
        <f t="shared" si="27"/>
        <v>2.15</v>
      </c>
      <c r="W135" s="136">
        <f t="shared" si="27"/>
        <v>2.15</v>
      </c>
      <c r="X135" s="136">
        <f t="shared" si="27"/>
        <v>2.15</v>
      </c>
      <c r="Y135" s="136">
        <f t="shared" si="27"/>
        <v>2.15</v>
      </c>
      <c r="Z135" s="136">
        <f t="shared" si="27"/>
        <v>2.15</v>
      </c>
      <c r="AA135" s="136">
        <f t="shared" si="27"/>
        <v>2.15</v>
      </c>
      <c r="AB135" s="136">
        <f t="shared" si="27"/>
        <v>2.15</v>
      </c>
      <c r="AC135" s="136">
        <f t="shared" si="27"/>
        <v>2.15</v>
      </c>
      <c r="AD135" s="136">
        <f t="shared" si="27"/>
        <v>2.15</v>
      </c>
      <c r="AE135" s="136">
        <f t="shared" si="27"/>
        <v>2.15</v>
      </c>
      <c r="AF135" s="136">
        <f t="shared" si="27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6"/>
        <v>2.7</v>
      </c>
      <c r="D136" s="136">
        <f t="shared" si="26"/>
        <v>2.7</v>
      </c>
      <c r="E136" s="136">
        <f t="shared" si="26"/>
        <v>2.7</v>
      </c>
      <c r="F136" s="136">
        <f t="shared" si="26"/>
        <v>2.7</v>
      </c>
      <c r="G136" s="136">
        <f t="shared" si="26"/>
        <v>2.7</v>
      </c>
      <c r="H136" s="136">
        <f t="shared" si="26"/>
        <v>2.7</v>
      </c>
      <c r="I136" s="136">
        <f t="shared" si="26"/>
        <v>2.7</v>
      </c>
      <c r="J136" s="136">
        <f t="shared" si="26"/>
        <v>2.7</v>
      </c>
      <c r="K136" s="136">
        <f t="shared" si="26"/>
        <v>2.7</v>
      </c>
      <c r="L136" s="136">
        <f t="shared" si="26"/>
        <v>2.7</v>
      </c>
      <c r="M136" s="136">
        <f t="shared" si="26"/>
        <v>2.7</v>
      </c>
      <c r="N136" s="136">
        <f t="shared" si="26"/>
        <v>2.7</v>
      </c>
      <c r="O136" s="136">
        <f t="shared" si="26"/>
        <v>2.7</v>
      </c>
      <c r="P136" s="136">
        <f t="shared" si="26"/>
        <v>2.7</v>
      </c>
      <c r="Q136" s="136">
        <f t="shared" si="26"/>
        <v>2.7</v>
      </c>
      <c r="R136" s="136">
        <f t="shared" si="25"/>
        <v>2.7</v>
      </c>
      <c r="S136" s="136">
        <f t="shared" si="25"/>
        <v>2.7</v>
      </c>
      <c r="T136" s="136">
        <f t="shared" si="25"/>
        <v>2.7</v>
      </c>
      <c r="U136" s="136">
        <f t="shared" si="25"/>
        <v>2.7</v>
      </c>
      <c r="V136" s="136">
        <f t="shared" si="27"/>
        <v>2.7</v>
      </c>
      <c r="W136" s="136">
        <f t="shared" si="27"/>
        <v>2.7</v>
      </c>
      <c r="X136" s="136">
        <f t="shared" si="27"/>
        <v>2.7</v>
      </c>
      <c r="Y136" s="136">
        <f t="shared" si="27"/>
        <v>2.7</v>
      </c>
      <c r="Z136" s="136">
        <f t="shared" si="27"/>
        <v>2.7</v>
      </c>
      <c r="AA136" s="136">
        <f t="shared" si="27"/>
        <v>2.7</v>
      </c>
      <c r="AB136" s="136">
        <f t="shared" si="27"/>
        <v>2.7</v>
      </c>
      <c r="AC136" s="136">
        <f t="shared" si="27"/>
        <v>2.7</v>
      </c>
      <c r="AD136" s="136">
        <f t="shared" si="27"/>
        <v>2.7</v>
      </c>
      <c r="AE136" s="136">
        <f t="shared" si="27"/>
        <v>2.7</v>
      </c>
      <c r="AF136" s="136">
        <f t="shared" si="27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6"/>
        <v>0.9</v>
      </c>
      <c r="D137" s="136">
        <f t="shared" si="26"/>
        <v>0.9</v>
      </c>
      <c r="E137" s="136">
        <f t="shared" si="26"/>
        <v>0.9</v>
      </c>
      <c r="F137" s="136">
        <f t="shared" si="26"/>
        <v>0.9</v>
      </c>
      <c r="G137" s="136">
        <f t="shared" si="26"/>
        <v>0.9</v>
      </c>
      <c r="H137" s="136">
        <f t="shared" si="26"/>
        <v>0.9</v>
      </c>
      <c r="I137" s="136">
        <f t="shared" si="26"/>
        <v>0.9</v>
      </c>
      <c r="J137" s="136">
        <f t="shared" si="26"/>
        <v>0.9</v>
      </c>
      <c r="K137" s="136">
        <f t="shared" si="26"/>
        <v>0.9</v>
      </c>
      <c r="L137" s="136">
        <f t="shared" si="26"/>
        <v>0.9</v>
      </c>
      <c r="M137" s="136">
        <f t="shared" si="26"/>
        <v>0.9</v>
      </c>
      <c r="N137" s="136">
        <f t="shared" si="26"/>
        <v>0.9</v>
      </c>
      <c r="O137" s="136">
        <f t="shared" si="26"/>
        <v>0.9</v>
      </c>
      <c r="P137" s="136">
        <f t="shared" si="26"/>
        <v>0.9</v>
      </c>
      <c r="Q137" s="136">
        <f t="shared" si="26"/>
        <v>0.9</v>
      </c>
      <c r="R137" s="136">
        <f t="shared" si="25"/>
        <v>0.9</v>
      </c>
      <c r="S137" s="136">
        <f t="shared" si="25"/>
        <v>0.9</v>
      </c>
      <c r="T137" s="136">
        <f t="shared" si="25"/>
        <v>0.9</v>
      </c>
      <c r="U137" s="136">
        <f t="shared" si="25"/>
        <v>0.9</v>
      </c>
      <c r="V137" s="136">
        <f t="shared" si="27"/>
        <v>0.9</v>
      </c>
      <c r="W137" s="136">
        <f t="shared" si="27"/>
        <v>0.9</v>
      </c>
      <c r="X137" s="136">
        <f t="shared" si="27"/>
        <v>0.9</v>
      </c>
      <c r="Y137" s="136">
        <f t="shared" si="27"/>
        <v>0.9</v>
      </c>
      <c r="Z137" s="136">
        <f t="shared" si="27"/>
        <v>0.9</v>
      </c>
      <c r="AA137" s="136">
        <f t="shared" si="27"/>
        <v>0.9</v>
      </c>
      <c r="AB137" s="136">
        <f t="shared" si="27"/>
        <v>0.9</v>
      </c>
      <c r="AC137" s="136">
        <f t="shared" si="27"/>
        <v>0.9</v>
      </c>
      <c r="AD137" s="136">
        <f t="shared" si="27"/>
        <v>0.9</v>
      </c>
      <c r="AE137" s="136">
        <f t="shared" si="27"/>
        <v>0.9</v>
      </c>
      <c r="AF137" s="136">
        <f t="shared" si="27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6"/>
        <v>1.08</v>
      </c>
      <c r="D138" s="136">
        <f t="shared" si="26"/>
        <v>1.08</v>
      </c>
      <c r="E138" s="136">
        <f t="shared" si="26"/>
        <v>1.08</v>
      </c>
      <c r="F138" s="136">
        <f t="shared" si="26"/>
        <v>1.08</v>
      </c>
      <c r="G138" s="136">
        <f t="shared" si="26"/>
        <v>1.08</v>
      </c>
      <c r="H138" s="136">
        <f t="shared" si="26"/>
        <v>1.08</v>
      </c>
      <c r="I138" s="136">
        <f t="shared" si="26"/>
        <v>1.08</v>
      </c>
      <c r="J138" s="136">
        <f t="shared" si="26"/>
        <v>1.08</v>
      </c>
      <c r="K138" s="136">
        <f t="shared" si="26"/>
        <v>1.08</v>
      </c>
      <c r="L138" s="136">
        <f t="shared" si="26"/>
        <v>1.08</v>
      </c>
      <c r="M138" s="136">
        <f t="shared" si="26"/>
        <v>1.08</v>
      </c>
      <c r="N138" s="136">
        <f t="shared" si="26"/>
        <v>1.08</v>
      </c>
      <c r="O138" s="136">
        <f t="shared" si="26"/>
        <v>1.08</v>
      </c>
      <c r="P138" s="136">
        <f t="shared" si="26"/>
        <v>1.08</v>
      </c>
      <c r="Q138" s="136">
        <f t="shared" si="26"/>
        <v>1.08</v>
      </c>
      <c r="R138" s="136">
        <f t="shared" si="25"/>
        <v>1.08</v>
      </c>
      <c r="S138" s="136">
        <f t="shared" si="25"/>
        <v>1.08</v>
      </c>
      <c r="T138" s="136">
        <f t="shared" si="25"/>
        <v>1.08</v>
      </c>
      <c r="U138" s="136">
        <f t="shared" si="25"/>
        <v>1.08</v>
      </c>
      <c r="V138" s="136">
        <f t="shared" si="27"/>
        <v>1.08</v>
      </c>
      <c r="W138" s="136">
        <f t="shared" si="27"/>
        <v>1.08</v>
      </c>
      <c r="X138" s="136">
        <f t="shared" si="27"/>
        <v>1.08</v>
      </c>
      <c r="Y138" s="136">
        <f t="shared" si="27"/>
        <v>1.08</v>
      </c>
      <c r="Z138" s="136">
        <f t="shared" si="27"/>
        <v>1.08</v>
      </c>
      <c r="AA138" s="136">
        <f t="shared" si="27"/>
        <v>1.08</v>
      </c>
      <c r="AB138" s="136">
        <f t="shared" si="27"/>
        <v>1.08</v>
      </c>
      <c r="AC138" s="136">
        <f t="shared" si="27"/>
        <v>1.08</v>
      </c>
      <c r="AD138" s="136">
        <f t="shared" si="27"/>
        <v>1.08</v>
      </c>
      <c r="AE138" s="136">
        <f t="shared" si="27"/>
        <v>1.08</v>
      </c>
      <c r="AF138" s="136">
        <f t="shared" si="27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8">B139</f>
        <v>2.37</v>
      </c>
      <c r="D139" s="136">
        <f t="shared" si="28"/>
        <v>2.37</v>
      </c>
      <c r="E139" s="136">
        <f t="shared" si="28"/>
        <v>2.37</v>
      </c>
      <c r="F139" s="136">
        <f t="shared" si="28"/>
        <v>2.37</v>
      </c>
      <c r="G139" s="136">
        <f t="shared" si="28"/>
        <v>2.37</v>
      </c>
      <c r="H139" s="136">
        <f t="shared" si="28"/>
        <v>2.37</v>
      </c>
      <c r="I139" s="136">
        <f t="shared" si="28"/>
        <v>2.37</v>
      </c>
      <c r="J139" s="136">
        <f t="shared" si="28"/>
        <v>2.37</v>
      </c>
      <c r="K139" s="136">
        <f t="shared" si="28"/>
        <v>2.37</v>
      </c>
      <c r="L139" s="136">
        <f t="shared" si="28"/>
        <v>2.37</v>
      </c>
      <c r="M139" s="136">
        <f t="shared" si="28"/>
        <v>2.37</v>
      </c>
      <c r="N139" s="136">
        <f t="shared" si="28"/>
        <v>2.37</v>
      </c>
      <c r="O139" s="136">
        <f t="shared" si="28"/>
        <v>2.37</v>
      </c>
      <c r="P139" s="136">
        <f t="shared" si="28"/>
        <v>2.37</v>
      </c>
      <c r="Q139" s="136">
        <f t="shared" si="28"/>
        <v>2.37</v>
      </c>
      <c r="R139" s="136">
        <f t="shared" si="25"/>
        <v>2.37</v>
      </c>
      <c r="S139" s="136">
        <f t="shared" si="25"/>
        <v>2.37</v>
      </c>
      <c r="T139" s="136">
        <f t="shared" si="25"/>
        <v>2.37</v>
      </c>
      <c r="U139" s="136">
        <f t="shared" si="25"/>
        <v>2.37</v>
      </c>
      <c r="V139" s="136">
        <f t="shared" si="27"/>
        <v>2.37</v>
      </c>
      <c r="W139" s="136">
        <f t="shared" si="27"/>
        <v>2.37</v>
      </c>
      <c r="X139" s="136">
        <f t="shared" si="27"/>
        <v>2.37</v>
      </c>
      <c r="Y139" s="136">
        <f t="shared" si="27"/>
        <v>2.37</v>
      </c>
      <c r="Z139" s="136">
        <f t="shared" si="27"/>
        <v>2.37</v>
      </c>
      <c r="AA139" s="136">
        <f t="shared" si="27"/>
        <v>2.37</v>
      </c>
      <c r="AB139" s="136">
        <f t="shared" si="27"/>
        <v>2.37</v>
      </c>
      <c r="AC139" s="136">
        <f t="shared" si="27"/>
        <v>2.37</v>
      </c>
      <c r="AD139" s="136">
        <f t="shared" si="27"/>
        <v>2.37</v>
      </c>
      <c r="AE139" s="136">
        <f t="shared" si="27"/>
        <v>2.37</v>
      </c>
      <c r="AF139" s="136">
        <f t="shared" si="27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8"/>
        <v>1.81</v>
      </c>
      <c r="D140" s="136">
        <f t="shared" si="28"/>
        <v>1.81</v>
      </c>
      <c r="E140" s="136">
        <f t="shared" si="28"/>
        <v>1.81</v>
      </c>
      <c r="F140" s="136">
        <f t="shared" si="28"/>
        <v>1.81</v>
      </c>
      <c r="G140" s="136">
        <f t="shared" si="28"/>
        <v>1.81</v>
      </c>
      <c r="H140" s="136">
        <f t="shared" si="28"/>
        <v>1.81</v>
      </c>
      <c r="I140" s="136">
        <f t="shared" si="28"/>
        <v>1.81</v>
      </c>
      <c r="J140" s="136">
        <f t="shared" si="28"/>
        <v>1.81</v>
      </c>
      <c r="K140" s="136">
        <f t="shared" si="28"/>
        <v>1.81</v>
      </c>
      <c r="L140" s="136">
        <f t="shared" si="28"/>
        <v>1.81</v>
      </c>
      <c r="M140" s="136">
        <f t="shared" si="28"/>
        <v>1.81</v>
      </c>
      <c r="N140" s="136">
        <f t="shared" si="28"/>
        <v>1.81</v>
      </c>
      <c r="O140" s="136">
        <f t="shared" si="28"/>
        <v>1.81</v>
      </c>
      <c r="P140" s="136">
        <f t="shared" si="28"/>
        <v>1.81</v>
      </c>
      <c r="Q140" s="136">
        <f t="shared" si="28"/>
        <v>1.81</v>
      </c>
      <c r="R140" s="136">
        <f t="shared" si="25"/>
        <v>1.81</v>
      </c>
      <c r="S140" s="136">
        <f t="shared" si="25"/>
        <v>1.81</v>
      </c>
      <c r="T140" s="136">
        <f t="shared" si="25"/>
        <v>1.81</v>
      </c>
      <c r="U140" s="136">
        <f t="shared" si="25"/>
        <v>1.81</v>
      </c>
      <c r="V140" s="136">
        <f t="shared" si="27"/>
        <v>1.81</v>
      </c>
      <c r="W140" s="136">
        <f t="shared" si="27"/>
        <v>1.81</v>
      </c>
      <c r="X140" s="136">
        <f t="shared" si="27"/>
        <v>1.81</v>
      </c>
      <c r="Y140" s="136">
        <f t="shared" si="27"/>
        <v>1.81</v>
      </c>
      <c r="Z140" s="136">
        <f t="shared" si="27"/>
        <v>1.81</v>
      </c>
      <c r="AA140" s="136">
        <f t="shared" si="27"/>
        <v>1.81</v>
      </c>
      <c r="AB140" s="136">
        <f t="shared" si="27"/>
        <v>1.81</v>
      </c>
      <c r="AC140" s="136">
        <f t="shared" si="27"/>
        <v>1.81</v>
      </c>
      <c r="AD140" s="136">
        <f t="shared" si="27"/>
        <v>1.81</v>
      </c>
      <c r="AE140" s="136">
        <f t="shared" si="27"/>
        <v>1.81</v>
      </c>
      <c r="AF140" s="136">
        <f t="shared" si="27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8"/>
        <v>1.0900000000000001</v>
      </c>
      <c r="D141" s="136">
        <f t="shared" si="28"/>
        <v>1.0900000000000001</v>
      </c>
      <c r="E141" s="136">
        <f t="shared" si="28"/>
        <v>1.0900000000000001</v>
      </c>
      <c r="F141" s="136">
        <f t="shared" si="28"/>
        <v>1.0900000000000001</v>
      </c>
      <c r="G141" s="136">
        <f t="shared" si="28"/>
        <v>1.0900000000000001</v>
      </c>
      <c r="H141" s="136">
        <f t="shared" si="28"/>
        <v>1.0900000000000001</v>
      </c>
      <c r="I141" s="136">
        <f t="shared" si="28"/>
        <v>1.0900000000000001</v>
      </c>
      <c r="J141" s="136">
        <f t="shared" si="28"/>
        <v>1.0900000000000001</v>
      </c>
      <c r="K141" s="136">
        <f t="shared" si="28"/>
        <v>1.0900000000000001</v>
      </c>
      <c r="L141" s="136">
        <f t="shared" si="28"/>
        <v>1.0900000000000001</v>
      </c>
      <c r="M141" s="136">
        <f t="shared" si="28"/>
        <v>1.0900000000000001</v>
      </c>
      <c r="N141" s="136">
        <f t="shared" si="28"/>
        <v>1.0900000000000001</v>
      </c>
      <c r="O141" s="136">
        <f t="shared" si="28"/>
        <v>1.0900000000000001</v>
      </c>
      <c r="P141" s="136">
        <f t="shared" si="28"/>
        <v>1.0900000000000001</v>
      </c>
      <c r="Q141" s="136">
        <f t="shared" si="28"/>
        <v>1.0900000000000001</v>
      </c>
      <c r="R141" s="136">
        <f t="shared" si="25"/>
        <v>1.0900000000000001</v>
      </c>
      <c r="S141" s="136">
        <f t="shared" si="25"/>
        <v>1.0900000000000001</v>
      </c>
      <c r="T141" s="136">
        <f t="shared" si="25"/>
        <v>1.0900000000000001</v>
      </c>
      <c r="U141" s="136">
        <f t="shared" si="25"/>
        <v>1.0900000000000001</v>
      </c>
      <c r="V141" s="136">
        <f t="shared" si="27"/>
        <v>1.0900000000000001</v>
      </c>
      <c r="W141" s="136">
        <f t="shared" si="27"/>
        <v>1.0900000000000001</v>
      </c>
      <c r="X141" s="136">
        <f t="shared" si="27"/>
        <v>1.0900000000000001</v>
      </c>
      <c r="Y141" s="136">
        <f t="shared" si="27"/>
        <v>1.0900000000000001</v>
      </c>
      <c r="Z141" s="136">
        <f t="shared" si="27"/>
        <v>1.0900000000000001</v>
      </c>
      <c r="AA141" s="136">
        <f t="shared" si="27"/>
        <v>1.0900000000000001</v>
      </c>
      <c r="AB141" s="136">
        <f t="shared" si="27"/>
        <v>1.0900000000000001</v>
      </c>
      <c r="AC141" s="136">
        <f t="shared" si="27"/>
        <v>1.0900000000000001</v>
      </c>
      <c r="AD141" s="136">
        <f t="shared" si="27"/>
        <v>1.0900000000000001</v>
      </c>
      <c r="AE141" s="136">
        <f t="shared" si="27"/>
        <v>1.0900000000000001</v>
      </c>
      <c r="AF141" s="136">
        <f t="shared" si="27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8"/>
        <v>1.58</v>
      </c>
      <c r="D142" s="136">
        <f t="shared" si="28"/>
        <v>1.58</v>
      </c>
      <c r="E142" s="136">
        <f t="shared" si="28"/>
        <v>1.58</v>
      </c>
      <c r="F142" s="136">
        <f t="shared" si="28"/>
        <v>1.58</v>
      </c>
      <c r="G142" s="136">
        <f t="shared" si="28"/>
        <v>1.58</v>
      </c>
      <c r="H142" s="136">
        <f t="shared" si="28"/>
        <v>1.58</v>
      </c>
      <c r="I142" s="136">
        <f t="shared" si="28"/>
        <v>1.58</v>
      </c>
      <c r="J142" s="136">
        <f t="shared" si="28"/>
        <v>1.58</v>
      </c>
      <c r="K142" s="136">
        <f t="shared" si="28"/>
        <v>1.58</v>
      </c>
      <c r="L142" s="136">
        <f t="shared" si="28"/>
        <v>1.58</v>
      </c>
      <c r="M142" s="136">
        <f t="shared" si="28"/>
        <v>1.58</v>
      </c>
      <c r="N142" s="136">
        <f t="shared" si="28"/>
        <v>1.58</v>
      </c>
      <c r="O142" s="136">
        <f t="shared" si="28"/>
        <v>1.58</v>
      </c>
      <c r="P142" s="136">
        <f t="shared" si="28"/>
        <v>1.58</v>
      </c>
      <c r="Q142" s="136">
        <f t="shared" si="28"/>
        <v>1.58</v>
      </c>
      <c r="R142" s="136">
        <f t="shared" si="25"/>
        <v>1.58</v>
      </c>
      <c r="S142" s="136">
        <f t="shared" si="25"/>
        <v>1.58</v>
      </c>
      <c r="T142" s="136">
        <f t="shared" si="25"/>
        <v>1.58</v>
      </c>
      <c r="U142" s="136">
        <f t="shared" si="25"/>
        <v>1.58</v>
      </c>
      <c r="V142" s="136">
        <f t="shared" si="27"/>
        <v>1.58</v>
      </c>
      <c r="W142" s="136">
        <f t="shared" si="27"/>
        <v>1.58</v>
      </c>
      <c r="X142" s="136">
        <f t="shared" si="27"/>
        <v>1.58</v>
      </c>
      <c r="Y142" s="136">
        <f t="shared" si="27"/>
        <v>1.58</v>
      </c>
      <c r="Z142" s="136">
        <f t="shared" si="27"/>
        <v>1.58</v>
      </c>
      <c r="AA142" s="136">
        <f t="shared" si="27"/>
        <v>1.58</v>
      </c>
      <c r="AB142" s="136">
        <f t="shared" si="27"/>
        <v>1.58</v>
      </c>
      <c r="AC142" s="136">
        <f t="shared" si="27"/>
        <v>1.58</v>
      </c>
      <c r="AD142" s="136">
        <f t="shared" si="27"/>
        <v>1.58</v>
      </c>
      <c r="AE142" s="136">
        <f t="shared" si="27"/>
        <v>1.58</v>
      </c>
      <c r="AF142" s="136">
        <f t="shared" si="27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8"/>
        <v>2</v>
      </c>
      <c r="D143" s="136">
        <f t="shared" si="28"/>
        <v>2</v>
      </c>
      <c r="E143" s="136">
        <f t="shared" si="28"/>
        <v>2</v>
      </c>
      <c r="F143" s="136">
        <f t="shared" si="28"/>
        <v>2</v>
      </c>
      <c r="G143" s="136">
        <f t="shared" si="28"/>
        <v>2</v>
      </c>
      <c r="H143" s="136">
        <f t="shared" si="28"/>
        <v>2</v>
      </c>
      <c r="I143" s="136">
        <f t="shared" si="28"/>
        <v>2</v>
      </c>
      <c r="J143" s="136">
        <f t="shared" si="28"/>
        <v>2</v>
      </c>
      <c r="K143" s="136">
        <f t="shared" si="28"/>
        <v>2</v>
      </c>
      <c r="L143" s="136">
        <f t="shared" si="28"/>
        <v>2</v>
      </c>
      <c r="M143" s="136">
        <f t="shared" si="28"/>
        <v>2</v>
      </c>
      <c r="N143" s="136">
        <f t="shared" si="28"/>
        <v>2</v>
      </c>
      <c r="O143" s="136">
        <f t="shared" si="28"/>
        <v>2</v>
      </c>
      <c r="P143" s="136">
        <f t="shared" si="28"/>
        <v>2</v>
      </c>
      <c r="Q143" s="136">
        <f t="shared" si="28"/>
        <v>2</v>
      </c>
      <c r="R143" s="136">
        <f t="shared" si="25"/>
        <v>2</v>
      </c>
      <c r="S143" s="136">
        <f t="shared" si="25"/>
        <v>2</v>
      </c>
      <c r="T143" s="136">
        <f t="shared" si="25"/>
        <v>2</v>
      </c>
      <c r="U143" s="136">
        <f t="shared" si="25"/>
        <v>2</v>
      </c>
      <c r="V143" s="136">
        <f t="shared" si="27"/>
        <v>2</v>
      </c>
      <c r="W143" s="136">
        <f t="shared" si="27"/>
        <v>2</v>
      </c>
      <c r="X143" s="136">
        <f t="shared" si="27"/>
        <v>2</v>
      </c>
      <c r="Y143" s="136">
        <f t="shared" si="27"/>
        <v>2</v>
      </c>
      <c r="Z143" s="136">
        <f t="shared" si="27"/>
        <v>2</v>
      </c>
      <c r="AA143" s="136">
        <f t="shared" si="27"/>
        <v>2</v>
      </c>
      <c r="AB143" s="136">
        <f t="shared" si="27"/>
        <v>2</v>
      </c>
      <c r="AC143" s="136">
        <f t="shared" si="27"/>
        <v>2</v>
      </c>
      <c r="AD143" s="136">
        <f t="shared" si="27"/>
        <v>2</v>
      </c>
      <c r="AE143" s="136">
        <f t="shared" si="27"/>
        <v>2</v>
      </c>
      <c r="AF143" s="136">
        <f t="shared" si="27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8"/>
        <v>0.47</v>
      </c>
      <c r="D144" s="136">
        <f t="shared" si="28"/>
        <v>0.47</v>
      </c>
      <c r="E144" s="136">
        <f t="shared" si="28"/>
        <v>0.47</v>
      </c>
      <c r="F144" s="136">
        <f t="shared" si="28"/>
        <v>0.47</v>
      </c>
      <c r="G144" s="136">
        <f t="shared" si="28"/>
        <v>0.47</v>
      </c>
      <c r="H144" s="136">
        <f t="shared" si="28"/>
        <v>0.47</v>
      </c>
      <c r="I144" s="136">
        <f t="shared" si="28"/>
        <v>0.47</v>
      </c>
      <c r="J144" s="136">
        <f t="shared" si="28"/>
        <v>0.47</v>
      </c>
      <c r="K144" s="136">
        <f t="shared" si="28"/>
        <v>0.47</v>
      </c>
      <c r="L144" s="136">
        <f t="shared" si="28"/>
        <v>0.47</v>
      </c>
      <c r="M144" s="136">
        <f t="shared" si="28"/>
        <v>0.47</v>
      </c>
      <c r="N144" s="136">
        <f t="shared" si="28"/>
        <v>0.47</v>
      </c>
      <c r="O144" s="136">
        <f t="shared" si="28"/>
        <v>0.47</v>
      </c>
      <c r="P144" s="136">
        <f t="shared" si="28"/>
        <v>0.47</v>
      </c>
      <c r="Q144" s="136">
        <f t="shared" si="28"/>
        <v>0.47</v>
      </c>
      <c r="R144" s="136">
        <f t="shared" si="25"/>
        <v>0.47</v>
      </c>
      <c r="S144" s="136">
        <f t="shared" si="25"/>
        <v>0.47</v>
      </c>
      <c r="T144" s="136">
        <f t="shared" si="25"/>
        <v>0.47</v>
      </c>
      <c r="U144" s="136">
        <f t="shared" si="25"/>
        <v>0.47</v>
      </c>
      <c r="V144" s="136">
        <f t="shared" si="27"/>
        <v>0.47</v>
      </c>
      <c r="W144" s="136">
        <f t="shared" si="27"/>
        <v>0.47</v>
      </c>
      <c r="X144" s="136">
        <f t="shared" si="27"/>
        <v>0.47</v>
      </c>
      <c r="Y144" s="136">
        <f t="shared" si="27"/>
        <v>0.47</v>
      </c>
      <c r="Z144" s="136">
        <f t="shared" si="27"/>
        <v>0.47</v>
      </c>
      <c r="AA144" s="136">
        <f t="shared" si="27"/>
        <v>0.47</v>
      </c>
      <c r="AB144" s="136">
        <f t="shared" si="27"/>
        <v>0.47</v>
      </c>
      <c r="AC144" s="136">
        <f t="shared" si="27"/>
        <v>0.47</v>
      </c>
      <c r="AD144" s="136">
        <f t="shared" si="27"/>
        <v>0.47</v>
      </c>
      <c r="AE144" s="136">
        <f t="shared" si="27"/>
        <v>0.47</v>
      </c>
      <c r="AF144" s="136">
        <f t="shared" si="27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8"/>
        <v>0</v>
      </c>
      <c r="D146" s="136">
        <f t="shared" si="28"/>
        <v>0</v>
      </c>
      <c r="E146" s="136">
        <f t="shared" si="28"/>
        <v>0</v>
      </c>
      <c r="F146" s="136">
        <f t="shared" si="28"/>
        <v>0</v>
      </c>
      <c r="G146" s="136">
        <f t="shared" si="28"/>
        <v>0</v>
      </c>
      <c r="H146" s="136">
        <f t="shared" si="28"/>
        <v>0</v>
      </c>
      <c r="I146" s="136">
        <f t="shared" si="28"/>
        <v>0</v>
      </c>
      <c r="J146" s="136">
        <f t="shared" si="28"/>
        <v>0</v>
      </c>
      <c r="K146" s="136">
        <f t="shared" si="28"/>
        <v>0</v>
      </c>
      <c r="L146" s="136">
        <f t="shared" si="28"/>
        <v>0</v>
      </c>
      <c r="M146" s="136">
        <f t="shared" si="28"/>
        <v>0</v>
      </c>
      <c r="N146" s="136">
        <f t="shared" si="28"/>
        <v>0</v>
      </c>
      <c r="O146" s="136">
        <f t="shared" si="28"/>
        <v>0</v>
      </c>
      <c r="P146" s="136">
        <f t="shared" si="28"/>
        <v>0</v>
      </c>
      <c r="Q146" s="136">
        <f t="shared" si="28"/>
        <v>0</v>
      </c>
      <c r="R146" s="136">
        <f t="shared" si="25"/>
        <v>0</v>
      </c>
      <c r="S146" s="136">
        <f t="shared" si="25"/>
        <v>0</v>
      </c>
      <c r="T146" s="136">
        <f t="shared" si="25"/>
        <v>0</v>
      </c>
      <c r="U146" s="136">
        <f t="shared" si="25"/>
        <v>0</v>
      </c>
      <c r="V146" s="136">
        <f t="shared" si="27"/>
        <v>0</v>
      </c>
      <c r="W146" s="136">
        <f t="shared" si="27"/>
        <v>0</v>
      </c>
      <c r="X146" s="136">
        <f t="shared" si="27"/>
        <v>0</v>
      </c>
      <c r="Y146" s="136">
        <f t="shared" si="27"/>
        <v>0</v>
      </c>
      <c r="Z146" s="136">
        <f t="shared" si="27"/>
        <v>0</v>
      </c>
      <c r="AA146" s="136">
        <f t="shared" si="27"/>
        <v>0</v>
      </c>
      <c r="AB146" s="136">
        <f t="shared" si="27"/>
        <v>0</v>
      </c>
      <c r="AC146" s="136">
        <f t="shared" si="27"/>
        <v>0</v>
      </c>
      <c r="AD146" s="136">
        <f t="shared" si="27"/>
        <v>0</v>
      </c>
      <c r="AE146" s="136">
        <f t="shared" si="27"/>
        <v>0</v>
      </c>
      <c r="AF146" s="136">
        <f t="shared" si="27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8"/>
        <v>0.8</v>
      </c>
      <c r="D147" s="136">
        <f t="shared" si="28"/>
        <v>0.8</v>
      </c>
      <c r="E147" s="136">
        <f t="shared" si="28"/>
        <v>0.8</v>
      </c>
      <c r="F147" s="136">
        <f t="shared" si="28"/>
        <v>0.8</v>
      </c>
      <c r="G147" s="136">
        <f t="shared" si="28"/>
        <v>0.8</v>
      </c>
      <c r="H147" s="136">
        <f t="shared" si="28"/>
        <v>0.8</v>
      </c>
      <c r="I147" s="136">
        <f t="shared" si="28"/>
        <v>0.8</v>
      </c>
      <c r="J147" s="136">
        <f t="shared" si="28"/>
        <v>0.8</v>
      </c>
      <c r="K147" s="136">
        <f t="shared" si="28"/>
        <v>0.8</v>
      </c>
      <c r="L147" s="136">
        <f t="shared" si="28"/>
        <v>0.8</v>
      </c>
      <c r="M147" s="136">
        <f t="shared" si="28"/>
        <v>0.8</v>
      </c>
      <c r="N147" s="136">
        <f t="shared" si="28"/>
        <v>0.8</v>
      </c>
      <c r="O147" s="136">
        <f t="shared" si="28"/>
        <v>0.8</v>
      </c>
      <c r="P147" s="136">
        <f t="shared" si="28"/>
        <v>0.8</v>
      </c>
      <c r="Q147" s="136">
        <f t="shared" si="28"/>
        <v>0.8</v>
      </c>
      <c r="R147" s="136">
        <f t="shared" si="25"/>
        <v>0.8</v>
      </c>
      <c r="S147" s="136">
        <f t="shared" si="25"/>
        <v>0.8</v>
      </c>
      <c r="T147" s="136">
        <f t="shared" si="25"/>
        <v>0.8</v>
      </c>
      <c r="U147" s="136">
        <f t="shared" si="25"/>
        <v>0.8</v>
      </c>
      <c r="V147" s="136">
        <f t="shared" si="27"/>
        <v>0.8</v>
      </c>
      <c r="W147" s="136">
        <f t="shared" si="27"/>
        <v>0.8</v>
      </c>
      <c r="X147" s="136">
        <f t="shared" ref="X147:AF171" si="29">W147</f>
        <v>0.8</v>
      </c>
      <c r="Y147" s="136">
        <f t="shared" si="29"/>
        <v>0.8</v>
      </c>
      <c r="Z147" s="136">
        <f t="shared" si="29"/>
        <v>0.8</v>
      </c>
      <c r="AA147" s="136">
        <f t="shared" si="29"/>
        <v>0.8</v>
      </c>
      <c r="AB147" s="136">
        <f t="shared" si="29"/>
        <v>0.8</v>
      </c>
      <c r="AC147" s="136">
        <f t="shared" si="29"/>
        <v>0.8</v>
      </c>
      <c r="AD147" s="136">
        <f t="shared" si="29"/>
        <v>0.8</v>
      </c>
      <c r="AE147" s="136">
        <f t="shared" si="29"/>
        <v>0.8</v>
      </c>
      <c r="AF147" s="136">
        <f t="shared" si="29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8"/>
        <v>1.5</v>
      </c>
      <c r="D148" s="136">
        <f t="shared" si="28"/>
        <v>1.5</v>
      </c>
      <c r="E148" s="136">
        <f t="shared" si="28"/>
        <v>1.5</v>
      </c>
      <c r="F148" s="136">
        <f t="shared" si="28"/>
        <v>1.5</v>
      </c>
      <c r="G148" s="136">
        <f t="shared" si="28"/>
        <v>1.5</v>
      </c>
      <c r="H148" s="136">
        <f t="shared" si="28"/>
        <v>1.5</v>
      </c>
      <c r="I148" s="136">
        <f t="shared" si="28"/>
        <v>1.5</v>
      </c>
      <c r="J148" s="136">
        <f t="shared" si="28"/>
        <v>1.5</v>
      </c>
      <c r="K148" s="136">
        <f t="shared" si="28"/>
        <v>1.5</v>
      </c>
      <c r="L148" s="136">
        <f t="shared" si="28"/>
        <v>1.5</v>
      </c>
      <c r="M148" s="136">
        <f t="shared" si="28"/>
        <v>1.5</v>
      </c>
      <c r="N148" s="136">
        <f t="shared" si="28"/>
        <v>1.5</v>
      </c>
      <c r="O148" s="136">
        <f t="shared" si="28"/>
        <v>1.5</v>
      </c>
      <c r="P148" s="136">
        <f t="shared" si="28"/>
        <v>1.5</v>
      </c>
      <c r="Q148" s="136">
        <f t="shared" si="28"/>
        <v>1.5</v>
      </c>
      <c r="R148" s="136">
        <f t="shared" si="25"/>
        <v>1.5</v>
      </c>
      <c r="S148" s="136">
        <f t="shared" si="25"/>
        <v>1.5</v>
      </c>
      <c r="T148" s="136">
        <f t="shared" si="25"/>
        <v>1.5</v>
      </c>
      <c r="U148" s="136">
        <f t="shared" si="25"/>
        <v>1.5</v>
      </c>
      <c r="V148" s="136">
        <f t="shared" si="25"/>
        <v>1.5</v>
      </c>
      <c r="W148" s="136">
        <f t="shared" si="25"/>
        <v>1.5</v>
      </c>
      <c r="X148" s="136">
        <f t="shared" si="29"/>
        <v>1.5</v>
      </c>
      <c r="Y148" s="136">
        <f t="shared" si="29"/>
        <v>1.5</v>
      </c>
      <c r="Z148" s="136">
        <f t="shared" si="29"/>
        <v>1.5</v>
      </c>
      <c r="AA148" s="136">
        <f t="shared" si="29"/>
        <v>1.5</v>
      </c>
      <c r="AB148" s="136">
        <f t="shared" si="29"/>
        <v>1.5</v>
      </c>
      <c r="AC148" s="136">
        <f t="shared" si="29"/>
        <v>1.5</v>
      </c>
      <c r="AD148" s="136">
        <f t="shared" si="29"/>
        <v>1.5</v>
      </c>
      <c r="AE148" s="136">
        <f t="shared" si="29"/>
        <v>1.5</v>
      </c>
      <c r="AF148" s="136">
        <f t="shared" si="29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8"/>
        <v>1</v>
      </c>
      <c r="D150" s="136">
        <f t="shared" si="28"/>
        <v>1</v>
      </c>
      <c r="E150" s="136">
        <f t="shared" si="28"/>
        <v>1</v>
      </c>
      <c r="F150" s="136">
        <f t="shared" si="28"/>
        <v>1</v>
      </c>
      <c r="G150" s="136">
        <f t="shared" si="28"/>
        <v>1</v>
      </c>
      <c r="H150" s="136">
        <f t="shared" si="28"/>
        <v>1</v>
      </c>
      <c r="I150" s="136">
        <f t="shared" si="28"/>
        <v>1</v>
      </c>
      <c r="J150" s="136">
        <f t="shared" si="28"/>
        <v>1</v>
      </c>
      <c r="K150" s="136">
        <f t="shared" si="28"/>
        <v>1</v>
      </c>
      <c r="L150" s="136">
        <f t="shared" si="28"/>
        <v>1</v>
      </c>
      <c r="M150" s="136">
        <f t="shared" si="28"/>
        <v>1</v>
      </c>
      <c r="N150" s="136">
        <f t="shared" si="28"/>
        <v>1</v>
      </c>
      <c r="O150" s="136">
        <f t="shared" si="28"/>
        <v>1</v>
      </c>
      <c r="P150" s="136">
        <f t="shared" si="28"/>
        <v>1</v>
      </c>
      <c r="Q150" s="136">
        <f t="shared" si="28"/>
        <v>1</v>
      </c>
      <c r="R150" s="136">
        <f t="shared" si="25"/>
        <v>1</v>
      </c>
      <c r="S150" s="136">
        <f t="shared" si="25"/>
        <v>1</v>
      </c>
      <c r="T150" s="136">
        <f t="shared" si="25"/>
        <v>1</v>
      </c>
      <c r="U150" s="136">
        <f t="shared" si="25"/>
        <v>1</v>
      </c>
      <c r="V150" s="136">
        <f t="shared" si="25"/>
        <v>1</v>
      </c>
      <c r="W150" s="136">
        <f t="shared" si="25"/>
        <v>1</v>
      </c>
      <c r="X150" s="136">
        <f t="shared" si="29"/>
        <v>1</v>
      </c>
      <c r="Y150" s="136">
        <f t="shared" si="29"/>
        <v>1</v>
      </c>
      <c r="Z150" s="136">
        <f t="shared" si="29"/>
        <v>1</v>
      </c>
      <c r="AA150" s="136">
        <f t="shared" si="29"/>
        <v>1</v>
      </c>
      <c r="AB150" s="136">
        <f t="shared" si="29"/>
        <v>1</v>
      </c>
      <c r="AC150" s="136">
        <f t="shared" si="29"/>
        <v>1</v>
      </c>
      <c r="AD150" s="136">
        <f t="shared" si="29"/>
        <v>1</v>
      </c>
      <c r="AE150" s="136">
        <f t="shared" si="29"/>
        <v>1</v>
      </c>
      <c r="AF150" s="136">
        <f t="shared" si="29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8"/>
        <v>0.42</v>
      </c>
      <c r="D151" s="136">
        <f t="shared" si="28"/>
        <v>0.42</v>
      </c>
      <c r="E151" s="136">
        <f t="shared" si="28"/>
        <v>0.42</v>
      </c>
      <c r="F151" s="136">
        <f t="shared" si="28"/>
        <v>0.42</v>
      </c>
      <c r="G151" s="136">
        <f t="shared" si="28"/>
        <v>0.42</v>
      </c>
      <c r="H151" s="136">
        <f t="shared" si="28"/>
        <v>0.42</v>
      </c>
      <c r="I151" s="136">
        <f t="shared" si="28"/>
        <v>0.42</v>
      </c>
      <c r="J151" s="136">
        <f t="shared" si="28"/>
        <v>0.42</v>
      </c>
      <c r="K151" s="136">
        <f t="shared" si="28"/>
        <v>0.42</v>
      </c>
      <c r="L151" s="136">
        <f t="shared" si="28"/>
        <v>0.42</v>
      </c>
      <c r="M151" s="136">
        <f t="shared" si="28"/>
        <v>0.42</v>
      </c>
      <c r="N151" s="136">
        <f t="shared" si="28"/>
        <v>0.42</v>
      </c>
      <c r="O151" s="136">
        <f t="shared" si="28"/>
        <v>0.42</v>
      </c>
      <c r="P151" s="136">
        <f t="shared" si="28"/>
        <v>0.42</v>
      </c>
      <c r="Q151" s="136">
        <f t="shared" si="28"/>
        <v>0.42</v>
      </c>
      <c r="R151" s="136">
        <f t="shared" si="25"/>
        <v>0.42</v>
      </c>
      <c r="S151" s="136">
        <f t="shared" si="25"/>
        <v>0.42</v>
      </c>
      <c r="T151" s="136">
        <f t="shared" si="25"/>
        <v>0.42</v>
      </c>
      <c r="U151" s="136">
        <f t="shared" si="25"/>
        <v>0.42</v>
      </c>
      <c r="V151" s="136">
        <f t="shared" si="25"/>
        <v>0.42</v>
      </c>
      <c r="W151" s="136">
        <f t="shared" si="25"/>
        <v>0.42</v>
      </c>
      <c r="X151" s="136">
        <f t="shared" si="29"/>
        <v>0.42</v>
      </c>
      <c r="Y151" s="136">
        <f t="shared" si="29"/>
        <v>0.42</v>
      </c>
      <c r="Z151" s="136">
        <f t="shared" si="29"/>
        <v>0.42</v>
      </c>
      <c r="AA151" s="136">
        <f t="shared" si="29"/>
        <v>0.42</v>
      </c>
      <c r="AB151" s="136">
        <f t="shared" si="29"/>
        <v>0.42</v>
      </c>
      <c r="AC151" s="136">
        <f t="shared" si="29"/>
        <v>0.42</v>
      </c>
      <c r="AD151" s="136">
        <f t="shared" si="29"/>
        <v>0.42</v>
      </c>
      <c r="AE151" s="136">
        <f t="shared" si="29"/>
        <v>0.42</v>
      </c>
      <c r="AF151" s="136">
        <f t="shared" si="29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8"/>
        <v>0.46</v>
      </c>
      <c r="D152" s="136">
        <f t="shared" si="28"/>
        <v>0.46</v>
      </c>
      <c r="E152" s="136">
        <f t="shared" si="28"/>
        <v>0.46</v>
      </c>
      <c r="F152" s="136">
        <f t="shared" si="28"/>
        <v>0.46</v>
      </c>
      <c r="G152" s="136">
        <f t="shared" si="28"/>
        <v>0.46</v>
      </c>
      <c r="H152" s="136">
        <f t="shared" si="28"/>
        <v>0.46</v>
      </c>
      <c r="I152" s="136">
        <f t="shared" si="28"/>
        <v>0.46</v>
      </c>
      <c r="J152" s="136">
        <f t="shared" si="28"/>
        <v>0.46</v>
      </c>
      <c r="K152" s="136">
        <f t="shared" si="28"/>
        <v>0.46</v>
      </c>
      <c r="L152" s="136">
        <f t="shared" si="28"/>
        <v>0.46</v>
      </c>
      <c r="M152" s="136">
        <f t="shared" si="28"/>
        <v>0.46</v>
      </c>
      <c r="N152" s="136">
        <f t="shared" si="28"/>
        <v>0.46</v>
      </c>
      <c r="O152" s="136">
        <f t="shared" si="28"/>
        <v>0.46</v>
      </c>
      <c r="P152" s="136">
        <f t="shared" si="28"/>
        <v>0.46</v>
      </c>
      <c r="Q152" s="136">
        <f t="shared" si="28"/>
        <v>0.46</v>
      </c>
      <c r="R152" s="136">
        <f t="shared" si="25"/>
        <v>0.46</v>
      </c>
      <c r="S152" s="136">
        <f t="shared" si="25"/>
        <v>0.46</v>
      </c>
      <c r="T152" s="136">
        <f t="shared" si="25"/>
        <v>0.46</v>
      </c>
      <c r="U152" s="136">
        <f t="shared" si="25"/>
        <v>0.46</v>
      </c>
      <c r="V152" s="136">
        <f t="shared" si="25"/>
        <v>0.46</v>
      </c>
      <c r="W152" s="136">
        <f t="shared" si="25"/>
        <v>0.46</v>
      </c>
      <c r="X152" s="136">
        <f t="shared" si="29"/>
        <v>0.46</v>
      </c>
      <c r="Y152" s="136">
        <f t="shared" si="29"/>
        <v>0.46</v>
      </c>
      <c r="Z152" s="136">
        <f t="shared" si="29"/>
        <v>0.46</v>
      </c>
      <c r="AA152" s="136">
        <f t="shared" si="29"/>
        <v>0.46</v>
      </c>
      <c r="AB152" s="136">
        <f t="shared" si="29"/>
        <v>0.46</v>
      </c>
      <c r="AC152" s="136">
        <f t="shared" si="29"/>
        <v>0.46</v>
      </c>
      <c r="AD152" s="136">
        <f t="shared" si="29"/>
        <v>0.46</v>
      </c>
      <c r="AE152" s="136">
        <f t="shared" si="29"/>
        <v>0.46</v>
      </c>
      <c r="AF152" s="136">
        <f t="shared" si="29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8"/>
        <v>0.85</v>
      </c>
      <c r="D153" s="136">
        <f t="shared" si="28"/>
        <v>0.85</v>
      </c>
      <c r="E153" s="136">
        <f t="shared" si="28"/>
        <v>0.85</v>
      </c>
      <c r="F153" s="136">
        <f t="shared" si="28"/>
        <v>0.85</v>
      </c>
      <c r="G153" s="136">
        <f t="shared" si="28"/>
        <v>0.85</v>
      </c>
      <c r="H153" s="136">
        <f t="shared" si="28"/>
        <v>0.85</v>
      </c>
      <c r="I153" s="136">
        <f t="shared" si="28"/>
        <v>0.85</v>
      </c>
      <c r="J153" s="136">
        <f t="shared" si="28"/>
        <v>0.85</v>
      </c>
      <c r="K153" s="136">
        <f t="shared" si="28"/>
        <v>0.85</v>
      </c>
      <c r="L153" s="136">
        <f t="shared" si="28"/>
        <v>0.85</v>
      </c>
      <c r="M153" s="136">
        <f t="shared" si="28"/>
        <v>0.85</v>
      </c>
      <c r="N153" s="136">
        <f t="shared" si="28"/>
        <v>0.85</v>
      </c>
      <c r="O153" s="136">
        <f t="shared" si="28"/>
        <v>0.85</v>
      </c>
      <c r="P153" s="136">
        <f t="shared" si="28"/>
        <v>0.85</v>
      </c>
      <c r="Q153" s="136">
        <f t="shared" si="28"/>
        <v>0.85</v>
      </c>
      <c r="R153" s="136">
        <f t="shared" si="25"/>
        <v>0.85</v>
      </c>
      <c r="S153" s="136">
        <f t="shared" si="25"/>
        <v>0.85</v>
      </c>
      <c r="T153" s="136">
        <f t="shared" si="25"/>
        <v>0.85</v>
      </c>
      <c r="U153" s="136">
        <f t="shared" si="25"/>
        <v>0.85</v>
      </c>
      <c r="V153" s="136">
        <f t="shared" si="25"/>
        <v>0.85</v>
      </c>
      <c r="W153" s="136">
        <f t="shared" si="25"/>
        <v>0.85</v>
      </c>
      <c r="X153" s="136">
        <f t="shared" si="29"/>
        <v>0.85</v>
      </c>
      <c r="Y153" s="136">
        <f t="shared" si="29"/>
        <v>0.85</v>
      </c>
      <c r="Z153" s="136">
        <f t="shared" si="29"/>
        <v>0.85</v>
      </c>
      <c r="AA153" s="136">
        <f t="shared" si="29"/>
        <v>0.85</v>
      </c>
      <c r="AB153" s="136">
        <f t="shared" si="29"/>
        <v>0.85</v>
      </c>
      <c r="AC153" s="136">
        <f t="shared" si="29"/>
        <v>0.85</v>
      </c>
      <c r="AD153" s="136">
        <f t="shared" si="29"/>
        <v>0.85</v>
      </c>
      <c r="AE153" s="136">
        <f t="shared" si="29"/>
        <v>0.85</v>
      </c>
      <c r="AF153" s="136">
        <f t="shared" si="29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8"/>
        <v>0.9</v>
      </c>
      <c r="D154" s="136">
        <f t="shared" si="28"/>
        <v>0.9</v>
      </c>
      <c r="E154" s="136">
        <f t="shared" si="28"/>
        <v>0.9</v>
      </c>
      <c r="F154" s="136">
        <f t="shared" si="28"/>
        <v>0.9</v>
      </c>
      <c r="G154" s="136">
        <f t="shared" si="28"/>
        <v>0.9</v>
      </c>
      <c r="H154" s="136">
        <f t="shared" si="28"/>
        <v>0.9</v>
      </c>
      <c r="I154" s="136">
        <f t="shared" si="28"/>
        <v>0.9</v>
      </c>
      <c r="J154" s="136">
        <f t="shared" si="28"/>
        <v>0.9</v>
      </c>
      <c r="K154" s="136">
        <f t="shared" si="28"/>
        <v>0.9</v>
      </c>
      <c r="L154" s="136">
        <f t="shared" si="28"/>
        <v>0.9</v>
      </c>
      <c r="M154" s="136">
        <f t="shared" si="28"/>
        <v>0.9</v>
      </c>
      <c r="N154" s="136">
        <f t="shared" si="28"/>
        <v>0.9</v>
      </c>
      <c r="O154" s="136">
        <f t="shared" si="28"/>
        <v>0.9</v>
      </c>
      <c r="P154" s="136">
        <f t="shared" si="28"/>
        <v>0.9</v>
      </c>
      <c r="Q154" s="136">
        <f t="shared" si="28"/>
        <v>0.9</v>
      </c>
      <c r="R154" s="136">
        <f t="shared" si="25"/>
        <v>0.9</v>
      </c>
      <c r="S154" s="136">
        <f t="shared" si="25"/>
        <v>0.9</v>
      </c>
      <c r="T154" s="136">
        <f t="shared" si="25"/>
        <v>0.9</v>
      </c>
      <c r="U154" s="136">
        <f t="shared" si="25"/>
        <v>0.9</v>
      </c>
      <c r="V154" s="136">
        <f t="shared" si="25"/>
        <v>0.9</v>
      </c>
      <c r="W154" s="136">
        <f t="shared" si="25"/>
        <v>0.9</v>
      </c>
      <c r="X154" s="136">
        <f t="shared" si="29"/>
        <v>0.9</v>
      </c>
      <c r="Y154" s="136">
        <f t="shared" si="29"/>
        <v>0.9</v>
      </c>
      <c r="Z154" s="136">
        <f t="shared" si="29"/>
        <v>0.9</v>
      </c>
      <c r="AA154" s="136">
        <f t="shared" si="29"/>
        <v>0.9</v>
      </c>
      <c r="AB154" s="136">
        <f t="shared" si="29"/>
        <v>0.9</v>
      </c>
      <c r="AC154" s="136">
        <f t="shared" si="29"/>
        <v>0.9</v>
      </c>
      <c r="AD154" s="136">
        <f t="shared" si="29"/>
        <v>0.9</v>
      </c>
      <c r="AE154" s="136">
        <f t="shared" si="29"/>
        <v>0.9</v>
      </c>
      <c r="AF154" s="136">
        <f t="shared" si="29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8"/>
        <v>0.44</v>
      </c>
      <c r="D155" s="136">
        <f t="shared" si="28"/>
        <v>0.44</v>
      </c>
      <c r="E155" s="136">
        <f t="shared" si="28"/>
        <v>0.44</v>
      </c>
      <c r="F155" s="136">
        <f t="shared" si="28"/>
        <v>0.44</v>
      </c>
      <c r="G155" s="136">
        <f t="shared" si="28"/>
        <v>0.44</v>
      </c>
      <c r="H155" s="136">
        <f t="shared" si="28"/>
        <v>0.44</v>
      </c>
      <c r="I155" s="136">
        <f t="shared" si="28"/>
        <v>0.44</v>
      </c>
      <c r="J155" s="136">
        <f t="shared" si="28"/>
        <v>0.44</v>
      </c>
      <c r="K155" s="136">
        <f t="shared" si="28"/>
        <v>0.44</v>
      </c>
      <c r="L155" s="136">
        <f t="shared" si="28"/>
        <v>0.44</v>
      </c>
      <c r="M155" s="136">
        <f t="shared" si="28"/>
        <v>0.44</v>
      </c>
      <c r="N155" s="136">
        <f t="shared" si="28"/>
        <v>0.44</v>
      </c>
      <c r="O155" s="136">
        <f t="shared" si="28"/>
        <v>0.44</v>
      </c>
      <c r="P155" s="136">
        <f t="shared" si="28"/>
        <v>0.44</v>
      </c>
      <c r="Q155" s="136">
        <f t="shared" si="28"/>
        <v>0.44</v>
      </c>
      <c r="R155" s="136">
        <f t="shared" si="25"/>
        <v>0.44</v>
      </c>
      <c r="S155" s="136">
        <f t="shared" si="25"/>
        <v>0.44</v>
      </c>
      <c r="T155" s="136">
        <f t="shared" si="25"/>
        <v>0.44</v>
      </c>
      <c r="U155" s="136">
        <f t="shared" si="25"/>
        <v>0.44</v>
      </c>
      <c r="V155" s="136">
        <f t="shared" si="25"/>
        <v>0.44</v>
      </c>
      <c r="W155" s="136">
        <f t="shared" si="25"/>
        <v>0.44</v>
      </c>
      <c r="X155" s="136">
        <f t="shared" si="29"/>
        <v>0.44</v>
      </c>
      <c r="Y155" s="136">
        <f t="shared" si="29"/>
        <v>0.44</v>
      </c>
      <c r="Z155" s="136">
        <f t="shared" si="29"/>
        <v>0.44</v>
      </c>
      <c r="AA155" s="136">
        <f t="shared" si="29"/>
        <v>0.44</v>
      </c>
      <c r="AB155" s="136">
        <f t="shared" si="29"/>
        <v>0.44</v>
      </c>
      <c r="AC155" s="136">
        <f t="shared" si="29"/>
        <v>0.44</v>
      </c>
      <c r="AD155" s="136">
        <f t="shared" si="29"/>
        <v>0.44</v>
      </c>
      <c r="AE155" s="136">
        <f t="shared" si="29"/>
        <v>0.44</v>
      </c>
      <c r="AF155" s="136">
        <f t="shared" si="29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0">B156</f>
        <v>0.9</v>
      </c>
      <c r="D156" s="136">
        <f t="shared" si="30"/>
        <v>0.9</v>
      </c>
      <c r="E156" s="136">
        <f t="shared" si="30"/>
        <v>0.9</v>
      </c>
      <c r="F156" s="136">
        <f t="shared" si="30"/>
        <v>0.9</v>
      </c>
      <c r="G156" s="136">
        <f t="shared" si="30"/>
        <v>0.9</v>
      </c>
      <c r="H156" s="136">
        <f t="shared" si="30"/>
        <v>0.9</v>
      </c>
      <c r="I156" s="136">
        <f t="shared" si="30"/>
        <v>0.9</v>
      </c>
      <c r="J156" s="136">
        <f t="shared" si="30"/>
        <v>0.9</v>
      </c>
      <c r="K156" s="136">
        <f t="shared" si="30"/>
        <v>0.9</v>
      </c>
      <c r="L156" s="136">
        <f t="shared" si="30"/>
        <v>0.9</v>
      </c>
      <c r="M156" s="136">
        <f t="shared" si="30"/>
        <v>0.9</v>
      </c>
      <c r="N156" s="136">
        <f t="shared" si="30"/>
        <v>0.9</v>
      </c>
      <c r="O156" s="136">
        <f t="shared" si="30"/>
        <v>0.9</v>
      </c>
      <c r="P156" s="136">
        <f t="shared" si="30"/>
        <v>0.9</v>
      </c>
      <c r="Q156" s="136">
        <f t="shared" si="30"/>
        <v>0.9</v>
      </c>
      <c r="R156" s="136">
        <f t="shared" si="25"/>
        <v>0.9</v>
      </c>
      <c r="S156" s="136">
        <f t="shared" si="25"/>
        <v>0.9</v>
      </c>
      <c r="T156" s="136">
        <f t="shared" si="25"/>
        <v>0.9</v>
      </c>
      <c r="U156" s="136">
        <f t="shared" si="25"/>
        <v>0.9</v>
      </c>
      <c r="V156" s="136">
        <f t="shared" si="25"/>
        <v>0.9</v>
      </c>
      <c r="W156" s="136">
        <f t="shared" si="25"/>
        <v>0.9</v>
      </c>
      <c r="X156" s="136">
        <f t="shared" si="29"/>
        <v>0.9</v>
      </c>
      <c r="Y156" s="136">
        <f t="shared" si="29"/>
        <v>0.9</v>
      </c>
      <c r="Z156" s="136">
        <f t="shared" si="29"/>
        <v>0.9</v>
      </c>
      <c r="AA156" s="136">
        <f t="shared" si="29"/>
        <v>0.9</v>
      </c>
      <c r="AB156" s="136">
        <f t="shared" si="29"/>
        <v>0.9</v>
      </c>
      <c r="AC156" s="136">
        <f t="shared" si="29"/>
        <v>0.9</v>
      </c>
      <c r="AD156" s="136">
        <f t="shared" si="29"/>
        <v>0.9</v>
      </c>
      <c r="AE156" s="136">
        <f t="shared" si="29"/>
        <v>0.9</v>
      </c>
      <c r="AF156" s="136">
        <f t="shared" si="29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0"/>
        <v>2.1</v>
      </c>
      <c r="D157" s="136">
        <f t="shared" si="30"/>
        <v>2.1</v>
      </c>
      <c r="E157" s="136">
        <f t="shared" si="30"/>
        <v>2.1</v>
      </c>
      <c r="F157" s="136">
        <f t="shared" si="30"/>
        <v>2.1</v>
      </c>
      <c r="G157" s="136">
        <f t="shared" si="30"/>
        <v>2.1</v>
      </c>
      <c r="H157" s="136">
        <f t="shared" si="30"/>
        <v>2.1</v>
      </c>
      <c r="I157" s="136">
        <f t="shared" si="30"/>
        <v>2.1</v>
      </c>
      <c r="J157" s="136">
        <f t="shared" si="30"/>
        <v>2.1</v>
      </c>
      <c r="K157" s="136">
        <f t="shared" si="30"/>
        <v>2.1</v>
      </c>
      <c r="L157" s="136">
        <f t="shared" si="30"/>
        <v>2.1</v>
      </c>
      <c r="M157" s="136">
        <f t="shared" si="30"/>
        <v>2.1</v>
      </c>
      <c r="N157" s="136">
        <f t="shared" si="30"/>
        <v>2.1</v>
      </c>
      <c r="O157" s="136">
        <f t="shared" si="30"/>
        <v>2.1</v>
      </c>
      <c r="P157" s="136">
        <f t="shared" si="30"/>
        <v>2.1</v>
      </c>
      <c r="Q157" s="136">
        <f t="shared" si="30"/>
        <v>2.1</v>
      </c>
      <c r="R157" s="136">
        <f t="shared" si="25"/>
        <v>2.1</v>
      </c>
      <c r="S157" s="136">
        <f t="shared" si="25"/>
        <v>2.1</v>
      </c>
      <c r="T157" s="136">
        <f t="shared" si="25"/>
        <v>2.1</v>
      </c>
      <c r="U157" s="136">
        <f t="shared" si="25"/>
        <v>2.1</v>
      </c>
      <c r="V157" s="136">
        <f t="shared" si="25"/>
        <v>2.1</v>
      </c>
      <c r="W157" s="136">
        <f t="shared" si="25"/>
        <v>2.1</v>
      </c>
      <c r="X157" s="136">
        <f t="shared" si="29"/>
        <v>2.1</v>
      </c>
      <c r="Y157" s="136">
        <f t="shared" si="29"/>
        <v>2.1</v>
      </c>
      <c r="Z157" s="136">
        <f t="shared" si="29"/>
        <v>2.1</v>
      </c>
      <c r="AA157" s="136">
        <f t="shared" si="29"/>
        <v>2.1</v>
      </c>
      <c r="AB157" s="136">
        <f t="shared" si="29"/>
        <v>2.1</v>
      </c>
      <c r="AC157" s="136">
        <f t="shared" si="29"/>
        <v>2.1</v>
      </c>
      <c r="AD157" s="136">
        <f t="shared" si="29"/>
        <v>2.1</v>
      </c>
      <c r="AE157" s="136">
        <f t="shared" si="29"/>
        <v>2.1</v>
      </c>
      <c r="AF157" s="136">
        <f t="shared" si="29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0"/>
        <v>0.9</v>
      </c>
      <c r="D158" s="136">
        <f t="shared" si="30"/>
        <v>0.9</v>
      </c>
      <c r="E158" s="136">
        <f t="shared" si="30"/>
        <v>0.9</v>
      </c>
      <c r="F158" s="136">
        <f t="shared" si="30"/>
        <v>0.9</v>
      </c>
      <c r="G158" s="136">
        <f t="shared" si="30"/>
        <v>0.9</v>
      </c>
      <c r="H158" s="136">
        <f t="shared" si="30"/>
        <v>0.9</v>
      </c>
      <c r="I158" s="136">
        <f t="shared" si="30"/>
        <v>0.9</v>
      </c>
      <c r="J158" s="136">
        <f t="shared" si="30"/>
        <v>0.9</v>
      </c>
      <c r="K158" s="136">
        <f t="shared" si="30"/>
        <v>0.9</v>
      </c>
      <c r="L158" s="136">
        <f t="shared" si="30"/>
        <v>0.9</v>
      </c>
      <c r="M158" s="136">
        <f t="shared" si="30"/>
        <v>0.9</v>
      </c>
      <c r="N158" s="136">
        <f t="shared" si="30"/>
        <v>0.9</v>
      </c>
      <c r="O158" s="136">
        <f t="shared" si="30"/>
        <v>0.9</v>
      </c>
      <c r="P158" s="136">
        <f t="shared" si="30"/>
        <v>0.9</v>
      </c>
      <c r="Q158" s="136">
        <f t="shared" si="30"/>
        <v>0.9</v>
      </c>
      <c r="R158" s="136">
        <f t="shared" si="25"/>
        <v>0.9</v>
      </c>
      <c r="S158" s="136">
        <f t="shared" si="25"/>
        <v>0.9</v>
      </c>
      <c r="T158" s="136">
        <f t="shared" si="25"/>
        <v>0.9</v>
      </c>
      <c r="U158" s="136">
        <f t="shared" si="25"/>
        <v>0.9</v>
      </c>
      <c r="V158" s="136">
        <f t="shared" si="25"/>
        <v>0.9</v>
      </c>
      <c r="W158" s="136">
        <f t="shared" si="25"/>
        <v>0.9</v>
      </c>
      <c r="X158" s="136">
        <f t="shared" si="29"/>
        <v>0.9</v>
      </c>
      <c r="Y158" s="136">
        <f t="shared" si="29"/>
        <v>0.9</v>
      </c>
      <c r="Z158" s="136">
        <f t="shared" si="29"/>
        <v>0.9</v>
      </c>
      <c r="AA158" s="136">
        <f t="shared" si="29"/>
        <v>0.9</v>
      </c>
      <c r="AB158" s="136">
        <f t="shared" si="29"/>
        <v>0.9</v>
      </c>
      <c r="AC158" s="136">
        <f t="shared" si="29"/>
        <v>0.9</v>
      </c>
      <c r="AD158" s="136">
        <f t="shared" si="29"/>
        <v>0.9</v>
      </c>
      <c r="AE158" s="136">
        <f t="shared" si="29"/>
        <v>0.9</v>
      </c>
      <c r="AF158" s="136">
        <f t="shared" si="29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0"/>
        <v>0.57999999999999996</v>
      </c>
      <c r="D159" s="136">
        <f t="shared" si="30"/>
        <v>0.57999999999999996</v>
      </c>
      <c r="E159" s="136">
        <f t="shared" si="30"/>
        <v>0.57999999999999996</v>
      </c>
      <c r="F159" s="136">
        <f t="shared" si="30"/>
        <v>0.57999999999999996</v>
      </c>
      <c r="G159" s="136">
        <f t="shared" si="30"/>
        <v>0.57999999999999996</v>
      </c>
      <c r="H159" s="136">
        <f t="shared" si="30"/>
        <v>0.57999999999999996</v>
      </c>
      <c r="I159" s="136">
        <f t="shared" si="30"/>
        <v>0.57999999999999996</v>
      </c>
      <c r="J159" s="136">
        <f t="shared" si="30"/>
        <v>0.57999999999999996</v>
      </c>
      <c r="K159" s="136">
        <f t="shared" si="30"/>
        <v>0.57999999999999996</v>
      </c>
      <c r="L159" s="136">
        <f t="shared" si="30"/>
        <v>0.57999999999999996</v>
      </c>
      <c r="M159" s="136">
        <f t="shared" si="30"/>
        <v>0.57999999999999996</v>
      </c>
      <c r="N159" s="136">
        <f t="shared" si="30"/>
        <v>0.57999999999999996</v>
      </c>
      <c r="O159" s="136">
        <f t="shared" si="30"/>
        <v>0.57999999999999996</v>
      </c>
      <c r="P159" s="136">
        <f t="shared" si="30"/>
        <v>0.57999999999999996</v>
      </c>
      <c r="Q159" s="136">
        <f t="shared" si="30"/>
        <v>0.57999999999999996</v>
      </c>
      <c r="R159" s="136">
        <f t="shared" si="25"/>
        <v>0.57999999999999996</v>
      </c>
      <c r="S159" s="136">
        <f t="shared" si="25"/>
        <v>0.57999999999999996</v>
      </c>
      <c r="T159" s="136">
        <f t="shared" si="25"/>
        <v>0.57999999999999996</v>
      </c>
      <c r="U159" s="136">
        <f t="shared" si="25"/>
        <v>0.57999999999999996</v>
      </c>
      <c r="V159" s="136">
        <f t="shared" si="25"/>
        <v>0.57999999999999996</v>
      </c>
      <c r="W159" s="136">
        <f t="shared" si="25"/>
        <v>0.57999999999999996</v>
      </c>
      <c r="X159" s="136">
        <f t="shared" si="29"/>
        <v>0.57999999999999996</v>
      </c>
      <c r="Y159" s="136">
        <f t="shared" si="29"/>
        <v>0.57999999999999996</v>
      </c>
      <c r="Z159" s="136">
        <f t="shared" si="29"/>
        <v>0.57999999999999996</v>
      </c>
      <c r="AA159" s="136">
        <f t="shared" si="29"/>
        <v>0.57999999999999996</v>
      </c>
      <c r="AB159" s="136">
        <f t="shared" si="29"/>
        <v>0.57999999999999996</v>
      </c>
      <c r="AC159" s="136">
        <f t="shared" si="29"/>
        <v>0.57999999999999996</v>
      </c>
      <c r="AD159" s="136">
        <f t="shared" si="29"/>
        <v>0.57999999999999996</v>
      </c>
      <c r="AE159" s="136">
        <f t="shared" si="29"/>
        <v>0.57999999999999996</v>
      </c>
      <c r="AF159" s="136">
        <f t="shared" si="29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0"/>
        <v>0.8</v>
      </c>
      <c r="D160" s="136">
        <f t="shared" si="30"/>
        <v>0.8</v>
      </c>
      <c r="E160" s="136">
        <f t="shared" si="30"/>
        <v>0.8</v>
      </c>
      <c r="F160" s="136">
        <f t="shared" si="30"/>
        <v>0.8</v>
      </c>
      <c r="G160" s="136">
        <f t="shared" si="30"/>
        <v>0.8</v>
      </c>
      <c r="H160" s="136">
        <f t="shared" si="30"/>
        <v>0.8</v>
      </c>
      <c r="I160" s="136">
        <f t="shared" si="30"/>
        <v>0.8</v>
      </c>
      <c r="J160" s="136">
        <f t="shared" si="30"/>
        <v>0.8</v>
      </c>
      <c r="K160" s="136">
        <f t="shared" si="30"/>
        <v>0.8</v>
      </c>
      <c r="L160" s="136">
        <f t="shared" si="30"/>
        <v>0.8</v>
      </c>
      <c r="M160" s="136">
        <f t="shared" si="30"/>
        <v>0.8</v>
      </c>
      <c r="N160" s="136">
        <f t="shared" si="30"/>
        <v>0.8</v>
      </c>
      <c r="O160" s="136">
        <f t="shared" si="30"/>
        <v>0.8</v>
      </c>
      <c r="P160" s="136">
        <f t="shared" si="30"/>
        <v>0.8</v>
      </c>
      <c r="Q160" s="136">
        <f t="shared" si="30"/>
        <v>0.8</v>
      </c>
      <c r="R160" s="136">
        <f t="shared" si="25"/>
        <v>0.8</v>
      </c>
      <c r="S160" s="136">
        <f t="shared" si="25"/>
        <v>0.8</v>
      </c>
      <c r="T160" s="136">
        <f t="shared" si="25"/>
        <v>0.8</v>
      </c>
      <c r="U160" s="136">
        <f t="shared" si="25"/>
        <v>0.8</v>
      </c>
      <c r="V160" s="136">
        <f t="shared" si="25"/>
        <v>0.8</v>
      </c>
      <c r="W160" s="136">
        <f t="shared" si="25"/>
        <v>0.8</v>
      </c>
      <c r="X160" s="136">
        <f t="shared" si="29"/>
        <v>0.8</v>
      </c>
      <c r="Y160" s="136">
        <f t="shared" si="29"/>
        <v>0.8</v>
      </c>
      <c r="Z160" s="136">
        <f t="shared" si="29"/>
        <v>0.8</v>
      </c>
      <c r="AA160" s="136">
        <f t="shared" si="29"/>
        <v>0.8</v>
      </c>
      <c r="AB160" s="136">
        <f t="shared" si="29"/>
        <v>0.8</v>
      </c>
      <c r="AC160" s="136">
        <f t="shared" si="29"/>
        <v>0.8</v>
      </c>
      <c r="AD160" s="136">
        <f t="shared" si="29"/>
        <v>0.8</v>
      </c>
      <c r="AE160" s="136">
        <f t="shared" si="29"/>
        <v>0.8</v>
      </c>
      <c r="AF160" s="136">
        <f t="shared" si="29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0"/>
        <v>0</v>
      </c>
      <c r="D161" s="136">
        <f t="shared" si="30"/>
        <v>0</v>
      </c>
      <c r="E161" s="136">
        <f t="shared" si="30"/>
        <v>0</v>
      </c>
      <c r="F161" s="136">
        <f t="shared" si="30"/>
        <v>0</v>
      </c>
      <c r="G161" s="136">
        <f t="shared" si="30"/>
        <v>0</v>
      </c>
      <c r="H161" s="136">
        <f t="shared" si="30"/>
        <v>0</v>
      </c>
      <c r="I161" s="136">
        <f t="shared" si="30"/>
        <v>0</v>
      </c>
      <c r="J161" s="136">
        <f t="shared" si="30"/>
        <v>0</v>
      </c>
      <c r="K161" s="136">
        <f t="shared" si="30"/>
        <v>0</v>
      </c>
      <c r="L161" s="136">
        <f t="shared" si="30"/>
        <v>0</v>
      </c>
      <c r="M161" s="136">
        <f t="shared" si="30"/>
        <v>0</v>
      </c>
      <c r="N161" s="136">
        <f t="shared" si="30"/>
        <v>0</v>
      </c>
      <c r="O161" s="136">
        <f t="shared" si="30"/>
        <v>0</v>
      </c>
      <c r="P161" s="136">
        <f t="shared" si="30"/>
        <v>0</v>
      </c>
      <c r="Q161" s="136">
        <f t="shared" si="30"/>
        <v>0</v>
      </c>
      <c r="R161" s="136">
        <f t="shared" si="25"/>
        <v>0</v>
      </c>
      <c r="S161" s="136">
        <f t="shared" si="25"/>
        <v>0</v>
      </c>
      <c r="T161" s="136">
        <f t="shared" si="25"/>
        <v>0</v>
      </c>
      <c r="U161" s="136">
        <f t="shared" si="25"/>
        <v>0</v>
      </c>
      <c r="V161" s="136">
        <f t="shared" si="25"/>
        <v>0</v>
      </c>
      <c r="W161" s="136">
        <f t="shared" si="25"/>
        <v>0</v>
      </c>
      <c r="X161" s="136">
        <f t="shared" si="29"/>
        <v>0</v>
      </c>
      <c r="Y161" s="136">
        <f t="shared" si="29"/>
        <v>0</v>
      </c>
      <c r="Z161" s="136">
        <f t="shared" si="29"/>
        <v>0</v>
      </c>
      <c r="AA161" s="136">
        <f t="shared" si="29"/>
        <v>0</v>
      </c>
      <c r="AB161" s="136">
        <f t="shared" si="29"/>
        <v>0</v>
      </c>
      <c r="AC161" s="136">
        <f t="shared" si="29"/>
        <v>0</v>
      </c>
      <c r="AD161" s="136">
        <f t="shared" si="29"/>
        <v>0</v>
      </c>
      <c r="AE161" s="136">
        <f t="shared" si="29"/>
        <v>0</v>
      </c>
      <c r="AF161" s="136">
        <f t="shared" si="29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0"/>
        <v>0.6</v>
      </c>
      <c r="D163" s="136">
        <f t="shared" si="30"/>
        <v>0.6</v>
      </c>
      <c r="E163" s="136">
        <f t="shared" si="30"/>
        <v>0.6</v>
      </c>
      <c r="F163" s="136">
        <f t="shared" si="30"/>
        <v>0.6</v>
      </c>
      <c r="G163" s="136">
        <f t="shared" si="30"/>
        <v>0.6</v>
      </c>
      <c r="H163" s="136">
        <f t="shared" si="30"/>
        <v>0.6</v>
      </c>
      <c r="I163" s="136">
        <f t="shared" si="30"/>
        <v>0.6</v>
      </c>
      <c r="J163" s="136">
        <f t="shared" si="30"/>
        <v>0.6</v>
      </c>
      <c r="K163" s="136">
        <f t="shared" si="30"/>
        <v>0.6</v>
      </c>
      <c r="L163" s="136">
        <f t="shared" si="30"/>
        <v>0.6</v>
      </c>
      <c r="M163" s="136">
        <f t="shared" si="30"/>
        <v>0.6</v>
      </c>
      <c r="N163" s="136">
        <f t="shared" si="30"/>
        <v>0.6</v>
      </c>
      <c r="O163" s="136">
        <f t="shared" si="30"/>
        <v>0.6</v>
      </c>
      <c r="P163" s="136">
        <f t="shared" si="30"/>
        <v>0.6</v>
      </c>
      <c r="Q163" s="136">
        <f t="shared" si="30"/>
        <v>0.6</v>
      </c>
      <c r="R163" s="136">
        <f t="shared" si="25"/>
        <v>0.6</v>
      </c>
      <c r="S163" s="136">
        <f t="shared" si="25"/>
        <v>0.6</v>
      </c>
      <c r="T163" s="136">
        <f t="shared" si="25"/>
        <v>0.6</v>
      </c>
      <c r="U163" s="136">
        <f t="shared" si="25"/>
        <v>0.6</v>
      </c>
      <c r="V163" s="136">
        <f t="shared" si="25"/>
        <v>0.6</v>
      </c>
      <c r="W163" s="136">
        <f t="shared" si="25"/>
        <v>0.6</v>
      </c>
      <c r="X163" s="136">
        <f t="shared" si="29"/>
        <v>0.6</v>
      </c>
      <c r="Y163" s="136">
        <f t="shared" si="29"/>
        <v>0.6</v>
      </c>
      <c r="Z163" s="136">
        <f t="shared" si="29"/>
        <v>0.6</v>
      </c>
      <c r="AA163" s="136">
        <f t="shared" si="29"/>
        <v>0.6</v>
      </c>
      <c r="AB163" s="136">
        <f t="shared" si="29"/>
        <v>0.6</v>
      </c>
      <c r="AC163" s="136">
        <f t="shared" si="29"/>
        <v>0.6</v>
      </c>
      <c r="AD163" s="136">
        <f t="shared" si="29"/>
        <v>0.6</v>
      </c>
      <c r="AE163" s="136">
        <f t="shared" si="29"/>
        <v>0.6</v>
      </c>
      <c r="AF163" s="136">
        <f t="shared" si="29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0"/>
        <v>0.35</v>
      </c>
      <c r="D164" s="136">
        <f t="shared" si="30"/>
        <v>0.35</v>
      </c>
      <c r="E164" s="136">
        <f t="shared" si="30"/>
        <v>0.35</v>
      </c>
      <c r="F164" s="136">
        <f t="shared" si="30"/>
        <v>0.35</v>
      </c>
      <c r="G164" s="136">
        <f t="shared" si="30"/>
        <v>0.35</v>
      </c>
      <c r="H164" s="136">
        <f t="shared" si="30"/>
        <v>0.35</v>
      </c>
      <c r="I164" s="136">
        <f t="shared" si="30"/>
        <v>0.35</v>
      </c>
      <c r="J164" s="136">
        <f t="shared" si="30"/>
        <v>0.35</v>
      </c>
      <c r="K164" s="136">
        <f t="shared" si="30"/>
        <v>0.35</v>
      </c>
      <c r="L164" s="136">
        <f t="shared" si="30"/>
        <v>0.35</v>
      </c>
      <c r="M164" s="136">
        <f t="shared" si="30"/>
        <v>0.35</v>
      </c>
      <c r="N164" s="136">
        <f t="shared" si="30"/>
        <v>0.35</v>
      </c>
      <c r="O164" s="136">
        <f t="shared" si="30"/>
        <v>0.35</v>
      </c>
      <c r="P164" s="136">
        <f t="shared" si="30"/>
        <v>0.35</v>
      </c>
      <c r="Q164" s="136">
        <f t="shared" si="30"/>
        <v>0.35</v>
      </c>
      <c r="R164" s="136">
        <f t="shared" si="25"/>
        <v>0.35</v>
      </c>
      <c r="S164" s="136">
        <f t="shared" si="25"/>
        <v>0.35</v>
      </c>
      <c r="T164" s="136">
        <f t="shared" si="25"/>
        <v>0.35</v>
      </c>
      <c r="U164" s="136">
        <f t="shared" si="25"/>
        <v>0.35</v>
      </c>
      <c r="V164" s="136">
        <f t="shared" si="25"/>
        <v>0.35</v>
      </c>
      <c r="W164" s="136">
        <f t="shared" si="25"/>
        <v>0.35</v>
      </c>
      <c r="X164" s="136">
        <f t="shared" si="29"/>
        <v>0.35</v>
      </c>
      <c r="Y164" s="136">
        <f t="shared" si="29"/>
        <v>0.35</v>
      </c>
      <c r="Z164" s="136">
        <f t="shared" si="29"/>
        <v>0.35</v>
      </c>
      <c r="AA164" s="136">
        <f t="shared" si="29"/>
        <v>0.35</v>
      </c>
      <c r="AB164" s="136">
        <f t="shared" si="29"/>
        <v>0.35</v>
      </c>
      <c r="AC164" s="136">
        <f t="shared" si="29"/>
        <v>0.35</v>
      </c>
      <c r="AD164" s="136">
        <f t="shared" si="29"/>
        <v>0.35</v>
      </c>
      <c r="AE164" s="136">
        <f t="shared" si="29"/>
        <v>0.35</v>
      </c>
      <c r="AF164" s="136">
        <f t="shared" si="29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0"/>
        <v>0.28999999999999998</v>
      </c>
      <c r="D165" s="136">
        <f t="shared" si="30"/>
        <v>0.28999999999999998</v>
      </c>
      <c r="E165" s="136">
        <f t="shared" si="30"/>
        <v>0.28999999999999998</v>
      </c>
      <c r="F165" s="136">
        <f t="shared" si="30"/>
        <v>0.28999999999999998</v>
      </c>
      <c r="G165" s="136">
        <f t="shared" si="30"/>
        <v>0.28999999999999998</v>
      </c>
      <c r="H165" s="136">
        <f t="shared" si="30"/>
        <v>0.28999999999999998</v>
      </c>
      <c r="I165" s="136">
        <f t="shared" si="30"/>
        <v>0.28999999999999998</v>
      </c>
      <c r="J165" s="136">
        <f t="shared" si="30"/>
        <v>0.28999999999999998</v>
      </c>
      <c r="K165" s="136">
        <f t="shared" si="30"/>
        <v>0.28999999999999998</v>
      </c>
      <c r="L165" s="136">
        <f t="shared" si="30"/>
        <v>0.28999999999999998</v>
      </c>
      <c r="M165" s="136">
        <f t="shared" si="30"/>
        <v>0.28999999999999998</v>
      </c>
      <c r="N165" s="136">
        <f t="shared" si="30"/>
        <v>0.28999999999999998</v>
      </c>
      <c r="O165" s="136">
        <f t="shared" si="30"/>
        <v>0.28999999999999998</v>
      </c>
      <c r="P165" s="136">
        <f t="shared" si="30"/>
        <v>0.28999999999999998</v>
      </c>
      <c r="Q165" s="136">
        <f t="shared" si="30"/>
        <v>0.28999999999999998</v>
      </c>
      <c r="R165" s="136">
        <f t="shared" si="25"/>
        <v>0.28999999999999998</v>
      </c>
      <c r="S165" s="136">
        <f t="shared" si="25"/>
        <v>0.28999999999999998</v>
      </c>
      <c r="T165" s="136">
        <f t="shared" si="25"/>
        <v>0.28999999999999998</v>
      </c>
      <c r="U165" s="136">
        <f t="shared" si="25"/>
        <v>0.28999999999999998</v>
      </c>
      <c r="V165" s="136">
        <f t="shared" si="25"/>
        <v>0.28999999999999998</v>
      </c>
      <c r="W165" s="136">
        <f t="shared" si="25"/>
        <v>0.28999999999999998</v>
      </c>
      <c r="X165" s="136">
        <f t="shared" si="29"/>
        <v>0.28999999999999998</v>
      </c>
      <c r="Y165" s="136">
        <f t="shared" si="29"/>
        <v>0.28999999999999998</v>
      </c>
      <c r="Z165" s="136">
        <f t="shared" si="29"/>
        <v>0.28999999999999998</v>
      </c>
      <c r="AA165" s="136">
        <f t="shared" si="29"/>
        <v>0.28999999999999998</v>
      </c>
      <c r="AB165" s="136">
        <f t="shared" si="29"/>
        <v>0.28999999999999998</v>
      </c>
      <c r="AC165" s="136">
        <f t="shared" si="29"/>
        <v>0.28999999999999998</v>
      </c>
      <c r="AD165" s="136">
        <f t="shared" si="29"/>
        <v>0.28999999999999998</v>
      </c>
      <c r="AE165" s="136">
        <f t="shared" si="29"/>
        <v>0.28999999999999998</v>
      </c>
      <c r="AF165" s="136">
        <f t="shared" si="29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0"/>
        <v>0.06</v>
      </c>
      <c r="D166" s="136">
        <f t="shared" si="30"/>
        <v>0.06</v>
      </c>
      <c r="E166" s="136">
        <f t="shared" si="30"/>
        <v>0.06</v>
      </c>
      <c r="F166" s="136">
        <f t="shared" si="30"/>
        <v>0.06</v>
      </c>
      <c r="G166" s="136">
        <f t="shared" si="30"/>
        <v>0.06</v>
      </c>
      <c r="H166" s="136">
        <f t="shared" si="30"/>
        <v>0.06</v>
      </c>
      <c r="I166" s="136">
        <f t="shared" si="30"/>
        <v>0.06</v>
      </c>
      <c r="J166" s="136">
        <f t="shared" si="30"/>
        <v>0.06</v>
      </c>
      <c r="K166" s="136">
        <f t="shared" si="30"/>
        <v>0.06</v>
      </c>
      <c r="L166" s="136">
        <f t="shared" si="30"/>
        <v>0.06</v>
      </c>
      <c r="M166" s="136">
        <f t="shared" si="30"/>
        <v>0.06</v>
      </c>
      <c r="N166" s="136">
        <f t="shared" si="30"/>
        <v>0.06</v>
      </c>
      <c r="O166" s="136">
        <f t="shared" si="30"/>
        <v>0.06</v>
      </c>
      <c r="P166" s="136">
        <f t="shared" si="30"/>
        <v>0.06</v>
      </c>
      <c r="Q166" s="136">
        <f t="shared" si="30"/>
        <v>0.06</v>
      </c>
      <c r="R166" s="136">
        <f t="shared" si="25"/>
        <v>0.06</v>
      </c>
      <c r="S166" s="136">
        <f t="shared" si="25"/>
        <v>0.06</v>
      </c>
      <c r="T166" s="136">
        <f t="shared" si="25"/>
        <v>0.06</v>
      </c>
      <c r="U166" s="136">
        <f t="shared" si="25"/>
        <v>0.06</v>
      </c>
      <c r="V166" s="136">
        <f t="shared" si="25"/>
        <v>0.06</v>
      </c>
      <c r="W166" s="136">
        <f t="shared" si="25"/>
        <v>0.06</v>
      </c>
      <c r="X166" s="136">
        <f t="shared" si="29"/>
        <v>0.06</v>
      </c>
      <c r="Y166" s="136">
        <f t="shared" si="29"/>
        <v>0.06</v>
      </c>
      <c r="Z166" s="136">
        <f t="shared" si="29"/>
        <v>0.06</v>
      </c>
      <c r="AA166" s="136">
        <f t="shared" si="29"/>
        <v>0.06</v>
      </c>
      <c r="AB166" s="136">
        <f t="shared" si="29"/>
        <v>0.06</v>
      </c>
      <c r="AC166" s="136">
        <f t="shared" si="29"/>
        <v>0.06</v>
      </c>
      <c r="AD166" s="136">
        <f t="shared" si="29"/>
        <v>0.06</v>
      </c>
      <c r="AE166" s="136">
        <f t="shared" si="29"/>
        <v>0.06</v>
      </c>
      <c r="AF166" s="136">
        <f t="shared" si="29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0"/>
        <v>0.11</v>
      </c>
      <c r="D167" s="136">
        <f t="shared" si="30"/>
        <v>0.11</v>
      </c>
      <c r="E167" s="136">
        <f t="shared" si="30"/>
        <v>0.11</v>
      </c>
      <c r="F167" s="136">
        <f t="shared" si="30"/>
        <v>0.11</v>
      </c>
      <c r="G167" s="136">
        <f t="shared" si="30"/>
        <v>0.11</v>
      </c>
      <c r="H167" s="136">
        <f t="shared" si="30"/>
        <v>0.11</v>
      </c>
      <c r="I167" s="136">
        <f t="shared" si="30"/>
        <v>0.11</v>
      </c>
      <c r="J167" s="136">
        <f t="shared" si="30"/>
        <v>0.11</v>
      </c>
      <c r="K167" s="136">
        <f t="shared" si="30"/>
        <v>0.11</v>
      </c>
      <c r="L167" s="136">
        <f t="shared" si="30"/>
        <v>0.11</v>
      </c>
      <c r="M167" s="136">
        <f t="shared" si="30"/>
        <v>0.11</v>
      </c>
      <c r="N167" s="136">
        <f t="shared" si="30"/>
        <v>0.11</v>
      </c>
      <c r="O167" s="136">
        <f t="shared" si="30"/>
        <v>0.11</v>
      </c>
      <c r="P167" s="136">
        <f t="shared" si="30"/>
        <v>0.11</v>
      </c>
      <c r="Q167" s="136">
        <f t="shared" si="30"/>
        <v>0.11</v>
      </c>
      <c r="R167" s="136">
        <f t="shared" si="25"/>
        <v>0.11</v>
      </c>
      <c r="S167" s="136">
        <f t="shared" si="25"/>
        <v>0.11</v>
      </c>
      <c r="T167" s="136">
        <f t="shared" si="25"/>
        <v>0.11</v>
      </c>
      <c r="U167" s="136">
        <f t="shared" si="25"/>
        <v>0.11</v>
      </c>
      <c r="V167" s="136">
        <f t="shared" si="25"/>
        <v>0.11</v>
      </c>
      <c r="W167" s="136">
        <f t="shared" si="25"/>
        <v>0.11</v>
      </c>
      <c r="X167" s="136">
        <f t="shared" si="29"/>
        <v>0.11</v>
      </c>
      <c r="Y167" s="136">
        <f t="shared" si="29"/>
        <v>0.11</v>
      </c>
      <c r="Z167" s="136">
        <f t="shared" si="29"/>
        <v>0.11</v>
      </c>
      <c r="AA167" s="136">
        <f t="shared" si="29"/>
        <v>0.11</v>
      </c>
      <c r="AB167" s="136">
        <f t="shared" si="29"/>
        <v>0.11</v>
      </c>
      <c r="AC167" s="136">
        <f t="shared" si="29"/>
        <v>0.11</v>
      </c>
      <c r="AD167" s="136">
        <f t="shared" si="29"/>
        <v>0.11</v>
      </c>
      <c r="AE167" s="136">
        <f t="shared" si="29"/>
        <v>0.11</v>
      </c>
      <c r="AF167" s="136">
        <f t="shared" si="29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0"/>
        <v>0.1</v>
      </c>
      <c r="D168" s="136">
        <f t="shared" si="30"/>
        <v>0.1</v>
      </c>
      <c r="E168" s="136">
        <f t="shared" si="30"/>
        <v>0.1</v>
      </c>
      <c r="F168" s="136">
        <f t="shared" si="30"/>
        <v>0.1</v>
      </c>
      <c r="G168" s="136">
        <f t="shared" si="30"/>
        <v>0.1</v>
      </c>
      <c r="H168" s="136">
        <f t="shared" si="30"/>
        <v>0.1</v>
      </c>
      <c r="I168" s="136">
        <f t="shared" si="30"/>
        <v>0.1</v>
      </c>
      <c r="J168" s="136">
        <f t="shared" si="30"/>
        <v>0.1</v>
      </c>
      <c r="K168" s="136">
        <f t="shared" si="30"/>
        <v>0.1</v>
      </c>
      <c r="L168" s="136">
        <f t="shared" si="30"/>
        <v>0.1</v>
      </c>
      <c r="M168" s="136">
        <f t="shared" si="30"/>
        <v>0.1</v>
      </c>
      <c r="N168" s="136">
        <f t="shared" si="30"/>
        <v>0.1</v>
      </c>
      <c r="O168" s="136">
        <f t="shared" si="30"/>
        <v>0.1</v>
      </c>
      <c r="P168" s="136">
        <f t="shared" si="30"/>
        <v>0.1</v>
      </c>
      <c r="Q168" s="136">
        <f t="shared" si="30"/>
        <v>0.1</v>
      </c>
      <c r="R168" s="136">
        <f t="shared" si="25"/>
        <v>0.1</v>
      </c>
      <c r="S168" s="136">
        <f t="shared" si="25"/>
        <v>0.1</v>
      </c>
      <c r="T168" s="136">
        <f t="shared" si="25"/>
        <v>0.1</v>
      </c>
      <c r="U168" s="136">
        <f t="shared" si="25"/>
        <v>0.1</v>
      </c>
      <c r="V168" s="136">
        <f t="shared" si="25"/>
        <v>0.1</v>
      </c>
      <c r="W168" s="136">
        <f t="shared" si="25"/>
        <v>0.1</v>
      </c>
      <c r="X168" s="136">
        <f t="shared" si="29"/>
        <v>0.1</v>
      </c>
      <c r="Y168" s="136">
        <f t="shared" si="29"/>
        <v>0.1</v>
      </c>
      <c r="Z168" s="136">
        <f t="shared" si="29"/>
        <v>0.1</v>
      </c>
      <c r="AA168" s="136">
        <f t="shared" si="29"/>
        <v>0.1</v>
      </c>
      <c r="AB168" s="136">
        <f t="shared" si="29"/>
        <v>0.1</v>
      </c>
      <c r="AC168" s="136">
        <f t="shared" si="29"/>
        <v>0.1</v>
      </c>
      <c r="AD168" s="136">
        <f t="shared" si="29"/>
        <v>0.1</v>
      </c>
      <c r="AE168" s="136">
        <f t="shared" si="29"/>
        <v>0.1</v>
      </c>
      <c r="AF168" s="136">
        <f t="shared" si="29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0"/>
        <v>0.09</v>
      </c>
      <c r="D169" s="136">
        <f t="shared" si="30"/>
        <v>0.09</v>
      </c>
      <c r="E169" s="136">
        <f t="shared" si="30"/>
        <v>0.09</v>
      </c>
      <c r="F169" s="136">
        <f t="shared" si="30"/>
        <v>0.09</v>
      </c>
      <c r="G169" s="136">
        <f t="shared" si="30"/>
        <v>0.09</v>
      </c>
      <c r="H169" s="136">
        <f t="shared" si="30"/>
        <v>0.09</v>
      </c>
      <c r="I169" s="136">
        <f t="shared" si="30"/>
        <v>0.09</v>
      </c>
      <c r="J169" s="136">
        <f t="shared" si="30"/>
        <v>0.09</v>
      </c>
      <c r="K169" s="136">
        <f t="shared" si="30"/>
        <v>0.09</v>
      </c>
      <c r="L169" s="136">
        <f t="shared" si="30"/>
        <v>0.09</v>
      </c>
      <c r="M169" s="136">
        <f t="shared" si="30"/>
        <v>0.09</v>
      </c>
      <c r="N169" s="136">
        <f t="shared" si="30"/>
        <v>0.09</v>
      </c>
      <c r="O169" s="136">
        <f t="shared" si="30"/>
        <v>0.09</v>
      </c>
      <c r="P169" s="136">
        <f t="shared" si="30"/>
        <v>0.09</v>
      </c>
      <c r="Q169" s="136">
        <f t="shared" si="30"/>
        <v>0.09</v>
      </c>
      <c r="R169" s="136">
        <f t="shared" si="25"/>
        <v>0.09</v>
      </c>
      <c r="S169" s="136">
        <f t="shared" si="25"/>
        <v>0.09</v>
      </c>
      <c r="T169" s="136">
        <f t="shared" si="25"/>
        <v>0.09</v>
      </c>
      <c r="U169" s="136">
        <f t="shared" si="25"/>
        <v>0.09</v>
      </c>
      <c r="V169" s="136">
        <f t="shared" si="25"/>
        <v>0.09</v>
      </c>
      <c r="W169" s="136">
        <f t="shared" si="25"/>
        <v>0.09</v>
      </c>
      <c r="X169" s="136">
        <f t="shared" si="29"/>
        <v>0.09</v>
      </c>
      <c r="Y169" s="136">
        <f t="shared" si="29"/>
        <v>0.09</v>
      </c>
      <c r="Z169" s="136">
        <f t="shared" si="29"/>
        <v>0.09</v>
      </c>
      <c r="AA169" s="136">
        <f t="shared" si="29"/>
        <v>0.09</v>
      </c>
      <c r="AB169" s="136">
        <f t="shared" si="29"/>
        <v>0.09</v>
      </c>
      <c r="AC169" s="136">
        <f t="shared" si="29"/>
        <v>0.09</v>
      </c>
      <c r="AD169" s="136">
        <f t="shared" si="29"/>
        <v>0.09</v>
      </c>
      <c r="AE169" s="136">
        <f t="shared" si="29"/>
        <v>0.09</v>
      </c>
      <c r="AF169" s="136">
        <f t="shared" si="29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0"/>
        <v>0.04</v>
      </c>
      <c r="D170" s="136">
        <f t="shared" si="30"/>
        <v>0.04</v>
      </c>
      <c r="E170" s="136">
        <f t="shared" si="30"/>
        <v>0.04</v>
      </c>
      <c r="F170" s="136">
        <f t="shared" si="30"/>
        <v>0.04</v>
      </c>
      <c r="G170" s="136">
        <f t="shared" si="30"/>
        <v>0.04</v>
      </c>
      <c r="H170" s="136">
        <f t="shared" si="30"/>
        <v>0.04</v>
      </c>
      <c r="I170" s="136">
        <f t="shared" si="30"/>
        <v>0.04</v>
      </c>
      <c r="J170" s="136">
        <f t="shared" si="30"/>
        <v>0.04</v>
      </c>
      <c r="K170" s="136">
        <f t="shared" si="30"/>
        <v>0.04</v>
      </c>
      <c r="L170" s="136">
        <f t="shared" si="30"/>
        <v>0.04</v>
      </c>
      <c r="M170" s="136">
        <f t="shared" si="30"/>
        <v>0.04</v>
      </c>
      <c r="N170" s="136">
        <f t="shared" si="30"/>
        <v>0.04</v>
      </c>
      <c r="O170" s="136">
        <f t="shared" si="30"/>
        <v>0.04</v>
      </c>
      <c r="P170" s="136">
        <f t="shared" si="30"/>
        <v>0.04</v>
      </c>
      <c r="Q170" s="136">
        <f t="shared" si="30"/>
        <v>0.04</v>
      </c>
      <c r="R170" s="136">
        <f t="shared" si="25"/>
        <v>0.04</v>
      </c>
      <c r="S170" s="136">
        <f t="shared" si="25"/>
        <v>0.04</v>
      </c>
      <c r="T170" s="136">
        <f t="shared" si="25"/>
        <v>0.04</v>
      </c>
      <c r="U170" s="136">
        <f t="shared" si="25"/>
        <v>0.04</v>
      </c>
      <c r="V170" s="136">
        <f t="shared" si="25"/>
        <v>0.04</v>
      </c>
      <c r="W170" s="136">
        <f t="shared" si="25"/>
        <v>0.04</v>
      </c>
      <c r="X170" s="136">
        <f t="shared" si="29"/>
        <v>0.04</v>
      </c>
      <c r="Y170" s="136">
        <f t="shared" si="29"/>
        <v>0.04</v>
      </c>
      <c r="Z170" s="136">
        <f t="shared" si="29"/>
        <v>0.04</v>
      </c>
      <c r="AA170" s="136">
        <f t="shared" si="29"/>
        <v>0.04</v>
      </c>
      <c r="AB170" s="136">
        <f t="shared" si="29"/>
        <v>0.04</v>
      </c>
      <c r="AC170" s="136">
        <f t="shared" si="29"/>
        <v>0.04</v>
      </c>
      <c r="AD170" s="136">
        <f t="shared" si="29"/>
        <v>0.04</v>
      </c>
      <c r="AE170" s="136">
        <f t="shared" si="29"/>
        <v>0.04</v>
      </c>
      <c r="AF170" s="136">
        <f t="shared" si="29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0"/>
        <v>2.3E-2</v>
      </c>
      <c r="E171" s="136">
        <f t="shared" si="30"/>
        <v>2.3E-2</v>
      </c>
      <c r="F171" s="136">
        <f t="shared" si="30"/>
        <v>2.3E-2</v>
      </c>
      <c r="G171" s="136">
        <f t="shared" si="30"/>
        <v>2.3E-2</v>
      </c>
      <c r="H171" s="136">
        <f t="shared" si="30"/>
        <v>2.3E-2</v>
      </c>
      <c r="I171" s="136">
        <f t="shared" si="30"/>
        <v>2.3E-2</v>
      </c>
      <c r="J171" s="136">
        <f t="shared" si="30"/>
        <v>2.3E-2</v>
      </c>
      <c r="K171" s="136">
        <f t="shared" si="30"/>
        <v>2.3E-2</v>
      </c>
      <c r="L171" s="136">
        <f t="shared" si="30"/>
        <v>2.3E-2</v>
      </c>
      <c r="M171" s="136">
        <f t="shared" si="30"/>
        <v>2.3E-2</v>
      </c>
      <c r="N171" s="136">
        <f t="shared" si="30"/>
        <v>2.3E-2</v>
      </c>
      <c r="O171" s="136">
        <f t="shared" si="30"/>
        <v>2.3E-2</v>
      </c>
      <c r="P171" s="136">
        <f t="shared" si="30"/>
        <v>2.3E-2</v>
      </c>
      <c r="Q171" s="136">
        <f t="shared" si="30"/>
        <v>2.3E-2</v>
      </c>
      <c r="R171" s="136">
        <f t="shared" si="25"/>
        <v>2.3E-2</v>
      </c>
      <c r="S171" s="136">
        <f t="shared" si="25"/>
        <v>2.3E-2</v>
      </c>
      <c r="T171" s="136">
        <f t="shared" si="25"/>
        <v>2.3E-2</v>
      </c>
      <c r="U171" s="136">
        <f t="shared" si="25"/>
        <v>2.3E-2</v>
      </c>
      <c r="V171" s="136">
        <f t="shared" si="25"/>
        <v>2.3E-2</v>
      </c>
      <c r="W171" s="136">
        <f t="shared" si="25"/>
        <v>2.3E-2</v>
      </c>
      <c r="X171" s="136">
        <f t="shared" si="29"/>
        <v>2.3E-2</v>
      </c>
      <c r="Y171" s="136">
        <f t="shared" si="29"/>
        <v>2.3E-2</v>
      </c>
      <c r="Z171" s="136">
        <f t="shared" si="29"/>
        <v>2.3E-2</v>
      </c>
      <c r="AA171" s="136">
        <f t="shared" si="29"/>
        <v>2.3E-2</v>
      </c>
      <c r="AB171" s="136">
        <f t="shared" si="29"/>
        <v>2.3E-2</v>
      </c>
      <c r="AC171" s="136">
        <f t="shared" si="29"/>
        <v>2.3E-2</v>
      </c>
      <c r="AD171" s="136">
        <f t="shared" si="29"/>
        <v>2.3E-2</v>
      </c>
      <c r="AE171" s="136">
        <f t="shared" si="29"/>
        <v>2.3E-2</v>
      </c>
      <c r="AF171" s="136">
        <f t="shared" si="29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1">SUM(B90:B171)</f>
        <v>195.60600000000002</v>
      </c>
      <c r="C172" s="141">
        <f t="shared" si="31"/>
        <v>195.60600000000002</v>
      </c>
      <c r="D172" s="141">
        <f t="shared" si="31"/>
        <v>195.60600000000002</v>
      </c>
      <c r="E172" s="141">
        <f t="shared" si="31"/>
        <v>195.60600000000002</v>
      </c>
      <c r="F172" s="141">
        <f t="shared" si="31"/>
        <v>195.60600000000002</v>
      </c>
      <c r="G172" s="141">
        <f t="shared" si="31"/>
        <v>195.60600000000002</v>
      </c>
      <c r="H172" s="141">
        <f t="shared" si="31"/>
        <v>195.60600000000002</v>
      </c>
      <c r="I172" s="141">
        <f t="shared" si="31"/>
        <v>193.00600000000006</v>
      </c>
      <c r="J172" s="141">
        <f t="shared" si="31"/>
        <v>193.00600000000006</v>
      </c>
      <c r="K172" s="141">
        <f t="shared" si="31"/>
        <v>193.00600000000006</v>
      </c>
      <c r="L172" s="141">
        <f t="shared" si="31"/>
        <v>193.00600000000006</v>
      </c>
      <c r="M172" s="141">
        <f t="shared" si="31"/>
        <v>193.00600000000006</v>
      </c>
      <c r="N172" s="141">
        <f t="shared" si="31"/>
        <v>193.00600000000006</v>
      </c>
      <c r="O172" s="141">
        <f t="shared" si="31"/>
        <v>193.00600000000006</v>
      </c>
      <c r="P172" s="141">
        <f t="shared" si="31"/>
        <v>193.00600000000006</v>
      </c>
      <c r="Q172" s="141">
        <f t="shared" si="31"/>
        <v>193.00600000000006</v>
      </c>
      <c r="R172" s="141">
        <f t="shared" si="31"/>
        <v>193.00600000000006</v>
      </c>
      <c r="S172" s="141">
        <f t="shared" si="31"/>
        <v>193.00600000000006</v>
      </c>
      <c r="T172" s="141">
        <f t="shared" si="31"/>
        <v>193.00600000000006</v>
      </c>
      <c r="U172" s="141">
        <f t="shared" si="31"/>
        <v>193.00600000000006</v>
      </c>
      <c r="V172" s="141">
        <f t="shared" si="31"/>
        <v>193.00600000000006</v>
      </c>
      <c r="W172" s="141">
        <f t="shared" si="31"/>
        <v>193.00600000000006</v>
      </c>
      <c r="X172" s="141">
        <f t="shared" si="31"/>
        <v>193.00600000000006</v>
      </c>
      <c r="Y172" s="141">
        <f t="shared" si="31"/>
        <v>193.00600000000006</v>
      </c>
      <c r="Z172" s="141">
        <f t="shared" si="31"/>
        <v>193.00600000000006</v>
      </c>
      <c r="AA172" s="141">
        <f t="shared" si="31"/>
        <v>193.00600000000006</v>
      </c>
      <c r="AB172" s="141">
        <f t="shared" si="31"/>
        <v>193.00600000000006</v>
      </c>
      <c r="AC172" s="141">
        <f t="shared" si="31"/>
        <v>193.00600000000006</v>
      </c>
      <c r="AD172" s="141">
        <f t="shared" si="31"/>
        <v>193.00600000000006</v>
      </c>
      <c r="AE172" s="141">
        <f t="shared" si="31"/>
        <v>193.00600000000006</v>
      </c>
      <c r="AF172" s="141">
        <f t="shared" si="31"/>
        <v>193.00600000000006</v>
      </c>
      <c r="AG172" s="142">
        <f t="shared" si="31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2">B174</f>
        <v>0.3</v>
      </c>
      <c r="D174" s="143">
        <f t="shared" si="32"/>
        <v>0.3</v>
      </c>
      <c r="E174" s="143">
        <f t="shared" si="32"/>
        <v>0.3</v>
      </c>
      <c r="F174" s="143">
        <f t="shared" si="32"/>
        <v>0.3</v>
      </c>
      <c r="G174" s="143">
        <f t="shared" si="32"/>
        <v>0.3</v>
      </c>
      <c r="H174" s="143">
        <f t="shared" si="32"/>
        <v>0.3</v>
      </c>
      <c r="I174" s="143">
        <f t="shared" si="32"/>
        <v>0.3</v>
      </c>
      <c r="J174" s="143">
        <f t="shared" si="32"/>
        <v>0.3</v>
      </c>
      <c r="K174" s="143">
        <f t="shared" si="32"/>
        <v>0.3</v>
      </c>
      <c r="L174" s="143">
        <f t="shared" si="32"/>
        <v>0.3</v>
      </c>
      <c r="M174" s="143">
        <f t="shared" si="32"/>
        <v>0.3</v>
      </c>
      <c r="N174" s="143">
        <f t="shared" si="32"/>
        <v>0.3</v>
      </c>
      <c r="O174" s="143">
        <f t="shared" si="32"/>
        <v>0.3</v>
      </c>
      <c r="P174" s="143">
        <f t="shared" si="32"/>
        <v>0.3</v>
      </c>
      <c r="Q174" s="143">
        <f t="shared" si="32"/>
        <v>0.3</v>
      </c>
      <c r="R174" s="143">
        <f t="shared" si="32"/>
        <v>0.3</v>
      </c>
      <c r="S174" s="143">
        <f t="shared" ref="S174:AF179" si="33">R174</f>
        <v>0.3</v>
      </c>
      <c r="T174" s="143">
        <f t="shared" si="33"/>
        <v>0.3</v>
      </c>
      <c r="U174" s="143">
        <f t="shared" si="33"/>
        <v>0.3</v>
      </c>
      <c r="V174" s="143">
        <f t="shared" si="33"/>
        <v>0.3</v>
      </c>
      <c r="W174" s="143">
        <f t="shared" si="33"/>
        <v>0.3</v>
      </c>
      <c r="X174" s="143">
        <f t="shared" si="33"/>
        <v>0.3</v>
      </c>
      <c r="Y174" s="143">
        <f t="shared" si="33"/>
        <v>0.3</v>
      </c>
      <c r="Z174" s="143">
        <f t="shared" si="33"/>
        <v>0.3</v>
      </c>
      <c r="AA174" s="143">
        <f t="shared" si="33"/>
        <v>0.3</v>
      </c>
      <c r="AB174" s="143">
        <f t="shared" si="33"/>
        <v>0.3</v>
      </c>
      <c r="AC174" s="143">
        <f t="shared" si="33"/>
        <v>0.3</v>
      </c>
      <c r="AD174" s="143">
        <f t="shared" si="33"/>
        <v>0.3</v>
      </c>
      <c r="AE174" s="143">
        <f t="shared" si="33"/>
        <v>0.3</v>
      </c>
      <c r="AF174" s="143">
        <f t="shared" si="33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2"/>
        <v>0.4</v>
      </c>
      <c r="D175" s="136">
        <f t="shared" si="32"/>
        <v>0.4</v>
      </c>
      <c r="E175" s="136">
        <f t="shared" si="32"/>
        <v>0.4</v>
      </c>
      <c r="F175" s="136">
        <f t="shared" si="32"/>
        <v>0.4</v>
      </c>
      <c r="G175" s="136">
        <f t="shared" si="32"/>
        <v>0.4</v>
      </c>
      <c r="H175" s="136">
        <f t="shared" si="32"/>
        <v>0.4</v>
      </c>
      <c r="I175" s="136">
        <f t="shared" si="32"/>
        <v>0.4</v>
      </c>
      <c r="J175" s="136">
        <f t="shared" si="32"/>
        <v>0.4</v>
      </c>
      <c r="K175" s="136">
        <f t="shared" si="32"/>
        <v>0.4</v>
      </c>
      <c r="L175" s="136">
        <f t="shared" si="32"/>
        <v>0.4</v>
      </c>
      <c r="M175" s="136">
        <f t="shared" si="32"/>
        <v>0.4</v>
      </c>
      <c r="N175" s="136">
        <f t="shared" si="32"/>
        <v>0.4</v>
      </c>
      <c r="O175" s="136">
        <f t="shared" si="32"/>
        <v>0.4</v>
      </c>
      <c r="P175" s="136">
        <f t="shared" si="32"/>
        <v>0.4</v>
      </c>
      <c r="Q175" s="136">
        <f t="shared" si="32"/>
        <v>0.4</v>
      </c>
      <c r="R175" s="136">
        <f t="shared" si="32"/>
        <v>0.4</v>
      </c>
      <c r="S175" s="136">
        <f t="shared" si="33"/>
        <v>0.4</v>
      </c>
      <c r="T175" s="136">
        <f t="shared" si="33"/>
        <v>0.4</v>
      </c>
      <c r="U175" s="136">
        <f t="shared" si="33"/>
        <v>0.4</v>
      </c>
      <c r="V175" s="136">
        <f>U175</f>
        <v>0.4</v>
      </c>
      <c r="W175" s="136">
        <f>V175</f>
        <v>0.4</v>
      </c>
      <c r="X175" s="136">
        <f t="shared" si="33"/>
        <v>0.4</v>
      </c>
      <c r="Y175" s="136">
        <f t="shared" si="33"/>
        <v>0.4</v>
      </c>
      <c r="Z175" s="136">
        <f t="shared" si="33"/>
        <v>0.4</v>
      </c>
      <c r="AA175" s="136">
        <f t="shared" si="33"/>
        <v>0.4</v>
      </c>
      <c r="AB175" s="136">
        <f t="shared" si="33"/>
        <v>0.4</v>
      </c>
      <c r="AC175" s="136">
        <f t="shared" si="33"/>
        <v>0.4</v>
      </c>
      <c r="AD175" s="136">
        <f t="shared" si="33"/>
        <v>0.4</v>
      </c>
      <c r="AE175" s="136">
        <f t="shared" si="33"/>
        <v>0.4</v>
      </c>
      <c r="AF175" s="136">
        <f t="shared" si="33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2"/>
        <v>1.5</v>
      </c>
      <c r="D176" s="136">
        <f t="shared" si="32"/>
        <v>1.5</v>
      </c>
      <c r="E176" s="136">
        <f t="shared" si="32"/>
        <v>1.5</v>
      </c>
      <c r="F176" s="136">
        <f t="shared" si="32"/>
        <v>1.5</v>
      </c>
      <c r="G176" s="136">
        <f t="shared" si="32"/>
        <v>1.5</v>
      </c>
      <c r="H176" s="136">
        <f t="shared" si="32"/>
        <v>1.5</v>
      </c>
      <c r="I176" s="136">
        <f t="shared" si="32"/>
        <v>1.5</v>
      </c>
      <c r="J176" s="136">
        <f t="shared" si="32"/>
        <v>1.5</v>
      </c>
      <c r="K176" s="136">
        <f t="shared" si="32"/>
        <v>1.5</v>
      </c>
      <c r="L176" s="136">
        <f t="shared" si="32"/>
        <v>1.5</v>
      </c>
      <c r="M176" s="136">
        <f t="shared" si="32"/>
        <v>1.5</v>
      </c>
      <c r="N176" s="136">
        <f t="shared" si="32"/>
        <v>1.5</v>
      </c>
      <c r="O176" s="136">
        <f t="shared" si="32"/>
        <v>1.5</v>
      </c>
      <c r="P176" s="136">
        <f t="shared" si="32"/>
        <v>1.5</v>
      </c>
      <c r="Q176" s="136">
        <f t="shared" si="32"/>
        <v>1.5</v>
      </c>
      <c r="R176" s="136">
        <f t="shared" si="32"/>
        <v>1.5</v>
      </c>
      <c r="S176" s="136">
        <f t="shared" si="33"/>
        <v>1.5</v>
      </c>
      <c r="T176" s="136">
        <f t="shared" si="33"/>
        <v>1.5</v>
      </c>
      <c r="U176" s="136">
        <f t="shared" si="33"/>
        <v>1.5</v>
      </c>
      <c r="V176" s="136">
        <f t="shared" si="33"/>
        <v>1.5</v>
      </c>
      <c r="W176" s="136">
        <f t="shared" si="33"/>
        <v>1.5</v>
      </c>
      <c r="X176" s="136">
        <f t="shared" si="33"/>
        <v>1.5</v>
      </c>
      <c r="Y176" s="136">
        <f t="shared" si="33"/>
        <v>1.5</v>
      </c>
      <c r="Z176" s="136">
        <f t="shared" si="33"/>
        <v>1.5</v>
      </c>
      <c r="AA176" s="136">
        <f t="shared" si="33"/>
        <v>1.5</v>
      </c>
      <c r="AB176" s="136">
        <f t="shared" si="33"/>
        <v>1.5</v>
      </c>
      <c r="AC176" s="136">
        <f t="shared" si="33"/>
        <v>1.5</v>
      </c>
      <c r="AD176" s="136">
        <f t="shared" si="33"/>
        <v>1.5</v>
      </c>
      <c r="AE176" s="136">
        <f t="shared" si="33"/>
        <v>1.5</v>
      </c>
      <c r="AF176" s="136">
        <f t="shared" si="33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2"/>
        <v>0.3</v>
      </c>
      <c r="D177" s="136">
        <f t="shared" si="32"/>
        <v>0.3</v>
      </c>
      <c r="E177" s="136">
        <f t="shared" si="32"/>
        <v>0.3</v>
      </c>
      <c r="F177" s="136">
        <f t="shared" si="32"/>
        <v>0.3</v>
      </c>
      <c r="G177" s="136">
        <f t="shared" si="32"/>
        <v>0.3</v>
      </c>
      <c r="H177" s="136">
        <f t="shared" si="32"/>
        <v>0.3</v>
      </c>
      <c r="I177" s="136">
        <f t="shared" si="32"/>
        <v>0.3</v>
      </c>
      <c r="J177" s="136">
        <f t="shared" si="32"/>
        <v>0.3</v>
      </c>
      <c r="K177" s="136">
        <f t="shared" si="32"/>
        <v>0.3</v>
      </c>
      <c r="L177" s="136">
        <f t="shared" si="32"/>
        <v>0.3</v>
      </c>
      <c r="M177" s="136">
        <f t="shared" si="32"/>
        <v>0.3</v>
      </c>
      <c r="N177" s="136">
        <f t="shared" si="32"/>
        <v>0.3</v>
      </c>
      <c r="O177" s="136">
        <f t="shared" si="32"/>
        <v>0.3</v>
      </c>
      <c r="P177" s="136">
        <f t="shared" si="32"/>
        <v>0.3</v>
      </c>
      <c r="Q177" s="136">
        <f t="shared" si="32"/>
        <v>0.3</v>
      </c>
      <c r="R177" s="136">
        <f t="shared" si="32"/>
        <v>0.3</v>
      </c>
      <c r="S177" s="136">
        <f t="shared" si="33"/>
        <v>0.3</v>
      </c>
      <c r="T177" s="136">
        <f t="shared" si="33"/>
        <v>0.3</v>
      </c>
      <c r="U177" s="136">
        <f t="shared" si="33"/>
        <v>0.3</v>
      </c>
      <c r="V177" s="136">
        <f t="shared" si="33"/>
        <v>0.3</v>
      </c>
      <c r="W177" s="136">
        <f t="shared" si="33"/>
        <v>0.3</v>
      </c>
      <c r="X177" s="136">
        <f t="shared" si="33"/>
        <v>0.3</v>
      </c>
      <c r="Y177" s="136">
        <f t="shared" si="33"/>
        <v>0.3</v>
      </c>
      <c r="Z177" s="136">
        <f t="shared" si="33"/>
        <v>0.3</v>
      </c>
      <c r="AA177" s="136">
        <f t="shared" si="33"/>
        <v>0.3</v>
      </c>
      <c r="AB177" s="136">
        <f t="shared" si="33"/>
        <v>0.3</v>
      </c>
      <c r="AC177" s="136">
        <f t="shared" si="33"/>
        <v>0.3</v>
      </c>
      <c r="AD177" s="136">
        <f t="shared" si="33"/>
        <v>0.3</v>
      </c>
      <c r="AE177" s="136">
        <f t="shared" si="33"/>
        <v>0.3</v>
      </c>
      <c r="AF177" s="136">
        <f t="shared" si="33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2"/>
        <v>0.4</v>
      </c>
      <c r="D178" s="136">
        <f t="shared" si="32"/>
        <v>0.4</v>
      </c>
      <c r="E178" s="136">
        <f t="shared" si="32"/>
        <v>0.4</v>
      </c>
      <c r="F178" s="136">
        <f t="shared" si="32"/>
        <v>0.4</v>
      </c>
      <c r="G178" s="136">
        <f t="shared" si="32"/>
        <v>0.4</v>
      </c>
      <c r="H178" s="136">
        <f t="shared" si="32"/>
        <v>0.4</v>
      </c>
      <c r="I178" s="136">
        <f t="shared" si="32"/>
        <v>0.4</v>
      </c>
      <c r="J178" s="136">
        <f t="shared" si="32"/>
        <v>0.4</v>
      </c>
      <c r="K178" s="136">
        <f t="shared" si="32"/>
        <v>0.4</v>
      </c>
      <c r="L178" s="136">
        <f t="shared" si="32"/>
        <v>0.4</v>
      </c>
      <c r="M178" s="136">
        <f t="shared" si="32"/>
        <v>0.4</v>
      </c>
      <c r="N178" s="136">
        <f t="shared" si="32"/>
        <v>0.4</v>
      </c>
      <c r="O178" s="136">
        <f t="shared" si="32"/>
        <v>0.4</v>
      </c>
      <c r="P178" s="136">
        <f t="shared" si="32"/>
        <v>0.4</v>
      </c>
      <c r="Q178" s="136">
        <f t="shared" si="32"/>
        <v>0.4</v>
      </c>
      <c r="R178" s="136">
        <f t="shared" si="32"/>
        <v>0.4</v>
      </c>
      <c r="S178" s="136">
        <f t="shared" si="33"/>
        <v>0.4</v>
      </c>
      <c r="T178" s="136">
        <f t="shared" si="33"/>
        <v>0.4</v>
      </c>
      <c r="U178" s="136">
        <f t="shared" si="33"/>
        <v>0.4</v>
      </c>
      <c r="V178" s="136">
        <f t="shared" si="33"/>
        <v>0.4</v>
      </c>
      <c r="W178" s="136">
        <f t="shared" si="33"/>
        <v>0.4</v>
      </c>
      <c r="X178" s="136">
        <f t="shared" si="33"/>
        <v>0.4</v>
      </c>
      <c r="Y178" s="136">
        <f t="shared" si="33"/>
        <v>0.4</v>
      </c>
      <c r="Z178" s="136">
        <f t="shared" si="33"/>
        <v>0.4</v>
      </c>
      <c r="AA178" s="136">
        <f t="shared" si="33"/>
        <v>0.4</v>
      </c>
      <c r="AB178" s="136">
        <f t="shared" si="33"/>
        <v>0.4</v>
      </c>
      <c r="AC178" s="136">
        <f t="shared" si="33"/>
        <v>0.4</v>
      </c>
      <c r="AD178" s="136">
        <f t="shared" si="33"/>
        <v>0.4</v>
      </c>
      <c r="AE178" s="136">
        <f t="shared" si="33"/>
        <v>0.4</v>
      </c>
      <c r="AF178" s="136">
        <f t="shared" si="33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2"/>
        <v>0.64</v>
      </c>
      <c r="D179" s="146">
        <f t="shared" si="32"/>
        <v>0.64</v>
      </c>
      <c r="E179" s="146">
        <f t="shared" si="32"/>
        <v>0.64</v>
      </c>
      <c r="F179" s="146">
        <f t="shared" si="32"/>
        <v>0.64</v>
      </c>
      <c r="G179" s="146">
        <f t="shared" si="32"/>
        <v>0.64</v>
      </c>
      <c r="H179" s="146">
        <f t="shared" si="32"/>
        <v>0.64</v>
      </c>
      <c r="I179" s="146">
        <f t="shared" si="32"/>
        <v>0.64</v>
      </c>
      <c r="J179" s="146">
        <f t="shared" si="32"/>
        <v>0.64</v>
      </c>
      <c r="K179" s="146">
        <f t="shared" si="32"/>
        <v>0.64</v>
      </c>
      <c r="L179" s="146">
        <f t="shared" si="32"/>
        <v>0.64</v>
      </c>
      <c r="M179" s="146">
        <f t="shared" si="32"/>
        <v>0.64</v>
      </c>
      <c r="N179" s="146">
        <f t="shared" si="32"/>
        <v>0.64</v>
      </c>
      <c r="O179" s="146">
        <f t="shared" si="32"/>
        <v>0.64</v>
      </c>
      <c r="P179" s="146">
        <f t="shared" si="32"/>
        <v>0.64</v>
      </c>
      <c r="Q179" s="146">
        <f t="shared" si="32"/>
        <v>0.64</v>
      </c>
      <c r="R179" s="146">
        <f t="shared" si="32"/>
        <v>0.64</v>
      </c>
      <c r="S179" s="146">
        <f t="shared" si="33"/>
        <v>0.64</v>
      </c>
      <c r="T179" s="146">
        <f t="shared" si="33"/>
        <v>0.64</v>
      </c>
      <c r="U179" s="146">
        <f t="shared" si="33"/>
        <v>0.64</v>
      </c>
      <c r="V179" s="146">
        <f t="shared" si="33"/>
        <v>0.64</v>
      </c>
      <c r="W179" s="146">
        <f t="shared" si="33"/>
        <v>0.64</v>
      </c>
      <c r="X179" s="146">
        <f t="shared" si="33"/>
        <v>0.64</v>
      </c>
      <c r="Y179" s="146">
        <f t="shared" si="33"/>
        <v>0.64</v>
      </c>
      <c r="Z179" s="146">
        <f t="shared" si="33"/>
        <v>0.64</v>
      </c>
      <c r="AA179" s="146">
        <f t="shared" si="33"/>
        <v>0.64</v>
      </c>
      <c r="AB179" s="146">
        <f t="shared" si="33"/>
        <v>0.64</v>
      </c>
      <c r="AC179" s="146">
        <f t="shared" si="33"/>
        <v>0.64</v>
      </c>
      <c r="AD179" s="146">
        <f t="shared" si="33"/>
        <v>0.64</v>
      </c>
      <c r="AE179" s="146">
        <f t="shared" si="33"/>
        <v>0.64</v>
      </c>
      <c r="AF179" s="146">
        <f t="shared" si="33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4">SUM(C174:C179)</f>
        <v>3.54</v>
      </c>
      <c r="D180" s="149">
        <f t="shared" si="34"/>
        <v>3.54</v>
      </c>
      <c r="E180" s="149">
        <f t="shared" si="34"/>
        <v>3.54</v>
      </c>
      <c r="F180" s="149">
        <f t="shared" si="34"/>
        <v>3.54</v>
      </c>
      <c r="G180" s="149">
        <f t="shared" si="34"/>
        <v>3.54</v>
      </c>
      <c r="H180" s="149">
        <f t="shared" si="34"/>
        <v>3.54</v>
      </c>
      <c r="I180" s="149">
        <f t="shared" si="34"/>
        <v>3.54</v>
      </c>
      <c r="J180" s="149">
        <f t="shared" si="34"/>
        <v>3.54</v>
      </c>
      <c r="K180" s="149">
        <f t="shared" si="34"/>
        <v>3.54</v>
      </c>
      <c r="L180" s="149">
        <f>SUM(L174:L179)</f>
        <v>3.54</v>
      </c>
      <c r="M180" s="149">
        <f t="shared" ref="M180:R180" si="35">SUM(M174:M179)</f>
        <v>3.54</v>
      </c>
      <c r="N180" s="149">
        <f t="shared" si="35"/>
        <v>3.54</v>
      </c>
      <c r="O180" s="149">
        <f t="shared" si="35"/>
        <v>3.54</v>
      </c>
      <c r="P180" s="149">
        <f t="shared" si="35"/>
        <v>3.54</v>
      </c>
      <c r="Q180" s="149">
        <f t="shared" si="35"/>
        <v>3.54</v>
      </c>
      <c r="R180" s="149">
        <f t="shared" si="35"/>
        <v>3.54</v>
      </c>
      <c r="S180" s="149">
        <f>SUM(S174:S179)</f>
        <v>3.54</v>
      </c>
      <c r="T180" s="149">
        <f t="shared" ref="T180:AG180" si="36">SUM(T174:T179)</f>
        <v>3.54</v>
      </c>
      <c r="U180" s="149">
        <f t="shared" si="36"/>
        <v>3.54</v>
      </c>
      <c r="V180" s="149">
        <f t="shared" si="36"/>
        <v>3.54</v>
      </c>
      <c r="W180" s="149">
        <f t="shared" si="36"/>
        <v>3.54</v>
      </c>
      <c r="X180" s="149">
        <f t="shared" si="36"/>
        <v>3.54</v>
      </c>
      <c r="Y180" s="149">
        <f t="shared" si="36"/>
        <v>3.54</v>
      </c>
      <c r="Z180" s="149">
        <f t="shared" si="36"/>
        <v>3.54</v>
      </c>
      <c r="AA180" s="149">
        <f t="shared" si="36"/>
        <v>3.54</v>
      </c>
      <c r="AB180" s="149">
        <f t="shared" si="36"/>
        <v>3.54</v>
      </c>
      <c r="AC180" s="149">
        <f t="shared" si="36"/>
        <v>3.54</v>
      </c>
      <c r="AD180" s="149">
        <f t="shared" si="36"/>
        <v>3.54</v>
      </c>
      <c r="AE180" s="149">
        <f t="shared" si="36"/>
        <v>3.54</v>
      </c>
      <c r="AF180" s="149">
        <f t="shared" si="36"/>
        <v>3.54</v>
      </c>
      <c r="AG180" s="150">
        <f t="shared" si="36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1172.94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9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9)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9)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7">B66</f>
        <v>1041.8400000000001</v>
      </c>
      <c r="U194" s="173">
        <f t="shared" si="37"/>
        <v>988.74</v>
      </c>
      <c r="V194" s="173">
        <f t="shared" si="37"/>
        <v>987.94</v>
      </c>
      <c r="W194" s="173">
        <f t="shared" si="37"/>
        <v>968.64</v>
      </c>
      <c r="X194" s="173">
        <f t="shared" si="37"/>
        <v>980.83999999999992</v>
      </c>
      <c r="Y194" s="173">
        <f t="shared" si="37"/>
        <v>964.83999999999992</v>
      </c>
      <c r="Z194" s="173">
        <f t="shared" si="37"/>
        <v>997.04000000000008</v>
      </c>
      <c r="AA194" s="173">
        <f t="shared" si="37"/>
        <v>1022.8389999999999</v>
      </c>
      <c r="AB194" s="173">
        <f t="shared" si="37"/>
        <v>1062.1390000000001</v>
      </c>
      <c r="AC194" s="173">
        <f t="shared" si="37"/>
        <v>1092.74</v>
      </c>
      <c r="AD194" s="173">
        <f t="shared" si="37"/>
        <v>1131.6400000000001</v>
      </c>
      <c r="AE194" s="173">
        <f t="shared" si="37"/>
        <v>1172.94</v>
      </c>
      <c r="AF194" s="173">
        <f t="shared" si="37"/>
        <v>1199.24</v>
      </c>
      <c r="AG194" s="173">
        <f t="shared" si="37"/>
        <v>1269.44</v>
      </c>
      <c r="AH194" s="173">
        <f t="shared" si="37"/>
        <v>1144.54</v>
      </c>
      <c r="AI194" s="173">
        <f t="shared" si="37"/>
        <v>1226.94</v>
      </c>
      <c r="AJ194" s="173">
        <f t="shared" si="37"/>
        <v>1223.2399999999998</v>
      </c>
      <c r="AK194" s="173">
        <f t="shared" si="37"/>
        <v>1166.9499999999998</v>
      </c>
      <c r="AL194" s="173">
        <f t="shared" si="37"/>
        <v>1135.54</v>
      </c>
      <c r="AM194" s="173">
        <f t="shared" si="37"/>
        <v>1152.24</v>
      </c>
      <c r="AN194" s="173">
        <f t="shared" si="37"/>
        <v>1113.24</v>
      </c>
      <c r="AO194" s="173">
        <f t="shared" si="37"/>
        <v>1089.29</v>
      </c>
      <c r="AP194" s="173">
        <f t="shared" si="37"/>
        <v>1082.04</v>
      </c>
      <c r="AQ194" s="173">
        <f t="shared" si="37"/>
        <v>1167.44</v>
      </c>
      <c r="AR194" s="173">
        <f t="shared" si="37"/>
        <v>1272.54</v>
      </c>
      <c r="AS194" s="173">
        <f t="shared" si="37"/>
        <v>1276.8400000000001</v>
      </c>
      <c r="AT194" s="173">
        <f t="shared" si="37"/>
        <v>1281.4099999999999</v>
      </c>
      <c r="AU194" s="173">
        <f t="shared" si="37"/>
        <v>1289.1800000000003</v>
      </c>
      <c r="AV194" s="173">
        <f t="shared" si="37"/>
        <v>1192.6400000000001</v>
      </c>
      <c r="AW194" s="173">
        <f t="shared" si="37"/>
        <v>1148.04</v>
      </c>
      <c r="AX194" s="173">
        <f t="shared" si="37"/>
        <v>1148.3400000000001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8">B179</f>
        <v>0.64</v>
      </c>
      <c r="C215" s="176">
        <f t="shared" si="38"/>
        <v>0.64</v>
      </c>
      <c r="D215" s="176">
        <f t="shared" si="38"/>
        <v>0.64</v>
      </c>
      <c r="E215" s="176">
        <f t="shared" si="38"/>
        <v>0.64</v>
      </c>
      <c r="F215" s="176">
        <f t="shared" si="38"/>
        <v>0.64</v>
      </c>
      <c r="G215" s="176">
        <f t="shared" si="38"/>
        <v>0.64</v>
      </c>
      <c r="H215" s="176">
        <f t="shared" si="38"/>
        <v>0.64</v>
      </c>
      <c r="I215" s="176">
        <f t="shared" si="38"/>
        <v>0.64</v>
      </c>
      <c r="J215" s="176">
        <f t="shared" si="38"/>
        <v>0.64</v>
      </c>
      <c r="K215" s="176">
        <f t="shared" si="38"/>
        <v>0.64</v>
      </c>
      <c r="L215" s="176">
        <f t="shared" si="38"/>
        <v>0.64</v>
      </c>
      <c r="M215" s="176">
        <f t="shared" si="38"/>
        <v>0.64</v>
      </c>
      <c r="N215" s="176">
        <f t="shared" si="38"/>
        <v>0.64</v>
      </c>
      <c r="O215" s="176">
        <f t="shared" si="38"/>
        <v>0.64</v>
      </c>
      <c r="P215" s="176">
        <f t="shared" si="38"/>
        <v>0.64</v>
      </c>
      <c r="Q215" s="176">
        <f t="shared" si="38"/>
        <v>0.64</v>
      </c>
      <c r="R215" s="176">
        <f t="shared" si="38"/>
        <v>0.64</v>
      </c>
      <c r="S215" s="176">
        <f t="shared" si="38"/>
        <v>0.64</v>
      </c>
      <c r="T215" s="176">
        <f t="shared" si="38"/>
        <v>0.64</v>
      </c>
      <c r="U215" s="176">
        <f t="shared" si="38"/>
        <v>0.64</v>
      </c>
      <c r="V215" s="176">
        <f t="shared" si="38"/>
        <v>0.64</v>
      </c>
      <c r="W215" s="176">
        <f t="shared" si="38"/>
        <v>0.64</v>
      </c>
      <c r="X215" s="176">
        <f t="shared" si="38"/>
        <v>0.64</v>
      </c>
      <c r="Y215" s="176">
        <f t="shared" si="38"/>
        <v>0.64</v>
      </c>
      <c r="Z215" s="176">
        <f t="shared" si="38"/>
        <v>0.64</v>
      </c>
      <c r="AA215" s="176">
        <f t="shared" si="38"/>
        <v>0.64</v>
      </c>
      <c r="AB215" s="176">
        <f t="shared" si="38"/>
        <v>0.64</v>
      </c>
      <c r="AC215" s="176">
        <f t="shared" si="38"/>
        <v>0.64</v>
      </c>
      <c r="AD215" s="176">
        <f t="shared" si="38"/>
        <v>0.64</v>
      </c>
      <c r="AE215" s="176">
        <f t="shared" si="38"/>
        <v>0.64</v>
      </c>
      <c r="AF215" s="176">
        <f t="shared" si="38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39">IF(C183&lt;100,"",C183-520)</f>
        <v/>
      </c>
      <c r="D216" s="120" t="str">
        <f t="shared" si="39"/>
        <v/>
      </c>
      <c r="E216" s="120" t="str">
        <f t="shared" si="39"/>
        <v/>
      </c>
      <c r="F216" s="120" t="str">
        <f t="shared" si="39"/>
        <v/>
      </c>
      <c r="G216" s="120" t="str">
        <f t="shared" si="39"/>
        <v/>
      </c>
      <c r="H216" s="120" t="str">
        <f t="shared" si="39"/>
        <v/>
      </c>
      <c r="I216" s="120" t="str">
        <f t="shared" si="39"/>
        <v/>
      </c>
      <c r="J216" s="120" t="str">
        <f t="shared" si="39"/>
        <v/>
      </c>
      <c r="K216" s="120" t="str">
        <f t="shared" si="39"/>
        <v/>
      </c>
      <c r="L216" s="120" t="str">
        <f t="shared" si="39"/>
        <v/>
      </c>
      <c r="M216" s="120" t="str">
        <f t="shared" si="39"/>
        <v/>
      </c>
      <c r="N216" s="120" t="str">
        <f t="shared" si="39"/>
        <v/>
      </c>
      <c r="O216" s="120" t="str">
        <f t="shared" si="39"/>
        <v/>
      </c>
      <c r="P216" s="120" t="str">
        <f t="shared" si="39"/>
        <v/>
      </c>
      <c r="Q216" s="120" t="str">
        <f t="shared" si="39"/>
        <v/>
      </c>
      <c r="R216" s="120" t="str">
        <f t="shared" si="39"/>
        <v/>
      </c>
      <c r="S216" s="120" t="str">
        <f t="shared" si="39"/>
        <v/>
      </c>
      <c r="T216" s="120" t="str">
        <f t="shared" si="39"/>
        <v/>
      </c>
      <c r="U216" s="120" t="str">
        <f t="shared" si="39"/>
        <v/>
      </c>
      <c r="V216" s="120" t="str">
        <f t="shared" si="39"/>
        <v/>
      </c>
      <c r="W216" s="120" t="str">
        <f t="shared" si="39"/>
        <v/>
      </c>
      <c r="X216" s="120" t="str">
        <f t="shared" si="39"/>
        <v/>
      </c>
      <c r="Y216" s="120" t="str">
        <f t="shared" si="39"/>
        <v/>
      </c>
      <c r="Z216" s="120" t="str">
        <f t="shared" si="39"/>
        <v/>
      </c>
      <c r="AA216" s="120" t="str">
        <f t="shared" si="39"/>
        <v/>
      </c>
      <c r="AB216" s="120" t="str">
        <f t="shared" si="39"/>
        <v/>
      </c>
      <c r="AC216" s="120" t="str">
        <f t="shared" si="39"/>
        <v/>
      </c>
      <c r="AD216" s="120" t="str">
        <f t="shared" si="39"/>
        <v/>
      </c>
      <c r="AE216" s="120" t="str">
        <f t="shared" si="39"/>
        <v/>
      </c>
      <c r="AF216" s="120" t="str">
        <f t="shared" si="39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0">IF(B184&lt;100,"",B184-620)</f>
        <v/>
      </c>
      <c r="C217" s="120" t="str">
        <f t="shared" si="40"/>
        <v/>
      </c>
      <c r="D217" s="120" t="str">
        <f t="shared" si="40"/>
        <v/>
      </c>
      <c r="E217" s="120" t="str">
        <f t="shared" si="40"/>
        <v/>
      </c>
      <c r="F217" s="120" t="str">
        <f t="shared" si="40"/>
        <v/>
      </c>
      <c r="G217" s="120" t="str">
        <f t="shared" si="40"/>
        <v/>
      </c>
      <c r="H217" s="120" t="str">
        <f t="shared" si="40"/>
        <v/>
      </c>
      <c r="I217" s="120" t="str">
        <f t="shared" si="40"/>
        <v/>
      </c>
      <c r="J217" s="120" t="str">
        <f t="shared" si="40"/>
        <v/>
      </c>
      <c r="K217" s="120" t="str">
        <f t="shared" si="40"/>
        <v/>
      </c>
      <c r="L217" s="120" t="str">
        <f t="shared" si="40"/>
        <v/>
      </c>
      <c r="M217" s="120" t="str">
        <f t="shared" si="40"/>
        <v/>
      </c>
      <c r="N217" s="120" t="str">
        <f t="shared" si="40"/>
        <v/>
      </c>
      <c r="O217" s="120" t="str">
        <f t="shared" si="40"/>
        <v/>
      </c>
      <c r="P217" s="120" t="str">
        <f t="shared" si="40"/>
        <v/>
      </c>
      <c r="Q217" s="120" t="str">
        <f t="shared" si="40"/>
        <v/>
      </c>
      <c r="R217" s="120" t="str">
        <f t="shared" si="40"/>
        <v/>
      </c>
      <c r="S217" s="120" t="str">
        <f t="shared" si="40"/>
        <v/>
      </c>
      <c r="T217" s="120" t="str">
        <f t="shared" si="40"/>
        <v/>
      </c>
      <c r="U217" s="120" t="str">
        <f t="shared" si="40"/>
        <v/>
      </c>
      <c r="V217" s="120" t="str">
        <f t="shared" si="40"/>
        <v/>
      </c>
      <c r="W217" s="120" t="str">
        <f t="shared" si="40"/>
        <v/>
      </c>
      <c r="X217" s="120" t="str">
        <f t="shared" si="40"/>
        <v/>
      </c>
      <c r="Y217" s="120" t="str">
        <f t="shared" si="40"/>
        <v/>
      </c>
      <c r="Z217" s="120" t="str">
        <f t="shared" si="40"/>
        <v/>
      </c>
      <c r="AA217" s="120" t="str">
        <f t="shared" si="40"/>
        <v/>
      </c>
      <c r="AB217" s="120" t="str">
        <f t="shared" si="40"/>
        <v/>
      </c>
      <c r="AC217" s="120" t="str">
        <f t="shared" si="40"/>
        <v/>
      </c>
      <c r="AD217" s="120" t="str">
        <f t="shared" si="40"/>
        <v/>
      </c>
      <c r="AE217" s="120" t="str">
        <f t="shared" si="40"/>
        <v/>
      </c>
      <c r="AF217" s="120" t="str">
        <f t="shared" si="40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1">IF(B185&lt;100,"",B185-330)</f>
        <v/>
      </c>
      <c r="C218" s="120" t="str">
        <f t="shared" si="41"/>
        <v/>
      </c>
      <c r="D218" s="120" t="str">
        <f t="shared" si="41"/>
        <v/>
      </c>
      <c r="E218" s="120" t="str">
        <f t="shared" si="41"/>
        <v/>
      </c>
      <c r="F218" s="120" t="str">
        <f t="shared" si="41"/>
        <v/>
      </c>
      <c r="G218" s="120" t="str">
        <f t="shared" si="41"/>
        <v/>
      </c>
      <c r="H218" s="120" t="str">
        <f t="shared" si="41"/>
        <v/>
      </c>
      <c r="I218" s="120" t="str">
        <f t="shared" si="41"/>
        <v/>
      </c>
      <c r="J218" s="120" t="str">
        <f t="shared" si="41"/>
        <v/>
      </c>
      <c r="K218" s="120" t="str">
        <f t="shared" si="41"/>
        <v/>
      </c>
      <c r="L218" s="120" t="str">
        <f t="shared" si="41"/>
        <v/>
      </c>
      <c r="M218" s="120" t="str">
        <f t="shared" si="41"/>
        <v/>
      </c>
      <c r="N218" s="120" t="str">
        <f t="shared" si="41"/>
        <v/>
      </c>
      <c r="O218" s="120" t="str">
        <f t="shared" si="41"/>
        <v/>
      </c>
      <c r="P218" s="120" t="str">
        <f t="shared" si="41"/>
        <v/>
      </c>
      <c r="Q218" s="120" t="str">
        <f t="shared" si="41"/>
        <v/>
      </c>
      <c r="R218" s="120" t="str">
        <f t="shared" si="41"/>
        <v/>
      </c>
      <c r="S218" s="120" t="str">
        <f t="shared" si="41"/>
        <v/>
      </c>
      <c r="T218" s="120" t="str">
        <f t="shared" si="41"/>
        <v/>
      </c>
      <c r="U218" s="120" t="str">
        <f t="shared" si="41"/>
        <v/>
      </c>
      <c r="V218" s="120" t="str">
        <f t="shared" si="41"/>
        <v/>
      </c>
      <c r="W218" s="120" t="str">
        <f t="shared" si="41"/>
        <v/>
      </c>
      <c r="X218" s="120" t="str">
        <f t="shared" si="41"/>
        <v/>
      </c>
      <c r="Y218" s="120" t="str">
        <f t="shared" si="41"/>
        <v/>
      </c>
      <c r="Z218" s="120" t="str">
        <f t="shared" si="41"/>
        <v/>
      </c>
      <c r="AA218" s="120" t="str">
        <f t="shared" si="41"/>
        <v/>
      </c>
      <c r="AB218" s="120" t="str">
        <f t="shared" si="41"/>
        <v/>
      </c>
      <c r="AC218" s="120" t="str">
        <f t="shared" si="41"/>
        <v/>
      </c>
      <c r="AD218" s="120" t="str">
        <f t="shared" si="41"/>
        <v/>
      </c>
      <c r="AE218" s="120" t="str">
        <f t="shared" si="41"/>
        <v/>
      </c>
      <c r="AF218" s="120" t="str">
        <f t="shared" si="41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2">IF(C186&lt;100,"",C186-1500)</f>
        <v/>
      </c>
      <c r="D219" s="120" t="str">
        <f t="shared" si="42"/>
        <v/>
      </c>
      <c r="E219" s="120" t="str">
        <f t="shared" si="42"/>
        <v/>
      </c>
      <c r="F219" s="120" t="str">
        <f t="shared" si="42"/>
        <v/>
      </c>
      <c r="G219" s="120" t="str">
        <f t="shared" si="42"/>
        <v/>
      </c>
      <c r="H219" s="120" t="str">
        <f t="shared" si="42"/>
        <v/>
      </c>
      <c r="I219" s="120" t="str">
        <f t="shared" si="42"/>
        <v/>
      </c>
      <c r="J219" s="120" t="str">
        <f t="shared" si="42"/>
        <v/>
      </c>
      <c r="K219" s="120" t="str">
        <f t="shared" si="42"/>
        <v/>
      </c>
      <c r="L219" s="120" t="str">
        <f t="shared" si="42"/>
        <v/>
      </c>
      <c r="M219" s="120" t="str">
        <f t="shared" si="42"/>
        <v/>
      </c>
      <c r="N219" s="120" t="str">
        <f t="shared" si="42"/>
        <v/>
      </c>
      <c r="O219" s="120" t="str">
        <f t="shared" si="42"/>
        <v/>
      </c>
      <c r="P219" s="120" t="str">
        <f t="shared" si="42"/>
        <v/>
      </c>
      <c r="Q219" s="120" t="str">
        <f t="shared" si="42"/>
        <v/>
      </c>
      <c r="R219" s="120" t="str">
        <f t="shared" si="42"/>
        <v/>
      </c>
      <c r="S219" s="120" t="str">
        <f t="shared" si="42"/>
        <v/>
      </c>
      <c r="T219" s="120" t="str">
        <f t="shared" si="42"/>
        <v/>
      </c>
      <c r="U219" s="120" t="str">
        <f t="shared" si="42"/>
        <v/>
      </c>
      <c r="V219" s="120" t="str">
        <f t="shared" si="42"/>
        <v/>
      </c>
      <c r="W219" s="120" t="str">
        <f t="shared" si="42"/>
        <v/>
      </c>
      <c r="X219" s="120" t="str">
        <f t="shared" si="42"/>
        <v/>
      </c>
      <c r="Y219" s="120" t="str">
        <f t="shared" si="42"/>
        <v/>
      </c>
      <c r="Z219" s="120" t="str">
        <f t="shared" si="42"/>
        <v/>
      </c>
      <c r="AA219" s="120" t="str">
        <f t="shared" si="42"/>
        <v/>
      </c>
      <c r="AB219" s="120" t="str">
        <f t="shared" si="42"/>
        <v/>
      </c>
      <c r="AC219" s="120" t="str">
        <f t="shared" si="42"/>
        <v/>
      </c>
      <c r="AD219" s="120" t="str">
        <f t="shared" si="42"/>
        <v/>
      </c>
      <c r="AE219" s="120" t="str">
        <f t="shared" si="42"/>
        <v/>
      </c>
      <c r="AF219" s="120" t="str">
        <f t="shared" si="42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39" priority="166">
      <formula>S$9&gt;=20/24</formula>
    </cfRule>
    <cfRule type="expression" dxfId="5238" priority="167">
      <formula>AND(S$9&gt;=14/24,S$9&lt;20/24)</formula>
    </cfRule>
    <cfRule type="expression" dxfId="5237" priority="168">
      <formula>AND(S$9&gt;=8/24,S$9&lt;14/24)</formula>
    </cfRule>
    <cfRule type="expression" dxfId="5236" priority="169">
      <formula>S$9&lt;8/24</formula>
    </cfRule>
  </conditionalFormatting>
  <conditionalFormatting sqref="B8:AF10 AA71:AF71 B71:Q71 L32:Q32 B48:AF48 B72:AF72 C174:AF180 M37 N36:Q37 L35:Q35 L50:T51 V36:W36 S35:W35 X35:Z36 AA73:AF80 AA49:AF52 B59 S11:T11 U11:Z12 H73:Q73 B73:G80 B49:K53 L52:L53 H74:Z80 B60:AF70 P34:P40 L30:Q30 Q35:Q37 M38:Q40 L45:AF47 M52:Q59 R37:R40 R54:R59 L33:Z34">
    <cfRule type="expression" dxfId="5235" priority="162">
      <formula>B$9&gt;=20/24</formula>
    </cfRule>
    <cfRule type="expression" dxfId="5234" priority="163">
      <formula>AND(B$9&gt;=14/24,B$9&lt;20/24)</formula>
    </cfRule>
    <cfRule type="expression" dxfId="5233" priority="164">
      <formula>AND(B$9&gt;=8/24,B$9&lt;14/24)</formula>
    </cfRule>
    <cfRule type="expression" dxfId="5232" priority="165">
      <formula>B$9&lt;8/24</formula>
    </cfRule>
  </conditionalFormatting>
  <conditionalFormatting sqref="B172:AF172">
    <cfRule type="expression" dxfId="5231" priority="158">
      <formula>B$9&gt;=20/24</formula>
    </cfRule>
    <cfRule type="expression" dxfId="5230" priority="159">
      <formula>AND(B$9&gt;=14/24,B$9&lt;20/24)</formula>
    </cfRule>
    <cfRule type="expression" dxfId="5229" priority="160">
      <formula>AND(B$9&gt;=8/24,B$9&lt;14/24)</formula>
    </cfRule>
    <cfRule type="expression" dxfId="5228" priority="161">
      <formula>B$9&lt;8/24</formula>
    </cfRule>
  </conditionalFormatting>
  <conditionalFormatting sqref="AL4:AL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5227" priority="153">
      <formula>L$9&gt;=20/24</formula>
    </cfRule>
    <cfRule type="expression" dxfId="5226" priority="154">
      <formula>AND(L$9&gt;=14/24,L$9&lt;20/24)</formula>
    </cfRule>
    <cfRule type="expression" dxfId="5225" priority="155">
      <formula>AND(L$9&gt;=8/24,L$9&lt;14/24)</formula>
    </cfRule>
    <cfRule type="expression" dxfId="5224" priority="156">
      <formula>L$9&lt;8/24</formula>
    </cfRule>
  </conditionalFormatting>
  <conditionalFormatting sqref="L36:M36">
    <cfRule type="expression" dxfId="5223" priority="149">
      <formula>L$9&gt;=20/24</formula>
    </cfRule>
    <cfRule type="expression" dxfId="5222" priority="150">
      <formula>AND(L$9&gt;=14/24,L$9&lt;20/24)</formula>
    </cfRule>
    <cfRule type="expression" dxfId="5221" priority="151">
      <formula>AND(L$9&gt;=8/24,L$9&lt;14/24)</formula>
    </cfRule>
    <cfRule type="expression" dxfId="5220" priority="152">
      <formula>L$9&lt;8/24</formula>
    </cfRule>
  </conditionalFormatting>
  <conditionalFormatting sqref="U13:Z13">
    <cfRule type="expression" dxfId="5219" priority="145">
      <formula>U$9&gt;=20/24</formula>
    </cfRule>
    <cfRule type="expression" dxfId="5218" priority="146">
      <formula>AND(U$9&gt;=14/24,U$9&lt;20/24)</formula>
    </cfRule>
    <cfRule type="expression" dxfId="5217" priority="147">
      <formula>AND(U$9&gt;=8/24,U$9&lt;14/24)</formula>
    </cfRule>
    <cfRule type="expression" dxfId="5216" priority="148">
      <formula>U$9&lt;8/24</formula>
    </cfRule>
  </conditionalFormatting>
  <conditionalFormatting sqref="R32:Z32">
    <cfRule type="expression" dxfId="5215" priority="141">
      <formula>R$9&gt;=20/24</formula>
    </cfRule>
    <cfRule type="expression" dxfId="5214" priority="142">
      <formula>AND(R$9&gt;=14/24,R$9&lt;20/24)</formula>
    </cfRule>
    <cfRule type="expression" dxfId="5213" priority="143">
      <formula>AND(R$9&gt;=8/24,R$9&lt;14/24)</formula>
    </cfRule>
    <cfRule type="expression" dxfId="5212" priority="144">
      <formula>R$9&lt;8/24</formula>
    </cfRule>
  </conditionalFormatting>
  <conditionalFormatting sqref="R49:Z49">
    <cfRule type="expression" dxfId="5211" priority="137">
      <formula>R$9&gt;=20/24</formula>
    </cfRule>
    <cfRule type="expression" dxfId="5210" priority="138">
      <formula>AND(R$9&gt;=14/24,R$9&lt;20/24)</formula>
    </cfRule>
    <cfRule type="expression" dxfId="5209" priority="139">
      <formula>AND(R$9&gt;=8/24,R$9&lt;14/24)</formula>
    </cfRule>
    <cfRule type="expression" dxfId="5208" priority="140">
      <formula>R$9&lt;8/24</formula>
    </cfRule>
  </conditionalFormatting>
  <conditionalFormatting sqref="R71:Z71">
    <cfRule type="expression" dxfId="5207" priority="133">
      <formula>R$9&gt;=20/24</formula>
    </cfRule>
    <cfRule type="expression" dxfId="5206" priority="134">
      <formula>AND(R$9&gt;=14/24,R$9&lt;20/24)</formula>
    </cfRule>
    <cfRule type="expression" dxfId="5205" priority="135">
      <formula>AND(R$9&gt;=8/24,R$9&lt;14/24)</formula>
    </cfRule>
    <cfRule type="expression" dxfId="5204" priority="136">
      <formula>R$9&lt;8/24</formula>
    </cfRule>
  </conditionalFormatting>
  <conditionalFormatting sqref="R73:Z73">
    <cfRule type="expression" dxfId="5203" priority="129">
      <formula>R$9&gt;=20/24</formula>
    </cfRule>
    <cfRule type="expression" dxfId="5202" priority="130">
      <formula>AND(R$9&gt;=14/24,R$9&lt;20/24)</formula>
    </cfRule>
    <cfRule type="expression" dxfId="5201" priority="131">
      <formula>AND(R$9&gt;=8/24,R$9&lt;14/24)</formula>
    </cfRule>
    <cfRule type="expression" dxfId="5200" priority="132">
      <formula>R$9&lt;8/24</formula>
    </cfRule>
  </conditionalFormatting>
  <conditionalFormatting sqref="L15:O20 M21:O28 P15:R28 L11:R13 S17:Z17 S19:Z19 S21:Z28">
    <cfRule type="expression" dxfId="5199" priority="125">
      <formula>L$9&gt;=20/24</formula>
    </cfRule>
    <cfRule type="expression" dxfId="5198" priority="126">
      <formula>AND(L$9&gt;=14/24,L$9&lt;20/24)</formula>
    </cfRule>
    <cfRule type="expression" dxfId="5197" priority="127">
      <formula>AND(L$9&gt;=8/24,L$9&lt;14/24)</formula>
    </cfRule>
    <cfRule type="expression" dxfId="5196" priority="128">
      <formula>L$9&lt;8/24</formula>
    </cfRule>
  </conditionalFormatting>
  <conditionalFormatting sqref="L41:R41">
    <cfRule type="expression" dxfId="5195" priority="121">
      <formula>L$9&gt;=20/24</formula>
    </cfRule>
    <cfRule type="expression" dxfId="5194" priority="122">
      <formula>AND(L$9&gt;=14/24,L$9&lt;20/24)</formula>
    </cfRule>
    <cfRule type="expression" dxfId="5193" priority="123">
      <formula>AND(L$9&gt;=8/24,L$9&lt;14/24)</formula>
    </cfRule>
    <cfRule type="expression" dxfId="5192" priority="124">
      <formula>L$9&lt;8/24</formula>
    </cfRule>
  </conditionalFormatting>
  <conditionalFormatting sqref="L42:R42">
    <cfRule type="expression" dxfId="5191" priority="117">
      <formula>L$9&gt;=20/24</formula>
    </cfRule>
    <cfRule type="expression" dxfId="5190" priority="118">
      <formula>AND(L$9&gt;=14/24,L$9&lt;20/24)</formula>
    </cfRule>
    <cfRule type="expression" dxfId="5189" priority="119">
      <formula>AND(L$9&gt;=8/24,L$9&lt;14/24)</formula>
    </cfRule>
    <cfRule type="expression" dxfId="5188" priority="120">
      <formula>L$9&lt;8/24</formula>
    </cfRule>
  </conditionalFormatting>
  <conditionalFormatting sqref="L37:L40">
    <cfRule type="expression" dxfId="5187" priority="113">
      <formula>L$9&gt;=20/24</formula>
    </cfRule>
    <cfRule type="expression" dxfId="5186" priority="114">
      <formula>AND(L$9&gt;=14/24,L$9&lt;20/24)</formula>
    </cfRule>
    <cfRule type="expression" dxfId="5185" priority="115">
      <formula>AND(L$9&gt;=8/24,L$9&lt;14/24)</formula>
    </cfRule>
    <cfRule type="expression" dxfId="5184" priority="116">
      <formula>L$9&lt;8/24</formula>
    </cfRule>
  </conditionalFormatting>
  <conditionalFormatting sqref="R30:AD30">
    <cfRule type="expression" dxfId="5183" priority="109">
      <formula>R$9&gt;=20/24</formula>
    </cfRule>
    <cfRule type="expression" dxfId="5182" priority="110">
      <formula>AND(R$9&gt;=14/24,R$9&lt;20/24)</formula>
    </cfRule>
    <cfRule type="expression" dxfId="5181" priority="111">
      <formula>AND(R$9&gt;=8/24,R$9&lt;14/24)</formula>
    </cfRule>
    <cfRule type="expression" dxfId="5180" priority="112">
      <formula>R$9&lt;8/24</formula>
    </cfRule>
  </conditionalFormatting>
  <conditionalFormatting sqref="S12:T13 T12:Z12 S15:Z28 AA17:AF28">
    <cfRule type="expression" dxfId="5179" priority="105">
      <formula>S$9&gt;=20/24</formula>
    </cfRule>
    <cfRule type="expression" dxfId="5178" priority="106">
      <formula>AND(S$9&gt;=14/24,S$9&lt;20/24)</formula>
    </cfRule>
    <cfRule type="expression" dxfId="5177" priority="107">
      <formula>AND(S$9&gt;=8/24,S$9&lt;14/24)</formula>
    </cfRule>
    <cfRule type="expression" dxfId="5176" priority="108">
      <formula>S$9&lt;8/24</formula>
    </cfRule>
  </conditionalFormatting>
  <conditionalFormatting sqref="R35:R40 S36:U40 V37:Z40">
    <cfRule type="expression" dxfId="5175" priority="101">
      <formula>R$9&gt;=20/24</formula>
    </cfRule>
    <cfRule type="expression" dxfId="5174" priority="102">
      <formula>AND(R$9&gt;=14/24,R$9&lt;20/24)</formula>
    </cfRule>
    <cfRule type="expression" dxfId="5173" priority="103">
      <formula>AND(R$9&gt;=8/24,R$9&lt;14/24)</formula>
    </cfRule>
    <cfRule type="expression" dxfId="5172" priority="104">
      <formula>R$9&lt;8/24</formula>
    </cfRule>
  </conditionalFormatting>
  <conditionalFormatting sqref="R41:Z41">
    <cfRule type="expression" dxfId="5171" priority="97">
      <formula>R$9&gt;=20/24</formula>
    </cfRule>
    <cfRule type="expression" dxfId="5170" priority="98">
      <formula>AND(R$9&gt;=14/24,R$9&lt;20/24)</formula>
    </cfRule>
    <cfRule type="expression" dxfId="5169" priority="99">
      <formula>AND(R$9&gt;=8/24,R$9&lt;14/24)</formula>
    </cfRule>
    <cfRule type="expression" dxfId="5168" priority="100">
      <formula>R$9&lt;8/24</formula>
    </cfRule>
  </conditionalFormatting>
  <conditionalFormatting sqref="R42:Z42">
    <cfRule type="expression" dxfId="5167" priority="93">
      <formula>R$9&gt;=20/24</formula>
    </cfRule>
    <cfRule type="expression" dxfId="5166" priority="94">
      <formula>AND(R$9&gt;=14/24,R$9&lt;20/24)</formula>
    </cfRule>
    <cfRule type="expression" dxfId="5165" priority="95">
      <formula>AND(R$9&gt;=8/24,R$9&lt;14/24)</formula>
    </cfRule>
    <cfRule type="expression" dxfId="5164" priority="96">
      <formula>R$9&lt;8/24</formula>
    </cfRule>
  </conditionalFormatting>
  <conditionalFormatting sqref="R52:Z53 S54:Z59 AA53:AF59">
    <cfRule type="expression" dxfId="5163" priority="89">
      <formula>R$9&gt;=20/24</formula>
    </cfRule>
    <cfRule type="expression" dxfId="5162" priority="90">
      <formula>AND(R$9&gt;=14/24,R$9&lt;20/24)</formula>
    </cfRule>
    <cfRule type="expression" dxfId="5161" priority="91">
      <formula>AND(R$9&gt;=8/24,R$9&lt;14/24)</formula>
    </cfRule>
    <cfRule type="expression" dxfId="5160" priority="92">
      <formula>R$9&lt;8/24</formula>
    </cfRule>
  </conditionalFormatting>
  <conditionalFormatting sqref="AA84:AF87">
    <cfRule type="expression" dxfId="5159" priority="85">
      <formula>AA$9&gt;=20/24</formula>
    </cfRule>
    <cfRule type="expression" dxfId="5158" priority="86">
      <formula>AND(AA$9&gt;=14/24,AA$9&lt;20/24)</formula>
    </cfRule>
    <cfRule type="expression" dxfId="5157" priority="87">
      <formula>AND(AA$9&gt;=8/24,AA$9&lt;14/24)</formula>
    </cfRule>
    <cfRule type="expression" dxfId="5156" priority="88">
      <formula>AA$9&lt;8/24</formula>
    </cfRule>
  </conditionalFormatting>
  <conditionalFormatting sqref="H55:H59 D54:H54 B54:C58 I54:K59 L54:L58">
    <cfRule type="expression" dxfId="5155" priority="81">
      <formula>B$9&gt;=20/24</formula>
    </cfRule>
    <cfRule type="expression" dxfId="5154" priority="82">
      <formula>AND(B$9&gt;=14/24,B$9&lt;20/24)</formula>
    </cfRule>
    <cfRule type="expression" dxfId="5153" priority="83">
      <formula>AND(B$9&gt;=8/24,B$9&lt;14/24)</formula>
    </cfRule>
    <cfRule type="expression" dxfId="5152" priority="84">
      <formula>B$9&lt;8/24</formula>
    </cfRule>
  </conditionalFormatting>
  <conditionalFormatting sqref="B84:K87">
    <cfRule type="expression" dxfId="5151" priority="77">
      <formula>B$9&gt;=20/24</formula>
    </cfRule>
    <cfRule type="expression" dxfId="5150" priority="78">
      <formula>AND(B$9&gt;=14/24,B$9&lt;20/24)</formula>
    </cfRule>
    <cfRule type="expression" dxfId="5149" priority="79">
      <formula>AND(B$9&gt;=8/24,B$9&lt;14/24)</formula>
    </cfRule>
    <cfRule type="expression" dxfId="5148" priority="80">
      <formula>B$9&lt;8/24</formula>
    </cfRule>
  </conditionalFormatting>
  <conditionalFormatting sqref="L84:Q87">
    <cfRule type="expression" dxfId="5147" priority="73">
      <formula>L$9&gt;=20/24</formula>
    </cfRule>
    <cfRule type="expression" dxfId="5146" priority="74">
      <formula>AND(L$9&gt;=14/24,L$9&lt;20/24)</formula>
    </cfRule>
    <cfRule type="expression" dxfId="5145" priority="75">
      <formula>AND(L$9&gt;=8/24,L$9&lt;14/24)</formula>
    </cfRule>
    <cfRule type="expression" dxfId="5144" priority="76">
      <formula>L$9&lt;8/24</formula>
    </cfRule>
  </conditionalFormatting>
  <conditionalFormatting sqref="R84:Z87">
    <cfRule type="expression" dxfId="5143" priority="69">
      <formula>R$9&gt;=20/24</formula>
    </cfRule>
    <cfRule type="expression" dxfId="5142" priority="70">
      <formula>AND(R$9&gt;=14/24,R$9&lt;20/24)</formula>
    </cfRule>
    <cfRule type="expression" dxfId="5141" priority="71">
      <formula>AND(R$9&gt;=8/24,R$9&lt;14/24)</formula>
    </cfRule>
    <cfRule type="expression" dxfId="5140" priority="72">
      <formula>R$9&lt;8/24</formula>
    </cfRule>
  </conditionalFormatting>
  <conditionalFormatting sqref="AG43 M21:O28 B26:K26 B15:O20 B11:AF13 AA29:AF29 P15:AF28 B30:AF48">
    <cfRule type="expression" dxfId="5139" priority="68">
      <formula>B11&gt;$AG11</formula>
    </cfRule>
  </conditionalFormatting>
  <conditionalFormatting sqref="T193:AX193">
    <cfRule type="expression" dxfId="5138" priority="64">
      <formula>T$9&gt;=20/24</formula>
    </cfRule>
    <cfRule type="expression" dxfId="5137" priority="65">
      <formula>AND(T$9&gt;=14/24,T$9&lt;20/24)</formula>
    </cfRule>
    <cfRule type="expression" dxfId="5136" priority="66">
      <formula>AND(T$9&gt;=8/24,T$9&lt;14/24)</formula>
    </cfRule>
    <cfRule type="expression" dxfId="5135" priority="67">
      <formula>T$9&lt;8/24</formula>
    </cfRule>
  </conditionalFormatting>
  <conditionalFormatting sqref="A11:A13 A89:A181 A15:A87">
    <cfRule type="expression" dxfId="5134" priority="63">
      <formula>$AH11=0</formula>
    </cfRule>
  </conditionalFormatting>
  <conditionalFormatting sqref="AA88:AF88">
    <cfRule type="expression" dxfId="5133" priority="59">
      <formula>AA$9&gt;=20/24</formula>
    </cfRule>
    <cfRule type="expression" dxfId="5132" priority="60">
      <formula>AND(AA$9&gt;=14/24,AA$9&lt;20/24)</formula>
    </cfRule>
    <cfRule type="expression" dxfId="5131" priority="61">
      <formula>AND(AA$9&gt;=8/24,AA$9&lt;14/24)</formula>
    </cfRule>
    <cfRule type="expression" dxfId="5130" priority="62">
      <formula>AA$9&lt;8/24</formula>
    </cfRule>
  </conditionalFormatting>
  <conditionalFormatting sqref="B88:K88">
    <cfRule type="expression" dxfId="5129" priority="55">
      <formula>B$9&gt;=20/24</formula>
    </cfRule>
    <cfRule type="expression" dxfId="5128" priority="56">
      <formula>AND(B$9&gt;=14/24,B$9&lt;20/24)</formula>
    </cfRule>
    <cfRule type="expression" dxfId="5127" priority="57">
      <formula>AND(B$9&gt;=8/24,B$9&lt;14/24)</formula>
    </cfRule>
    <cfRule type="expression" dxfId="5126" priority="58">
      <formula>B$9&lt;8/24</formula>
    </cfRule>
  </conditionalFormatting>
  <conditionalFormatting sqref="L88:Q88">
    <cfRule type="expression" dxfId="5125" priority="51">
      <formula>L$9&gt;=20/24</formula>
    </cfRule>
    <cfRule type="expression" dxfId="5124" priority="52">
      <formula>AND(L$9&gt;=14/24,L$9&lt;20/24)</formula>
    </cfRule>
    <cfRule type="expression" dxfId="5123" priority="53">
      <formula>AND(L$9&gt;=8/24,L$9&lt;14/24)</formula>
    </cfRule>
    <cfRule type="expression" dxfId="5122" priority="54">
      <formula>L$9&lt;8/24</formula>
    </cfRule>
  </conditionalFormatting>
  <conditionalFormatting sqref="R88:Z88">
    <cfRule type="expression" dxfId="5121" priority="47">
      <formula>R$9&gt;=20/24</formula>
    </cfRule>
    <cfRule type="expression" dxfId="5120" priority="48">
      <formula>AND(R$9&gt;=14/24,R$9&lt;20/24)</formula>
    </cfRule>
    <cfRule type="expression" dxfId="5119" priority="49">
      <formula>AND(R$9&gt;=8/24,R$9&lt;14/24)</formula>
    </cfRule>
    <cfRule type="expression" dxfId="5118" priority="50">
      <formula>R$9&lt;8/24</formula>
    </cfRule>
  </conditionalFormatting>
  <conditionalFormatting sqref="A88">
    <cfRule type="expression" dxfId="5117" priority="46">
      <formula>$AH88=0</formula>
    </cfRule>
  </conditionalFormatting>
  <conditionalFormatting sqref="AA29:AF29">
    <cfRule type="expression" dxfId="5116" priority="42">
      <formula>AA$9&gt;=20/24</formula>
    </cfRule>
    <cfRule type="expression" dxfId="5115" priority="43">
      <formula>AND(AA$9&gt;=14/24,AA$9&lt;20/24)</formula>
    </cfRule>
    <cfRule type="expression" dxfId="5114" priority="44">
      <formula>AND(AA$9&gt;=8/24,AA$9&lt;14/24)</formula>
    </cfRule>
    <cfRule type="expression" dxfId="5113" priority="45">
      <formula>AA$9&lt;8/24</formula>
    </cfRule>
  </conditionalFormatting>
  <conditionalFormatting sqref="AA29">
    <cfRule type="expression" dxfId="5112" priority="38">
      <formula>AA$9&gt;=20/24</formula>
    </cfRule>
    <cfRule type="expression" dxfId="5111" priority="39">
      <formula>AND(AA$9&gt;=14/24,AA$9&lt;20/24)</formula>
    </cfRule>
    <cfRule type="expression" dxfId="5110" priority="40">
      <formula>AND(AA$9&gt;=8/24,AA$9&lt;14/24)</formula>
    </cfRule>
    <cfRule type="expression" dxfId="5109" priority="41">
      <formula>AA$9&lt;8/24</formula>
    </cfRule>
  </conditionalFormatting>
  <conditionalFormatting sqref="B21:L25 B27:L28 L26">
    <cfRule type="expression" dxfId="5108" priority="34">
      <formula>B$9&gt;=20/24</formula>
    </cfRule>
    <cfRule type="expression" dxfId="5107" priority="35">
      <formula>AND(B$9&gt;=14/24,B$9&lt;20/24)</formula>
    </cfRule>
    <cfRule type="expression" dxfId="5106" priority="36">
      <formula>AND(B$9&gt;=8/24,B$9&lt;14/24)</formula>
    </cfRule>
    <cfRule type="expression" dxfId="5105" priority="37">
      <formula>B$9&lt;8/24</formula>
    </cfRule>
  </conditionalFormatting>
  <conditionalFormatting sqref="B27:B29 B21:L25 C27:L28 L26 C29:Z29">
    <cfRule type="expression" dxfId="5104" priority="33">
      <formula>B21&gt;$AG21</formula>
    </cfRule>
  </conditionalFormatting>
  <conditionalFormatting sqref="B29:Z29">
    <cfRule type="expression" dxfId="5103" priority="29">
      <formula>B$9&gt;=20/24</formula>
    </cfRule>
    <cfRule type="expression" dxfId="5102" priority="30">
      <formula>AND(B$9&gt;=14/24,B$9&lt;20/24)</formula>
    </cfRule>
    <cfRule type="expression" dxfId="5101" priority="31">
      <formula>AND(B$9&gt;=8/24,B$9&lt;14/24)</formula>
    </cfRule>
    <cfRule type="expression" dxfId="5100" priority="32">
      <formula>B$9&lt;8/24</formula>
    </cfRule>
  </conditionalFormatting>
  <conditionalFormatting sqref="C59:G59 D55:G58">
    <cfRule type="expression" dxfId="5099" priority="20">
      <formula>C$9&gt;=20/24</formula>
    </cfRule>
    <cfRule type="expression" dxfId="5098" priority="21">
      <formula>AND(C$9&gt;=14/24,C$9&lt;20/24)</formula>
    </cfRule>
    <cfRule type="expression" dxfId="5097" priority="22">
      <formula>AND(C$9&gt;=8/24,C$9&lt;14/24)</formula>
    </cfRule>
    <cfRule type="expression" dxfId="5096" priority="23">
      <formula>C$9&lt;8/24</formula>
    </cfRule>
  </conditionalFormatting>
  <conditionalFormatting sqref="L59">
    <cfRule type="expression" dxfId="5095" priority="16">
      <formula>L$9&gt;=20/24</formula>
    </cfRule>
    <cfRule type="expression" dxfId="5094" priority="17">
      <formula>AND(L$9&gt;=14/24,L$9&lt;20/24)</formula>
    </cfRule>
    <cfRule type="expression" dxfId="5093" priority="18">
      <formula>AND(L$9&gt;=8/24,L$9&lt;14/24)</formula>
    </cfRule>
    <cfRule type="expression" dxfId="5092" priority="19">
      <formula>L$9&lt;8/24</formula>
    </cfRule>
  </conditionalFormatting>
  <conditionalFormatting sqref="AL14">
    <cfRule type="iconSet" priority="15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5091" priority="11">
      <formula>U$9&gt;=20/24</formula>
    </cfRule>
    <cfRule type="expression" dxfId="5090" priority="12">
      <formula>AND(U$9&gt;=14/24,U$9&lt;20/24)</formula>
    </cfRule>
    <cfRule type="expression" dxfId="5089" priority="13">
      <formula>AND(U$9&gt;=8/24,U$9&lt;14/24)</formula>
    </cfRule>
    <cfRule type="expression" dxfId="5088" priority="14">
      <formula>U$9&lt;8/24</formula>
    </cfRule>
  </conditionalFormatting>
  <conditionalFormatting sqref="L14:R14">
    <cfRule type="expression" dxfId="5087" priority="7">
      <formula>L$9&gt;=20/24</formula>
    </cfRule>
    <cfRule type="expression" dxfId="5086" priority="8">
      <formula>AND(L$9&gt;=14/24,L$9&lt;20/24)</formula>
    </cfRule>
    <cfRule type="expression" dxfId="5085" priority="9">
      <formula>AND(L$9&gt;=8/24,L$9&lt;14/24)</formula>
    </cfRule>
    <cfRule type="expression" dxfId="5084" priority="10">
      <formula>L$9&lt;8/24</formula>
    </cfRule>
  </conditionalFormatting>
  <conditionalFormatting sqref="S14:Z14">
    <cfRule type="expression" dxfId="5083" priority="3">
      <formula>S$9&gt;=20/24</formula>
    </cfRule>
    <cfRule type="expression" dxfId="5082" priority="4">
      <formula>AND(S$9&gt;=14/24,S$9&lt;20/24)</formula>
    </cfRule>
    <cfRule type="expression" dxfId="5081" priority="5">
      <formula>AND(S$9&gt;=8/24,S$9&lt;14/24)</formula>
    </cfRule>
    <cfRule type="expression" dxfId="5080" priority="6">
      <formula>S$9&lt;8/24</formula>
    </cfRule>
  </conditionalFormatting>
  <conditionalFormatting sqref="B14:AF14">
    <cfRule type="expression" dxfId="5079" priority="2">
      <formula>B14&gt;$AG14</formula>
    </cfRule>
  </conditionalFormatting>
  <conditionalFormatting sqref="A14">
    <cfRule type="expression" dxfId="5078" priority="1">
      <formula>$AH14=0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10</v>
      </c>
      <c r="D4" s="257">
        <f ca="1">IFERROR(DATE(2021,6,14)+C4,"")</f>
        <v>44371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283.52999999999997</v>
      </c>
      <c r="C5" s="32">
        <f t="shared" ref="C5:AF5" si="0">C60</f>
        <v>266.5</v>
      </c>
      <c r="D5" s="32">
        <f t="shared" si="0"/>
        <v>232.3</v>
      </c>
      <c r="E5" s="32">
        <f t="shared" si="0"/>
        <v>211.2</v>
      </c>
      <c r="F5" s="32">
        <f t="shared" si="0"/>
        <v>194.7</v>
      </c>
      <c r="G5" s="32">
        <f t="shared" si="0"/>
        <v>221</v>
      </c>
      <c r="H5" s="32">
        <f t="shared" si="0"/>
        <v>245.1</v>
      </c>
      <c r="I5" s="32">
        <f t="shared" si="0"/>
        <v>271</v>
      </c>
      <c r="J5" s="32">
        <f t="shared" si="0"/>
        <v>275.10000000000002</v>
      </c>
      <c r="K5" s="32">
        <f t="shared" si="0"/>
        <v>286.05</v>
      </c>
      <c r="L5" s="32">
        <f t="shared" si="0"/>
        <v>377.6</v>
      </c>
      <c r="M5" s="32">
        <f t="shared" si="0"/>
        <v>395.26</v>
      </c>
      <c r="N5" s="32">
        <f t="shared" si="0"/>
        <v>399.5</v>
      </c>
      <c r="O5" s="32">
        <f t="shared" si="0"/>
        <v>448</v>
      </c>
      <c r="P5" s="32">
        <f t="shared" si="0"/>
        <v>197</v>
      </c>
      <c r="Q5" s="32">
        <f t="shared" si="0"/>
        <v>475.5</v>
      </c>
      <c r="R5" s="32">
        <f t="shared" si="0"/>
        <v>470.39</v>
      </c>
      <c r="S5" s="32">
        <f t="shared" si="0"/>
        <v>465</v>
      </c>
      <c r="T5" s="32">
        <f t="shared" si="0"/>
        <v>421.49</v>
      </c>
      <c r="U5" s="32">
        <f t="shared" si="0"/>
        <v>408.83</v>
      </c>
      <c r="V5" s="32">
        <f t="shared" si="0"/>
        <v>412.5</v>
      </c>
      <c r="W5" s="32">
        <f t="shared" si="0"/>
        <v>380.3</v>
      </c>
      <c r="X5" s="32">
        <f t="shared" si="0"/>
        <v>338.2</v>
      </c>
      <c r="Y5" s="32">
        <f t="shared" si="0"/>
        <v>350.05</v>
      </c>
      <c r="Z5" s="32">
        <f t="shared" si="0"/>
        <v>462.58</v>
      </c>
      <c r="AA5" s="32">
        <f t="shared" si="0"/>
        <v>483.54999999999995</v>
      </c>
      <c r="AB5" s="32">
        <f t="shared" si="0"/>
        <v>484.2</v>
      </c>
      <c r="AC5" s="32">
        <f t="shared" si="0"/>
        <v>456.2</v>
      </c>
      <c r="AD5" s="32">
        <f t="shared" si="0"/>
        <v>327.7</v>
      </c>
      <c r="AE5" s="32">
        <f t="shared" si="0"/>
        <v>315.3</v>
      </c>
      <c r="AF5" s="32">
        <f t="shared" si="0"/>
        <v>302.60000000000002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4"/>
      <c r="E6" s="184"/>
      <c r="F6" s="184"/>
      <c r="G6" s="184"/>
      <c r="H6" s="184"/>
      <c r="I6" s="184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1240MW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Load=1056</v>
      </c>
      <c r="B7" s="36">
        <f t="shared" ref="B7:AF7" si="1">B66</f>
        <v>1108.8699999999999</v>
      </c>
      <c r="C7" s="36">
        <f t="shared" si="1"/>
        <v>1106.2400000000002</v>
      </c>
      <c r="D7" s="36">
        <f t="shared" si="1"/>
        <v>1091.2400000000002</v>
      </c>
      <c r="E7" s="36">
        <f t="shared" si="1"/>
        <v>1069.5400000000002</v>
      </c>
      <c r="F7" s="36">
        <f t="shared" si="1"/>
        <v>1055.74</v>
      </c>
      <c r="G7" s="36">
        <f t="shared" si="1"/>
        <v>1069.3399999999999</v>
      </c>
      <c r="H7" s="36">
        <f t="shared" si="1"/>
        <v>1076.6400000000001</v>
      </c>
      <c r="I7" s="36">
        <f t="shared" si="1"/>
        <v>1096.6399999999999</v>
      </c>
      <c r="J7" s="36">
        <f t="shared" si="1"/>
        <v>1123.54</v>
      </c>
      <c r="K7" s="36">
        <f t="shared" si="1"/>
        <v>1148.19</v>
      </c>
      <c r="L7" s="36">
        <f>L66</f>
        <v>1228.44</v>
      </c>
      <c r="M7" s="36">
        <f t="shared" si="1"/>
        <v>1240.4000000000001</v>
      </c>
      <c r="N7" s="36">
        <f t="shared" si="1"/>
        <v>1172.54</v>
      </c>
      <c r="O7" s="36">
        <f t="shared" si="1"/>
        <v>1176.3400000000001</v>
      </c>
      <c r="P7" s="36">
        <f t="shared" si="1"/>
        <v>1146.24</v>
      </c>
      <c r="Q7" s="36">
        <f t="shared" si="1"/>
        <v>1217.54</v>
      </c>
      <c r="R7" s="36">
        <f t="shared" si="1"/>
        <v>1271.83</v>
      </c>
      <c r="S7" s="36">
        <f t="shared" si="1"/>
        <v>1254.1400000000001</v>
      </c>
      <c r="T7" s="36">
        <f t="shared" si="1"/>
        <v>1206.9299999999998</v>
      </c>
      <c r="U7" s="36">
        <f t="shared" si="1"/>
        <v>1133.97</v>
      </c>
      <c r="V7" s="36">
        <f t="shared" si="1"/>
        <v>1139.04</v>
      </c>
      <c r="W7" s="36">
        <f t="shared" si="1"/>
        <v>1107.8400000000001</v>
      </c>
      <c r="X7" s="36">
        <f t="shared" si="1"/>
        <v>1097.24</v>
      </c>
      <c r="Y7" s="36">
        <f t="shared" si="1"/>
        <v>1184.19</v>
      </c>
      <c r="Z7" s="36">
        <f t="shared" si="1"/>
        <v>1304.8200000000002</v>
      </c>
      <c r="AA7" s="36">
        <f t="shared" si="1"/>
        <v>1348.29</v>
      </c>
      <c r="AB7" s="36">
        <f t="shared" si="1"/>
        <v>1321.94</v>
      </c>
      <c r="AC7" s="36">
        <f t="shared" si="1"/>
        <v>1292.3400000000001</v>
      </c>
      <c r="AD7" s="36">
        <f t="shared" si="1"/>
        <v>1167.6399999999999</v>
      </c>
      <c r="AE7" s="36">
        <f t="shared" si="1"/>
        <v>1153.3400000000001</v>
      </c>
      <c r="AF7" s="36">
        <f t="shared" si="1"/>
        <v>1138.5400000000002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30.5</v>
      </c>
      <c r="C11" s="48">
        <v>61.8</v>
      </c>
      <c r="D11" s="48">
        <v>61.8</v>
      </c>
      <c r="E11" s="48">
        <v>60.9</v>
      </c>
      <c r="F11" s="48">
        <v>61.8</v>
      </c>
      <c r="G11" s="48">
        <v>63.1</v>
      </c>
      <c r="H11" s="48">
        <v>63.1</v>
      </c>
      <c r="I11" s="48">
        <v>63</v>
      </c>
      <c r="J11" s="48">
        <v>63.1</v>
      </c>
      <c r="K11" s="48">
        <v>61.2</v>
      </c>
      <c r="L11" s="49">
        <v>62.9</v>
      </c>
      <c r="M11" s="49">
        <v>62.8</v>
      </c>
      <c r="N11" s="49">
        <v>62.6</v>
      </c>
      <c r="O11" s="49">
        <v>62.8</v>
      </c>
      <c r="P11" s="49">
        <v>62.8</v>
      </c>
      <c r="Q11" s="49">
        <v>62.5</v>
      </c>
      <c r="R11" s="50">
        <v>62.5</v>
      </c>
      <c r="S11" s="50">
        <v>62.8</v>
      </c>
      <c r="T11" s="50">
        <v>62.4</v>
      </c>
      <c r="U11" s="50">
        <v>61.8</v>
      </c>
      <c r="V11" s="50">
        <v>62.4</v>
      </c>
      <c r="W11" s="50">
        <v>62.4</v>
      </c>
      <c r="X11" s="50">
        <v>62.7</v>
      </c>
      <c r="Y11" s="50">
        <v>62.5</v>
      </c>
      <c r="Z11" s="50">
        <v>63.4</v>
      </c>
      <c r="AA11" s="48">
        <v>63</v>
      </c>
      <c r="AB11" s="48">
        <v>63.3</v>
      </c>
      <c r="AC11" s="48">
        <v>62.6</v>
      </c>
      <c r="AD11" s="48">
        <v>60</v>
      </c>
      <c r="AE11" s="48">
        <v>60</v>
      </c>
      <c r="AF11" s="48">
        <v>60</v>
      </c>
      <c r="AG11" s="51">
        <v>60</v>
      </c>
      <c r="AH11" s="52">
        <f>MAX(B11:AF11)</f>
        <v>63.4</v>
      </c>
      <c r="AI11" s="53">
        <f>MIN(B11:AF11)</f>
        <v>30.5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24.4</v>
      </c>
      <c r="C13" s="56">
        <v>24.4</v>
      </c>
      <c r="D13" s="56">
        <v>24.4</v>
      </c>
      <c r="E13" s="56">
        <v>25</v>
      </c>
      <c r="F13" s="56">
        <v>24.2</v>
      </c>
      <c r="G13" s="56">
        <v>24.2</v>
      </c>
      <c r="H13" s="56">
        <v>24.2</v>
      </c>
      <c r="I13" s="56">
        <v>24.3</v>
      </c>
      <c r="J13" s="56">
        <v>23.5</v>
      </c>
      <c r="K13" s="56">
        <v>23.7</v>
      </c>
      <c r="L13" s="49">
        <v>23.7</v>
      </c>
      <c r="M13" s="49">
        <v>23.8</v>
      </c>
      <c r="N13" s="49">
        <v>23.5</v>
      </c>
      <c r="O13" s="49">
        <v>23.4</v>
      </c>
      <c r="P13" s="49">
        <v>23.4</v>
      </c>
      <c r="Q13" s="49">
        <v>23.5</v>
      </c>
      <c r="R13" s="49">
        <v>23.8</v>
      </c>
      <c r="S13" s="49">
        <v>23.9</v>
      </c>
      <c r="T13" s="49">
        <v>23.5</v>
      </c>
      <c r="U13" s="49">
        <v>23.7</v>
      </c>
      <c r="V13" s="49">
        <v>23.3</v>
      </c>
      <c r="W13" s="49">
        <v>24.3</v>
      </c>
      <c r="X13" s="49">
        <v>24.2</v>
      </c>
      <c r="Y13" s="49">
        <v>24.3</v>
      </c>
      <c r="Z13" s="49">
        <v>24.1</v>
      </c>
      <c r="AA13" s="56">
        <v>23.5</v>
      </c>
      <c r="AB13" s="56">
        <v>24.3</v>
      </c>
      <c r="AC13" s="56">
        <v>24.3</v>
      </c>
      <c r="AD13" s="56">
        <v>24</v>
      </c>
      <c r="AE13" s="56">
        <v>24</v>
      </c>
      <c r="AF13" s="56">
        <v>24</v>
      </c>
      <c r="AG13" s="59">
        <v>45</v>
      </c>
      <c r="AH13" s="52">
        <f t="shared" si="2"/>
        <v>25</v>
      </c>
      <c r="AI13" s="53">
        <f t="shared" si="3"/>
        <v>23.3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56">
        <v>6.2</v>
      </c>
      <c r="C17" s="56">
        <v>6.2</v>
      </c>
      <c r="D17" s="56">
        <v>6.2</v>
      </c>
      <c r="E17" s="56">
        <v>6.2</v>
      </c>
      <c r="F17" s="56">
        <v>6.2</v>
      </c>
      <c r="G17" s="56">
        <v>6.2</v>
      </c>
      <c r="H17" s="56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56">
        <v>22.1</v>
      </c>
      <c r="C18" s="56">
        <v>22.1</v>
      </c>
      <c r="D18" s="56">
        <v>20.6</v>
      </c>
      <c r="E18" s="56">
        <v>20.5</v>
      </c>
      <c r="F18" s="56">
        <v>20.3</v>
      </c>
      <c r="G18" s="56">
        <v>20.3</v>
      </c>
      <c r="H18" s="56">
        <v>20.3</v>
      </c>
      <c r="I18" s="56">
        <v>20.399999999999999</v>
      </c>
      <c r="J18" s="56">
        <v>20.5</v>
      </c>
      <c r="K18" s="56">
        <v>20.5</v>
      </c>
      <c r="L18" s="49">
        <v>20.399999999999999</v>
      </c>
      <c r="M18" s="49">
        <v>20.3</v>
      </c>
      <c r="N18" s="49">
        <v>20.100000000000001</v>
      </c>
      <c r="O18" s="49">
        <v>20.2</v>
      </c>
      <c r="P18" s="49">
        <v>0</v>
      </c>
      <c r="Q18" s="49">
        <v>22.3</v>
      </c>
      <c r="R18" s="49">
        <v>21.8</v>
      </c>
      <c r="S18" s="49">
        <v>21.7</v>
      </c>
      <c r="T18" s="49">
        <v>24.2</v>
      </c>
      <c r="U18" s="49">
        <v>22.8</v>
      </c>
      <c r="V18" s="49">
        <v>22.5</v>
      </c>
      <c r="W18" s="49">
        <v>22.5</v>
      </c>
      <c r="X18" s="49">
        <v>22.6</v>
      </c>
      <c r="Y18" s="49">
        <v>22.8</v>
      </c>
      <c r="Z18" s="49">
        <v>22.5</v>
      </c>
      <c r="AA18" s="49">
        <v>22.5</v>
      </c>
      <c r="AB18" s="49">
        <v>22.5</v>
      </c>
      <c r="AC18" s="49">
        <v>22</v>
      </c>
      <c r="AD18" s="49">
        <v>22</v>
      </c>
      <c r="AE18" s="49">
        <v>22</v>
      </c>
      <c r="AF18" s="49">
        <v>22</v>
      </c>
      <c r="AG18" s="59">
        <v>22.1</v>
      </c>
      <c r="AH18" s="52">
        <f t="shared" si="2"/>
        <v>24.2</v>
      </c>
      <c r="AI18" s="53">
        <f t="shared" si="3"/>
        <v>0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56">
        <v>18.3</v>
      </c>
      <c r="C19" s="56">
        <v>18.3</v>
      </c>
      <c r="D19" s="56">
        <v>18.3</v>
      </c>
      <c r="E19" s="56">
        <v>18.3</v>
      </c>
      <c r="F19" s="56">
        <v>18.3</v>
      </c>
      <c r="G19" s="56">
        <v>18.3</v>
      </c>
      <c r="H19" s="56">
        <v>18.3</v>
      </c>
      <c r="I19" s="56">
        <v>18.3</v>
      </c>
      <c r="J19" s="56">
        <v>18.3</v>
      </c>
      <c r="K19" s="56">
        <v>18.3</v>
      </c>
      <c r="L19" s="49">
        <v>18.3</v>
      </c>
      <c r="M19" s="49">
        <v>18.3</v>
      </c>
      <c r="N19" s="49">
        <v>18.3</v>
      </c>
      <c r="O19" s="49">
        <v>18.3</v>
      </c>
      <c r="P19" s="49">
        <v>18.3</v>
      </c>
      <c r="Q19" s="49">
        <v>18.3</v>
      </c>
      <c r="R19" s="49">
        <v>18.3</v>
      </c>
      <c r="S19" s="49">
        <v>18.3</v>
      </c>
      <c r="T19" s="49">
        <v>18.3</v>
      </c>
      <c r="U19" s="49">
        <v>18.3</v>
      </c>
      <c r="V19" s="49">
        <v>18.3</v>
      </c>
      <c r="W19" s="49">
        <v>18.3</v>
      </c>
      <c r="X19" s="49">
        <v>18.3</v>
      </c>
      <c r="Y19" s="49">
        <v>18.3</v>
      </c>
      <c r="Z19" s="49">
        <v>18.3</v>
      </c>
      <c r="AA19" s="49">
        <v>18.3</v>
      </c>
      <c r="AB19" s="49">
        <v>18.3</v>
      </c>
      <c r="AC19" s="49">
        <v>18.3</v>
      </c>
      <c r="AD19" s="49">
        <v>18.3</v>
      </c>
      <c r="AE19" s="49">
        <v>18.3</v>
      </c>
      <c r="AF19" s="49">
        <v>18.3</v>
      </c>
      <c r="AG19" s="59">
        <v>22.1</v>
      </c>
      <c r="AH19" s="52">
        <f t="shared" si="2"/>
        <v>18.3</v>
      </c>
      <c r="AI19" s="53">
        <f t="shared" si="3"/>
        <v>18.3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56">
        <v>23.2</v>
      </c>
      <c r="C20" s="56">
        <v>23.1</v>
      </c>
      <c r="D20" s="56">
        <v>23.1</v>
      </c>
      <c r="E20" s="56">
        <v>23.1</v>
      </c>
      <c r="F20" s="56">
        <v>23</v>
      </c>
      <c r="G20" s="56">
        <v>23</v>
      </c>
      <c r="H20" s="56">
        <v>23</v>
      </c>
      <c r="I20" s="56">
        <v>23</v>
      </c>
      <c r="J20" s="56">
        <v>23</v>
      </c>
      <c r="K20" s="56">
        <v>23</v>
      </c>
      <c r="L20" s="49">
        <v>22.9</v>
      </c>
      <c r="M20" s="49">
        <v>22.9</v>
      </c>
      <c r="N20" s="49">
        <v>23</v>
      </c>
      <c r="O20" s="49">
        <v>22.9</v>
      </c>
      <c r="P20" s="49">
        <v>0</v>
      </c>
      <c r="Q20" s="49">
        <v>23.1</v>
      </c>
      <c r="R20" s="49">
        <v>21.3</v>
      </c>
      <c r="S20" s="49">
        <v>21.9</v>
      </c>
      <c r="T20" s="49">
        <v>22.6</v>
      </c>
      <c r="U20" s="49">
        <v>22</v>
      </c>
      <c r="V20" s="49">
        <v>20.6</v>
      </c>
      <c r="W20" s="49">
        <v>20.6</v>
      </c>
      <c r="X20" s="49">
        <v>20.100000000000001</v>
      </c>
      <c r="Y20" s="49">
        <v>21.3</v>
      </c>
      <c r="Z20" s="49">
        <v>20.7</v>
      </c>
      <c r="AA20" s="49">
        <v>19.3</v>
      </c>
      <c r="AB20" s="49">
        <v>19.3</v>
      </c>
      <c r="AC20" s="49">
        <v>19.3</v>
      </c>
      <c r="AD20" s="49">
        <v>18.899999999999999</v>
      </c>
      <c r="AE20" s="49">
        <v>16.3</v>
      </c>
      <c r="AF20" s="49">
        <v>16</v>
      </c>
      <c r="AG20" s="59">
        <v>22</v>
      </c>
      <c r="AH20" s="52">
        <f t="shared" si="2"/>
        <v>23.2</v>
      </c>
      <c r="AI20" s="53">
        <f t="shared" si="3"/>
        <v>0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56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56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14.9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10</v>
      </c>
      <c r="C23" s="49">
        <v>10</v>
      </c>
      <c r="D23" s="49">
        <v>10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10</v>
      </c>
      <c r="L23" s="56">
        <v>10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>
        <v>13.6</v>
      </c>
      <c r="AH23" s="52">
        <f t="shared" si="2"/>
        <v>10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6">
        <v>0</v>
      </c>
      <c r="M25" s="56">
        <v>0</v>
      </c>
      <c r="N25" s="56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8</v>
      </c>
      <c r="AB25" s="49">
        <v>0</v>
      </c>
      <c r="AC25" s="49">
        <v>0</v>
      </c>
      <c r="AD25" s="49">
        <v>8</v>
      </c>
      <c r="AE25" s="49">
        <v>8</v>
      </c>
      <c r="AF25" s="49">
        <v>8</v>
      </c>
      <c r="AG25" s="59">
        <v>12</v>
      </c>
      <c r="AH25" s="52">
        <f t="shared" si="2"/>
        <v>8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56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0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0</v>
      </c>
      <c r="AK28" s="54"/>
    </row>
    <row r="29" spans="1:88" ht="14.45" x14ac:dyDescent="0.35">
      <c r="A29" s="65" t="s">
        <v>35</v>
      </c>
      <c r="B29" s="56">
        <v>180</v>
      </c>
      <c r="C29" s="56">
        <v>180</v>
      </c>
      <c r="D29" s="56">
        <v>180</v>
      </c>
      <c r="E29" s="56">
        <v>180</v>
      </c>
      <c r="F29" s="56">
        <v>180</v>
      </c>
      <c r="G29" s="56">
        <v>180</v>
      </c>
      <c r="H29" s="56">
        <v>180</v>
      </c>
      <c r="I29" s="56">
        <v>180</v>
      </c>
      <c r="J29" s="56">
        <v>180</v>
      </c>
      <c r="K29" s="56">
        <v>180</v>
      </c>
      <c r="L29" s="56">
        <v>180</v>
      </c>
      <c r="M29" s="56">
        <v>180</v>
      </c>
      <c r="N29" s="56">
        <v>180</v>
      </c>
      <c r="O29" s="56">
        <v>180</v>
      </c>
      <c r="P29" s="56">
        <v>180</v>
      </c>
      <c r="Q29" s="56">
        <v>180</v>
      </c>
      <c r="R29" s="56">
        <v>180</v>
      </c>
      <c r="S29" s="56">
        <v>180</v>
      </c>
      <c r="T29" s="56">
        <v>180</v>
      </c>
      <c r="U29" s="56">
        <v>180</v>
      </c>
      <c r="V29" s="56">
        <v>180</v>
      </c>
      <c r="W29" s="56">
        <v>180</v>
      </c>
      <c r="X29" s="56">
        <v>180</v>
      </c>
      <c r="Y29" s="56">
        <v>180</v>
      </c>
      <c r="Z29" s="56">
        <v>180</v>
      </c>
      <c r="AA29" s="56">
        <v>200</v>
      </c>
      <c r="AB29" s="56">
        <v>180</v>
      </c>
      <c r="AC29" s="56">
        <v>180</v>
      </c>
      <c r="AD29" s="56">
        <v>180</v>
      </c>
      <c r="AE29" s="56">
        <v>180</v>
      </c>
      <c r="AF29" s="56">
        <v>180</v>
      </c>
      <c r="AG29" s="59">
        <v>85</v>
      </c>
      <c r="AH29" s="52">
        <f t="shared" si="2"/>
        <v>200</v>
      </c>
      <c r="AI29" s="53">
        <f t="shared" si="3"/>
        <v>180</v>
      </c>
      <c r="AK29" s="54"/>
    </row>
    <row r="30" spans="1:88" thickBot="1" x14ac:dyDescent="0.4">
      <c r="A30" s="66" t="s">
        <v>36</v>
      </c>
      <c r="B30" s="56">
        <v>145.5</v>
      </c>
      <c r="C30" s="56">
        <v>144.69999999999999</v>
      </c>
      <c r="D30" s="56">
        <v>141</v>
      </c>
      <c r="E30" s="56">
        <v>139</v>
      </c>
      <c r="F30" s="56">
        <v>136.80000000000001</v>
      </c>
      <c r="G30" s="56">
        <v>134.6</v>
      </c>
      <c r="H30" s="56">
        <v>134.6</v>
      </c>
      <c r="I30" s="56">
        <v>132.80000000000001</v>
      </c>
      <c r="J30" s="56">
        <v>132.80000000000001</v>
      </c>
      <c r="K30" s="56">
        <v>132.4</v>
      </c>
      <c r="L30" s="67">
        <v>133.1</v>
      </c>
      <c r="M30" s="67">
        <v>132.69999999999999</v>
      </c>
      <c r="N30" s="67">
        <v>130.69999999999999</v>
      </c>
      <c r="O30" s="67">
        <v>131.19999999999999</v>
      </c>
      <c r="P30" s="67">
        <v>131</v>
      </c>
      <c r="Q30" s="67">
        <v>130.4</v>
      </c>
      <c r="R30" s="67">
        <v>129.5</v>
      </c>
      <c r="S30" s="67">
        <v>125</v>
      </c>
      <c r="T30" s="67">
        <v>131.4</v>
      </c>
      <c r="U30" s="67">
        <v>130.6</v>
      </c>
      <c r="V30" s="67">
        <v>127.9</v>
      </c>
      <c r="W30" s="67">
        <v>128.6</v>
      </c>
      <c r="X30" s="67">
        <v>128.6</v>
      </c>
      <c r="Y30" s="67">
        <v>127.5</v>
      </c>
      <c r="Z30" s="67">
        <v>126.4</v>
      </c>
      <c r="AA30" s="67">
        <v>126.2</v>
      </c>
      <c r="AB30" s="67">
        <v>127.2</v>
      </c>
      <c r="AC30" s="67">
        <v>127.8</v>
      </c>
      <c r="AD30" s="67">
        <v>141.30000000000001</v>
      </c>
      <c r="AE30" s="56">
        <v>143.19999999999999</v>
      </c>
      <c r="AF30" s="56">
        <v>135</v>
      </c>
      <c r="AG30" s="59">
        <v>240</v>
      </c>
      <c r="AH30" s="52">
        <f t="shared" si="2"/>
        <v>145.5</v>
      </c>
      <c r="AI30" s="53">
        <f t="shared" si="3"/>
        <v>125</v>
      </c>
      <c r="AK30" s="54"/>
    </row>
    <row r="31" spans="1:88" thickBot="1" x14ac:dyDescent="0.4">
      <c r="A31" s="68" t="s">
        <v>37</v>
      </c>
      <c r="B31" s="69">
        <f t="shared" ref="B31:AF31" si="4">SUM(B11:B29)</f>
        <v>378.9</v>
      </c>
      <c r="C31" s="69">
        <f t="shared" si="4"/>
        <v>410.1</v>
      </c>
      <c r="D31" s="69">
        <f t="shared" si="4"/>
        <v>408.6</v>
      </c>
      <c r="E31" s="69">
        <f t="shared" si="4"/>
        <v>408.20000000000005</v>
      </c>
      <c r="F31" s="69">
        <f t="shared" si="4"/>
        <v>408</v>
      </c>
      <c r="G31" s="69">
        <f t="shared" si="4"/>
        <v>409.3</v>
      </c>
      <c r="H31" s="69">
        <f t="shared" si="4"/>
        <v>409.3</v>
      </c>
      <c r="I31" s="69">
        <f t="shared" si="4"/>
        <v>409.4</v>
      </c>
      <c r="J31" s="69">
        <f t="shared" si="4"/>
        <v>408.8</v>
      </c>
      <c r="K31" s="69">
        <f t="shared" si="4"/>
        <v>407.1</v>
      </c>
      <c r="L31" s="69">
        <f t="shared" si="4"/>
        <v>408.6</v>
      </c>
      <c r="M31" s="69">
        <f t="shared" si="4"/>
        <v>398.5</v>
      </c>
      <c r="N31" s="69">
        <f t="shared" si="4"/>
        <v>397.9</v>
      </c>
      <c r="O31" s="69">
        <f t="shared" si="4"/>
        <v>398</v>
      </c>
      <c r="P31" s="69">
        <f t="shared" si="4"/>
        <v>346.7</v>
      </c>
      <c r="Q31" s="69">
        <f t="shared" si="4"/>
        <v>400.1</v>
      </c>
      <c r="R31" s="69">
        <f t="shared" si="4"/>
        <v>398.1</v>
      </c>
      <c r="S31" s="69">
        <f t="shared" si="4"/>
        <v>399</v>
      </c>
      <c r="T31" s="69">
        <f t="shared" si="4"/>
        <v>401.4</v>
      </c>
      <c r="U31" s="69">
        <f t="shared" si="4"/>
        <v>399</v>
      </c>
      <c r="V31" s="69">
        <f t="shared" si="4"/>
        <v>397.5</v>
      </c>
      <c r="W31" s="69">
        <f t="shared" si="4"/>
        <v>398.5</v>
      </c>
      <c r="X31" s="69">
        <f t="shared" si="4"/>
        <v>398.3</v>
      </c>
      <c r="Y31" s="69">
        <f t="shared" si="4"/>
        <v>399.6</v>
      </c>
      <c r="Z31" s="69">
        <f t="shared" si="4"/>
        <v>399.4</v>
      </c>
      <c r="AA31" s="69">
        <f t="shared" si="4"/>
        <v>425</v>
      </c>
      <c r="AB31" s="69">
        <f t="shared" si="4"/>
        <v>398.1</v>
      </c>
      <c r="AC31" s="69">
        <f t="shared" si="4"/>
        <v>396.90000000000003</v>
      </c>
      <c r="AD31" s="69">
        <f t="shared" si="4"/>
        <v>401.6</v>
      </c>
      <c r="AE31" s="69">
        <f t="shared" si="4"/>
        <v>399</v>
      </c>
      <c r="AF31" s="69">
        <f t="shared" si="4"/>
        <v>398.7</v>
      </c>
      <c r="AG31" s="59">
        <f>SUM(AG11:AG30)</f>
        <v>774.2</v>
      </c>
      <c r="AH31" s="52">
        <f t="shared" si="2"/>
        <v>425</v>
      </c>
      <c r="AI31" s="53">
        <f t="shared" si="3"/>
        <v>346.7</v>
      </c>
      <c r="AK31" s="54"/>
    </row>
    <row r="32" spans="1:88" ht="14.45" x14ac:dyDescent="0.35">
      <c r="A32" s="55" t="s">
        <v>38</v>
      </c>
      <c r="B32" s="56">
        <v>140</v>
      </c>
      <c r="C32" s="56">
        <v>140.19999999999999</v>
      </c>
      <c r="D32" s="56">
        <v>140.30000000000001</v>
      </c>
      <c r="E32" s="56">
        <v>137.30000000000001</v>
      </c>
      <c r="F32" s="56">
        <v>138.80000000000001</v>
      </c>
      <c r="G32" s="56">
        <v>138.80000000000001</v>
      </c>
      <c r="H32" s="56">
        <v>137.69999999999999</v>
      </c>
      <c r="I32" s="56">
        <v>137.69999999999999</v>
      </c>
      <c r="J32" s="56">
        <v>137.6</v>
      </c>
      <c r="K32" s="56">
        <v>138</v>
      </c>
      <c r="L32" s="49">
        <v>137.9</v>
      </c>
      <c r="M32" s="49">
        <v>137.4</v>
      </c>
      <c r="N32" s="49">
        <v>136.30000000000001</v>
      </c>
      <c r="O32" s="49">
        <v>136.9</v>
      </c>
      <c r="P32" s="49">
        <v>0</v>
      </c>
      <c r="Q32" s="49">
        <v>140.4</v>
      </c>
      <c r="R32" s="49">
        <v>136.80000000000001</v>
      </c>
      <c r="S32" s="49">
        <v>137.19999999999999</v>
      </c>
      <c r="T32" s="49">
        <v>137.1</v>
      </c>
      <c r="U32" s="49">
        <v>138</v>
      </c>
      <c r="V32" s="49">
        <v>137.1</v>
      </c>
      <c r="W32" s="49">
        <v>137.1</v>
      </c>
      <c r="X32" s="49">
        <v>137.1</v>
      </c>
      <c r="Y32" s="49">
        <v>137.69999999999999</v>
      </c>
      <c r="Z32" s="49">
        <v>138.19999999999999</v>
      </c>
      <c r="AA32" s="48">
        <v>138.4</v>
      </c>
      <c r="AB32" s="48">
        <v>138.30000000000001</v>
      </c>
      <c r="AC32" s="48">
        <v>138.30000000000001</v>
      </c>
      <c r="AD32" s="48">
        <v>138.19999999999999</v>
      </c>
      <c r="AE32" s="48">
        <v>137.80000000000001</v>
      </c>
      <c r="AF32" s="48">
        <v>138.19999999999999</v>
      </c>
      <c r="AG32" s="57">
        <v>144</v>
      </c>
      <c r="AH32" s="52">
        <f t="shared" si="2"/>
        <v>140.4</v>
      </c>
      <c r="AI32" s="53">
        <f t="shared" si="3"/>
        <v>0</v>
      </c>
      <c r="AK32" s="54"/>
    </row>
    <row r="33" spans="1:41" ht="14.45" x14ac:dyDescent="0.35">
      <c r="A33" s="58" t="s">
        <v>39</v>
      </c>
      <c r="B33" s="56">
        <v>63.5</v>
      </c>
      <c r="C33" s="56">
        <v>63.3</v>
      </c>
      <c r="D33" s="56">
        <v>63.2</v>
      </c>
      <c r="E33" s="56">
        <v>63.8</v>
      </c>
      <c r="F33" s="56">
        <v>66.099999999999994</v>
      </c>
      <c r="G33" s="56">
        <v>66.099999999999994</v>
      </c>
      <c r="H33" s="56">
        <v>63.1</v>
      </c>
      <c r="I33" s="56">
        <v>69.900000000000006</v>
      </c>
      <c r="J33" s="56">
        <v>68.599999999999994</v>
      </c>
      <c r="K33" s="56">
        <v>69.099999999999994</v>
      </c>
      <c r="L33" s="70">
        <v>70.400000000000006</v>
      </c>
      <c r="M33" s="70">
        <v>70.599999999999994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25</v>
      </c>
      <c r="Y33" s="70">
        <v>69.900000000000006</v>
      </c>
      <c r="Z33" s="70">
        <v>70.5</v>
      </c>
      <c r="AA33" s="56">
        <v>71.5</v>
      </c>
      <c r="AB33" s="56">
        <v>71.5</v>
      </c>
      <c r="AC33" s="56">
        <v>69.7</v>
      </c>
      <c r="AD33" s="56">
        <v>69.2</v>
      </c>
      <c r="AE33" s="56">
        <v>69.900000000000006</v>
      </c>
      <c r="AF33" s="56">
        <v>69.599999999999994</v>
      </c>
      <c r="AG33" s="59">
        <v>70</v>
      </c>
      <c r="AH33" s="52">
        <f t="shared" si="2"/>
        <v>71.5</v>
      </c>
      <c r="AI33" s="53">
        <f t="shared" si="3"/>
        <v>0</v>
      </c>
      <c r="AK33" s="54"/>
    </row>
    <row r="34" spans="1:41" ht="14.45" x14ac:dyDescent="0.35">
      <c r="A34" s="58" t="s">
        <v>40</v>
      </c>
      <c r="B34" s="56">
        <v>57.8</v>
      </c>
      <c r="C34" s="56">
        <v>57.9</v>
      </c>
      <c r="D34" s="56">
        <v>57.8</v>
      </c>
      <c r="E34" s="56">
        <v>57.9</v>
      </c>
      <c r="F34" s="56">
        <v>58</v>
      </c>
      <c r="G34" s="56">
        <v>58</v>
      </c>
      <c r="H34" s="56">
        <v>58.2</v>
      </c>
      <c r="I34" s="56">
        <v>58.1</v>
      </c>
      <c r="J34" s="56">
        <v>58</v>
      </c>
      <c r="K34" s="56">
        <v>59.2</v>
      </c>
      <c r="L34" s="70">
        <v>59</v>
      </c>
      <c r="M34" s="70">
        <v>59.1</v>
      </c>
      <c r="N34" s="70">
        <v>59.5</v>
      </c>
      <c r="O34" s="70">
        <v>58.8</v>
      </c>
      <c r="P34" s="70">
        <v>0</v>
      </c>
      <c r="Q34" s="70">
        <v>57.3</v>
      </c>
      <c r="R34" s="70">
        <v>57.7</v>
      </c>
      <c r="S34" s="70">
        <v>57.7</v>
      </c>
      <c r="T34" s="70">
        <v>57.8</v>
      </c>
      <c r="U34" s="70">
        <v>57.7</v>
      </c>
      <c r="V34" s="70">
        <v>57.8</v>
      </c>
      <c r="W34" s="70">
        <v>57.8</v>
      </c>
      <c r="X34" s="70">
        <v>57.5</v>
      </c>
      <c r="Y34" s="70">
        <v>57.3</v>
      </c>
      <c r="Z34" s="70">
        <v>57.6</v>
      </c>
      <c r="AA34" s="56">
        <v>57.4</v>
      </c>
      <c r="AB34" s="56">
        <v>57.4</v>
      </c>
      <c r="AC34" s="56">
        <v>57.4</v>
      </c>
      <c r="AD34" s="56">
        <v>57.4</v>
      </c>
      <c r="AE34" s="56">
        <v>57.3</v>
      </c>
      <c r="AF34" s="56">
        <v>57.4</v>
      </c>
      <c r="AG34" s="59">
        <v>69</v>
      </c>
      <c r="AH34" s="52">
        <f t="shared" si="2"/>
        <v>59.5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28.2</v>
      </c>
      <c r="C35" s="56">
        <v>28.2</v>
      </c>
      <c r="D35" s="56">
        <v>28.2</v>
      </c>
      <c r="E35" s="56">
        <v>28</v>
      </c>
      <c r="F35" s="56">
        <v>28</v>
      </c>
      <c r="G35" s="56">
        <v>28</v>
      </c>
      <c r="H35" s="56">
        <v>28.2</v>
      </c>
      <c r="I35" s="56">
        <v>28</v>
      </c>
      <c r="J35" s="56">
        <v>28</v>
      </c>
      <c r="K35" s="56">
        <v>28.2</v>
      </c>
      <c r="L35" s="70">
        <v>28.2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29.2</v>
      </c>
      <c r="S35" s="70">
        <v>29.2</v>
      </c>
      <c r="T35" s="70">
        <v>29.2</v>
      </c>
      <c r="U35" s="70">
        <v>29.2</v>
      </c>
      <c r="V35" s="70">
        <v>29.2</v>
      </c>
      <c r="W35" s="70">
        <v>29.2</v>
      </c>
      <c r="X35" s="70">
        <v>29.2</v>
      </c>
      <c r="Y35" s="70">
        <v>29.5</v>
      </c>
      <c r="Z35" s="70">
        <v>29.2</v>
      </c>
      <c r="AA35" s="56">
        <v>29.5</v>
      </c>
      <c r="AB35" s="56">
        <v>29.5</v>
      </c>
      <c r="AC35" s="56">
        <v>29.5</v>
      </c>
      <c r="AD35" s="56">
        <v>29.2</v>
      </c>
      <c r="AE35" s="56">
        <v>29.5</v>
      </c>
      <c r="AF35" s="56">
        <v>29.2</v>
      </c>
      <c r="AG35" s="59">
        <v>60</v>
      </c>
      <c r="AH35" s="52">
        <f t="shared" si="2"/>
        <v>29.5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28.2</v>
      </c>
      <c r="C36" s="56">
        <v>28.1</v>
      </c>
      <c r="D36" s="56">
        <v>26</v>
      </c>
      <c r="E36" s="56">
        <v>28.1</v>
      </c>
      <c r="F36" s="56">
        <v>28</v>
      </c>
      <c r="G36" s="56">
        <v>28</v>
      </c>
      <c r="H36" s="56">
        <v>15</v>
      </c>
      <c r="I36" s="56">
        <v>15</v>
      </c>
      <c r="J36" s="56">
        <v>14.8</v>
      </c>
      <c r="K36" s="56">
        <v>14.8</v>
      </c>
      <c r="L36" s="49">
        <v>14.8</v>
      </c>
      <c r="M36" s="49">
        <v>30</v>
      </c>
      <c r="N36" s="49">
        <v>30</v>
      </c>
      <c r="O36" s="49">
        <v>30</v>
      </c>
      <c r="P36" s="49">
        <v>30</v>
      </c>
      <c r="Q36" s="49">
        <v>30</v>
      </c>
      <c r="R36" s="49">
        <v>28.9</v>
      </c>
      <c r="S36" s="49">
        <v>30</v>
      </c>
      <c r="T36" s="49">
        <v>30</v>
      </c>
      <c r="U36" s="49">
        <v>0</v>
      </c>
      <c r="V36" s="70">
        <v>0</v>
      </c>
      <c r="W36" s="70">
        <v>0</v>
      </c>
      <c r="X36" s="70">
        <v>0</v>
      </c>
      <c r="Y36" s="70">
        <v>29</v>
      </c>
      <c r="Z36" s="70">
        <v>30</v>
      </c>
      <c r="AA36" s="56">
        <v>29</v>
      </c>
      <c r="AB36" s="56">
        <v>29</v>
      </c>
      <c r="AC36" s="56">
        <v>29</v>
      </c>
      <c r="AD36" s="56">
        <v>29</v>
      </c>
      <c r="AE36" s="56">
        <v>29</v>
      </c>
      <c r="AF36" s="56">
        <v>29</v>
      </c>
      <c r="AG36" s="59">
        <v>30</v>
      </c>
      <c r="AH36" s="52">
        <f t="shared" si="2"/>
        <v>30</v>
      </c>
      <c r="AI36" s="53">
        <f t="shared" si="3"/>
        <v>0</v>
      </c>
      <c r="AK36" s="54"/>
    </row>
    <row r="37" spans="1:41" ht="14.45" x14ac:dyDescent="0.35">
      <c r="A37" s="58" t="s">
        <v>43</v>
      </c>
      <c r="B37" s="71">
        <v>7.2</v>
      </c>
      <c r="C37" s="71">
        <v>8.1999999999999993</v>
      </c>
      <c r="D37" s="71">
        <v>8.1999999999999993</v>
      </c>
      <c r="E37" s="71">
        <v>8.8000000000000007</v>
      </c>
      <c r="F37" s="71">
        <v>8.3000000000000007</v>
      </c>
      <c r="G37" s="71">
        <v>8.3000000000000007</v>
      </c>
      <c r="H37" s="71">
        <v>8.1999999999999993</v>
      </c>
      <c r="I37" s="71">
        <v>8.1</v>
      </c>
      <c r="J37" s="71">
        <v>8</v>
      </c>
      <c r="K37" s="71">
        <v>8.1</v>
      </c>
      <c r="L37" s="49">
        <v>12</v>
      </c>
      <c r="M37" s="49">
        <v>11.4</v>
      </c>
      <c r="N37" s="49">
        <v>11.4</v>
      </c>
      <c r="O37" s="49">
        <v>11.3</v>
      </c>
      <c r="P37" s="49">
        <v>0</v>
      </c>
      <c r="Q37" s="49">
        <v>10.3</v>
      </c>
      <c r="R37" s="49">
        <v>10.4</v>
      </c>
      <c r="S37" s="49">
        <v>9.4</v>
      </c>
      <c r="T37" s="49">
        <v>5.2</v>
      </c>
      <c r="U37" s="49">
        <v>10.6</v>
      </c>
      <c r="V37" s="49">
        <v>10.3</v>
      </c>
      <c r="W37" s="49">
        <v>10.3</v>
      </c>
      <c r="X37" s="49">
        <v>9.4</v>
      </c>
      <c r="Y37" s="49">
        <v>9.6</v>
      </c>
      <c r="Z37" s="49">
        <v>9.6</v>
      </c>
      <c r="AA37" s="56">
        <v>9.6</v>
      </c>
      <c r="AB37" s="56">
        <v>9.6</v>
      </c>
      <c r="AC37" s="56">
        <v>9.6</v>
      </c>
      <c r="AD37" s="56">
        <v>9.6</v>
      </c>
      <c r="AE37" s="56">
        <v>9.6</v>
      </c>
      <c r="AF37" s="56">
        <v>9.6</v>
      </c>
      <c r="AG37" s="59">
        <v>24</v>
      </c>
      <c r="AH37" s="52">
        <f t="shared" si="2"/>
        <v>12</v>
      </c>
      <c r="AI37" s="53">
        <f t="shared" si="3"/>
        <v>0</v>
      </c>
      <c r="AK37" s="54"/>
    </row>
    <row r="38" spans="1:41" ht="14.45" x14ac:dyDescent="0.35">
      <c r="A38" s="58" t="s">
        <v>44</v>
      </c>
      <c r="B38" s="56">
        <v>3.1</v>
      </c>
      <c r="C38" s="56">
        <v>3.1</v>
      </c>
      <c r="D38" s="56">
        <v>3.1</v>
      </c>
      <c r="E38" s="56">
        <v>3.1</v>
      </c>
      <c r="F38" s="56">
        <v>3.1</v>
      </c>
      <c r="G38" s="56">
        <v>3.1</v>
      </c>
      <c r="H38" s="56">
        <v>3.1</v>
      </c>
      <c r="I38" s="56">
        <v>3.1</v>
      </c>
      <c r="J38" s="56">
        <v>3.1</v>
      </c>
      <c r="K38" s="56">
        <v>3.1</v>
      </c>
      <c r="L38" s="49">
        <v>3.1</v>
      </c>
      <c r="M38" s="49">
        <v>2.1</v>
      </c>
      <c r="N38" s="49">
        <v>2.1</v>
      </c>
      <c r="O38" s="49">
        <v>2.1</v>
      </c>
      <c r="P38" s="49">
        <v>0</v>
      </c>
      <c r="Q38" s="49">
        <v>2.1</v>
      </c>
      <c r="R38" s="49">
        <v>2.1</v>
      </c>
      <c r="S38" s="49">
        <v>2.1</v>
      </c>
      <c r="T38" s="49">
        <v>2.1</v>
      </c>
      <c r="U38" s="49">
        <v>2.1</v>
      </c>
      <c r="V38" s="49">
        <v>2.1</v>
      </c>
      <c r="W38" s="49">
        <v>2.1</v>
      </c>
      <c r="X38" s="49">
        <v>2.1</v>
      </c>
      <c r="Y38" s="49">
        <v>2.1</v>
      </c>
      <c r="Z38" s="49">
        <v>2.1</v>
      </c>
      <c r="AA38" s="56">
        <v>2.1</v>
      </c>
      <c r="AB38" s="56">
        <v>2.1</v>
      </c>
      <c r="AC38" s="56">
        <v>2.1</v>
      </c>
      <c r="AD38" s="56">
        <v>2.1</v>
      </c>
      <c r="AE38" s="56">
        <v>2.1</v>
      </c>
      <c r="AF38" s="56">
        <v>2.1</v>
      </c>
      <c r="AG38" s="59">
        <v>15</v>
      </c>
      <c r="AH38" s="52">
        <f t="shared" si="2"/>
        <v>3.1</v>
      </c>
      <c r="AI38" s="53">
        <f t="shared" si="3"/>
        <v>0</v>
      </c>
      <c r="AK38" s="54"/>
    </row>
    <row r="39" spans="1:41" ht="14.45" x14ac:dyDescent="0.35">
      <c r="A39" s="58" t="s">
        <v>45</v>
      </c>
      <c r="B39" s="56">
        <v>6</v>
      </c>
      <c r="C39" s="56">
        <v>7</v>
      </c>
      <c r="D39" s="56">
        <v>7</v>
      </c>
      <c r="E39" s="56">
        <v>7</v>
      </c>
      <c r="F39" s="56">
        <v>7</v>
      </c>
      <c r="G39" s="56">
        <v>7</v>
      </c>
      <c r="H39" s="56">
        <v>7</v>
      </c>
      <c r="I39" s="56">
        <v>7</v>
      </c>
      <c r="J39" s="56">
        <v>7</v>
      </c>
      <c r="K39" s="56">
        <v>7</v>
      </c>
      <c r="L39" s="49">
        <v>7</v>
      </c>
      <c r="M39" s="49">
        <v>7</v>
      </c>
      <c r="N39" s="49">
        <v>7</v>
      </c>
      <c r="O39" s="49">
        <v>7</v>
      </c>
      <c r="P39" s="49">
        <v>7</v>
      </c>
      <c r="Q39" s="49">
        <v>7</v>
      </c>
      <c r="R39" s="49">
        <v>7</v>
      </c>
      <c r="S39" s="49">
        <v>7</v>
      </c>
      <c r="T39" s="49">
        <v>7</v>
      </c>
      <c r="U39" s="49">
        <v>7</v>
      </c>
      <c r="V39" s="49">
        <v>7</v>
      </c>
      <c r="W39" s="49">
        <v>7</v>
      </c>
      <c r="X39" s="49">
        <v>7</v>
      </c>
      <c r="Y39" s="49">
        <v>7</v>
      </c>
      <c r="Z39" s="49">
        <v>7</v>
      </c>
      <c r="AA39" s="56">
        <v>7</v>
      </c>
      <c r="AB39" s="56">
        <v>7</v>
      </c>
      <c r="AC39" s="56">
        <v>7</v>
      </c>
      <c r="AD39" s="56">
        <v>7</v>
      </c>
      <c r="AE39" s="56">
        <v>7</v>
      </c>
      <c r="AF39" s="56">
        <v>7</v>
      </c>
      <c r="AG39" s="59">
        <v>14.1</v>
      </c>
      <c r="AH39" s="52">
        <f t="shared" si="2"/>
        <v>7</v>
      </c>
      <c r="AI39" s="53">
        <f t="shared" si="3"/>
        <v>6</v>
      </c>
      <c r="AK39" s="54"/>
      <c r="AL39" s="64"/>
      <c r="AO39" s="64"/>
    </row>
    <row r="40" spans="1:41" s="64" customFormat="1" ht="14.45" x14ac:dyDescent="0.35">
      <c r="A40" s="72" t="s">
        <v>46</v>
      </c>
      <c r="B40" s="71">
        <v>13.5</v>
      </c>
      <c r="C40" s="71">
        <v>13.5</v>
      </c>
      <c r="D40" s="71">
        <v>13.5</v>
      </c>
      <c r="E40" s="71">
        <v>13.5</v>
      </c>
      <c r="F40" s="71">
        <v>13.5</v>
      </c>
      <c r="G40" s="71">
        <v>13.5</v>
      </c>
      <c r="H40" s="71">
        <v>13.5</v>
      </c>
      <c r="I40" s="71">
        <v>13.5</v>
      </c>
      <c r="J40" s="71">
        <v>13.5</v>
      </c>
      <c r="K40" s="71">
        <v>13.5</v>
      </c>
      <c r="L40" s="49">
        <v>13.5</v>
      </c>
      <c r="M40" s="49">
        <v>13.5</v>
      </c>
      <c r="N40" s="49">
        <v>13.5</v>
      </c>
      <c r="O40" s="49">
        <v>13.5</v>
      </c>
      <c r="P40" s="49">
        <v>0</v>
      </c>
      <c r="Q40" s="49">
        <v>13.5</v>
      </c>
      <c r="R40" s="49">
        <v>13.5</v>
      </c>
      <c r="S40" s="49">
        <v>13.5</v>
      </c>
      <c r="T40" s="49">
        <v>13.5</v>
      </c>
      <c r="U40" s="49">
        <v>13.5</v>
      </c>
      <c r="V40" s="49">
        <v>13.5</v>
      </c>
      <c r="W40" s="49">
        <v>13.5</v>
      </c>
      <c r="X40" s="49">
        <v>13.5</v>
      </c>
      <c r="Y40" s="49">
        <v>13.5</v>
      </c>
      <c r="Z40" s="49">
        <v>13.5</v>
      </c>
      <c r="AA40" s="56">
        <v>12</v>
      </c>
      <c r="AB40" s="56">
        <v>12</v>
      </c>
      <c r="AC40" s="56">
        <v>12</v>
      </c>
      <c r="AD40" s="56">
        <v>12</v>
      </c>
      <c r="AE40" s="56">
        <v>12</v>
      </c>
      <c r="AF40" s="56">
        <v>12</v>
      </c>
      <c r="AG40" s="59">
        <v>14</v>
      </c>
      <c r="AH40" s="52">
        <f t="shared" si="2"/>
        <v>13.5</v>
      </c>
      <c r="AI40" s="53">
        <f t="shared" si="3"/>
        <v>0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8</v>
      </c>
      <c r="L41" s="49">
        <v>4.4000000000000004</v>
      </c>
      <c r="M41" s="49">
        <v>4.4000000000000004</v>
      </c>
      <c r="N41" s="49">
        <v>5.2</v>
      </c>
      <c r="O41" s="49">
        <v>6</v>
      </c>
      <c r="P41" s="49">
        <v>6</v>
      </c>
      <c r="Q41" s="49">
        <v>6</v>
      </c>
      <c r="R41" s="49">
        <v>6.8</v>
      </c>
      <c r="S41" s="49">
        <v>9.3000000000000007</v>
      </c>
      <c r="T41" s="49">
        <v>9.1</v>
      </c>
      <c r="U41" s="49">
        <v>8.4</v>
      </c>
      <c r="V41" s="49">
        <v>8.4</v>
      </c>
      <c r="W41" s="49">
        <v>8.4</v>
      </c>
      <c r="X41" s="49">
        <v>9</v>
      </c>
      <c r="Y41" s="49">
        <v>9.1</v>
      </c>
      <c r="Z41" s="49">
        <v>9.1</v>
      </c>
      <c r="AA41" s="56">
        <v>9.1</v>
      </c>
      <c r="AB41" s="56">
        <v>9.1</v>
      </c>
      <c r="AC41" s="56">
        <v>9.1</v>
      </c>
      <c r="AD41" s="56">
        <v>9</v>
      </c>
      <c r="AE41" s="56">
        <v>9</v>
      </c>
      <c r="AF41" s="56">
        <v>9</v>
      </c>
      <c r="AG41" s="59">
        <v>10.050000000000001</v>
      </c>
      <c r="AH41" s="52">
        <f t="shared" si="2"/>
        <v>9.3000000000000007</v>
      </c>
      <c r="AI41" s="53">
        <f t="shared" si="3"/>
        <v>0</v>
      </c>
      <c r="AK41" s="54"/>
    </row>
    <row r="42" spans="1:41" ht="14.45" x14ac:dyDescent="0.35">
      <c r="A42" s="58" t="s">
        <v>48</v>
      </c>
      <c r="B42" s="56">
        <v>6</v>
      </c>
      <c r="C42" s="56">
        <v>6</v>
      </c>
      <c r="D42" s="56">
        <v>6</v>
      </c>
      <c r="E42" s="56">
        <v>6</v>
      </c>
      <c r="F42" s="56">
        <v>6</v>
      </c>
      <c r="G42" s="56">
        <v>6</v>
      </c>
      <c r="H42" s="56">
        <v>6</v>
      </c>
      <c r="I42" s="56">
        <v>6</v>
      </c>
      <c r="J42" s="56">
        <v>6</v>
      </c>
      <c r="K42" s="56">
        <v>6</v>
      </c>
      <c r="L42" s="49">
        <v>6</v>
      </c>
      <c r="M42" s="49">
        <v>6</v>
      </c>
      <c r="N42" s="49">
        <v>6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56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>B180</f>
        <v>3.54</v>
      </c>
      <c r="C43" s="73">
        <f t="shared" ref="C43:AF43" si="5">C180</f>
        <v>3.54</v>
      </c>
      <c r="D43" s="73">
        <f t="shared" si="5"/>
        <v>3.54</v>
      </c>
      <c r="E43" s="73">
        <f t="shared" si="5"/>
        <v>3.54</v>
      </c>
      <c r="F43" s="73">
        <f t="shared" si="5"/>
        <v>3.54</v>
      </c>
      <c r="G43" s="73">
        <f t="shared" si="5"/>
        <v>3.54</v>
      </c>
      <c r="H43" s="73">
        <f t="shared" si="5"/>
        <v>3.54</v>
      </c>
      <c r="I43" s="73">
        <f t="shared" si="5"/>
        <v>3.54</v>
      </c>
      <c r="J43" s="73">
        <f t="shared" si="5"/>
        <v>3.54</v>
      </c>
      <c r="K43" s="73">
        <f t="shared" si="5"/>
        <v>3.54</v>
      </c>
      <c r="L43" s="73">
        <f t="shared" si="5"/>
        <v>3.54</v>
      </c>
      <c r="M43" s="73">
        <f t="shared" si="5"/>
        <v>3.54</v>
      </c>
      <c r="N43" s="73">
        <f t="shared" si="5"/>
        <v>3.54</v>
      </c>
      <c r="O43" s="73">
        <f t="shared" si="5"/>
        <v>3.54</v>
      </c>
      <c r="P43" s="73">
        <f t="shared" si="5"/>
        <v>3.54</v>
      </c>
      <c r="Q43" s="73">
        <f t="shared" si="5"/>
        <v>3.54</v>
      </c>
      <c r="R43" s="73">
        <f t="shared" si="5"/>
        <v>3.54</v>
      </c>
      <c r="S43" s="73">
        <f t="shared" si="5"/>
        <v>3.54</v>
      </c>
      <c r="T43" s="73">
        <f t="shared" si="5"/>
        <v>3.54</v>
      </c>
      <c r="U43" s="73">
        <f t="shared" si="5"/>
        <v>3.54</v>
      </c>
      <c r="V43" s="73">
        <f t="shared" si="5"/>
        <v>3.54</v>
      </c>
      <c r="W43" s="73">
        <f t="shared" si="5"/>
        <v>3.54</v>
      </c>
      <c r="X43" s="73">
        <f t="shared" si="5"/>
        <v>3.54</v>
      </c>
      <c r="Y43" s="73">
        <f t="shared" si="5"/>
        <v>3.54</v>
      </c>
      <c r="Z43" s="73">
        <f t="shared" si="5"/>
        <v>3.54</v>
      </c>
      <c r="AA43" s="73">
        <v>3.54</v>
      </c>
      <c r="AB43" s="73">
        <f t="shared" si="5"/>
        <v>3.54</v>
      </c>
      <c r="AC43" s="73">
        <f t="shared" si="5"/>
        <v>3.54</v>
      </c>
      <c r="AD43" s="73">
        <f t="shared" si="5"/>
        <v>3.54</v>
      </c>
      <c r="AE43" s="73">
        <f t="shared" si="5"/>
        <v>3.54</v>
      </c>
      <c r="AF43" s="73">
        <f t="shared" si="5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:AF44" si="6">SUM(B32:B43)</f>
        <v>357.04</v>
      </c>
      <c r="C44" s="69">
        <f t="shared" si="6"/>
        <v>359.04</v>
      </c>
      <c r="D44" s="69">
        <f t="shared" si="6"/>
        <v>356.84000000000003</v>
      </c>
      <c r="E44" s="69">
        <f t="shared" si="6"/>
        <v>357.04000000000008</v>
      </c>
      <c r="F44" s="69">
        <f t="shared" si="6"/>
        <v>360.34000000000003</v>
      </c>
      <c r="G44" s="69">
        <f t="shared" si="6"/>
        <v>360.34000000000003</v>
      </c>
      <c r="H44" s="69">
        <f t="shared" si="6"/>
        <v>343.54</v>
      </c>
      <c r="I44" s="69">
        <f t="shared" si="6"/>
        <v>349.94000000000005</v>
      </c>
      <c r="J44" s="69">
        <f t="shared" si="6"/>
        <v>348.14000000000004</v>
      </c>
      <c r="K44" s="69">
        <f t="shared" si="6"/>
        <v>358.54000000000008</v>
      </c>
      <c r="L44" s="69">
        <f t="shared" si="6"/>
        <v>359.84000000000003</v>
      </c>
      <c r="M44" s="69">
        <f t="shared" si="6"/>
        <v>345.04</v>
      </c>
      <c r="N44" s="69">
        <f t="shared" si="6"/>
        <v>274.54000000000002</v>
      </c>
      <c r="O44" s="69">
        <f t="shared" si="6"/>
        <v>275.14000000000004</v>
      </c>
      <c r="P44" s="69">
        <f t="shared" si="6"/>
        <v>52.54</v>
      </c>
      <c r="Q44" s="69">
        <f t="shared" si="6"/>
        <v>276.14000000000004</v>
      </c>
      <c r="R44" s="69">
        <f t="shared" si="6"/>
        <v>301.94000000000005</v>
      </c>
      <c r="S44" s="69">
        <f t="shared" si="6"/>
        <v>304.94</v>
      </c>
      <c r="T44" s="69">
        <f t="shared" si="6"/>
        <v>300.54000000000002</v>
      </c>
      <c r="U44" s="69">
        <f t="shared" si="6"/>
        <v>276.03999999999996</v>
      </c>
      <c r="V44" s="69">
        <f t="shared" si="6"/>
        <v>274.94</v>
      </c>
      <c r="W44" s="69">
        <f t="shared" si="6"/>
        <v>274.94</v>
      </c>
      <c r="X44" s="69">
        <f t="shared" si="6"/>
        <v>299.34000000000003</v>
      </c>
      <c r="Y44" s="69">
        <f t="shared" si="6"/>
        <v>374.24000000000007</v>
      </c>
      <c r="Z44" s="69">
        <f t="shared" si="6"/>
        <v>376.34000000000009</v>
      </c>
      <c r="AA44" s="69">
        <f t="shared" si="6"/>
        <v>375.1400000000001</v>
      </c>
      <c r="AB44" s="69">
        <f t="shared" si="6"/>
        <v>375.04000000000008</v>
      </c>
      <c r="AC44" s="69">
        <f t="shared" si="6"/>
        <v>373.24000000000007</v>
      </c>
      <c r="AD44" s="69">
        <f t="shared" si="6"/>
        <v>372.24</v>
      </c>
      <c r="AE44" s="69">
        <f t="shared" si="6"/>
        <v>372.74000000000007</v>
      </c>
      <c r="AF44" s="69">
        <f t="shared" si="6"/>
        <v>372.64000000000004</v>
      </c>
      <c r="AG44" s="74">
        <f>SUM(AG32:AG43)</f>
        <v>464.91</v>
      </c>
      <c r="AH44" s="52">
        <f t="shared" si="2"/>
        <v>376.34000000000009</v>
      </c>
      <c r="AI44" s="53">
        <f t="shared" si="3"/>
        <v>52.54</v>
      </c>
      <c r="AK44" s="54"/>
    </row>
    <row r="45" spans="1:41" ht="14.45" x14ac:dyDescent="0.35">
      <c r="A45" s="55" t="s">
        <v>51</v>
      </c>
      <c r="B45" s="56">
        <v>55</v>
      </c>
      <c r="C45" s="56">
        <v>44</v>
      </c>
      <c r="D45" s="56">
        <v>55</v>
      </c>
      <c r="E45" s="56">
        <v>55</v>
      </c>
      <c r="F45" s="56">
        <v>55</v>
      </c>
      <c r="G45" s="56">
        <v>45</v>
      </c>
      <c r="H45" s="56">
        <v>45</v>
      </c>
      <c r="I45" s="56">
        <v>40</v>
      </c>
      <c r="J45" s="56">
        <v>55</v>
      </c>
      <c r="K45" s="56">
        <v>55</v>
      </c>
      <c r="L45" s="75">
        <v>53</v>
      </c>
      <c r="M45" s="75">
        <v>60</v>
      </c>
      <c r="N45" s="75">
        <v>58.5</v>
      </c>
      <c r="O45" s="75">
        <v>33.4</v>
      </c>
      <c r="P45" s="49">
        <v>0</v>
      </c>
      <c r="Q45" s="49">
        <v>40</v>
      </c>
      <c r="R45" s="49">
        <v>59.8</v>
      </c>
      <c r="S45" s="49">
        <v>43.7</v>
      </c>
      <c r="T45" s="49">
        <v>49.9</v>
      </c>
      <c r="U45" s="49">
        <v>30</v>
      </c>
      <c r="V45" s="49">
        <v>34</v>
      </c>
      <c r="W45" s="49">
        <v>34</v>
      </c>
      <c r="X45" s="49">
        <v>34</v>
      </c>
      <c r="Y45" s="49">
        <v>40</v>
      </c>
      <c r="Z45" s="49">
        <v>40</v>
      </c>
      <c r="AA45" s="49">
        <v>40</v>
      </c>
      <c r="AB45" s="49">
        <v>40</v>
      </c>
      <c r="AC45" s="49">
        <v>40</v>
      </c>
      <c r="AD45" s="49">
        <v>40</v>
      </c>
      <c r="AE45" s="49">
        <v>40</v>
      </c>
      <c r="AF45" s="49">
        <v>40</v>
      </c>
      <c r="AG45" s="57">
        <v>60</v>
      </c>
      <c r="AH45" s="52">
        <f t="shared" si="2"/>
        <v>60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56">
        <v>25.2</v>
      </c>
      <c r="C46" s="56">
        <v>19.5</v>
      </c>
      <c r="D46" s="56">
        <v>28.2</v>
      </c>
      <c r="E46" s="56">
        <v>27.9</v>
      </c>
      <c r="F46" s="56">
        <v>27.6</v>
      </c>
      <c r="G46" s="56">
        <v>24.7</v>
      </c>
      <c r="H46" s="56">
        <v>24.7</v>
      </c>
      <c r="I46" s="56">
        <v>19.3</v>
      </c>
      <c r="J46" s="56">
        <v>26.7</v>
      </c>
      <c r="K46" s="56">
        <v>30.4</v>
      </c>
      <c r="L46" s="75">
        <v>21.5</v>
      </c>
      <c r="M46" s="75">
        <v>30.5</v>
      </c>
      <c r="N46" s="75">
        <v>30.8</v>
      </c>
      <c r="O46" s="75">
        <v>16</v>
      </c>
      <c r="P46" s="70">
        <v>0</v>
      </c>
      <c r="Q46" s="70">
        <v>18.899999999999999</v>
      </c>
      <c r="R46" s="49">
        <v>30.5</v>
      </c>
      <c r="S46" s="49">
        <v>30.4</v>
      </c>
      <c r="T46" s="49">
        <v>24.6</v>
      </c>
      <c r="U46" s="70">
        <v>14.7</v>
      </c>
      <c r="V46" s="70">
        <v>14.7</v>
      </c>
      <c r="W46" s="70">
        <v>14.7</v>
      </c>
      <c r="X46" s="70">
        <v>20.100000000000001</v>
      </c>
      <c r="Y46" s="70">
        <v>14.9</v>
      </c>
      <c r="Z46" s="70">
        <v>19.399999999999999</v>
      </c>
      <c r="AA46" s="70">
        <v>18</v>
      </c>
      <c r="AB46" s="70">
        <v>18</v>
      </c>
      <c r="AC46" s="70">
        <v>19</v>
      </c>
      <c r="AD46" s="70">
        <v>19.100000000000001</v>
      </c>
      <c r="AE46" s="70">
        <v>19.2</v>
      </c>
      <c r="AF46" s="70">
        <v>18</v>
      </c>
      <c r="AG46" s="59">
        <v>32</v>
      </c>
      <c r="AH46" s="52">
        <f t="shared" si="2"/>
        <v>30.8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1">
        <v>9.1999999999999993</v>
      </c>
      <c r="C47" s="71">
        <v>7.1</v>
      </c>
      <c r="D47" s="71">
        <v>10.3</v>
      </c>
      <c r="E47" s="71">
        <v>10.199999999999999</v>
      </c>
      <c r="F47" s="71">
        <v>10.1</v>
      </c>
      <c r="G47" s="71">
        <v>9</v>
      </c>
      <c r="H47" s="71">
        <v>9</v>
      </c>
      <c r="I47" s="71">
        <v>7</v>
      </c>
      <c r="J47" s="71">
        <v>9.8000000000000007</v>
      </c>
      <c r="K47" s="71">
        <v>11.1</v>
      </c>
      <c r="L47" s="76">
        <v>7.9</v>
      </c>
      <c r="M47" s="76">
        <v>11.1</v>
      </c>
      <c r="N47" s="76">
        <v>11.3</v>
      </c>
      <c r="O47" s="76">
        <v>5.8</v>
      </c>
      <c r="P47" s="77">
        <v>0</v>
      </c>
      <c r="Q47" s="77">
        <v>6.9</v>
      </c>
      <c r="R47" s="49">
        <v>11.1</v>
      </c>
      <c r="S47" s="49">
        <v>11.1</v>
      </c>
      <c r="T47" s="49">
        <v>9</v>
      </c>
      <c r="U47" s="77">
        <v>5.4</v>
      </c>
      <c r="V47" s="77">
        <v>5.4</v>
      </c>
      <c r="W47" s="77">
        <v>5.4</v>
      </c>
      <c r="X47" s="77">
        <v>7.3</v>
      </c>
      <c r="Y47" s="77">
        <v>5.4</v>
      </c>
      <c r="Z47" s="77">
        <v>7.1</v>
      </c>
      <c r="AA47" s="77">
        <v>6.6</v>
      </c>
      <c r="AB47" s="77">
        <v>6.6</v>
      </c>
      <c r="AC47" s="77">
        <v>7</v>
      </c>
      <c r="AD47" s="77">
        <v>7</v>
      </c>
      <c r="AE47" s="77">
        <v>7.1</v>
      </c>
      <c r="AF47" s="77">
        <v>6.6</v>
      </c>
      <c r="AG47" s="78">
        <v>14</v>
      </c>
      <c r="AH47" s="52">
        <f t="shared" si="2"/>
        <v>11.3</v>
      </c>
      <c r="AI47" s="53">
        <f t="shared" si="3"/>
        <v>0</v>
      </c>
      <c r="AK47" s="54"/>
    </row>
    <row r="48" spans="1:41" thickBot="1" x14ac:dyDescent="0.4">
      <c r="A48" s="68" t="s">
        <v>54</v>
      </c>
      <c r="B48" s="69">
        <f>SUM(B45:B47)</f>
        <v>89.4</v>
      </c>
      <c r="C48" s="69">
        <f t="shared" ref="C48:AF48" si="7">SUM(C45:C47)</f>
        <v>70.599999999999994</v>
      </c>
      <c r="D48" s="69">
        <f t="shared" si="7"/>
        <v>93.5</v>
      </c>
      <c r="E48" s="69">
        <f t="shared" si="7"/>
        <v>93.100000000000009</v>
      </c>
      <c r="F48" s="69">
        <f t="shared" si="7"/>
        <v>92.699999999999989</v>
      </c>
      <c r="G48" s="69">
        <f t="shared" si="7"/>
        <v>78.7</v>
      </c>
      <c r="H48" s="69">
        <f t="shared" si="7"/>
        <v>78.7</v>
      </c>
      <c r="I48" s="69">
        <f t="shared" si="7"/>
        <v>66.3</v>
      </c>
      <c r="J48" s="69">
        <f t="shared" si="7"/>
        <v>91.5</v>
      </c>
      <c r="K48" s="69">
        <f t="shared" si="7"/>
        <v>96.5</v>
      </c>
      <c r="L48" s="69">
        <f t="shared" si="7"/>
        <v>82.4</v>
      </c>
      <c r="M48" s="69">
        <f t="shared" si="7"/>
        <v>101.6</v>
      </c>
      <c r="N48" s="69">
        <f t="shared" si="7"/>
        <v>100.6</v>
      </c>
      <c r="O48" s="69">
        <f t="shared" si="7"/>
        <v>55.199999999999996</v>
      </c>
      <c r="P48" s="69">
        <f t="shared" si="7"/>
        <v>0</v>
      </c>
      <c r="Q48" s="69">
        <f t="shared" si="7"/>
        <v>65.8</v>
      </c>
      <c r="R48" s="69">
        <f t="shared" si="7"/>
        <v>101.39999999999999</v>
      </c>
      <c r="S48" s="69">
        <f t="shared" si="7"/>
        <v>85.199999999999989</v>
      </c>
      <c r="T48" s="69">
        <f t="shared" si="7"/>
        <v>83.5</v>
      </c>
      <c r="U48" s="69">
        <f t="shared" si="7"/>
        <v>50.1</v>
      </c>
      <c r="V48" s="69">
        <f t="shared" si="7"/>
        <v>54.1</v>
      </c>
      <c r="W48" s="69">
        <f t="shared" si="7"/>
        <v>54.1</v>
      </c>
      <c r="X48" s="69">
        <f t="shared" si="7"/>
        <v>61.4</v>
      </c>
      <c r="Y48" s="69">
        <f t="shared" si="7"/>
        <v>60.3</v>
      </c>
      <c r="Z48" s="69">
        <f t="shared" si="7"/>
        <v>66.5</v>
      </c>
      <c r="AA48" s="69">
        <f t="shared" si="7"/>
        <v>64.599999999999994</v>
      </c>
      <c r="AB48" s="69">
        <f t="shared" si="7"/>
        <v>64.599999999999994</v>
      </c>
      <c r="AC48" s="69">
        <f t="shared" si="7"/>
        <v>66</v>
      </c>
      <c r="AD48" s="69">
        <f t="shared" si="7"/>
        <v>66.099999999999994</v>
      </c>
      <c r="AE48" s="69">
        <f t="shared" si="7"/>
        <v>66.3</v>
      </c>
      <c r="AF48" s="69">
        <f t="shared" si="7"/>
        <v>64.599999999999994</v>
      </c>
      <c r="AG48" s="74">
        <f>SUM(AG45:AG47)</f>
        <v>106</v>
      </c>
      <c r="AH48" s="52">
        <f t="shared" si="2"/>
        <v>101.6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27.23</v>
      </c>
      <c r="C49" s="49">
        <v>26.5</v>
      </c>
      <c r="D49" s="49">
        <v>25.8</v>
      </c>
      <c r="E49" s="49">
        <v>24.7</v>
      </c>
      <c r="F49" s="49">
        <v>24.7</v>
      </c>
      <c r="G49" s="49">
        <v>24</v>
      </c>
      <c r="H49" s="49">
        <v>45.1</v>
      </c>
      <c r="I49" s="49">
        <v>43</v>
      </c>
      <c r="J49" s="49">
        <v>41.1</v>
      </c>
      <c r="K49" s="49">
        <v>39.049999999999997</v>
      </c>
      <c r="L49" s="49">
        <v>49.6</v>
      </c>
      <c r="M49" s="49">
        <v>38.26</v>
      </c>
      <c r="N49" s="49">
        <v>43.5</v>
      </c>
      <c r="O49" s="49">
        <v>51</v>
      </c>
      <c r="P49" s="49">
        <v>51</v>
      </c>
      <c r="Q49" s="49">
        <v>55.5</v>
      </c>
      <c r="R49" s="49">
        <v>59.89</v>
      </c>
      <c r="S49" s="49">
        <v>59.6</v>
      </c>
      <c r="T49" s="49">
        <v>55.29</v>
      </c>
      <c r="U49" s="49">
        <v>52.63</v>
      </c>
      <c r="V49" s="49">
        <v>57.2</v>
      </c>
      <c r="W49" s="49">
        <v>50</v>
      </c>
      <c r="X49" s="49">
        <v>44.7</v>
      </c>
      <c r="Y49" s="49">
        <v>32.549999999999997</v>
      </c>
      <c r="Z49" s="49">
        <v>45.78</v>
      </c>
      <c r="AA49" s="49">
        <v>65.75</v>
      </c>
      <c r="AB49" s="49">
        <v>68</v>
      </c>
      <c r="AC49" s="49">
        <v>61.8</v>
      </c>
      <c r="AD49" s="49">
        <v>56.2</v>
      </c>
      <c r="AE49" s="49">
        <v>57</v>
      </c>
      <c r="AF49" s="49">
        <v>54</v>
      </c>
      <c r="AG49" s="57"/>
      <c r="AH49" s="52">
        <f t="shared" si="2"/>
        <v>68</v>
      </c>
      <c r="AI49" s="53">
        <f t="shared" si="3"/>
        <v>24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36</v>
      </c>
      <c r="H50" s="70">
        <v>0</v>
      </c>
      <c r="I50" s="70">
        <v>0</v>
      </c>
      <c r="J50" s="70">
        <v>0</v>
      </c>
      <c r="K50" s="70">
        <v>0</v>
      </c>
      <c r="L50" s="49">
        <v>46</v>
      </c>
      <c r="M50" s="49">
        <v>46</v>
      </c>
      <c r="N50" s="49">
        <v>46</v>
      </c>
      <c r="O50" s="49">
        <v>46</v>
      </c>
      <c r="P50" s="49">
        <v>46</v>
      </c>
      <c r="Q50" s="49">
        <v>46</v>
      </c>
      <c r="R50" s="49">
        <v>47.8</v>
      </c>
      <c r="S50" s="49">
        <v>46.8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44</v>
      </c>
      <c r="AA50" s="70">
        <v>50.5</v>
      </c>
      <c r="AB50" s="70">
        <v>52</v>
      </c>
      <c r="AC50" s="70">
        <v>52.2</v>
      </c>
      <c r="AD50" s="70">
        <v>77.599999999999994</v>
      </c>
      <c r="AE50" s="70">
        <v>67.400000000000006</v>
      </c>
      <c r="AF50" s="70">
        <v>68</v>
      </c>
      <c r="AG50" s="59"/>
      <c r="AH50" s="52">
        <f t="shared" si="2"/>
        <v>77.599999999999994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190</v>
      </c>
      <c r="C51" s="70">
        <v>240</v>
      </c>
      <c r="D51" s="70">
        <f>98+98</f>
        <v>196</v>
      </c>
      <c r="E51" s="70">
        <f>88+88</f>
        <v>176</v>
      </c>
      <c r="F51" s="70">
        <f>77+77</f>
        <v>154</v>
      </c>
      <c r="G51" s="49">
        <v>145</v>
      </c>
      <c r="H51" s="49">
        <v>200</v>
      </c>
      <c r="I51" s="49">
        <v>228</v>
      </c>
      <c r="J51" s="49">
        <v>234</v>
      </c>
      <c r="K51" s="49">
        <v>247</v>
      </c>
      <c r="L51" s="70">
        <v>282</v>
      </c>
      <c r="M51" s="70">
        <v>311</v>
      </c>
      <c r="N51" s="70">
        <v>310</v>
      </c>
      <c r="O51" s="70">
        <v>281</v>
      </c>
      <c r="P51" s="70">
        <v>100</v>
      </c>
      <c r="Q51" s="70">
        <v>300</v>
      </c>
      <c r="R51" s="70">
        <v>286</v>
      </c>
      <c r="S51" s="70">
        <v>280</v>
      </c>
      <c r="T51" s="70">
        <v>291.8</v>
      </c>
      <c r="U51" s="80">
        <v>279</v>
      </c>
      <c r="V51" s="80">
        <v>270</v>
      </c>
      <c r="W51" s="80">
        <v>245</v>
      </c>
      <c r="X51" s="80">
        <v>215</v>
      </c>
      <c r="Y51" s="80">
        <v>240.8</v>
      </c>
      <c r="Z51" s="80">
        <v>296</v>
      </c>
      <c r="AA51" s="70">
        <v>282.39999999999998</v>
      </c>
      <c r="AB51" s="70">
        <v>280</v>
      </c>
      <c r="AC51" s="70">
        <v>250</v>
      </c>
      <c r="AD51" s="70">
        <v>90.2</v>
      </c>
      <c r="AE51" s="70">
        <v>86.2</v>
      </c>
      <c r="AF51" s="70">
        <v>70.5</v>
      </c>
      <c r="AG51" s="81"/>
      <c r="AH51" s="52">
        <f t="shared" si="2"/>
        <v>311</v>
      </c>
      <c r="AI51" s="53">
        <f t="shared" si="3"/>
        <v>70.5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10.5</v>
      </c>
      <c r="E52" s="82">
        <v>10.5</v>
      </c>
      <c r="F52" s="82">
        <v>16</v>
      </c>
      <c r="G52" s="82">
        <v>16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10</v>
      </c>
      <c r="V52" s="70">
        <v>11</v>
      </c>
      <c r="W52" s="70">
        <v>11</v>
      </c>
      <c r="X52" s="70">
        <v>11</v>
      </c>
      <c r="Y52" s="70">
        <v>11</v>
      </c>
      <c r="Z52" s="70">
        <v>11</v>
      </c>
      <c r="AA52" s="82">
        <v>15</v>
      </c>
      <c r="AB52" s="82">
        <v>15</v>
      </c>
      <c r="AC52" s="82">
        <v>15</v>
      </c>
      <c r="AD52" s="82">
        <v>15</v>
      </c>
      <c r="AE52" s="82">
        <v>15</v>
      </c>
      <c r="AF52" s="82">
        <v>15</v>
      </c>
      <c r="AG52" s="81"/>
      <c r="AH52" s="52">
        <f t="shared" si="2"/>
        <v>16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66.3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70">
        <v>0</v>
      </c>
      <c r="M53" s="49">
        <v>0</v>
      </c>
      <c r="N53" s="70">
        <v>0</v>
      </c>
      <c r="O53" s="70">
        <v>70</v>
      </c>
      <c r="P53" s="70"/>
      <c r="Q53" s="70">
        <v>74</v>
      </c>
      <c r="R53" s="49">
        <v>76.7</v>
      </c>
      <c r="S53" s="49">
        <v>78.599999999999994</v>
      </c>
      <c r="T53" s="49">
        <v>74.400000000000006</v>
      </c>
      <c r="U53" s="49">
        <v>59.2</v>
      </c>
      <c r="V53" s="49">
        <v>66.3</v>
      </c>
      <c r="W53" s="49">
        <v>66.3</v>
      </c>
      <c r="X53" s="49">
        <v>59.5</v>
      </c>
      <c r="Y53" s="49">
        <v>65.7</v>
      </c>
      <c r="Z53" s="49">
        <v>65.8</v>
      </c>
      <c r="AA53" s="49">
        <v>64.900000000000006</v>
      </c>
      <c r="AB53" s="49">
        <v>64.2</v>
      </c>
      <c r="AC53" s="49">
        <v>64.2</v>
      </c>
      <c r="AD53" s="49">
        <v>75.7</v>
      </c>
      <c r="AE53" s="49">
        <v>76.7</v>
      </c>
      <c r="AF53" s="49">
        <v>82.1</v>
      </c>
      <c r="AG53" s="81"/>
      <c r="AH53" s="52">
        <f t="shared" si="2"/>
        <v>82.1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0</v>
      </c>
      <c r="C54" s="70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70">
        <v>0</v>
      </c>
      <c r="M54" s="49">
        <v>0</v>
      </c>
      <c r="N54" s="70">
        <v>0</v>
      </c>
      <c r="O54" s="70">
        <v>0</v>
      </c>
      <c r="P54" s="70">
        <v>0</v>
      </c>
      <c r="Q54" s="70">
        <v>0</v>
      </c>
      <c r="R54" s="83">
        <v>0</v>
      </c>
      <c r="S54" s="83">
        <v>0</v>
      </c>
      <c r="T54" s="83">
        <v>0</v>
      </c>
      <c r="U54" s="83">
        <v>8</v>
      </c>
      <c r="V54" s="83">
        <v>8</v>
      </c>
      <c r="W54" s="83">
        <v>8</v>
      </c>
      <c r="X54" s="83">
        <v>8</v>
      </c>
      <c r="Y54" s="83">
        <v>0</v>
      </c>
      <c r="Z54" s="83">
        <v>0</v>
      </c>
      <c r="AA54" s="83">
        <v>0</v>
      </c>
      <c r="AB54" s="83">
        <v>0</v>
      </c>
      <c r="AC54" s="83">
        <v>8</v>
      </c>
      <c r="AD54" s="83">
        <v>8</v>
      </c>
      <c r="AE54" s="83">
        <v>8</v>
      </c>
      <c r="AF54" s="83">
        <v>8</v>
      </c>
      <c r="AG54" s="81"/>
      <c r="AH54" s="52">
        <f t="shared" si="2"/>
        <v>8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49">
        <v>0</v>
      </c>
      <c r="N55" s="70">
        <v>0</v>
      </c>
      <c r="O55" s="70">
        <v>0</v>
      </c>
      <c r="P55" s="70">
        <v>0</v>
      </c>
      <c r="Q55" s="70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49">
        <v>0</v>
      </c>
      <c r="N56" s="70">
        <v>0</v>
      </c>
      <c r="O56" s="70">
        <v>0</v>
      </c>
      <c r="P56" s="70">
        <v>0</v>
      </c>
      <c r="Q56" s="70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5</v>
      </c>
      <c r="AB56" s="82">
        <v>5</v>
      </c>
      <c r="AC56" s="82">
        <v>5</v>
      </c>
      <c r="AD56" s="82">
        <v>5</v>
      </c>
      <c r="AE56" s="82">
        <v>5</v>
      </c>
      <c r="AF56" s="82">
        <v>5</v>
      </c>
      <c r="AG56" s="81"/>
      <c r="AH56" s="52">
        <f t="shared" si="2"/>
        <v>5</v>
      </c>
      <c r="AI56" s="53">
        <f t="shared" si="3"/>
        <v>0</v>
      </c>
      <c r="AK56" s="54"/>
    </row>
    <row r="57" spans="1:37" x14ac:dyDescent="0.2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49">
        <v>0</v>
      </c>
      <c r="N57" s="70">
        <v>0</v>
      </c>
      <c r="O57" s="70">
        <v>0</v>
      </c>
      <c r="P57" s="70">
        <v>0</v>
      </c>
      <c r="Q57" s="70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70">
        <v>0</v>
      </c>
      <c r="M58" s="49">
        <v>0</v>
      </c>
      <c r="N58" s="70">
        <v>0</v>
      </c>
      <c r="O58" s="70">
        <v>0</v>
      </c>
      <c r="P58" s="70">
        <v>0</v>
      </c>
      <c r="Q58" s="70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49">
        <v>0</v>
      </c>
      <c r="J59" s="49">
        <v>0</v>
      </c>
      <c r="K59" s="82">
        <v>0</v>
      </c>
      <c r="L59" s="49">
        <v>0</v>
      </c>
      <c r="M59" s="85">
        <v>0</v>
      </c>
      <c r="N59" s="70">
        <v>0</v>
      </c>
      <c r="O59" s="70">
        <v>0</v>
      </c>
      <c r="P59" s="70">
        <v>0</v>
      </c>
      <c r="Q59" s="70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>SUM(B49:B59)</f>
        <v>283.52999999999997</v>
      </c>
      <c r="C60" s="69">
        <f t="shared" ref="C60:AF60" si="8">SUM(C49:C59)</f>
        <v>266.5</v>
      </c>
      <c r="D60" s="69">
        <f t="shared" si="8"/>
        <v>232.3</v>
      </c>
      <c r="E60" s="69">
        <f t="shared" si="8"/>
        <v>211.2</v>
      </c>
      <c r="F60" s="69">
        <f t="shared" si="8"/>
        <v>194.7</v>
      </c>
      <c r="G60" s="69">
        <f t="shared" si="8"/>
        <v>221</v>
      </c>
      <c r="H60" s="69">
        <f t="shared" si="8"/>
        <v>245.1</v>
      </c>
      <c r="I60" s="69">
        <f t="shared" si="8"/>
        <v>271</v>
      </c>
      <c r="J60" s="69">
        <f t="shared" si="8"/>
        <v>275.10000000000002</v>
      </c>
      <c r="K60" s="69">
        <f t="shared" si="8"/>
        <v>286.05</v>
      </c>
      <c r="L60" s="69">
        <f t="shared" si="8"/>
        <v>377.6</v>
      </c>
      <c r="M60" s="69">
        <f t="shared" si="8"/>
        <v>395.26</v>
      </c>
      <c r="N60" s="69">
        <f t="shared" si="8"/>
        <v>399.5</v>
      </c>
      <c r="O60" s="69">
        <f t="shared" si="8"/>
        <v>448</v>
      </c>
      <c r="P60" s="69">
        <f t="shared" si="8"/>
        <v>197</v>
      </c>
      <c r="Q60" s="69">
        <f t="shared" si="8"/>
        <v>475.5</v>
      </c>
      <c r="R60" s="69">
        <f t="shared" si="8"/>
        <v>470.39</v>
      </c>
      <c r="S60" s="69">
        <f t="shared" si="8"/>
        <v>465</v>
      </c>
      <c r="T60" s="69">
        <f t="shared" si="8"/>
        <v>421.49</v>
      </c>
      <c r="U60" s="69">
        <f t="shared" si="8"/>
        <v>408.83</v>
      </c>
      <c r="V60" s="69">
        <f t="shared" si="8"/>
        <v>412.5</v>
      </c>
      <c r="W60" s="69">
        <f t="shared" si="8"/>
        <v>380.3</v>
      </c>
      <c r="X60" s="69">
        <f t="shared" si="8"/>
        <v>338.2</v>
      </c>
      <c r="Y60" s="69">
        <f t="shared" si="8"/>
        <v>350.05</v>
      </c>
      <c r="Z60" s="69">
        <f t="shared" si="8"/>
        <v>462.58</v>
      </c>
      <c r="AA60" s="69">
        <f t="shared" si="8"/>
        <v>483.54999999999995</v>
      </c>
      <c r="AB60" s="69">
        <f t="shared" si="8"/>
        <v>484.2</v>
      </c>
      <c r="AC60" s="69">
        <f t="shared" si="8"/>
        <v>456.2</v>
      </c>
      <c r="AD60" s="69">
        <f t="shared" si="8"/>
        <v>327.7</v>
      </c>
      <c r="AE60" s="69">
        <f t="shared" si="8"/>
        <v>315.3</v>
      </c>
      <c r="AF60" s="69">
        <f t="shared" si="8"/>
        <v>302.60000000000002</v>
      </c>
      <c r="AG60" s="74">
        <f>SUM(AG49:AG59)</f>
        <v>0</v>
      </c>
      <c r="AH60" s="52">
        <f t="shared" si="2"/>
        <v>484.2</v>
      </c>
      <c r="AI60" s="53">
        <f t="shared" si="3"/>
        <v>194.7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>SUM(B61:B63)</f>
        <v>0</v>
      </c>
      <c r="C64" s="69">
        <f t="shared" ref="C64:AF64" si="9">SUM(C61:C63)</f>
        <v>0</v>
      </c>
      <c r="D64" s="69">
        <f t="shared" si="9"/>
        <v>0</v>
      </c>
      <c r="E64" s="69">
        <f t="shared" si="9"/>
        <v>0</v>
      </c>
      <c r="F64" s="69">
        <f t="shared" si="9"/>
        <v>0</v>
      </c>
      <c r="G64" s="69">
        <f t="shared" si="9"/>
        <v>0</v>
      </c>
      <c r="H64" s="69">
        <f t="shared" si="9"/>
        <v>0</v>
      </c>
      <c r="I64" s="69">
        <f t="shared" si="9"/>
        <v>0</v>
      </c>
      <c r="J64" s="69">
        <f t="shared" si="9"/>
        <v>0</v>
      </c>
      <c r="K64" s="69">
        <f t="shared" si="9"/>
        <v>0</v>
      </c>
      <c r="L64" s="69">
        <f t="shared" si="9"/>
        <v>0</v>
      </c>
      <c r="M64" s="69">
        <f t="shared" si="9"/>
        <v>0</v>
      </c>
      <c r="N64" s="69">
        <f t="shared" si="9"/>
        <v>0</v>
      </c>
      <c r="O64" s="69">
        <f t="shared" si="9"/>
        <v>0</v>
      </c>
      <c r="P64" s="69">
        <f t="shared" si="9"/>
        <v>0</v>
      </c>
      <c r="Q64" s="69">
        <f t="shared" si="9"/>
        <v>0</v>
      </c>
      <c r="R64" s="69">
        <f t="shared" si="9"/>
        <v>0</v>
      </c>
      <c r="S64" s="69">
        <f t="shared" si="9"/>
        <v>0</v>
      </c>
      <c r="T64" s="69">
        <f t="shared" si="9"/>
        <v>0</v>
      </c>
      <c r="U64" s="69">
        <f t="shared" si="9"/>
        <v>0</v>
      </c>
      <c r="V64" s="69">
        <f t="shared" si="9"/>
        <v>0</v>
      </c>
      <c r="W64" s="69">
        <f t="shared" si="9"/>
        <v>0</v>
      </c>
      <c r="X64" s="69">
        <f t="shared" si="9"/>
        <v>0</v>
      </c>
      <c r="Y64" s="69">
        <f t="shared" si="9"/>
        <v>0</v>
      </c>
      <c r="Z64" s="69">
        <f t="shared" si="9"/>
        <v>0</v>
      </c>
      <c r="AA64" s="69">
        <f t="shared" si="9"/>
        <v>0</v>
      </c>
      <c r="AB64" s="69">
        <f t="shared" si="9"/>
        <v>0</v>
      </c>
      <c r="AC64" s="69">
        <f t="shared" si="9"/>
        <v>0</v>
      </c>
      <c r="AD64" s="69">
        <f t="shared" si="9"/>
        <v>0</v>
      </c>
      <c r="AE64" s="69">
        <f t="shared" si="9"/>
        <v>0</v>
      </c>
      <c r="AF64" s="69">
        <f t="shared" si="9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>
        <v>550</v>
      </c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550</v>
      </c>
      <c r="AI65" s="53">
        <f t="shared" si="3"/>
        <v>550</v>
      </c>
    </row>
    <row r="66" spans="1:35" ht="15.75" thickBot="1" x14ac:dyDescent="0.3">
      <c r="A66" s="90" t="s">
        <v>72</v>
      </c>
      <c r="B66" s="91">
        <f>B64+B60+B48+B44+B31+B65</f>
        <v>1108.8699999999999</v>
      </c>
      <c r="C66" s="91">
        <f t="shared" ref="C66:AF66" si="10">C64+C60+C48+C44+C31+C65</f>
        <v>1106.2400000000002</v>
      </c>
      <c r="D66" s="91">
        <f t="shared" si="10"/>
        <v>1091.2400000000002</v>
      </c>
      <c r="E66" s="91">
        <f t="shared" si="10"/>
        <v>1069.5400000000002</v>
      </c>
      <c r="F66" s="91">
        <f t="shared" si="10"/>
        <v>1055.74</v>
      </c>
      <c r="G66" s="91">
        <f t="shared" si="10"/>
        <v>1069.3399999999999</v>
      </c>
      <c r="H66" s="91">
        <f t="shared" si="10"/>
        <v>1076.6400000000001</v>
      </c>
      <c r="I66" s="91">
        <f t="shared" si="10"/>
        <v>1096.6399999999999</v>
      </c>
      <c r="J66" s="91">
        <f t="shared" si="10"/>
        <v>1123.54</v>
      </c>
      <c r="K66" s="91">
        <f t="shared" si="10"/>
        <v>1148.19</v>
      </c>
      <c r="L66" s="91">
        <f t="shared" si="10"/>
        <v>1228.44</v>
      </c>
      <c r="M66" s="91">
        <f t="shared" si="10"/>
        <v>1240.4000000000001</v>
      </c>
      <c r="N66" s="91">
        <f t="shared" si="10"/>
        <v>1172.54</v>
      </c>
      <c r="O66" s="91">
        <f t="shared" si="10"/>
        <v>1176.3400000000001</v>
      </c>
      <c r="P66" s="91">
        <f t="shared" si="10"/>
        <v>1146.24</v>
      </c>
      <c r="Q66" s="91">
        <f t="shared" si="10"/>
        <v>1217.54</v>
      </c>
      <c r="R66" s="91">
        <f t="shared" si="10"/>
        <v>1271.83</v>
      </c>
      <c r="S66" s="91">
        <f t="shared" si="10"/>
        <v>1254.1400000000001</v>
      </c>
      <c r="T66" s="91">
        <f t="shared" si="10"/>
        <v>1206.9299999999998</v>
      </c>
      <c r="U66" s="91">
        <f t="shared" si="10"/>
        <v>1133.97</v>
      </c>
      <c r="V66" s="91">
        <f t="shared" si="10"/>
        <v>1139.04</v>
      </c>
      <c r="W66" s="91">
        <f t="shared" si="10"/>
        <v>1107.8400000000001</v>
      </c>
      <c r="X66" s="91">
        <f t="shared" si="10"/>
        <v>1097.24</v>
      </c>
      <c r="Y66" s="91">
        <f t="shared" si="10"/>
        <v>1184.19</v>
      </c>
      <c r="Z66" s="91">
        <f t="shared" si="10"/>
        <v>1304.8200000000002</v>
      </c>
      <c r="AA66" s="91">
        <f t="shared" si="10"/>
        <v>1348.29</v>
      </c>
      <c r="AB66" s="91">
        <f t="shared" si="10"/>
        <v>1321.94</v>
      </c>
      <c r="AC66" s="91">
        <f t="shared" si="10"/>
        <v>1292.3400000000001</v>
      </c>
      <c r="AD66" s="91">
        <f t="shared" si="10"/>
        <v>1167.6399999999999</v>
      </c>
      <c r="AE66" s="91">
        <f t="shared" si="10"/>
        <v>1153.3400000000001</v>
      </c>
      <c r="AF66" s="91">
        <f t="shared" si="10"/>
        <v>1138.5400000000002</v>
      </c>
      <c r="AG66" s="74">
        <f>AG64+AG60+AG48+AG44+AG31+AG65</f>
        <v>1400.5100000000002</v>
      </c>
      <c r="AH66" s="52">
        <f t="shared" si="2"/>
        <v>1348.29</v>
      </c>
      <c r="AI66" s="53">
        <f t="shared" si="3"/>
        <v>1055.74</v>
      </c>
    </row>
    <row r="67" spans="1:35" x14ac:dyDescent="0.25">
      <c r="A67" s="55" t="s">
        <v>73</v>
      </c>
      <c r="B67" s="82">
        <f t="shared" ref="B67:Q67" si="11">IF(B52&lt;0,B52*-1,0)</f>
        <v>0</v>
      </c>
      <c r="C67" s="82">
        <f t="shared" si="11"/>
        <v>0</v>
      </c>
      <c r="D67" s="82">
        <f t="shared" si="11"/>
        <v>0</v>
      </c>
      <c r="E67" s="82">
        <f t="shared" si="11"/>
        <v>0</v>
      </c>
      <c r="F67" s="82">
        <f t="shared" si="11"/>
        <v>0</v>
      </c>
      <c r="G67" s="82">
        <f t="shared" si="11"/>
        <v>0</v>
      </c>
      <c r="H67" s="82">
        <f t="shared" si="11"/>
        <v>0</v>
      </c>
      <c r="I67" s="82">
        <f t="shared" si="11"/>
        <v>0</v>
      </c>
      <c r="J67" s="82">
        <f t="shared" si="11"/>
        <v>0</v>
      </c>
      <c r="K67" s="82">
        <f t="shared" si="11"/>
        <v>0</v>
      </c>
      <c r="L67" s="82">
        <f t="shared" si="11"/>
        <v>0</v>
      </c>
      <c r="M67" s="82">
        <f t="shared" si="11"/>
        <v>0</v>
      </c>
      <c r="N67" s="82">
        <f t="shared" si="11"/>
        <v>0</v>
      </c>
      <c r="O67" s="82">
        <f t="shared" si="11"/>
        <v>0</v>
      </c>
      <c r="P67" s="82">
        <f t="shared" si="11"/>
        <v>0</v>
      </c>
      <c r="Q67" s="82">
        <f t="shared" si="11"/>
        <v>0</v>
      </c>
      <c r="R67" s="82">
        <f>IF(R52&lt;0,R52*-1,0)</f>
        <v>0</v>
      </c>
      <c r="S67" s="82">
        <f t="shared" ref="S67:AF67" si="12">IF(S52&lt;0,S52*-1,0)</f>
        <v>0</v>
      </c>
      <c r="T67" s="82">
        <f t="shared" si="12"/>
        <v>0</v>
      </c>
      <c r="U67" s="82">
        <f t="shared" si="12"/>
        <v>0</v>
      </c>
      <c r="V67" s="82">
        <f t="shared" si="12"/>
        <v>0</v>
      </c>
      <c r="W67" s="82">
        <f t="shared" si="12"/>
        <v>0</v>
      </c>
      <c r="X67" s="82">
        <f t="shared" si="12"/>
        <v>0</v>
      </c>
      <c r="Y67" s="82">
        <f t="shared" si="12"/>
        <v>0</v>
      </c>
      <c r="Z67" s="82">
        <f t="shared" si="12"/>
        <v>0</v>
      </c>
      <c r="AA67" s="82">
        <f t="shared" si="12"/>
        <v>0</v>
      </c>
      <c r="AB67" s="82">
        <f t="shared" si="12"/>
        <v>0</v>
      </c>
      <c r="AC67" s="82">
        <f t="shared" si="12"/>
        <v>0</v>
      </c>
      <c r="AD67" s="82">
        <f t="shared" si="12"/>
        <v>0</v>
      </c>
      <c r="AE67" s="82">
        <f t="shared" si="12"/>
        <v>0</v>
      </c>
      <c r="AF67" s="82">
        <f t="shared" si="12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3">IF(B50&lt;0,B50*-1,0)</f>
        <v>0</v>
      </c>
      <c r="C68" s="82">
        <f t="shared" si="13"/>
        <v>0</v>
      </c>
      <c r="D68" s="82">
        <f t="shared" si="13"/>
        <v>0</v>
      </c>
      <c r="E68" s="82">
        <f t="shared" si="13"/>
        <v>0</v>
      </c>
      <c r="F68" s="82">
        <f t="shared" si="13"/>
        <v>0</v>
      </c>
      <c r="G68" s="82">
        <f t="shared" si="13"/>
        <v>0</v>
      </c>
      <c r="H68" s="82">
        <f t="shared" si="13"/>
        <v>0</v>
      </c>
      <c r="I68" s="82">
        <f t="shared" si="13"/>
        <v>0</v>
      </c>
      <c r="J68" s="82">
        <f t="shared" si="13"/>
        <v>0</v>
      </c>
      <c r="K68" s="82">
        <f t="shared" si="13"/>
        <v>0</v>
      </c>
      <c r="L68" s="82">
        <f t="shared" si="13"/>
        <v>0</v>
      </c>
      <c r="M68" s="82">
        <f t="shared" si="13"/>
        <v>0</v>
      </c>
      <c r="N68" s="82">
        <f t="shared" si="13"/>
        <v>0</v>
      </c>
      <c r="O68" s="82">
        <f t="shared" si="13"/>
        <v>0</v>
      </c>
      <c r="P68" s="82">
        <f t="shared" si="13"/>
        <v>0</v>
      </c>
      <c r="Q68" s="82">
        <f t="shared" si="13"/>
        <v>0</v>
      </c>
      <c r="R68" s="82">
        <f>IF(R50&lt;0,R50*-1,0)</f>
        <v>0</v>
      </c>
      <c r="S68" s="82">
        <f t="shared" ref="S68:AF68" si="14">IF(S50&lt;0,S50*-1,0)</f>
        <v>0</v>
      </c>
      <c r="T68" s="82">
        <f t="shared" si="14"/>
        <v>0</v>
      </c>
      <c r="U68" s="82">
        <f t="shared" si="14"/>
        <v>0</v>
      </c>
      <c r="V68" s="82">
        <f t="shared" si="14"/>
        <v>0</v>
      </c>
      <c r="W68" s="82">
        <f t="shared" si="14"/>
        <v>0</v>
      </c>
      <c r="X68" s="82">
        <f t="shared" si="14"/>
        <v>0</v>
      </c>
      <c r="Y68" s="82">
        <f t="shared" si="14"/>
        <v>0</v>
      </c>
      <c r="Z68" s="82">
        <f t="shared" si="14"/>
        <v>0</v>
      </c>
      <c r="AA68" s="82">
        <f t="shared" si="14"/>
        <v>0</v>
      </c>
      <c r="AB68" s="82">
        <f t="shared" si="14"/>
        <v>0</v>
      </c>
      <c r="AC68" s="82">
        <f t="shared" si="14"/>
        <v>0</v>
      </c>
      <c r="AD68" s="82">
        <f t="shared" si="14"/>
        <v>0</v>
      </c>
      <c r="AE68" s="82">
        <f t="shared" si="14"/>
        <v>0</v>
      </c>
      <c r="AF68" s="82">
        <f t="shared" si="14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5">IF(B53&lt;0,B53*-1,0)</f>
        <v>0</v>
      </c>
      <c r="C69" s="82">
        <f t="shared" si="15"/>
        <v>0</v>
      </c>
      <c r="D69" s="82">
        <f t="shared" si="15"/>
        <v>0</v>
      </c>
      <c r="E69" s="82">
        <f t="shared" si="15"/>
        <v>0</v>
      </c>
      <c r="F69" s="82">
        <f t="shared" si="15"/>
        <v>0</v>
      </c>
      <c r="G69" s="82">
        <f t="shared" si="15"/>
        <v>0</v>
      </c>
      <c r="H69" s="82">
        <f t="shared" si="15"/>
        <v>0</v>
      </c>
      <c r="I69" s="82">
        <f t="shared" si="15"/>
        <v>0</v>
      </c>
      <c r="J69" s="82">
        <f t="shared" si="15"/>
        <v>0</v>
      </c>
      <c r="K69" s="82">
        <f t="shared" si="15"/>
        <v>0</v>
      </c>
      <c r="L69" s="82">
        <f t="shared" si="15"/>
        <v>0</v>
      </c>
      <c r="M69" s="82">
        <f t="shared" si="15"/>
        <v>0</v>
      </c>
      <c r="N69" s="82">
        <f t="shared" si="15"/>
        <v>0</v>
      </c>
      <c r="O69" s="82">
        <f t="shared" si="15"/>
        <v>0</v>
      </c>
      <c r="P69" s="82">
        <f t="shared" si="15"/>
        <v>0</v>
      </c>
      <c r="Q69" s="82">
        <f t="shared" si="15"/>
        <v>0</v>
      </c>
      <c r="R69" s="82">
        <f>IF(R53&lt;0,R53*-1,0)</f>
        <v>0</v>
      </c>
      <c r="S69" s="82">
        <f t="shared" ref="S69:AF69" si="16">IF(S53&lt;0,S53*-1,0)</f>
        <v>0</v>
      </c>
      <c r="T69" s="82">
        <f t="shared" si="16"/>
        <v>0</v>
      </c>
      <c r="U69" s="82">
        <f t="shared" si="16"/>
        <v>0</v>
      </c>
      <c r="V69" s="82">
        <f t="shared" si="16"/>
        <v>0</v>
      </c>
      <c r="W69" s="82">
        <f t="shared" si="16"/>
        <v>0</v>
      </c>
      <c r="X69" s="82">
        <f t="shared" si="16"/>
        <v>0</v>
      </c>
      <c r="Y69" s="82">
        <f t="shared" si="16"/>
        <v>0</v>
      </c>
      <c r="Z69" s="82">
        <f t="shared" si="16"/>
        <v>0</v>
      </c>
      <c r="AA69" s="82">
        <f t="shared" si="16"/>
        <v>0</v>
      </c>
      <c r="AB69" s="82">
        <f t="shared" si="16"/>
        <v>0</v>
      </c>
      <c r="AC69" s="82">
        <f t="shared" si="16"/>
        <v>0</v>
      </c>
      <c r="AD69" s="82">
        <f t="shared" si="16"/>
        <v>0</v>
      </c>
      <c r="AE69" s="82">
        <f t="shared" si="16"/>
        <v>0</v>
      </c>
      <c r="AF69" s="82">
        <f t="shared" si="1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7">IF(C51&lt;0,C51*-1,0)</f>
        <v>0</v>
      </c>
      <c r="D70" s="82">
        <f t="shared" si="17"/>
        <v>0</v>
      </c>
      <c r="E70" s="82">
        <f t="shared" si="17"/>
        <v>0</v>
      </c>
      <c r="F70" s="82">
        <f t="shared" si="17"/>
        <v>0</v>
      </c>
      <c r="G70" s="82">
        <f t="shared" si="17"/>
        <v>0</v>
      </c>
      <c r="H70" s="82">
        <f t="shared" si="17"/>
        <v>0</v>
      </c>
      <c r="I70" s="82">
        <f t="shared" si="17"/>
        <v>0</v>
      </c>
      <c r="J70" s="82">
        <f t="shared" si="17"/>
        <v>0</v>
      </c>
      <c r="K70" s="82">
        <f t="shared" si="17"/>
        <v>0</v>
      </c>
      <c r="L70" s="82">
        <f t="shared" si="17"/>
        <v>0</v>
      </c>
      <c r="M70" s="82">
        <f t="shared" si="17"/>
        <v>0</v>
      </c>
      <c r="N70" s="82">
        <f t="shared" si="17"/>
        <v>0</v>
      </c>
      <c r="O70" s="82">
        <f t="shared" si="17"/>
        <v>0</v>
      </c>
      <c r="P70" s="82">
        <f t="shared" si="17"/>
        <v>0</v>
      </c>
      <c r="Q70" s="82">
        <f t="shared" si="17"/>
        <v>0</v>
      </c>
      <c r="R70" s="82">
        <f t="shared" si="17"/>
        <v>0</v>
      </c>
      <c r="S70" s="82">
        <f t="shared" si="17"/>
        <v>0</v>
      </c>
      <c r="T70" s="82">
        <f t="shared" si="17"/>
        <v>0</v>
      </c>
      <c r="U70" s="82">
        <f t="shared" si="17"/>
        <v>0</v>
      </c>
      <c r="V70" s="82">
        <f t="shared" si="17"/>
        <v>0</v>
      </c>
      <c r="W70" s="82">
        <f t="shared" si="17"/>
        <v>0</v>
      </c>
      <c r="X70" s="82">
        <f t="shared" si="17"/>
        <v>0</v>
      </c>
      <c r="Y70" s="82">
        <f t="shared" si="17"/>
        <v>0</v>
      </c>
      <c r="Z70" s="82">
        <f t="shared" si="17"/>
        <v>0</v>
      </c>
      <c r="AA70" s="82">
        <f t="shared" si="17"/>
        <v>0</v>
      </c>
      <c r="AB70" s="82">
        <f t="shared" si="17"/>
        <v>0</v>
      </c>
      <c r="AC70" s="82">
        <f t="shared" si="17"/>
        <v>0</v>
      </c>
      <c r="AD70" s="82">
        <f t="shared" si="17"/>
        <v>0</v>
      </c>
      <c r="AE70" s="82">
        <f t="shared" si="17"/>
        <v>0</v>
      </c>
      <c r="AF70" s="82">
        <f t="shared" si="17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8">SUM(C67:C71)</f>
        <v>0</v>
      </c>
      <c r="D72" s="69">
        <f t="shared" si="18"/>
        <v>0</v>
      </c>
      <c r="E72" s="69">
        <f t="shared" si="18"/>
        <v>0</v>
      </c>
      <c r="F72" s="69">
        <f t="shared" si="18"/>
        <v>0</v>
      </c>
      <c r="G72" s="69">
        <f t="shared" si="18"/>
        <v>0</v>
      </c>
      <c r="H72" s="69">
        <f t="shared" si="18"/>
        <v>0</v>
      </c>
      <c r="I72" s="69">
        <f t="shared" si="18"/>
        <v>0</v>
      </c>
      <c r="J72" s="69">
        <f t="shared" si="18"/>
        <v>0</v>
      </c>
      <c r="K72" s="69">
        <f t="shared" si="18"/>
        <v>0</v>
      </c>
      <c r="L72" s="69">
        <f t="shared" si="18"/>
        <v>0</v>
      </c>
      <c r="M72" s="69">
        <f t="shared" si="18"/>
        <v>0</v>
      </c>
      <c r="N72" s="69">
        <f t="shared" si="18"/>
        <v>0</v>
      </c>
      <c r="O72" s="69">
        <f t="shared" si="18"/>
        <v>0</v>
      </c>
      <c r="P72" s="69">
        <f t="shared" si="18"/>
        <v>0</v>
      </c>
      <c r="Q72" s="69">
        <f t="shared" si="18"/>
        <v>0</v>
      </c>
      <c r="R72" s="69">
        <f t="shared" si="18"/>
        <v>0</v>
      </c>
      <c r="S72" s="69">
        <f t="shared" si="18"/>
        <v>0</v>
      </c>
      <c r="T72" s="69">
        <f t="shared" si="18"/>
        <v>0</v>
      </c>
      <c r="U72" s="69">
        <f t="shared" si="18"/>
        <v>0</v>
      </c>
      <c r="V72" s="69">
        <f t="shared" si="18"/>
        <v>0</v>
      </c>
      <c r="W72" s="69">
        <f t="shared" si="18"/>
        <v>0</v>
      </c>
      <c r="X72" s="69">
        <f t="shared" si="18"/>
        <v>0</v>
      </c>
      <c r="Y72" s="69">
        <f t="shared" si="18"/>
        <v>0</v>
      </c>
      <c r="Z72" s="69">
        <f t="shared" si="18"/>
        <v>0</v>
      </c>
      <c r="AA72" s="69">
        <f t="shared" si="18"/>
        <v>0</v>
      </c>
      <c r="AB72" s="69">
        <f t="shared" si="18"/>
        <v>0</v>
      </c>
      <c r="AC72" s="69">
        <f t="shared" si="18"/>
        <v>0</v>
      </c>
      <c r="AD72" s="69">
        <f t="shared" si="18"/>
        <v>0</v>
      </c>
      <c r="AE72" s="69">
        <f t="shared" si="18"/>
        <v>0</v>
      </c>
      <c r="AF72" s="69">
        <f t="shared" si="18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50.054000000000002</v>
      </c>
      <c r="C73" s="94">
        <v>50.040999999999997</v>
      </c>
      <c r="D73" s="94">
        <v>50.048999999999999</v>
      </c>
      <c r="E73" s="94">
        <v>50.023000000000003</v>
      </c>
      <c r="F73" s="94">
        <v>50.055999999999997</v>
      </c>
      <c r="G73" s="94">
        <v>50.055999999999997</v>
      </c>
      <c r="H73" s="94">
        <v>50.055999999999997</v>
      </c>
      <c r="I73" s="94">
        <v>50.000999999999998</v>
      </c>
      <c r="J73" s="94">
        <v>50.009</v>
      </c>
      <c r="K73" s="94">
        <v>50.031999999999996</v>
      </c>
      <c r="L73" s="94">
        <v>50.07</v>
      </c>
      <c r="M73" s="94">
        <v>50.06</v>
      </c>
      <c r="N73" s="94">
        <v>50.02</v>
      </c>
      <c r="O73" s="94">
        <v>50.12</v>
      </c>
      <c r="P73" s="94"/>
      <c r="Q73" s="95">
        <v>50.05</v>
      </c>
      <c r="R73" s="94">
        <v>49.890999999999998</v>
      </c>
      <c r="S73" s="94">
        <v>49.94</v>
      </c>
      <c r="T73" s="94">
        <v>50.002000000000002</v>
      </c>
      <c r="U73" s="94">
        <v>50.054000000000002</v>
      </c>
      <c r="V73" s="94">
        <v>50.055999999999997</v>
      </c>
      <c r="W73" s="94">
        <v>50.024000000000001</v>
      </c>
      <c r="X73" s="94">
        <v>50.024000000000001</v>
      </c>
      <c r="Y73" s="94">
        <v>50.006</v>
      </c>
      <c r="Z73" s="94">
        <v>50.076999999999998</v>
      </c>
      <c r="AA73" s="94">
        <v>49.994</v>
      </c>
      <c r="AB73" s="94">
        <v>50.021000000000001</v>
      </c>
      <c r="AC73" s="94">
        <v>50.043999999999997</v>
      </c>
      <c r="AD73" s="94">
        <v>49.99</v>
      </c>
      <c r="AE73" s="94">
        <v>49.97</v>
      </c>
      <c r="AF73" s="96">
        <v>50.06</v>
      </c>
      <c r="AG73" s="97"/>
      <c r="AH73" s="52">
        <f t="shared" si="2"/>
        <v>50.12</v>
      </c>
      <c r="AI73" s="53">
        <f t="shared" si="3"/>
        <v>49.890999999999998</v>
      </c>
    </row>
    <row r="74" spans="1:35" x14ac:dyDescent="0.25">
      <c r="A74" s="98" t="s">
        <v>80</v>
      </c>
      <c r="B74" s="70">
        <v>128.80000000000001</v>
      </c>
      <c r="C74" s="70">
        <v>125.9</v>
      </c>
      <c r="D74" s="70">
        <v>128.30000000000001</v>
      </c>
      <c r="E74" s="70">
        <v>128.1</v>
      </c>
      <c r="F74" s="70">
        <v>127.4</v>
      </c>
      <c r="G74" s="70">
        <v>127.5</v>
      </c>
      <c r="H74" s="70">
        <v>127.5</v>
      </c>
      <c r="I74" s="70">
        <v>126.5</v>
      </c>
      <c r="J74" s="70">
        <v>127.4</v>
      </c>
      <c r="K74" s="70">
        <v>127.4</v>
      </c>
      <c r="L74" s="70">
        <v>125.8</v>
      </c>
      <c r="M74" s="70">
        <v>124.6</v>
      </c>
      <c r="N74" s="70">
        <v>123.6</v>
      </c>
      <c r="O74" s="70">
        <v>124.2</v>
      </c>
      <c r="P74" s="70"/>
      <c r="Q74" s="99">
        <v>124.1</v>
      </c>
      <c r="R74" s="99">
        <v>123.6</v>
      </c>
      <c r="S74" s="99">
        <v>125.4</v>
      </c>
      <c r="T74" s="99">
        <v>125.6</v>
      </c>
      <c r="U74" s="99">
        <v>126.7</v>
      </c>
      <c r="V74" s="99">
        <v>126.5</v>
      </c>
      <c r="W74" s="99">
        <v>128</v>
      </c>
      <c r="X74" s="99">
        <v>128</v>
      </c>
      <c r="Y74" s="99">
        <v>127.5</v>
      </c>
      <c r="Z74" s="99">
        <v>126.3</v>
      </c>
      <c r="AA74" s="70">
        <v>126.8</v>
      </c>
      <c r="AB74" s="70">
        <v>127.1</v>
      </c>
      <c r="AC74" s="70">
        <v>126.8</v>
      </c>
      <c r="AD74" s="70">
        <v>128.5</v>
      </c>
      <c r="AE74" s="70">
        <v>128.30000000000001</v>
      </c>
      <c r="AF74" s="100">
        <v>128.5</v>
      </c>
      <c r="AG74" s="101"/>
      <c r="AH74" s="52">
        <f t="shared" si="2"/>
        <v>128.80000000000001</v>
      </c>
      <c r="AI74" s="53">
        <f t="shared" si="3"/>
        <v>123.6</v>
      </c>
    </row>
    <row r="75" spans="1:35" x14ac:dyDescent="0.25">
      <c r="A75" s="98" t="s">
        <v>81</v>
      </c>
      <c r="B75" s="70">
        <v>131.6</v>
      </c>
      <c r="C75" s="70">
        <v>129.4</v>
      </c>
      <c r="D75" s="70">
        <v>131.4</v>
      </c>
      <c r="E75" s="70">
        <v>131.4</v>
      </c>
      <c r="F75" s="70">
        <v>130.5</v>
      </c>
      <c r="G75" s="70">
        <v>130</v>
      </c>
      <c r="H75" s="70">
        <v>130</v>
      </c>
      <c r="I75" s="70">
        <v>129</v>
      </c>
      <c r="J75" s="70">
        <v>129.6</v>
      </c>
      <c r="K75" s="70">
        <v>129.69999999999999</v>
      </c>
      <c r="L75" s="70">
        <v>128.5</v>
      </c>
      <c r="M75" s="70">
        <v>127.5</v>
      </c>
      <c r="N75" s="70">
        <v>126.1</v>
      </c>
      <c r="O75" s="70">
        <v>126.8</v>
      </c>
      <c r="P75" s="70"/>
      <c r="Q75" s="99">
        <v>126.3</v>
      </c>
      <c r="R75" s="99">
        <v>126.1</v>
      </c>
      <c r="S75" s="99">
        <v>127.8</v>
      </c>
      <c r="T75" s="99">
        <v>127.7</v>
      </c>
      <c r="U75" s="99">
        <v>128.5</v>
      </c>
      <c r="V75" s="99">
        <v>128.69999999999999</v>
      </c>
      <c r="W75" s="99">
        <v>130</v>
      </c>
      <c r="X75" s="99">
        <v>130</v>
      </c>
      <c r="Y75" s="99">
        <v>129.6</v>
      </c>
      <c r="Z75" s="99">
        <v>128.5</v>
      </c>
      <c r="AA75" s="70">
        <v>129.30000000000001</v>
      </c>
      <c r="AB75" s="70">
        <v>129.69999999999999</v>
      </c>
      <c r="AC75" s="70">
        <v>129.19999999999999</v>
      </c>
      <c r="AD75" s="70">
        <v>131.19999999999999</v>
      </c>
      <c r="AE75" s="70">
        <v>131.19999999999999</v>
      </c>
      <c r="AF75" s="100">
        <v>131.5</v>
      </c>
      <c r="AG75" s="101"/>
      <c r="AH75" s="52">
        <f t="shared" si="2"/>
        <v>131.6</v>
      </c>
      <c r="AI75" s="53">
        <f t="shared" si="3"/>
        <v>126.1</v>
      </c>
    </row>
    <row r="76" spans="1:35" x14ac:dyDescent="0.25">
      <c r="A76" s="98" t="s">
        <v>82</v>
      </c>
      <c r="B76" s="70">
        <v>127.7</v>
      </c>
      <c r="C76" s="70">
        <v>125.4</v>
      </c>
      <c r="D76" s="70">
        <v>127.5</v>
      </c>
      <c r="E76" s="70">
        <v>129.4</v>
      </c>
      <c r="F76" s="70">
        <v>125.1</v>
      </c>
      <c r="G76" s="70">
        <v>127.5</v>
      </c>
      <c r="H76" s="70">
        <v>127.5</v>
      </c>
      <c r="I76" s="70">
        <v>126.3</v>
      </c>
      <c r="J76" s="70">
        <v>125.9</v>
      </c>
      <c r="K76" s="70">
        <v>126.4</v>
      </c>
      <c r="L76" s="70">
        <v>121.9</v>
      </c>
      <c r="M76" s="70">
        <v>124.8</v>
      </c>
      <c r="N76" s="70">
        <v>130.4</v>
      </c>
      <c r="O76" s="70">
        <v>128.9</v>
      </c>
      <c r="P76" s="70"/>
      <c r="Q76" s="70">
        <v>128.5</v>
      </c>
      <c r="R76" s="70">
        <v>123.4</v>
      </c>
      <c r="S76" s="70">
        <v>124.2</v>
      </c>
      <c r="T76" s="99">
        <v>125.3</v>
      </c>
      <c r="U76" s="99">
        <v>126.8</v>
      </c>
      <c r="V76" s="99">
        <v>127.2</v>
      </c>
      <c r="W76" s="99">
        <v>125.3</v>
      </c>
      <c r="X76" s="99">
        <v>130.69999999999999</v>
      </c>
      <c r="Y76" s="99">
        <v>126.1</v>
      </c>
      <c r="Z76" s="99">
        <v>130</v>
      </c>
      <c r="AA76" s="70">
        <v>128</v>
      </c>
      <c r="AB76" s="70">
        <v>129.5</v>
      </c>
      <c r="AC76" s="70">
        <v>127.9</v>
      </c>
      <c r="AD76" s="70">
        <v>126.5</v>
      </c>
      <c r="AE76" s="70">
        <v>127.5</v>
      </c>
      <c r="AF76" s="100">
        <v>125.4</v>
      </c>
      <c r="AG76" s="101"/>
      <c r="AH76" s="52">
        <f t="shared" si="2"/>
        <v>130.69999999999999</v>
      </c>
      <c r="AI76" s="53">
        <f t="shared" si="3"/>
        <v>121.9</v>
      </c>
    </row>
    <row r="77" spans="1:35" x14ac:dyDescent="0.25">
      <c r="A77" s="102" t="s">
        <v>83</v>
      </c>
      <c r="B77" s="70">
        <v>132.30000000000001</v>
      </c>
      <c r="C77" s="70">
        <v>128.6</v>
      </c>
      <c r="D77" s="70">
        <v>130.6</v>
      </c>
      <c r="E77" s="70">
        <v>132</v>
      </c>
      <c r="F77" s="70">
        <v>128.19999999999999</v>
      </c>
      <c r="G77" s="70">
        <v>129.19999999999999</v>
      </c>
      <c r="H77" s="70">
        <v>129.19999999999999</v>
      </c>
      <c r="I77" s="70">
        <v>127.2</v>
      </c>
      <c r="J77" s="70">
        <v>129.6</v>
      </c>
      <c r="K77" s="70">
        <v>129.30000000000001</v>
      </c>
      <c r="L77" s="70">
        <v>129.69999999999999</v>
      </c>
      <c r="M77" s="70">
        <v>124.3</v>
      </c>
      <c r="N77" s="70">
        <v>124.6</v>
      </c>
      <c r="O77" s="70">
        <v>127.1</v>
      </c>
      <c r="P77" s="70"/>
      <c r="Q77" s="70">
        <v>128.19999999999999</v>
      </c>
      <c r="R77" s="70">
        <v>126.1</v>
      </c>
      <c r="S77" s="70">
        <v>127.7</v>
      </c>
      <c r="T77" s="99">
        <v>128.19999999999999</v>
      </c>
      <c r="U77" s="99">
        <v>130.1</v>
      </c>
      <c r="V77" s="99">
        <v>130.80000000000001</v>
      </c>
      <c r="W77" s="99">
        <v>128.19999999999999</v>
      </c>
      <c r="X77" s="99">
        <v>134.4</v>
      </c>
      <c r="Y77" s="99">
        <v>130.5</v>
      </c>
      <c r="Z77" s="99">
        <v>133.19999999999999</v>
      </c>
      <c r="AA77" s="70">
        <v>132</v>
      </c>
      <c r="AB77" s="70">
        <v>133.5</v>
      </c>
      <c r="AC77" s="70">
        <v>130.69999999999999</v>
      </c>
      <c r="AD77" s="70">
        <v>132.69999999999999</v>
      </c>
      <c r="AE77" s="70">
        <v>131.19999999999999</v>
      </c>
      <c r="AF77" s="100">
        <v>130.19999999999999</v>
      </c>
      <c r="AG77" s="101"/>
      <c r="AH77" s="52">
        <f t="shared" si="2"/>
        <v>134.4</v>
      </c>
      <c r="AI77" s="53">
        <f t="shared" si="3"/>
        <v>124.3</v>
      </c>
    </row>
    <row r="78" spans="1:35" x14ac:dyDescent="0.25">
      <c r="A78" s="102" t="s">
        <v>84</v>
      </c>
      <c r="B78" s="103">
        <v>135.9</v>
      </c>
      <c r="C78" s="103">
        <v>135.30000000000001</v>
      </c>
      <c r="D78" s="103">
        <v>135.80000000000001</v>
      </c>
      <c r="E78" s="103">
        <v>134.9</v>
      </c>
      <c r="F78" s="103">
        <v>130.30000000000001</v>
      </c>
      <c r="G78" s="103">
        <v>131.9</v>
      </c>
      <c r="H78" s="103">
        <v>131.9</v>
      </c>
      <c r="I78" s="103">
        <v>131.1</v>
      </c>
      <c r="J78" s="103">
        <v>133.4</v>
      </c>
      <c r="K78" s="103">
        <v>132.80000000000001</v>
      </c>
      <c r="L78" s="103">
        <v>138</v>
      </c>
      <c r="M78" s="103">
        <v>137.30000000000001</v>
      </c>
      <c r="N78" s="103">
        <v>133.30000000000001</v>
      </c>
      <c r="O78" s="103">
        <v>136.9</v>
      </c>
      <c r="P78" s="103"/>
      <c r="Q78" s="103">
        <v>132.19999999999999</v>
      </c>
      <c r="R78" s="103">
        <v>132.5</v>
      </c>
      <c r="S78" s="103">
        <v>137.4</v>
      </c>
      <c r="T78" s="99">
        <v>134.30000000000001</v>
      </c>
      <c r="U78" s="99">
        <v>134.9</v>
      </c>
      <c r="V78" s="99">
        <v>135.4</v>
      </c>
      <c r="W78" s="99">
        <v>134.30000000000001</v>
      </c>
      <c r="X78" s="99">
        <v>136.9</v>
      </c>
      <c r="Y78" s="99">
        <v>135.19999999999999</v>
      </c>
      <c r="Z78" s="99">
        <v>132.1</v>
      </c>
      <c r="AA78" s="103">
        <v>132.9</v>
      </c>
      <c r="AB78" s="103">
        <v>132.9</v>
      </c>
      <c r="AC78" s="103">
        <v>132.1</v>
      </c>
      <c r="AD78" s="103">
        <v>135.19999999999999</v>
      </c>
      <c r="AE78" s="103">
        <v>135</v>
      </c>
      <c r="AF78" s="104">
        <v>134.6</v>
      </c>
      <c r="AG78" s="105"/>
      <c r="AH78" s="52">
        <f t="shared" si="2"/>
        <v>138</v>
      </c>
      <c r="AI78" s="53">
        <f t="shared" si="3"/>
        <v>130.30000000000001</v>
      </c>
    </row>
    <row r="79" spans="1:35" x14ac:dyDescent="0.25">
      <c r="A79" s="98" t="s">
        <v>85</v>
      </c>
      <c r="B79" s="70">
        <v>131.69999999999999</v>
      </c>
      <c r="C79" s="70">
        <v>132.6</v>
      </c>
      <c r="D79" s="70">
        <v>134</v>
      </c>
      <c r="E79" s="70">
        <v>133.80000000000001</v>
      </c>
      <c r="F79" s="70">
        <v>133.9</v>
      </c>
      <c r="G79" s="70">
        <v>128.5</v>
      </c>
      <c r="H79" s="70">
        <v>128.5</v>
      </c>
      <c r="I79" s="70">
        <v>126.1</v>
      </c>
      <c r="J79" s="70">
        <v>128.30000000000001</v>
      </c>
      <c r="K79" s="70">
        <v>127.8</v>
      </c>
      <c r="L79" s="70">
        <v>133.30000000000001</v>
      </c>
      <c r="M79" s="70">
        <v>126.7</v>
      </c>
      <c r="N79" s="70">
        <v>126.9</v>
      </c>
      <c r="O79" s="70">
        <v>129.9</v>
      </c>
      <c r="P79" s="70"/>
      <c r="Q79" s="70">
        <v>127.4</v>
      </c>
      <c r="R79" s="70">
        <v>126.7</v>
      </c>
      <c r="S79" s="70">
        <v>127.6</v>
      </c>
      <c r="T79" s="99">
        <v>129.4</v>
      </c>
      <c r="U79" s="99">
        <v>138.19999999999999</v>
      </c>
      <c r="V79" s="99">
        <v>136.6</v>
      </c>
      <c r="W79" s="99">
        <v>129.4</v>
      </c>
      <c r="X79" s="99">
        <v>132.9</v>
      </c>
      <c r="Y79" s="99">
        <v>128.69999999999999</v>
      </c>
      <c r="Z79" s="99">
        <v>127.3</v>
      </c>
      <c r="AA79" s="70">
        <v>122.7</v>
      </c>
      <c r="AB79" s="70">
        <v>124.4</v>
      </c>
      <c r="AC79" s="70">
        <v>127.6</v>
      </c>
      <c r="AD79" s="70">
        <v>126.4</v>
      </c>
      <c r="AE79" s="70">
        <v>127.6</v>
      </c>
      <c r="AF79" s="100">
        <v>128.80000000000001</v>
      </c>
      <c r="AG79" s="101"/>
      <c r="AH79" s="52">
        <f>MAX(B79:AF79)</f>
        <v>138.19999999999999</v>
      </c>
      <c r="AI79" s="53">
        <f>MIN(B79:AF79)</f>
        <v>122.7</v>
      </c>
    </row>
    <row r="80" spans="1:35" ht="15.75" thickBot="1" x14ac:dyDescent="0.3">
      <c r="A80" s="98" t="s">
        <v>86</v>
      </c>
      <c r="B80" s="106">
        <v>67.099999999999994</v>
      </c>
      <c r="C80" s="106">
        <v>66.099999999999994</v>
      </c>
      <c r="D80" s="106">
        <v>67</v>
      </c>
      <c r="E80" s="106">
        <v>67</v>
      </c>
      <c r="F80" s="106">
        <v>66.7</v>
      </c>
      <c r="G80" s="106">
        <v>66.099999999999994</v>
      </c>
      <c r="H80" s="106">
        <v>66.099999999999994</v>
      </c>
      <c r="I80" s="106">
        <v>65.599999999999994</v>
      </c>
      <c r="J80" s="106">
        <v>66</v>
      </c>
      <c r="K80" s="106">
        <v>66</v>
      </c>
      <c r="L80" s="106">
        <v>65.3</v>
      </c>
      <c r="M80" s="106">
        <v>64.8</v>
      </c>
      <c r="N80" s="106">
        <v>64.5</v>
      </c>
      <c r="O80" s="106">
        <v>64.5</v>
      </c>
      <c r="P80" s="106"/>
      <c r="Q80" s="106">
        <v>64.400000000000006</v>
      </c>
      <c r="R80" s="106">
        <v>64.7</v>
      </c>
      <c r="S80" s="106">
        <v>65.7</v>
      </c>
      <c r="T80" s="106">
        <v>65.3</v>
      </c>
      <c r="U80" s="106">
        <v>66</v>
      </c>
      <c r="V80" s="106">
        <v>66</v>
      </c>
      <c r="W80" s="106">
        <v>65.7</v>
      </c>
      <c r="X80" s="106">
        <v>66.400000000000006</v>
      </c>
      <c r="Y80" s="106">
        <v>66.3</v>
      </c>
      <c r="Z80" s="106">
        <v>65.900000000000006</v>
      </c>
      <c r="AA80" s="106">
        <v>66.099999999999994</v>
      </c>
      <c r="AB80" s="106">
        <v>66.3</v>
      </c>
      <c r="AC80" s="106">
        <v>66</v>
      </c>
      <c r="AD80" s="106">
        <v>67</v>
      </c>
      <c r="AE80" s="106">
        <v>67</v>
      </c>
      <c r="AF80" s="107">
        <v>67.2</v>
      </c>
      <c r="AG80" s="108"/>
      <c r="AH80" s="52">
        <f>MAX(B80:AF80)</f>
        <v>67.2</v>
      </c>
      <c r="AI80" s="53">
        <f>MIN(B80:AF80)</f>
        <v>64.400000000000006</v>
      </c>
    </row>
    <row r="81" spans="1:37" x14ac:dyDescent="0.25">
      <c r="A81" s="109" t="s">
        <v>87</v>
      </c>
      <c r="B81" s="110">
        <f t="shared" ref="B81:AF81" si="19">SUMIF(B49:B58,"&gt;0")</f>
        <v>283.52999999999997</v>
      </c>
      <c r="C81" s="110">
        <f t="shared" si="19"/>
        <v>266.5</v>
      </c>
      <c r="D81" s="110">
        <f t="shared" si="19"/>
        <v>232.3</v>
      </c>
      <c r="E81" s="110">
        <f t="shared" si="19"/>
        <v>211.2</v>
      </c>
      <c r="F81" s="110">
        <f t="shared" si="19"/>
        <v>194.7</v>
      </c>
      <c r="G81" s="110">
        <f t="shared" si="19"/>
        <v>221</v>
      </c>
      <c r="H81" s="110">
        <f t="shared" si="19"/>
        <v>245.1</v>
      </c>
      <c r="I81" s="110">
        <f t="shared" si="19"/>
        <v>271</v>
      </c>
      <c r="J81" s="110">
        <f t="shared" si="19"/>
        <v>275.10000000000002</v>
      </c>
      <c r="K81" s="110">
        <f t="shared" si="19"/>
        <v>286.05</v>
      </c>
      <c r="L81" s="110">
        <f t="shared" si="19"/>
        <v>377.6</v>
      </c>
      <c r="M81" s="110">
        <f t="shared" si="19"/>
        <v>395.26</v>
      </c>
      <c r="N81" s="110">
        <f t="shared" si="19"/>
        <v>399.5</v>
      </c>
      <c r="O81" s="110">
        <f t="shared" si="19"/>
        <v>448</v>
      </c>
      <c r="P81" s="110">
        <f t="shared" si="19"/>
        <v>197</v>
      </c>
      <c r="Q81" s="110">
        <f t="shared" si="19"/>
        <v>475.5</v>
      </c>
      <c r="R81" s="110">
        <f t="shared" si="19"/>
        <v>470.39</v>
      </c>
      <c r="S81" s="110">
        <f t="shared" si="19"/>
        <v>465</v>
      </c>
      <c r="T81" s="110">
        <f t="shared" si="19"/>
        <v>421.49</v>
      </c>
      <c r="U81" s="110">
        <f t="shared" si="19"/>
        <v>408.83</v>
      </c>
      <c r="V81" s="110">
        <f t="shared" si="19"/>
        <v>412.5</v>
      </c>
      <c r="W81" s="110">
        <f t="shared" si="19"/>
        <v>380.3</v>
      </c>
      <c r="X81" s="110">
        <f t="shared" si="19"/>
        <v>338.2</v>
      </c>
      <c r="Y81" s="110">
        <f t="shared" si="19"/>
        <v>350.05</v>
      </c>
      <c r="Z81" s="110">
        <f t="shared" si="19"/>
        <v>462.58</v>
      </c>
      <c r="AA81" s="110">
        <f t="shared" si="19"/>
        <v>483.54999999999995</v>
      </c>
      <c r="AB81" s="110">
        <f t="shared" si="19"/>
        <v>484.2</v>
      </c>
      <c r="AC81" s="110">
        <f t="shared" si="19"/>
        <v>456.2</v>
      </c>
      <c r="AD81" s="110">
        <f t="shared" si="19"/>
        <v>327.7</v>
      </c>
      <c r="AE81" s="110">
        <f t="shared" si="19"/>
        <v>315.3</v>
      </c>
      <c r="AF81" s="110">
        <f t="shared" si="19"/>
        <v>302.60000000000002</v>
      </c>
      <c r="AG81" s="111"/>
      <c r="AH81" s="52">
        <f>MAX(B81:AF81)</f>
        <v>484.2</v>
      </c>
      <c r="AI81" s="53">
        <f>MIN(B81:AF81)</f>
        <v>194.7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0">B11+B13+B18+B35+B37+B39+B41+B95+B109+B111+B122+B128+B131+B140+B144+B145+B148+B155+B160+B163+B164+B165+B173+B178+B84+B85+B86+B87+B100</f>
        <v>168.92</v>
      </c>
      <c r="C83" s="115">
        <f t="shared" si="20"/>
        <v>158.11999999999995</v>
      </c>
      <c r="D83" s="115">
        <f t="shared" si="20"/>
        <v>154.41999999999993</v>
      </c>
      <c r="E83" s="115">
        <f t="shared" si="20"/>
        <v>155.91999999999999</v>
      </c>
      <c r="F83" s="115">
        <f t="shared" si="20"/>
        <v>171.42000000000002</v>
      </c>
      <c r="G83" s="115">
        <f t="shared" si="20"/>
        <v>181.92</v>
      </c>
      <c r="H83" s="115">
        <f t="shared" si="20"/>
        <v>245.11999999999995</v>
      </c>
      <c r="I83" s="115">
        <f t="shared" si="20"/>
        <v>252.41999999999996</v>
      </c>
      <c r="J83" s="115">
        <f t="shared" si="20"/>
        <v>234.01999999999998</v>
      </c>
      <c r="K83" s="115">
        <f t="shared" si="20"/>
        <v>256.41999999999996</v>
      </c>
      <c r="L83" s="115">
        <f t="shared" si="20"/>
        <v>261.11999999999995</v>
      </c>
      <c r="M83" s="115">
        <f t="shared" si="20"/>
        <v>263.11999999999995</v>
      </c>
      <c r="N83" s="115">
        <f t="shared" si="20"/>
        <v>253.41999999999996</v>
      </c>
      <c r="O83" s="115">
        <f t="shared" si="20"/>
        <v>216.62</v>
      </c>
      <c r="P83" s="115">
        <f t="shared" si="20"/>
        <v>127.61999999999999</v>
      </c>
      <c r="Q83" s="115">
        <f t="shared" si="20"/>
        <v>193.41999999999996</v>
      </c>
      <c r="R83" s="115">
        <f t="shared" si="20"/>
        <v>248.02</v>
      </c>
      <c r="S83" s="115">
        <f t="shared" si="20"/>
        <v>246.62</v>
      </c>
      <c r="T83" s="115">
        <f t="shared" si="20"/>
        <v>235.72</v>
      </c>
      <c r="U83" s="115">
        <f t="shared" si="20"/>
        <v>226.81999999999996</v>
      </c>
      <c r="V83" s="115">
        <f t="shared" si="20"/>
        <v>220.62</v>
      </c>
      <c r="W83" s="115">
        <f t="shared" si="20"/>
        <v>232.82</v>
      </c>
      <c r="X83" s="115">
        <f t="shared" si="20"/>
        <v>235.61999999999998</v>
      </c>
      <c r="Y83" s="115">
        <f t="shared" si="20"/>
        <v>245.61999999999998</v>
      </c>
      <c r="Z83" s="115">
        <f t="shared" si="20"/>
        <v>285.91999999999996</v>
      </c>
      <c r="AA83" s="115">
        <f t="shared" si="20"/>
        <v>268.71999999999997</v>
      </c>
      <c r="AB83" s="115">
        <f t="shared" si="20"/>
        <v>270.4199999999999</v>
      </c>
      <c r="AC83" s="115">
        <f t="shared" si="20"/>
        <v>233.32</v>
      </c>
      <c r="AD83" s="115">
        <f t="shared" si="20"/>
        <v>168.01999999999995</v>
      </c>
      <c r="AE83" s="115">
        <f t="shared" si="20"/>
        <v>162.22</v>
      </c>
      <c r="AF83" s="115">
        <f t="shared" si="20"/>
        <v>141.91999999999993</v>
      </c>
      <c r="AG83" s="116"/>
      <c r="AH83" s="52">
        <f>MAX(B83:AF83)</f>
        <v>285.91999999999996</v>
      </c>
      <c r="AI83" s="53">
        <f>MIN(B83:AF83)</f>
        <v>127.61999999999999</v>
      </c>
    </row>
    <row r="84" spans="1:37" x14ac:dyDescent="0.25">
      <c r="A84" s="117" t="s">
        <v>89</v>
      </c>
      <c r="B84" s="118">
        <v>13.5</v>
      </c>
      <c r="C84" s="118">
        <v>3.3</v>
      </c>
      <c r="D84" s="118">
        <v>16.7</v>
      </c>
      <c r="E84" s="118">
        <v>22.2</v>
      </c>
      <c r="F84" s="118">
        <v>30.6</v>
      </c>
      <c r="G84" s="118"/>
      <c r="H84" s="118">
        <v>29.7</v>
      </c>
      <c r="I84" s="118">
        <v>31.7</v>
      </c>
      <c r="J84" s="118">
        <v>30.7</v>
      </c>
      <c r="K84" s="118">
        <v>31.9</v>
      </c>
      <c r="L84" s="118">
        <v>35.6</v>
      </c>
      <c r="M84" s="118">
        <v>34.9</v>
      </c>
      <c r="N84" s="118">
        <v>-3.2</v>
      </c>
      <c r="O84" s="118">
        <v>-0.7</v>
      </c>
      <c r="P84" s="118"/>
      <c r="Q84" s="118">
        <v>-10.9</v>
      </c>
      <c r="R84" s="118">
        <v>-10.199999999999999</v>
      </c>
      <c r="S84" s="118">
        <v>-4.9000000000000004</v>
      </c>
      <c r="T84" s="118">
        <v>-7.3</v>
      </c>
      <c r="U84" s="118">
        <v>5.2</v>
      </c>
      <c r="V84" s="118">
        <v>1.7</v>
      </c>
      <c r="W84" s="118">
        <v>13</v>
      </c>
      <c r="X84" s="118">
        <v>36.9</v>
      </c>
      <c r="Y84" s="118">
        <v>34.6</v>
      </c>
      <c r="Z84" s="118">
        <v>22.6</v>
      </c>
      <c r="AA84" s="50">
        <v>21.4</v>
      </c>
      <c r="AB84" s="50">
        <v>16.5</v>
      </c>
      <c r="AC84" s="50">
        <v>20.6</v>
      </c>
      <c r="AD84" s="50">
        <v>29.2</v>
      </c>
      <c r="AE84" s="50">
        <v>31.5</v>
      </c>
      <c r="AF84" s="119">
        <v>31.1</v>
      </c>
      <c r="AG84" s="120">
        <v>75</v>
      </c>
      <c r="AH84" s="52">
        <f>IF(ABS(MAX(B84:AF84))&gt;ABS(MIN(B84:AF84)),MAX(B84:AF84),MIN(B84:AF84))</f>
        <v>36.9</v>
      </c>
      <c r="AI84" s="121">
        <f>INDEX($B$9:$AF$9,1,MATCH(AH84,B84:AF84,0))</f>
        <v>0.77083333333333337</v>
      </c>
    </row>
    <row r="85" spans="1:37" x14ac:dyDescent="0.25">
      <c r="A85" s="122" t="s">
        <v>90</v>
      </c>
      <c r="B85" s="83">
        <v>-20</v>
      </c>
      <c r="C85" s="83">
        <v>-9</v>
      </c>
      <c r="D85" s="83">
        <v>-26.5</v>
      </c>
      <c r="E85" s="83">
        <v>-29</v>
      </c>
      <c r="F85" s="83">
        <v>-33</v>
      </c>
      <c r="G85" s="83"/>
      <c r="H85" s="83">
        <v>12.9</v>
      </c>
      <c r="I85" s="83">
        <v>10.6</v>
      </c>
      <c r="J85" s="83">
        <v>-3</v>
      </c>
      <c r="K85" s="83">
        <v>-2</v>
      </c>
      <c r="L85" s="83">
        <f>2.4-4.2</f>
        <v>-1.8000000000000003</v>
      </c>
      <c r="M85" s="83">
        <v>22.6</v>
      </c>
      <c r="N85" s="83">
        <v>56.8</v>
      </c>
      <c r="O85" s="83">
        <v>8.3000000000000007</v>
      </c>
      <c r="P85" s="83"/>
      <c r="Q85" s="83">
        <v>22.6</v>
      </c>
      <c r="R85" s="83">
        <v>41.5</v>
      </c>
      <c r="S85" s="83">
        <v>35.6</v>
      </c>
      <c r="T85" s="83">
        <v>39.200000000000003</v>
      </c>
      <c r="U85" s="83">
        <v>27</v>
      </c>
      <c r="V85" s="83">
        <v>29</v>
      </c>
      <c r="W85" s="83">
        <v>8.1999999999999993</v>
      </c>
      <c r="X85" s="83">
        <v>4.5</v>
      </c>
      <c r="Y85" s="83">
        <v>7.4</v>
      </c>
      <c r="Z85" s="83">
        <v>28</v>
      </c>
      <c r="AA85" s="70">
        <v>20.399999999999999</v>
      </c>
      <c r="AB85" s="70">
        <v>22</v>
      </c>
      <c r="AC85" s="70">
        <v>12</v>
      </c>
      <c r="AD85" s="70">
        <f>-5.7-11.9</f>
        <v>-17.600000000000001</v>
      </c>
      <c r="AE85" s="70">
        <f>-9.8-16.6</f>
        <v>-26.400000000000002</v>
      </c>
      <c r="AF85" s="123">
        <f>-11.2-18.6</f>
        <v>-29.8</v>
      </c>
      <c r="AG85" s="120">
        <v>240</v>
      </c>
      <c r="AH85" s="52">
        <f>IF(ABS(MAX(B85:AF85))&gt;ABS(MIN(B85:AF85)),MAX(B85:AF85),MIN(B85:AF85))</f>
        <v>56.8</v>
      </c>
      <c r="AI85" s="121">
        <f>INDEX($B$9:$AF$9,1,MATCH(AH85,B85:AF85,0))</f>
        <v>0.41666666666666702</v>
      </c>
    </row>
    <row r="86" spans="1:37" x14ac:dyDescent="0.25">
      <c r="A86" s="122" t="s">
        <v>91</v>
      </c>
      <c r="B86" s="83">
        <v>26</v>
      </c>
      <c r="C86" s="83">
        <v>21.1</v>
      </c>
      <c r="D86" s="83">
        <v>24</v>
      </c>
      <c r="E86" s="83">
        <v>22.5</v>
      </c>
      <c r="F86" s="83">
        <v>25.4</v>
      </c>
      <c r="G86" s="83"/>
      <c r="H86" s="83">
        <v>27.3</v>
      </c>
      <c r="I86" s="83">
        <v>30.9</v>
      </c>
      <c r="J86" s="83">
        <v>33.4</v>
      </c>
      <c r="K86" s="83">
        <v>41.4</v>
      </c>
      <c r="L86" s="83">
        <v>35.5</v>
      </c>
      <c r="M86" s="83">
        <v>44.5</v>
      </c>
      <c r="N86" s="83">
        <v>47</v>
      </c>
      <c r="O86" s="83">
        <v>32.6</v>
      </c>
      <c r="P86" s="83"/>
      <c r="Q86" s="83">
        <v>37.1</v>
      </c>
      <c r="R86" s="83">
        <v>42</v>
      </c>
      <c r="S86" s="83">
        <v>39.6</v>
      </c>
      <c r="T86" s="83">
        <v>41.3</v>
      </c>
      <c r="U86" s="83">
        <v>30.1</v>
      </c>
      <c r="V86" s="83">
        <v>29.1</v>
      </c>
      <c r="W86" s="83">
        <v>28.9</v>
      </c>
      <c r="X86" s="83">
        <v>22.6</v>
      </c>
      <c r="Y86" s="83">
        <v>25.6</v>
      </c>
      <c r="Z86" s="83">
        <v>32.5</v>
      </c>
      <c r="AA86" s="70">
        <v>34.299999999999997</v>
      </c>
      <c r="AB86" s="70">
        <v>31</v>
      </c>
      <c r="AC86" s="70">
        <v>25.8</v>
      </c>
      <c r="AD86" s="70">
        <v>19.7</v>
      </c>
      <c r="AE86" s="70">
        <v>16.899999999999999</v>
      </c>
      <c r="AF86" s="123">
        <v>16.2</v>
      </c>
      <c r="AG86" s="120">
        <v>60</v>
      </c>
      <c r="AH86" s="52">
        <f>IF(ABS(MAX(B86:AF86))&gt;ABS(MIN(B86:AF86)),MAX(B86:AF86),MIN(B86:AF86))</f>
        <v>47</v>
      </c>
      <c r="AI86" s="121">
        <f>INDEX($B$9:$AF$9,1,MATCH(AH86,B86:AF86,0))</f>
        <v>0.41666666666666702</v>
      </c>
    </row>
    <row r="87" spans="1:37" x14ac:dyDescent="0.25">
      <c r="A87" s="124" t="s">
        <v>92</v>
      </c>
      <c r="B87" s="85">
        <v>0</v>
      </c>
      <c r="C87" s="85">
        <v>-40</v>
      </c>
      <c r="D87" s="85">
        <v>-41</v>
      </c>
      <c r="E87" s="85">
        <v>-41</v>
      </c>
      <c r="F87" s="85">
        <v>-32.200000000000003</v>
      </c>
      <c r="G87" s="85"/>
      <c r="H87" s="85">
        <v>-6.8</v>
      </c>
      <c r="I87" s="85">
        <v>0</v>
      </c>
      <c r="J87" s="85">
        <v>-5.6</v>
      </c>
      <c r="K87" s="85">
        <v>0</v>
      </c>
      <c r="L87" s="85">
        <v>4.8</v>
      </c>
      <c r="M87" s="85">
        <v>3</v>
      </c>
      <c r="N87" s="85">
        <v>-5.4</v>
      </c>
      <c r="O87" s="85">
        <v>17.3</v>
      </c>
      <c r="P87" s="85"/>
      <c r="Q87" s="85">
        <v>-15.4</v>
      </c>
      <c r="R87" s="85">
        <v>-15.2</v>
      </c>
      <c r="S87" s="85">
        <v>-15.4</v>
      </c>
      <c r="T87" s="85">
        <v>-26.5</v>
      </c>
      <c r="U87" s="85">
        <v>-27.4</v>
      </c>
      <c r="V87" s="85">
        <v>-30.7</v>
      </c>
      <c r="W87" s="85">
        <v>-9.8000000000000007</v>
      </c>
      <c r="X87" s="85">
        <v>-20.9</v>
      </c>
      <c r="Y87" s="85">
        <v>-15.2</v>
      </c>
      <c r="Z87" s="85">
        <v>9.5</v>
      </c>
      <c r="AA87" s="125">
        <v>0</v>
      </c>
      <c r="AB87" s="125">
        <v>7.2</v>
      </c>
      <c r="AC87" s="125">
        <v>-17.600000000000001</v>
      </c>
      <c r="AD87" s="125">
        <v>-52.5</v>
      </c>
      <c r="AE87" s="125">
        <v>-49.3</v>
      </c>
      <c r="AF87" s="126">
        <v>-64.8</v>
      </c>
      <c r="AG87" s="127">
        <v>120</v>
      </c>
      <c r="AH87" s="52">
        <f>IF(ABS(MAX(B87:AF87))&gt;ABS(MIN(B87:AF87)),MAX(B87:AF87),MIN(B87:AF87))</f>
        <v>-64.8</v>
      </c>
      <c r="AI87" s="121">
        <f>INDEX($B$9:$AF$9,1,MATCH(AH87,B87:AF87,0))</f>
        <v>1</v>
      </c>
    </row>
    <row r="88" spans="1:37" ht="15.75" thickBot="1" x14ac:dyDescent="0.3">
      <c r="A88" s="124" t="s">
        <v>93</v>
      </c>
      <c r="B88" s="85">
        <v>29</v>
      </c>
      <c r="C88" s="85">
        <v>90</v>
      </c>
      <c r="D88" s="85">
        <v>52.1</v>
      </c>
      <c r="E88" s="85">
        <v>52.1</v>
      </c>
      <c r="F88" s="85">
        <v>34.6</v>
      </c>
      <c r="G88" s="85"/>
      <c r="H88" s="85">
        <v>53</v>
      </c>
      <c r="I88" s="85">
        <v>57</v>
      </c>
      <c r="J88" s="85">
        <v>57.6</v>
      </c>
      <c r="K88" s="85">
        <v>51.2</v>
      </c>
      <c r="L88" s="85">
        <v>66.900000000000006</v>
      </c>
      <c r="M88" s="85">
        <v>80.099999999999994</v>
      </c>
      <c r="N88" s="85">
        <v>97</v>
      </c>
      <c r="O88" s="85">
        <v>76.400000000000006</v>
      </c>
      <c r="P88" s="85"/>
      <c r="Q88" s="85">
        <v>108.7</v>
      </c>
      <c r="R88" s="85">
        <v>91.6</v>
      </c>
      <c r="S88" s="85">
        <v>84.8</v>
      </c>
      <c r="T88" s="85">
        <v>91.4</v>
      </c>
      <c r="U88" s="85">
        <v>73.5</v>
      </c>
      <c r="V88" s="85">
        <v>78.8</v>
      </c>
      <c r="W88" s="85">
        <v>27.8</v>
      </c>
      <c r="X88" s="85">
        <v>35.200000000000003</v>
      </c>
      <c r="Y88" s="85">
        <v>44.5</v>
      </c>
      <c r="Z88" s="85">
        <v>69.400000000000006</v>
      </c>
      <c r="AA88" s="125">
        <v>58.8</v>
      </c>
      <c r="AB88" s="125">
        <v>70</v>
      </c>
      <c r="AC88" s="125">
        <v>61</v>
      </c>
      <c r="AD88" s="125">
        <v>35</v>
      </c>
      <c r="AE88" s="125">
        <v>25</v>
      </c>
      <c r="AF88" s="126">
        <v>20</v>
      </c>
      <c r="AG88" s="127"/>
      <c r="AH88" s="52">
        <f>IF(ABS(MAX(B88:AF88))&gt;ABS(MIN(B88:AF88)),MAX(B88:AF88),MIN(B88:AF88))</f>
        <v>108.7</v>
      </c>
      <c r="AI88" s="121">
        <f>INDEX($B$9:$AF$9,1,MATCH(AH88,B88:AF88,0))</f>
        <v>0.54166666666666696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1">B90</f>
        <v>9.9</v>
      </c>
      <c r="D90" s="133">
        <f t="shared" si="21"/>
        <v>9.9</v>
      </c>
      <c r="E90" s="133">
        <f t="shared" si="21"/>
        <v>9.9</v>
      </c>
      <c r="F90" s="133">
        <f t="shared" si="21"/>
        <v>9.9</v>
      </c>
      <c r="G90" s="133">
        <f t="shared" si="21"/>
        <v>9.9</v>
      </c>
      <c r="H90" s="133">
        <f t="shared" si="21"/>
        <v>9.9</v>
      </c>
      <c r="I90" s="133">
        <f t="shared" si="21"/>
        <v>9.9</v>
      </c>
      <c r="J90" s="133">
        <f t="shared" si="21"/>
        <v>9.9</v>
      </c>
      <c r="K90" s="133">
        <f t="shared" si="21"/>
        <v>9.9</v>
      </c>
      <c r="L90" s="133">
        <f t="shared" si="21"/>
        <v>9.9</v>
      </c>
      <c r="M90" s="133">
        <f t="shared" si="21"/>
        <v>9.9</v>
      </c>
      <c r="N90" s="133">
        <f t="shared" si="21"/>
        <v>9.9</v>
      </c>
      <c r="O90" s="133">
        <f t="shared" si="21"/>
        <v>9.9</v>
      </c>
      <c r="P90" s="133">
        <f t="shared" si="21"/>
        <v>9.9</v>
      </c>
      <c r="Q90" s="133">
        <f t="shared" si="21"/>
        <v>9.9</v>
      </c>
      <c r="R90" s="133">
        <f t="shared" si="21"/>
        <v>9.9</v>
      </c>
      <c r="S90" s="133">
        <f t="shared" ref="S90:AF105" si="22">R90</f>
        <v>9.9</v>
      </c>
      <c r="T90" s="133">
        <f t="shared" si="22"/>
        <v>9.9</v>
      </c>
      <c r="U90" s="133">
        <f t="shared" si="22"/>
        <v>9.9</v>
      </c>
      <c r="V90" s="133">
        <f t="shared" si="22"/>
        <v>9.9</v>
      </c>
      <c r="W90" s="133">
        <f t="shared" si="22"/>
        <v>9.9</v>
      </c>
      <c r="X90" s="133">
        <f t="shared" si="22"/>
        <v>9.9</v>
      </c>
      <c r="Y90" s="133">
        <f t="shared" si="22"/>
        <v>9.9</v>
      </c>
      <c r="Z90" s="133">
        <f t="shared" si="22"/>
        <v>9.9</v>
      </c>
      <c r="AA90" s="133">
        <f t="shared" si="22"/>
        <v>9.9</v>
      </c>
      <c r="AB90" s="133">
        <f t="shared" si="22"/>
        <v>9.9</v>
      </c>
      <c r="AC90" s="133">
        <f t="shared" si="22"/>
        <v>9.9</v>
      </c>
      <c r="AD90" s="133">
        <f t="shared" si="22"/>
        <v>9.9</v>
      </c>
      <c r="AE90" s="133">
        <f t="shared" si="22"/>
        <v>9.9</v>
      </c>
      <c r="AF90" s="133">
        <f t="shared" si="22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1"/>
        <v>9.6</v>
      </c>
      <c r="D91" s="136">
        <f t="shared" si="21"/>
        <v>9.6</v>
      </c>
      <c r="E91" s="136">
        <f t="shared" si="21"/>
        <v>9.6</v>
      </c>
      <c r="F91" s="136">
        <f t="shared" si="21"/>
        <v>9.6</v>
      </c>
      <c r="G91" s="136">
        <f t="shared" si="21"/>
        <v>9.6</v>
      </c>
      <c r="H91" s="136">
        <f t="shared" si="21"/>
        <v>9.6</v>
      </c>
      <c r="I91" s="136">
        <f t="shared" si="21"/>
        <v>9.6</v>
      </c>
      <c r="J91" s="136">
        <f t="shared" si="21"/>
        <v>9.6</v>
      </c>
      <c r="K91" s="136">
        <f t="shared" si="21"/>
        <v>9.6</v>
      </c>
      <c r="L91" s="136">
        <f t="shared" si="21"/>
        <v>9.6</v>
      </c>
      <c r="M91" s="136">
        <f t="shared" si="21"/>
        <v>9.6</v>
      </c>
      <c r="N91" s="136">
        <f t="shared" si="21"/>
        <v>9.6</v>
      </c>
      <c r="O91" s="136">
        <f t="shared" si="21"/>
        <v>9.6</v>
      </c>
      <c r="P91" s="136">
        <f t="shared" si="21"/>
        <v>9.6</v>
      </c>
      <c r="Q91" s="136">
        <f t="shared" si="21"/>
        <v>9.6</v>
      </c>
      <c r="R91" s="136">
        <f t="shared" si="21"/>
        <v>9.6</v>
      </c>
      <c r="S91" s="136">
        <f t="shared" si="22"/>
        <v>9.6</v>
      </c>
      <c r="T91" s="136">
        <f t="shared" si="22"/>
        <v>9.6</v>
      </c>
      <c r="U91" s="136">
        <f t="shared" si="22"/>
        <v>9.6</v>
      </c>
      <c r="V91" s="136">
        <f t="shared" si="22"/>
        <v>9.6</v>
      </c>
      <c r="W91" s="136">
        <f t="shared" si="22"/>
        <v>9.6</v>
      </c>
      <c r="X91" s="136">
        <f t="shared" si="22"/>
        <v>9.6</v>
      </c>
      <c r="Y91" s="136">
        <f t="shared" si="22"/>
        <v>9.6</v>
      </c>
      <c r="Z91" s="136">
        <f t="shared" si="22"/>
        <v>9.6</v>
      </c>
      <c r="AA91" s="136">
        <f t="shared" si="22"/>
        <v>9.6</v>
      </c>
      <c r="AB91" s="136">
        <f t="shared" si="22"/>
        <v>9.6</v>
      </c>
      <c r="AC91" s="136">
        <f t="shared" si="22"/>
        <v>9.6</v>
      </c>
      <c r="AD91" s="136">
        <f t="shared" si="22"/>
        <v>9.6</v>
      </c>
      <c r="AE91" s="136">
        <f t="shared" si="22"/>
        <v>9.6</v>
      </c>
      <c r="AF91" s="136">
        <f t="shared" si="22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1"/>
        <v>9.98</v>
      </c>
      <c r="D92" s="136">
        <f t="shared" si="21"/>
        <v>9.98</v>
      </c>
      <c r="E92" s="136">
        <f t="shared" si="21"/>
        <v>9.98</v>
      </c>
      <c r="F92" s="136">
        <f t="shared" si="21"/>
        <v>9.98</v>
      </c>
      <c r="G92" s="136">
        <f t="shared" si="21"/>
        <v>9.98</v>
      </c>
      <c r="H92" s="136">
        <f t="shared" si="21"/>
        <v>9.98</v>
      </c>
      <c r="I92" s="136">
        <f t="shared" si="21"/>
        <v>9.98</v>
      </c>
      <c r="J92" s="136">
        <f t="shared" si="21"/>
        <v>9.98</v>
      </c>
      <c r="K92" s="136">
        <f t="shared" si="21"/>
        <v>9.98</v>
      </c>
      <c r="L92" s="136">
        <f t="shared" si="21"/>
        <v>9.98</v>
      </c>
      <c r="M92" s="136">
        <f t="shared" si="21"/>
        <v>9.98</v>
      </c>
      <c r="N92" s="136">
        <f t="shared" si="21"/>
        <v>9.98</v>
      </c>
      <c r="O92" s="136">
        <f t="shared" si="21"/>
        <v>9.98</v>
      </c>
      <c r="P92" s="136">
        <f t="shared" si="21"/>
        <v>9.98</v>
      </c>
      <c r="Q92" s="136">
        <f t="shared" si="21"/>
        <v>9.98</v>
      </c>
      <c r="R92" s="136">
        <f t="shared" si="21"/>
        <v>9.98</v>
      </c>
      <c r="S92" s="136">
        <f t="shared" si="22"/>
        <v>9.98</v>
      </c>
      <c r="T92" s="136">
        <f t="shared" si="22"/>
        <v>9.98</v>
      </c>
      <c r="U92" s="136">
        <f t="shared" si="22"/>
        <v>9.98</v>
      </c>
      <c r="V92" s="136">
        <f t="shared" si="22"/>
        <v>9.98</v>
      </c>
      <c r="W92" s="136">
        <f t="shared" si="22"/>
        <v>9.98</v>
      </c>
      <c r="X92" s="136">
        <f t="shared" si="22"/>
        <v>9.98</v>
      </c>
      <c r="Y92" s="136">
        <f t="shared" si="22"/>
        <v>9.98</v>
      </c>
      <c r="Z92" s="136">
        <f t="shared" si="22"/>
        <v>9.98</v>
      </c>
      <c r="AA92" s="136">
        <f t="shared" si="22"/>
        <v>9.98</v>
      </c>
      <c r="AB92" s="136">
        <f t="shared" si="22"/>
        <v>9.98</v>
      </c>
      <c r="AC92" s="136">
        <f t="shared" si="22"/>
        <v>9.98</v>
      </c>
      <c r="AD92" s="136">
        <f t="shared" si="22"/>
        <v>9.98</v>
      </c>
      <c r="AE92" s="136">
        <f t="shared" si="22"/>
        <v>9.98</v>
      </c>
      <c r="AF92" s="136">
        <f t="shared" si="22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1"/>
        <v>9.1</v>
      </c>
      <c r="D93" s="136">
        <f t="shared" si="21"/>
        <v>9.1</v>
      </c>
      <c r="E93" s="136">
        <f t="shared" si="21"/>
        <v>9.1</v>
      </c>
      <c r="F93" s="136">
        <f t="shared" si="21"/>
        <v>9.1</v>
      </c>
      <c r="G93" s="136">
        <f t="shared" si="21"/>
        <v>9.1</v>
      </c>
      <c r="H93" s="136">
        <f t="shared" si="21"/>
        <v>9.1</v>
      </c>
      <c r="I93" s="136">
        <f t="shared" si="21"/>
        <v>9.1</v>
      </c>
      <c r="J93" s="136">
        <f t="shared" si="21"/>
        <v>9.1</v>
      </c>
      <c r="K93" s="136">
        <f t="shared" si="21"/>
        <v>9.1</v>
      </c>
      <c r="L93" s="136">
        <f t="shared" si="21"/>
        <v>9.1</v>
      </c>
      <c r="M93" s="136">
        <f t="shared" si="21"/>
        <v>9.1</v>
      </c>
      <c r="N93" s="136">
        <f t="shared" si="21"/>
        <v>9.1</v>
      </c>
      <c r="O93" s="136">
        <f t="shared" si="21"/>
        <v>9.1</v>
      </c>
      <c r="P93" s="136">
        <f t="shared" si="21"/>
        <v>9.1</v>
      </c>
      <c r="Q93" s="136">
        <f t="shared" si="21"/>
        <v>9.1</v>
      </c>
      <c r="R93" s="136">
        <f t="shared" si="21"/>
        <v>9.1</v>
      </c>
      <c r="S93" s="136">
        <f t="shared" si="22"/>
        <v>9.1</v>
      </c>
      <c r="T93" s="136">
        <f t="shared" si="22"/>
        <v>9.1</v>
      </c>
      <c r="U93" s="136">
        <f t="shared" si="22"/>
        <v>9.1</v>
      </c>
      <c r="V93" s="136">
        <f t="shared" si="22"/>
        <v>9.1</v>
      </c>
      <c r="W93" s="136">
        <f t="shared" si="22"/>
        <v>9.1</v>
      </c>
      <c r="X93" s="136">
        <f t="shared" si="22"/>
        <v>9.1</v>
      </c>
      <c r="Y93" s="136">
        <f t="shared" si="22"/>
        <v>9.1</v>
      </c>
      <c r="Z93" s="136">
        <f t="shared" si="22"/>
        <v>9.1</v>
      </c>
      <c r="AA93" s="136">
        <f t="shared" si="22"/>
        <v>9.1</v>
      </c>
      <c r="AB93" s="136">
        <f t="shared" si="22"/>
        <v>9.1</v>
      </c>
      <c r="AC93" s="136">
        <f t="shared" si="22"/>
        <v>9.1</v>
      </c>
      <c r="AD93" s="136">
        <f t="shared" si="22"/>
        <v>9.1</v>
      </c>
      <c r="AE93" s="136">
        <f t="shared" si="22"/>
        <v>9.1</v>
      </c>
      <c r="AF93" s="136">
        <f t="shared" si="22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1"/>
        <v>9.18</v>
      </c>
      <c r="D94" s="136">
        <f t="shared" si="21"/>
        <v>9.18</v>
      </c>
      <c r="E94" s="136">
        <f t="shared" si="21"/>
        <v>9.18</v>
      </c>
      <c r="F94" s="136">
        <f t="shared" si="21"/>
        <v>9.18</v>
      </c>
      <c r="G94" s="136">
        <f t="shared" si="21"/>
        <v>9.18</v>
      </c>
      <c r="H94" s="136">
        <f t="shared" si="21"/>
        <v>9.18</v>
      </c>
      <c r="I94" s="136">
        <f t="shared" si="21"/>
        <v>9.18</v>
      </c>
      <c r="J94" s="136">
        <f t="shared" si="21"/>
        <v>9.18</v>
      </c>
      <c r="K94" s="136">
        <f t="shared" si="21"/>
        <v>9.18</v>
      </c>
      <c r="L94" s="136">
        <f t="shared" si="21"/>
        <v>9.18</v>
      </c>
      <c r="M94" s="136">
        <f t="shared" si="21"/>
        <v>9.18</v>
      </c>
      <c r="N94" s="136">
        <f t="shared" si="21"/>
        <v>9.18</v>
      </c>
      <c r="O94" s="136">
        <f t="shared" si="21"/>
        <v>9.18</v>
      </c>
      <c r="P94" s="136">
        <f t="shared" si="21"/>
        <v>9.18</v>
      </c>
      <c r="Q94" s="136">
        <f t="shared" si="21"/>
        <v>9.18</v>
      </c>
      <c r="R94" s="136">
        <f t="shared" si="21"/>
        <v>9.18</v>
      </c>
      <c r="S94" s="136">
        <f t="shared" si="22"/>
        <v>9.18</v>
      </c>
      <c r="T94" s="136">
        <f t="shared" si="22"/>
        <v>9.18</v>
      </c>
      <c r="U94" s="136">
        <f t="shared" si="22"/>
        <v>9.18</v>
      </c>
      <c r="V94" s="136">
        <f t="shared" si="22"/>
        <v>9.18</v>
      </c>
      <c r="W94" s="136">
        <f t="shared" si="22"/>
        <v>9.18</v>
      </c>
      <c r="X94" s="136">
        <f t="shared" si="22"/>
        <v>9.18</v>
      </c>
      <c r="Y94" s="136">
        <f t="shared" si="22"/>
        <v>9.18</v>
      </c>
      <c r="Z94" s="136">
        <f t="shared" si="22"/>
        <v>9.18</v>
      </c>
      <c r="AA94" s="136">
        <f t="shared" si="22"/>
        <v>9.18</v>
      </c>
      <c r="AB94" s="136">
        <f t="shared" si="22"/>
        <v>9.18</v>
      </c>
      <c r="AC94" s="136">
        <f t="shared" si="22"/>
        <v>9.18</v>
      </c>
      <c r="AD94" s="136">
        <f t="shared" si="22"/>
        <v>9.18</v>
      </c>
      <c r="AE94" s="136">
        <f t="shared" si="22"/>
        <v>9.18</v>
      </c>
      <c r="AF94" s="136">
        <f t="shared" si="22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1"/>
        <v>7</v>
      </c>
      <c r="D95" s="136">
        <f t="shared" si="21"/>
        <v>7</v>
      </c>
      <c r="E95" s="136">
        <f t="shared" si="21"/>
        <v>7</v>
      </c>
      <c r="F95" s="136">
        <f t="shared" si="21"/>
        <v>7</v>
      </c>
      <c r="G95" s="136">
        <f t="shared" si="21"/>
        <v>7</v>
      </c>
      <c r="H95" s="136">
        <f t="shared" si="21"/>
        <v>7</v>
      </c>
      <c r="I95" s="136">
        <f t="shared" si="21"/>
        <v>7</v>
      </c>
      <c r="J95" s="136">
        <f t="shared" si="21"/>
        <v>7</v>
      </c>
      <c r="K95" s="136">
        <f t="shared" si="21"/>
        <v>7</v>
      </c>
      <c r="L95" s="136">
        <f t="shared" si="21"/>
        <v>7</v>
      </c>
      <c r="M95" s="136">
        <f t="shared" si="21"/>
        <v>7</v>
      </c>
      <c r="N95" s="136">
        <f t="shared" si="21"/>
        <v>7</v>
      </c>
      <c r="O95" s="136">
        <f t="shared" si="21"/>
        <v>7</v>
      </c>
      <c r="P95" s="136">
        <f t="shared" si="21"/>
        <v>7</v>
      </c>
      <c r="Q95" s="136">
        <f t="shared" si="21"/>
        <v>7</v>
      </c>
      <c r="R95" s="136">
        <f t="shared" si="21"/>
        <v>7</v>
      </c>
      <c r="S95" s="136">
        <f t="shared" si="22"/>
        <v>7</v>
      </c>
      <c r="T95" s="136">
        <f t="shared" si="22"/>
        <v>7</v>
      </c>
      <c r="U95" s="136">
        <f t="shared" si="22"/>
        <v>7</v>
      </c>
      <c r="V95" s="136">
        <f t="shared" si="22"/>
        <v>7</v>
      </c>
      <c r="W95" s="136">
        <f t="shared" si="22"/>
        <v>7</v>
      </c>
      <c r="X95" s="136">
        <f t="shared" si="22"/>
        <v>7</v>
      </c>
      <c r="Y95" s="136">
        <f t="shared" si="22"/>
        <v>7</v>
      </c>
      <c r="Z95" s="136">
        <f t="shared" si="22"/>
        <v>7</v>
      </c>
      <c r="AA95" s="136">
        <f t="shared" si="22"/>
        <v>7</v>
      </c>
      <c r="AB95" s="136">
        <f t="shared" si="22"/>
        <v>7</v>
      </c>
      <c r="AC95" s="136">
        <f t="shared" si="22"/>
        <v>7</v>
      </c>
      <c r="AD95" s="136">
        <f t="shared" si="22"/>
        <v>7</v>
      </c>
      <c r="AE95" s="136">
        <f t="shared" si="22"/>
        <v>7</v>
      </c>
      <c r="AF95" s="136">
        <f t="shared" si="22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1"/>
        <v>2.25</v>
      </c>
      <c r="D96" s="136">
        <f t="shared" si="21"/>
        <v>2.25</v>
      </c>
      <c r="E96" s="136">
        <f t="shared" si="21"/>
        <v>2.25</v>
      </c>
      <c r="F96" s="136">
        <f t="shared" si="21"/>
        <v>2.25</v>
      </c>
      <c r="G96" s="136">
        <f t="shared" si="21"/>
        <v>2.25</v>
      </c>
      <c r="H96" s="136">
        <f t="shared" si="21"/>
        <v>2.25</v>
      </c>
      <c r="I96" s="136">
        <f t="shared" si="21"/>
        <v>2.25</v>
      </c>
      <c r="J96" s="136">
        <f t="shared" si="21"/>
        <v>2.25</v>
      </c>
      <c r="K96" s="136">
        <f t="shared" si="21"/>
        <v>2.25</v>
      </c>
      <c r="L96" s="136">
        <f t="shared" si="21"/>
        <v>2.25</v>
      </c>
      <c r="M96" s="136">
        <f t="shared" si="21"/>
        <v>2.25</v>
      </c>
      <c r="N96" s="136">
        <f t="shared" si="21"/>
        <v>2.25</v>
      </c>
      <c r="O96" s="136">
        <f t="shared" si="21"/>
        <v>2.25</v>
      </c>
      <c r="P96" s="136">
        <f t="shared" si="21"/>
        <v>2.25</v>
      </c>
      <c r="Q96" s="136">
        <f t="shared" si="21"/>
        <v>2.25</v>
      </c>
      <c r="R96" s="136">
        <f t="shared" si="21"/>
        <v>2.25</v>
      </c>
      <c r="S96" s="136">
        <f t="shared" si="22"/>
        <v>2.25</v>
      </c>
      <c r="T96" s="136">
        <f t="shared" si="22"/>
        <v>2.25</v>
      </c>
      <c r="U96" s="136">
        <f t="shared" si="22"/>
        <v>2.25</v>
      </c>
      <c r="V96" s="136">
        <f t="shared" si="22"/>
        <v>2.25</v>
      </c>
      <c r="W96" s="136">
        <f t="shared" si="22"/>
        <v>2.25</v>
      </c>
      <c r="X96" s="136">
        <f t="shared" si="22"/>
        <v>2.25</v>
      </c>
      <c r="Y96" s="136">
        <f t="shared" si="22"/>
        <v>2.25</v>
      </c>
      <c r="Z96" s="136">
        <f t="shared" si="22"/>
        <v>2.25</v>
      </c>
      <c r="AA96" s="136">
        <f t="shared" si="22"/>
        <v>2.25</v>
      </c>
      <c r="AB96" s="136">
        <f t="shared" si="22"/>
        <v>2.25</v>
      </c>
      <c r="AC96" s="136">
        <f t="shared" si="22"/>
        <v>2.25</v>
      </c>
      <c r="AD96" s="136">
        <f t="shared" si="22"/>
        <v>2.25</v>
      </c>
      <c r="AE96" s="136">
        <f t="shared" si="22"/>
        <v>2.25</v>
      </c>
      <c r="AF96" s="136">
        <f t="shared" si="22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1"/>
        <v>1.64</v>
      </c>
      <c r="D97" s="136">
        <f t="shared" si="21"/>
        <v>1.64</v>
      </c>
      <c r="E97" s="136">
        <f t="shared" si="21"/>
        <v>1.64</v>
      </c>
      <c r="F97" s="136">
        <f t="shared" si="21"/>
        <v>1.64</v>
      </c>
      <c r="G97" s="136">
        <f t="shared" si="21"/>
        <v>1.64</v>
      </c>
      <c r="H97" s="136">
        <f t="shared" si="21"/>
        <v>1.64</v>
      </c>
      <c r="I97" s="136">
        <f t="shared" si="21"/>
        <v>1.64</v>
      </c>
      <c r="J97" s="136">
        <f t="shared" si="21"/>
        <v>1.64</v>
      </c>
      <c r="K97" s="136">
        <f t="shared" si="21"/>
        <v>1.64</v>
      </c>
      <c r="L97" s="136">
        <f t="shared" si="21"/>
        <v>1.64</v>
      </c>
      <c r="M97" s="136">
        <f t="shared" si="21"/>
        <v>1.64</v>
      </c>
      <c r="N97" s="136">
        <f t="shared" si="21"/>
        <v>1.64</v>
      </c>
      <c r="O97" s="136">
        <f t="shared" si="21"/>
        <v>1.64</v>
      </c>
      <c r="P97" s="136">
        <f t="shared" si="21"/>
        <v>1.64</v>
      </c>
      <c r="Q97" s="136">
        <f t="shared" si="21"/>
        <v>1.64</v>
      </c>
      <c r="R97" s="136">
        <f t="shared" si="21"/>
        <v>1.64</v>
      </c>
      <c r="S97" s="136">
        <f t="shared" si="22"/>
        <v>1.64</v>
      </c>
      <c r="T97" s="136">
        <f t="shared" si="22"/>
        <v>1.64</v>
      </c>
      <c r="U97" s="136">
        <f t="shared" si="22"/>
        <v>1.64</v>
      </c>
      <c r="V97" s="136">
        <f t="shared" si="22"/>
        <v>1.64</v>
      </c>
      <c r="W97" s="136">
        <f t="shared" si="22"/>
        <v>1.64</v>
      </c>
      <c r="X97" s="136">
        <f t="shared" si="22"/>
        <v>1.64</v>
      </c>
      <c r="Y97" s="136">
        <f t="shared" si="22"/>
        <v>1.64</v>
      </c>
      <c r="Z97" s="136">
        <f t="shared" si="22"/>
        <v>1.64</v>
      </c>
      <c r="AA97" s="136">
        <f t="shared" si="22"/>
        <v>1.64</v>
      </c>
      <c r="AB97" s="136">
        <f t="shared" si="22"/>
        <v>1.64</v>
      </c>
      <c r="AC97" s="136">
        <f t="shared" si="22"/>
        <v>1.64</v>
      </c>
      <c r="AD97" s="136">
        <f t="shared" si="22"/>
        <v>1.64</v>
      </c>
      <c r="AE97" s="136">
        <f t="shared" si="22"/>
        <v>1.64</v>
      </c>
      <c r="AF97" s="136">
        <f t="shared" si="22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1"/>
        <v>1.62</v>
      </c>
      <c r="D98" s="136">
        <f t="shared" si="21"/>
        <v>1.62</v>
      </c>
      <c r="E98" s="136">
        <f t="shared" si="21"/>
        <v>1.62</v>
      </c>
      <c r="F98" s="136">
        <f t="shared" si="21"/>
        <v>1.62</v>
      </c>
      <c r="G98" s="136">
        <f t="shared" si="21"/>
        <v>1.62</v>
      </c>
      <c r="H98" s="136">
        <f t="shared" si="21"/>
        <v>1.62</v>
      </c>
      <c r="I98" s="136">
        <f t="shared" si="21"/>
        <v>1.62</v>
      </c>
      <c r="J98" s="136">
        <f t="shared" si="21"/>
        <v>1.62</v>
      </c>
      <c r="K98" s="136">
        <f t="shared" si="21"/>
        <v>1.62</v>
      </c>
      <c r="L98" s="136">
        <f t="shared" si="21"/>
        <v>1.62</v>
      </c>
      <c r="M98" s="136">
        <f t="shared" si="21"/>
        <v>1.62</v>
      </c>
      <c r="N98" s="136">
        <f t="shared" si="21"/>
        <v>1.62</v>
      </c>
      <c r="O98" s="136">
        <f t="shared" si="21"/>
        <v>1.62</v>
      </c>
      <c r="P98" s="136">
        <f t="shared" si="21"/>
        <v>1.62</v>
      </c>
      <c r="Q98" s="136">
        <f t="shared" si="21"/>
        <v>1.62</v>
      </c>
      <c r="R98" s="136">
        <f t="shared" si="21"/>
        <v>1.62</v>
      </c>
      <c r="S98" s="136">
        <f t="shared" si="22"/>
        <v>1.62</v>
      </c>
      <c r="T98" s="136">
        <f t="shared" si="22"/>
        <v>1.62</v>
      </c>
      <c r="U98" s="136">
        <f t="shared" si="22"/>
        <v>1.62</v>
      </c>
      <c r="V98" s="136">
        <f t="shared" si="22"/>
        <v>1.62</v>
      </c>
      <c r="W98" s="136">
        <f t="shared" si="22"/>
        <v>1.62</v>
      </c>
      <c r="X98" s="136">
        <f t="shared" si="22"/>
        <v>1.62</v>
      </c>
      <c r="Y98" s="136">
        <f t="shared" si="22"/>
        <v>1.62</v>
      </c>
      <c r="Z98" s="136">
        <f t="shared" si="22"/>
        <v>1.62</v>
      </c>
      <c r="AA98" s="136">
        <f t="shared" si="22"/>
        <v>1.62</v>
      </c>
      <c r="AB98" s="136">
        <f t="shared" si="22"/>
        <v>1.62</v>
      </c>
      <c r="AC98" s="136">
        <f t="shared" si="22"/>
        <v>1.62</v>
      </c>
      <c r="AD98" s="136">
        <f t="shared" si="22"/>
        <v>1.62</v>
      </c>
      <c r="AE98" s="136">
        <f t="shared" si="22"/>
        <v>1.62</v>
      </c>
      <c r="AF98" s="136">
        <f t="shared" si="22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1"/>
        <v>8.36</v>
      </c>
      <c r="D99" s="136">
        <f t="shared" si="21"/>
        <v>8.36</v>
      </c>
      <c r="E99" s="136">
        <f t="shared" si="21"/>
        <v>8.36</v>
      </c>
      <c r="F99" s="136">
        <f t="shared" si="21"/>
        <v>8.36</v>
      </c>
      <c r="G99" s="136">
        <f t="shared" si="21"/>
        <v>8.36</v>
      </c>
      <c r="H99" s="136">
        <f t="shared" si="21"/>
        <v>8.36</v>
      </c>
      <c r="I99" s="136">
        <f t="shared" si="21"/>
        <v>8.36</v>
      </c>
      <c r="J99" s="136">
        <f t="shared" si="21"/>
        <v>8.36</v>
      </c>
      <c r="K99" s="136">
        <f t="shared" si="21"/>
        <v>8.36</v>
      </c>
      <c r="L99" s="136">
        <f t="shared" si="21"/>
        <v>8.36</v>
      </c>
      <c r="M99" s="136">
        <f t="shared" si="21"/>
        <v>8.36</v>
      </c>
      <c r="N99" s="136">
        <f t="shared" si="21"/>
        <v>8.36</v>
      </c>
      <c r="O99" s="136">
        <f t="shared" si="21"/>
        <v>8.36</v>
      </c>
      <c r="P99" s="136">
        <f t="shared" si="21"/>
        <v>8.36</v>
      </c>
      <c r="Q99" s="136">
        <f t="shared" si="21"/>
        <v>8.36</v>
      </c>
      <c r="R99" s="136">
        <f t="shared" si="21"/>
        <v>8.36</v>
      </c>
      <c r="S99" s="136">
        <f t="shared" si="22"/>
        <v>8.36</v>
      </c>
      <c r="T99" s="136">
        <f t="shared" si="22"/>
        <v>8.36</v>
      </c>
      <c r="U99" s="136">
        <f t="shared" si="22"/>
        <v>8.36</v>
      </c>
      <c r="V99" s="136">
        <f t="shared" si="22"/>
        <v>8.36</v>
      </c>
      <c r="W99" s="136">
        <f t="shared" si="22"/>
        <v>8.36</v>
      </c>
      <c r="X99" s="136">
        <f t="shared" si="22"/>
        <v>8.36</v>
      </c>
      <c r="Y99" s="136">
        <f t="shared" si="22"/>
        <v>8.36</v>
      </c>
      <c r="Z99" s="136">
        <f t="shared" si="22"/>
        <v>8.36</v>
      </c>
      <c r="AA99" s="136">
        <f t="shared" si="22"/>
        <v>8.36</v>
      </c>
      <c r="AB99" s="136">
        <f t="shared" si="22"/>
        <v>8.36</v>
      </c>
      <c r="AC99" s="136">
        <f t="shared" si="22"/>
        <v>8.36</v>
      </c>
      <c r="AD99" s="136">
        <f t="shared" si="22"/>
        <v>8.36</v>
      </c>
      <c r="AE99" s="136">
        <f t="shared" si="22"/>
        <v>8.36</v>
      </c>
      <c r="AF99" s="136">
        <f t="shared" si="22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1"/>
        <v>8</v>
      </c>
      <c r="D100" s="136">
        <f t="shared" si="21"/>
        <v>8</v>
      </c>
      <c r="E100" s="136">
        <f t="shared" si="21"/>
        <v>8</v>
      </c>
      <c r="F100" s="136">
        <f t="shared" si="21"/>
        <v>8</v>
      </c>
      <c r="G100" s="136">
        <f t="shared" si="21"/>
        <v>8</v>
      </c>
      <c r="H100" s="136">
        <f t="shared" si="21"/>
        <v>8</v>
      </c>
      <c r="I100" s="136">
        <v>5.4</v>
      </c>
      <c r="J100" s="136">
        <f t="shared" si="21"/>
        <v>5.4</v>
      </c>
      <c r="K100" s="136">
        <f t="shared" si="21"/>
        <v>5.4</v>
      </c>
      <c r="L100" s="136">
        <f t="shared" si="21"/>
        <v>5.4</v>
      </c>
      <c r="M100" s="136">
        <f t="shared" si="21"/>
        <v>5.4</v>
      </c>
      <c r="N100" s="136">
        <f t="shared" si="21"/>
        <v>5.4</v>
      </c>
      <c r="O100" s="136">
        <f t="shared" si="21"/>
        <v>5.4</v>
      </c>
      <c r="P100" s="136">
        <f t="shared" si="21"/>
        <v>5.4</v>
      </c>
      <c r="Q100" s="136">
        <f t="shared" si="21"/>
        <v>5.4</v>
      </c>
      <c r="R100" s="136">
        <f t="shared" si="21"/>
        <v>5.4</v>
      </c>
      <c r="S100" s="136">
        <f t="shared" si="22"/>
        <v>5.4</v>
      </c>
      <c r="T100" s="136">
        <f t="shared" si="22"/>
        <v>5.4</v>
      </c>
      <c r="U100" s="136">
        <f t="shared" si="22"/>
        <v>5.4</v>
      </c>
      <c r="V100" s="136">
        <f t="shared" si="22"/>
        <v>5.4</v>
      </c>
      <c r="W100" s="136">
        <f t="shared" si="22"/>
        <v>5.4</v>
      </c>
      <c r="X100" s="136">
        <f t="shared" si="22"/>
        <v>5.4</v>
      </c>
      <c r="Y100" s="136">
        <f t="shared" si="22"/>
        <v>5.4</v>
      </c>
      <c r="Z100" s="136">
        <f t="shared" si="22"/>
        <v>5.4</v>
      </c>
      <c r="AA100" s="136">
        <f t="shared" si="22"/>
        <v>5.4</v>
      </c>
      <c r="AB100" s="136">
        <f t="shared" si="22"/>
        <v>5.4</v>
      </c>
      <c r="AC100" s="136">
        <f t="shared" si="22"/>
        <v>5.4</v>
      </c>
      <c r="AD100" s="136">
        <f t="shared" si="22"/>
        <v>5.4</v>
      </c>
      <c r="AE100" s="136">
        <f t="shared" si="22"/>
        <v>5.4</v>
      </c>
      <c r="AF100" s="136">
        <f t="shared" si="22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1"/>
        <v>6.57</v>
      </c>
      <c r="D101" s="136">
        <f t="shared" si="21"/>
        <v>6.57</v>
      </c>
      <c r="E101" s="136">
        <f t="shared" si="21"/>
        <v>6.57</v>
      </c>
      <c r="F101" s="136">
        <f t="shared" si="21"/>
        <v>6.57</v>
      </c>
      <c r="G101" s="136">
        <f t="shared" si="21"/>
        <v>6.57</v>
      </c>
      <c r="H101" s="136">
        <f t="shared" si="21"/>
        <v>6.57</v>
      </c>
      <c r="I101" s="136">
        <f t="shared" si="21"/>
        <v>6.57</v>
      </c>
      <c r="J101" s="136">
        <f t="shared" si="21"/>
        <v>6.57</v>
      </c>
      <c r="K101" s="136">
        <f t="shared" si="21"/>
        <v>6.57</v>
      </c>
      <c r="L101" s="136">
        <f t="shared" si="21"/>
        <v>6.57</v>
      </c>
      <c r="M101" s="136">
        <f t="shared" si="21"/>
        <v>6.57</v>
      </c>
      <c r="N101" s="136">
        <f t="shared" si="21"/>
        <v>6.57</v>
      </c>
      <c r="O101" s="136">
        <f t="shared" si="21"/>
        <v>6.57</v>
      </c>
      <c r="P101" s="136">
        <f t="shared" si="21"/>
        <v>6.57</v>
      </c>
      <c r="Q101" s="136">
        <f t="shared" si="21"/>
        <v>6.57</v>
      </c>
      <c r="R101" s="136">
        <f t="shared" si="21"/>
        <v>6.57</v>
      </c>
      <c r="S101" s="136">
        <f t="shared" si="22"/>
        <v>6.57</v>
      </c>
      <c r="T101" s="136">
        <f t="shared" si="22"/>
        <v>6.57</v>
      </c>
      <c r="U101" s="136">
        <f t="shared" si="22"/>
        <v>6.57</v>
      </c>
      <c r="V101" s="136">
        <f t="shared" si="22"/>
        <v>6.57</v>
      </c>
      <c r="W101" s="136">
        <f t="shared" si="22"/>
        <v>6.57</v>
      </c>
      <c r="X101" s="136">
        <f t="shared" si="22"/>
        <v>6.57</v>
      </c>
      <c r="Y101" s="136">
        <f t="shared" si="22"/>
        <v>6.57</v>
      </c>
      <c r="Z101" s="136">
        <f t="shared" si="22"/>
        <v>6.57</v>
      </c>
      <c r="AA101" s="136">
        <f t="shared" si="22"/>
        <v>6.57</v>
      </c>
      <c r="AB101" s="136">
        <f t="shared" si="22"/>
        <v>6.57</v>
      </c>
      <c r="AC101" s="136">
        <f t="shared" si="22"/>
        <v>6.57</v>
      </c>
      <c r="AD101" s="136">
        <f t="shared" si="22"/>
        <v>6.57</v>
      </c>
      <c r="AE101" s="136">
        <f t="shared" si="22"/>
        <v>6.57</v>
      </c>
      <c r="AF101" s="136">
        <f t="shared" si="22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1"/>
        <v>3.43</v>
      </c>
      <c r="D102" s="136">
        <f t="shared" si="21"/>
        <v>3.43</v>
      </c>
      <c r="E102" s="136">
        <f t="shared" si="21"/>
        <v>3.43</v>
      </c>
      <c r="F102" s="136">
        <f t="shared" si="21"/>
        <v>3.43</v>
      </c>
      <c r="G102" s="136">
        <f t="shared" si="21"/>
        <v>3.43</v>
      </c>
      <c r="H102" s="136">
        <f t="shared" si="21"/>
        <v>3.43</v>
      </c>
      <c r="I102" s="136">
        <f t="shared" si="21"/>
        <v>3.43</v>
      </c>
      <c r="J102" s="136">
        <f t="shared" si="21"/>
        <v>3.43</v>
      </c>
      <c r="K102" s="136">
        <f t="shared" si="21"/>
        <v>3.43</v>
      </c>
      <c r="L102" s="136">
        <f t="shared" si="21"/>
        <v>3.43</v>
      </c>
      <c r="M102" s="136">
        <f t="shared" si="21"/>
        <v>3.43</v>
      </c>
      <c r="N102" s="136">
        <f t="shared" si="21"/>
        <v>3.43</v>
      </c>
      <c r="O102" s="136">
        <f t="shared" si="21"/>
        <v>3.43</v>
      </c>
      <c r="P102" s="136">
        <f t="shared" si="21"/>
        <v>3.43</v>
      </c>
      <c r="Q102" s="136">
        <f t="shared" si="21"/>
        <v>3.43</v>
      </c>
      <c r="R102" s="136">
        <f t="shared" si="21"/>
        <v>3.43</v>
      </c>
      <c r="S102" s="136">
        <f t="shared" si="22"/>
        <v>3.43</v>
      </c>
      <c r="T102" s="136">
        <f t="shared" si="22"/>
        <v>3.43</v>
      </c>
      <c r="U102" s="136">
        <f t="shared" si="22"/>
        <v>3.43</v>
      </c>
      <c r="V102" s="136">
        <f t="shared" si="22"/>
        <v>3.43</v>
      </c>
      <c r="W102" s="136">
        <f t="shared" si="22"/>
        <v>3.43</v>
      </c>
      <c r="X102" s="136">
        <f t="shared" si="22"/>
        <v>3.43</v>
      </c>
      <c r="Y102" s="136">
        <f t="shared" si="22"/>
        <v>3.43</v>
      </c>
      <c r="Z102" s="136">
        <f t="shared" si="22"/>
        <v>3.43</v>
      </c>
      <c r="AA102" s="136">
        <f t="shared" si="22"/>
        <v>3.43</v>
      </c>
      <c r="AB102" s="136">
        <f t="shared" si="22"/>
        <v>3.43</v>
      </c>
      <c r="AC102" s="136">
        <f t="shared" si="22"/>
        <v>3.43</v>
      </c>
      <c r="AD102" s="136">
        <f t="shared" si="22"/>
        <v>3.43</v>
      </c>
      <c r="AE102" s="136">
        <f t="shared" si="22"/>
        <v>3.43</v>
      </c>
      <c r="AF102" s="136">
        <f t="shared" si="22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1"/>
        <v>8</v>
      </c>
      <c r="D103" s="136">
        <f t="shared" si="21"/>
        <v>8</v>
      </c>
      <c r="E103" s="136">
        <f t="shared" si="21"/>
        <v>8</v>
      </c>
      <c r="F103" s="136">
        <f t="shared" si="21"/>
        <v>8</v>
      </c>
      <c r="G103" s="136">
        <f t="shared" si="21"/>
        <v>8</v>
      </c>
      <c r="H103" s="136">
        <f t="shared" si="21"/>
        <v>8</v>
      </c>
      <c r="I103" s="136">
        <f t="shared" si="21"/>
        <v>8</v>
      </c>
      <c r="J103" s="136">
        <f t="shared" si="21"/>
        <v>8</v>
      </c>
      <c r="K103" s="136">
        <f t="shared" si="21"/>
        <v>8</v>
      </c>
      <c r="L103" s="136">
        <f t="shared" si="21"/>
        <v>8</v>
      </c>
      <c r="M103" s="136">
        <f t="shared" si="21"/>
        <v>8</v>
      </c>
      <c r="N103" s="136">
        <f t="shared" si="21"/>
        <v>8</v>
      </c>
      <c r="O103" s="136">
        <f t="shared" si="21"/>
        <v>8</v>
      </c>
      <c r="P103" s="136">
        <f t="shared" si="21"/>
        <v>8</v>
      </c>
      <c r="Q103" s="136">
        <f t="shared" si="21"/>
        <v>8</v>
      </c>
      <c r="R103" s="136">
        <f t="shared" si="21"/>
        <v>8</v>
      </c>
      <c r="S103" s="136">
        <f t="shared" si="22"/>
        <v>8</v>
      </c>
      <c r="T103" s="136">
        <f t="shared" si="22"/>
        <v>8</v>
      </c>
      <c r="U103" s="136">
        <f t="shared" si="22"/>
        <v>8</v>
      </c>
      <c r="V103" s="136">
        <f t="shared" si="22"/>
        <v>8</v>
      </c>
      <c r="W103" s="136">
        <f t="shared" si="22"/>
        <v>8</v>
      </c>
      <c r="X103" s="136">
        <f t="shared" si="22"/>
        <v>8</v>
      </c>
      <c r="Y103" s="136">
        <f t="shared" si="22"/>
        <v>8</v>
      </c>
      <c r="Z103" s="136">
        <f t="shared" si="22"/>
        <v>8</v>
      </c>
      <c r="AA103" s="136">
        <f t="shared" si="22"/>
        <v>8</v>
      </c>
      <c r="AB103" s="136">
        <f t="shared" si="22"/>
        <v>8</v>
      </c>
      <c r="AC103" s="136">
        <f t="shared" si="22"/>
        <v>8</v>
      </c>
      <c r="AD103" s="136">
        <f t="shared" si="22"/>
        <v>8</v>
      </c>
      <c r="AE103" s="136">
        <f t="shared" si="22"/>
        <v>8</v>
      </c>
      <c r="AF103" s="136">
        <f t="shared" si="22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1"/>
        <v>2.96</v>
      </c>
      <c r="D104" s="136">
        <f t="shared" si="21"/>
        <v>2.96</v>
      </c>
      <c r="E104" s="136">
        <f t="shared" si="21"/>
        <v>2.96</v>
      </c>
      <c r="F104" s="136">
        <f t="shared" si="21"/>
        <v>2.96</v>
      </c>
      <c r="G104" s="136">
        <f t="shared" si="21"/>
        <v>2.96</v>
      </c>
      <c r="H104" s="136">
        <f t="shared" si="21"/>
        <v>2.96</v>
      </c>
      <c r="I104" s="136">
        <f t="shared" si="21"/>
        <v>2.96</v>
      </c>
      <c r="J104" s="136">
        <f t="shared" si="21"/>
        <v>2.96</v>
      </c>
      <c r="K104" s="136">
        <f t="shared" si="21"/>
        <v>2.96</v>
      </c>
      <c r="L104" s="136">
        <f t="shared" si="21"/>
        <v>2.96</v>
      </c>
      <c r="M104" s="136">
        <f t="shared" si="21"/>
        <v>2.96</v>
      </c>
      <c r="N104" s="136">
        <f t="shared" si="21"/>
        <v>2.96</v>
      </c>
      <c r="O104" s="136">
        <f t="shared" si="21"/>
        <v>2.96</v>
      </c>
      <c r="P104" s="136">
        <f t="shared" si="21"/>
        <v>2.96</v>
      </c>
      <c r="Q104" s="136">
        <f t="shared" si="21"/>
        <v>2.96</v>
      </c>
      <c r="R104" s="136">
        <f t="shared" si="21"/>
        <v>2.96</v>
      </c>
      <c r="S104" s="136">
        <f t="shared" si="22"/>
        <v>2.96</v>
      </c>
      <c r="T104" s="136">
        <f t="shared" si="22"/>
        <v>2.96</v>
      </c>
      <c r="U104" s="136">
        <f t="shared" si="22"/>
        <v>2.96</v>
      </c>
      <c r="V104" s="136">
        <f t="shared" si="22"/>
        <v>2.96</v>
      </c>
      <c r="W104" s="136">
        <f t="shared" si="22"/>
        <v>2.96</v>
      </c>
      <c r="X104" s="136">
        <f t="shared" si="22"/>
        <v>2.96</v>
      </c>
      <c r="Y104" s="136">
        <f t="shared" si="22"/>
        <v>2.96</v>
      </c>
      <c r="Z104" s="136">
        <f t="shared" si="22"/>
        <v>2.96</v>
      </c>
      <c r="AA104" s="136">
        <f t="shared" si="22"/>
        <v>2.96</v>
      </c>
      <c r="AB104" s="136">
        <f t="shared" si="22"/>
        <v>2.96</v>
      </c>
      <c r="AC104" s="136">
        <f t="shared" si="22"/>
        <v>2.96</v>
      </c>
      <c r="AD104" s="136">
        <f t="shared" si="22"/>
        <v>2.96</v>
      </c>
      <c r="AE104" s="136">
        <f t="shared" si="22"/>
        <v>2.96</v>
      </c>
      <c r="AF104" s="136">
        <f t="shared" si="22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1"/>
        <v>7</v>
      </c>
      <c r="E105" s="136">
        <f t="shared" si="21"/>
        <v>7</v>
      </c>
      <c r="F105" s="136">
        <f t="shared" si="21"/>
        <v>7</v>
      </c>
      <c r="G105" s="136">
        <f t="shared" si="21"/>
        <v>7</v>
      </c>
      <c r="H105" s="136">
        <f t="shared" si="21"/>
        <v>7</v>
      </c>
      <c r="I105" s="136">
        <f t="shared" si="21"/>
        <v>7</v>
      </c>
      <c r="J105" s="136">
        <f t="shared" si="21"/>
        <v>7</v>
      </c>
      <c r="K105" s="136">
        <f t="shared" si="21"/>
        <v>7</v>
      </c>
      <c r="L105" s="136">
        <f t="shared" si="21"/>
        <v>7</v>
      </c>
      <c r="M105" s="136">
        <f t="shared" si="21"/>
        <v>7</v>
      </c>
      <c r="N105" s="136">
        <f t="shared" si="21"/>
        <v>7</v>
      </c>
      <c r="O105" s="136">
        <f t="shared" si="21"/>
        <v>7</v>
      </c>
      <c r="P105" s="136">
        <f t="shared" si="21"/>
        <v>7</v>
      </c>
      <c r="Q105" s="136">
        <f t="shared" si="21"/>
        <v>7</v>
      </c>
      <c r="R105" s="136">
        <f t="shared" si="21"/>
        <v>7</v>
      </c>
      <c r="S105" s="136">
        <f t="shared" si="22"/>
        <v>7</v>
      </c>
      <c r="T105" s="136">
        <f t="shared" si="22"/>
        <v>7</v>
      </c>
      <c r="U105" s="136">
        <f t="shared" si="22"/>
        <v>7</v>
      </c>
      <c r="V105" s="136">
        <f t="shared" si="22"/>
        <v>7</v>
      </c>
      <c r="W105" s="136">
        <f t="shared" si="22"/>
        <v>7</v>
      </c>
      <c r="X105" s="136">
        <f t="shared" si="22"/>
        <v>7</v>
      </c>
      <c r="Y105" s="136">
        <f t="shared" si="22"/>
        <v>7</v>
      </c>
      <c r="Z105" s="136">
        <f t="shared" si="22"/>
        <v>7</v>
      </c>
      <c r="AA105" s="136">
        <f t="shared" si="22"/>
        <v>7</v>
      </c>
      <c r="AB105" s="136">
        <f t="shared" si="22"/>
        <v>7</v>
      </c>
      <c r="AC105" s="136">
        <f t="shared" si="22"/>
        <v>7</v>
      </c>
      <c r="AD105" s="136">
        <f t="shared" si="22"/>
        <v>7</v>
      </c>
      <c r="AE105" s="136">
        <f t="shared" si="22"/>
        <v>7</v>
      </c>
      <c r="AF105" s="136">
        <f t="shared" si="22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3">B106</f>
        <v>3.47</v>
      </c>
      <c r="D106" s="136">
        <f t="shared" si="23"/>
        <v>3.47</v>
      </c>
      <c r="E106" s="136">
        <f t="shared" si="23"/>
        <v>3.47</v>
      </c>
      <c r="F106" s="136">
        <f t="shared" si="23"/>
        <v>3.47</v>
      </c>
      <c r="G106" s="136">
        <f t="shared" si="23"/>
        <v>3.47</v>
      </c>
      <c r="H106" s="136">
        <f t="shared" si="23"/>
        <v>3.47</v>
      </c>
      <c r="I106" s="136">
        <f t="shared" si="23"/>
        <v>3.47</v>
      </c>
      <c r="J106" s="136">
        <f t="shared" si="23"/>
        <v>3.47</v>
      </c>
      <c r="K106" s="136">
        <f t="shared" si="23"/>
        <v>3.47</v>
      </c>
      <c r="L106" s="136">
        <f t="shared" si="23"/>
        <v>3.47</v>
      </c>
      <c r="M106" s="136">
        <f t="shared" si="23"/>
        <v>3.47</v>
      </c>
      <c r="N106" s="136">
        <f t="shared" si="23"/>
        <v>3.47</v>
      </c>
      <c r="O106" s="136">
        <f t="shared" si="23"/>
        <v>3.47</v>
      </c>
      <c r="P106" s="136">
        <f t="shared" si="23"/>
        <v>3.47</v>
      </c>
      <c r="Q106" s="136">
        <f t="shared" si="23"/>
        <v>3.47</v>
      </c>
      <c r="R106" s="136">
        <f t="shared" si="23"/>
        <v>3.47</v>
      </c>
      <c r="S106" s="136">
        <f t="shared" ref="S106:AF124" si="24">R106</f>
        <v>3.47</v>
      </c>
      <c r="T106" s="136">
        <f t="shared" si="24"/>
        <v>3.47</v>
      </c>
      <c r="U106" s="136">
        <f t="shared" si="24"/>
        <v>3.47</v>
      </c>
      <c r="V106" s="136">
        <f t="shared" si="24"/>
        <v>3.47</v>
      </c>
      <c r="W106" s="136">
        <f t="shared" si="24"/>
        <v>3.47</v>
      </c>
      <c r="X106" s="136">
        <f t="shared" si="24"/>
        <v>3.47</v>
      </c>
      <c r="Y106" s="136">
        <f t="shared" si="24"/>
        <v>3.47</v>
      </c>
      <c r="Z106" s="136">
        <f t="shared" si="24"/>
        <v>3.47</v>
      </c>
      <c r="AA106" s="136">
        <f t="shared" si="24"/>
        <v>3.47</v>
      </c>
      <c r="AB106" s="136">
        <f t="shared" si="24"/>
        <v>3.47</v>
      </c>
      <c r="AC106" s="136">
        <f t="shared" si="24"/>
        <v>3.47</v>
      </c>
      <c r="AD106" s="136">
        <f t="shared" si="24"/>
        <v>3.47</v>
      </c>
      <c r="AE106" s="136">
        <f t="shared" si="24"/>
        <v>3.47</v>
      </c>
      <c r="AF106" s="136">
        <f t="shared" si="24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3"/>
        <v>2.1</v>
      </c>
      <c r="D107" s="136">
        <f t="shared" si="23"/>
        <v>2.1</v>
      </c>
      <c r="E107" s="136">
        <f t="shared" si="23"/>
        <v>2.1</v>
      </c>
      <c r="F107" s="136">
        <f t="shared" si="23"/>
        <v>2.1</v>
      </c>
      <c r="G107" s="136">
        <f t="shared" si="23"/>
        <v>2.1</v>
      </c>
      <c r="H107" s="136">
        <f t="shared" si="23"/>
        <v>2.1</v>
      </c>
      <c r="I107" s="136">
        <f t="shared" si="23"/>
        <v>2.1</v>
      </c>
      <c r="J107" s="136">
        <f t="shared" si="23"/>
        <v>2.1</v>
      </c>
      <c r="K107" s="136">
        <f t="shared" si="23"/>
        <v>2.1</v>
      </c>
      <c r="L107" s="136">
        <f t="shared" si="23"/>
        <v>2.1</v>
      </c>
      <c r="M107" s="136">
        <f t="shared" si="23"/>
        <v>2.1</v>
      </c>
      <c r="N107" s="136">
        <f t="shared" si="23"/>
        <v>2.1</v>
      </c>
      <c r="O107" s="136">
        <f t="shared" si="23"/>
        <v>2.1</v>
      </c>
      <c r="P107" s="136">
        <f t="shared" si="23"/>
        <v>2.1</v>
      </c>
      <c r="Q107" s="136">
        <f t="shared" si="23"/>
        <v>2.1</v>
      </c>
      <c r="R107" s="136">
        <f t="shared" si="23"/>
        <v>2.1</v>
      </c>
      <c r="S107" s="136">
        <f t="shared" si="24"/>
        <v>2.1</v>
      </c>
      <c r="T107" s="136">
        <f t="shared" si="24"/>
        <v>2.1</v>
      </c>
      <c r="U107" s="136">
        <f t="shared" si="24"/>
        <v>2.1</v>
      </c>
      <c r="V107" s="136">
        <f t="shared" si="24"/>
        <v>2.1</v>
      </c>
      <c r="W107" s="136">
        <f t="shared" si="24"/>
        <v>2.1</v>
      </c>
      <c r="X107" s="136">
        <f t="shared" si="24"/>
        <v>2.1</v>
      </c>
      <c r="Y107" s="136">
        <f t="shared" si="24"/>
        <v>2.1</v>
      </c>
      <c r="Z107" s="136">
        <f t="shared" si="24"/>
        <v>2.1</v>
      </c>
      <c r="AA107" s="136">
        <f t="shared" si="24"/>
        <v>2.1</v>
      </c>
      <c r="AB107" s="136">
        <f t="shared" si="24"/>
        <v>2.1</v>
      </c>
      <c r="AC107" s="136">
        <f t="shared" si="24"/>
        <v>2.1</v>
      </c>
      <c r="AD107" s="136">
        <f t="shared" si="24"/>
        <v>2.1</v>
      </c>
      <c r="AE107" s="136">
        <f t="shared" si="24"/>
        <v>2.1</v>
      </c>
      <c r="AF107" s="136">
        <f t="shared" si="24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3"/>
        <v>9.3000000000000007</v>
      </c>
      <c r="D108" s="136">
        <f t="shared" si="23"/>
        <v>9.3000000000000007</v>
      </c>
      <c r="E108" s="136">
        <f t="shared" si="23"/>
        <v>9.3000000000000007</v>
      </c>
      <c r="F108" s="136">
        <f t="shared" si="23"/>
        <v>9.3000000000000007</v>
      </c>
      <c r="G108" s="136">
        <f t="shared" si="23"/>
        <v>9.3000000000000007</v>
      </c>
      <c r="H108" s="136">
        <f t="shared" si="23"/>
        <v>9.3000000000000007</v>
      </c>
      <c r="I108" s="136">
        <f t="shared" si="23"/>
        <v>9.3000000000000007</v>
      </c>
      <c r="J108" s="136">
        <f t="shared" si="23"/>
        <v>9.3000000000000007</v>
      </c>
      <c r="K108" s="136">
        <f t="shared" si="23"/>
        <v>9.3000000000000007</v>
      </c>
      <c r="L108" s="136">
        <f t="shared" si="23"/>
        <v>9.3000000000000007</v>
      </c>
      <c r="M108" s="136">
        <f t="shared" si="23"/>
        <v>9.3000000000000007</v>
      </c>
      <c r="N108" s="136">
        <f t="shared" si="23"/>
        <v>9.3000000000000007</v>
      </c>
      <c r="O108" s="136">
        <f t="shared" si="23"/>
        <v>9.3000000000000007</v>
      </c>
      <c r="P108" s="136">
        <f t="shared" si="23"/>
        <v>9.3000000000000007</v>
      </c>
      <c r="Q108" s="136">
        <f t="shared" si="23"/>
        <v>9.3000000000000007</v>
      </c>
      <c r="R108" s="136">
        <f t="shared" si="23"/>
        <v>9.3000000000000007</v>
      </c>
      <c r="S108" s="136">
        <f t="shared" si="24"/>
        <v>9.3000000000000007</v>
      </c>
      <c r="T108" s="136">
        <f t="shared" si="24"/>
        <v>9.3000000000000007</v>
      </c>
      <c r="U108" s="136">
        <f t="shared" si="24"/>
        <v>9.3000000000000007</v>
      </c>
      <c r="V108" s="136">
        <f t="shared" si="24"/>
        <v>9.3000000000000007</v>
      </c>
      <c r="W108" s="136">
        <f t="shared" si="24"/>
        <v>9.3000000000000007</v>
      </c>
      <c r="X108" s="136">
        <f t="shared" si="24"/>
        <v>9.3000000000000007</v>
      </c>
      <c r="Y108" s="136">
        <f t="shared" si="24"/>
        <v>9.3000000000000007</v>
      </c>
      <c r="Z108" s="136">
        <f t="shared" si="24"/>
        <v>9.3000000000000007</v>
      </c>
      <c r="AA108" s="136">
        <f t="shared" si="24"/>
        <v>9.3000000000000007</v>
      </c>
      <c r="AB108" s="136">
        <f t="shared" si="24"/>
        <v>9.3000000000000007</v>
      </c>
      <c r="AC108" s="136">
        <f t="shared" si="24"/>
        <v>9.3000000000000007</v>
      </c>
      <c r="AD108" s="136">
        <f t="shared" si="24"/>
        <v>9.3000000000000007</v>
      </c>
      <c r="AE108" s="136">
        <f t="shared" si="24"/>
        <v>9.3000000000000007</v>
      </c>
      <c r="AF108" s="136">
        <f t="shared" si="24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3"/>
        <v>0</v>
      </c>
      <c r="D110" s="136">
        <f t="shared" si="23"/>
        <v>0</v>
      </c>
      <c r="E110" s="136">
        <f t="shared" si="23"/>
        <v>0</v>
      </c>
      <c r="F110" s="136">
        <f t="shared" si="23"/>
        <v>0</v>
      </c>
      <c r="G110" s="136">
        <f t="shared" si="23"/>
        <v>0</v>
      </c>
      <c r="H110" s="136">
        <f t="shared" si="23"/>
        <v>0</v>
      </c>
      <c r="I110" s="136">
        <f t="shared" si="23"/>
        <v>0</v>
      </c>
      <c r="J110" s="136">
        <f t="shared" si="23"/>
        <v>0</v>
      </c>
      <c r="K110" s="136">
        <f t="shared" si="23"/>
        <v>0</v>
      </c>
      <c r="L110" s="136">
        <f t="shared" si="23"/>
        <v>0</v>
      </c>
      <c r="M110" s="136">
        <f t="shared" si="23"/>
        <v>0</v>
      </c>
      <c r="N110" s="136">
        <f t="shared" si="23"/>
        <v>0</v>
      </c>
      <c r="O110" s="136">
        <f t="shared" si="23"/>
        <v>0</v>
      </c>
      <c r="P110" s="136">
        <f t="shared" si="23"/>
        <v>0</v>
      </c>
      <c r="Q110" s="136">
        <f t="shared" si="23"/>
        <v>0</v>
      </c>
      <c r="R110" s="136">
        <f t="shared" si="23"/>
        <v>0</v>
      </c>
      <c r="S110" s="136">
        <f t="shared" si="24"/>
        <v>0</v>
      </c>
      <c r="T110" s="136">
        <f t="shared" si="24"/>
        <v>0</v>
      </c>
      <c r="U110" s="136">
        <f t="shared" si="24"/>
        <v>0</v>
      </c>
      <c r="V110" s="136">
        <f t="shared" si="24"/>
        <v>0</v>
      </c>
      <c r="W110" s="136">
        <f t="shared" si="24"/>
        <v>0</v>
      </c>
      <c r="X110" s="136">
        <f t="shared" si="24"/>
        <v>0</v>
      </c>
      <c r="Y110" s="136">
        <f t="shared" si="24"/>
        <v>0</v>
      </c>
      <c r="Z110" s="136">
        <f t="shared" si="24"/>
        <v>0</v>
      </c>
      <c r="AA110" s="136">
        <f t="shared" si="24"/>
        <v>0</v>
      </c>
      <c r="AB110" s="136">
        <f t="shared" si="24"/>
        <v>0</v>
      </c>
      <c r="AC110" s="136">
        <f t="shared" si="24"/>
        <v>0</v>
      </c>
      <c r="AD110" s="136">
        <f t="shared" si="24"/>
        <v>0</v>
      </c>
      <c r="AE110" s="136">
        <f t="shared" si="24"/>
        <v>0</v>
      </c>
      <c r="AF110" s="136">
        <f t="shared" si="24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3"/>
        <v>5</v>
      </c>
      <c r="D111" s="136">
        <f t="shared" si="23"/>
        <v>5</v>
      </c>
      <c r="E111" s="136">
        <f t="shared" si="23"/>
        <v>5</v>
      </c>
      <c r="F111" s="136">
        <f t="shared" si="23"/>
        <v>5</v>
      </c>
      <c r="G111" s="136">
        <f t="shared" si="23"/>
        <v>5</v>
      </c>
      <c r="H111" s="136">
        <f t="shared" si="23"/>
        <v>5</v>
      </c>
      <c r="I111" s="136">
        <f t="shared" si="23"/>
        <v>5</v>
      </c>
      <c r="J111" s="136">
        <f t="shared" si="23"/>
        <v>5</v>
      </c>
      <c r="K111" s="136">
        <f t="shared" si="23"/>
        <v>5</v>
      </c>
      <c r="L111" s="136">
        <f t="shared" si="23"/>
        <v>5</v>
      </c>
      <c r="M111" s="136">
        <f t="shared" si="23"/>
        <v>5</v>
      </c>
      <c r="N111" s="136">
        <f t="shared" si="23"/>
        <v>5</v>
      </c>
      <c r="O111" s="136">
        <f t="shared" si="23"/>
        <v>5</v>
      </c>
      <c r="P111" s="136">
        <f t="shared" si="23"/>
        <v>5</v>
      </c>
      <c r="Q111" s="136">
        <f t="shared" si="23"/>
        <v>5</v>
      </c>
      <c r="R111" s="136">
        <f t="shared" si="23"/>
        <v>5</v>
      </c>
      <c r="S111" s="136">
        <f t="shared" si="24"/>
        <v>5</v>
      </c>
      <c r="T111" s="136">
        <f t="shared" si="24"/>
        <v>5</v>
      </c>
      <c r="U111" s="136">
        <f t="shared" si="24"/>
        <v>5</v>
      </c>
      <c r="V111" s="136">
        <f t="shared" si="24"/>
        <v>5</v>
      </c>
      <c r="W111" s="136">
        <f t="shared" si="24"/>
        <v>5</v>
      </c>
      <c r="X111" s="136">
        <f t="shared" si="24"/>
        <v>5</v>
      </c>
      <c r="Y111" s="136">
        <f t="shared" si="24"/>
        <v>5</v>
      </c>
      <c r="Z111" s="136">
        <f t="shared" si="24"/>
        <v>5</v>
      </c>
      <c r="AA111" s="136">
        <f t="shared" si="24"/>
        <v>5</v>
      </c>
      <c r="AB111" s="136">
        <f t="shared" si="24"/>
        <v>5</v>
      </c>
      <c r="AC111" s="136">
        <f t="shared" si="24"/>
        <v>5</v>
      </c>
      <c r="AD111" s="136">
        <f t="shared" si="24"/>
        <v>5</v>
      </c>
      <c r="AE111" s="136">
        <f t="shared" si="24"/>
        <v>5</v>
      </c>
      <c r="AF111" s="136">
        <f t="shared" si="24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3"/>
        <v>1</v>
      </c>
      <c r="D112" s="136">
        <f t="shared" si="23"/>
        <v>1</v>
      </c>
      <c r="E112" s="136">
        <f t="shared" si="23"/>
        <v>1</v>
      </c>
      <c r="F112" s="136">
        <f t="shared" si="23"/>
        <v>1</v>
      </c>
      <c r="G112" s="136">
        <f t="shared" si="23"/>
        <v>1</v>
      </c>
      <c r="H112" s="136">
        <f t="shared" si="23"/>
        <v>1</v>
      </c>
      <c r="I112" s="136">
        <f t="shared" si="23"/>
        <v>1</v>
      </c>
      <c r="J112" s="136">
        <f t="shared" si="23"/>
        <v>1</v>
      </c>
      <c r="K112" s="136">
        <f t="shared" si="23"/>
        <v>1</v>
      </c>
      <c r="L112" s="136">
        <f t="shared" si="23"/>
        <v>1</v>
      </c>
      <c r="M112" s="136">
        <f t="shared" si="23"/>
        <v>1</v>
      </c>
      <c r="N112" s="136">
        <f t="shared" si="23"/>
        <v>1</v>
      </c>
      <c r="O112" s="136">
        <f t="shared" si="23"/>
        <v>1</v>
      </c>
      <c r="P112" s="136">
        <f t="shared" si="23"/>
        <v>1</v>
      </c>
      <c r="Q112" s="136">
        <f t="shared" si="23"/>
        <v>1</v>
      </c>
      <c r="R112" s="136">
        <f t="shared" si="23"/>
        <v>1</v>
      </c>
      <c r="S112" s="136">
        <f t="shared" si="24"/>
        <v>1</v>
      </c>
      <c r="T112" s="136">
        <f t="shared" si="24"/>
        <v>1</v>
      </c>
      <c r="U112" s="136">
        <f t="shared" si="24"/>
        <v>1</v>
      </c>
      <c r="V112" s="136">
        <f t="shared" si="24"/>
        <v>1</v>
      </c>
      <c r="W112" s="136">
        <f t="shared" si="24"/>
        <v>1</v>
      </c>
      <c r="X112" s="136">
        <f t="shared" si="24"/>
        <v>1</v>
      </c>
      <c r="Y112" s="136">
        <f t="shared" si="24"/>
        <v>1</v>
      </c>
      <c r="Z112" s="136">
        <f t="shared" si="24"/>
        <v>1</v>
      </c>
      <c r="AA112" s="136">
        <f t="shared" si="24"/>
        <v>1</v>
      </c>
      <c r="AB112" s="136">
        <f t="shared" si="24"/>
        <v>1</v>
      </c>
      <c r="AC112" s="136">
        <f t="shared" si="24"/>
        <v>1</v>
      </c>
      <c r="AD112" s="136">
        <f t="shared" si="24"/>
        <v>1</v>
      </c>
      <c r="AE112" s="136">
        <f t="shared" si="24"/>
        <v>1</v>
      </c>
      <c r="AF112" s="136">
        <f t="shared" si="24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3"/>
        <v>1.58</v>
      </c>
      <c r="D113" s="136">
        <f t="shared" si="23"/>
        <v>1.58</v>
      </c>
      <c r="E113" s="136">
        <f t="shared" si="23"/>
        <v>1.58</v>
      </c>
      <c r="F113" s="136">
        <f t="shared" si="23"/>
        <v>1.58</v>
      </c>
      <c r="G113" s="136">
        <f t="shared" si="23"/>
        <v>1.58</v>
      </c>
      <c r="H113" s="136">
        <f t="shared" si="23"/>
        <v>1.58</v>
      </c>
      <c r="I113" s="136">
        <f t="shared" si="23"/>
        <v>1.58</v>
      </c>
      <c r="J113" s="136">
        <f t="shared" si="23"/>
        <v>1.58</v>
      </c>
      <c r="K113" s="136">
        <f t="shared" si="23"/>
        <v>1.58</v>
      </c>
      <c r="L113" s="136">
        <f t="shared" si="23"/>
        <v>1.58</v>
      </c>
      <c r="M113" s="136">
        <f t="shared" si="23"/>
        <v>1.58</v>
      </c>
      <c r="N113" s="136">
        <f t="shared" si="23"/>
        <v>1.58</v>
      </c>
      <c r="O113" s="136">
        <f t="shared" si="23"/>
        <v>1.58</v>
      </c>
      <c r="P113" s="136">
        <f t="shared" si="23"/>
        <v>1.58</v>
      </c>
      <c r="Q113" s="136">
        <f t="shared" si="23"/>
        <v>1.58</v>
      </c>
      <c r="R113" s="136">
        <f t="shared" si="23"/>
        <v>1.58</v>
      </c>
      <c r="S113" s="136">
        <f t="shared" si="24"/>
        <v>1.58</v>
      </c>
      <c r="T113" s="136">
        <f t="shared" si="24"/>
        <v>1.58</v>
      </c>
      <c r="U113" s="136">
        <f t="shared" si="24"/>
        <v>1.58</v>
      </c>
      <c r="V113" s="136">
        <f t="shared" si="24"/>
        <v>1.58</v>
      </c>
      <c r="W113" s="136">
        <f t="shared" si="24"/>
        <v>1.58</v>
      </c>
      <c r="X113" s="136">
        <f t="shared" si="24"/>
        <v>1.58</v>
      </c>
      <c r="Y113" s="136">
        <f t="shared" si="24"/>
        <v>1.58</v>
      </c>
      <c r="Z113" s="136">
        <f t="shared" si="24"/>
        <v>1.58</v>
      </c>
      <c r="AA113" s="136">
        <f t="shared" si="24"/>
        <v>1.58</v>
      </c>
      <c r="AB113" s="136">
        <f t="shared" si="24"/>
        <v>1.58</v>
      </c>
      <c r="AC113" s="136">
        <f t="shared" si="24"/>
        <v>1.58</v>
      </c>
      <c r="AD113" s="136">
        <f t="shared" si="24"/>
        <v>1.58</v>
      </c>
      <c r="AE113" s="136">
        <f t="shared" si="24"/>
        <v>1.58</v>
      </c>
      <c r="AF113" s="136">
        <f t="shared" si="24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3"/>
        <v>1.46</v>
      </c>
      <c r="D114" s="136">
        <f t="shared" si="23"/>
        <v>1.46</v>
      </c>
      <c r="E114" s="136">
        <f t="shared" si="23"/>
        <v>1.46</v>
      </c>
      <c r="F114" s="136">
        <f t="shared" si="23"/>
        <v>1.46</v>
      </c>
      <c r="G114" s="136">
        <f t="shared" si="23"/>
        <v>1.46</v>
      </c>
      <c r="H114" s="136">
        <f t="shared" si="23"/>
        <v>1.46</v>
      </c>
      <c r="I114" s="136">
        <f t="shared" si="23"/>
        <v>1.46</v>
      </c>
      <c r="J114" s="136">
        <f t="shared" si="23"/>
        <v>1.46</v>
      </c>
      <c r="K114" s="136">
        <f t="shared" si="23"/>
        <v>1.46</v>
      </c>
      <c r="L114" s="136">
        <f t="shared" si="23"/>
        <v>1.46</v>
      </c>
      <c r="M114" s="136">
        <f t="shared" si="23"/>
        <v>1.46</v>
      </c>
      <c r="N114" s="136">
        <f t="shared" si="23"/>
        <v>1.46</v>
      </c>
      <c r="O114" s="136">
        <f t="shared" si="23"/>
        <v>1.46</v>
      </c>
      <c r="P114" s="136">
        <f t="shared" si="23"/>
        <v>1.46</v>
      </c>
      <c r="Q114" s="136">
        <f t="shared" si="23"/>
        <v>1.46</v>
      </c>
      <c r="R114" s="136">
        <f t="shared" si="23"/>
        <v>1.46</v>
      </c>
      <c r="S114" s="136">
        <f t="shared" si="24"/>
        <v>1.46</v>
      </c>
      <c r="T114" s="136">
        <f t="shared" si="24"/>
        <v>1.46</v>
      </c>
      <c r="U114" s="136">
        <f t="shared" si="24"/>
        <v>1.46</v>
      </c>
      <c r="V114" s="136">
        <f t="shared" si="24"/>
        <v>1.46</v>
      </c>
      <c r="W114" s="136">
        <f t="shared" si="24"/>
        <v>1.46</v>
      </c>
      <c r="X114" s="136">
        <f t="shared" si="24"/>
        <v>1.46</v>
      </c>
      <c r="Y114" s="136">
        <f t="shared" si="24"/>
        <v>1.46</v>
      </c>
      <c r="Z114" s="136">
        <f t="shared" si="24"/>
        <v>1.46</v>
      </c>
      <c r="AA114" s="136">
        <f t="shared" si="24"/>
        <v>1.46</v>
      </c>
      <c r="AB114" s="136">
        <f t="shared" si="24"/>
        <v>1.46</v>
      </c>
      <c r="AC114" s="136">
        <f t="shared" si="24"/>
        <v>1.46</v>
      </c>
      <c r="AD114" s="136">
        <f t="shared" si="24"/>
        <v>1.46</v>
      </c>
      <c r="AE114" s="136">
        <f t="shared" si="24"/>
        <v>1.46</v>
      </c>
      <c r="AF114" s="136">
        <f t="shared" si="24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3"/>
        <v>1.48</v>
      </c>
      <c r="D115" s="136">
        <f t="shared" si="23"/>
        <v>1.48</v>
      </c>
      <c r="E115" s="136">
        <f t="shared" si="23"/>
        <v>1.48</v>
      </c>
      <c r="F115" s="136">
        <f t="shared" si="23"/>
        <v>1.48</v>
      </c>
      <c r="G115" s="136">
        <f t="shared" si="23"/>
        <v>1.48</v>
      </c>
      <c r="H115" s="136">
        <f t="shared" si="23"/>
        <v>1.48</v>
      </c>
      <c r="I115" s="136">
        <f t="shared" si="23"/>
        <v>1.48</v>
      </c>
      <c r="J115" s="136">
        <f t="shared" si="23"/>
        <v>1.48</v>
      </c>
      <c r="K115" s="136">
        <f t="shared" si="23"/>
        <v>1.48</v>
      </c>
      <c r="L115" s="136">
        <f t="shared" si="23"/>
        <v>1.48</v>
      </c>
      <c r="M115" s="136">
        <f t="shared" si="23"/>
        <v>1.48</v>
      </c>
      <c r="N115" s="136">
        <f t="shared" si="23"/>
        <v>1.48</v>
      </c>
      <c r="O115" s="136">
        <f t="shared" si="23"/>
        <v>1.48</v>
      </c>
      <c r="P115" s="136">
        <f t="shared" si="23"/>
        <v>1.48</v>
      </c>
      <c r="Q115" s="136">
        <f t="shared" si="23"/>
        <v>1.48</v>
      </c>
      <c r="R115" s="136">
        <f t="shared" si="23"/>
        <v>1.48</v>
      </c>
      <c r="S115" s="136">
        <f t="shared" si="24"/>
        <v>1.48</v>
      </c>
      <c r="T115" s="136">
        <f t="shared" si="24"/>
        <v>1.48</v>
      </c>
      <c r="U115" s="136">
        <f t="shared" si="24"/>
        <v>1.48</v>
      </c>
      <c r="V115" s="136">
        <f t="shared" si="24"/>
        <v>1.48</v>
      </c>
      <c r="W115" s="136">
        <f t="shared" si="24"/>
        <v>1.48</v>
      </c>
      <c r="X115" s="136">
        <f t="shared" si="24"/>
        <v>1.48</v>
      </c>
      <c r="Y115" s="136">
        <f t="shared" si="24"/>
        <v>1.48</v>
      </c>
      <c r="Z115" s="136">
        <f t="shared" si="24"/>
        <v>1.48</v>
      </c>
      <c r="AA115" s="136">
        <f t="shared" si="24"/>
        <v>1.48</v>
      </c>
      <c r="AB115" s="136">
        <f t="shared" si="24"/>
        <v>1.48</v>
      </c>
      <c r="AC115" s="136">
        <f t="shared" si="24"/>
        <v>1.48</v>
      </c>
      <c r="AD115" s="136">
        <f t="shared" si="24"/>
        <v>1.48</v>
      </c>
      <c r="AE115" s="136">
        <f t="shared" si="24"/>
        <v>1.48</v>
      </c>
      <c r="AF115" s="136">
        <f t="shared" si="24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3"/>
        <v>2.2000000000000002</v>
      </c>
      <c r="D116" s="136">
        <f t="shared" si="23"/>
        <v>2.2000000000000002</v>
      </c>
      <c r="E116" s="136">
        <f t="shared" si="23"/>
        <v>2.2000000000000002</v>
      </c>
      <c r="F116" s="136">
        <f t="shared" si="23"/>
        <v>2.2000000000000002</v>
      </c>
      <c r="G116" s="136">
        <f t="shared" si="23"/>
        <v>2.2000000000000002</v>
      </c>
      <c r="H116" s="136">
        <f t="shared" si="23"/>
        <v>2.2000000000000002</v>
      </c>
      <c r="I116" s="136">
        <f t="shared" si="23"/>
        <v>2.2000000000000002</v>
      </c>
      <c r="J116" s="136">
        <f t="shared" si="23"/>
        <v>2.2000000000000002</v>
      </c>
      <c r="K116" s="136">
        <f t="shared" si="23"/>
        <v>2.2000000000000002</v>
      </c>
      <c r="L116" s="136">
        <f t="shared" si="23"/>
        <v>2.2000000000000002</v>
      </c>
      <c r="M116" s="136">
        <f t="shared" si="23"/>
        <v>2.2000000000000002</v>
      </c>
      <c r="N116" s="136">
        <f t="shared" si="23"/>
        <v>2.2000000000000002</v>
      </c>
      <c r="O116" s="136">
        <f t="shared" si="23"/>
        <v>2.2000000000000002</v>
      </c>
      <c r="P116" s="136">
        <f t="shared" si="23"/>
        <v>2.2000000000000002</v>
      </c>
      <c r="Q116" s="136">
        <f t="shared" si="23"/>
        <v>2.2000000000000002</v>
      </c>
      <c r="R116" s="136">
        <f t="shared" si="23"/>
        <v>2.2000000000000002</v>
      </c>
      <c r="S116" s="136">
        <f t="shared" si="24"/>
        <v>2.2000000000000002</v>
      </c>
      <c r="T116" s="136">
        <f t="shared" si="24"/>
        <v>2.2000000000000002</v>
      </c>
      <c r="U116" s="136">
        <f t="shared" si="24"/>
        <v>2.2000000000000002</v>
      </c>
      <c r="V116" s="136">
        <f t="shared" si="24"/>
        <v>2.2000000000000002</v>
      </c>
      <c r="W116" s="136">
        <f t="shared" si="24"/>
        <v>2.2000000000000002</v>
      </c>
      <c r="X116" s="136">
        <f t="shared" si="24"/>
        <v>2.2000000000000002</v>
      </c>
      <c r="Y116" s="136">
        <f t="shared" si="24"/>
        <v>2.2000000000000002</v>
      </c>
      <c r="Z116" s="136">
        <f t="shared" si="24"/>
        <v>2.2000000000000002</v>
      </c>
      <c r="AA116" s="136">
        <f t="shared" si="24"/>
        <v>2.2000000000000002</v>
      </c>
      <c r="AB116" s="136">
        <f t="shared" si="24"/>
        <v>2.2000000000000002</v>
      </c>
      <c r="AC116" s="136">
        <f t="shared" si="24"/>
        <v>2.2000000000000002</v>
      </c>
      <c r="AD116" s="136">
        <f t="shared" si="24"/>
        <v>2.2000000000000002</v>
      </c>
      <c r="AE116" s="136">
        <f t="shared" si="24"/>
        <v>2.2000000000000002</v>
      </c>
      <c r="AF116" s="136">
        <f t="shared" si="24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3"/>
        <v>2</v>
      </c>
      <c r="D117" s="136">
        <f t="shared" si="23"/>
        <v>2</v>
      </c>
      <c r="E117" s="136">
        <f t="shared" si="23"/>
        <v>2</v>
      </c>
      <c r="F117" s="136">
        <f t="shared" si="23"/>
        <v>2</v>
      </c>
      <c r="G117" s="136">
        <f t="shared" si="23"/>
        <v>2</v>
      </c>
      <c r="H117" s="136">
        <f t="shared" si="23"/>
        <v>2</v>
      </c>
      <c r="I117" s="136">
        <f t="shared" si="23"/>
        <v>2</v>
      </c>
      <c r="J117" s="136">
        <f t="shared" si="23"/>
        <v>2</v>
      </c>
      <c r="K117" s="136">
        <f t="shared" si="23"/>
        <v>2</v>
      </c>
      <c r="L117" s="136">
        <f t="shared" si="23"/>
        <v>2</v>
      </c>
      <c r="M117" s="136">
        <f t="shared" si="23"/>
        <v>2</v>
      </c>
      <c r="N117" s="136">
        <f t="shared" si="23"/>
        <v>2</v>
      </c>
      <c r="O117" s="136">
        <f t="shared" si="23"/>
        <v>2</v>
      </c>
      <c r="P117" s="136">
        <f t="shared" si="23"/>
        <v>2</v>
      </c>
      <c r="Q117" s="136">
        <f t="shared" si="23"/>
        <v>2</v>
      </c>
      <c r="R117" s="136">
        <f t="shared" si="23"/>
        <v>2</v>
      </c>
      <c r="S117" s="136">
        <f t="shared" si="24"/>
        <v>2</v>
      </c>
      <c r="T117" s="136">
        <f t="shared" si="24"/>
        <v>2</v>
      </c>
      <c r="U117" s="136">
        <f t="shared" si="24"/>
        <v>2</v>
      </c>
      <c r="V117" s="136">
        <f t="shared" si="24"/>
        <v>2</v>
      </c>
      <c r="W117" s="136">
        <f t="shared" si="24"/>
        <v>2</v>
      </c>
      <c r="X117" s="136">
        <f t="shared" si="24"/>
        <v>2</v>
      </c>
      <c r="Y117" s="136">
        <f t="shared" si="24"/>
        <v>2</v>
      </c>
      <c r="Z117" s="136">
        <f t="shared" si="24"/>
        <v>2</v>
      </c>
      <c r="AA117" s="136">
        <f t="shared" si="24"/>
        <v>2</v>
      </c>
      <c r="AB117" s="136">
        <f t="shared" si="24"/>
        <v>2</v>
      </c>
      <c r="AC117" s="136">
        <f t="shared" si="24"/>
        <v>2</v>
      </c>
      <c r="AD117" s="136">
        <f t="shared" si="24"/>
        <v>2</v>
      </c>
      <c r="AE117" s="136">
        <f t="shared" si="24"/>
        <v>2</v>
      </c>
      <c r="AF117" s="136">
        <f t="shared" si="24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3"/>
        <v>1.25</v>
      </c>
      <c r="D118" s="136">
        <f t="shared" si="23"/>
        <v>1.25</v>
      </c>
      <c r="E118" s="136">
        <f t="shared" si="23"/>
        <v>1.25</v>
      </c>
      <c r="F118" s="136">
        <f t="shared" si="23"/>
        <v>1.25</v>
      </c>
      <c r="G118" s="136">
        <f t="shared" si="23"/>
        <v>1.25</v>
      </c>
      <c r="H118" s="136">
        <f t="shared" si="23"/>
        <v>1.25</v>
      </c>
      <c r="I118" s="136">
        <f t="shared" si="23"/>
        <v>1.25</v>
      </c>
      <c r="J118" s="136">
        <f t="shared" si="23"/>
        <v>1.25</v>
      </c>
      <c r="K118" s="136">
        <f t="shared" si="23"/>
        <v>1.25</v>
      </c>
      <c r="L118" s="136">
        <f t="shared" si="23"/>
        <v>1.25</v>
      </c>
      <c r="M118" s="136">
        <f t="shared" si="23"/>
        <v>1.25</v>
      </c>
      <c r="N118" s="136">
        <f t="shared" si="23"/>
        <v>1.25</v>
      </c>
      <c r="O118" s="136">
        <f t="shared" si="23"/>
        <v>1.25</v>
      </c>
      <c r="P118" s="136">
        <f t="shared" si="23"/>
        <v>1.25</v>
      </c>
      <c r="Q118" s="136">
        <f t="shared" si="23"/>
        <v>1.25</v>
      </c>
      <c r="R118" s="136">
        <f t="shared" si="23"/>
        <v>1.25</v>
      </c>
      <c r="S118" s="136">
        <f t="shared" si="24"/>
        <v>1.25</v>
      </c>
      <c r="T118" s="136">
        <f t="shared" si="24"/>
        <v>1.25</v>
      </c>
      <c r="U118" s="136">
        <f t="shared" si="24"/>
        <v>1.25</v>
      </c>
      <c r="V118" s="136">
        <f t="shared" si="24"/>
        <v>1.25</v>
      </c>
      <c r="W118" s="136">
        <f t="shared" si="24"/>
        <v>1.25</v>
      </c>
      <c r="X118" s="136">
        <f t="shared" si="24"/>
        <v>1.25</v>
      </c>
      <c r="Y118" s="136">
        <f t="shared" si="24"/>
        <v>1.25</v>
      </c>
      <c r="Z118" s="136">
        <f t="shared" si="24"/>
        <v>1.25</v>
      </c>
      <c r="AA118" s="136">
        <f t="shared" si="24"/>
        <v>1.25</v>
      </c>
      <c r="AB118" s="136">
        <f t="shared" si="24"/>
        <v>1.25</v>
      </c>
      <c r="AC118" s="136">
        <f t="shared" si="24"/>
        <v>1.25</v>
      </c>
      <c r="AD118" s="136">
        <f t="shared" si="24"/>
        <v>1.25</v>
      </c>
      <c r="AE118" s="136">
        <f t="shared" si="24"/>
        <v>1.25</v>
      </c>
      <c r="AF118" s="136">
        <f t="shared" si="24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3"/>
        <v>1.1499999999999999</v>
      </c>
      <c r="D119" s="136">
        <f t="shared" si="23"/>
        <v>1.1499999999999999</v>
      </c>
      <c r="E119" s="136">
        <f t="shared" si="23"/>
        <v>1.1499999999999999</v>
      </c>
      <c r="F119" s="136">
        <f t="shared" si="23"/>
        <v>1.1499999999999999</v>
      </c>
      <c r="G119" s="136">
        <f t="shared" si="23"/>
        <v>1.1499999999999999</v>
      </c>
      <c r="H119" s="136">
        <f t="shared" si="23"/>
        <v>1.1499999999999999</v>
      </c>
      <c r="I119" s="136">
        <f t="shared" si="23"/>
        <v>1.1499999999999999</v>
      </c>
      <c r="J119" s="136">
        <f t="shared" si="23"/>
        <v>1.1499999999999999</v>
      </c>
      <c r="K119" s="136">
        <f t="shared" si="23"/>
        <v>1.1499999999999999</v>
      </c>
      <c r="L119" s="136">
        <f t="shared" si="23"/>
        <v>1.1499999999999999</v>
      </c>
      <c r="M119" s="136">
        <f t="shared" si="23"/>
        <v>1.1499999999999999</v>
      </c>
      <c r="N119" s="136">
        <f t="shared" si="23"/>
        <v>1.1499999999999999</v>
      </c>
      <c r="O119" s="136">
        <f t="shared" si="23"/>
        <v>1.1499999999999999</v>
      </c>
      <c r="P119" s="136">
        <f t="shared" si="23"/>
        <v>1.1499999999999999</v>
      </c>
      <c r="Q119" s="136">
        <f t="shared" si="23"/>
        <v>1.1499999999999999</v>
      </c>
      <c r="R119" s="136">
        <f t="shared" si="23"/>
        <v>1.1499999999999999</v>
      </c>
      <c r="S119" s="136">
        <f t="shared" si="24"/>
        <v>1.1499999999999999</v>
      </c>
      <c r="T119" s="136">
        <f t="shared" si="24"/>
        <v>1.1499999999999999</v>
      </c>
      <c r="U119" s="136">
        <f t="shared" si="24"/>
        <v>1.1499999999999999</v>
      </c>
      <c r="V119" s="136">
        <f t="shared" si="24"/>
        <v>1.1499999999999999</v>
      </c>
      <c r="W119" s="136">
        <f t="shared" si="24"/>
        <v>1.1499999999999999</v>
      </c>
      <c r="X119" s="136">
        <f t="shared" si="24"/>
        <v>1.1499999999999999</v>
      </c>
      <c r="Y119" s="136">
        <f t="shared" si="24"/>
        <v>1.1499999999999999</v>
      </c>
      <c r="Z119" s="136">
        <f t="shared" si="24"/>
        <v>1.1499999999999999</v>
      </c>
      <c r="AA119" s="136">
        <f t="shared" si="24"/>
        <v>1.1499999999999999</v>
      </c>
      <c r="AB119" s="136">
        <f t="shared" si="24"/>
        <v>1.1499999999999999</v>
      </c>
      <c r="AC119" s="136">
        <f t="shared" si="24"/>
        <v>1.1499999999999999</v>
      </c>
      <c r="AD119" s="136">
        <f t="shared" si="24"/>
        <v>1.1499999999999999</v>
      </c>
      <c r="AE119" s="136">
        <f t="shared" si="24"/>
        <v>1.1499999999999999</v>
      </c>
      <c r="AF119" s="136">
        <f t="shared" si="24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3"/>
        <v>2.133</v>
      </c>
      <c r="D120" s="136">
        <f t="shared" si="23"/>
        <v>2.133</v>
      </c>
      <c r="E120" s="136">
        <f t="shared" si="23"/>
        <v>2.133</v>
      </c>
      <c r="F120" s="136">
        <f t="shared" si="23"/>
        <v>2.133</v>
      </c>
      <c r="G120" s="136">
        <f t="shared" si="23"/>
        <v>2.133</v>
      </c>
      <c r="H120" s="136">
        <f t="shared" si="23"/>
        <v>2.133</v>
      </c>
      <c r="I120" s="136">
        <f t="shared" si="23"/>
        <v>2.133</v>
      </c>
      <c r="J120" s="136">
        <f t="shared" si="23"/>
        <v>2.133</v>
      </c>
      <c r="K120" s="136">
        <f t="shared" si="23"/>
        <v>2.133</v>
      </c>
      <c r="L120" s="136">
        <f t="shared" si="23"/>
        <v>2.133</v>
      </c>
      <c r="M120" s="136">
        <f t="shared" si="23"/>
        <v>2.133</v>
      </c>
      <c r="N120" s="136">
        <f t="shared" si="23"/>
        <v>2.133</v>
      </c>
      <c r="O120" s="136">
        <f t="shared" si="23"/>
        <v>2.133</v>
      </c>
      <c r="P120" s="136">
        <f t="shared" si="23"/>
        <v>2.133</v>
      </c>
      <c r="Q120" s="136">
        <f t="shared" si="23"/>
        <v>2.133</v>
      </c>
      <c r="R120" s="136">
        <f t="shared" si="23"/>
        <v>2.133</v>
      </c>
      <c r="S120" s="136">
        <f t="shared" si="24"/>
        <v>2.133</v>
      </c>
      <c r="T120" s="136">
        <f t="shared" si="24"/>
        <v>2.133</v>
      </c>
      <c r="U120" s="136">
        <f t="shared" si="24"/>
        <v>2.133</v>
      </c>
      <c r="V120" s="136">
        <f t="shared" si="24"/>
        <v>2.133</v>
      </c>
      <c r="W120" s="136">
        <f t="shared" si="24"/>
        <v>2.133</v>
      </c>
      <c r="X120" s="136">
        <f t="shared" si="24"/>
        <v>2.133</v>
      </c>
      <c r="Y120" s="136">
        <f t="shared" si="24"/>
        <v>2.133</v>
      </c>
      <c r="Z120" s="136">
        <f t="shared" si="24"/>
        <v>2.133</v>
      </c>
      <c r="AA120" s="136">
        <f t="shared" si="24"/>
        <v>2.133</v>
      </c>
      <c r="AB120" s="136">
        <f t="shared" si="24"/>
        <v>2.133</v>
      </c>
      <c r="AC120" s="136">
        <f t="shared" si="24"/>
        <v>2.133</v>
      </c>
      <c r="AD120" s="136">
        <f t="shared" si="24"/>
        <v>2.133</v>
      </c>
      <c r="AE120" s="136">
        <f t="shared" si="24"/>
        <v>2.133</v>
      </c>
      <c r="AF120" s="136">
        <f t="shared" si="24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3"/>
        <v>2.09</v>
      </c>
      <c r="D121" s="136">
        <f t="shared" si="23"/>
        <v>2.09</v>
      </c>
      <c r="E121" s="136">
        <f t="shared" si="23"/>
        <v>2.09</v>
      </c>
      <c r="F121" s="136">
        <f t="shared" si="23"/>
        <v>2.09</v>
      </c>
      <c r="G121" s="136">
        <f t="shared" si="23"/>
        <v>2.09</v>
      </c>
      <c r="H121" s="136">
        <f t="shared" si="23"/>
        <v>2.09</v>
      </c>
      <c r="I121" s="136">
        <f t="shared" si="23"/>
        <v>2.09</v>
      </c>
      <c r="J121" s="136">
        <f t="shared" si="23"/>
        <v>2.09</v>
      </c>
      <c r="K121" s="136">
        <f t="shared" si="23"/>
        <v>2.09</v>
      </c>
      <c r="L121" s="136">
        <f t="shared" si="23"/>
        <v>2.09</v>
      </c>
      <c r="M121" s="136">
        <f t="shared" si="23"/>
        <v>2.09</v>
      </c>
      <c r="N121" s="136">
        <f t="shared" si="23"/>
        <v>2.09</v>
      </c>
      <c r="O121" s="136">
        <f t="shared" si="23"/>
        <v>2.09</v>
      </c>
      <c r="P121" s="136">
        <f t="shared" si="23"/>
        <v>2.09</v>
      </c>
      <c r="Q121" s="136">
        <f t="shared" si="23"/>
        <v>2.09</v>
      </c>
      <c r="R121" s="136">
        <f t="shared" ref="R121:W171" si="25">Q121</f>
        <v>2.09</v>
      </c>
      <c r="S121" s="136">
        <f t="shared" si="24"/>
        <v>2.09</v>
      </c>
      <c r="T121" s="136">
        <f t="shared" si="24"/>
        <v>2.09</v>
      </c>
      <c r="U121" s="136">
        <f t="shared" si="24"/>
        <v>2.09</v>
      </c>
      <c r="V121" s="136">
        <f t="shared" si="24"/>
        <v>2.09</v>
      </c>
      <c r="W121" s="136">
        <f t="shared" si="24"/>
        <v>2.09</v>
      </c>
      <c r="X121" s="136">
        <f t="shared" si="24"/>
        <v>2.09</v>
      </c>
      <c r="Y121" s="136">
        <f t="shared" si="24"/>
        <v>2.09</v>
      </c>
      <c r="Z121" s="136">
        <f t="shared" si="24"/>
        <v>2.09</v>
      </c>
      <c r="AA121" s="136">
        <f t="shared" si="24"/>
        <v>2.09</v>
      </c>
      <c r="AB121" s="136">
        <f t="shared" si="24"/>
        <v>2.09</v>
      </c>
      <c r="AC121" s="136">
        <f t="shared" si="24"/>
        <v>2.09</v>
      </c>
      <c r="AD121" s="136">
        <f t="shared" si="24"/>
        <v>2.09</v>
      </c>
      <c r="AE121" s="136">
        <f t="shared" si="24"/>
        <v>2.09</v>
      </c>
      <c r="AF121" s="136">
        <f t="shared" si="24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6">B122</f>
        <v>1.1399999999999999</v>
      </c>
      <c r="D122" s="136">
        <f t="shared" si="26"/>
        <v>1.1399999999999999</v>
      </c>
      <c r="E122" s="136">
        <f t="shared" si="26"/>
        <v>1.1399999999999999</v>
      </c>
      <c r="F122" s="136">
        <f t="shared" si="26"/>
        <v>1.1399999999999999</v>
      </c>
      <c r="G122" s="136">
        <f t="shared" si="26"/>
        <v>1.1399999999999999</v>
      </c>
      <c r="H122" s="136">
        <f t="shared" si="26"/>
        <v>1.1399999999999999</v>
      </c>
      <c r="I122" s="136">
        <f t="shared" si="26"/>
        <v>1.1399999999999999</v>
      </c>
      <c r="J122" s="136">
        <f t="shared" si="26"/>
        <v>1.1399999999999999</v>
      </c>
      <c r="K122" s="136">
        <f t="shared" si="26"/>
        <v>1.1399999999999999</v>
      </c>
      <c r="L122" s="136">
        <f t="shared" si="26"/>
        <v>1.1399999999999999</v>
      </c>
      <c r="M122" s="136">
        <f t="shared" si="26"/>
        <v>1.1399999999999999</v>
      </c>
      <c r="N122" s="136">
        <f t="shared" si="26"/>
        <v>1.1399999999999999</v>
      </c>
      <c r="O122" s="136">
        <f t="shared" si="26"/>
        <v>1.1399999999999999</v>
      </c>
      <c r="P122" s="136">
        <f t="shared" si="26"/>
        <v>1.1399999999999999</v>
      </c>
      <c r="Q122" s="136">
        <f t="shared" si="26"/>
        <v>1.1399999999999999</v>
      </c>
      <c r="R122" s="136">
        <f t="shared" si="25"/>
        <v>1.1399999999999999</v>
      </c>
      <c r="S122" s="136">
        <f t="shared" si="24"/>
        <v>1.1399999999999999</v>
      </c>
      <c r="T122" s="136">
        <f t="shared" si="24"/>
        <v>1.1399999999999999</v>
      </c>
      <c r="U122" s="136">
        <f t="shared" si="24"/>
        <v>1.1399999999999999</v>
      </c>
      <c r="V122" s="136">
        <f t="shared" si="24"/>
        <v>1.1399999999999999</v>
      </c>
      <c r="W122" s="136">
        <f t="shared" si="24"/>
        <v>1.1399999999999999</v>
      </c>
      <c r="X122" s="136">
        <f t="shared" si="24"/>
        <v>1.1399999999999999</v>
      </c>
      <c r="Y122" s="136">
        <f t="shared" si="24"/>
        <v>1.1399999999999999</v>
      </c>
      <c r="Z122" s="136">
        <f t="shared" si="24"/>
        <v>1.1399999999999999</v>
      </c>
      <c r="AA122" s="136">
        <f t="shared" si="24"/>
        <v>1.1399999999999999</v>
      </c>
      <c r="AB122" s="136">
        <f t="shared" si="24"/>
        <v>1.1399999999999999</v>
      </c>
      <c r="AC122" s="136">
        <f t="shared" si="24"/>
        <v>1.1399999999999999</v>
      </c>
      <c r="AD122" s="136">
        <f t="shared" si="24"/>
        <v>1.1399999999999999</v>
      </c>
      <c r="AE122" s="136">
        <f t="shared" si="24"/>
        <v>1.1399999999999999</v>
      </c>
      <c r="AF122" s="136">
        <f t="shared" si="24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6"/>
        <v>0.82</v>
      </c>
      <c r="D123" s="136">
        <f t="shared" si="26"/>
        <v>0.82</v>
      </c>
      <c r="E123" s="136">
        <f t="shared" si="26"/>
        <v>0.82</v>
      </c>
      <c r="F123" s="136">
        <f t="shared" si="26"/>
        <v>0.82</v>
      </c>
      <c r="G123" s="136">
        <f t="shared" si="26"/>
        <v>0.82</v>
      </c>
      <c r="H123" s="136">
        <f t="shared" si="26"/>
        <v>0.82</v>
      </c>
      <c r="I123" s="136">
        <f t="shared" si="26"/>
        <v>0.82</v>
      </c>
      <c r="J123" s="136">
        <f t="shared" si="26"/>
        <v>0.82</v>
      </c>
      <c r="K123" s="136">
        <f t="shared" si="26"/>
        <v>0.82</v>
      </c>
      <c r="L123" s="136">
        <f t="shared" si="26"/>
        <v>0.82</v>
      </c>
      <c r="M123" s="136">
        <f t="shared" si="26"/>
        <v>0.82</v>
      </c>
      <c r="N123" s="136">
        <f t="shared" si="26"/>
        <v>0.82</v>
      </c>
      <c r="O123" s="136">
        <f t="shared" si="26"/>
        <v>0.82</v>
      </c>
      <c r="P123" s="136">
        <f t="shared" si="26"/>
        <v>0.82</v>
      </c>
      <c r="Q123" s="136">
        <f t="shared" si="26"/>
        <v>0.82</v>
      </c>
      <c r="R123" s="136">
        <f t="shared" si="25"/>
        <v>0.82</v>
      </c>
      <c r="S123" s="136">
        <f t="shared" si="24"/>
        <v>0.82</v>
      </c>
      <c r="T123" s="136">
        <f t="shared" si="24"/>
        <v>0.82</v>
      </c>
      <c r="U123" s="136">
        <f t="shared" si="24"/>
        <v>0.82</v>
      </c>
      <c r="V123" s="136">
        <f t="shared" si="24"/>
        <v>0.82</v>
      </c>
      <c r="W123" s="136">
        <f t="shared" si="24"/>
        <v>0.82</v>
      </c>
      <c r="X123" s="136">
        <f t="shared" si="24"/>
        <v>0.82</v>
      </c>
      <c r="Y123" s="136">
        <f t="shared" si="24"/>
        <v>0.82</v>
      </c>
      <c r="Z123" s="136">
        <f t="shared" si="24"/>
        <v>0.82</v>
      </c>
      <c r="AA123" s="136">
        <f t="shared" si="24"/>
        <v>0.82</v>
      </c>
      <c r="AB123" s="136">
        <f t="shared" si="24"/>
        <v>0.82</v>
      </c>
      <c r="AC123" s="136">
        <f t="shared" si="24"/>
        <v>0.82</v>
      </c>
      <c r="AD123" s="136">
        <f t="shared" si="24"/>
        <v>0.82</v>
      </c>
      <c r="AE123" s="136">
        <f t="shared" si="24"/>
        <v>0.82</v>
      </c>
      <c r="AF123" s="136">
        <f t="shared" si="24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6"/>
        <v>2</v>
      </c>
      <c r="D124" s="136">
        <f t="shared" si="26"/>
        <v>2</v>
      </c>
      <c r="E124" s="136">
        <f t="shared" si="26"/>
        <v>2</v>
      </c>
      <c r="F124" s="136">
        <f t="shared" si="26"/>
        <v>2</v>
      </c>
      <c r="G124" s="136">
        <f t="shared" si="26"/>
        <v>2</v>
      </c>
      <c r="H124" s="136">
        <f t="shared" si="26"/>
        <v>2</v>
      </c>
      <c r="I124" s="136">
        <f t="shared" si="26"/>
        <v>2</v>
      </c>
      <c r="J124" s="136">
        <f t="shared" si="26"/>
        <v>2</v>
      </c>
      <c r="K124" s="136">
        <f t="shared" si="26"/>
        <v>2</v>
      </c>
      <c r="L124" s="136">
        <f t="shared" si="26"/>
        <v>2</v>
      </c>
      <c r="M124" s="136">
        <f t="shared" si="26"/>
        <v>2</v>
      </c>
      <c r="N124" s="136">
        <f t="shared" si="26"/>
        <v>2</v>
      </c>
      <c r="O124" s="136">
        <f t="shared" si="26"/>
        <v>2</v>
      </c>
      <c r="P124" s="136">
        <f t="shared" si="26"/>
        <v>2</v>
      </c>
      <c r="Q124" s="136">
        <f t="shared" si="26"/>
        <v>2</v>
      </c>
      <c r="R124" s="136">
        <f t="shared" si="25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ref="V124:AF147" si="27">U124</f>
        <v>2</v>
      </c>
      <c r="W124" s="136">
        <f t="shared" si="27"/>
        <v>2</v>
      </c>
      <c r="X124" s="136">
        <f t="shared" si="27"/>
        <v>2</v>
      </c>
      <c r="Y124" s="136">
        <f t="shared" si="27"/>
        <v>2</v>
      </c>
      <c r="Z124" s="136">
        <f t="shared" si="27"/>
        <v>2</v>
      </c>
      <c r="AA124" s="136">
        <f t="shared" si="27"/>
        <v>2</v>
      </c>
      <c r="AB124" s="136">
        <f t="shared" si="27"/>
        <v>2</v>
      </c>
      <c r="AC124" s="136">
        <f t="shared" si="27"/>
        <v>2</v>
      </c>
      <c r="AD124" s="136">
        <f t="shared" si="27"/>
        <v>2</v>
      </c>
      <c r="AE124" s="136">
        <f t="shared" si="27"/>
        <v>2</v>
      </c>
      <c r="AF124" s="136">
        <f t="shared" si="27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6"/>
        <v>5.61</v>
      </c>
      <c r="D125" s="136">
        <f t="shared" si="26"/>
        <v>5.61</v>
      </c>
      <c r="E125" s="136">
        <f t="shared" si="26"/>
        <v>5.61</v>
      </c>
      <c r="F125" s="136">
        <f t="shared" si="26"/>
        <v>5.61</v>
      </c>
      <c r="G125" s="136">
        <f t="shared" si="26"/>
        <v>5.61</v>
      </c>
      <c r="H125" s="136">
        <f t="shared" si="26"/>
        <v>5.61</v>
      </c>
      <c r="I125" s="136">
        <f t="shared" si="26"/>
        <v>5.61</v>
      </c>
      <c r="J125" s="136">
        <f t="shared" si="26"/>
        <v>5.61</v>
      </c>
      <c r="K125" s="136">
        <f t="shared" si="26"/>
        <v>5.61</v>
      </c>
      <c r="L125" s="136">
        <f t="shared" si="26"/>
        <v>5.61</v>
      </c>
      <c r="M125" s="136">
        <f t="shared" si="26"/>
        <v>5.61</v>
      </c>
      <c r="N125" s="136">
        <f t="shared" si="26"/>
        <v>5.61</v>
      </c>
      <c r="O125" s="136">
        <f t="shared" si="26"/>
        <v>5.61</v>
      </c>
      <c r="P125" s="136">
        <f t="shared" si="26"/>
        <v>5.61</v>
      </c>
      <c r="Q125" s="136">
        <f t="shared" si="26"/>
        <v>5.61</v>
      </c>
      <c r="R125" s="136">
        <f t="shared" si="25"/>
        <v>5.61</v>
      </c>
      <c r="S125" s="136">
        <f t="shared" si="25"/>
        <v>5.61</v>
      </c>
      <c r="T125" s="136">
        <f t="shared" si="25"/>
        <v>5.61</v>
      </c>
      <c r="U125" s="136">
        <f t="shared" si="25"/>
        <v>5.61</v>
      </c>
      <c r="V125" s="136">
        <f t="shared" si="27"/>
        <v>5.61</v>
      </c>
      <c r="W125" s="136">
        <f t="shared" si="27"/>
        <v>5.61</v>
      </c>
      <c r="X125" s="136">
        <f t="shared" si="27"/>
        <v>5.61</v>
      </c>
      <c r="Y125" s="136">
        <f t="shared" si="27"/>
        <v>5.61</v>
      </c>
      <c r="Z125" s="136">
        <f t="shared" si="27"/>
        <v>5.61</v>
      </c>
      <c r="AA125" s="136">
        <f t="shared" si="27"/>
        <v>5.61</v>
      </c>
      <c r="AB125" s="136">
        <f t="shared" si="27"/>
        <v>5.61</v>
      </c>
      <c r="AC125" s="136">
        <f t="shared" si="27"/>
        <v>5.61</v>
      </c>
      <c r="AD125" s="136">
        <f t="shared" si="27"/>
        <v>5.61</v>
      </c>
      <c r="AE125" s="136">
        <f t="shared" si="27"/>
        <v>5.61</v>
      </c>
      <c r="AF125" s="136">
        <f t="shared" si="27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6"/>
        <v>1.25</v>
      </c>
      <c r="D127" s="136">
        <f t="shared" si="26"/>
        <v>1.25</v>
      </c>
      <c r="E127" s="136">
        <f t="shared" si="26"/>
        <v>1.25</v>
      </c>
      <c r="F127" s="136">
        <f t="shared" si="26"/>
        <v>1.25</v>
      </c>
      <c r="G127" s="136">
        <f t="shared" si="26"/>
        <v>1.25</v>
      </c>
      <c r="H127" s="136">
        <f t="shared" si="26"/>
        <v>1.25</v>
      </c>
      <c r="I127" s="136">
        <f t="shared" si="26"/>
        <v>1.25</v>
      </c>
      <c r="J127" s="136">
        <f t="shared" si="26"/>
        <v>1.25</v>
      </c>
      <c r="K127" s="136">
        <f t="shared" si="26"/>
        <v>1.25</v>
      </c>
      <c r="L127" s="136">
        <f t="shared" si="26"/>
        <v>1.25</v>
      </c>
      <c r="M127" s="136">
        <f t="shared" si="26"/>
        <v>1.25</v>
      </c>
      <c r="N127" s="136">
        <f t="shared" si="26"/>
        <v>1.25</v>
      </c>
      <c r="O127" s="136">
        <f t="shared" si="26"/>
        <v>1.25</v>
      </c>
      <c r="P127" s="136">
        <f t="shared" si="26"/>
        <v>1.25</v>
      </c>
      <c r="Q127" s="136">
        <f t="shared" si="26"/>
        <v>1.25</v>
      </c>
      <c r="R127" s="136">
        <f t="shared" si="25"/>
        <v>1.25</v>
      </c>
      <c r="S127" s="136">
        <f t="shared" si="25"/>
        <v>1.25</v>
      </c>
      <c r="T127" s="136">
        <f t="shared" si="25"/>
        <v>1.25</v>
      </c>
      <c r="U127" s="136">
        <f t="shared" si="25"/>
        <v>1.25</v>
      </c>
      <c r="V127" s="136">
        <f t="shared" si="27"/>
        <v>1.25</v>
      </c>
      <c r="W127" s="136">
        <f t="shared" si="27"/>
        <v>1.25</v>
      </c>
      <c r="X127" s="136">
        <f t="shared" si="27"/>
        <v>1.25</v>
      </c>
      <c r="Y127" s="136">
        <f t="shared" si="27"/>
        <v>1.25</v>
      </c>
      <c r="Z127" s="136">
        <f t="shared" si="27"/>
        <v>1.25</v>
      </c>
      <c r="AA127" s="136">
        <f t="shared" si="27"/>
        <v>1.25</v>
      </c>
      <c r="AB127" s="136">
        <f t="shared" si="27"/>
        <v>1.25</v>
      </c>
      <c r="AC127" s="136">
        <f t="shared" si="27"/>
        <v>1.25</v>
      </c>
      <c r="AD127" s="136">
        <f t="shared" si="27"/>
        <v>1.25</v>
      </c>
      <c r="AE127" s="136">
        <f t="shared" si="27"/>
        <v>1.25</v>
      </c>
      <c r="AF127" s="136">
        <f t="shared" si="27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6"/>
        <v>1.46</v>
      </c>
      <c r="D128" s="136">
        <f t="shared" si="26"/>
        <v>1.46</v>
      </c>
      <c r="E128" s="136">
        <f t="shared" si="26"/>
        <v>1.46</v>
      </c>
      <c r="F128" s="136">
        <f t="shared" si="26"/>
        <v>1.46</v>
      </c>
      <c r="G128" s="136">
        <f t="shared" si="26"/>
        <v>1.46</v>
      </c>
      <c r="H128" s="136">
        <f t="shared" si="26"/>
        <v>1.46</v>
      </c>
      <c r="I128" s="136">
        <f t="shared" si="26"/>
        <v>1.46</v>
      </c>
      <c r="J128" s="136">
        <f t="shared" si="26"/>
        <v>1.46</v>
      </c>
      <c r="K128" s="136">
        <f t="shared" si="26"/>
        <v>1.46</v>
      </c>
      <c r="L128" s="136">
        <f t="shared" si="26"/>
        <v>1.46</v>
      </c>
      <c r="M128" s="136">
        <f t="shared" si="26"/>
        <v>1.46</v>
      </c>
      <c r="N128" s="136">
        <f t="shared" si="26"/>
        <v>1.46</v>
      </c>
      <c r="O128" s="136">
        <f t="shared" si="26"/>
        <v>1.46</v>
      </c>
      <c r="P128" s="136">
        <f t="shared" si="26"/>
        <v>1.46</v>
      </c>
      <c r="Q128" s="136">
        <f t="shared" si="26"/>
        <v>1.46</v>
      </c>
      <c r="R128" s="136">
        <f t="shared" si="25"/>
        <v>1.46</v>
      </c>
      <c r="S128" s="136">
        <f t="shared" si="25"/>
        <v>1.46</v>
      </c>
      <c r="T128" s="136">
        <f t="shared" si="25"/>
        <v>1.46</v>
      </c>
      <c r="U128" s="136">
        <f t="shared" si="25"/>
        <v>1.46</v>
      </c>
      <c r="V128" s="136">
        <f t="shared" si="27"/>
        <v>1.46</v>
      </c>
      <c r="W128" s="136">
        <f t="shared" si="27"/>
        <v>1.46</v>
      </c>
      <c r="X128" s="136">
        <f t="shared" si="27"/>
        <v>1.46</v>
      </c>
      <c r="Y128" s="136">
        <f t="shared" si="27"/>
        <v>1.46</v>
      </c>
      <c r="Z128" s="136">
        <f t="shared" si="27"/>
        <v>1.46</v>
      </c>
      <c r="AA128" s="136">
        <f t="shared" si="27"/>
        <v>1.46</v>
      </c>
      <c r="AB128" s="136">
        <f t="shared" si="27"/>
        <v>1.46</v>
      </c>
      <c r="AC128" s="136">
        <f t="shared" si="27"/>
        <v>1.46</v>
      </c>
      <c r="AD128" s="136">
        <f t="shared" si="27"/>
        <v>1.46</v>
      </c>
      <c r="AE128" s="136">
        <f t="shared" si="27"/>
        <v>1.46</v>
      </c>
      <c r="AF128" s="136">
        <f t="shared" si="27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6"/>
        <v>3</v>
      </c>
      <c r="D129" s="136">
        <f t="shared" si="26"/>
        <v>3</v>
      </c>
      <c r="E129" s="136">
        <f t="shared" si="26"/>
        <v>3</v>
      </c>
      <c r="F129" s="136">
        <f t="shared" si="26"/>
        <v>3</v>
      </c>
      <c r="G129" s="136">
        <f t="shared" si="26"/>
        <v>3</v>
      </c>
      <c r="H129" s="136">
        <f t="shared" si="26"/>
        <v>3</v>
      </c>
      <c r="I129" s="136">
        <f t="shared" si="26"/>
        <v>3</v>
      </c>
      <c r="J129" s="136">
        <f t="shared" si="26"/>
        <v>3</v>
      </c>
      <c r="K129" s="136">
        <f t="shared" si="26"/>
        <v>3</v>
      </c>
      <c r="L129" s="136">
        <f t="shared" si="26"/>
        <v>3</v>
      </c>
      <c r="M129" s="136">
        <f t="shared" si="26"/>
        <v>3</v>
      </c>
      <c r="N129" s="136">
        <f t="shared" si="26"/>
        <v>3</v>
      </c>
      <c r="O129" s="136">
        <f t="shared" si="26"/>
        <v>3</v>
      </c>
      <c r="P129" s="136">
        <f t="shared" si="26"/>
        <v>3</v>
      </c>
      <c r="Q129" s="136">
        <f t="shared" si="26"/>
        <v>3</v>
      </c>
      <c r="R129" s="136">
        <f t="shared" si="25"/>
        <v>3</v>
      </c>
      <c r="S129" s="136">
        <f t="shared" si="25"/>
        <v>3</v>
      </c>
      <c r="T129" s="136">
        <f t="shared" si="25"/>
        <v>3</v>
      </c>
      <c r="U129" s="136">
        <f t="shared" si="25"/>
        <v>3</v>
      </c>
      <c r="V129" s="136">
        <f t="shared" si="27"/>
        <v>3</v>
      </c>
      <c r="W129" s="136">
        <f t="shared" si="27"/>
        <v>3</v>
      </c>
      <c r="X129" s="136">
        <f t="shared" si="27"/>
        <v>3</v>
      </c>
      <c r="Y129" s="136">
        <f t="shared" si="27"/>
        <v>3</v>
      </c>
      <c r="Z129" s="136">
        <f t="shared" si="27"/>
        <v>3</v>
      </c>
      <c r="AA129" s="136">
        <f t="shared" si="27"/>
        <v>3</v>
      </c>
      <c r="AB129" s="136">
        <f t="shared" si="27"/>
        <v>3</v>
      </c>
      <c r="AC129" s="136">
        <f t="shared" si="27"/>
        <v>3</v>
      </c>
      <c r="AD129" s="136">
        <f t="shared" si="27"/>
        <v>3</v>
      </c>
      <c r="AE129" s="136">
        <f t="shared" si="27"/>
        <v>3</v>
      </c>
      <c r="AF129" s="136">
        <f t="shared" si="27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6"/>
        <v>3.3</v>
      </c>
      <c r="D130" s="136">
        <f t="shared" si="26"/>
        <v>3.3</v>
      </c>
      <c r="E130" s="136">
        <f t="shared" si="26"/>
        <v>3.3</v>
      </c>
      <c r="F130" s="136">
        <f t="shared" si="26"/>
        <v>3.3</v>
      </c>
      <c r="G130" s="136">
        <f t="shared" si="26"/>
        <v>3.3</v>
      </c>
      <c r="H130" s="136">
        <f t="shared" si="26"/>
        <v>3.3</v>
      </c>
      <c r="I130" s="136">
        <f t="shared" si="26"/>
        <v>3.3</v>
      </c>
      <c r="J130" s="136">
        <f t="shared" si="26"/>
        <v>3.3</v>
      </c>
      <c r="K130" s="136">
        <f t="shared" si="26"/>
        <v>3.3</v>
      </c>
      <c r="L130" s="136">
        <f t="shared" si="26"/>
        <v>3.3</v>
      </c>
      <c r="M130" s="136">
        <f t="shared" si="26"/>
        <v>3.3</v>
      </c>
      <c r="N130" s="136">
        <f t="shared" si="26"/>
        <v>3.3</v>
      </c>
      <c r="O130" s="136">
        <f t="shared" si="26"/>
        <v>3.3</v>
      </c>
      <c r="P130" s="136">
        <f t="shared" si="26"/>
        <v>3.3</v>
      </c>
      <c r="Q130" s="136">
        <f t="shared" si="26"/>
        <v>3.3</v>
      </c>
      <c r="R130" s="136">
        <f t="shared" si="25"/>
        <v>3.3</v>
      </c>
      <c r="S130" s="136">
        <f t="shared" si="25"/>
        <v>3.3</v>
      </c>
      <c r="T130" s="136">
        <f t="shared" si="25"/>
        <v>3.3</v>
      </c>
      <c r="U130" s="136">
        <f t="shared" si="25"/>
        <v>3.3</v>
      </c>
      <c r="V130" s="136">
        <f t="shared" si="27"/>
        <v>3.3</v>
      </c>
      <c r="W130" s="136">
        <f t="shared" si="27"/>
        <v>3.3</v>
      </c>
      <c r="X130" s="136">
        <f t="shared" si="27"/>
        <v>3.3</v>
      </c>
      <c r="Y130" s="136">
        <f t="shared" si="27"/>
        <v>3.3</v>
      </c>
      <c r="Z130" s="136">
        <f t="shared" si="27"/>
        <v>3.3</v>
      </c>
      <c r="AA130" s="136">
        <f t="shared" si="27"/>
        <v>3.3</v>
      </c>
      <c r="AB130" s="136">
        <f t="shared" si="27"/>
        <v>3.3</v>
      </c>
      <c r="AC130" s="136">
        <f t="shared" si="27"/>
        <v>3.3</v>
      </c>
      <c r="AD130" s="136">
        <f t="shared" si="27"/>
        <v>3.3</v>
      </c>
      <c r="AE130" s="136">
        <f t="shared" si="27"/>
        <v>3.3</v>
      </c>
      <c r="AF130" s="136">
        <f t="shared" si="27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6"/>
        <v>1.76</v>
      </c>
      <c r="D131" s="136">
        <f t="shared" si="26"/>
        <v>1.76</v>
      </c>
      <c r="E131" s="136">
        <f t="shared" si="26"/>
        <v>1.76</v>
      </c>
      <c r="F131" s="136">
        <f t="shared" si="26"/>
        <v>1.76</v>
      </c>
      <c r="G131" s="136">
        <f t="shared" si="26"/>
        <v>1.76</v>
      </c>
      <c r="H131" s="136">
        <f t="shared" si="26"/>
        <v>1.76</v>
      </c>
      <c r="I131" s="136">
        <f t="shared" si="26"/>
        <v>1.76</v>
      </c>
      <c r="J131" s="136">
        <f t="shared" si="26"/>
        <v>1.76</v>
      </c>
      <c r="K131" s="136">
        <f t="shared" si="26"/>
        <v>1.76</v>
      </c>
      <c r="L131" s="136">
        <f t="shared" si="26"/>
        <v>1.76</v>
      </c>
      <c r="M131" s="136">
        <f t="shared" si="26"/>
        <v>1.76</v>
      </c>
      <c r="N131" s="136">
        <f t="shared" si="26"/>
        <v>1.76</v>
      </c>
      <c r="O131" s="136">
        <f t="shared" si="26"/>
        <v>1.76</v>
      </c>
      <c r="P131" s="136">
        <f t="shared" si="26"/>
        <v>1.76</v>
      </c>
      <c r="Q131" s="136">
        <f t="shared" si="26"/>
        <v>1.76</v>
      </c>
      <c r="R131" s="136">
        <f t="shared" si="25"/>
        <v>1.76</v>
      </c>
      <c r="S131" s="136">
        <f t="shared" si="25"/>
        <v>1.76</v>
      </c>
      <c r="T131" s="136">
        <f t="shared" si="25"/>
        <v>1.76</v>
      </c>
      <c r="U131" s="136">
        <f t="shared" si="25"/>
        <v>1.76</v>
      </c>
      <c r="V131" s="136">
        <f t="shared" si="27"/>
        <v>1.76</v>
      </c>
      <c r="W131" s="136">
        <f t="shared" si="27"/>
        <v>1.76</v>
      </c>
      <c r="X131" s="136">
        <f t="shared" si="27"/>
        <v>1.76</v>
      </c>
      <c r="Y131" s="136">
        <f t="shared" si="27"/>
        <v>1.76</v>
      </c>
      <c r="Z131" s="136">
        <f t="shared" si="27"/>
        <v>1.76</v>
      </c>
      <c r="AA131" s="136">
        <f t="shared" si="27"/>
        <v>1.76</v>
      </c>
      <c r="AB131" s="136">
        <f t="shared" si="27"/>
        <v>1.76</v>
      </c>
      <c r="AC131" s="136">
        <f t="shared" si="27"/>
        <v>1.76</v>
      </c>
      <c r="AD131" s="136">
        <f t="shared" si="27"/>
        <v>1.76</v>
      </c>
      <c r="AE131" s="136">
        <f t="shared" si="27"/>
        <v>1.76</v>
      </c>
      <c r="AF131" s="136">
        <f t="shared" si="27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6"/>
        <v>0</v>
      </c>
      <c r="D132" s="136">
        <f t="shared" si="26"/>
        <v>0</v>
      </c>
      <c r="E132" s="136">
        <f t="shared" si="26"/>
        <v>0</v>
      </c>
      <c r="F132" s="136">
        <f t="shared" si="26"/>
        <v>0</v>
      </c>
      <c r="G132" s="136">
        <f t="shared" si="26"/>
        <v>0</v>
      </c>
      <c r="H132" s="136">
        <f t="shared" si="26"/>
        <v>0</v>
      </c>
      <c r="I132" s="136">
        <f t="shared" si="26"/>
        <v>0</v>
      </c>
      <c r="J132" s="136">
        <f t="shared" si="26"/>
        <v>0</v>
      </c>
      <c r="K132" s="136">
        <f t="shared" si="26"/>
        <v>0</v>
      </c>
      <c r="L132" s="136">
        <f t="shared" si="26"/>
        <v>0</v>
      </c>
      <c r="M132" s="136">
        <f t="shared" si="26"/>
        <v>0</v>
      </c>
      <c r="N132" s="136">
        <f t="shared" si="26"/>
        <v>0</v>
      </c>
      <c r="O132" s="136">
        <f t="shared" si="26"/>
        <v>0</v>
      </c>
      <c r="P132" s="136">
        <f t="shared" si="26"/>
        <v>0</v>
      </c>
      <c r="Q132" s="136">
        <f t="shared" si="26"/>
        <v>0</v>
      </c>
      <c r="R132" s="136">
        <f t="shared" si="25"/>
        <v>0</v>
      </c>
      <c r="S132" s="136">
        <f t="shared" si="25"/>
        <v>0</v>
      </c>
      <c r="T132" s="136">
        <f t="shared" si="25"/>
        <v>0</v>
      </c>
      <c r="U132" s="136">
        <f t="shared" si="25"/>
        <v>0</v>
      </c>
      <c r="V132" s="136">
        <f t="shared" si="27"/>
        <v>0</v>
      </c>
      <c r="W132" s="136">
        <f t="shared" si="27"/>
        <v>0</v>
      </c>
      <c r="X132" s="136">
        <f t="shared" si="27"/>
        <v>0</v>
      </c>
      <c r="Y132" s="136">
        <f t="shared" si="27"/>
        <v>0</v>
      </c>
      <c r="Z132" s="136">
        <f t="shared" si="27"/>
        <v>0</v>
      </c>
      <c r="AA132" s="136">
        <f t="shared" si="27"/>
        <v>0</v>
      </c>
      <c r="AB132" s="136">
        <f t="shared" si="27"/>
        <v>0</v>
      </c>
      <c r="AC132" s="136">
        <f t="shared" si="27"/>
        <v>0</v>
      </c>
      <c r="AD132" s="136">
        <f t="shared" si="27"/>
        <v>0</v>
      </c>
      <c r="AE132" s="136">
        <f t="shared" si="27"/>
        <v>0</v>
      </c>
      <c r="AF132" s="136">
        <f t="shared" si="27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6"/>
        <v>0.1</v>
      </c>
      <c r="D133" s="136">
        <f t="shared" si="26"/>
        <v>0.1</v>
      </c>
      <c r="E133" s="136">
        <f t="shared" si="26"/>
        <v>0.1</v>
      </c>
      <c r="F133" s="136">
        <f t="shared" si="26"/>
        <v>0.1</v>
      </c>
      <c r="G133" s="136">
        <f t="shared" si="26"/>
        <v>0.1</v>
      </c>
      <c r="H133" s="136">
        <f t="shared" si="26"/>
        <v>0.1</v>
      </c>
      <c r="I133" s="136">
        <f t="shared" si="26"/>
        <v>0.1</v>
      </c>
      <c r="J133" s="136">
        <f t="shared" si="26"/>
        <v>0.1</v>
      </c>
      <c r="K133" s="136">
        <f t="shared" si="26"/>
        <v>0.1</v>
      </c>
      <c r="L133" s="136">
        <f t="shared" si="26"/>
        <v>0.1</v>
      </c>
      <c r="M133" s="136">
        <f t="shared" si="26"/>
        <v>0.1</v>
      </c>
      <c r="N133" s="136">
        <f t="shared" si="26"/>
        <v>0.1</v>
      </c>
      <c r="O133" s="136">
        <f t="shared" si="26"/>
        <v>0.1</v>
      </c>
      <c r="P133" s="136">
        <f t="shared" si="26"/>
        <v>0.1</v>
      </c>
      <c r="Q133" s="136">
        <f t="shared" si="26"/>
        <v>0.1</v>
      </c>
      <c r="R133" s="136">
        <f t="shared" si="25"/>
        <v>0.1</v>
      </c>
      <c r="S133" s="136">
        <f t="shared" si="25"/>
        <v>0.1</v>
      </c>
      <c r="T133" s="136">
        <f t="shared" si="25"/>
        <v>0.1</v>
      </c>
      <c r="U133" s="136">
        <f t="shared" si="25"/>
        <v>0.1</v>
      </c>
      <c r="V133" s="136">
        <f t="shared" si="27"/>
        <v>0.1</v>
      </c>
      <c r="W133" s="136">
        <f t="shared" si="27"/>
        <v>0.1</v>
      </c>
      <c r="X133" s="136">
        <f t="shared" si="27"/>
        <v>0.1</v>
      </c>
      <c r="Y133" s="136">
        <f t="shared" si="27"/>
        <v>0.1</v>
      </c>
      <c r="Z133" s="136">
        <f t="shared" si="27"/>
        <v>0.1</v>
      </c>
      <c r="AA133" s="136">
        <f t="shared" si="27"/>
        <v>0.1</v>
      </c>
      <c r="AB133" s="136">
        <f t="shared" si="27"/>
        <v>0.1</v>
      </c>
      <c r="AC133" s="136">
        <f t="shared" si="27"/>
        <v>0.1</v>
      </c>
      <c r="AD133" s="136">
        <f t="shared" si="27"/>
        <v>0.1</v>
      </c>
      <c r="AE133" s="136">
        <f t="shared" si="27"/>
        <v>0.1</v>
      </c>
      <c r="AF133" s="136">
        <f t="shared" si="27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6"/>
        <v>2.0499999999999998</v>
      </c>
      <c r="D134" s="136">
        <f t="shared" si="26"/>
        <v>2.0499999999999998</v>
      </c>
      <c r="E134" s="136">
        <f t="shared" si="26"/>
        <v>2.0499999999999998</v>
      </c>
      <c r="F134" s="136">
        <f t="shared" si="26"/>
        <v>2.0499999999999998</v>
      </c>
      <c r="G134" s="136">
        <f t="shared" si="26"/>
        <v>2.0499999999999998</v>
      </c>
      <c r="H134" s="136">
        <f t="shared" si="26"/>
        <v>2.0499999999999998</v>
      </c>
      <c r="I134" s="136">
        <f t="shared" si="26"/>
        <v>2.0499999999999998</v>
      </c>
      <c r="J134" s="136">
        <f t="shared" si="26"/>
        <v>2.0499999999999998</v>
      </c>
      <c r="K134" s="136">
        <f t="shared" si="26"/>
        <v>2.0499999999999998</v>
      </c>
      <c r="L134" s="136">
        <f t="shared" si="26"/>
        <v>2.0499999999999998</v>
      </c>
      <c r="M134" s="136">
        <f t="shared" si="26"/>
        <v>2.0499999999999998</v>
      </c>
      <c r="N134" s="136">
        <f t="shared" si="26"/>
        <v>2.0499999999999998</v>
      </c>
      <c r="O134" s="136">
        <f t="shared" si="26"/>
        <v>2.0499999999999998</v>
      </c>
      <c r="P134" s="136">
        <f t="shared" si="26"/>
        <v>2.0499999999999998</v>
      </c>
      <c r="Q134" s="136">
        <f t="shared" si="26"/>
        <v>2.0499999999999998</v>
      </c>
      <c r="R134" s="136">
        <f t="shared" si="25"/>
        <v>2.0499999999999998</v>
      </c>
      <c r="S134" s="136">
        <f t="shared" si="25"/>
        <v>2.0499999999999998</v>
      </c>
      <c r="T134" s="136">
        <f t="shared" si="25"/>
        <v>2.0499999999999998</v>
      </c>
      <c r="U134" s="136">
        <f t="shared" si="25"/>
        <v>2.0499999999999998</v>
      </c>
      <c r="V134" s="136">
        <f t="shared" si="27"/>
        <v>2.0499999999999998</v>
      </c>
      <c r="W134" s="136">
        <f t="shared" si="27"/>
        <v>2.0499999999999998</v>
      </c>
      <c r="X134" s="136">
        <f t="shared" si="27"/>
        <v>2.0499999999999998</v>
      </c>
      <c r="Y134" s="136">
        <f t="shared" si="27"/>
        <v>2.0499999999999998</v>
      </c>
      <c r="Z134" s="136">
        <f t="shared" si="27"/>
        <v>2.0499999999999998</v>
      </c>
      <c r="AA134" s="136">
        <f t="shared" si="27"/>
        <v>2.0499999999999998</v>
      </c>
      <c r="AB134" s="136">
        <f t="shared" si="27"/>
        <v>2.0499999999999998</v>
      </c>
      <c r="AC134" s="136">
        <f t="shared" si="27"/>
        <v>2.0499999999999998</v>
      </c>
      <c r="AD134" s="136">
        <f t="shared" si="27"/>
        <v>2.0499999999999998</v>
      </c>
      <c r="AE134" s="136">
        <f t="shared" si="27"/>
        <v>2.0499999999999998</v>
      </c>
      <c r="AF134" s="136">
        <f t="shared" si="27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6"/>
        <v>2.15</v>
      </c>
      <c r="D135" s="136">
        <f t="shared" si="26"/>
        <v>2.15</v>
      </c>
      <c r="E135" s="136">
        <f t="shared" si="26"/>
        <v>2.15</v>
      </c>
      <c r="F135" s="136">
        <f t="shared" si="26"/>
        <v>2.15</v>
      </c>
      <c r="G135" s="136">
        <f t="shared" si="26"/>
        <v>2.15</v>
      </c>
      <c r="H135" s="136">
        <f t="shared" si="26"/>
        <v>2.15</v>
      </c>
      <c r="I135" s="136">
        <f t="shared" si="26"/>
        <v>2.15</v>
      </c>
      <c r="J135" s="136">
        <f t="shared" si="26"/>
        <v>2.15</v>
      </c>
      <c r="K135" s="136">
        <f t="shared" si="26"/>
        <v>2.15</v>
      </c>
      <c r="L135" s="136">
        <f t="shared" si="26"/>
        <v>2.15</v>
      </c>
      <c r="M135" s="136">
        <f t="shared" si="26"/>
        <v>2.15</v>
      </c>
      <c r="N135" s="136">
        <f t="shared" si="26"/>
        <v>2.15</v>
      </c>
      <c r="O135" s="136">
        <f t="shared" si="26"/>
        <v>2.15</v>
      </c>
      <c r="P135" s="136">
        <f t="shared" si="26"/>
        <v>2.15</v>
      </c>
      <c r="Q135" s="136">
        <f t="shared" si="26"/>
        <v>2.15</v>
      </c>
      <c r="R135" s="136">
        <f t="shared" si="25"/>
        <v>2.15</v>
      </c>
      <c r="S135" s="136">
        <f t="shared" si="25"/>
        <v>2.15</v>
      </c>
      <c r="T135" s="136">
        <f t="shared" si="25"/>
        <v>2.15</v>
      </c>
      <c r="U135" s="136">
        <f t="shared" si="25"/>
        <v>2.15</v>
      </c>
      <c r="V135" s="136">
        <f t="shared" si="27"/>
        <v>2.15</v>
      </c>
      <c r="W135" s="136">
        <f t="shared" si="27"/>
        <v>2.15</v>
      </c>
      <c r="X135" s="136">
        <f t="shared" si="27"/>
        <v>2.15</v>
      </c>
      <c r="Y135" s="136">
        <f t="shared" si="27"/>
        <v>2.15</v>
      </c>
      <c r="Z135" s="136">
        <f t="shared" si="27"/>
        <v>2.15</v>
      </c>
      <c r="AA135" s="136">
        <f t="shared" si="27"/>
        <v>2.15</v>
      </c>
      <c r="AB135" s="136">
        <f t="shared" si="27"/>
        <v>2.15</v>
      </c>
      <c r="AC135" s="136">
        <f t="shared" si="27"/>
        <v>2.15</v>
      </c>
      <c r="AD135" s="136">
        <f t="shared" si="27"/>
        <v>2.15</v>
      </c>
      <c r="AE135" s="136">
        <f t="shared" si="27"/>
        <v>2.15</v>
      </c>
      <c r="AF135" s="136">
        <f t="shared" si="27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6"/>
        <v>2.7</v>
      </c>
      <c r="D136" s="136">
        <f t="shared" si="26"/>
        <v>2.7</v>
      </c>
      <c r="E136" s="136">
        <f t="shared" si="26"/>
        <v>2.7</v>
      </c>
      <c r="F136" s="136">
        <f t="shared" si="26"/>
        <v>2.7</v>
      </c>
      <c r="G136" s="136">
        <f t="shared" si="26"/>
        <v>2.7</v>
      </c>
      <c r="H136" s="136">
        <f t="shared" si="26"/>
        <v>2.7</v>
      </c>
      <c r="I136" s="136">
        <f t="shared" si="26"/>
        <v>2.7</v>
      </c>
      <c r="J136" s="136">
        <f t="shared" si="26"/>
        <v>2.7</v>
      </c>
      <c r="K136" s="136">
        <f t="shared" si="26"/>
        <v>2.7</v>
      </c>
      <c r="L136" s="136">
        <f t="shared" si="26"/>
        <v>2.7</v>
      </c>
      <c r="M136" s="136">
        <f t="shared" si="26"/>
        <v>2.7</v>
      </c>
      <c r="N136" s="136">
        <f t="shared" si="26"/>
        <v>2.7</v>
      </c>
      <c r="O136" s="136">
        <f t="shared" si="26"/>
        <v>2.7</v>
      </c>
      <c r="P136" s="136">
        <f t="shared" si="26"/>
        <v>2.7</v>
      </c>
      <c r="Q136" s="136">
        <f t="shared" si="26"/>
        <v>2.7</v>
      </c>
      <c r="R136" s="136">
        <f t="shared" si="25"/>
        <v>2.7</v>
      </c>
      <c r="S136" s="136">
        <f t="shared" si="25"/>
        <v>2.7</v>
      </c>
      <c r="T136" s="136">
        <f t="shared" si="25"/>
        <v>2.7</v>
      </c>
      <c r="U136" s="136">
        <f t="shared" si="25"/>
        <v>2.7</v>
      </c>
      <c r="V136" s="136">
        <f t="shared" si="27"/>
        <v>2.7</v>
      </c>
      <c r="W136" s="136">
        <f t="shared" si="27"/>
        <v>2.7</v>
      </c>
      <c r="X136" s="136">
        <f t="shared" si="27"/>
        <v>2.7</v>
      </c>
      <c r="Y136" s="136">
        <f t="shared" si="27"/>
        <v>2.7</v>
      </c>
      <c r="Z136" s="136">
        <f t="shared" si="27"/>
        <v>2.7</v>
      </c>
      <c r="AA136" s="136">
        <f t="shared" si="27"/>
        <v>2.7</v>
      </c>
      <c r="AB136" s="136">
        <f t="shared" si="27"/>
        <v>2.7</v>
      </c>
      <c r="AC136" s="136">
        <f t="shared" si="27"/>
        <v>2.7</v>
      </c>
      <c r="AD136" s="136">
        <f t="shared" si="27"/>
        <v>2.7</v>
      </c>
      <c r="AE136" s="136">
        <f t="shared" si="27"/>
        <v>2.7</v>
      </c>
      <c r="AF136" s="136">
        <f t="shared" si="27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6"/>
        <v>0.9</v>
      </c>
      <c r="D137" s="136">
        <f t="shared" si="26"/>
        <v>0.9</v>
      </c>
      <c r="E137" s="136">
        <f t="shared" si="26"/>
        <v>0.9</v>
      </c>
      <c r="F137" s="136">
        <f t="shared" si="26"/>
        <v>0.9</v>
      </c>
      <c r="G137" s="136">
        <f t="shared" si="26"/>
        <v>0.9</v>
      </c>
      <c r="H137" s="136">
        <f t="shared" si="26"/>
        <v>0.9</v>
      </c>
      <c r="I137" s="136">
        <f t="shared" si="26"/>
        <v>0.9</v>
      </c>
      <c r="J137" s="136">
        <f t="shared" si="26"/>
        <v>0.9</v>
      </c>
      <c r="K137" s="136">
        <f t="shared" si="26"/>
        <v>0.9</v>
      </c>
      <c r="L137" s="136">
        <f t="shared" si="26"/>
        <v>0.9</v>
      </c>
      <c r="M137" s="136">
        <f t="shared" si="26"/>
        <v>0.9</v>
      </c>
      <c r="N137" s="136">
        <f t="shared" si="26"/>
        <v>0.9</v>
      </c>
      <c r="O137" s="136">
        <f t="shared" si="26"/>
        <v>0.9</v>
      </c>
      <c r="P137" s="136">
        <f t="shared" si="26"/>
        <v>0.9</v>
      </c>
      <c r="Q137" s="136">
        <f t="shared" si="26"/>
        <v>0.9</v>
      </c>
      <c r="R137" s="136">
        <f t="shared" si="25"/>
        <v>0.9</v>
      </c>
      <c r="S137" s="136">
        <f t="shared" si="25"/>
        <v>0.9</v>
      </c>
      <c r="T137" s="136">
        <f t="shared" si="25"/>
        <v>0.9</v>
      </c>
      <c r="U137" s="136">
        <f t="shared" si="25"/>
        <v>0.9</v>
      </c>
      <c r="V137" s="136">
        <f t="shared" si="27"/>
        <v>0.9</v>
      </c>
      <c r="W137" s="136">
        <f t="shared" si="27"/>
        <v>0.9</v>
      </c>
      <c r="X137" s="136">
        <f t="shared" si="27"/>
        <v>0.9</v>
      </c>
      <c r="Y137" s="136">
        <f t="shared" si="27"/>
        <v>0.9</v>
      </c>
      <c r="Z137" s="136">
        <f t="shared" si="27"/>
        <v>0.9</v>
      </c>
      <c r="AA137" s="136">
        <f t="shared" si="27"/>
        <v>0.9</v>
      </c>
      <c r="AB137" s="136">
        <f t="shared" si="27"/>
        <v>0.9</v>
      </c>
      <c r="AC137" s="136">
        <f t="shared" si="27"/>
        <v>0.9</v>
      </c>
      <c r="AD137" s="136">
        <f t="shared" si="27"/>
        <v>0.9</v>
      </c>
      <c r="AE137" s="136">
        <f t="shared" si="27"/>
        <v>0.9</v>
      </c>
      <c r="AF137" s="136">
        <f t="shared" si="27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6"/>
        <v>1.08</v>
      </c>
      <c r="D138" s="136">
        <f t="shared" si="26"/>
        <v>1.08</v>
      </c>
      <c r="E138" s="136">
        <f t="shared" si="26"/>
        <v>1.08</v>
      </c>
      <c r="F138" s="136">
        <f t="shared" si="26"/>
        <v>1.08</v>
      </c>
      <c r="G138" s="136">
        <f t="shared" si="26"/>
        <v>1.08</v>
      </c>
      <c r="H138" s="136">
        <f t="shared" si="26"/>
        <v>1.08</v>
      </c>
      <c r="I138" s="136">
        <f t="shared" si="26"/>
        <v>1.08</v>
      </c>
      <c r="J138" s="136">
        <f t="shared" si="26"/>
        <v>1.08</v>
      </c>
      <c r="K138" s="136">
        <f t="shared" si="26"/>
        <v>1.08</v>
      </c>
      <c r="L138" s="136">
        <f t="shared" si="26"/>
        <v>1.08</v>
      </c>
      <c r="M138" s="136">
        <f t="shared" si="26"/>
        <v>1.08</v>
      </c>
      <c r="N138" s="136">
        <f t="shared" si="26"/>
        <v>1.08</v>
      </c>
      <c r="O138" s="136">
        <f t="shared" si="26"/>
        <v>1.08</v>
      </c>
      <c r="P138" s="136">
        <f t="shared" si="26"/>
        <v>1.08</v>
      </c>
      <c r="Q138" s="136">
        <f t="shared" si="26"/>
        <v>1.08</v>
      </c>
      <c r="R138" s="136">
        <f t="shared" si="25"/>
        <v>1.08</v>
      </c>
      <c r="S138" s="136">
        <f t="shared" si="25"/>
        <v>1.08</v>
      </c>
      <c r="T138" s="136">
        <f t="shared" si="25"/>
        <v>1.08</v>
      </c>
      <c r="U138" s="136">
        <f t="shared" si="25"/>
        <v>1.08</v>
      </c>
      <c r="V138" s="136">
        <f t="shared" si="27"/>
        <v>1.08</v>
      </c>
      <c r="W138" s="136">
        <f t="shared" si="27"/>
        <v>1.08</v>
      </c>
      <c r="X138" s="136">
        <f t="shared" si="27"/>
        <v>1.08</v>
      </c>
      <c r="Y138" s="136">
        <f t="shared" si="27"/>
        <v>1.08</v>
      </c>
      <c r="Z138" s="136">
        <f t="shared" si="27"/>
        <v>1.08</v>
      </c>
      <c r="AA138" s="136">
        <f t="shared" si="27"/>
        <v>1.08</v>
      </c>
      <c r="AB138" s="136">
        <f t="shared" si="27"/>
        <v>1.08</v>
      </c>
      <c r="AC138" s="136">
        <f t="shared" si="27"/>
        <v>1.08</v>
      </c>
      <c r="AD138" s="136">
        <f t="shared" si="27"/>
        <v>1.08</v>
      </c>
      <c r="AE138" s="136">
        <f t="shared" si="27"/>
        <v>1.08</v>
      </c>
      <c r="AF138" s="136">
        <f t="shared" si="27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8">B139</f>
        <v>2.37</v>
      </c>
      <c r="D139" s="136">
        <f t="shared" si="28"/>
        <v>2.37</v>
      </c>
      <c r="E139" s="136">
        <f t="shared" si="28"/>
        <v>2.37</v>
      </c>
      <c r="F139" s="136">
        <f t="shared" si="28"/>
        <v>2.37</v>
      </c>
      <c r="G139" s="136">
        <f t="shared" si="28"/>
        <v>2.37</v>
      </c>
      <c r="H139" s="136">
        <f t="shared" si="28"/>
        <v>2.37</v>
      </c>
      <c r="I139" s="136">
        <f t="shared" si="28"/>
        <v>2.37</v>
      </c>
      <c r="J139" s="136">
        <f t="shared" si="28"/>
        <v>2.37</v>
      </c>
      <c r="K139" s="136">
        <f t="shared" si="28"/>
        <v>2.37</v>
      </c>
      <c r="L139" s="136">
        <f t="shared" si="28"/>
        <v>2.37</v>
      </c>
      <c r="M139" s="136">
        <f t="shared" si="28"/>
        <v>2.37</v>
      </c>
      <c r="N139" s="136">
        <f t="shared" si="28"/>
        <v>2.37</v>
      </c>
      <c r="O139" s="136">
        <f t="shared" si="28"/>
        <v>2.37</v>
      </c>
      <c r="P139" s="136">
        <f t="shared" si="28"/>
        <v>2.37</v>
      </c>
      <c r="Q139" s="136">
        <f t="shared" si="28"/>
        <v>2.37</v>
      </c>
      <c r="R139" s="136">
        <f t="shared" si="25"/>
        <v>2.37</v>
      </c>
      <c r="S139" s="136">
        <f t="shared" si="25"/>
        <v>2.37</v>
      </c>
      <c r="T139" s="136">
        <f t="shared" si="25"/>
        <v>2.37</v>
      </c>
      <c r="U139" s="136">
        <f t="shared" si="25"/>
        <v>2.37</v>
      </c>
      <c r="V139" s="136">
        <f t="shared" si="27"/>
        <v>2.37</v>
      </c>
      <c r="W139" s="136">
        <f t="shared" si="27"/>
        <v>2.37</v>
      </c>
      <c r="X139" s="136">
        <f t="shared" si="27"/>
        <v>2.37</v>
      </c>
      <c r="Y139" s="136">
        <f t="shared" si="27"/>
        <v>2.37</v>
      </c>
      <c r="Z139" s="136">
        <f t="shared" si="27"/>
        <v>2.37</v>
      </c>
      <c r="AA139" s="136">
        <f t="shared" si="27"/>
        <v>2.37</v>
      </c>
      <c r="AB139" s="136">
        <f t="shared" si="27"/>
        <v>2.37</v>
      </c>
      <c r="AC139" s="136">
        <f t="shared" si="27"/>
        <v>2.37</v>
      </c>
      <c r="AD139" s="136">
        <f t="shared" si="27"/>
        <v>2.37</v>
      </c>
      <c r="AE139" s="136">
        <f t="shared" si="27"/>
        <v>2.37</v>
      </c>
      <c r="AF139" s="136">
        <f t="shared" si="27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8"/>
        <v>1.81</v>
      </c>
      <c r="D140" s="136">
        <f t="shared" si="28"/>
        <v>1.81</v>
      </c>
      <c r="E140" s="136">
        <f t="shared" si="28"/>
        <v>1.81</v>
      </c>
      <c r="F140" s="136">
        <f t="shared" si="28"/>
        <v>1.81</v>
      </c>
      <c r="G140" s="136">
        <f t="shared" si="28"/>
        <v>1.81</v>
      </c>
      <c r="H140" s="136">
        <f t="shared" si="28"/>
        <v>1.81</v>
      </c>
      <c r="I140" s="136">
        <f t="shared" si="28"/>
        <v>1.81</v>
      </c>
      <c r="J140" s="136">
        <f t="shared" si="28"/>
        <v>1.81</v>
      </c>
      <c r="K140" s="136">
        <f t="shared" si="28"/>
        <v>1.81</v>
      </c>
      <c r="L140" s="136">
        <f t="shared" si="28"/>
        <v>1.81</v>
      </c>
      <c r="M140" s="136">
        <f t="shared" si="28"/>
        <v>1.81</v>
      </c>
      <c r="N140" s="136">
        <f t="shared" si="28"/>
        <v>1.81</v>
      </c>
      <c r="O140" s="136">
        <f t="shared" si="28"/>
        <v>1.81</v>
      </c>
      <c r="P140" s="136">
        <f t="shared" si="28"/>
        <v>1.81</v>
      </c>
      <c r="Q140" s="136">
        <f t="shared" si="28"/>
        <v>1.81</v>
      </c>
      <c r="R140" s="136">
        <f t="shared" si="25"/>
        <v>1.81</v>
      </c>
      <c r="S140" s="136">
        <f t="shared" si="25"/>
        <v>1.81</v>
      </c>
      <c r="T140" s="136">
        <f t="shared" si="25"/>
        <v>1.81</v>
      </c>
      <c r="U140" s="136">
        <f t="shared" si="25"/>
        <v>1.81</v>
      </c>
      <c r="V140" s="136">
        <f t="shared" si="27"/>
        <v>1.81</v>
      </c>
      <c r="W140" s="136">
        <f t="shared" si="27"/>
        <v>1.81</v>
      </c>
      <c r="X140" s="136">
        <f t="shared" si="27"/>
        <v>1.81</v>
      </c>
      <c r="Y140" s="136">
        <f t="shared" si="27"/>
        <v>1.81</v>
      </c>
      <c r="Z140" s="136">
        <f t="shared" si="27"/>
        <v>1.81</v>
      </c>
      <c r="AA140" s="136">
        <f t="shared" si="27"/>
        <v>1.81</v>
      </c>
      <c r="AB140" s="136">
        <f t="shared" si="27"/>
        <v>1.81</v>
      </c>
      <c r="AC140" s="136">
        <f t="shared" si="27"/>
        <v>1.81</v>
      </c>
      <c r="AD140" s="136">
        <f t="shared" si="27"/>
        <v>1.81</v>
      </c>
      <c r="AE140" s="136">
        <f t="shared" si="27"/>
        <v>1.81</v>
      </c>
      <c r="AF140" s="136">
        <f t="shared" si="27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8"/>
        <v>1.0900000000000001</v>
      </c>
      <c r="D141" s="136">
        <f t="shared" si="28"/>
        <v>1.0900000000000001</v>
      </c>
      <c r="E141" s="136">
        <f t="shared" si="28"/>
        <v>1.0900000000000001</v>
      </c>
      <c r="F141" s="136">
        <f t="shared" si="28"/>
        <v>1.0900000000000001</v>
      </c>
      <c r="G141" s="136">
        <f t="shared" si="28"/>
        <v>1.0900000000000001</v>
      </c>
      <c r="H141" s="136">
        <f t="shared" si="28"/>
        <v>1.0900000000000001</v>
      </c>
      <c r="I141" s="136">
        <f t="shared" si="28"/>
        <v>1.0900000000000001</v>
      </c>
      <c r="J141" s="136">
        <f t="shared" si="28"/>
        <v>1.0900000000000001</v>
      </c>
      <c r="K141" s="136">
        <f t="shared" si="28"/>
        <v>1.0900000000000001</v>
      </c>
      <c r="L141" s="136">
        <f t="shared" si="28"/>
        <v>1.0900000000000001</v>
      </c>
      <c r="M141" s="136">
        <f t="shared" si="28"/>
        <v>1.0900000000000001</v>
      </c>
      <c r="N141" s="136">
        <f t="shared" si="28"/>
        <v>1.0900000000000001</v>
      </c>
      <c r="O141" s="136">
        <f t="shared" si="28"/>
        <v>1.0900000000000001</v>
      </c>
      <c r="P141" s="136">
        <f t="shared" si="28"/>
        <v>1.0900000000000001</v>
      </c>
      <c r="Q141" s="136">
        <f t="shared" si="28"/>
        <v>1.0900000000000001</v>
      </c>
      <c r="R141" s="136">
        <f t="shared" si="25"/>
        <v>1.0900000000000001</v>
      </c>
      <c r="S141" s="136">
        <f t="shared" si="25"/>
        <v>1.0900000000000001</v>
      </c>
      <c r="T141" s="136">
        <f t="shared" si="25"/>
        <v>1.0900000000000001</v>
      </c>
      <c r="U141" s="136">
        <f t="shared" si="25"/>
        <v>1.0900000000000001</v>
      </c>
      <c r="V141" s="136">
        <f t="shared" si="27"/>
        <v>1.0900000000000001</v>
      </c>
      <c r="W141" s="136">
        <f t="shared" si="27"/>
        <v>1.0900000000000001</v>
      </c>
      <c r="X141" s="136">
        <f t="shared" si="27"/>
        <v>1.0900000000000001</v>
      </c>
      <c r="Y141" s="136">
        <f t="shared" si="27"/>
        <v>1.0900000000000001</v>
      </c>
      <c r="Z141" s="136">
        <f t="shared" si="27"/>
        <v>1.0900000000000001</v>
      </c>
      <c r="AA141" s="136">
        <f t="shared" si="27"/>
        <v>1.0900000000000001</v>
      </c>
      <c r="AB141" s="136">
        <f t="shared" si="27"/>
        <v>1.0900000000000001</v>
      </c>
      <c r="AC141" s="136">
        <f t="shared" si="27"/>
        <v>1.0900000000000001</v>
      </c>
      <c r="AD141" s="136">
        <f t="shared" si="27"/>
        <v>1.0900000000000001</v>
      </c>
      <c r="AE141" s="136">
        <f t="shared" si="27"/>
        <v>1.0900000000000001</v>
      </c>
      <c r="AF141" s="136">
        <f t="shared" si="27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8"/>
        <v>1.58</v>
      </c>
      <c r="D142" s="136">
        <f t="shared" si="28"/>
        <v>1.58</v>
      </c>
      <c r="E142" s="136">
        <f t="shared" si="28"/>
        <v>1.58</v>
      </c>
      <c r="F142" s="136">
        <f t="shared" si="28"/>
        <v>1.58</v>
      </c>
      <c r="G142" s="136">
        <f t="shared" si="28"/>
        <v>1.58</v>
      </c>
      <c r="H142" s="136">
        <f t="shared" si="28"/>
        <v>1.58</v>
      </c>
      <c r="I142" s="136">
        <f t="shared" si="28"/>
        <v>1.58</v>
      </c>
      <c r="J142" s="136">
        <f t="shared" si="28"/>
        <v>1.58</v>
      </c>
      <c r="K142" s="136">
        <f t="shared" si="28"/>
        <v>1.58</v>
      </c>
      <c r="L142" s="136">
        <f t="shared" si="28"/>
        <v>1.58</v>
      </c>
      <c r="M142" s="136">
        <f t="shared" si="28"/>
        <v>1.58</v>
      </c>
      <c r="N142" s="136">
        <f t="shared" si="28"/>
        <v>1.58</v>
      </c>
      <c r="O142" s="136">
        <f t="shared" si="28"/>
        <v>1.58</v>
      </c>
      <c r="P142" s="136">
        <f t="shared" si="28"/>
        <v>1.58</v>
      </c>
      <c r="Q142" s="136">
        <f t="shared" si="28"/>
        <v>1.58</v>
      </c>
      <c r="R142" s="136">
        <f t="shared" si="25"/>
        <v>1.58</v>
      </c>
      <c r="S142" s="136">
        <f t="shared" si="25"/>
        <v>1.58</v>
      </c>
      <c r="T142" s="136">
        <f t="shared" si="25"/>
        <v>1.58</v>
      </c>
      <c r="U142" s="136">
        <f t="shared" si="25"/>
        <v>1.58</v>
      </c>
      <c r="V142" s="136">
        <f t="shared" si="27"/>
        <v>1.58</v>
      </c>
      <c r="W142" s="136">
        <f t="shared" si="27"/>
        <v>1.58</v>
      </c>
      <c r="X142" s="136">
        <f t="shared" si="27"/>
        <v>1.58</v>
      </c>
      <c r="Y142" s="136">
        <f t="shared" si="27"/>
        <v>1.58</v>
      </c>
      <c r="Z142" s="136">
        <f t="shared" si="27"/>
        <v>1.58</v>
      </c>
      <c r="AA142" s="136">
        <f t="shared" si="27"/>
        <v>1.58</v>
      </c>
      <c r="AB142" s="136">
        <f t="shared" si="27"/>
        <v>1.58</v>
      </c>
      <c r="AC142" s="136">
        <f t="shared" si="27"/>
        <v>1.58</v>
      </c>
      <c r="AD142" s="136">
        <f t="shared" si="27"/>
        <v>1.58</v>
      </c>
      <c r="AE142" s="136">
        <f t="shared" si="27"/>
        <v>1.58</v>
      </c>
      <c r="AF142" s="136">
        <f t="shared" si="27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8"/>
        <v>2</v>
      </c>
      <c r="D143" s="136">
        <f t="shared" si="28"/>
        <v>2</v>
      </c>
      <c r="E143" s="136">
        <f t="shared" si="28"/>
        <v>2</v>
      </c>
      <c r="F143" s="136">
        <f t="shared" si="28"/>
        <v>2</v>
      </c>
      <c r="G143" s="136">
        <f t="shared" si="28"/>
        <v>2</v>
      </c>
      <c r="H143" s="136">
        <f t="shared" si="28"/>
        <v>2</v>
      </c>
      <c r="I143" s="136">
        <f t="shared" si="28"/>
        <v>2</v>
      </c>
      <c r="J143" s="136">
        <f t="shared" si="28"/>
        <v>2</v>
      </c>
      <c r="K143" s="136">
        <f t="shared" si="28"/>
        <v>2</v>
      </c>
      <c r="L143" s="136">
        <f t="shared" si="28"/>
        <v>2</v>
      </c>
      <c r="M143" s="136">
        <f t="shared" si="28"/>
        <v>2</v>
      </c>
      <c r="N143" s="136">
        <f t="shared" si="28"/>
        <v>2</v>
      </c>
      <c r="O143" s="136">
        <f t="shared" si="28"/>
        <v>2</v>
      </c>
      <c r="P143" s="136">
        <f t="shared" si="28"/>
        <v>2</v>
      </c>
      <c r="Q143" s="136">
        <f t="shared" si="28"/>
        <v>2</v>
      </c>
      <c r="R143" s="136">
        <f t="shared" si="25"/>
        <v>2</v>
      </c>
      <c r="S143" s="136">
        <f t="shared" si="25"/>
        <v>2</v>
      </c>
      <c r="T143" s="136">
        <f t="shared" si="25"/>
        <v>2</v>
      </c>
      <c r="U143" s="136">
        <f t="shared" si="25"/>
        <v>2</v>
      </c>
      <c r="V143" s="136">
        <f t="shared" si="27"/>
        <v>2</v>
      </c>
      <c r="W143" s="136">
        <f t="shared" si="27"/>
        <v>2</v>
      </c>
      <c r="X143" s="136">
        <f t="shared" si="27"/>
        <v>2</v>
      </c>
      <c r="Y143" s="136">
        <f t="shared" si="27"/>
        <v>2</v>
      </c>
      <c r="Z143" s="136">
        <f t="shared" si="27"/>
        <v>2</v>
      </c>
      <c r="AA143" s="136">
        <f t="shared" si="27"/>
        <v>2</v>
      </c>
      <c r="AB143" s="136">
        <f t="shared" si="27"/>
        <v>2</v>
      </c>
      <c r="AC143" s="136">
        <f t="shared" si="27"/>
        <v>2</v>
      </c>
      <c r="AD143" s="136">
        <f t="shared" si="27"/>
        <v>2</v>
      </c>
      <c r="AE143" s="136">
        <f t="shared" si="27"/>
        <v>2</v>
      </c>
      <c r="AF143" s="136">
        <f t="shared" si="27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8"/>
        <v>0.47</v>
      </c>
      <c r="D144" s="136">
        <f t="shared" si="28"/>
        <v>0.47</v>
      </c>
      <c r="E144" s="136">
        <f t="shared" si="28"/>
        <v>0.47</v>
      </c>
      <c r="F144" s="136">
        <f t="shared" si="28"/>
        <v>0.47</v>
      </c>
      <c r="G144" s="136">
        <f t="shared" si="28"/>
        <v>0.47</v>
      </c>
      <c r="H144" s="136">
        <f t="shared" si="28"/>
        <v>0.47</v>
      </c>
      <c r="I144" s="136">
        <f t="shared" si="28"/>
        <v>0.47</v>
      </c>
      <c r="J144" s="136">
        <f t="shared" si="28"/>
        <v>0.47</v>
      </c>
      <c r="K144" s="136">
        <f t="shared" si="28"/>
        <v>0.47</v>
      </c>
      <c r="L144" s="136">
        <f t="shared" si="28"/>
        <v>0.47</v>
      </c>
      <c r="M144" s="136">
        <f t="shared" si="28"/>
        <v>0.47</v>
      </c>
      <c r="N144" s="136">
        <f t="shared" si="28"/>
        <v>0.47</v>
      </c>
      <c r="O144" s="136">
        <f t="shared" si="28"/>
        <v>0.47</v>
      </c>
      <c r="P144" s="136">
        <f t="shared" si="28"/>
        <v>0.47</v>
      </c>
      <c r="Q144" s="136">
        <f t="shared" si="28"/>
        <v>0.47</v>
      </c>
      <c r="R144" s="136">
        <f t="shared" si="25"/>
        <v>0.47</v>
      </c>
      <c r="S144" s="136">
        <f t="shared" si="25"/>
        <v>0.47</v>
      </c>
      <c r="T144" s="136">
        <f t="shared" si="25"/>
        <v>0.47</v>
      </c>
      <c r="U144" s="136">
        <f t="shared" si="25"/>
        <v>0.47</v>
      </c>
      <c r="V144" s="136">
        <f t="shared" si="27"/>
        <v>0.47</v>
      </c>
      <c r="W144" s="136">
        <f t="shared" si="27"/>
        <v>0.47</v>
      </c>
      <c r="X144" s="136">
        <f t="shared" si="27"/>
        <v>0.47</v>
      </c>
      <c r="Y144" s="136">
        <f t="shared" si="27"/>
        <v>0.47</v>
      </c>
      <c r="Z144" s="136">
        <f t="shared" si="27"/>
        <v>0.47</v>
      </c>
      <c r="AA144" s="136">
        <f t="shared" si="27"/>
        <v>0.47</v>
      </c>
      <c r="AB144" s="136">
        <f t="shared" si="27"/>
        <v>0.47</v>
      </c>
      <c r="AC144" s="136">
        <f t="shared" si="27"/>
        <v>0.47</v>
      </c>
      <c r="AD144" s="136">
        <f t="shared" si="27"/>
        <v>0.47</v>
      </c>
      <c r="AE144" s="136">
        <f t="shared" si="27"/>
        <v>0.47</v>
      </c>
      <c r="AF144" s="136">
        <f t="shared" si="27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8"/>
        <v>0</v>
      </c>
      <c r="D146" s="136">
        <f t="shared" si="28"/>
        <v>0</v>
      </c>
      <c r="E146" s="136">
        <f t="shared" si="28"/>
        <v>0</v>
      </c>
      <c r="F146" s="136">
        <f t="shared" si="28"/>
        <v>0</v>
      </c>
      <c r="G146" s="136">
        <f t="shared" si="28"/>
        <v>0</v>
      </c>
      <c r="H146" s="136">
        <f t="shared" si="28"/>
        <v>0</v>
      </c>
      <c r="I146" s="136">
        <f t="shared" si="28"/>
        <v>0</v>
      </c>
      <c r="J146" s="136">
        <f t="shared" si="28"/>
        <v>0</v>
      </c>
      <c r="K146" s="136">
        <f t="shared" si="28"/>
        <v>0</v>
      </c>
      <c r="L146" s="136">
        <f t="shared" si="28"/>
        <v>0</v>
      </c>
      <c r="M146" s="136">
        <f t="shared" si="28"/>
        <v>0</v>
      </c>
      <c r="N146" s="136">
        <f t="shared" si="28"/>
        <v>0</v>
      </c>
      <c r="O146" s="136">
        <f t="shared" si="28"/>
        <v>0</v>
      </c>
      <c r="P146" s="136">
        <f t="shared" si="28"/>
        <v>0</v>
      </c>
      <c r="Q146" s="136">
        <f t="shared" si="28"/>
        <v>0</v>
      </c>
      <c r="R146" s="136">
        <f t="shared" si="25"/>
        <v>0</v>
      </c>
      <c r="S146" s="136">
        <f t="shared" si="25"/>
        <v>0</v>
      </c>
      <c r="T146" s="136">
        <f t="shared" si="25"/>
        <v>0</v>
      </c>
      <c r="U146" s="136">
        <f t="shared" si="25"/>
        <v>0</v>
      </c>
      <c r="V146" s="136">
        <f t="shared" si="27"/>
        <v>0</v>
      </c>
      <c r="W146" s="136">
        <f t="shared" si="27"/>
        <v>0</v>
      </c>
      <c r="X146" s="136">
        <f t="shared" si="27"/>
        <v>0</v>
      </c>
      <c r="Y146" s="136">
        <f t="shared" si="27"/>
        <v>0</v>
      </c>
      <c r="Z146" s="136">
        <f t="shared" si="27"/>
        <v>0</v>
      </c>
      <c r="AA146" s="136">
        <f t="shared" si="27"/>
        <v>0</v>
      </c>
      <c r="AB146" s="136">
        <f t="shared" si="27"/>
        <v>0</v>
      </c>
      <c r="AC146" s="136">
        <f t="shared" si="27"/>
        <v>0</v>
      </c>
      <c r="AD146" s="136">
        <f t="shared" si="27"/>
        <v>0</v>
      </c>
      <c r="AE146" s="136">
        <f t="shared" si="27"/>
        <v>0</v>
      </c>
      <c r="AF146" s="136">
        <f t="shared" si="27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8"/>
        <v>0.8</v>
      </c>
      <c r="D147" s="136">
        <f t="shared" si="28"/>
        <v>0.8</v>
      </c>
      <c r="E147" s="136">
        <f t="shared" si="28"/>
        <v>0.8</v>
      </c>
      <c r="F147" s="136">
        <f t="shared" si="28"/>
        <v>0.8</v>
      </c>
      <c r="G147" s="136">
        <f t="shared" si="28"/>
        <v>0.8</v>
      </c>
      <c r="H147" s="136">
        <f t="shared" si="28"/>
        <v>0.8</v>
      </c>
      <c r="I147" s="136">
        <f t="shared" si="28"/>
        <v>0.8</v>
      </c>
      <c r="J147" s="136">
        <f t="shared" si="28"/>
        <v>0.8</v>
      </c>
      <c r="K147" s="136">
        <f t="shared" si="28"/>
        <v>0.8</v>
      </c>
      <c r="L147" s="136">
        <f t="shared" si="28"/>
        <v>0.8</v>
      </c>
      <c r="M147" s="136">
        <f t="shared" si="28"/>
        <v>0.8</v>
      </c>
      <c r="N147" s="136">
        <f t="shared" si="28"/>
        <v>0.8</v>
      </c>
      <c r="O147" s="136">
        <f t="shared" si="28"/>
        <v>0.8</v>
      </c>
      <c r="P147" s="136">
        <f t="shared" si="28"/>
        <v>0.8</v>
      </c>
      <c r="Q147" s="136">
        <f t="shared" si="28"/>
        <v>0.8</v>
      </c>
      <c r="R147" s="136">
        <f t="shared" si="25"/>
        <v>0.8</v>
      </c>
      <c r="S147" s="136">
        <f t="shared" si="25"/>
        <v>0.8</v>
      </c>
      <c r="T147" s="136">
        <f t="shared" si="25"/>
        <v>0.8</v>
      </c>
      <c r="U147" s="136">
        <f t="shared" si="25"/>
        <v>0.8</v>
      </c>
      <c r="V147" s="136">
        <f t="shared" si="27"/>
        <v>0.8</v>
      </c>
      <c r="W147" s="136">
        <f t="shared" si="27"/>
        <v>0.8</v>
      </c>
      <c r="X147" s="136">
        <f t="shared" ref="X147:AF171" si="29">W147</f>
        <v>0.8</v>
      </c>
      <c r="Y147" s="136">
        <f t="shared" si="29"/>
        <v>0.8</v>
      </c>
      <c r="Z147" s="136">
        <f t="shared" si="29"/>
        <v>0.8</v>
      </c>
      <c r="AA147" s="136">
        <f t="shared" si="29"/>
        <v>0.8</v>
      </c>
      <c r="AB147" s="136">
        <f t="shared" si="29"/>
        <v>0.8</v>
      </c>
      <c r="AC147" s="136">
        <f t="shared" si="29"/>
        <v>0.8</v>
      </c>
      <c r="AD147" s="136">
        <f t="shared" si="29"/>
        <v>0.8</v>
      </c>
      <c r="AE147" s="136">
        <f t="shared" si="29"/>
        <v>0.8</v>
      </c>
      <c r="AF147" s="136">
        <f t="shared" si="29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8"/>
        <v>1.5</v>
      </c>
      <c r="D148" s="136">
        <f t="shared" si="28"/>
        <v>1.5</v>
      </c>
      <c r="E148" s="136">
        <f t="shared" si="28"/>
        <v>1.5</v>
      </c>
      <c r="F148" s="136">
        <f t="shared" si="28"/>
        <v>1.5</v>
      </c>
      <c r="G148" s="136">
        <f t="shared" si="28"/>
        <v>1.5</v>
      </c>
      <c r="H148" s="136">
        <f t="shared" si="28"/>
        <v>1.5</v>
      </c>
      <c r="I148" s="136">
        <f t="shared" si="28"/>
        <v>1.5</v>
      </c>
      <c r="J148" s="136">
        <f t="shared" si="28"/>
        <v>1.5</v>
      </c>
      <c r="K148" s="136">
        <f t="shared" si="28"/>
        <v>1.5</v>
      </c>
      <c r="L148" s="136">
        <f t="shared" si="28"/>
        <v>1.5</v>
      </c>
      <c r="M148" s="136">
        <f t="shared" si="28"/>
        <v>1.5</v>
      </c>
      <c r="N148" s="136">
        <f t="shared" si="28"/>
        <v>1.5</v>
      </c>
      <c r="O148" s="136">
        <f t="shared" si="28"/>
        <v>1.5</v>
      </c>
      <c r="P148" s="136">
        <f t="shared" si="28"/>
        <v>1.5</v>
      </c>
      <c r="Q148" s="136">
        <f t="shared" si="28"/>
        <v>1.5</v>
      </c>
      <c r="R148" s="136">
        <f t="shared" si="25"/>
        <v>1.5</v>
      </c>
      <c r="S148" s="136">
        <f t="shared" si="25"/>
        <v>1.5</v>
      </c>
      <c r="T148" s="136">
        <f t="shared" si="25"/>
        <v>1.5</v>
      </c>
      <c r="U148" s="136">
        <f t="shared" si="25"/>
        <v>1.5</v>
      </c>
      <c r="V148" s="136">
        <f t="shared" si="25"/>
        <v>1.5</v>
      </c>
      <c r="W148" s="136">
        <f t="shared" si="25"/>
        <v>1.5</v>
      </c>
      <c r="X148" s="136">
        <f t="shared" si="29"/>
        <v>1.5</v>
      </c>
      <c r="Y148" s="136">
        <f t="shared" si="29"/>
        <v>1.5</v>
      </c>
      <c r="Z148" s="136">
        <f t="shared" si="29"/>
        <v>1.5</v>
      </c>
      <c r="AA148" s="136">
        <f t="shared" si="29"/>
        <v>1.5</v>
      </c>
      <c r="AB148" s="136">
        <f t="shared" si="29"/>
        <v>1.5</v>
      </c>
      <c r="AC148" s="136">
        <f t="shared" si="29"/>
        <v>1.5</v>
      </c>
      <c r="AD148" s="136">
        <f t="shared" si="29"/>
        <v>1.5</v>
      </c>
      <c r="AE148" s="136">
        <f t="shared" si="29"/>
        <v>1.5</v>
      </c>
      <c r="AF148" s="136">
        <f t="shared" si="29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8"/>
        <v>1</v>
      </c>
      <c r="D150" s="136">
        <f t="shared" si="28"/>
        <v>1</v>
      </c>
      <c r="E150" s="136">
        <f t="shared" si="28"/>
        <v>1</v>
      </c>
      <c r="F150" s="136">
        <f t="shared" si="28"/>
        <v>1</v>
      </c>
      <c r="G150" s="136">
        <f t="shared" si="28"/>
        <v>1</v>
      </c>
      <c r="H150" s="136">
        <f t="shared" si="28"/>
        <v>1</v>
      </c>
      <c r="I150" s="136">
        <f t="shared" si="28"/>
        <v>1</v>
      </c>
      <c r="J150" s="136">
        <f t="shared" si="28"/>
        <v>1</v>
      </c>
      <c r="K150" s="136">
        <f t="shared" si="28"/>
        <v>1</v>
      </c>
      <c r="L150" s="136">
        <f t="shared" si="28"/>
        <v>1</v>
      </c>
      <c r="M150" s="136">
        <f t="shared" si="28"/>
        <v>1</v>
      </c>
      <c r="N150" s="136">
        <f t="shared" si="28"/>
        <v>1</v>
      </c>
      <c r="O150" s="136">
        <f t="shared" si="28"/>
        <v>1</v>
      </c>
      <c r="P150" s="136">
        <f t="shared" si="28"/>
        <v>1</v>
      </c>
      <c r="Q150" s="136">
        <f t="shared" si="28"/>
        <v>1</v>
      </c>
      <c r="R150" s="136">
        <f t="shared" si="25"/>
        <v>1</v>
      </c>
      <c r="S150" s="136">
        <f t="shared" si="25"/>
        <v>1</v>
      </c>
      <c r="T150" s="136">
        <f t="shared" si="25"/>
        <v>1</v>
      </c>
      <c r="U150" s="136">
        <f t="shared" si="25"/>
        <v>1</v>
      </c>
      <c r="V150" s="136">
        <f t="shared" si="25"/>
        <v>1</v>
      </c>
      <c r="W150" s="136">
        <f t="shared" si="25"/>
        <v>1</v>
      </c>
      <c r="X150" s="136">
        <f t="shared" si="29"/>
        <v>1</v>
      </c>
      <c r="Y150" s="136">
        <f t="shared" si="29"/>
        <v>1</v>
      </c>
      <c r="Z150" s="136">
        <f t="shared" si="29"/>
        <v>1</v>
      </c>
      <c r="AA150" s="136">
        <f t="shared" si="29"/>
        <v>1</v>
      </c>
      <c r="AB150" s="136">
        <f t="shared" si="29"/>
        <v>1</v>
      </c>
      <c r="AC150" s="136">
        <f t="shared" si="29"/>
        <v>1</v>
      </c>
      <c r="AD150" s="136">
        <f t="shared" si="29"/>
        <v>1</v>
      </c>
      <c r="AE150" s="136">
        <f t="shared" si="29"/>
        <v>1</v>
      </c>
      <c r="AF150" s="136">
        <f t="shared" si="29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8"/>
        <v>0.42</v>
      </c>
      <c r="D151" s="136">
        <f t="shared" si="28"/>
        <v>0.42</v>
      </c>
      <c r="E151" s="136">
        <f t="shared" si="28"/>
        <v>0.42</v>
      </c>
      <c r="F151" s="136">
        <f t="shared" si="28"/>
        <v>0.42</v>
      </c>
      <c r="G151" s="136">
        <f t="shared" si="28"/>
        <v>0.42</v>
      </c>
      <c r="H151" s="136">
        <f t="shared" si="28"/>
        <v>0.42</v>
      </c>
      <c r="I151" s="136">
        <f t="shared" si="28"/>
        <v>0.42</v>
      </c>
      <c r="J151" s="136">
        <f t="shared" si="28"/>
        <v>0.42</v>
      </c>
      <c r="K151" s="136">
        <f t="shared" si="28"/>
        <v>0.42</v>
      </c>
      <c r="L151" s="136">
        <f t="shared" si="28"/>
        <v>0.42</v>
      </c>
      <c r="M151" s="136">
        <f t="shared" si="28"/>
        <v>0.42</v>
      </c>
      <c r="N151" s="136">
        <f t="shared" si="28"/>
        <v>0.42</v>
      </c>
      <c r="O151" s="136">
        <f t="shared" si="28"/>
        <v>0.42</v>
      </c>
      <c r="P151" s="136">
        <f t="shared" si="28"/>
        <v>0.42</v>
      </c>
      <c r="Q151" s="136">
        <f t="shared" si="28"/>
        <v>0.42</v>
      </c>
      <c r="R151" s="136">
        <f t="shared" si="25"/>
        <v>0.42</v>
      </c>
      <c r="S151" s="136">
        <f t="shared" si="25"/>
        <v>0.42</v>
      </c>
      <c r="T151" s="136">
        <f t="shared" si="25"/>
        <v>0.42</v>
      </c>
      <c r="U151" s="136">
        <f t="shared" si="25"/>
        <v>0.42</v>
      </c>
      <c r="V151" s="136">
        <f t="shared" si="25"/>
        <v>0.42</v>
      </c>
      <c r="W151" s="136">
        <f t="shared" si="25"/>
        <v>0.42</v>
      </c>
      <c r="X151" s="136">
        <f t="shared" si="29"/>
        <v>0.42</v>
      </c>
      <c r="Y151" s="136">
        <f t="shared" si="29"/>
        <v>0.42</v>
      </c>
      <c r="Z151" s="136">
        <f t="shared" si="29"/>
        <v>0.42</v>
      </c>
      <c r="AA151" s="136">
        <f t="shared" si="29"/>
        <v>0.42</v>
      </c>
      <c r="AB151" s="136">
        <f t="shared" si="29"/>
        <v>0.42</v>
      </c>
      <c r="AC151" s="136">
        <f t="shared" si="29"/>
        <v>0.42</v>
      </c>
      <c r="AD151" s="136">
        <f t="shared" si="29"/>
        <v>0.42</v>
      </c>
      <c r="AE151" s="136">
        <f t="shared" si="29"/>
        <v>0.42</v>
      </c>
      <c r="AF151" s="136">
        <f t="shared" si="29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8"/>
        <v>0.46</v>
      </c>
      <c r="D152" s="136">
        <f t="shared" si="28"/>
        <v>0.46</v>
      </c>
      <c r="E152" s="136">
        <f t="shared" si="28"/>
        <v>0.46</v>
      </c>
      <c r="F152" s="136">
        <f t="shared" si="28"/>
        <v>0.46</v>
      </c>
      <c r="G152" s="136">
        <f t="shared" si="28"/>
        <v>0.46</v>
      </c>
      <c r="H152" s="136">
        <f t="shared" si="28"/>
        <v>0.46</v>
      </c>
      <c r="I152" s="136">
        <f t="shared" si="28"/>
        <v>0.46</v>
      </c>
      <c r="J152" s="136">
        <f t="shared" si="28"/>
        <v>0.46</v>
      </c>
      <c r="K152" s="136">
        <f t="shared" si="28"/>
        <v>0.46</v>
      </c>
      <c r="L152" s="136">
        <f t="shared" si="28"/>
        <v>0.46</v>
      </c>
      <c r="M152" s="136">
        <f t="shared" si="28"/>
        <v>0.46</v>
      </c>
      <c r="N152" s="136">
        <f t="shared" si="28"/>
        <v>0.46</v>
      </c>
      <c r="O152" s="136">
        <f t="shared" si="28"/>
        <v>0.46</v>
      </c>
      <c r="P152" s="136">
        <f t="shared" si="28"/>
        <v>0.46</v>
      </c>
      <c r="Q152" s="136">
        <f t="shared" si="28"/>
        <v>0.46</v>
      </c>
      <c r="R152" s="136">
        <f t="shared" si="25"/>
        <v>0.46</v>
      </c>
      <c r="S152" s="136">
        <f t="shared" si="25"/>
        <v>0.46</v>
      </c>
      <c r="T152" s="136">
        <f t="shared" si="25"/>
        <v>0.46</v>
      </c>
      <c r="U152" s="136">
        <f t="shared" si="25"/>
        <v>0.46</v>
      </c>
      <c r="V152" s="136">
        <f t="shared" si="25"/>
        <v>0.46</v>
      </c>
      <c r="W152" s="136">
        <f t="shared" si="25"/>
        <v>0.46</v>
      </c>
      <c r="X152" s="136">
        <f t="shared" si="29"/>
        <v>0.46</v>
      </c>
      <c r="Y152" s="136">
        <f t="shared" si="29"/>
        <v>0.46</v>
      </c>
      <c r="Z152" s="136">
        <f t="shared" si="29"/>
        <v>0.46</v>
      </c>
      <c r="AA152" s="136">
        <f t="shared" si="29"/>
        <v>0.46</v>
      </c>
      <c r="AB152" s="136">
        <f t="shared" si="29"/>
        <v>0.46</v>
      </c>
      <c r="AC152" s="136">
        <f t="shared" si="29"/>
        <v>0.46</v>
      </c>
      <c r="AD152" s="136">
        <f t="shared" si="29"/>
        <v>0.46</v>
      </c>
      <c r="AE152" s="136">
        <f t="shared" si="29"/>
        <v>0.46</v>
      </c>
      <c r="AF152" s="136">
        <f t="shared" si="29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8"/>
        <v>0.85</v>
      </c>
      <c r="D153" s="136">
        <f t="shared" si="28"/>
        <v>0.85</v>
      </c>
      <c r="E153" s="136">
        <f t="shared" si="28"/>
        <v>0.85</v>
      </c>
      <c r="F153" s="136">
        <f t="shared" si="28"/>
        <v>0.85</v>
      </c>
      <c r="G153" s="136">
        <f t="shared" si="28"/>
        <v>0.85</v>
      </c>
      <c r="H153" s="136">
        <f t="shared" si="28"/>
        <v>0.85</v>
      </c>
      <c r="I153" s="136">
        <f t="shared" si="28"/>
        <v>0.85</v>
      </c>
      <c r="J153" s="136">
        <f t="shared" si="28"/>
        <v>0.85</v>
      </c>
      <c r="K153" s="136">
        <f t="shared" si="28"/>
        <v>0.85</v>
      </c>
      <c r="L153" s="136">
        <f t="shared" si="28"/>
        <v>0.85</v>
      </c>
      <c r="M153" s="136">
        <f t="shared" si="28"/>
        <v>0.85</v>
      </c>
      <c r="N153" s="136">
        <f t="shared" si="28"/>
        <v>0.85</v>
      </c>
      <c r="O153" s="136">
        <f t="shared" si="28"/>
        <v>0.85</v>
      </c>
      <c r="P153" s="136">
        <f t="shared" si="28"/>
        <v>0.85</v>
      </c>
      <c r="Q153" s="136">
        <f t="shared" si="28"/>
        <v>0.85</v>
      </c>
      <c r="R153" s="136">
        <f t="shared" si="25"/>
        <v>0.85</v>
      </c>
      <c r="S153" s="136">
        <f t="shared" si="25"/>
        <v>0.85</v>
      </c>
      <c r="T153" s="136">
        <f t="shared" si="25"/>
        <v>0.85</v>
      </c>
      <c r="U153" s="136">
        <f t="shared" si="25"/>
        <v>0.85</v>
      </c>
      <c r="V153" s="136">
        <f t="shared" si="25"/>
        <v>0.85</v>
      </c>
      <c r="W153" s="136">
        <f t="shared" si="25"/>
        <v>0.85</v>
      </c>
      <c r="X153" s="136">
        <f t="shared" si="29"/>
        <v>0.85</v>
      </c>
      <c r="Y153" s="136">
        <f t="shared" si="29"/>
        <v>0.85</v>
      </c>
      <c r="Z153" s="136">
        <f t="shared" si="29"/>
        <v>0.85</v>
      </c>
      <c r="AA153" s="136">
        <f t="shared" si="29"/>
        <v>0.85</v>
      </c>
      <c r="AB153" s="136">
        <f t="shared" si="29"/>
        <v>0.85</v>
      </c>
      <c r="AC153" s="136">
        <f t="shared" si="29"/>
        <v>0.85</v>
      </c>
      <c r="AD153" s="136">
        <f t="shared" si="29"/>
        <v>0.85</v>
      </c>
      <c r="AE153" s="136">
        <f t="shared" si="29"/>
        <v>0.85</v>
      </c>
      <c r="AF153" s="136">
        <f t="shared" si="29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8"/>
        <v>0.9</v>
      </c>
      <c r="D154" s="136">
        <f t="shared" si="28"/>
        <v>0.9</v>
      </c>
      <c r="E154" s="136">
        <f t="shared" si="28"/>
        <v>0.9</v>
      </c>
      <c r="F154" s="136">
        <f t="shared" si="28"/>
        <v>0.9</v>
      </c>
      <c r="G154" s="136">
        <f t="shared" si="28"/>
        <v>0.9</v>
      </c>
      <c r="H154" s="136">
        <f t="shared" si="28"/>
        <v>0.9</v>
      </c>
      <c r="I154" s="136">
        <f t="shared" si="28"/>
        <v>0.9</v>
      </c>
      <c r="J154" s="136">
        <f t="shared" si="28"/>
        <v>0.9</v>
      </c>
      <c r="K154" s="136">
        <f t="shared" si="28"/>
        <v>0.9</v>
      </c>
      <c r="L154" s="136">
        <f t="shared" si="28"/>
        <v>0.9</v>
      </c>
      <c r="M154" s="136">
        <f t="shared" si="28"/>
        <v>0.9</v>
      </c>
      <c r="N154" s="136">
        <f t="shared" si="28"/>
        <v>0.9</v>
      </c>
      <c r="O154" s="136">
        <f t="shared" si="28"/>
        <v>0.9</v>
      </c>
      <c r="P154" s="136">
        <f t="shared" si="28"/>
        <v>0.9</v>
      </c>
      <c r="Q154" s="136">
        <f t="shared" si="28"/>
        <v>0.9</v>
      </c>
      <c r="R154" s="136">
        <f t="shared" si="25"/>
        <v>0.9</v>
      </c>
      <c r="S154" s="136">
        <f t="shared" si="25"/>
        <v>0.9</v>
      </c>
      <c r="T154" s="136">
        <f t="shared" si="25"/>
        <v>0.9</v>
      </c>
      <c r="U154" s="136">
        <f t="shared" si="25"/>
        <v>0.9</v>
      </c>
      <c r="V154" s="136">
        <f t="shared" si="25"/>
        <v>0.9</v>
      </c>
      <c r="W154" s="136">
        <f t="shared" si="25"/>
        <v>0.9</v>
      </c>
      <c r="X154" s="136">
        <f t="shared" si="29"/>
        <v>0.9</v>
      </c>
      <c r="Y154" s="136">
        <f t="shared" si="29"/>
        <v>0.9</v>
      </c>
      <c r="Z154" s="136">
        <f t="shared" si="29"/>
        <v>0.9</v>
      </c>
      <c r="AA154" s="136">
        <f t="shared" si="29"/>
        <v>0.9</v>
      </c>
      <c r="AB154" s="136">
        <f t="shared" si="29"/>
        <v>0.9</v>
      </c>
      <c r="AC154" s="136">
        <f t="shared" si="29"/>
        <v>0.9</v>
      </c>
      <c r="AD154" s="136">
        <f t="shared" si="29"/>
        <v>0.9</v>
      </c>
      <c r="AE154" s="136">
        <f t="shared" si="29"/>
        <v>0.9</v>
      </c>
      <c r="AF154" s="136">
        <f t="shared" si="29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8"/>
        <v>0.44</v>
      </c>
      <c r="D155" s="136">
        <f t="shared" si="28"/>
        <v>0.44</v>
      </c>
      <c r="E155" s="136">
        <f t="shared" si="28"/>
        <v>0.44</v>
      </c>
      <c r="F155" s="136">
        <f t="shared" si="28"/>
        <v>0.44</v>
      </c>
      <c r="G155" s="136">
        <f t="shared" si="28"/>
        <v>0.44</v>
      </c>
      <c r="H155" s="136">
        <f t="shared" si="28"/>
        <v>0.44</v>
      </c>
      <c r="I155" s="136">
        <f t="shared" si="28"/>
        <v>0.44</v>
      </c>
      <c r="J155" s="136">
        <f t="shared" si="28"/>
        <v>0.44</v>
      </c>
      <c r="K155" s="136">
        <f t="shared" si="28"/>
        <v>0.44</v>
      </c>
      <c r="L155" s="136">
        <f t="shared" si="28"/>
        <v>0.44</v>
      </c>
      <c r="M155" s="136">
        <f t="shared" si="28"/>
        <v>0.44</v>
      </c>
      <c r="N155" s="136">
        <f t="shared" si="28"/>
        <v>0.44</v>
      </c>
      <c r="O155" s="136">
        <f t="shared" si="28"/>
        <v>0.44</v>
      </c>
      <c r="P155" s="136">
        <f t="shared" si="28"/>
        <v>0.44</v>
      </c>
      <c r="Q155" s="136">
        <f t="shared" si="28"/>
        <v>0.44</v>
      </c>
      <c r="R155" s="136">
        <f t="shared" si="25"/>
        <v>0.44</v>
      </c>
      <c r="S155" s="136">
        <f t="shared" si="25"/>
        <v>0.44</v>
      </c>
      <c r="T155" s="136">
        <f t="shared" si="25"/>
        <v>0.44</v>
      </c>
      <c r="U155" s="136">
        <f t="shared" si="25"/>
        <v>0.44</v>
      </c>
      <c r="V155" s="136">
        <f t="shared" si="25"/>
        <v>0.44</v>
      </c>
      <c r="W155" s="136">
        <f t="shared" si="25"/>
        <v>0.44</v>
      </c>
      <c r="X155" s="136">
        <f t="shared" si="29"/>
        <v>0.44</v>
      </c>
      <c r="Y155" s="136">
        <f t="shared" si="29"/>
        <v>0.44</v>
      </c>
      <c r="Z155" s="136">
        <f t="shared" si="29"/>
        <v>0.44</v>
      </c>
      <c r="AA155" s="136">
        <f t="shared" si="29"/>
        <v>0.44</v>
      </c>
      <c r="AB155" s="136">
        <f t="shared" si="29"/>
        <v>0.44</v>
      </c>
      <c r="AC155" s="136">
        <f t="shared" si="29"/>
        <v>0.44</v>
      </c>
      <c r="AD155" s="136">
        <f t="shared" si="29"/>
        <v>0.44</v>
      </c>
      <c r="AE155" s="136">
        <f t="shared" si="29"/>
        <v>0.44</v>
      </c>
      <c r="AF155" s="136">
        <f t="shared" si="29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0">B156</f>
        <v>0.9</v>
      </c>
      <c r="D156" s="136">
        <f t="shared" si="30"/>
        <v>0.9</v>
      </c>
      <c r="E156" s="136">
        <f t="shared" si="30"/>
        <v>0.9</v>
      </c>
      <c r="F156" s="136">
        <f t="shared" si="30"/>
        <v>0.9</v>
      </c>
      <c r="G156" s="136">
        <f t="shared" si="30"/>
        <v>0.9</v>
      </c>
      <c r="H156" s="136">
        <f t="shared" si="30"/>
        <v>0.9</v>
      </c>
      <c r="I156" s="136">
        <f t="shared" si="30"/>
        <v>0.9</v>
      </c>
      <c r="J156" s="136">
        <f t="shared" si="30"/>
        <v>0.9</v>
      </c>
      <c r="K156" s="136">
        <f t="shared" si="30"/>
        <v>0.9</v>
      </c>
      <c r="L156" s="136">
        <f t="shared" si="30"/>
        <v>0.9</v>
      </c>
      <c r="M156" s="136">
        <f t="shared" si="30"/>
        <v>0.9</v>
      </c>
      <c r="N156" s="136">
        <f t="shared" si="30"/>
        <v>0.9</v>
      </c>
      <c r="O156" s="136">
        <f t="shared" si="30"/>
        <v>0.9</v>
      </c>
      <c r="P156" s="136">
        <f t="shared" si="30"/>
        <v>0.9</v>
      </c>
      <c r="Q156" s="136">
        <f t="shared" si="30"/>
        <v>0.9</v>
      </c>
      <c r="R156" s="136">
        <f t="shared" si="25"/>
        <v>0.9</v>
      </c>
      <c r="S156" s="136">
        <f t="shared" si="25"/>
        <v>0.9</v>
      </c>
      <c r="T156" s="136">
        <f t="shared" si="25"/>
        <v>0.9</v>
      </c>
      <c r="U156" s="136">
        <f t="shared" si="25"/>
        <v>0.9</v>
      </c>
      <c r="V156" s="136">
        <f t="shared" si="25"/>
        <v>0.9</v>
      </c>
      <c r="W156" s="136">
        <f t="shared" si="25"/>
        <v>0.9</v>
      </c>
      <c r="X156" s="136">
        <f t="shared" si="29"/>
        <v>0.9</v>
      </c>
      <c r="Y156" s="136">
        <f t="shared" si="29"/>
        <v>0.9</v>
      </c>
      <c r="Z156" s="136">
        <f t="shared" si="29"/>
        <v>0.9</v>
      </c>
      <c r="AA156" s="136">
        <f t="shared" si="29"/>
        <v>0.9</v>
      </c>
      <c r="AB156" s="136">
        <f t="shared" si="29"/>
        <v>0.9</v>
      </c>
      <c r="AC156" s="136">
        <f t="shared" si="29"/>
        <v>0.9</v>
      </c>
      <c r="AD156" s="136">
        <f t="shared" si="29"/>
        <v>0.9</v>
      </c>
      <c r="AE156" s="136">
        <f t="shared" si="29"/>
        <v>0.9</v>
      </c>
      <c r="AF156" s="136">
        <f t="shared" si="29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0"/>
        <v>2.1</v>
      </c>
      <c r="D157" s="136">
        <f t="shared" si="30"/>
        <v>2.1</v>
      </c>
      <c r="E157" s="136">
        <f t="shared" si="30"/>
        <v>2.1</v>
      </c>
      <c r="F157" s="136">
        <f t="shared" si="30"/>
        <v>2.1</v>
      </c>
      <c r="G157" s="136">
        <f t="shared" si="30"/>
        <v>2.1</v>
      </c>
      <c r="H157" s="136">
        <f t="shared" si="30"/>
        <v>2.1</v>
      </c>
      <c r="I157" s="136">
        <f t="shared" si="30"/>
        <v>2.1</v>
      </c>
      <c r="J157" s="136">
        <f t="shared" si="30"/>
        <v>2.1</v>
      </c>
      <c r="K157" s="136">
        <f t="shared" si="30"/>
        <v>2.1</v>
      </c>
      <c r="L157" s="136">
        <f t="shared" si="30"/>
        <v>2.1</v>
      </c>
      <c r="M157" s="136">
        <f t="shared" si="30"/>
        <v>2.1</v>
      </c>
      <c r="N157" s="136">
        <f t="shared" si="30"/>
        <v>2.1</v>
      </c>
      <c r="O157" s="136">
        <f t="shared" si="30"/>
        <v>2.1</v>
      </c>
      <c r="P157" s="136">
        <f t="shared" si="30"/>
        <v>2.1</v>
      </c>
      <c r="Q157" s="136">
        <f t="shared" si="30"/>
        <v>2.1</v>
      </c>
      <c r="R157" s="136">
        <f t="shared" si="25"/>
        <v>2.1</v>
      </c>
      <c r="S157" s="136">
        <f t="shared" si="25"/>
        <v>2.1</v>
      </c>
      <c r="T157" s="136">
        <f t="shared" si="25"/>
        <v>2.1</v>
      </c>
      <c r="U157" s="136">
        <f t="shared" si="25"/>
        <v>2.1</v>
      </c>
      <c r="V157" s="136">
        <f t="shared" si="25"/>
        <v>2.1</v>
      </c>
      <c r="W157" s="136">
        <f t="shared" si="25"/>
        <v>2.1</v>
      </c>
      <c r="X157" s="136">
        <f t="shared" si="29"/>
        <v>2.1</v>
      </c>
      <c r="Y157" s="136">
        <f t="shared" si="29"/>
        <v>2.1</v>
      </c>
      <c r="Z157" s="136">
        <f t="shared" si="29"/>
        <v>2.1</v>
      </c>
      <c r="AA157" s="136">
        <f t="shared" si="29"/>
        <v>2.1</v>
      </c>
      <c r="AB157" s="136">
        <f t="shared" si="29"/>
        <v>2.1</v>
      </c>
      <c r="AC157" s="136">
        <f t="shared" si="29"/>
        <v>2.1</v>
      </c>
      <c r="AD157" s="136">
        <f t="shared" si="29"/>
        <v>2.1</v>
      </c>
      <c r="AE157" s="136">
        <f t="shared" si="29"/>
        <v>2.1</v>
      </c>
      <c r="AF157" s="136">
        <f t="shared" si="29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0"/>
        <v>0.9</v>
      </c>
      <c r="D158" s="136">
        <f t="shared" si="30"/>
        <v>0.9</v>
      </c>
      <c r="E158" s="136">
        <f t="shared" si="30"/>
        <v>0.9</v>
      </c>
      <c r="F158" s="136">
        <f t="shared" si="30"/>
        <v>0.9</v>
      </c>
      <c r="G158" s="136">
        <f t="shared" si="30"/>
        <v>0.9</v>
      </c>
      <c r="H158" s="136">
        <f t="shared" si="30"/>
        <v>0.9</v>
      </c>
      <c r="I158" s="136">
        <f t="shared" si="30"/>
        <v>0.9</v>
      </c>
      <c r="J158" s="136">
        <f t="shared" si="30"/>
        <v>0.9</v>
      </c>
      <c r="K158" s="136">
        <f t="shared" si="30"/>
        <v>0.9</v>
      </c>
      <c r="L158" s="136">
        <f t="shared" si="30"/>
        <v>0.9</v>
      </c>
      <c r="M158" s="136">
        <f t="shared" si="30"/>
        <v>0.9</v>
      </c>
      <c r="N158" s="136">
        <f t="shared" si="30"/>
        <v>0.9</v>
      </c>
      <c r="O158" s="136">
        <f t="shared" si="30"/>
        <v>0.9</v>
      </c>
      <c r="P158" s="136">
        <f t="shared" si="30"/>
        <v>0.9</v>
      </c>
      <c r="Q158" s="136">
        <f t="shared" si="30"/>
        <v>0.9</v>
      </c>
      <c r="R158" s="136">
        <f t="shared" si="25"/>
        <v>0.9</v>
      </c>
      <c r="S158" s="136">
        <f t="shared" si="25"/>
        <v>0.9</v>
      </c>
      <c r="T158" s="136">
        <f t="shared" si="25"/>
        <v>0.9</v>
      </c>
      <c r="U158" s="136">
        <f t="shared" si="25"/>
        <v>0.9</v>
      </c>
      <c r="V158" s="136">
        <f t="shared" si="25"/>
        <v>0.9</v>
      </c>
      <c r="W158" s="136">
        <f t="shared" si="25"/>
        <v>0.9</v>
      </c>
      <c r="X158" s="136">
        <f t="shared" si="29"/>
        <v>0.9</v>
      </c>
      <c r="Y158" s="136">
        <f t="shared" si="29"/>
        <v>0.9</v>
      </c>
      <c r="Z158" s="136">
        <f t="shared" si="29"/>
        <v>0.9</v>
      </c>
      <c r="AA158" s="136">
        <f t="shared" si="29"/>
        <v>0.9</v>
      </c>
      <c r="AB158" s="136">
        <f t="shared" si="29"/>
        <v>0.9</v>
      </c>
      <c r="AC158" s="136">
        <f t="shared" si="29"/>
        <v>0.9</v>
      </c>
      <c r="AD158" s="136">
        <f t="shared" si="29"/>
        <v>0.9</v>
      </c>
      <c r="AE158" s="136">
        <f t="shared" si="29"/>
        <v>0.9</v>
      </c>
      <c r="AF158" s="136">
        <f t="shared" si="29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0"/>
        <v>0.57999999999999996</v>
      </c>
      <c r="D159" s="136">
        <f t="shared" si="30"/>
        <v>0.57999999999999996</v>
      </c>
      <c r="E159" s="136">
        <f t="shared" si="30"/>
        <v>0.57999999999999996</v>
      </c>
      <c r="F159" s="136">
        <f t="shared" si="30"/>
        <v>0.57999999999999996</v>
      </c>
      <c r="G159" s="136">
        <f t="shared" si="30"/>
        <v>0.57999999999999996</v>
      </c>
      <c r="H159" s="136">
        <f t="shared" si="30"/>
        <v>0.57999999999999996</v>
      </c>
      <c r="I159" s="136">
        <f t="shared" si="30"/>
        <v>0.57999999999999996</v>
      </c>
      <c r="J159" s="136">
        <f t="shared" si="30"/>
        <v>0.57999999999999996</v>
      </c>
      <c r="K159" s="136">
        <f t="shared" si="30"/>
        <v>0.57999999999999996</v>
      </c>
      <c r="L159" s="136">
        <f t="shared" si="30"/>
        <v>0.57999999999999996</v>
      </c>
      <c r="M159" s="136">
        <f t="shared" si="30"/>
        <v>0.57999999999999996</v>
      </c>
      <c r="N159" s="136">
        <f t="shared" si="30"/>
        <v>0.57999999999999996</v>
      </c>
      <c r="O159" s="136">
        <f t="shared" si="30"/>
        <v>0.57999999999999996</v>
      </c>
      <c r="P159" s="136">
        <f t="shared" si="30"/>
        <v>0.57999999999999996</v>
      </c>
      <c r="Q159" s="136">
        <f t="shared" si="30"/>
        <v>0.57999999999999996</v>
      </c>
      <c r="R159" s="136">
        <f t="shared" si="25"/>
        <v>0.57999999999999996</v>
      </c>
      <c r="S159" s="136">
        <f t="shared" si="25"/>
        <v>0.57999999999999996</v>
      </c>
      <c r="T159" s="136">
        <f t="shared" si="25"/>
        <v>0.57999999999999996</v>
      </c>
      <c r="U159" s="136">
        <f t="shared" si="25"/>
        <v>0.57999999999999996</v>
      </c>
      <c r="V159" s="136">
        <f t="shared" si="25"/>
        <v>0.57999999999999996</v>
      </c>
      <c r="W159" s="136">
        <f t="shared" si="25"/>
        <v>0.57999999999999996</v>
      </c>
      <c r="X159" s="136">
        <f t="shared" si="29"/>
        <v>0.57999999999999996</v>
      </c>
      <c r="Y159" s="136">
        <f t="shared" si="29"/>
        <v>0.57999999999999996</v>
      </c>
      <c r="Z159" s="136">
        <f t="shared" si="29"/>
        <v>0.57999999999999996</v>
      </c>
      <c r="AA159" s="136">
        <f t="shared" si="29"/>
        <v>0.57999999999999996</v>
      </c>
      <c r="AB159" s="136">
        <f t="shared" si="29"/>
        <v>0.57999999999999996</v>
      </c>
      <c r="AC159" s="136">
        <f t="shared" si="29"/>
        <v>0.57999999999999996</v>
      </c>
      <c r="AD159" s="136">
        <f t="shared" si="29"/>
        <v>0.57999999999999996</v>
      </c>
      <c r="AE159" s="136">
        <f t="shared" si="29"/>
        <v>0.57999999999999996</v>
      </c>
      <c r="AF159" s="136">
        <f t="shared" si="29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0"/>
        <v>0.8</v>
      </c>
      <c r="D160" s="136">
        <f t="shared" si="30"/>
        <v>0.8</v>
      </c>
      <c r="E160" s="136">
        <f t="shared" si="30"/>
        <v>0.8</v>
      </c>
      <c r="F160" s="136">
        <f t="shared" si="30"/>
        <v>0.8</v>
      </c>
      <c r="G160" s="136">
        <f t="shared" si="30"/>
        <v>0.8</v>
      </c>
      <c r="H160" s="136">
        <f t="shared" si="30"/>
        <v>0.8</v>
      </c>
      <c r="I160" s="136">
        <f t="shared" si="30"/>
        <v>0.8</v>
      </c>
      <c r="J160" s="136">
        <f t="shared" si="30"/>
        <v>0.8</v>
      </c>
      <c r="K160" s="136">
        <f t="shared" si="30"/>
        <v>0.8</v>
      </c>
      <c r="L160" s="136">
        <f t="shared" si="30"/>
        <v>0.8</v>
      </c>
      <c r="M160" s="136">
        <f t="shared" si="30"/>
        <v>0.8</v>
      </c>
      <c r="N160" s="136">
        <f t="shared" si="30"/>
        <v>0.8</v>
      </c>
      <c r="O160" s="136">
        <f t="shared" si="30"/>
        <v>0.8</v>
      </c>
      <c r="P160" s="136">
        <f t="shared" si="30"/>
        <v>0.8</v>
      </c>
      <c r="Q160" s="136">
        <f t="shared" si="30"/>
        <v>0.8</v>
      </c>
      <c r="R160" s="136">
        <f t="shared" si="25"/>
        <v>0.8</v>
      </c>
      <c r="S160" s="136">
        <f t="shared" si="25"/>
        <v>0.8</v>
      </c>
      <c r="T160" s="136">
        <f t="shared" si="25"/>
        <v>0.8</v>
      </c>
      <c r="U160" s="136">
        <f t="shared" si="25"/>
        <v>0.8</v>
      </c>
      <c r="V160" s="136">
        <f t="shared" si="25"/>
        <v>0.8</v>
      </c>
      <c r="W160" s="136">
        <f t="shared" si="25"/>
        <v>0.8</v>
      </c>
      <c r="X160" s="136">
        <f t="shared" si="29"/>
        <v>0.8</v>
      </c>
      <c r="Y160" s="136">
        <f t="shared" si="29"/>
        <v>0.8</v>
      </c>
      <c r="Z160" s="136">
        <f t="shared" si="29"/>
        <v>0.8</v>
      </c>
      <c r="AA160" s="136">
        <f t="shared" si="29"/>
        <v>0.8</v>
      </c>
      <c r="AB160" s="136">
        <f t="shared" si="29"/>
        <v>0.8</v>
      </c>
      <c r="AC160" s="136">
        <f t="shared" si="29"/>
        <v>0.8</v>
      </c>
      <c r="AD160" s="136">
        <f t="shared" si="29"/>
        <v>0.8</v>
      </c>
      <c r="AE160" s="136">
        <f t="shared" si="29"/>
        <v>0.8</v>
      </c>
      <c r="AF160" s="136">
        <f t="shared" si="29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0"/>
        <v>0</v>
      </c>
      <c r="D161" s="136">
        <f t="shared" si="30"/>
        <v>0</v>
      </c>
      <c r="E161" s="136">
        <f t="shared" si="30"/>
        <v>0</v>
      </c>
      <c r="F161" s="136">
        <f t="shared" si="30"/>
        <v>0</v>
      </c>
      <c r="G161" s="136">
        <f t="shared" si="30"/>
        <v>0</v>
      </c>
      <c r="H161" s="136">
        <f t="shared" si="30"/>
        <v>0</v>
      </c>
      <c r="I161" s="136">
        <f t="shared" si="30"/>
        <v>0</v>
      </c>
      <c r="J161" s="136">
        <f t="shared" si="30"/>
        <v>0</v>
      </c>
      <c r="K161" s="136">
        <f t="shared" si="30"/>
        <v>0</v>
      </c>
      <c r="L161" s="136">
        <f t="shared" si="30"/>
        <v>0</v>
      </c>
      <c r="M161" s="136">
        <f t="shared" si="30"/>
        <v>0</v>
      </c>
      <c r="N161" s="136">
        <f t="shared" si="30"/>
        <v>0</v>
      </c>
      <c r="O161" s="136">
        <f t="shared" si="30"/>
        <v>0</v>
      </c>
      <c r="P161" s="136">
        <f t="shared" si="30"/>
        <v>0</v>
      </c>
      <c r="Q161" s="136">
        <f t="shared" si="30"/>
        <v>0</v>
      </c>
      <c r="R161" s="136">
        <f t="shared" si="25"/>
        <v>0</v>
      </c>
      <c r="S161" s="136">
        <f t="shared" si="25"/>
        <v>0</v>
      </c>
      <c r="T161" s="136">
        <f t="shared" si="25"/>
        <v>0</v>
      </c>
      <c r="U161" s="136">
        <f t="shared" si="25"/>
        <v>0</v>
      </c>
      <c r="V161" s="136">
        <f t="shared" si="25"/>
        <v>0</v>
      </c>
      <c r="W161" s="136">
        <f t="shared" si="25"/>
        <v>0</v>
      </c>
      <c r="X161" s="136">
        <f t="shared" si="29"/>
        <v>0</v>
      </c>
      <c r="Y161" s="136">
        <f t="shared" si="29"/>
        <v>0</v>
      </c>
      <c r="Z161" s="136">
        <f t="shared" si="29"/>
        <v>0</v>
      </c>
      <c r="AA161" s="136">
        <f t="shared" si="29"/>
        <v>0</v>
      </c>
      <c r="AB161" s="136">
        <f t="shared" si="29"/>
        <v>0</v>
      </c>
      <c r="AC161" s="136">
        <f t="shared" si="29"/>
        <v>0</v>
      </c>
      <c r="AD161" s="136">
        <f t="shared" si="29"/>
        <v>0</v>
      </c>
      <c r="AE161" s="136">
        <f t="shared" si="29"/>
        <v>0</v>
      </c>
      <c r="AF161" s="136">
        <f t="shared" si="29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0"/>
        <v>0.6</v>
      </c>
      <c r="D163" s="136">
        <f t="shared" si="30"/>
        <v>0.6</v>
      </c>
      <c r="E163" s="136">
        <f t="shared" si="30"/>
        <v>0.6</v>
      </c>
      <c r="F163" s="136">
        <f t="shared" si="30"/>
        <v>0.6</v>
      </c>
      <c r="G163" s="136">
        <f t="shared" si="30"/>
        <v>0.6</v>
      </c>
      <c r="H163" s="136">
        <f t="shared" si="30"/>
        <v>0.6</v>
      </c>
      <c r="I163" s="136">
        <f t="shared" si="30"/>
        <v>0.6</v>
      </c>
      <c r="J163" s="136">
        <f t="shared" si="30"/>
        <v>0.6</v>
      </c>
      <c r="K163" s="136">
        <f t="shared" si="30"/>
        <v>0.6</v>
      </c>
      <c r="L163" s="136">
        <f t="shared" si="30"/>
        <v>0.6</v>
      </c>
      <c r="M163" s="136">
        <f t="shared" si="30"/>
        <v>0.6</v>
      </c>
      <c r="N163" s="136">
        <f t="shared" si="30"/>
        <v>0.6</v>
      </c>
      <c r="O163" s="136">
        <f t="shared" si="30"/>
        <v>0.6</v>
      </c>
      <c r="P163" s="136">
        <f t="shared" si="30"/>
        <v>0.6</v>
      </c>
      <c r="Q163" s="136">
        <f t="shared" si="30"/>
        <v>0.6</v>
      </c>
      <c r="R163" s="136">
        <f t="shared" si="25"/>
        <v>0.6</v>
      </c>
      <c r="S163" s="136">
        <f t="shared" si="25"/>
        <v>0.6</v>
      </c>
      <c r="T163" s="136">
        <f t="shared" si="25"/>
        <v>0.6</v>
      </c>
      <c r="U163" s="136">
        <f t="shared" si="25"/>
        <v>0.6</v>
      </c>
      <c r="V163" s="136">
        <f t="shared" si="25"/>
        <v>0.6</v>
      </c>
      <c r="W163" s="136">
        <f t="shared" si="25"/>
        <v>0.6</v>
      </c>
      <c r="X163" s="136">
        <f t="shared" si="29"/>
        <v>0.6</v>
      </c>
      <c r="Y163" s="136">
        <f t="shared" si="29"/>
        <v>0.6</v>
      </c>
      <c r="Z163" s="136">
        <f t="shared" si="29"/>
        <v>0.6</v>
      </c>
      <c r="AA163" s="136">
        <f t="shared" si="29"/>
        <v>0.6</v>
      </c>
      <c r="AB163" s="136">
        <f t="shared" si="29"/>
        <v>0.6</v>
      </c>
      <c r="AC163" s="136">
        <f t="shared" si="29"/>
        <v>0.6</v>
      </c>
      <c r="AD163" s="136">
        <f t="shared" si="29"/>
        <v>0.6</v>
      </c>
      <c r="AE163" s="136">
        <f t="shared" si="29"/>
        <v>0.6</v>
      </c>
      <c r="AF163" s="136">
        <f t="shared" si="29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0"/>
        <v>0.35</v>
      </c>
      <c r="D164" s="136">
        <f t="shared" si="30"/>
        <v>0.35</v>
      </c>
      <c r="E164" s="136">
        <f t="shared" si="30"/>
        <v>0.35</v>
      </c>
      <c r="F164" s="136">
        <f t="shared" si="30"/>
        <v>0.35</v>
      </c>
      <c r="G164" s="136">
        <f t="shared" si="30"/>
        <v>0.35</v>
      </c>
      <c r="H164" s="136">
        <f t="shared" si="30"/>
        <v>0.35</v>
      </c>
      <c r="I164" s="136">
        <f t="shared" si="30"/>
        <v>0.35</v>
      </c>
      <c r="J164" s="136">
        <f t="shared" si="30"/>
        <v>0.35</v>
      </c>
      <c r="K164" s="136">
        <f t="shared" si="30"/>
        <v>0.35</v>
      </c>
      <c r="L164" s="136">
        <f t="shared" si="30"/>
        <v>0.35</v>
      </c>
      <c r="M164" s="136">
        <f t="shared" si="30"/>
        <v>0.35</v>
      </c>
      <c r="N164" s="136">
        <f t="shared" si="30"/>
        <v>0.35</v>
      </c>
      <c r="O164" s="136">
        <f t="shared" si="30"/>
        <v>0.35</v>
      </c>
      <c r="P164" s="136">
        <f t="shared" si="30"/>
        <v>0.35</v>
      </c>
      <c r="Q164" s="136">
        <f t="shared" si="30"/>
        <v>0.35</v>
      </c>
      <c r="R164" s="136">
        <f t="shared" si="25"/>
        <v>0.35</v>
      </c>
      <c r="S164" s="136">
        <f t="shared" si="25"/>
        <v>0.35</v>
      </c>
      <c r="T164" s="136">
        <f t="shared" si="25"/>
        <v>0.35</v>
      </c>
      <c r="U164" s="136">
        <f t="shared" si="25"/>
        <v>0.35</v>
      </c>
      <c r="V164" s="136">
        <f t="shared" si="25"/>
        <v>0.35</v>
      </c>
      <c r="W164" s="136">
        <f t="shared" si="25"/>
        <v>0.35</v>
      </c>
      <c r="X164" s="136">
        <f t="shared" si="29"/>
        <v>0.35</v>
      </c>
      <c r="Y164" s="136">
        <f t="shared" si="29"/>
        <v>0.35</v>
      </c>
      <c r="Z164" s="136">
        <f t="shared" si="29"/>
        <v>0.35</v>
      </c>
      <c r="AA164" s="136">
        <f t="shared" si="29"/>
        <v>0.35</v>
      </c>
      <c r="AB164" s="136">
        <f t="shared" si="29"/>
        <v>0.35</v>
      </c>
      <c r="AC164" s="136">
        <f t="shared" si="29"/>
        <v>0.35</v>
      </c>
      <c r="AD164" s="136">
        <f t="shared" si="29"/>
        <v>0.35</v>
      </c>
      <c r="AE164" s="136">
        <f t="shared" si="29"/>
        <v>0.35</v>
      </c>
      <c r="AF164" s="136">
        <f t="shared" si="29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0"/>
        <v>0.28999999999999998</v>
      </c>
      <c r="D165" s="136">
        <f t="shared" si="30"/>
        <v>0.28999999999999998</v>
      </c>
      <c r="E165" s="136">
        <f t="shared" si="30"/>
        <v>0.28999999999999998</v>
      </c>
      <c r="F165" s="136">
        <f t="shared" si="30"/>
        <v>0.28999999999999998</v>
      </c>
      <c r="G165" s="136">
        <f t="shared" si="30"/>
        <v>0.28999999999999998</v>
      </c>
      <c r="H165" s="136">
        <f t="shared" si="30"/>
        <v>0.28999999999999998</v>
      </c>
      <c r="I165" s="136">
        <f t="shared" si="30"/>
        <v>0.28999999999999998</v>
      </c>
      <c r="J165" s="136">
        <f t="shared" si="30"/>
        <v>0.28999999999999998</v>
      </c>
      <c r="K165" s="136">
        <f t="shared" si="30"/>
        <v>0.28999999999999998</v>
      </c>
      <c r="L165" s="136">
        <f t="shared" si="30"/>
        <v>0.28999999999999998</v>
      </c>
      <c r="M165" s="136">
        <f t="shared" si="30"/>
        <v>0.28999999999999998</v>
      </c>
      <c r="N165" s="136">
        <f t="shared" si="30"/>
        <v>0.28999999999999998</v>
      </c>
      <c r="O165" s="136">
        <f t="shared" si="30"/>
        <v>0.28999999999999998</v>
      </c>
      <c r="P165" s="136">
        <f t="shared" si="30"/>
        <v>0.28999999999999998</v>
      </c>
      <c r="Q165" s="136">
        <f t="shared" si="30"/>
        <v>0.28999999999999998</v>
      </c>
      <c r="R165" s="136">
        <f t="shared" si="25"/>
        <v>0.28999999999999998</v>
      </c>
      <c r="S165" s="136">
        <f t="shared" si="25"/>
        <v>0.28999999999999998</v>
      </c>
      <c r="T165" s="136">
        <f t="shared" si="25"/>
        <v>0.28999999999999998</v>
      </c>
      <c r="U165" s="136">
        <f t="shared" si="25"/>
        <v>0.28999999999999998</v>
      </c>
      <c r="V165" s="136">
        <f t="shared" si="25"/>
        <v>0.28999999999999998</v>
      </c>
      <c r="W165" s="136">
        <f t="shared" si="25"/>
        <v>0.28999999999999998</v>
      </c>
      <c r="X165" s="136">
        <f t="shared" si="29"/>
        <v>0.28999999999999998</v>
      </c>
      <c r="Y165" s="136">
        <f t="shared" si="29"/>
        <v>0.28999999999999998</v>
      </c>
      <c r="Z165" s="136">
        <f t="shared" si="29"/>
        <v>0.28999999999999998</v>
      </c>
      <c r="AA165" s="136">
        <f t="shared" si="29"/>
        <v>0.28999999999999998</v>
      </c>
      <c r="AB165" s="136">
        <f t="shared" si="29"/>
        <v>0.28999999999999998</v>
      </c>
      <c r="AC165" s="136">
        <f t="shared" si="29"/>
        <v>0.28999999999999998</v>
      </c>
      <c r="AD165" s="136">
        <f t="shared" si="29"/>
        <v>0.28999999999999998</v>
      </c>
      <c r="AE165" s="136">
        <f t="shared" si="29"/>
        <v>0.28999999999999998</v>
      </c>
      <c r="AF165" s="136">
        <f t="shared" si="29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0"/>
        <v>0.06</v>
      </c>
      <c r="D166" s="136">
        <f t="shared" si="30"/>
        <v>0.06</v>
      </c>
      <c r="E166" s="136">
        <f t="shared" si="30"/>
        <v>0.06</v>
      </c>
      <c r="F166" s="136">
        <f t="shared" si="30"/>
        <v>0.06</v>
      </c>
      <c r="G166" s="136">
        <f t="shared" si="30"/>
        <v>0.06</v>
      </c>
      <c r="H166" s="136">
        <f t="shared" si="30"/>
        <v>0.06</v>
      </c>
      <c r="I166" s="136">
        <f t="shared" si="30"/>
        <v>0.06</v>
      </c>
      <c r="J166" s="136">
        <f t="shared" si="30"/>
        <v>0.06</v>
      </c>
      <c r="K166" s="136">
        <f t="shared" si="30"/>
        <v>0.06</v>
      </c>
      <c r="L166" s="136">
        <f t="shared" si="30"/>
        <v>0.06</v>
      </c>
      <c r="M166" s="136">
        <f t="shared" si="30"/>
        <v>0.06</v>
      </c>
      <c r="N166" s="136">
        <f t="shared" si="30"/>
        <v>0.06</v>
      </c>
      <c r="O166" s="136">
        <f t="shared" si="30"/>
        <v>0.06</v>
      </c>
      <c r="P166" s="136">
        <f t="shared" si="30"/>
        <v>0.06</v>
      </c>
      <c r="Q166" s="136">
        <f t="shared" si="30"/>
        <v>0.06</v>
      </c>
      <c r="R166" s="136">
        <f t="shared" si="25"/>
        <v>0.06</v>
      </c>
      <c r="S166" s="136">
        <f t="shared" si="25"/>
        <v>0.06</v>
      </c>
      <c r="T166" s="136">
        <f t="shared" si="25"/>
        <v>0.06</v>
      </c>
      <c r="U166" s="136">
        <f t="shared" si="25"/>
        <v>0.06</v>
      </c>
      <c r="V166" s="136">
        <f t="shared" si="25"/>
        <v>0.06</v>
      </c>
      <c r="W166" s="136">
        <f t="shared" si="25"/>
        <v>0.06</v>
      </c>
      <c r="X166" s="136">
        <f t="shared" si="29"/>
        <v>0.06</v>
      </c>
      <c r="Y166" s="136">
        <f t="shared" si="29"/>
        <v>0.06</v>
      </c>
      <c r="Z166" s="136">
        <f t="shared" si="29"/>
        <v>0.06</v>
      </c>
      <c r="AA166" s="136">
        <f t="shared" si="29"/>
        <v>0.06</v>
      </c>
      <c r="AB166" s="136">
        <f t="shared" si="29"/>
        <v>0.06</v>
      </c>
      <c r="AC166" s="136">
        <f t="shared" si="29"/>
        <v>0.06</v>
      </c>
      <c r="AD166" s="136">
        <f t="shared" si="29"/>
        <v>0.06</v>
      </c>
      <c r="AE166" s="136">
        <f t="shared" si="29"/>
        <v>0.06</v>
      </c>
      <c r="AF166" s="136">
        <f t="shared" si="29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0"/>
        <v>0.11</v>
      </c>
      <c r="D167" s="136">
        <f t="shared" si="30"/>
        <v>0.11</v>
      </c>
      <c r="E167" s="136">
        <f t="shared" si="30"/>
        <v>0.11</v>
      </c>
      <c r="F167" s="136">
        <f t="shared" si="30"/>
        <v>0.11</v>
      </c>
      <c r="G167" s="136">
        <f t="shared" si="30"/>
        <v>0.11</v>
      </c>
      <c r="H167" s="136">
        <f t="shared" si="30"/>
        <v>0.11</v>
      </c>
      <c r="I167" s="136">
        <f t="shared" si="30"/>
        <v>0.11</v>
      </c>
      <c r="J167" s="136">
        <f t="shared" si="30"/>
        <v>0.11</v>
      </c>
      <c r="K167" s="136">
        <f t="shared" si="30"/>
        <v>0.11</v>
      </c>
      <c r="L167" s="136">
        <f t="shared" si="30"/>
        <v>0.11</v>
      </c>
      <c r="M167" s="136">
        <f t="shared" si="30"/>
        <v>0.11</v>
      </c>
      <c r="N167" s="136">
        <f t="shared" si="30"/>
        <v>0.11</v>
      </c>
      <c r="O167" s="136">
        <f t="shared" si="30"/>
        <v>0.11</v>
      </c>
      <c r="P167" s="136">
        <f t="shared" si="30"/>
        <v>0.11</v>
      </c>
      <c r="Q167" s="136">
        <f t="shared" si="30"/>
        <v>0.11</v>
      </c>
      <c r="R167" s="136">
        <f t="shared" si="25"/>
        <v>0.11</v>
      </c>
      <c r="S167" s="136">
        <f t="shared" si="25"/>
        <v>0.11</v>
      </c>
      <c r="T167" s="136">
        <f t="shared" si="25"/>
        <v>0.11</v>
      </c>
      <c r="U167" s="136">
        <f t="shared" si="25"/>
        <v>0.11</v>
      </c>
      <c r="V167" s="136">
        <f t="shared" si="25"/>
        <v>0.11</v>
      </c>
      <c r="W167" s="136">
        <f t="shared" si="25"/>
        <v>0.11</v>
      </c>
      <c r="X167" s="136">
        <f t="shared" si="29"/>
        <v>0.11</v>
      </c>
      <c r="Y167" s="136">
        <f t="shared" si="29"/>
        <v>0.11</v>
      </c>
      <c r="Z167" s="136">
        <f t="shared" si="29"/>
        <v>0.11</v>
      </c>
      <c r="AA167" s="136">
        <f t="shared" si="29"/>
        <v>0.11</v>
      </c>
      <c r="AB167" s="136">
        <f t="shared" si="29"/>
        <v>0.11</v>
      </c>
      <c r="AC167" s="136">
        <f t="shared" si="29"/>
        <v>0.11</v>
      </c>
      <c r="AD167" s="136">
        <f t="shared" si="29"/>
        <v>0.11</v>
      </c>
      <c r="AE167" s="136">
        <f t="shared" si="29"/>
        <v>0.11</v>
      </c>
      <c r="AF167" s="136">
        <f t="shared" si="29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0"/>
        <v>0.1</v>
      </c>
      <c r="D168" s="136">
        <f t="shared" si="30"/>
        <v>0.1</v>
      </c>
      <c r="E168" s="136">
        <f t="shared" si="30"/>
        <v>0.1</v>
      </c>
      <c r="F168" s="136">
        <f t="shared" si="30"/>
        <v>0.1</v>
      </c>
      <c r="G168" s="136">
        <f t="shared" si="30"/>
        <v>0.1</v>
      </c>
      <c r="H168" s="136">
        <f t="shared" si="30"/>
        <v>0.1</v>
      </c>
      <c r="I168" s="136">
        <f t="shared" si="30"/>
        <v>0.1</v>
      </c>
      <c r="J168" s="136">
        <f t="shared" si="30"/>
        <v>0.1</v>
      </c>
      <c r="K168" s="136">
        <f t="shared" si="30"/>
        <v>0.1</v>
      </c>
      <c r="L168" s="136">
        <f t="shared" si="30"/>
        <v>0.1</v>
      </c>
      <c r="M168" s="136">
        <f t="shared" si="30"/>
        <v>0.1</v>
      </c>
      <c r="N168" s="136">
        <f t="shared" si="30"/>
        <v>0.1</v>
      </c>
      <c r="O168" s="136">
        <f t="shared" si="30"/>
        <v>0.1</v>
      </c>
      <c r="P168" s="136">
        <f t="shared" si="30"/>
        <v>0.1</v>
      </c>
      <c r="Q168" s="136">
        <f t="shared" si="30"/>
        <v>0.1</v>
      </c>
      <c r="R168" s="136">
        <f t="shared" si="25"/>
        <v>0.1</v>
      </c>
      <c r="S168" s="136">
        <f t="shared" si="25"/>
        <v>0.1</v>
      </c>
      <c r="T168" s="136">
        <f t="shared" si="25"/>
        <v>0.1</v>
      </c>
      <c r="U168" s="136">
        <f t="shared" si="25"/>
        <v>0.1</v>
      </c>
      <c r="V168" s="136">
        <f t="shared" si="25"/>
        <v>0.1</v>
      </c>
      <c r="W168" s="136">
        <f t="shared" si="25"/>
        <v>0.1</v>
      </c>
      <c r="X168" s="136">
        <f t="shared" si="29"/>
        <v>0.1</v>
      </c>
      <c r="Y168" s="136">
        <f t="shared" si="29"/>
        <v>0.1</v>
      </c>
      <c r="Z168" s="136">
        <f t="shared" si="29"/>
        <v>0.1</v>
      </c>
      <c r="AA168" s="136">
        <f t="shared" si="29"/>
        <v>0.1</v>
      </c>
      <c r="AB168" s="136">
        <f t="shared" si="29"/>
        <v>0.1</v>
      </c>
      <c r="AC168" s="136">
        <f t="shared" si="29"/>
        <v>0.1</v>
      </c>
      <c r="AD168" s="136">
        <f t="shared" si="29"/>
        <v>0.1</v>
      </c>
      <c r="AE168" s="136">
        <f t="shared" si="29"/>
        <v>0.1</v>
      </c>
      <c r="AF168" s="136">
        <f t="shared" si="29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0"/>
        <v>0.09</v>
      </c>
      <c r="D169" s="136">
        <f t="shared" si="30"/>
        <v>0.09</v>
      </c>
      <c r="E169" s="136">
        <f t="shared" si="30"/>
        <v>0.09</v>
      </c>
      <c r="F169" s="136">
        <f t="shared" si="30"/>
        <v>0.09</v>
      </c>
      <c r="G169" s="136">
        <f t="shared" si="30"/>
        <v>0.09</v>
      </c>
      <c r="H169" s="136">
        <f t="shared" si="30"/>
        <v>0.09</v>
      </c>
      <c r="I169" s="136">
        <f t="shared" si="30"/>
        <v>0.09</v>
      </c>
      <c r="J169" s="136">
        <f t="shared" si="30"/>
        <v>0.09</v>
      </c>
      <c r="K169" s="136">
        <f t="shared" si="30"/>
        <v>0.09</v>
      </c>
      <c r="L169" s="136">
        <f t="shared" si="30"/>
        <v>0.09</v>
      </c>
      <c r="M169" s="136">
        <f t="shared" si="30"/>
        <v>0.09</v>
      </c>
      <c r="N169" s="136">
        <f t="shared" si="30"/>
        <v>0.09</v>
      </c>
      <c r="O169" s="136">
        <f t="shared" si="30"/>
        <v>0.09</v>
      </c>
      <c r="P169" s="136">
        <f t="shared" si="30"/>
        <v>0.09</v>
      </c>
      <c r="Q169" s="136">
        <f t="shared" si="30"/>
        <v>0.09</v>
      </c>
      <c r="R169" s="136">
        <f t="shared" si="25"/>
        <v>0.09</v>
      </c>
      <c r="S169" s="136">
        <f t="shared" si="25"/>
        <v>0.09</v>
      </c>
      <c r="T169" s="136">
        <f t="shared" si="25"/>
        <v>0.09</v>
      </c>
      <c r="U169" s="136">
        <f t="shared" si="25"/>
        <v>0.09</v>
      </c>
      <c r="V169" s="136">
        <f t="shared" si="25"/>
        <v>0.09</v>
      </c>
      <c r="W169" s="136">
        <f t="shared" si="25"/>
        <v>0.09</v>
      </c>
      <c r="X169" s="136">
        <f t="shared" si="29"/>
        <v>0.09</v>
      </c>
      <c r="Y169" s="136">
        <f t="shared" si="29"/>
        <v>0.09</v>
      </c>
      <c r="Z169" s="136">
        <f t="shared" si="29"/>
        <v>0.09</v>
      </c>
      <c r="AA169" s="136">
        <f t="shared" si="29"/>
        <v>0.09</v>
      </c>
      <c r="AB169" s="136">
        <f t="shared" si="29"/>
        <v>0.09</v>
      </c>
      <c r="AC169" s="136">
        <f t="shared" si="29"/>
        <v>0.09</v>
      </c>
      <c r="AD169" s="136">
        <f t="shared" si="29"/>
        <v>0.09</v>
      </c>
      <c r="AE169" s="136">
        <f t="shared" si="29"/>
        <v>0.09</v>
      </c>
      <c r="AF169" s="136">
        <f t="shared" si="29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0"/>
        <v>0.04</v>
      </c>
      <c r="D170" s="136">
        <f t="shared" si="30"/>
        <v>0.04</v>
      </c>
      <c r="E170" s="136">
        <f t="shared" si="30"/>
        <v>0.04</v>
      </c>
      <c r="F170" s="136">
        <f t="shared" si="30"/>
        <v>0.04</v>
      </c>
      <c r="G170" s="136">
        <f t="shared" si="30"/>
        <v>0.04</v>
      </c>
      <c r="H170" s="136">
        <f t="shared" si="30"/>
        <v>0.04</v>
      </c>
      <c r="I170" s="136">
        <f t="shared" si="30"/>
        <v>0.04</v>
      </c>
      <c r="J170" s="136">
        <f t="shared" si="30"/>
        <v>0.04</v>
      </c>
      <c r="K170" s="136">
        <f t="shared" si="30"/>
        <v>0.04</v>
      </c>
      <c r="L170" s="136">
        <f t="shared" si="30"/>
        <v>0.04</v>
      </c>
      <c r="M170" s="136">
        <f t="shared" si="30"/>
        <v>0.04</v>
      </c>
      <c r="N170" s="136">
        <f t="shared" si="30"/>
        <v>0.04</v>
      </c>
      <c r="O170" s="136">
        <f t="shared" si="30"/>
        <v>0.04</v>
      </c>
      <c r="P170" s="136">
        <f t="shared" si="30"/>
        <v>0.04</v>
      </c>
      <c r="Q170" s="136">
        <f t="shared" si="30"/>
        <v>0.04</v>
      </c>
      <c r="R170" s="136">
        <f t="shared" si="25"/>
        <v>0.04</v>
      </c>
      <c r="S170" s="136">
        <f t="shared" si="25"/>
        <v>0.04</v>
      </c>
      <c r="T170" s="136">
        <f t="shared" si="25"/>
        <v>0.04</v>
      </c>
      <c r="U170" s="136">
        <f t="shared" si="25"/>
        <v>0.04</v>
      </c>
      <c r="V170" s="136">
        <f t="shared" si="25"/>
        <v>0.04</v>
      </c>
      <c r="W170" s="136">
        <f t="shared" si="25"/>
        <v>0.04</v>
      </c>
      <c r="X170" s="136">
        <f t="shared" si="29"/>
        <v>0.04</v>
      </c>
      <c r="Y170" s="136">
        <f t="shared" si="29"/>
        <v>0.04</v>
      </c>
      <c r="Z170" s="136">
        <f t="shared" si="29"/>
        <v>0.04</v>
      </c>
      <c r="AA170" s="136">
        <f t="shared" si="29"/>
        <v>0.04</v>
      </c>
      <c r="AB170" s="136">
        <f t="shared" si="29"/>
        <v>0.04</v>
      </c>
      <c r="AC170" s="136">
        <f t="shared" si="29"/>
        <v>0.04</v>
      </c>
      <c r="AD170" s="136">
        <f t="shared" si="29"/>
        <v>0.04</v>
      </c>
      <c r="AE170" s="136">
        <f t="shared" si="29"/>
        <v>0.04</v>
      </c>
      <c r="AF170" s="136">
        <f t="shared" si="29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0"/>
        <v>2.3E-2</v>
      </c>
      <c r="E171" s="136">
        <f t="shared" si="30"/>
        <v>2.3E-2</v>
      </c>
      <c r="F171" s="136">
        <f t="shared" si="30"/>
        <v>2.3E-2</v>
      </c>
      <c r="G171" s="136">
        <f t="shared" si="30"/>
        <v>2.3E-2</v>
      </c>
      <c r="H171" s="136">
        <f t="shared" si="30"/>
        <v>2.3E-2</v>
      </c>
      <c r="I171" s="136">
        <f t="shared" si="30"/>
        <v>2.3E-2</v>
      </c>
      <c r="J171" s="136">
        <f t="shared" si="30"/>
        <v>2.3E-2</v>
      </c>
      <c r="K171" s="136">
        <f t="shared" si="30"/>
        <v>2.3E-2</v>
      </c>
      <c r="L171" s="136">
        <f t="shared" si="30"/>
        <v>2.3E-2</v>
      </c>
      <c r="M171" s="136">
        <f t="shared" si="30"/>
        <v>2.3E-2</v>
      </c>
      <c r="N171" s="136">
        <f t="shared" si="30"/>
        <v>2.3E-2</v>
      </c>
      <c r="O171" s="136">
        <f t="shared" si="30"/>
        <v>2.3E-2</v>
      </c>
      <c r="P171" s="136">
        <f t="shared" si="30"/>
        <v>2.3E-2</v>
      </c>
      <c r="Q171" s="136">
        <f t="shared" si="30"/>
        <v>2.3E-2</v>
      </c>
      <c r="R171" s="136">
        <f t="shared" si="25"/>
        <v>2.3E-2</v>
      </c>
      <c r="S171" s="136">
        <f t="shared" si="25"/>
        <v>2.3E-2</v>
      </c>
      <c r="T171" s="136">
        <f t="shared" si="25"/>
        <v>2.3E-2</v>
      </c>
      <c r="U171" s="136">
        <f t="shared" si="25"/>
        <v>2.3E-2</v>
      </c>
      <c r="V171" s="136">
        <f t="shared" si="25"/>
        <v>2.3E-2</v>
      </c>
      <c r="W171" s="136">
        <f t="shared" si="25"/>
        <v>2.3E-2</v>
      </c>
      <c r="X171" s="136">
        <f t="shared" si="29"/>
        <v>2.3E-2</v>
      </c>
      <c r="Y171" s="136">
        <f t="shared" si="29"/>
        <v>2.3E-2</v>
      </c>
      <c r="Z171" s="136">
        <f t="shared" si="29"/>
        <v>2.3E-2</v>
      </c>
      <c r="AA171" s="136">
        <f t="shared" si="29"/>
        <v>2.3E-2</v>
      </c>
      <c r="AB171" s="136">
        <f t="shared" si="29"/>
        <v>2.3E-2</v>
      </c>
      <c r="AC171" s="136">
        <f t="shared" si="29"/>
        <v>2.3E-2</v>
      </c>
      <c r="AD171" s="136">
        <f t="shared" si="29"/>
        <v>2.3E-2</v>
      </c>
      <c r="AE171" s="136">
        <f t="shared" si="29"/>
        <v>2.3E-2</v>
      </c>
      <c r="AF171" s="136">
        <f t="shared" si="29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1">SUM(B90:B171)</f>
        <v>195.60600000000002</v>
      </c>
      <c r="C172" s="141">
        <f t="shared" si="31"/>
        <v>195.60600000000002</v>
      </c>
      <c r="D172" s="141">
        <f t="shared" si="31"/>
        <v>195.60600000000002</v>
      </c>
      <c r="E172" s="141">
        <f t="shared" si="31"/>
        <v>195.60600000000002</v>
      </c>
      <c r="F172" s="141">
        <f t="shared" si="31"/>
        <v>195.60600000000002</v>
      </c>
      <c r="G172" s="141">
        <f t="shared" si="31"/>
        <v>195.60600000000002</v>
      </c>
      <c r="H172" s="141">
        <f t="shared" si="31"/>
        <v>195.60600000000002</v>
      </c>
      <c r="I172" s="141">
        <f t="shared" si="31"/>
        <v>193.00600000000006</v>
      </c>
      <c r="J172" s="141">
        <f t="shared" si="31"/>
        <v>193.00600000000006</v>
      </c>
      <c r="K172" s="141">
        <f t="shared" si="31"/>
        <v>193.00600000000006</v>
      </c>
      <c r="L172" s="141">
        <f t="shared" si="31"/>
        <v>193.00600000000006</v>
      </c>
      <c r="M172" s="141">
        <f t="shared" si="31"/>
        <v>193.00600000000006</v>
      </c>
      <c r="N172" s="141">
        <f t="shared" si="31"/>
        <v>193.00600000000006</v>
      </c>
      <c r="O172" s="141">
        <f t="shared" si="31"/>
        <v>193.00600000000006</v>
      </c>
      <c r="P172" s="141">
        <f t="shared" si="31"/>
        <v>193.00600000000006</v>
      </c>
      <c r="Q172" s="141">
        <f t="shared" si="31"/>
        <v>193.00600000000006</v>
      </c>
      <c r="R172" s="141">
        <f t="shared" si="31"/>
        <v>193.00600000000006</v>
      </c>
      <c r="S172" s="141">
        <f t="shared" si="31"/>
        <v>193.00600000000006</v>
      </c>
      <c r="T172" s="141">
        <f t="shared" si="31"/>
        <v>193.00600000000006</v>
      </c>
      <c r="U172" s="141">
        <f t="shared" si="31"/>
        <v>193.00600000000006</v>
      </c>
      <c r="V172" s="141">
        <f t="shared" si="31"/>
        <v>193.00600000000006</v>
      </c>
      <c r="W172" s="141">
        <f t="shared" si="31"/>
        <v>193.00600000000006</v>
      </c>
      <c r="X172" s="141">
        <f t="shared" si="31"/>
        <v>193.00600000000006</v>
      </c>
      <c r="Y172" s="141">
        <f t="shared" si="31"/>
        <v>193.00600000000006</v>
      </c>
      <c r="Z172" s="141">
        <f t="shared" si="31"/>
        <v>193.00600000000006</v>
      </c>
      <c r="AA172" s="141">
        <f t="shared" si="31"/>
        <v>193.00600000000006</v>
      </c>
      <c r="AB172" s="141">
        <f t="shared" si="31"/>
        <v>193.00600000000006</v>
      </c>
      <c r="AC172" s="141">
        <f t="shared" si="31"/>
        <v>193.00600000000006</v>
      </c>
      <c r="AD172" s="141">
        <f t="shared" si="31"/>
        <v>193.00600000000006</v>
      </c>
      <c r="AE172" s="141">
        <f t="shared" si="31"/>
        <v>193.00600000000006</v>
      </c>
      <c r="AF172" s="141">
        <f t="shared" si="31"/>
        <v>193.00600000000006</v>
      </c>
      <c r="AG172" s="142">
        <f t="shared" si="31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2">B174</f>
        <v>0.3</v>
      </c>
      <c r="D174" s="143">
        <f t="shared" si="32"/>
        <v>0.3</v>
      </c>
      <c r="E174" s="143">
        <f t="shared" si="32"/>
        <v>0.3</v>
      </c>
      <c r="F174" s="143">
        <f t="shared" si="32"/>
        <v>0.3</v>
      </c>
      <c r="G174" s="143">
        <f t="shared" si="32"/>
        <v>0.3</v>
      </c>
      <c r="H174" s="143">
        <f t="shared" si="32"/>
        <v>0.3</v>
      </c>
      <c r="I174" s="143">
        <f t="shared" si="32"/>
        <v>0.3</v>
      </c>
      <c r="J174" s="143">
        <f t="shared" si="32"/>
        <v>0.3</v>
      </c>
      <c r="K174" s="143">
        <f t="shared" si="32"/>
        <v>0.3</v>
      </c>
      <c r="L174" s="143">
        <f t="shared" si="32"/>
        <v>0.3</v>
      </c>
      <c r="M174" s="143">
        <f t="shared" si="32"/>
        <v>0.3</v>
      </c>
      <c r="N174" s="143">
        <f t="shared" si="32"/>
        <v>0.3</v>
      </c>
      <c r="O174" s="143">
        <f t="shared" si="32"/>
        <v>0.3</v>
      </c>
      <c r="P174" s="143">
        <f t="shared" si="32"/>
        <v>0.3</v>
      </c>
      <c r="Q174" s="143">
        <f t="shared" si="32"/>
        <v>0.3</v>
      </c>
      <c r="R174" s="143">
        <f t="shared" si="32"/>
        <v>0.3</v>
      </c>
      <c r="S174" s="143">
        <f t="shared" ref="S174:AF179" si="33">R174</f>
        <v>0.3</v>
      </c>
      <c r="T174" s="143">
        <f t="shared" si="33"/>
        <v>0.3</v>
      </c>
      <c r="U174" s="143">
        <f t="shared" si="33"/>
        <v>0.3</v>
      </c>
      <c r="V174" s="143">
        <f t="shared" si="33"/>
        <v>0.3</v>
      </c>
      <c r="W174" s="143">
        <f t="shared" si="33"/>
        <v>0.3</v>
      </c>
      <c r="X174" s="143">
        <f t="shared" si="33"/>
        <v>0.3</v>
      </c>
      <c r="Y174" s="143">
        <f t="shared" si="33"/>
        <v>0.3</v>
      </c>
      <c r="Z174" s="143">
        <f t="shared" si="33"/>
        <v>0.3</v>
      </c>
      <c r="AA174" s="143">
        <f t="shared" si="33"/>
        <v>0.3</v>
      </c>
      <c r="AB174" s="143">
        <f t="shared" si="33"/>
        <v>0.3</v>
      </c>
      <c r="AC174" s="143">
        <f t="shared" si="33"/>
        <v>0.3</v>
      </c>
      <c r="AD174" s="143">
        <f t="shared" si="33"/>
        <v>0.3</v>
      </c>
      <c r="AE174" s="143">
        <f t="shared" si="33"/>
        <v>0.3</v>
      </c>
      <c r="AF174" s="143">
        <f t="shared" si="33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2"/>
        <v>0.4</v>
      </c>
      <c r="D175" s="136">
        <f t="shared" si="32"/>
        <v>0.4</v>
      </c>
      <c r="E175" s="136">
        <f t="shared" si="32"/>
        <v>0.4</v>
      </c>
      <c r="F175" s="136">
        <f t="shared" si="32"/>
        <v>0.4</v>
      </c>
      <c r="G175" s="136">
        <f t="shared" si="32"/>
        <v>0.4</v>
      </c>
      <c r="H175" s="136">
        <f t="shared" si="32"/>
        <v>0.4</v>
      </c>
      <c r="I175" s="136">
        <f t="shared" si="32"/>
        <v>0.4</v>
      </c>
      <c r="J175" s="136">
        <f t="shared" si="32"/>
        <v>0.4</v>
      </c>
      <c r="K175" s="136">
        <f t="shared" si="32"/>
        <v>0.4</v>
      </c>
      <c r="L175" s="136">
        <f t="shared" si="32"/>
        <v>0.4</v>
      </c>
      <c r="M175" s="136">
        <f t="shared" si="32"/>
        <v>0.4</v>
      </c>
      <c r="N175" s="136">
        <f t="shared" si="32"/>
        <v>0.4</v>
      </c>
      <c r="O175" s="136">
        <f t="shared" si="32"/>
        <v>0.4</v>
      </c>
      <c r="P175" s="136">
        <f t="shared" si="32"/>
        <v>0.4</v>
      </c>
      <c r="Q175" s="136">
        <f t="shared" si="32"/>
        <v>0.4</v>
      </c>
      <c r="R175" s="136">
        <f t="shared" si="32"/>
        <v>0.4</v>
      </c>
      <c r="S175" s="136">
        <f t="shared" si="33"/>
        <v>0.4</v>
      </c>
      <c r="T175" s="136">
        <f t="shared" si="33"/>
        <v>0.4</v>
      </c>
      <c r="U175" s="136">
        <f t="shared" si="33"/>
        <v>0.4</v>
      </c>
      <c r="V175" s="136">
        <f>U175</f>
        <v>0.4</v>
      </c>
      <c r="W175" s="136">
        <f>V175</f>
        <v>0.4</v>
      </c>
      <c r="X175" s="136">
        <f t="shared" si="33"/>
        <v>0.4</v>
      </c>
      <c r="Y175" s="136">
        <f t="shared" si="33"/>
        <v>0.4</v>
      </c>
      <c r="Z175" s="136">
        <f t="shared" si="33"/>
        <v>0.4</v>
      </c>
      <c r="AA175" s="136">
        <f t="shared" si="33"/>
        <v>0.4</v>
      </c>
      <c r="AB175" s="136">
        <f t="shared" si="33"/>
        <v>0.4</v>
      </c>
      <c r="AC175" s="136">
        <f t="shared" si="33"/>
        <v>0.4</v>
      </c>
      <c r="AD175" s="136">
        <f t="shared" si="33"/>
        <v>0.4</v>
      </c>
      <c r="AE175" s="136">
        <f t="shared" si="33"/>
        <v>0.4</v>
      </c>
      <c r="AF175" s="136">
        <f t="shared" si="33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2"/>
        <v>1.5</v>
      </c>
      <c r="D176" s="136">
        <f t="shared" si="32"/>
        <v>1.5</v>
      </c>
      <c r="E176" s="136">
        <f t="shared" si="32"/>
        <v>1.5</v>
      </c>
      <c r="F176" s="136">
        <f t="shared" si="32"/>
        <v>1.5</v>
      </c>
      <c r="G176" s="136">
        <f t="shared" si="32"/>
        <v>1.5</v>
      </c>
      <c r="H176" s="136">
        <f t="shared" si="32"/>
        <v>1.5</v>
      </c>
      <c r="I176" s="136">
        <f t="shared" si="32"/>
        <v>1.5</v>
      </c>
      <c r="J176" s="136">
        <f t="shared" si="32"/>
        <v>1.5</v>
      </c>
      <c r="K176" s="136">
        <f t="shared" si="32"/>
        <v>1.5</v>
      </c>
      <c r="L176" s="136">
        <f t="shared" si="32"/>
        <v>1.5</v>
      </c>
      <c r="M176" s="136">
        <f t="shared" si="32"/>
        <v>1.5</v>
      </c>
      <c r="N176" s="136">
        <f t="shared" si="32"/>
        <v>1.5</v>
      </c>
      <c r="O176" s="136">
        <f t="shared" si="32"/>
        <v>1.5</v>
      </c>
      <c r="P176" s="136">
        <f t="shared" si="32"/>
        <v>1.5</v>
      </c>
      <c r="Q176" s="136">
        <f t="shared" si="32"/>
        <v>1.5</v>
      </c>
      <c r="R176" s="136">
        <f t="shared" si="32"/>
        <v>1.5</v>
      </c>
      <c r="S176" s="136">
        <f t="shared" si="33"/>
        <v>1.5</v>
      </c>
      <c r="T176" s="136">
        <f t="shared" si="33"/>
        <v>1.5</v>
      </c>
      <c r="U176" s="136">
        <f t="shared" si="33"/>
        <v>1.5</v>
      </c>
      <c r="V176" s="136">
        <f t="shared" si="33"/>
        <v>1.5</v>
      </c>
      <c r="W176" s="136">
        <f t="shared" si="33"/>
        <v>1.5</v>
      </c>
      <c r="X176" s="136">
        <f t="shared" si="33"/>
        <v>1.5</v>
      </c>
      <c r="Y176" s="136">
        <f t="shared" si="33"/>
        <v>1.5</v>
      </c>
      <c r="Z176" s="136">
        <f t="shared" si="33"/>
        <v>1.5</v>
      </c>
      <c r="AA176" s="136">
        <f t="shared" si="33"/>
        <v>1.5</v>
      </c>
      <c r="AB176" s="136">
        <f t="shared" si="33"/>
        <v>1.5</v>
      </c>
      <c r="AC176" s="136">
        <f t="shared" si="33"/>
        <v>1.5</v>
      </c>
      <c r="AD176" s="136">
        <f t="shared" si="33"/>
        <v>1.5</v>
      </c>
      <c r="AE176" s="136">
        <f t="shared" si="33"/>
        <v>1.5</v>
      </c>
      <c r="AF176" s="136">
        <f t="shared" si="33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2"/>
        <v>0.3</v>
      </c>
      <c r="D177" s="136">
        <f t="shared" si="32"/>
        <v>0.3</v>
      </c>
      <c r="E177" s="136">
        <f t="shared" si="32"/>
        <v>0.3</v>
      </c>
      <c r="F177" s="136">
        <f t="shared" si="32"/>
        <v>0.3</v>
      </c>
      <c r="G177" s="136">
        <f t="shared" si="32"/>
        <v>0.3</v>
      </c>
      <c r="H177" s="136">
        <f t="shared" si="32"/>
        <v>0.3</v>
      </c>
      <c r="I177" s="136">
        <f t="shared" si="32"/>
        <v>0.3</v>
      </c>
      <c r="J177" s="136">
        <f t="shared" si="32"/>
        <v>0.3</v>
      </c>
      <c r="K177" s="136">
        <f t="shared" si="32"/>
        <v>0.3</v>
      </c>
      <c r="L177" s="136">
        <f t="shared" si="32"/>
        <v>0.3</v>
      </c>
      <c r="M177" s="136">
        <f t="shared" si="32"/>
        <v>0.3</v>
      </c>
      <c r="N177" s="136">
        <f t="shared" si="32"/>
        <v>0.3</v>
      </c>
      <c r="O177" s="136">
        <f t="shared" si="32"/>
        <v>0.3</v>
      </c>
      <c r="P177" s="136">
        <f t="shared" si="32"/>
        <v>0.3</v>
      </c>
      <c r="Q177" s="136">
        <f t="shared" si="32"/>
        <v>0.3</v>
      </c>
      <c r="R177" s="136">
        <f t="shared" si="32"/>
        <v>0.3</v>
      </c>
      <c r="S177" s="136">
        <f t="shared" si="33"/>
        <v>0.3</v>
      </c>
      <c r="T177" s="136">
        <f t="shared" si="33"/>
        <v>0.3</v>
      </c>
      <c r="U177" s="136">
        <f t="shared" si="33"/>
        <v>0.3</v>
      </c>
      <c r="V177" s="136">
        <f t="shared" si="33"/>
        <v>0.3</v>
      </c>
      <c r="W177" s="136">
        <f t="shared" si="33"/>
        <v>0.3</v>
      </c>
      <c r="X177" s="136">
        <f t="shared" si="33"/>
        <v>0.3</v>
      </c>
      <c r="Y177" s="136">
        <f t="shared" si="33"/>
        <v>0.3</v>
      </c>
      <c r="Z177" s="136">
        <f t="shared" si="33"/>
        <v>0.3</v>
      </c>
      <c r="AA177" s="136">
        <f t="shared" si="33"/>
        <v>0.3</v>
      </c>
      <c r="AB177" s="136">
        <f t="shared" si="33"/>
        <v>0.3</v>
      </c>
      <c r="AC177" s="136">
        <f t="shared" si="33"/>
        <v>0.3</v>
      </c>
      <c r="AD177" s="136">
        <f t="shared" si="33"/>
        <v>0.3</v>
      </c>
      <c r="AE177" s="136">
        <f t="shared" si="33"/>
        <v>0.3</v>
      </c>
      <c r="AF177" s="136">
        <f t="shared" si="33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2"/>
        <v>0.4</v>
      </c>
      <c r="D178" s="136">
        <f t="shared" si="32"/>
        <v>0.4</v>
      </c>
      <c r="E178" s="136">
        <f t="shared" si="32"/>
        <v>0.4</v>
      </c>
      <c r="F178" s="136">
        <f t="shared" si="32"/>
        <v>0.4</v>
      </c>
      <c r="G178" s="136">
        <f t="shared" si="32"/>
        <v>0.4</v>
      </c>
      <c r="H178" s="136">
        <f t="shared" si="32"/>
        <v>0.4</v>
      </c>
      <c r="I178" s="136">
        <f t="shared" si="32"/>
        <v>0.4</v>
      </c>
      <c r="J178" s="136">
        <f t="shared" si="32"/>
        <v>0.4</v>
      </c>
      <c r="K178" s="136">
        <f t="shared" si="32"/>
        <v>0.4</v>
      </c>
      <c r="L178" s="136">
        <f t="shared" si="32"/>
        <v>0.4</v>
      </c>
      <c r="M178" s="136">
        <f t="shared" si="32"/>
        <v>0.4</v>
      </c>
      <c r="N178" s="136">
        <f t="shared" si="32"/>
        <v>0.4</v>
      </c>
      <c r="O178" s="136">
        <f t="shared" si="32"/>
        <v>0.4</v>
      </c>
      <c r="P178" s="136">
        <f t="shared" si="32"/>
        <v>0.4</v>
      </c>
      <c r="Q178" s="136">
        <f t="shared" si="32"/>
        <v>0.4</v>
      </c>
      <c r="R178" s="136">
        <f t="shared" si="32"/>
        <v>0.4</v>
      </c>
      <c r="S178" s="136">
        <f t="shared" si="33"/>
        <v>0.4</v>
      </c>
      <c r="T178" s="136">
        <f t="shared" si="33"/>
        <v>0.4</v>
      </c>
      <c r="U178" s="136">
        <f t="shared" si="33"/>
        <v>0.4</v>
      </c>
      <c r="V178" s="136">
        <f t="shared" si="33"/>
        <v>0.4</v>
      </c>
      <c r="W178" s="136">
        <f t="shared" si="33"/>
        <v>0.4</v>
      </c>
      <c r="X178" s="136">
        <f t="shared" si="33"/>
        <v>0.4</v>
      </c>
      <c r="Y178" s="136">
        <f t="shared" si="33"/>
        <v>0.4</v>
      </c>
      <c r="Z178" s="136">
        <f t="shared" si="33"/>
        <v>0.4</v>
      </c>
      <c r="AA178" s="136">
        <f t="shared" si="33"/>
        <v>0.4</v>
      </c>
      <c r="AB178" s="136">
        <f t="shared" si="33"/>
        <v>0.4</v>
      </c>
      <c r="AC178" s="136">
        <f t="shared" si="33"/>
        <v>0.4</v>
      </c>
      <c r="AD178" s="136">
        <f t="shared" si="33"/>
        <v>0.4</v>
      </c>
      <c r="AE178" s="136">
        <f t="shared" si="33"/>
        <v>0.4</v>
      </c>
      <c r="AF178" s="136">
        <f t="shared" si="33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2"/>
        <v>0.64</v>
      </c>
      <c r="D179" s="146">
        <f t="shared" si="32"/>
        <v>0.64</v>
      </c>
      <c r="E179" s="146">
        <f t="shared" si="32"/>
        <v>0.64</v>
      </c>
      <c r="F179" s="146">
        <f t="shared" si="32"/>
        <v>0.64</v>
      </c>
      <c r="G179" s="146">
        <f t="shared" si="32"/>
        <v>0.64</v>
      </c>
      <c r="H179" s="146">
        <f t="shared" si="32"/>
        <v>0.64</v>
      </c>
      <c r="I179" s="146">
        <f t="shared" si="32"/>
        <v>0.64</v>
      </c>
      <c r="J179" s="146">
        <f t="shared" si="32"/>
        <v>0.64</v>
      </c>
      <c r="K179" s="146">
        <f t="shared" si="32"/>
        <v>0.64</v>
      </c>
      <c r="L179" s="146">
        <f t="shared" si="32"/>
        <v>0.64</v>
      </c>
      <c r="M179" s="146">
        <f t="shared" si="32"/>
        <v>0.64</v>
      </c>
      <c r="N179" s="146">
        <f t="shared" si="32"/>
        <v>0.64</v>
      </c>
      <c r="O179" s="146">
        <f t="shared" si="32"/>
        <v>0.64</v>
      </c>
      <c r="P179" s="146">
        <f t="shared" si="32"/>
        <v>0.64</v>
      </c>
      <c r="Q179" s="146">
        <f t="shared" si="32"/>
        <v>0.64</v>
      </c>
      <c r="R179" s="146">
        <f t="shared" si="32"/>
        <v>0.64</v>
      </c>
      <c r="S179" s="146">
        <f t="shared" si="33"/>
        <v>0.64</v>
      </c>
      <c r="T179" s="146">
        <f t="shared" si="33"/>
        <v>0.64</v>
      </c>
      <c r="U179" s="146">
        <f t="shared" si="33"/>
        <v>0.64</v>
      </c>
      <c r="V179" s="146">
        <f t="shared" si="33"/>
        <v>0.64</v>
      </c>
      <c r="W179" s="146">
        <f t="shared" si="33"/>
        <v>0.64</v>
      </c>
      <c r="X179" s="146">
        <f t="shared" si="33"/>
        <v>0.64</v>
      </c>
      <c r="Y179" s="146">
        <f t="shared" si="33"/>
        <v>0.64</v>
      </c>
      <c r="Z179" s="146">
        <f t="shared" si="33"/>
        <v>0.64</v>
      </c>
      <c r="AA179" s="146">
        <f t="shared" si="33"/>
        <v>0.64</v>
      </c>
      <c r="AB179" s="146">
        <f t="shared" si="33"/>
        <v>0.64</v>
      </c>
      <c r="AC179" s="146">
        <f t="shared" si="33"/>
        <v>0.64</v>
      </c>
      <c r="AD179" s="146">
        <f t="shared" si="33"/>
        <v>0.64</v>
      </c>
      <c r="AE179" s="146">
        <f t="shared" si="33"/>
        <v>0.64</v>
      </c>
      <c r="AF179" s="146">
        <f t="shared" si="33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4">SUM(C174:C179)</f>
        <v>3.54</v>
      </c>
      <c r="D180" s="149">
        <f t="shared" si="34"/>
        <v>3.54</v>
      </c>
      <c r="E180" s="149">
        <f t="shared" si="34"/>
        <v>3.54</v>
      </c>
      <c r="F180" s="149">
        <f t="shared" si="34"/>
        <v>3.54</v>
      </c>
      <c r="G180" s="149">
        <f t="shared" si="34"/>
        <v>3.54</v>
      </c>
      <c r="H180" s="149">
        <f t="shared" si="34"/>
        <v>3.54</v>
      </c>
      <c r="I180" s="149">
        <f t="shared" si="34"/>
        <v>3.54</v>
      </c>
      <c r="J180" s="149">
        <f t="shared" si="34"/>
        <v>3.54</v>
      </c>
      <c r="K180" s="149">
        <f t="shared" si="34"/>
        <v>3.54</v>
      </c>
      <c r="L180" s="149">
        <f>SUM(L174:L179)</f>
        <v>3.54</v>
      </c>
      <c r="M180" s="149">
        <f t="shared" ref="M180:R180" si="35">SUM(M174:M179)</f>
        <v>3.54</v>
      </c>
      <c r="N180" s="149">
        <f t="shared" si="35"/>
        <v>3.54</v>
      </c>
      <c r="O180" s="149">
        <f t="shared" si="35"/>
        <v>3.54</v>
      </c>
      <c r="P180" s="149">
        <f t="shared" si="35"/>
        <v>3.54</v>
      </c>
      <c r="Q180" s="149">
        <f t="shared" si="35"/>
        <v>3.54</v>
      </c>
      <c r="R180" s="149">
        <f t="shared" si="35"/>
        <v>3.54</v>
      </c>
      <c r="S180" s="149">
        <f>SUM(S174:S179)</f>
        <v>3.54</v>
      </c>
      <c r="T180" s="149">
        <f t="shared" ref="T180:AG180" si="36">SUM(T174:T179)</f>
        <v>3.54</v>
      </c>
      <c r="U180" s="149">
        <f t="shared" si="36"/>
        <v>3.54</v>
      </c>
      <c r="V180" s="149">
        <f t="shared" si="36"/>
        <v>3.54</v>
      </c>
      <c r="W180" s="149">
        <f t="shared" si="36"/>
        <v>3.54</v>
      </c>
      <c r="X180" s="149">
        <f t="shared" si="36"/>
        <v>3.54</v>
      </c>
      <c r="Y180" s="149">
        <f t="shared" si="36"/>
        <v>3.54</v>
      </c>
      <c r="Z180" s="149">
        <f t="shared" si="36"/>
        <v>3.54</v>
      </c>
      <c r="AA180" s="149">
        <f t="shared" si="36"/>
        <v>3.54</v>
      </c>
      <c r="AB180" s="149">
        <f t="shared" si="36"/>
        <v>3.54</v>
      </c>
      <c r="AC180" s="149">
        <f t="shared" si="36"/>
        <v>3.54</v>
      </c>
      <c r="AD180" s="149">
        <f t="shared" si="36"/>
        <v>3.54</v>
      </c>
      <c r="AE180" s="149">
        <f t="shared" si="36"/>
        <v>3.54</v>
      </c>
      <c r="AF180" s="149">
        <f t="shared" si="36"/>
        <v>3.54</v>
      </c>
      <c r="AG180" s="150">
        <f t="shared" si="36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1240.4000000000001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10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10)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10)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7">B66</f>
        <v>1108.8699999999999</v>
      </c>
      <c r="U194" s="173">
        <f t="shared" si="37"/>
        <v>1106.2400000000002</v>
      </c>
      <c r="V194" s="173">
        <f t="shared" si="37"/>
        <v>1091.2400000000002</v>
      </c>
      <c r="W194" s="173">
        <f t="shared" si="37"/>
        <v>1069.5400000000002</v>
      </c>
      <c r="X194" s="173">
        <f t="shared" si="37"/>
        <v>1055.74</v>
      </c>
      <c r="Y194" s="173">
        <f t="shared" si="37"/>
        <v>1069.3399999999999</v>
      </c>
      <c r="Z194" s="173">
        <f t="shared" si="37"/>
        <v>1076.6400000000001</v>
      </c>
      <c r="AA194" s="173">
        <f t="shared" si="37"/>
        <v>1096.6399999999999</v>
      </c>
      <c r="AB194" s="173">
        <f t="shared" si="37"/>
        <v>1123.54</v>
      </c>
      <c r="AC194" s="173">
        <f t="shared" si="37"/>
        <v>1148.19</v>
      </c>
      <c r="AD194" s="173">
        <f t="shared" si="37"/>
        <v>1228.44</v>
      </c>
      <c r="AE194" s="173">
        <f t="shared" si="37"/>
        <v>1240.4000000000001</v>
      </c>
      <c r="AF194" s="173">
        <f t="shared" si="37"/>
        <v>1172.54</v>
      </c>
      <c r="AG194" s="173">
        <f t="shared" si="37"/>
        <v>1176.3400000000001</v>
      </c>
      <c r="AH194" s="173">
        <f t="shared" si="37"/>
        <v>1146.24</v>
      </c>
      <c r="AI194" s="173">
        <f t="shared" si="37"/>
        <v>1217.54</v>
      </c>
      <c r="AJ194" s="173">
        <f t="shared" si="37"/>
        <v>1271.83</v>
      </c>
      <c r="AK194" s="173">
        <f t="shared" si="37"/>
        <v>1254.1400000000001</v>
      </c>
      <c r="AL194" s="173">
        <f t="shared" si="37"/>
        <v>1206.9299999999998</v>
      </c>
      <c r="AM194" s="173">
        <f t="shared" si="37"/>
        <v>1133.97</v>
      </c>
      <c r="AN194" s="173">
        <f t="shared" si="37"/>
        <v>1139.04</v>
      </c>
      <c r="AO194" s="173">
        <f t="shared" si="37"/>
        <v>1107.8400000000001</v>
      </c>
      <c r="AP194" s="173">
        <f t="shared" si="37"/>
        <v>1097.24</v>
      </c>
      <c r="AQ194" s="173">
        <f t="shared" si="37"/>
        <v>1184.19</v>
      </c>
      <c r="AR194" s="173">
        <f t="shared" si="37"/>
        <v>1304.8200000000002</v>
      </c>
      <c r="AS194" s="173">
        <f t="shared" si="37"/>
        <v>1348.29</v>
      </c>
      <c r="AT194" s="173">
        <f t="shared" si="37"/>
        <v>1321.94</v>
      </c>
      <c r="AU194" s="173">
        <f t="shared" si="37"/>
        <v>1292.3400000000001</v>
      </c>
      <c r="AV194" s="173">
        <f t="shared" si="37"/>
        <v>1167.6399999999999</v>
      </c>
      <c r="AW194" s="173">
        <f t="shared" si="37"/>
        <v>1153.3400000000001</v>
      </c>
      <c r="AX194" s="173">
        <f t="shared" si="37"/>
        <v>1138.5400000000002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8">B179</f>
        <v>0.64</v>
      </c>
      <c r="C215" s="176">
        <f t="shared" si="38"/>
        <v>0.64</v>
      </c>
      <c r="D215" s="176">
        <f t="shared" si="38"/>
        <v>0.64</v>
      </c>
      <c r="E215" s="176">
        <f t="shared" si="38"/>
        <v>0.64</v>
      </c>
      <c r="F215" s="176">
        <f t="shared" si="38"/>
        <v>0.64</v>
      </c>
      <c r="G215" s="176">
        <f t="shared" si="38"/>
        <v>0.64</v>
      </c>
      <c r="H215" s="176">
        <f t="shared" si="38"/>
        <v>0.64</v>
      </c>
      <c r="I215" s="176">
        <f t="shared" si="38"/>
        <v>0.64</v>
      </c>
      <c r="J215" s="176">
        <f t="shared" si="38"/>
        <v>0.64</v>
      </c>
      <c r="K215" s="176">
        <f t="shared" si="38"/>
        <v>0.64</v>
      </c>
      <c r="L215" s="176">
        <f t="shared" si="38"/>
        <v>0.64</v>
      </c>
      <c r="M215" s="176">
        <f t="shared" si="38"/>
        <v>0.64</v>
      </c>
      <c r="N215" s="176">
        <f t="shared" si="38"/>
        <v>0.64</v>
      </c>
      <c r="O215" s="176">
        <f t="shared" si="38"/>
        <v>0.64</v>
      </c>
      <c r="P215" s="176">
        <f t="shared" si="38"/>
        <v>0.64</v>
      </c>
      <c r="Q215" s="176">
        <f t="shared" si="38"/>
        <v>0.64</v>
      </c>
      <c r="R215" s="176">
        <f t="shared" si="38"/>
        <v>0.64</v>
      </c>
      <c r="S215" s="176">
        <f t="shared" si="38"/>
        <v>0.64</v>
      </c>
      <c r="T215" s="176">
        <f t="shared" si="38"/>
        <v>0.64</v>
      </c>
      <c r="U215" s="176">
        <f t="shared" si="38"/>
        <v>0.64</v>
      </c>
      <c r="V215" s="176">
        <f t="shared" si="38"/>
        <v>0.64</v>
      </c>
      <c r="W215" s="176">
        <f t="shared" si="38"/>
        <v>0.64</v>
      </c>
      <c r="X215" s="176">
        <f t="shared" si="38"/>
        <v>0.64</v>
      </c>
      <c r="Y215" s="176">
        <f t="shared" si="38"/>
        <v>0.64</v>
      </c>
      <c r="Z215" s="176">
        <f t="shared" si="38"/>
        <v>0.64</v>
      </c>
      <c r="AA215" s="176">
        <f t="shared" si="38"/>
        <v>0.64</v>
      </c>
      <c r="AB215" s="176">
        <f t="shared" si="38"/>
        <v>0.64</v>
      </c>
      <c r="AC215" s="176">
        <f t="shared" si="38"/>
        <v>0.64</v>
      </c>
      <c r="AD215" s="176">
        <f t="shared" si="38"/>
        <v>0.64</v>
      </c>
      <c r="AE215" s="176">
        <f t="shared" si="38"/>
        <v>0.64</v>
      </c>
      <c r="AF215" s="176">
        <f t="shared" si="38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39">IF(C183&lt;100,"",C183-520)</f>
        <v/>
      </c>
      <c r="D216" s="120" t="str">
        <f t="shared" si="39"/>
        <v/>
      </c>
      <c r="E216" s="120" t="str">
        <f t="shared" si="39"/>
        <v/>
      </c>
      <c r="F216" s="120" t="str">
        <f t="shared" si="39"/>
        <v/>
      </c>
      <c r="G216" s="120" t="str">
        <f t="shared" si="39"/>
        <v/>
      </c>
      <c r="H216" s="120" t="str">
        <f t="shared" si="39"/>
        <v/>
      </c>
      <c r="I216" s="120" t="str">
        <f t="shared" si="39"/>
        <v/>
      </c>
      <c r="J216" s="120" t="str">
        <f t="shared" si="39"/>
        <v/>
      </c>
      <c r="K216" s="120" t="str">
        <f t="shared" si="39"/>
        <v/>
      </c>
      <c r="L216" s="120" t="str">
        <f t="shared" si="39"/>
        <v/>
      </c>
      <c r="M216" s="120" t="str">
        <f t="shared" si="39"/>
        <v/>
      </c>
      <c r="N216" s="120" t="str">
        <f t="shared" si="39"/>
        <v/>
      </c>
      <c r="O216" s="120" t="str">
        <f t="shared" si="39"/>
        <v/>
      </c>
      <c r="P216" s="120" t="str">
        <f t="shared" si="39"/>
        <v/>
      </c>
      <c r="Q216" s="120" t="str">
        <f t="shared" si="39"/>
        <v/>
      </c>
      <c r="R216" s="120" t="str">
        <f t="shared" si="39"/>
        <v/>
      </c>
      <c r="S216" s="120" t="str">
        <f t="shared" si="39"/>
        <v/>
      </c>
      <c r="T216" s="120" t="str">
        <f t="shared" si="39"/>
        <v/>
      </c>
      <c r="U216" s="120" t="str">
        <f t="shared" si="39"/>
        <v/>
      </c>
      <c r="V216" s="120" t="str">
        <f t="shared" si="39"/>
        <v/>
      </c>
      <c r="W216" s="120" t="str">
        <f t="shared" si="39"/>
        <v/>
      </c>
      <c r="X216" s="120" t="str">
        <f t="shared" si="39"/>
        <v/>
      </c>
      <c r="Y216" s="120" t="str">
        <f t="shared" si="39"/>
        <v/>
      </c>
      <c r="Z216" s="120" t="str">
        <f t="shared" si="39"/>
        <v/>
      </c>
      <c r="AA216" s="120" t="str">
        <f t="shared" si="39"/>
        <v/>
      </c>
      <c r="AB216" s="120" t="str">
        <f t="shared" si="39"/>
        <v/>
      </c>
      <c r="AC216" s="120" t="str">
        <f t="shared" si="39"/>
        <v/>
      </c>
      <c r="AD216" s="120" t="str">
        <f t="shared" si="39"/>
        <v/>
      </c>
      <c r="AE216" s="120" t="str">
        <f t="shared" si="39"/>
        <v/>
      </c>
      <c r="AF216" s="120" t="str">
        <f t="shared" si="39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0">IF(B184&lt;100,"",B184-620)</f>
        <v/>
      </c>
      <c r="C217" s="120" t="str">
        <f t="shared" si="40"/>
        <v/>
      </c>
      <c r="D217" s="120" t="str">
        <f t="shared" si="40"/>
        <v/>
      </c>
      <c r="E217" s="120" t="str">
        <f t="shared" si="40"/>
        <v/>
      </c>
      <c r="F217" s="120" t="str">
        <f t="shared" si="40"/>
        <v/>
      </c>
      <c r="G217" s="120" t="str">
        <f t="shared" si="40"/>
        <v/>
      </c>
      <c r="H217" s="120" t="str">
        <f t="shared" si="40"/>
        <v/>
      </c>
      <c r="I217" s="120" t="str">
        <f t="shared" si="40"/>
        <v/>
      </c>
      <c r="J217" s="120" t="str">
        <f t="shared" si="40"/>
        <v/>
      </c>
      <c r="K217" s="120" t="str">
        <f t="shared" si="40"/>
        <v/>
      </c>
      <c r="L217" s="120" t="str">
        <f t="shared" si="40"/>
        <v/>
      </c>
      <c r="M217" s="120" t="str">
        <f t="shared" si="40"/>
        <v/>
      </c>
      <c r="N217" s="120" t="str">
        <f t="shared" si="40"/>
        <v/>
      </c>
      <c r="O217" s="120" t="str">
        <f t="shared" si="40"/>
        <v/>
      </c>
      <c r="P217" s="120" t="str">
        <f t="shared" si="40"/>
        <v/>
      </c>
      <c r="Q217" s="120" t="str">
        <f t="shared" si="40"/>
        <v/>
      </c>
      <c r="R217" s="120" t="str">
        <f t="shared" si="40"/>
        <v/>
      </c>
      <c r="S217" s="120" t="str">
        <f t="shared" si="40"/>
        <v/>
      </c>
      <c r="T217" s="120" t="str">
        <f t="shared" si="40"/>
        <v/>
      </c>
      <c r="U217" s="120" t="str">
        <f t="shared" si="40"/>
        <v/>
      </c>
      <c r="V217" s="120" t="str">
        <f t="shared" si="40"/>
        <v/>
      </c>
      <c r="W217" s="120" t="str">
        <f t="shared" si="40"/>
        <v/>
      </c>
      <c r="X217" s="120" t="str">
        <f t="shared" si="40"/>
        <v/>
      </c>
      <c r="Y217" s="120" t="str">
        <f t="shared" si="40"/>
        <v/>
      </c>
      <c r="Z217" s="120" t="str">
        <f t="shared" si="40"/>
        <v/>
      </c>
      <c r="AA217" s="120" t="str">
        <f t="shared" si="40"/>
        <v/>
      </c>
      <c r="AB217" s="120" t="str">
        <f t="shared" si="40"/>
        <v/>
      </c>
      <c r="AC217" s="120" t="str">
        <f t="shared" si="40"/>
        <v/>
      </c>
      <c r="AD217" s="120" t="str">
        <f t="shared" si="40"/>
        <v/>
      </c>
      <c r="AE217" s="120" t="str">
        <f t="shared" si="40"/>
        <v/>
      </c>
      <c r="AF217" s="120" t="str">
        <f t="shared" si="40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1">IF(B185&lt;100,"",B185-330)</f>
        <v/>
      </c>
      <c r="C218" s="120" t="str">
        <f t="shared" si="41"/>
        <v/>
      </c>
      <c r="D218" s="120" t="str">
        <f t="shared" si="41"/>
        <v/>
      </c>
      <c r="E218" s="120" t="str">
        <f t="shared" si="41"/>
        <v/>
      </c>
      <c r="F218" s="120" t="str">
        <f t="shared" si="41"/>
        <v/>
      </c>
      <c r="G218" s="120" t="str">
        <f t="shared" si="41"/>
        <v/>
      </c>
      <c r="H218" s="120" t="str">
        <f t="shared" si="41"/>
        <v/>
      </c>
      <c r="I218" s="120" t="str">
        <f t="shared" si="41"/>
        <v/>
      </c>
      <c r="J218" s="120" t="str">
        <f t="shared" si="41"/>
        <v/>
      </c>
      <c r="K218" s="120" t="str">
        <f t="shared" si="41"/>
        <v/>
      </c>
      <c r="L218" s="120" t="str">
        <f t="shared" si="41"/>
        <v/>
      </c>
      <c r="M218" s="120" t="str">
        <f t="shared" si="41"/>
        <v/>
      </c>
      <c r="N218" s="120" t="str">
        <f t="shared" si="41"/>
        <v/>
      </c>
      <c r="O218" s="120" t="str">
        <f t="shared" si="41"/>
        <v/>
      </c>
      <c r="P218" s="120" t="str">
        <f t="shared" si="41"/>
        <v/>
      </c>
      <c r="Q218" s="120" t="str">
        <f t="shared" si="41"/>
        <v/>
      </c>
      <c r="R218" s="120" t="str">
        <f t="shared" si="41"/>
        <v/>
      </c>
      <c r="S218" s="120" t="str">
        <f t="shared" si="41"/>
        <v/>
      </c>
      <c r="T218" s="120" t="str">
        <f t="shared" si="41"/>
        <v/>
      </c>
      <c r="U218" s="120" t="str">
        <f t="shared" si="41"/>
        <v/>
      </c>
      <c r="V218" s="120" t="str">
        <f t="shared" si="41"/>
        <v/>
      </c>
      <c r="W218" s="120" t="str">
        <f t="shared" si="41"/>
        <v/>
      </c>
      <c r="X218" s="120" t="str">
        <f t="shared" si="41"/>
        <v/>
      </c>
      <c r="Y218" s="120" t="str">
        <f t="shared" si="41"/>
        <v/>
      </c>
      <c r="Z218" s="120" t="str">
        <f t="shared" si="41"/>
        <v/>
      </c>
      <c r="AA218" s="120" t="str">
        <f t="shared" si="41"/>
        <v/>
      </c>
      <c r="AB218" s="120" t="str">
        <f t="shared" si="41"/>
        <v/>
      </c>
      <c r="AC218" s="120" t="str">
        <f t="shared" si="41"/>
        <v/>
      </c>
      <c r="AD218" s="120" t="str">
        <f t="shared" si="41"/>
        <v/>
      </c>
      <c r="AE218" s="120" t="str">
        <f t="shared" si="41"/>
        <v/>
      </c>
      <c r="AF218" s="120" t="str">
        <f t="shared" si="41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2">IF(C186&lt;100,"",C186-1500)</f>
        <v/>
      </c>
      <c r="D219" s="120" t="str">
        <f t="shared" si="42"/>
        <v/>
      </c>
      <c r="E219" s="120" t="str">
        <f t="shared" si="42"/>
        <v/>
      </c>
      <c r="F219" s="120" t="str">
        <f t="shared" si="42"/>
        <v/>
      </c>
      <c r="G219" s="120" t="str">
        <f t="shared" si="42"/>
        <v/>
      </c>
      <c r="H219" s="120" t="str">
        <f t="shared" si="42"/>
        <v/>
      </c>
      <c r="I219" s="120" t="str">
        <f t="shared" si="42"/>
        <v/>
      </c>
      <c r="J219" s="120" t="str">
        <f t="shared" si="42"/>
        <v/>
      </c>
      <c r="K219" s="120" t="str">
        <f t="shared" si="42"/>
        <v/>
      </c>
      <c r="L219" s="120" t="str">
        <f t="shared" si="42"/>
        <v/>
      </c>
      <c r="M219" s="120" t="str">
        <f t="shared" si="42"/>
        <v/>
      </c>
      <c r="N219" s="120" t="str">
        <f t="shared" si="42"/>
        <v/>
      </c>
      <c r="O219" s="120" t="str">
        <f t="shared" si="42"/>
        <v/>
      </c>
      <c r="P219" s="120" t="str">
        <f t="shared" si="42"/>
        <v/>
      </c>
      <c r="Q219" s="120" t="str">
        <f t="shared" si="42"/>
        <v/>
      </c>
      <c r="R219" s="120" t="str">
        <f t="shared" si="42"/>
        <v/>
      </c>
      <c r="S219" s="120" t="str">
        <f t="shared" si="42"/>
        <v/>
      </c>
      <c r="T219" s="120" t="str">
        <f t="shared" si="42"/>
        <v/>
      </c>
      <c r="U219" s="120" t="str">
        <f t="shared" si="42"/>
        <v/>
      </c>
      <c r="V219" s="120" t="str">
        <f t="shared" si="42"/>
        <v/>
      </c>
      <c r="W219" s="120" t="str">
        <f t="shared" si="42"/>
        <v/>
      </c>
      <c r="X219" s="120" t="str">
        <f t="shared" si="42"/>
        <v/>
      </c>
      <c r="Y219" s="120" t="str">
        <f t="shared" si="42"/>
        <v/>
      </c>
      <c r="Z219" s="120" t="str">
        <f t="shared" si="42"/>
        <v/>
      </c>
      <c r="AA219" s="120" t="str">
        <f t="shared" si="42"/>
        <v/>
      </c>
      <c r="AB219" s="120" t="str">
        <f t="shared" si="42"/>
        <v/>
      </c>
      <c r="AC219" s="120" t="str">
        <f t="shared" si="42"/>
        <v/>
      </c>
      <c r="AD219" s="120" t="str">
        <f t="shared" si="42"/>
        <v/>
      </c>
      <c r="AE219" s="120" t="str">
        <f t="shared" si="42"/>
        <v/>
      </c>
      <c r="AF219" s="120" t="str">
        <f t="shared" si="42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077" priority="182">
      <formula>S$9&gt;=20/24</formula>
    </cfRule>
    <cfRule type="expression" dxfId="5076" priority="183">
      <formula>AND(S$9&gt;=14/24,S$9&lt;20/24)</formula>
    </cfRule>
    <cfRule type="expression" dxfId="5075" priority="184">
      <formula>AND(S$9&gt;=8/24,S$9&lt;14/24)</formula>
    </cfRule>
    <cfRule type="expression" dxfId="5074" priority="185">
      <formula>S$9&lt;8/24</formula>
    </cfRule>
  </conditionalFormatting>
  <conditionalFormatting sqref="B8:AF10 AA71:AF71 B71:Q71 L32:Q32 B48:AF48 B72:AF72 C174:AF180 M37 N36:Q37 L30:Q30 M38:Q40 L35:Q35 L52:O52 V36:W36 S35:W35 X35:Z36 AA73:AF80 B55:B59 R11:T11 B60:AF70 B49:G52 I73:Q73 B53:C53 D53:G58 I49:K52 H49:H58 B73:H80 I53:J58 K53:K59 L53:L58 M53:O59 L50:T51 P52:Q59 L33:Z34 W34:W36 U11:Z12 I74:V75 X74:Z75 I76:Z80 L45:AF47 AA49:AF52">
    <cfRule type="expression" dxfId="5073" priority="178">
      <formula>B$9&gt;=20/24</formula>
    </cfRule>
    <cfRule type="expression" dxfId="5072" priority="179">
      <formula>AND(B$9&gt;=14/24,B$9&lt;20/24)</formula>
    </cfRule>
    <cfRule type="expression" dxfId="5071" priority="180">
      <formula>AND(B$9&gt;=8/24,B$9&lt;14/24)</formula>
    </cfRule>
    <cfRule type="expression" dxfId="5070" priority="181">
      <formula>B$9&lt;8/24</formula>
    </cfRule>
  </conditionalFormatting>
  <conditionalFormatting sqref="B172:AF172">
    <cfRule type="expression" dxfId="5069" priority="174">
      <formula>B$9&gt;=20/24</formula>
    </cfRule>
    <cfRule type="expression" dxfId="5068" priority="175">
      <formula>AND(B$9&gt;=14/24,B$9&lt;20/24)</formula>
    </cfRule>
    <cfRule type="expression" dxfId="5067" priority="176">
      <formula>AND(B$9&gt;=8/24,B$9&lt;14/24)</formula>
    </cfRule>
    <cfRule type="expression" dxfId="5066" priority="177">
      <formula>B$9&lt;8/24</formula>
    </cfRule>
  </conditionalFormatting>
  <conditionalFormatting sqref="AL4:AL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5065" priority="169">
      <formula>L$9&gt;=20/24</formula>
    </cfRule>
    <cfRule type="expression" dxfId="5064" priority="170">
      <formula>AND(L$9&gt;=14/24,L$9&lt;20/24)</formula>
    </cfRule>
    <cfRule type="expression" dxfId="5063" priority="171">
      <formula>AND(L$9&gt;=8/24,L$9&lt;14/24)</formula>
    </cfRule>
    <cfRule type="expression" dxfId="5062" priority="172">
      <formula>L$9&lt;8/24</formula>
    </cfRule>
  </conditionalFormatting>
  <conditionalFormatting sqref="L36:M36">
    <cfRule type="expression" dxfId="5061" priority="165">
      <formula>L$9&gt;=20/24</formula>
    </cfRule>
    <cfRule type="expression" dxfId="5060" priority="166">
      <formula>AND(L$9&gt;=14/24,L$9&lt;20/24)</formula>
    </cfRule>
    <cfRule type="expression" dxfId="5059" priority="167">
      <formula>AND(L$9&gt;=8/24,L$9&lt;14/24)</formula>
    </cfRule>
    <cfRule type="expression" dxfId="5058" priority="168">
      <formula>L$9&lt;8/24</formula>
    </cfRule>
  </conditionalFormatting>
  <conditionalFormatting sqref="U13:Z13">
    <cfRule type="expression" dxfId="5057" priority="161">
      <formula>U$9&gt;=20/24</formula>
    </cfRule>
    <cfRule type="expression" dxfId="5056" priority="162">
      <formula>AND(U$9&gt;=14/24,U$9&lt;20/24)</formula>
    </cfRule>
    <cfRule type="expression" dxfId="5055" priority="163">
      <formula>AND(U$9&gt;=8/24,U$9&lt;14/24)</formula>
    </cfRule>
    <cfRule type="expression" dxfId="5054" priority="164">
      <formula>U$9&lt;8/24</formula>
    </cfRule>
  </conditionalFormatting>
  <conditionalFormatting sqref="R32:Z32">
    <cfRule type="expression" dxfId="5053" priority="157">
      <formula>R$9&gt;=20/24</formula>
    </cfRule>
    <cfRule type="expression" dxfId="5052" priority="158">
      <formula>AND(R$9&gt;=14/24,R$9&lt;20/24)</formula>
    </cfRule>
    <cfRule type="expression" dxfId="5051" priority="159">
      <formula>AND(R$9&gt;=8/24,R$9&lt;14/24)</formula>
    </cfRule>
    <cfRule type="expression" dxfId="5050" priority="160">
      <formula>R$9&lt;8/24</formula>
    </cfRule>
  </conditionalFormatting>
  <conditionalFormatting sqref="R49:Z49">
    <cfRule type="expression" dxfId="5049" priority="153">
      <formula>R$9&gt;=20/24</formula>
    </cfRule>
    <cfRule type="expression" dxfId="5048" priority="154">
      <formula>AND(R$9&gt;=14/24,R$9&lt;20/24)</formula>
    </cfRule>
    <cfRule type="expression" dxfId="5047" priority="155">
      <formula>AND(R$9&gt;=8/24,R$9&lt;14/24)</formula>
    </cfRule>
    <cfRule type="expression" dxfId="5046" priority="156">
      <formula>R$9&lt;8/24</formula>
    </cfRule>
  </conditionalFormatting>
  <conditionalFormatting sqref="R71:Z71">
    <cfRule type="expression" dxfId="5045" priority="149">
      <formula>R$9&gt;=20/24</formula>
    </cfRule>
    <cfRule type="expression" dxfId="5044" priority="150">
      <formula>AND(R$9&gt;=14/24,R$9&lt;20/24)</formula>
    </cfRule>
    <cfRule type="expression" dxfId="5043" priority="151">
      <formula>AND(R$9&gt;=8/24,R$9&lt;14/24)</formula>
    </cfRule>
    <cfRule type="expression" dxfId="5042" priority="152">
      <formula>R$9&lt;8/24</formula>
    </cfRule>
  </conditionalFormatting>
  <conditionalFormatting sqref="R73:V73 X73:Z73">
    <cfRule type="expression" dxfId="5041" priority="145">
      <formula>R$9&gt;=20/24</formula>
    </cfRule>
    <cfRule type="expression" dxfId="5040" priority="146">
      <formula>AND(R$9&gt;=14/24,R$9&lt;20/24)</formula>
    </cfRule>
    <cfRule type="expression" dxfId="5039" priority="147">
      <formula>AND(R$9&gt;=8/24,R$9&lt;14/24)</formula>
    </cfRule>
    <cfRule type="expression" dxfId="5038" priority="148">
      <formula>R$9&lt;8/24</formula>
    </cfRule>
  </conditionalFormatting>
  <conditionalFormatting sqref="L11:Q13 L15:Q28 R19:Z19 R21:Z28 S23:AF23">
    <cfRule type="expression" dxfId="5037" priority="141">
      <formula>L$9&gt;=20/24</formula>
    </cfRule>
    <cfRule type="expression" dxfId="5036" priority="142">
      <formula>AND(L$9&gt;=14/24,L$9&lt;20/24)</formula>
    </cfRule>
    <cfRule type="expression" dxfId="5035" priority="143">
      <formula>AND(L$9&gt;=8/24,L$9&lt;14/24)</formula>
    </cfRule>
    <cfRule type="expression" dxfId="5034" priority="144">
      <formula>L$9&lt;8/24</formula>
    </cfRule>
  </conditionalFormatting>
  <conditionalFormatting sqref="L41:Q41">
    <cfRule type="expression" dxfId="5033" priority="137">
      <formula>L$9&gt;=20/24</formula>
    </cfRule>
    <cfRule type="expression" dxfId="5032" priority="138">
      <formula>AND(L$9&gt;=14/24,L$9&lt;20/24)</formula>
    </cfRule>
    <cfRule type="expression" dxfId="5031" priority="139">
      <formula>AND(L$9&gt;=8/24,L$9&lt;14/24)</formula>
    </cfRule>
    <cfRule type="expression" dxfId="5030" priority="140">
      <formula>L$9&lt;8/24</formula>
    </cfRule>
  </conditionalFormatting>
  <conditionalFormatting sqref="L42:Q42">
    <cfRule type="expression" dxfId="5029" priority="133">
      <formula>L$9&gt;=20/24</formula>
    </cfRule>
    <cfRule type="expression" dxfId="5028" priority="134">
      <formula>AND(L$9&gt;=14/24,L$9&lt;20/24)</formula>
    </cfRule>
    <cfRule type="expression" dxfId="5027" priority="135">
      <formula>AND(L$9&gt;=8/24,L$9&lt;14/24)</formula>
    </cfRule>
    <cfRule type="expression" dxfId="5026" priority="136">
      <formula>L$9&lt;8/24</formula>
    </cfRule>
  </conditionalFormatting>
  <conditionalFormatting sqref="L37:L40">
    <cfRule type="expression" dxfId="5025" priority="129">
      <formula>L$9&gt;=20/24</formula>
    </cfRule>
    <cfRule type="expression" dxfId="5024" priority="130">
      <formula>AND(L$9&gt;=14/24,L$9&lt;20/24)</formula>
    </cfRule>
    <cfRule type="expression" dxfId="5023" priority="131">
      <formula>AND(L$9&gt;=8/24,L$9&lt;14/24)</formula>
    </cfRule>
    <cfRule type="expression" dxfId="5022" priority="132">
      <formula>L$9&lt;8/24</formula>
    </cfRule>
  </conditionalFormatting>
  <conditionalFormatting sqref="R30:AD30">
    <cfRule type="expression" dxfId="5021" priority="125">
      <formula>R$9&gt;=20/24</formula>
    </cfRule>
    <cfRule type="expression" dxfId="5020" priority="126">
      <formula>AND(R$9&gt;=14/24,R$9&lt;20/24)</formula>
    </cfRule>
    <cfRule type="expression" dxfId="5019" priority="127">
      <formula>AND(R$9&gt;=8/24,R$9&lt;14/24)</formula>
    </cfRule>
    <cfRule type="expression" dxfId="5018" priority="128">
      <formula>R$9&lt;8/24</formula>
    </cfRule>
  </conditionalFormatting>
  <conditionalFormatting sqref="R12:T13 S12:Z12 R15:Z28 AA17:AF28 S23:AF23">
    <cfRule type="expression" dxfId="5017" priority="121">
      <formula>R$9&gt;=20/24</formula>
    </cfRule>
    <cfRule type="expression" dxfId="5016" priority="122">
      <formula>AND(R$9&gt;=14/24,R$9&lt;20/24)</formula>
    </cfRule>
    <cfRule type="expression" dxfId="5015" priority="123">
      <formula>AND(R$9&gt;=8/24,R$9&lt;14/24)</formula>
    </cfRule>
    <cfRule type="expression" dxfId="5014" priority="124">
      <formula>R$9&lt;8/24</formula>
    </cfRule>
  </conditionalFormatting>
  <conditionalFormatting sqref="R35:R40 S36:U40 S38:Z40 V37:Z40">
    <cfRule type="expression" dxfId="5013" priority="117">
      <formula>R$9&gt;=20/24</formula>
    </cfRule>
    <cfRule type="expression" dxfId="5012" priority="118">
      <formula>AND(R$9&gt;=14/24,R$9&lt;20/24)</formula>
    </cfRule>
    <cfRule type="expression" dxfId="5011" priority="119">
      <formula>AND(R$9&gt;=8/24,R$9&lt;14/24)</formula>
    </cfRule>
    <cfRule type="expression" dxfId="5010" priority="120">
      <formula>R$9&lt;8/24</formula>
    </cfRule>
  </conditionalFormatting>
  <conditionalFormatting sqref="R41:Z41">
    <cfRule type="expression" dxfId="5009" priority="113">
      <formula>R$9&gt;=20/24</formula>
    </cfRule>
    <cfRule type="expression" dxfId="5008" priority="114">
      <formula>AND(R$9&gt;=14/24,R$9&lt;20/24)</formula>
    </cfRule>
    <cfRule type="expression" dxfId="5007" priority="115">
      <formula>AND(R$9&gt;=8/24,R$9&lt;14/24)</formula>
    </cfRule>
    <cfRule type="expression" dxfId="5006" priority="116">
      <formula>R$9&lt;8/24</formula>
    </cfRule>
  </conditionalFormatting>
  <conditionalFormatting sqref="R42:Z42">
    <cfRule type="expression" dxfId="5005" priority="109">
      <formula>R$9&gt;=20/24</formula>
    </cfRule>
    <cfRule type="expression" dxfId="5004" priority="110">
      <formula>AND(R$9&gt;=14/24,R$9&lt;20/24)</formula>
    </cfRule>
    <cfRule type="expression" dxfId="5003" priority="111">
      <formula>AND(R$9&gt;=8/24,R$9&lt;14/24)</formula>
    </cfRule>
    <cfRule type="expression" dxfId="5002" priority="112">
      <formula>R$9&lt;8/24</formula>
    </cfRule>
  </conditionalFormatting>
  <conditionalFormatting sqref="R52:Z59 AA53:AF59">
    <cfRule type="expression" dxfId="5001" priority="105">
      <formula>R$9&gt;=20/24</formula>
    </cfRule>
    <cfRule type="expression" dxfId="5000" priority="106">
      <formula>AND(R$9&gt;=14/24,R$9&lt;20/24)</formula>
    </cfRule>
    <cfRule type="expression" dxfId="4999" priority="107">
      <formula>AND(R$9&gt;=8/24,R$9&lt;14/24)</formula>
    </cfRule>
    <cfRule type="expression" dxfId="4998" priority="108">
      <formula>R$9&lt;8/24</formula>
    </cfRule>
  </conditionalFormatting>
  <conditionalFormatting sqref="AA84:AF87">
    <cfRule type="expression" dxfId="4997" priority="101">
      <formula>AA$9&gt;=20/24</formula>
    </cfRule>
    <cfRule type="expression" dxfId="4996" priority="102">
      <formula>AND(AA$9&gt;=14/24,AA$9&lt;20/24)</formula>
    </cfRule>
    <cfRule type="expression" dxfId="4995" priority="103">
      <formula>AND(AA$9&gt;=8/24,AA$9&lt;14/24)</formula>
    </cfRule>
    <cfRule type="expression" dxfId="4994" priority="104">
      <formula>AA$9&lt;8/24</formula>
    </cfRule>
  </conditionalFormatting>
  <conditionalFormatting sqref="B54:C54 I59:J59">
    <cfRule type="expression" dxfId="4993" priority="97">
      <formula>B$9&gt;=20/24</formula>
    </cfRule>
    <cfRule type="expression" dxfId="4992" priority="98">
      <formula>AND(B$9&gt;=14/24,B$9&lt;20/24)</formula>
    </cfRule>
    <cfRule type="expression" dxfId="4991" priority="99">
      <formula>AND(B$9&gt;=8/24,B$9&lt;14/24)</formula>
    </cfRule>
    <cfRule type="expression" dxfId="4990" priority="100">
      <formula>B$9&lt;8/24</formula>
    </cfRule>
  </conditionalFormatting>
  <conditionalFormatting sqref="B84:K87">
    <cfRule type="expression" dxfId="4989" priority="93">
      <formula>B$9&gt;=20/24</formula>
    </cfRule>
    <cfRule type="expression" dxfId="4988" priority="94">
      <formula>AND(B$9&gt;=14/24,B$9&lt;20/24)</formula>
    </cfRule>
    <cfRule type="expression" dxfId="4987" priority="95">
      <formula>AND(B$9&gt;=8/24,B$9&lt;14/24)</formula>
    </cfRule>
    <cfRule type="expression" dxfId="4986" priority="96">
      <formula>B$9&lt;8/24</formula>
    </cfRule>
  </conditionalFormatting>
  <conditionalFormatting sqref="L84:Q87">
    <cfRule type="expression" dxfId="4985" priority="89">
      <formula>L$9&gt;=20/24</formula>
    </cfRule>
    <cfRule type="expression" dxfId="4984" priority="90">
      <formula>AND(L$9&gt;=14/24,L$9&lt;20/24)</formula>
    </cfRule>
    <cfRule type="expression" dxfId="4983" priority="91">
      <formula>AND(L$9&gt;=8/24,L$9&lt;14/24)</formula>
    </cfRule>
    <cfRule type="expression" dxfId="4982" priority="92">
      <formula>L$9&lt;8/24</formula>
    </cfRule>
  </conditionalFormatting>
  <conditionalFormatting sqref="R84:V87 X84:Z87">
    <cfRule type="expression" dxfId="4981" priority="85">
      <formula>R$9&gt;=20/24</formula>
    </cfRule>
    <cfRule type="expression" dxfId="4980" priority="86">
      <formula>AND(R$9&gt;=14/24,R$9&lt;20/24)</formula>
    </cfRule>
    <cfRule type="expression" dxfId="4979" priority="87">
      <formula>AND(R$9&gt;=8/24,R$9&lt;14/24)</formula>
    </cfRule>
    <cfRule type="expression" dxfId="4978" priority="88">
      <formula>R$9&lt;8/24</formula>
    </cfRule>
  </conditionalFormatting>
  <conditionalFormatting sqref="AG43 B15:O20 B26:K26 L21:O28 N23:Q23 B30:AF48 B11:AF13 P15:AF28">
    <cfRule type="expression" dxfId="4977" priority="84">
      <formula>B11&gt;$AG11</formula>
    </cfRule>
  </conditionalFormatting>
  <conditionalFormatting sqref="T193:AX193">
    <cfRule type="expression" dxfId="4976" priority="80">
      <formula>T$9&gt;=20/24</formula>
    </cfRule>
    <cfRule type="expression" dxfId="4975" priority="81">
      <formula>AND(T$9&gt;=14/24,T$9&lt;20/24)</formula>
    </cfRule>
    <cfRule type="expression" dxfId="4974" priority="82">
      <formula>AND(T$9&gt;=8/24,T$9&lt;14/24)</formula>
    </cfRule>
    <cfRule type="expression" dxfId="4973" priority="83">
      <formula>T$9&lt;8/24</formula>
    </cfRule>
  </conditionalFormatting>
  <conditionalFormatting sqref="A11:A13 A89:A181 A15:A87">
    <cfRule type="expression" dxfId="4972" priority="79">
      <formula>$AH11=0</formula>
    </cfRule>
  </conditionalFormatting>
  <conditionalFormatting sqref="AA88:AF88">
    <cfRule type="expression" dxfId="4971" priority="75">
      <formula>AA$9&gt;=20/24</formula>
    </cfRule>
    <cfRule type="expression" dxfId="4970" priority="76">
      <formula>AND(AA$9&gt;=14/24,AA$9&lt;20/24)</formula>
    </cfRule>
    <cfRule type="expression" dxfId="4969" priority="77">
      <formula>AND(AA$9&gt;=8/24,AA$9&lt;14/24)</formula>
    </cfRule>
    <cfRule type="expression" dxfId="4968" priority="78">
      <formula>AA$9&lt;8/24</formula>
    </cfRule>
  </conditionalFormatting>
  <conditionalFormatting sqref="B88:K88">
    <cfRule type="expression" dxfId="4967" priority="71">
      <formula>B$9&gt;=20/24</formula>
    </cfRule>
    <cfRule type="expression" dxfId="4966" priority="72">
      <formula>AND(B$9&gt;=14/24,B$9&lt;20/24)</formula>
    </cfRule>
    <cfRule type="expression" dxfId="4965" priority="73">
      <formula>AND(B$9&gt;=8/24,B$9&lt;14/24)</formula>
    </cfRule>
    <cfRule type="expression" dxfId="4964" priority="74">
      <formula>B$9&lt;8/24</formula>
    </cfRule>
  </conditionalFormatting>
  <conditionalFormatting sqref="L88:Q88">
    <cfRule type="expression" dxfId="4963" priority="67">
      <formula>L$9&gt;=20/24</formula>
    </cfRule>
    <cfRule type="expression" dxfId="4962" priority="68">
      <formula>AND(L$9&gt;=14/24,L$9&lt;20/24)</formula>
    </cfRule>
    <cfRule type="expression" dxfId="4961" priority="69">
      <formula>AND(L$9&gt;=8/24,L$9&lt;14/24)</formula>
    </cfRule>
    <cfRule type="expression" dxfId="4960" priority="70">
      <formula>L$9&lt;8/24</formula>
    </cfRule>
  </conditionalFormatting>
  <conditionalFormatting sqref="R88:V88 X88:Z88">
    <cfRule type="expression" dxfId="4959" priority="63">
      <formula>R$9&gt;=20/24</formula>
    </cfRule>
    <cfRule type="expression" dxfId="4958" priority="64">
      <formula>AND(R$9&gt;=14/24,R$9&lt;20/24)</formula>
    </cfRule>
    <cfRule type="expression" dxfId="4957" priority="65">
      <formula>AND(R$9&gt;=8/24,R$9&lt;14/24)</formula>
    </cfRule>
    <cfRule type="expression" dxfId="4956" priority="66">
      <formula>R$9&lt;8/24</formula>
    </cfRule>
  </conditionalFormatting>
  <conditionalFormatting sqref="A88">
    <cfRule type="expression" dxfId="4955" priority="62">
      <formula>$AH88=0</formula>
    </cfRule>
  </conditionalFormatting>
  <conditionalFormatting sqref="B21:B25 B27:B28 C28:K28">
    <cfRule type="expression" dxfId="4954" priority="50">
      <formula>B$9&gt;=20/24</formula>
    </cfRule>
    <cfRule type="expression" dxfId="4953" priority="51">
      <formula>AND(B$9&gt;=14/24,B$9&lt;20/24)</formula>
    </cfRule>
    <cfRule type="expression" dxfId="4952" priority="52">
      <formula>AND(B$9&gt;=8/24,B$9&lt;14/24)</formula>
    </cfRule>
    <cfRule type="expression" dxfId="4951" priority="53">
      <formula>B$9&lt;8/24</formula>
    </cfRule>
  </conditionalFormatting>
  <conditionalFormatting sqref="B21:B25 B27:B29 C29:AF29 C28:K28">
    <cfRule type="expression" dxfId="4950" priority="49">
      <formula>B21&gt;$AG21</formula>
    </cfRule>
  </conditionalFormatting>
  <conditionalFormatting sqref="B29:AF29">
    <cfRule type="expression" dxfId="4949" priority="45">
      <formula>B$9&gt;=20/24</formula>
    </cfRule>
    <cfRule type="expression" dxfId="4948" priority="46">
      <formula>AND(B$9&gt;=14/24,B$9&lt;20/24)</formula>
    </cfRule>
    <cfRule type="expression" dxfId="4947" priority="47">
      <formula>AND(B$9&gt;=8/24,B$9&lt;14/24)</formula>
    </cfRule>
    <cfRule type="expression" dxfId="4946" priority="48">
      <formula>B$9&lt;8/24</formula>
    </cfRule>
  </conditionalFormatting>
  <conditionalFormatting sqref="C27:K27 C21:K25">
    <cfRule type="expression" dxfId="4945" priority="41">
      <formula>C$9&gt;=20/24</formula>
    </cfRule>
    <cfRule type="expression" dxfId="4944" priority="42">
      <formula>AND(C$9&gt;=14/24,C$9&lt;20/24)</formula>
    </cfRule>
    <cfRule type="expression" dxfId="4943" priority="43">
      <formula>AND(C$9&gt;=8/24,C$9&lt;14/24)</formula>
    </cfRule>
    <cfRule type="expression" dxfId="4942" priority="44">
      <formula>C$9&lt;8/24</formula>
    </cfRule>
  </conditionalFormatting>
  <conditionalFormatting sqref="C27:K27 C21:K25">
    <cfRule type="expression" dxfId="4941" priority="40">
      <formula>C21&gt;$AG21</formula>
    </cfRule>
  </conditionalFormatting>
  <conditionalFormatting sqref="C55:C58 C59:H59">
    <cfRule type="expression" dxfId="4940" priority="36">
      <formula>C$9&gt;=20/24</formula>
    </cfRule>
    <cfRule type="expression" dxfId="4939" priority="37">
      <formula>AND(C$9&gt;=14/24,C$9&lt;20/24)</formula>
    </cfRule>
    <cfRule type="expression" dxfId="4938" priority="38">
      <formula>AND(C$9&gt;=8/24,C$9&lt;14/24)</formula>
    </cfRule>
    <cfRule type="expression" dxfId="4937" priority="39">
      <formula>C$9&lt;8/24</formula>
    </cfRule>
  </conditionalFormatting>
  <conditionalFormatting sqref="L59">
    <cfRule type="expression" dxfId="4936" priority="32">
      <formula>L$9&gt;=20/24</formula>
    </cfRule>
    <cfRule type="expression" dxfId="4935" priority="33">
      <formula>AND(L$9&gt;=14/24,L$9&lt;20/24)</formula>
    </cfRule>
    <cfRule type="expression" dxfId="4934" priority="34">
      <formula>AND(L$9&gt;=8/24,L$9&lt;14/24)</formula>
    </cfRule>
    <cfRule type="expression" dxfId="4933" priority="35">
      <formula>L$9&lt;8/24</formula>
    </cfRule>
  </conditionalFormatting>
  <conditionalFormatting sqref="AL14">
    <cfRule type="iconSet" priority="31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4932" priority="27">
      <formula>U$9&gt;=20/24</formula>
    </cfRule>
    <cfRule type="expression" dxfId="4931" priority="28">
      <formula>AND(U$9&gt;=14/24,U$9&lt;20/24)</formula>
    </cfRule>
    <cfRule type="expression" dxfId="4930" priority="29">
      <formula>AND(U$9&gt;=8/24,U$9&lt;14/24)</formula>
    </cfRule>
    <cfRule type="expression" dxfId="4929" priority="30">
      <formula>U$9&lt;8/24</formula>
    </cfRule>
  </conditionalFormatting>
  <conditionalFormatting sqref="L14:Q14">
    <cfRule type="expression" dxfId="4928" priority="23">
      <formula>L$9&gt;=20/24</formula>
    </cfRule>
    <cfRule type="expression" dxfId="4927" priority="24">
      <formula>AND(L$9&gt;=14/24,L$9&lt;20/24)</formula>
    </cfRule>
    <cfRule type="expression" dxfId="4926" priority="25">
      <formula>AND(L$9&gt;=8/24,L$9&lt;14/24)</formula>
    </cfRule>
    <cfRule type="expression" dxfId="4925" priority="26">
      <formula>L$9&lt;8/24</formula>
    </cfRule>
  </conditionalFormatting>
  <conditionalFormatting sqref="R14:Z14">
    <cfRule type="expression" dxfId="4924" priority="19">
      <formula>R$9&gt;=20/24</formula>
    </cfRule>
    <cfRule type="expression" dxfId="4923" priority="20">
      <formula>AND(R$9&gt;=14/24,R$9&lt;20/24)</formula>
    </cfRule>
    <cfRule type="expression" dxfId="4922" priority="21">
      <formula>AND(R$9&gt;=8/24,R$9&lt;14/24)</formula>
    </cfRule>
    <cfRule type="expression" dxfId="4921" priority="22">
      <formula>R$9&lt;8/24</formula>
    </cfRule>
  </conditionalFormatting>
  <conditionalFormatting sqref="B14:AF14">
    <cfRule type="expression" dxfId="4920" priority="18">
      <formula>B14&gt;$AG14</formula>
    </cfRule>
  </conditionalFormatting>
  <conditionalFormatting sqref="A14">
    <cfRule type="expression" dxfId="4919" priority="17">
      <formula>$AH14=0</formula>
    </cfRule>
  </conditionalFormatting>
  <conditionalFormatting sqref="W74:W75">
    <cfRule type="expression" dxfId="4918" priority="13">
      <formula>W$9&gt;=20/24</formula>
    </cfRule>
    <cfRule type="expression" dxfId="4917" priority="14">
      <formula>AND(W$9&gt;=14/24,W$9&lt;20/24)</formula>
    </cfRule>
    <cfRule type="expression" dxfId="4916" priority="15">
      <formula>AND(W$9&gt;=8/24,W$9&lt;14/24)</formula>
    </cfRule>
    <cfRule type="expression" dxfId="4915" priority="16">
      <formula>W$9&lt;8/24</formula>
    </cfRule>
  </conditionalFormatting>
  <conditionalFormatting sqref="W73">
    <cfRule type="expression" dxfId="4914" priority="9">
      <formula>W$9&gt;=20/24</formula>
    </cfRule>
    <cfRule type="expression" dxfId="4913" priority="10">
      <formula>AND(W$9&gt;=14/24,W$9&lt;20/24)</formula>
    </cfRule>
    <cfRule type="expression" dxfId="4912" priority="11">
      <formula>AND(W$9&gt;=8/24,W$9&lt;14/24)</formula>
    </cfRule>
    <cfRule type="expression" dxfId="4911" priority="12">
      <formula>W$9&lt;8/24</formula>
    </cfRule>
  </conditionalFormatting>
  <conditionalFormatting sqref="W84:W87">
    <cfRule type="expression" dxfId="4910" priority="5">
      <formula>W$9&gt;=20/24</formula>
    </cfRule>
    <cfRule type="expression" dxfId="4909" priority="6">
      <formula>AND(W$9&gt;=14/24,W$9&lt;20/24)</formula>
    </cfRule>
    <cfRule type="expression" dxfId="4908" priority="7">
      <formula>AND(W$9&gt;=8/24,W$9&lt;14/24)</formula>
    </cfRule>
    <cfRule type="expression" dxfId="4907" priority="8">
      <formula>W$9&lt;8/24</formula>
    </cfRule>
  </conditionalFormatting>
  <conditionalFormatting sqref="W88">
    <cfRule type="expression" dxfId="4906" priority="1">
      <formula>W$9&gt;=20/24</formula>
    </cfRule>
    <cfRule type="expression" dxfId="4905" priority="2">
      <formula>AND(W$9&gt;=14/24,W$9&lt;20/24)</formula>
    </cfRule>
    <cfRule type="expression" dxfId="4904" priority="3">
      <formula>AND(W$9&gt;=8/24,W$9&lt;14/24)</formula>
    </cfRule>
    <cfRule type="expression" dxfId="4903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11</v>
      </c>
      <c r="D4" s="257">
        <f ca="1">IFERROR(DATE(2021,6,14)+C4,"")</f>
        <v>44372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369</v>
      </c>
      <c r="C5" s="32">
        <f t="shared" ref="C5:AF5" si="0">C60</f>
        <v>343</v>
      </c>
      <c r="D5" s="32">
        <f t="shared" si="0"/>
        <v>323.60000000000002</v>
      </c>
      <c r="E5" s="32">
        <f t="shared" si="0"/>
        <v>301.39999999999998</v>
      </c>
      <c r="F5" s="32">
        <f t="shared" si="0"/>
        <v>266</v>
      </c>
      <c r="G5" s="32">
        <f t="shared" si="0"/>
        <v>291</v>
      </c>
      <c r="H5" s="32">
        <f t="shared" si="0"/>
        <v>258.5</v>
      </c>
      <c r="I5" s="32">
        <f t="shared" si="0"/>
        <v>336</v>
      </c>
      <c r="J5" s="32">
        <f t="shared" si="0"/>
        <v>305</v>
      </c>
      <c r="K5" s="32">
        <f t="shared" si="0"/>
        <v>318</v>
      </c>
      <c r="L5" s="32">
        <f t="shared" si="0"/>
        <v>322</v>
      </c>
      <c r="M5" s="32">
        <f t="shared" si="0"/>
        <v>353</v>
      </c>
      <c r="N5" s="32">
        <f t="shared" si="0"/>
        <v>397</v>
      </c>
      <c r="O5" s="32">
        <f t="shared" si="0"/>
        <v>374</v>
      </c>
      <c r="P5" s="32">
        <f t="shared" si="0"/>
        <v>390</v>
      </c>
      <c r="Q5" s="32">
        <f t="shared" si="0"/>
        <v>383.7</v>
      </c>
      <c r="R5" s="32">
        <f t="shared" si="0"/>
        <v>305</v>
      </c>
      <c r="S5" s="32">
        <f t="shared" si="0"/>
        <v>302.8</v>
      </c>
      <c r="T5" s="32">
        <f t="shared" si="0"/>
        <v>291.69</v>
      </c>
      <c r="U5" s="32">
        <f t="shared" si="0"/>
        <v>245.3</v>
      </c>
      <c r="V5" s="32">
        <f t="shared" si="0"/>
        <v>286.89999999999998</v>
      </c>
      <c r="W5" s="32">
        <f t="shared" si="0"/>
        <v>275.55</v>
      </c>
      <c r="X5" s="32">
        <f t="shared" si="0"/>
        <v>305.83</v>
      </c>
      <c r="Y5" s="32">
        <f t="shared" si="0"/>
        <v>303.60000000000002</v>
      </c>
      <c r="Z5" s="32">
        <f t="shared" si="0"/>
        <v>359.3</v>
      </c>
      <c r="AA5" s="32">
        <f t="shared" si="0"/>
        <v>370.3</v>
      </c>
      <c r="AB5" s="32">
        <f t="shared" si="0"/>
        <v>380.79999999999995</v>
      </c>
      <c r="AC5" s="32">
        <f t="shared" si="0"/>
        <v>395.6</v>
      </c>
      <c r="AD5" s="32">
        <f t="shared" si="0"/>
        <v>306.04000000000002</v>
      </c>
      <c r="AE5" s="32">
        <f t="shared" si="0"/>
        <v>279.02999999999997</v>
      </c>
      <c r="AF5" s="32">
        <f t="shared" si="0"/>
        <v>277.47000000000003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4"/>
      <c r="E6" s="184"/>
      <c r="F6" s="184"/>
      <c r="G6" s="184"/>
      <c r="H6" s="184"/>
      <c r="I6" s="184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1143MW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Load=822</v>
      </c>
      <c r="B7" s="36">
        <f t="shared" ref="B7:AF7" si="1">B66</f>
        <v>1121.24</v>
      </c>
      <c r="C7" s="36">
        <f t="shared" si="1"/>
        <v>1052.74</v>
      </c>
      <c r="D7" s="36">
        <f t="shared" si="1"/>
        <v>1041.0400000000002</v>
      </c>
      <c r="E7" s="36">
        <f t="shared" si="1"/>
        <v>1004.44</v>
      </c>
      <c r="F7" s="36">
        <f t="shared" si="1"/>
        <v>962.14</v>
      </c>
      <c r="G7" s="36">
        <f t="shared" si="1"/>
        <v>986.93999999999994</v>
      </c>
      <c r="H7" s="36">
        <f t="shared" si="1"/>
        <v>994.1400000000001</v>
      </c>
      <c r="I7" s="36">
        <f t="shared" si="1"/>
        <v>1011.4399999999999</v>
      </c>
      <c r="J7" s="36">
        <f t="shared" si="1"/>
        <v>1088.6400000000001</v>
      </c>
      <c r="K7" s="36">
        <f t="shared" si="1"/>
        <v>1081.3400000000001</v>
      </c>
      <c r="L7" s="36">
        <f>L66</f>
        <v>1083.04</v>
      </c>
      <c r="M7" s="36">
        <f t="shared" si="1"/>
        <v>1143.04</v>
      </c>
      <c r="N7" s="36">
        <f t="shared" si="1"/>
        <v>1184.94</v>
      </c>
      <c r="O7" s="36">
        <f t="shared" si="1"/>
        <v>1183.3400000000001</v>
      </c>
      <c r="P7" s="36">
        <f t="shared" si="1"/>
        <v>1178.6399999999999</v>
      </c>
      <c r="Q7" s="36">
        <f t="shared" si="1"/>
        <v>1193.8400000000001</v>
      </c>
      <c r="R7" s="36">
        <f t="shared" si="1"/>
        <v>822.04</v>
      </c>
      <c r="S7" s="36">
        <f t="shared" si="1"/>
        <v>1066.8400000000001</v>
      </c>
      <c r="T7" s="36">
        <f t="shared" si="1"/>
        <v>1064.73</v>
      </c>
      <c r="U7" s="36">
        <f t="shared" si="1"/>
        <v>1012.74</v>
      </c>
      <c r="V7" s="36">
        <f t="shared" si="1"/>
        <v>1041.74</v>
      </c>
      <c r="W7" s="36">
        <f t="shared" si="1"/>
        <v>1027.99</v>
      </c>
      <c r="X7" s="36">
        <f t="shared" si="1"/>
        <v>1058.97</v>
      </c>
      <c r="Y7" s="36">
        <f t="shared" si="1"/>
        <v>1068.6399999999999</v>
      </c>
      <c r="Z7" s="36">
        <f t="shared" si="1"/>
        <v>1134.24</v>
      </c>
      <c r="AA7" s="36">
        <f t="shared" si="1"/>
        <v>1285.1399999999999</v>
      </c>
      <c r="AB7" s="36">
        <f t="shared" si="1"/>
        <v>1214.1399999999999</v>
      </c>
      <c r="AC7" s="36">
        <f t="shared" si="1"/>
        <v>1218.3400000000001</v>
      </c>
      <c r="AD7" s="36">
        <f t="shared" si="1"/>
        <v>1103.7800000000002</v>
      </c>
      <c r="AE7" s="36">
        <f t="shared" si="1"/>
        <v>1030.57</v>
      </c>
      <c r="AF7" s="36">
        <f t="shared" si="1"/>
        <v>1028.4100000000001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60</v>
      </c>
      <c r="C11" s="48">
        <v>60</v>
      </c>
      <c r="D11" s="48">
        <v>58.6</v>
      </c>
      <c r="E11" s="48">
        <v>58.6</v>
      </c>
      <c r="F11" s="48">
        <v>58.9</v>
      </c>
      <c r="G11" s="48">
        <v>58.9</v>
      </c>
      <c r="H11" s="48">
        <v>60.7</v>
      </c>
      <c r="I11" s="48">
        <v>60.7</v>
      </c>
      <c r="J11" s="48">
        <v>60.7</v>
      </c>
      <c r="K11" s="48">
        <v>61.7</v>
      </c>
      <c r="L11" s="48">
        <v>61.7</v>
      </c>
      <c r="M11" s="49">
        <v>61.6</v>
      </c>
      <c r="N11" s="49">
        <v>61.6</v>
      </c>
      <c r="O11" s="49">
        <v>61.6</v>
      </c>
      <c r="P11" s="49">
        <v>62.3</v>
      </c>
      <c r="Q11" s="49">
        <v>61.4</v>
      </c>
      <c r="R11" s="50">
        <v>60.9</v>
      </c>
      <c r="S11" s="50">
        <v>61.6</v>
      </c>
      <c r="T11" s="50">
        <v>64.5</v>
      </c>
      <c r="U11" s="50">
        <v>62.8</v>
      </c>
      <c r="V11" s="50">
        <v>62.4</v>
      </c>
      <c r="W11" s="50">
        <v>61.5</v>
      </c>
      <c r="X11" s="50">
        <v>62.5</v>
      </c>
      <c r="Y11" s="50">
        <v>62.8</v>
      </c>
      <c r="Z11" s="50">
        <v>63.7</v>
      </c>
      <c r="AA11" s="48">
        <v>63.5</v>
      </c>
      <c r="AB11" s="48">
        <v>63.5</v>
      </c>
      <c r="AC11" s="48">
        <v>3.7</v>
      </c>
      <c r="AD11" s="48">
        <v>0</v>
      </c>
      <c r="AE11" s="48">
        <v>59.7</v>
      </c>
      <c r="AF11" s="48">
        <v>62.9</v>
      </c>
      <c r="AG11" s="51">
        <v>60</v>
      </c>
      <c r="AH11" s="52">
        <f>MAX(B11:AF11)</f>
        <v>64.5</v>
      </c>
      <c r="AI11" s="53">
        <f>MIN(B11:AF11)</f>
        <v>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24</v>
      </c>
      <c r="C13" s="56">
        <v>24</v>
      </c>
      <c r="D13" s="56">
        <v>24.4</v>
      </c>
      <c r="E13" s="56">
        <v>24.4</v>
      </c>
      <c r="F13" s="56">
        <v>23.8</v>
      </c>
      <c r="G13" s="56">
        <v>23.8</v>
      </c>
      <c r="H13" s="56">
        <v>24.7</v>
      </c>
      <c r="I13" s="56">
        <v>24.7</v>
      </c>
      <c r="J13" s="56">
        <v>24.7</v>
      </c>
      <c r="K13" s="56">
        <v>24.4</v>
      </c>
      <c r="L13" s="49">
        <v>24.3</v>
      </c>
      <c r="M13" s="49">
        <v>24.3</v>
      </c>
      <c r="N13" s="49">
        <v>24.3</v>
      </c>
      <c r="O13" s="49">
        <v>24.3</v>
      </c>
      <c r="P13" s="49">
        <v>24.2</v>
      </c>
      <c r="Q13" s="49">
        <v>23.9</v>
      </c>
      <c r="R13" s="49">
        <v>23.4</v>
      </c>
      <c r="S13" s="49">
        <v>23.5</v>
      </c>
      <c r="T13" s="49">
        <v>24.1</v>
      </c>
      <c r="U13" s="49">
        <v>24.2</v>
      </c>
      <c r="V13" s="49">
        <v>23.6</v>
      </c>
      <c r="W13" s="49">
        <v>24.4</v>
      </c>
      <c r="X13" s="49">
        <v>23.2</v>
      </c>
      <c r="Y13" s="49">
        <v>23.9</v>
      </c>
      <c r="Z13" s="49">
        <v>24.2</v>
      </c>
      <c r="AA13" s="56">
        <v>24.3</v>
      </c>
      <c r="AB13" s="56">
        <v>24.4</v>
      </c>
      <c r="AC13" s="56">
        <v>24.4</v>
      </c>
      <c r="AD13" s="56">
        <v>24.6</v>
      </c>
      <c r="AE13" s="56">
        <v>24.5</v>
      </c>
      <c r="AF13" s="56">
        <v>24.5</v>
      </c>
      <c r="AG13" s="59">
        <v>45</v>
      </c>
      <c r="AH13" s="52">
        <f t="shared" si="2"/>
        <v>24.7</v>
      </c>
      <c r="AI13" s="53">
        <f t="shared" si="3"/>
        <v>23.2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49">
        <v>6.2</v>
      </c>
      <c r="C17" s="49">
        <v>6.2</v>
      </c>
      <c r="D17" s="49">
        <v>6.2</v>
      </c>
      <c r="E17" s="49">
        <v>6.2</v>
      </c>
      <c r="F17" s="49">
        <v>6.2</v>
      </c>
      <c r="G17" s="49">
        <v>6.2</v>
      </c>
      <c r="H17" s="49">
        <v>6.2</v>
      </c>
      <c r="I17" s="49">
        <v>6.2</v>
      </c>
      <c r="J17" s="49">
        <v>6.2</v>
      </c>
      <c r="K17" s="49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49">
        <v>22</v>
      </c>
      <c r="C18" s="49">
        <v>22</v>
      </c>
      <c r="D18" s="49">
        <v>22</v>
      </c>
      <c r="E18" s="49">
        <v>22</v>
      </c>
      <c r="F18" s="49">
        <v>22</v>
      </c>
      <c r="G18" s="49">
        <v>22</v>
      </c>
      <c r="H18" s="49">
        <v>22</v>
      </c>
      <c r="I18" s="49">
        <v>22</v>
      </c>
      <c r="J18" s="49">
        <v>22</v>
      </c>
      <c r="K18" s="49">
        <v>22</v>
      </c>
      <c r="L18" s="49">
        <v>22</v>
      </c>
      <c r="M18" s="49">
        <v>22</v>
      </c>
      <c r="N18" s="49">
        <v>22</v>
      </c>
      <c r="O18" s="49">
        <v>22</v>
      </c>
      <c r="P18" s="49">
        <v>22</v>
      </c>
      <c r="Q18" s="49">
        <v>22</v>
      </c>
      <c r="R18" s="49">
        <v>5</v>
      </c>
      <c r="S18" s="49">
        <v>22.5</v>
      </c>
      <c r="T18" s="49">
        <v>22.5</v>
      </c>
      <c r="U18" s="49">
        <v>22</v>
      </c>
      <c r="V18" s="49">
        <v>22.1</v>
      </c>
      <c r="W18" s="49">
        <v>22.1</v>
      </c>
      <c r="X18" s="49">
        <v>22.1</v>
      </c>
      <c r="Y18" s="49">
        <v>25.5</v>
      </c>
      <c r="Z18" s="49">
        <v>25.2</v>
      </c>
      <c r="AA18" s="49">
        <v>25.2</v>
      </c>
      <c r="AB18" s="49">
        <v>25.2</v>
      </c>
      <c r="AC18" s="49">
        <v>25.5</v>
      </c>
      <c r="AD18" s="49">
        <v>25.7</v>
      </c>
      <c r="AE18" s="49">
        <v>25.7</v>
      </c>
      <c r="AF18" s="49">
        <v>25.8</v>
      </c>
      <c r="AG18" s="59">
        <v>22.1</v>
      </c>
      <c r="AH18" s="52">
        <f t="shared" si="2"/>
        <v>25.8</v>
      </c>
      <c r="AI18" s="53">
        <f t="shared" si="3"/>
        <v>5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18.3</v>
      </c>
      <c r="C19" s="49">
        <v>18.3</v>
      </c>
      <c r="D19" s="49">
        <v>18.3</v>
      </c>
      <c r="E19" s="49">
        <v>18.3</v>
      </c>
      <c r="F19" s="49">
        <v>18.3</v>
      </c>
      <c r="G19" s="49">
        <v>18.3</v>
      </c>
      <c r="H19" s="49">
        <v>18.3</v>
      </c>
      <c r="I19" s="49">
        <v>18.3</v>
      </c>
      <c r="J19" s="49">
        <v>18.3</v>
      </c>
      <c r="K19" s="49">
        <v>18.3</v>
      </c>
      <c r="L19" s="49">
        <v>18.3</v>
      </c>
      <c r="M19" s="49">
        <v>18.3</v>
      </c>
      <c r="N19" s="49">
        <v>18.3</v>
      </c>
      <c r="O19" s="49">
        <v>18.3</v>
      </c>
      <c r="P19" s="49">
        <v>18.3</v>
      </c>
      <c r="Q19" s="49">
        <v>18.3</v>
      </c>
      <c r="R19" s="49">
        <v>18.3</v>
      </c>
      <c r="S19" s="49">
        <v>18.3</v>
      </c>
      <c r="T19" s="49">
        <v>18.3</v>
      </c>
      <c r="U19" s="49">
        <v>18.3</v>
      </c>
      <c r="V19" s="49">
        <v>18.3</v>
      </c>
      <c r="W19" s="49">
        <v>18.3</v>
      </c>
      <c r="X19" s="49">
        <v>18.3</v>
      </c>
      <c r="Y19" s="49">
        <v>18.3</v>
      </c>
      <c r="Z19" s="49">
        <v>18.3</v>
      </c>
      <c r="AA19" s="49">
        <v>18.3</v>
      </c>
      <c r="AB19" s="49">
        <v>18.3</v>
      </c>
      <c r="AC19" s="49">
        <v>18.3</v>
      </c>
      <c r="AD19" s="49">
        <v>18.3</v>
      </c>
      <c r="AE19" s="49">
        <v>18.3</v>
      </c>
      <c r="AF19" s="49">
        <v>18.3</v>
      </c>
      <c r="AG19" s="59">
        <v>22.1</v>
      </c>
      <c r="AH19" s="52">
        <f t="shared" si="2"/>
        <v>18.3</v>
      </c>
      <c r="AI19" s="53">
        <f t="shared" si="3"/>
        <v>18.3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49">
        <v>16.3</v>
      </c>
      <c r="C20" s="49">
        <v>15</v>
      </c>
      <c r="D20" s="49">
        <v>15</v>
      </c>
      <c r="E20" s="49">
        <v>18</v>
      </c>
      <c r="F20" s="49">
        <v>18</v>
      </c>
      <c r="G20" s="49">
        <v>18</v>
      </c>
      <c r="H20" s="49">
        <v>20.6</v>
      </c>
      <c r="I20" s="49">
        <v>20.6</v>
      </c>
      <c r="J20" s="49">
        <v>20.6</v>
      </c>
      <c r="K20" s="49">
        <v>20.6</v>
      </c>
      <c r="L20" s="49">
        <v>20.6</v>
      </c>
      <c r="M20" s="49">
        <v>23.1</v>
      </c>
      <c r="N20" s="49">
        <v>23.1</v>
      </c>
      <c r="O20" s="49">
        <v>23.1</v>
      </c>
      <c r="P20" s="49">
        <v>23.1</v>
      </c>
      <c r="Q20" s="49">
        <v>23.1</v>
      </c>
      <c r="R20" s="49">
        <v>22.9</v>
      </c>
      <c r="S20" s="49">
        <v>22.9</v>
      </c>
      <c r="T20" s="49">
        <v>22.9</v>
      </c>
      <c r="U20" s="49">
        <v>23.2</v>
      </c>
      <c r="V20" s="49">
        <v>23.2</v>
      </c>
      <c r="W20" s="49">
        <v>23</v>
      </c>
      <c r="X20" s="49">
        <v>23.2</v>
      </c>
      <c r="Y20" s="49">
        <v>23.2</v>
      </c>
      <c r="Z20" s="49">
        <v>23.1</v>
      </c>
      <c r="AA20" s="49">
        <v>23.2</v>
      </c>
      <c r="AB20" s="49">
        <v>23.1</v>
      </c>
      <c r="AC20" s="49">
        <v>23.1</v>
      </c>
      <c r="AD20" s="49">
        <v>23.1</v>
      </c>
      <c r="AE20" s="49">
        <v>22.7</v>
      </c>
      <c r="AF20" s="49">
        <v>23.2</v>
      </c>
      <c r="AG20" s="59">
        <v>22</v>
      </c>
      <c r="AH20" s="52">
        <f t="shared" si="2"/>
        <v>23.2</v>
      </c>
      <c r="AI20" s="53">
        <f t="shared" si="3"/>
        <v>15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49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14.9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12</v>
      </c>
      <c r="C23" s="49">
        <v>12</v>
      </c>
      <c r="D23" s="49">
        <v>12</v>
      </c>
      <c r="E23" s="49">
        <v>12</v>
      </c>
      <c r="F23" s="49">
        <v>12</v>
      </c>
      <c r="G23" s="49">
        <v>12</v>
      </c>
      <c r="H23" s="49">
        <v>12</v>
      </c>
      <c r="I23" s="49">
        <v>12</v>
      </c>
      <c r="J23" s="49">
        <v>12</v>
      </c>
      <c r="K23" s="49">
        <v>12</v>
      </c>
      <c r="L23" s="49">
        <v>12</v>
      </c>
      <c r="M23" s="49">
        <v>12</v>
      </c>
      <c r="N23" s="49">
        <v>12</v>
      </c>
      <c r="O23" s="49">
        <v>12</v>
      </c>
      <c r="P23" s="49">
        <v>12</v>
      </c>
      <c r="Q23" s="49">
        <v>12</v>
      </c>
      <c r="R23" s="49">
        <v>12</v>
      </c>
      <c r="S23" s="49">
        <v>12</v>
      </c>
      <c r="T23" s="49">
        <v>12</v>
      </c>
      <c r="U23" s="49">
        <v>12</v>
      </c>
      <c r="V23" s="49">
        <v>12</v>
      </c>
      <c r="W23" s="49">
        <v>12</v>
      </c>
      <c r="X23" s="49">
        <v>12</v>
      </c>
      <c r="Y23" s="49">
        <v>12</v>
      </c>
      <c r="Z23" s="49">
        <v>12</v>
      </c>
      <c r="AA23" s="49">
        <v>12</v>
      </c>
      <c r="AB23" s="49">
        <v>12</v>
      </c>
      <c r="AC23" s="49">
        <v>12</v>
      </c>
      <c r="AD23" s="49">
        <v>12</v>
      </c>
      <c r="AE23" s="49">
        <v>12</v>
      </c>
      <c r="AF23" s="49">
        <v>12</v>
      </c>
      <c r="AG23" s="59">
        <v>13.6</v>
      </c>
      <c r="AH23" s="52">
        <f t="shared" si="2"/>
        <v>12</v>
      </c>
      <c r="AI23" s="53">
        <f t="shared" si="3"/>
        <v>12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56">
        <v>0</v>
      </c>
      <c r="N24" s="56">
        <v>0</v>
      </c>
      <c r="O24" s="56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0</v>
      </c>
      <c r="J25" s="49">
        <v>8</v>
      </c>
      <c r="K25" s="49">
        <v>8</v>
      </c>
      <c r="L25" s="49">
        <v>8</v>
      </c>
      <c r="M25" s="56">
        <v>8</v>
      </c>
      <c r="N25" s="56">
        <v>8</v>
      </c>
      <c r="O25" s="56">
        <v>8</v>
      </c>
      <c r="P25" s="49">
        <v>8</v>
      </c>
      <c r="Q25" s="49">
        <v>8</v>
      </c>
      <c r="R25" s="49">
        <v>8</v>
      </c>
      <c r="S25" s="49">
        <v>8</v>
      </c>
      <c r="T25" s="49">
        <v>8</v>
      </c>
      <c r="U25" s="49">
        <v>8</v>
      </c>
      <c r="V25" s="49">
        <v>8</v>
      </c>
      <c r="W25" s="49">
        <v>8</v>
      </c>
      <c r="X25" s="49">
        <v>8</v>
      </c>
      <c r="Y25" s="49">
        <v>8</v>
      </c>
      <c r="Z25" s="49">
        <v>8</v>
      </c>
      <c r="AA25" s="49">
        <v>8</v>
      </c>
      <c r="AB25" s="49">
        <v>8</v>
      </c>
      <c r="AC25" s="49">
        <v>8</v>
      </c>
      <c r="AD25" s="49">
        <v>8</v>
      </c>
      <c r="AE25" s="49">
        <v>8</v>
      </c>
      <c r="AF25" s="49">
        <v>8</v>
      </c>
      <c r="AG25" s="59">
        <v>12</v>
      </c>
      <c r="AH25" s="52">
        <f t="shared" si="2"/>
        <v>8</v>
      </c>
      <c r="AI25" s="53">
        <f t="shared" si="3"/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56">
        <v>10</v>
      </c>
      <c r="N26" s="56">
        <v>10</v>
      </c>
      <c r="O26" s="56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56">
        <v>0</v>
      </c>
      <c r="N27" s="56">
        <v>0</v>
      </c>
      <c r="O27" s="56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0</v>
      </c>
      <c r="J28" s="49">
        <v>8.1999999999999993</v>
      </c>
      <c r="K28" s="49">
        <v>8.1999999999999993</v>
      </c>
      <c r="L28" s="49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0</v>
      </c>
      <c r="AK28" s="54"/>
    </row>
    <row r="29" spans="1:88" ht="14.45" x14ac:dyDescent="0.35">
      <c r="A29" s="65" t="s">
        <v>35</v>
      </c>
      <c r="B29" s="56">
        <v>180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200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200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>
        <v>132</v>
      </c>
      <c r="C30" s="56">
        <v>134.5</v>
      </c>
      <c r="D30" s="56">
        <v>132.5</v>
      </c>
      <c r="E30" s="56">
        <v>135.4</v>
      </c>
      <c r="F30" s="56">
        <v>134.80000000000001</v>
      </c>
      <c r="G30" s="56">
        <v>134.4</v>
      </c>
      <c r="H30" s="56">
        <v>134.30000000000001</v>
      </c>
      <c r="I30" s="56">
        <v>130</v>
      </c>
      <c r="J30" s="56">
        <v>130</v>
      </c>
      <c r="K30" s="56">
        <v>129.69999999999999</v>
      </c>
      <c r="L30" s="67">
        <v>126.6</v>
      </c>
      <c r="M30" s="67">
        <v>125.9</v>
      </c>
      <c r="N30" s="67">
        <v>125.9</v>
      </c>
      <c r="O30" s="67">
        <v>125.9</v>
      </c>
      <c r="P30" s="67">
        <v>130.69999999999999</v>
      </c>
      <c r="Q30" s="67">
        <v>127.4</v>
      </c>
      <c r="R30" s="67">
        <v>126.7</v>
      </c>
      <c r="S30" s="67">
        <v>128.5</v>
      </c>
      <c r="T30" s="67">
        <v>130.4</v>
      </c>
      <c r="U30" s="67">
        <v>132.80000000000001</v>
      </c>
      <c r="V30" s="67">
        <v>132.19999999999999</v>
      </c>
      <c r="W30" s="67">
        <v>135.6</v>
      </c>
      <c r="X30" s="67">
        <v>140</v>
      </c>
      <c r="Y30" s="67">
        <v>142</v>
      </c>
      <c r="Z30" s="67">
        <v>143.1</v>
      </c>
      <c r="AA30" s="67">
        <v>142.9</v>
      </c>
      <c r="AB30" s="67">
        <v>144.4</v>
      </c>
      <c r="AC30" s="67">
        <v>142.9</v>
      </c>
      <c r="AD30" s="67">
        <v>149.5</v>
      </c>
      <c r="AE30" s="56">
        <v>149.80000000000001</v>
      </c>
      <c r="AF30" s="56">
        <v>144.9</v>
      </c>
      <c r="AG30" s="59">
        <v>240</v>
      </c>
      <c r="AH30" s="52">
        <f t="shared" si="2"/>
        <v>149.80000000000001</v>
      </c>
      <c r="AI30" s="53">
        <f t="shared" si="3"/>
        <v>125.9</v>
      </c>
      <c r="AK30" s="54"/>
    </row>
    <row r="31" spans="1:88" thickBot="1" x14ac:dyDescent="0.4">
      <c r="A31" s="68" t="s">
        <v>37</v>
      </c>
      <c r="B31" s="69">
        <f t="shared" ref="B31" si="4">SUM(B11:B29)</f>
        <v>411</v>
      </c>
      <c r="C31" s="69">
        <f t="shared" ref="C31:AF31" si="5">SUM(C11:C29)</f>
        <v>379.7</v>
      </c>
      <c r="D31" s="69">
        <f t="shared" si="5"/>
        <v>378.7</v>
      </c>
      <c r="E31" s="69">
        <f t="shared" si="5"/>
        <v>381.7</v>
      </c>
      <c r="F31" s="69">
        <f t="shared" si="5"/>
        <v>381.4</v>
      </c>
      <c r="G31" s="69">
        <f t="shared" si="5"/>
        <v>381.4</v>
      </c>
      <c r="H31" s="69">
        <f t="shared" si="5"/>
        <v>386.70000000000005</v>
      </c>
      <c r="I31" s="69">
        <f t="shared" si="5"/>
        <v>370.5</v>
      </c>
      <c r="J31" s="69">
        <f t="shared" si="5"/>
        <v>386.70000000000005</v>
      </c>
      <c r="K31" s="69">
        <f t="shared" si="5"/>
        <v>387.4</v>
      </c>
      <c r="L31" s="69">
        <f t="shared" si="5"/>
        <v>387.29999999999995</v>
      </c>
      <c r="M31" s="69">
        <f t="shared" si="5"/>
        <v>389.70000000000005</v>
      </c>
      <c r="N31" s="69">
        <f t="shared" si="5"/>
        <v>389.70000000000005</v>
      </c>
      <c r="O31" s="69">
        <f t="shared" si="5"/>
        <v>389.70000000000005</v>
      </c>
      <c r="P31" s="69">
        <f t="shared" si="5"/>
        <v>390.29999999999995</v>
      </c>
      <c r="Q31" s="69">
        <f t="shared" si="5"/>
        <v>389.1</v>
      </c>
      <c r="R31" s="69">
        <f t="shared" si="5"/>
        <v>370.9</v>
      </c>
      <c r="S31" s="69">
        <f t="shared" si="5"/>
        <v>389.20000000000005</v>
      </c>
      <c r="T31" s="69">
        <f t="shared" si="5"/>
        <v>392.70000000000005</v>
      </c>
      <c r="U31" s="69">
        <f t="shared" si="5"/>
        <v>390.9</v>
      </c>
      <c r="V31" s="69">
        <f t="shared" si="5"/>
        <v>390</v>
      </c>
      <c r="W31" s="69">
        <f t="shared" si="5"/>
        <v>389.70000000000005</v>
      </c>
      <c r="X31" s="69">
        <f t="shared" si="5"/>
        <v>389.7</v>
      </c>
      <c r="Y31" s="69">
        <f t="shared" si="5"/>
        <v>394.09999999999997</v>
      </c>
      <c r="Z31" s="69">
        <f t="shared" si="5"/>
        <v>394.9</v>
      </c>
      <c r="AA31" s="69">
        <f t="shared" si="5"/>
        <v>444.9</v>
      </c>
      <c r="AB31" s="69">
        <f t="shared" si="5"/>
        <v>394.9</v>
      </c>
      <c r="AC31" s="69">
        <f t="shared" si="5"/>
        <v>335.4</v>
      </c>
      <c r="AD31" s="69">
        <f t="shared" si="5"/>
        <v>332.1</v>
      </c>
      <c r="AE31" s="69">
        <f t="shared" si="5"/>
        <v>391.29999999999995</v>
      </c>
      <c r="AF31" s="69">
        <f t="shared" si="5"/>
        <v>395.1</v>
      </c>
      <c r="AG31" s="59">
        <f>SUM(AG11:AG30)</f>
        <v>774.2</v>
      </c>
      <c r="AH31" s="52">
        <f t="shared" si="2"/>
        <v>444.9</v>
      </c>
      <c r="AI31" s="53">
        <f t="shared" si="3"/>
        <v>332.1</v>
      </c>
      <c r="AK31" s="54"/>
    </row>
    <row r="32" spans="1:88" ht="14.45" x14ac:dyDescent="0.35">
      <c r="A32" s="55" t="s">
        <v>38</v>
      </c>
      <c r="B32" s="48">
        <v>138.30000000000001</v>
      </c>
      <c r="C32" s="56">
        <v>137.9</v>
      </c>
      <c r="D32" s="56">
        <v>137.9</v>
      </c>
      <c r="E32" s="56">
        <v>137.9</v>
      </c>
      <c r="F32" s="56">
        <v>137.9</v>
      </c>
      <c r="G32" s="56">
        <v>138</v>
      </c>
      <c r="H32" s="56">
        <v>138</v>
      </c>
      <c r="I32" s="56">
        <v>0</v>
      </c>
      <c r="J32" s="56">
        <v>130</v>
      </c>
      <c r="K32" s="56">
        <v>142.30000000000001</v>
      </c>
      <c r="L32" s="49">
        <v>140.1</v>
      </c>
      <c r="M32" s="49">
        <v>138</v>
      </c>
      <c r="N32" s="49">
        <v>138</v>
      </c>
      <c r="O32" s="49">
        <v>139</v>
      </c>
      <c r="P32" s="49">
        <v>138.9</v>
      </c>
      <c r="Q32" s="49">
        <v>137.1</v>
      </c>
      <c r="R32" s="49"/>
      <c r="S32" s="49">
        <v>138.69999999999999</v>
      </c>
      <c r="T32" s="49">
        <v>139.69999999999999</v>
      </c>
      <c r="U32" s="49">
        <v>141.5</v>
      </c>
      <c r="V32" s="49">
        <v>141</v>
      </c>
      <c r="W32" s="49">
        <v>140.19999999999999</v>
      </c>
      <c r="X32" s="49">
        <v>140.6</v>
      </c>
      <c r="Y32" s="49">
        <v>132.5</v>
      </c>
      <c r="Z32" s="49">
        <v>140.69999999999999</v>
      </c>
      <c r="AA32" s="48">
        <v>140.6</v>
      </c>
      <c r="AB32" s="48">
        <v>140.1</v>
      </c>
      <c r="AC32" s="48">
        <v>140</v>
      </c>
      <c r="AD32" s="48">
        <v>139.69999999999999</v>
      </c>
      <c r="AE32" s="48">
        <v>140.1</v>
      </c>
      <c r="AF32" s="48">
        <v>140.1</v>
      </c>
      <c r="AG32" s="57">
        <v>144</v>
      </c>
      <c r="AH32" s="52">
        <f t="shared" si="2"/>
        <v>142.30000000000001</v>
      </c>
      <c r="AI32" s="53">
        <f t="shared" si="3"/>
        <v>0</v>
      </c>
      <c r="AK32" s="54"/>
    </row>
    <row r="33" spans="1:41" ht="14.45" x14ac:dyDescent="0.35">
      <c r="A33" s="58" t="s">
        <v>39</v>
      </c>
      <c r="B33" s="56">
        <v>69.599999999999994</v>
      </c>
      <c r="C33" s="56">
        <v>69.400000000000006</v>
      </c>
      <c r="D33" s="56">
        <v>69.400000000000006</v>
      </c>
      <c r="E33" s="56">
        <v>69.400000000000006</v>
      </c>
      <c r="F33" s="56">
        <v>69.400000000000006</v>
      </c>
      <c r="G33" s="56">
        <v>69.099999999999994</v>
      </c>
      <c r="H33" s="56">
        <v>69.5</v>
      </c>
      <c r="I33" s="56">
        <v>69.5</v>
      </c>
      <c r="J33" s="56">
        <v>69.5</v>
      </c>
      <c r="K33" s="56">
        <v>69.2</v>
      </c>
      <c r="L33" s="70">
        <v>69.8</v>
      </c>
      <c r="M33" s="70">
        <v>70.5</v>
      </c>
      <c r="N33" s="70">
        <v>70.5</v>
      </c>
      <c r="O33" s="70">
        <v>71.5</v>
      </c>
      <c r="P33" s="70">
        <v>70</v>
      </c>
      <c r="Q33" s="70">
        <v>69.599999999999994</v>
      </c>
      <c r="R33" s="70"/>
      <c r="S33" s="70">
        <v>69.5</v>
      </c>
      <c r="T33" s="70">
        <v>69.8</v>
      </c>
      <c r="U33" s="70">
        <v>69.599999999999994</v>
      </c>
      <c r="V33" s="70">
        <v>69.8</v>
      </c>
      <c r="W33" s="70">
        <v>68.5</v>
      </c>
      <c r="X33" s="70">
        <v>68.8</v>
      </c>
      <c r="Y33" s="70">
        <v>69.7</v>
      </c>
      <c r="Z33" s="70">
        <v>69.7</v>
      </c>
      <c r="AA33" s="56">
        <v>69.5</v>
      </c>
      <c r="AB33" s="56">
        <v>69.7</v>
      </c>
      <c r="AC33" s="56">
        <v>69.099999999999994</v>
      </c>
      <c r="AD33" s="56">
        <v>69.599999999999994</v>
      </c>
      <c r="AE33" s="56">
        <v>68.8</v>
      </c>
      <c r="AF33" s="56">
        <v>69.099999999999994</v>
      </c>
      <c r="AG33" s="59">
        <v>70</v>
      </c>
      <c r="AH33" s="52">
        <f t="shared" si="2"/>
        <v>71.5</v>
      </c>
      <c r="AI33" s="53">
        <f t="shared" si="3"/>
        <v>68.5</v>
      </c>
      <c r="AK33" s="54"/>
    </row>
    <row r="34" spans="1:41" ht="14.45" x14ac:dyDescent="0.35">
      <c r="A34" s="58" t="s">
        <v>40</v>
      </c>
      <c r="B34" s="56">
        <v>0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17</v>
      </c>
      <c r="I34" s="56">
        <v>46</v>
      </c>
      <c r="J34" s="56">
        <v>57</v>
      </c>
      <c r="K34" s="56">
        <v>57</v>
      </c>
      <c r="L34" s="70">
        <v>57.1</v>
      </c>
      <c r="M34" s="70">
        <v>57.1</v>
      </c>
      <c r="N34" s="70">
        <v>59</v>
      </c>
      <c r="O34" s="70">
        <v>59</v>
      </c>
      <c r="P34" s="70">
        <v>57.9</v>
      </c>
      <c r="Q34" s="70">
        <v>57.9</v>
      </c>
      <c r="R34" s="70"/>
      <c r="S34" s="70">
        <v>58.3</v>
      </c>
      <c r="T34" s="70">
        <v>58.3</v>
      </c>
      <c r="U34" s="70">
        <v>58.9</v>
      </c>
      <c r="V34" s="70">
        <v>58.3</v>
      </c>
      <c r="W34" s="70">
        <v>58.3</v>
      </c>
      <c r="X34" s="70">
        <v>58.8</v>
      </c>
      <c r="Y34" s="70">
        <v>58.7</v>
      </c>
      <c r="Z34" s="70">
        <v>59</v>
      </c>
      <c r="AA34" s="56">
        <v>58.8</v>
      </c>
      <c r="AB34" s="56">
        <v>58</v>
      </c>
      <c r="AC34" s="56">
        <v>57.8</v>
      </c>
      <c r="AD34" s="56">
        <v>60.9</v>
      </c>
      <c r="AE34" s="56">
        <v>41.4</v>
      </c>
      <c r="AF34" s="56">
        <v>41.3</v>
      </c>
      <c r="AG34" s="59">
        <v>69</v>
      </c>
      <c r="AH34" s="52">
        <f t="shared" si="2"/>
        <v>60.9</v>
      </c>
      <c r="AI34" s="53">
        <f t="shared" si="3"/>
        <v>0</v>
      </c>
      <c r="AK34" s="54"/>
    </row>
    <row r="35" spans="1:41" ht="14.45" x14ac:dyDescent="0.35">
      <c r="A35" s="58" t="s">
        <v>41</v>
      </c>
      <c r="B35" s="56">
        <v>29.2</v>
      </c>
      <c r="C35" s="56">
        <v>29.2</v>
      </c>
      <c r="D35" s="56">
        <v>29.2</v>
      </c>
      <c r="E35" s="56">
        <v>29.2</v>
      </c>
      <c r="F35" s="56">
        <v>29.2</v>
      </c>
      <c r="G35" s="56">
        <v>29.2</v>
      </c>
      <c r="H35" s="56">
        <v>29.2</v>
      </c>
      <c r="I35" s="56">
        <v>29.2</v>
      </c>
      <c r="J35" s="56">
        <v>29.2</v>
      </c>
      <c r="K35" s="56">
        <v>29.2</v>
      </c>
      <c r="L35" s="70">
        <v>29.2</v>
      </c>
      <c r="M35" s="70">
        <v>29.2</v>
      </c>
      <c r="N35" s="70">
        <v>29.2</v>
      </c>
      <c r="O35" s="70">
        <v>29.2</v>
      </c>
      <c r="P35" s="70">
        <v>29.2</v>
      </c>
      <c r="Q35" s="70">
        <v>29.2</v>
      </c>
      <c r="R35" s="70"/>
      <c r="S35" s="70">
        <v>29.2</v>
      </c>
      <c r="T35" s="70">
        <v>29.5</v>
      </c>
      <c r="U35" s="70">
        <v>29.5</v>
      </c>
      <c r="V35" s="70">
        <v>29.5</v>
      </c>
      <c r="W35" s="70">
        <v>29.5</v>
      </c>
      <c r="X35" s="70">
        <v>29.2</v>
      </c>
      <c r="Y35" s="70">
        <v>29.5</v>
      </c>
      <c r="Z35" s="70">
        <v>30</v>
      </c>
      <c r="AA35" s="56">
        <v>29.2</v>
      </c>
      <c r="AB35" s="56">
        <v>29.5</v>
      </c>
      <c r="AC35" s="56">
        <v>29.7</v>
      </c>
      <c r="AD35" s="56">
        <v>29.7</v>
      </c>
      <c r="AE35" s="56">
        <v>29.7</v>
      </c>
      <c r="AF35" s="56">
        <v>25.2</v>
      </c>
      <c r="AG35" s="59">
        <v>60</v>
      </c>
      <c r="AH35" s="52">
        <f t="shared" si="2"/>
        <v>30</v>
      </c>
      <c r="AI35" s="53">
        <f t="shared" si="3"/>
        <v>25.2</v>
      </c>
      <c r="AK35" s="54"/>
    </row>
    <row r="36" spans="1:41" ht="14.45" x14ac:dyDescent="0.35">
      <c r="A36" s="58" t="s">
        <v>42</v>
      </c>
      <c r="B36" s="56">
        <v>29</v>
      </c>
      <c r="C36" s="56">
        <v>29</v>
      </c>
      <c r="D36" s="56">
        <v>29</v>
      </c>
      <c r="E36" s="56">
        <v>29</v>
      </c>
      <c r="F36" s="56">
        <v>29</v>
      </c>
      <c r="G36" s="56">
        <v>29</v>
      </c>
      <c r="H36" s="56">
        <v>29</v>
      </c>
      <c r="I36" s="56">
        <v>29</v>
      </c>
      <c r="J36" s="56">
        <v>29</v>
      </c>
      <c r="K36" s="56">
        <v>29</v>
      </c>
      <c r="L36" s="49">
        <v>29</v>
      </c>
      <c r="M36" s="49">
        <v>29</v>
      </c>
      <c r="N36" s="49">
        <v>29</v>
      </c>
      <c r="O36" s="49">
        <v>29</v>
      </c>
      <c r="P36" s="49">
        <v>25.2</v>
      </c>
      <c r="Q36" s="49">
        <v>25.2</v>
      </c>
      <c r="R36" s="49">
        <v>15</v>
      </c>
      <c r="S36" s="49">
        <v>15.1</v>
      </c>
      <c r="T36" s="49">
        <v>15.1</v>
      </c>
      <c r="U36" s="49">
        <v>15.1</v>
      </c>
      <c r="V36" s="70">
        <v>15.1</v>
      </c>
      <c r="W36" s="70">
        <v>15.5</v>
      </c>
      <c r="X36" s="70">
        <v>15.5</v>
      </c>
      <c r="Y36" s="70">
        <v>30</v>
      </c>
      <c r="Z36" s="70">
        <v>30</v>
      </c>
      <c r="AA36" s="56">
        <v>30</v>
      </c>
      <c r="AB36" s="56">
        <v>30</v>
      </c>
      <c r="AC36" s="56">
        <v>29.1</v>
      </c>
      <c r="AD36" s="56">
        <v>29</v>
      </c>
      <c r="AE36" s="56">
        <v>29</v>
      </c>
      <c r="AF36" s="56">
        <v>29</v>
      </c>
      <c r="AG36" s="59">
        <v>30</v>
      </c>
      <c r="AH36" s="52">
        <f t="shared" si="2"/>
        <v>30</v>
      </c>
      <c r="AI36" s="53">
        <f t="shared" si="3"/>
        <v>15</v>
      </c>
      <c r="AK36" s="54"/>
    </row>
    <row r="37" spans="1:41" ht="14.45" x14ac:dyDescent="0.35">
      <c r="A37" s="58" t="s">
        <v>43</v>
      </c>
      <c r="B37" s="56">
        <v>9.6</v>
      </c>
      <c r="C37" s="56">
        <v>9.6</v>
      </c>
      <c r="D37" s="56">
        <v>9.6</v>
      </c>
      <c r="E37" s="56">
        <v>9.6</v>
      </c>
      <c r="F37" s="56">
        <v>9.6</v>
      </c>
      <c r="G37" s="56">
        <v>9.6</v>
      </c>
      <c r="H37" s="56">
        <v>9.6</v>
      </c>
      <c r="I37" s="56">
        <v>9.6</v>
      </c>
      <c r="J37" s="56">
        <v>9.6</v>
      </c>
      <c r="K37" s="56">
        <v>9.6</v>
      </c>
      <c r="L37" s="49">
        <v>9.5</v>
      </c>
      <c r="M37" s="49">
        <v>9.5</v>
      </c>
      <c r="N37" s="49">
        <v>9.5</v>
      </c>
      <c r="O37" s="49">
        <v>9.5</v>
      </c>
      <c r="P37" s="49">
        <v>9.5</v>
      </c>
      <c r="Q37" s="49">
        <v>10.3</v>
      </c>
      <c r="R37" s="49">
        <v>10</v>
      </c>
      <c r="S37" s="49">
        <v>10</v>
      </c>
      <c r="T37" s="49">
        <v>10</v>
      </c>
      <c r="U37" s="49">
        <v>10.199999999999999</v>
      </c>
      <c r="V37" s="49">
        <v>10.199999999999999</v>
      </c>
      <c r="W37" s="49">
        <v>10.199999999999999</v>
      </c>
      <c r="X37" s="49">
        <v>10</v>
      </c>
      <c r="Y37" s="49">
        <v>10</v>
      </c>
      <c r="Z37" s="49">
        <v>10</v>
      </c>
      <c r="AA37" s="56">
        <v>10.5</v>
      </c>
      <c r="AB37" s="56">
        <v>10.4</v>
      </c>
      <c r="AC37" s="56">
        <v>10.5</v>
      </c>
      <c r="AD37" s="56">
        <v>10.5</v>
      </c>
      <c r="AE37" s="56">
        <v>10.5</v>
      </c>
      <c r="AF37" s="56">
        <v>10.5</v>
      </c>
      <c r="AG37" s="59">
        <v>24</v>
      </c>
      <c r="AH37" s="52">
        <f t="shared" si="2"/>
        <v>10.5</v>
      </c>
      <c r="AI37" s="53">
        <f t="shared" si="3"/>
        <v>9.5</v>
      </c>
      <c r="AK37" s="54"/>
    </row>
    <row r="38" spans="1:41" ht="14.45" x14ac:dyDescent="0.35">
      <c r="A38" s="58" t="s">
        <v>44</v>
      </c>
      <c r="B38" s="56">
        <v>2.1</v>
      </c>
      <c r="C38" s="56">
        <v>2.1</v>
      </c>
      <c r="D38" s="56">
        <v>2.1</v>
      </c>
      <c r="E38" s="56">
        <v>2.1</v>
      </c>
      <c r="F38" s="56">
        <v>2.1</v>
      </c>
      <c r="G38" s="56">
        <v>2.1</v>
      </c>
      <c r="H38" s="56">
        <v>2.1</v>
      </c>
      <c r="I38" s="56">
        <v>2.1</v>
      </c>
      <c r="J38" s="56">
        <v>2.1</v>
      </c>
      <c r="K38" s="56">
        <v>2.1</v>
      </c>
      <c r="L38" s="49">
        <v>2.5</v>
      </c>
      <c r="M38" s="49">
        <v>2.5</v>
      </c>
      <c r="N38" s="49">
        <v>2.5</v>
      </c>
      <c r="O38" s="49">
        <v>2.5</v>
      </c>
      <c r="P38" s="49">
        <v>2.5</v>
      </c>
      <c r="Q38" s="49">
        <v>2.5</v>
      </c>
      <c r="R38" s="49">
        <v>2.5</v>
      </c>
      <c r="S38" s="49">
        <v>2.5</v>
      </c>
      <c r="T38" s="49">
        <v>2.5</v>
      </c>
      <c r="U38" s="49">
        <v>2.5</v>
      </c>
      <c r="V38" s="49">
        <v>2.5</v>
      </c>
      <c r="W38" s="49">
        <v>2.1</v>
      </c>
      <c r="X38" s="49">
        <v>2.1</v>
      </c>
      <c r="Y38" s="49">
        <v>2.1</v>
      </c>
      <c r="Z38" s="49">
        <v>2.1</v>
      </c>
      <c r="AA38" s="56">
        <v>2.1</v>
      </c>
      <c r="AB38" s="56">
        <v>2.1</v>
      </c>
      <c r="AC38" s="56">
        <v>2.1</v>
      </c>
      <c r="AD38" s="56">
        <v>2.1</v>
      </c>
      <c r="AE38" s="56">
        <v>2.1</v>
      </c>
      <c r="AF38" s="56">
        <v>2.1</v>
      </c>
      <c r="AG38" s="59">
        <v>15</v>
      </c>
      <c r="AH38" s="52">
        <f t="shared" si="2"/>
        <v>2.5</v>
      </c>
      <c r="AI38" s="53">
        <f t="shared" si="3"/>
        <v>2.1</v>
      </c>
      <c r="AK38" s="54"/>
    </row>
    <row r="39" spans="1:41" ht="14.45" x14ac:dyDescent="0.35">
      <c r="A39" s="58" t="s">
        <v>45</v>
      </c>
      <c r="B39" s="56">
        <v>7</v>
      </c>
      <c r="C39" s="56">
        <v>7</v>
      </c>
      <c r="D39" s="56">
        <v>7</v>
      </c>
      <c r="E39" s="56">
        <v>7</v>
      </c>
      <c r="F39" s="56">
        <v>7</v>
      </c>
      <c r="G39" s="56">
        <v>7</v>
      </c>
      <c r="H39" s="56">
        <v>7</v>
      </c>
      <c r="I39" s="56">
        <v>7</v>
      </c>
      <c r="J39" s="56">
        <v>7</v>
      </c>
      <c r="K39" s="56">
        <v>7</v>
      </c>
      <c r="L39" s="49">
        <v>7</v>
      </c>
      <c r="M39" s="49">
        <v>7</v>
      </c>
      <c r="N39" s="49">
        <v>7</v>
      </c>
      <c r="O39" s="49">
        <v>7</v>
      </c>
      <c r="P39" s="49">
        <v>7</v>
      </c>
      <c r="Q39" s="49">
        <v>7</v>
      </c>
      <c r="R39" s="49">
        <v>7</v>
      </c>
      <c r="S39" s="49">
        <v>7</v>
      </c>
      <c r="T39" s="49">
        <v>7</v>
      </c>
      <c r="U39" s="49">
        <v>7</v>
      </c>
      <c r="V39" s="49">
        <v>7</v>
      </c>
      <c r="W39" s="49">
        <v>7</v>
      </c>
      <c r="X39" s="49">
        <v>7</v>
      </c>
      <c r="Y39" s="49">
        <v>7</v>
      </c>
      <c r="Z39" s="49">
        <v>7</v>
      </c>
      <c r="AA39" s="56">
        <v>7</v>
      </c>
      <c r="AB39" s="56">
        <v>7</v>
      </c>
      <c r="AC39" s="56">
        <v>7</v>
      </c>
      <c r="AD39" s="56">
        <v>7</v>
      </c>
      <c r="AE39" s="56">
        <v>7</v>
      </c>
      <c r="AF39" s="56">
        <v>7</v>
      </c>
      <c r="AG39" s="59">
        <v>14.1</v>
      </c>
      <c r="AH39" s="52">
        <f t="shared" si="2"/>
        <v>7</v>
      </c>
      <c r="AI39" s="53">
        <f t="shared" si="3"/>
        <v>7</v>
      </c>
      <c r="AK39" s="54"/>
      <c r="AL39" s="64"/>
      <c r="AO39" s="64"/>
    </row>
    <row r="40" spans="1:41" s="64" customFormat="1" ht="14.45" x14ac:dyDescent="0.35">
      <c r="A40" s="72" t="s">
        <v>46</v>
      </c>
      <c r="B40" s="56">
        <v>12</v>
      </c>
      <c r="C40" s="56">
        <v>12</v>
      </c>
      <c r="D40" s="56">
        <v>12</v>
      </c>
      <c r="E40" s="56">
        <v>12</v>
      </c>
      <c r="F40" s="56">
        <v>12</v>
      </c>
      <c r="G40" s="56">
        <v>12</v>
      </c>
      <c r="H40" s="56">
        <v>12</v>
      </c>
      <c r="I40" s="56">
        <v>0</v>
      </c>
      <c r="J40" s="56">
        <v>12</v>
      </c>
      <c r="K40" s="56">
        <v>12</v>
      </c>
      <c r="L40" s="49">
        <v>12</v>
      </c>
      <c r="M40" s="49">
        <v>12</v>
      </c>
      <c r="N40" s="49">
        <v>12</v>
      </c>
      <c r="O40" s="49">
        <v>12</v>
      </c>
      <c r="P40" s="49">
        <v>12</v>
      </c>
      <c r="Q40" s="49">
        <v>12</v>
      </c>
      <c r="R40" s="49">
        <v>12</v>
      </c>
      <c r="S40" s="49">
        <v>12</v>
      </c>
      <c r="T40" s="49">
        <v>13</v>
      </c>
      <c r="U40" s="49">
        <v>4</v>
      </c>
      <c r="V40" s="49">
        <v>13</v>
      </c>
      <c r="W40" s="49">
        <v>13</v>
      </c>
      <c r="X40" s="49">
        <v>13</v>
      </c>
      <c r="Y40" s="49">
        <v>13</v>
      </c>
      <c r="Z40" s="49">
        <v>13</v>
      </c>
      <c r="AA40" s="56">
        <v>13</v>
      </c>
      <c r="AB40" s="56">
        <v>13</v>
      </c>
      <c r="AC40" s="56">
        <v>13</v>
      </c>
      <c r="AD40" s="56">
        <v>13</v>
      </c>
      <c r="AE40" s="56">
        <v>13</v>
      </c>
      <c r="AF40" s="56">
        <v>13</v>
      </c>
      <c r="AG40" s="59">
        <v>14</v>
      </c>
      <c r="AH40" s="52">
        <f t="shared" si="2"/>
        <v>13</v>
      </c>
      <c r="AI40" s="53">
        <f t="shared" si="3"/>
        <v>0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9</v>
      </c>
      <c r="C41" s="56">
        <v>9</v>
      </c>
      <c r="D41" s="56">
        <v>9</v>
      </c>
      <c r="E41" s="56">
        <v>9</v>
      </c>
      <c r="F41" s="56">
        <v>9</v>
      </c>
      <c r="G41" s="56">
        <v>9</v>
      </c>
      <c r="H41" s="56">
        <v>9</v>
      </c>
      <c r="I41" s="56">
        <v>9</v>
      </c>
      <c r="J41" s="56">
        <v>9</v>
      </c>
      <c r="K41" s="56">
        <v>9</v>
      </c>
      <c r="L41" s="49">
        <v>8</v>
      </c>
      <c r="M41" s="49">
        <v>8</v>
      </c>
      <c r="N41" s="49">
        <v>8</v>
      </c>
      <c r="O41" s="49">
        <v>8</v>
      </c>
      <c r="P41" s="49">
        <v>8</v>
      </c>
      <c r="Q41" s="49">
        <v>8</v>
      </c>
      <c r="R41" s="49">
        <v>6</v>
      </c>
      <c r="S41" s="49">
        <v>6</v>
      </c>
      <c r="T41" s="49">
        <v>9</v>
      </c>
      <c r="U41" s="49">
        <v>8.9</v>
      </c>
      <c r="V41" s="49">
        <v>8.9</v>
      </c>
      <c r="W41" s="49">
        <v>8.9</v>
      </c>
      <c r="X41" s="49">
        <v>8.9</v>
      </c>
      <c r="Y41" s="49">
        <v>8.9</v>
      </c>
      <c r="Z41" s="49">
        <v>9</v>
      </c>
      <c r="AA41" s="56">
        <v>9</v>
      </c>
      <c r="AB41" s="56">
        <v>9</v>
      </c>
      <c r="AC41" s="56">
        <v>9.1</v>
      </c>
      <c r="AD41" s="56">
        <v>9.1999999999999993</v>
      </c>
      <c r="AE41" s="56">
        <v>9.1</v>
      </c>
      <c r="AF41" s="56">
        <v>9</v>
      </c>
      <c r="AG41" s="59">
        <v>10.050000000000001</v>
      </c>
      <c r="AH41" s="52">
        <f t="shared" si="2"/>
        <v>9.1999999999999993</v>
      </c>
      <c r="AI41" s="53">
        <f t="shared" si="3"/>
        <v>6</v>
      </c>
      <c r="AK41" s="54"/>
    </row>
    <row r="42" spans="1:41" ht="14.45" x14ac:dyDescent="0.35">
      <c r="A42" s="58" t="s">
        <v>48</v>
      </c>
      <c r="B42" s="56">
        <v>6</v>
      </c>
      <c r="C42" s="56">
        <v>6</v>
      </c>
      <c r="D42" s="56">
        <v>6</v>
      </c>
      <c r="E42" s="56">
        <v>6</v>
      </c>
      <c r="F42" s="56">
        <v>6</v>
      </c>
      <c r="G42" s="56">
        <v>6</v>
      </c>
      <c r="H42" s="56">
        <v>6</v>
      </c>
      <c r="I42" s="56">
        <v>6</v>
      </c>
      <c r="J42" s="56">
        <v>6</v>
      </c>
      <c r="K42" s="56">
        <v>6</v>
      </c>
      <c r="L42" s="49">
        <v>6</v>
      </c>
      <c r="M42" s="49">
        <v>6</v>
      </c>
      <c r="N42" s="49">
        <v>6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56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 t="shared" ref="B43" si="6">B180</f>
        <v>3.54</v>
      </c>
      <c r="C43" s="73">
        <f t="shared" ref="C43:AF43" si="7">C180</f>
        <v>3.54</v>
      </c>
      <c r="D43" s="73">
        <f t="shared" si="7"/>
        <v>3.54</v>
      </c>
      <c r="E43" s="73">
        <f t="shared" si="7"/>
        <v>3.54</v>
      </c>
      <c r="F43" s="73">
        <f t="shared" si="7"/>
        <v>3.54</v>
      </c>
      <c r="G43" s="73">
        <f t="shared" si="7"/>
        <v>3.54</v>
      </c>
      <c r="H43" s="73">
        <f t="shared" si="7"/>
        <v>3.54</v>
      </c>
      <c r="I43" s="73">
        <f t="shared" si="7"/>
        <v>3.54</v>
      </c>
      <c r="J43" s="73">
        <f t="shared" si="7"/>
        <v>3.54</v>
      </c>
      <c r="K43" s="73">
        <f t="shared" si="7"/>
        <v>3.54</v>
      </c>
      <c r="L43" s="73">
        <f t="shared" si="7"/>
        <v>3.54</v>
      </c>
      <c r="M43" s="73">
        <f t="shared" si="7"/>
        <v>3.54</v>
      </c>
      <c r="N43" s="73">
        <f t="shared" si="7"/>
        <v>3.54</v>
      </c>
      <c r="O43" s="73">
        <f t="shared" si="7"/>
        <v>3.54</v>
      </c>
      <c r="P43" s="73">
        <f t="shared" si="7"/>
        <v>3.54</v>
      </c>
      <c r="Q43" s="73">
        <f t="shared" si="7"/>
        <v>3.54</v>
      </c>
      <c r="R43" s="73">
        <f t="shared" si="7"/>
        <v>3.54</v>
      </c>
      <c r="S43" s="73">
        <f t="shared" si="7"/>
        <v>3.54</v>
      </c>
      <c r="T43" s="73">
        <f t="shared" si="7"/>
        <v>3.54</v>
      </c>
      <c r="U43" s="73">
        <f t="shared" si="7"/>
        <v>3.54</v>
      </c>
      <c r="V43" s="73">
        <f t="shared" si="7"/>
        <v>3.54</v>
      </c>
      <c r="W43" s="73">
        <f t="shared" si="7"/>
        <v>3.54</v>
      </c>
      <c r="X43" s="73">
        <f t="shared" si="7"/>
        <v>3.54</v>
      </c>
      <c r="Y43" s="73">
        <f t="shared" si="7"/>
        <v>3.54</v>
      </c>
      <c r="Z43" s="73">
        <f t="shared" si="7"/>
        <v>3.54</v>
      </c>
      <c r="AA43" s="73">
        <v>3.54</v>
      </c>
      <c r="AB43" s="73">
        <f t="shared" si="7"/>
        <v>3.54</v>
      </c>
      <c r="AC43" s="73">
        <f t="shared" si="7"/>
        <v>3.54</v>
      </c>
      <c r="AD43" s="73">
        <f t="shared" si="7"/>
        <v>3.54</v>
      </c>
      <c r="AE43" s="73">
        <f t="shared" si="7"/>
        <v>3.54</v>
      </c>
      <c r="AF43" s="73">
        <f t="shared" si="7"/>
        <v>3.54</v>
      </c>
      <c r="AG43" s="73">
        <f>AG180</f>
        <v>8.56</v>
      </c>
      <c r="AH43" s="52">
        <f t="shared" si="2"/>
        <v>3.54</v>
      </c>
      <c r="AI43" s="53">
        <f t="shared" si="3"/>
        <v>3.54</v>
      </c>
      <c r="AK43" s="54"/>
    </row>
    <row r="44" spans="1:41" thickBot="1" x14ac:dyDescent="0.4">
      <c r="A44" s="68" t="s">
        <v>50</v>
      </c>
      <c r="B44" s="69">
        <f t="shared" ref="B44" si="8">SUM(B32:B43)</f>
        <v>315.34000000000009</v>
      </c>
      <c r="C44" s="69">
        <f t="shared" ref="C44:AF44" si="9">SUM(C32:C43)</f>
        <v>314.74000000000007</v>
      </c>
      <c r="D44" s="69">
        <f t="shared" si="9"/>
        <v>314.74000000000007</v>
      </c>
      <c r="E44" s="69">
        <f t="shared" si="9"/>
        <v>314.74000000000007</v>
      </c>
      <c r="F44" s="69">
        <f t="shared" si="9"/>
        <v>314.74000000000007</v>
      </c>
      <c r="G44" s="69">
        <f t="shared" si="9"/>
        <v>314.54000000000002</v>
      </c>
      <c r="H44" s="69">
        <f t="shared" si="9"/>
        <v>331.94000000000005</v>
      </c>
      <c r="I44" s="69">
        <f t="shared" si="9"/>
        <v>210.93999999999997</v>
      </c>
      <c r="J44" s="69">
        <f t="shared" si="9"/>
        <v>363.94000000000005</v>
      </c>
      <c r="K44" s="69">
        <f t="shared" si="9"/>
        <v>375.94000000000005</v>
      </c>
      <c r="L44" s="69">
        <f t="shared" si="9"/>
        <v>373.74</v>
      </c>
      <c r="M44" s="69">
        <f t="shared" si="9"/>
        <v>372.34000000000003</v>
      </c>
      <c r="N44" s="69">
        <f t="shared" si="9"/>
        <v>374.24</v>
      </c>
      <c r="O44" s="69">
        <f t="shared" si="9"/>
        <v>376.24</v>
      </c>
      <c r="P44" s="69">
        <f t="shared" si="9"/>
        <v>369.74</v>
      </c>
      <c r="Q44" s="69">
        <f t="shared" si="9"/>
        <v>368.34</v>
      </c>
      <c r="R44" s="69">
        <f t="shared" si="9"/>
        <v>62.04</v>
      </c>
      <c r="S44" s="69">
        <f t="shared" si="9"/>
        <v>357.84000000000003</v>
      </c>
      <c r="T44" s="69">
        <f t="shared" si="9"/>
        <v>363.44000000000005</v>
      </c>
      <c r="U44" s="69">
        <f t="shared" si="9"/>
        <v>356.74</v>
      </c>
      <c r="V44" s="69">
        <f t="shared" si="9"/>
        <v>364.84000000000003</v>
      </c>
      <c r="W44" s="69">
        <f t="shared" si="9"/>
        <v>362.74</v>
      </c>
      <c r="X44" s="69">
        <f t="shared" si="9"/>
        <v>363.44</v>
      </c>
      <c r="Y44" s="69">
        <f t="shared" si="9"/>
        <v>370.94</v>
      </c>
      <c r="Z44" s="69">
        <f t="shared" si="9"/>
        <v>380.04</v>
      </c>
      <c r="AA44" s="69">
        <f t="shared" si="9"/>
        <v>379.24</v>
      </c>
      <c r="AB44" s="69">
        <f t="shared" si="9"/>
        <v>378.34000000000003</v>
      </c>
      <c r="AC44" s="69">
        <f t="shared" si="9"/>
        <v>376.94000000000005</v>
      </c>
      <c r="AD44" s="69">
        <f t="shared" si="9"/>
        <v>380.24</v>
      </c>
      <c r="AE44" s="69">
        <f t="shared" si="9"/>
        <v>360.24000000000007</v>
      </c>
      <c r="AF44" s="69">
        <f t="shared" si="9"/>
        <v>355.84000000000003</v>
      </c>
      <c r="AG44" s="74">
        <f>SUM(AG32:AG43)</f>
        <v>464.91</v>
      </c>
      <c r="AH44" s="52">
        <f t="shared" si="2"/>
        <v>380.24</v>
      </c>
      <c r="AI44" s="53">
        <f t="shared" si="3"/>
        <v>62.04</v>
      </c>
      <c r="AK44" s="54"/>
    </row>
    <row r="45" spans="1:41" ht="14.45" x14ac:dyDescent="0.35">
      <c r="A45" s="55" t="s">
        <v>51</v>
      </c>
      <c r="B45" s="49">
        <v>15</v>
      </c>
      <c r="C45" s="56">
        <v>10</v>
      </c>
      <c r="D45" s="56">
        <v>10</v>
      </c>
      <c r="E45" s="56">
        <v>0</v>
      </c>
      <c r="F45" s="56">
        <v>0</v>
      </c>
      <c r="G45" s="56">
        <v>0</v>
      </c>
      <c r="H45" s="56">
        <v>10</v>
      </c>
      <c r="I45" s="56">
        <v>25</v>
      </c>
      <c r="J45" s="56">
        <v>15</v>
      </c>
      <c r="K45" s="56">
        <v>0</v>
      </c>
      <c r="L45" s="75">
        <v>0</v>
      </c>
      <c r="M45" s="75">
        <v>13.7</v>
      </c>
      <c r="N45" s="75">
        <v>10</v>
      </c>
      <c r="O45" s="75">
        <v>30</v>
      </c>
      <c r="P45" s="49">
        <v>20.7</v>
      </c>
      <c r="Q45" s="49">
        <v>30.5</v>
      </c>
      <c r="R45" s="49">
        <v>50</v>
      </c>
      <c r="S45" s="49">
        <v>10.3</v>
      </c>
      <c r="T45" s="49">
        <v>9.9</v>
      </c>
      <c r="U45" s="49">
        <v>10.5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53.4</v>
      </c>
      <c r="AB45" s="49">
        <v>32.9</v>
      </c>
      <c r="AC45" s="49">
        <v>49.9</v>
      </c>
      <c r="AD45" s="49">
        <v>49.5</v>
      </c>
      <c r="AE45" s="49">
        <v>0</v>
      </c>
      <c r="AF45" s="49">
        <v>0</v>
      </c>
      <c r="AG45" s="57">
        <v>60</v>
      </c>
      <c r="AH45" s="52">
        <f t="shared" si="2"/>
        <v>53.4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70">
        <v>8</v>
      </c>
      <c r="C46" s="56">
        <v>3.8</v>
      </c>
      <c r="D46" s="56">
        <v>10</v>
      </c>
      <c r="E46" s="56">
        <v>4.5999999999999996</v>
      </c>
      <c r="F46" s="56">
        <v>0</v>
      </c>
      <c r="G46" s="56">
        <v>0</v>
      </c>
      <c r="H46" s="56">
        <v>5</v>
      </c>
      <c r="I46" s="56">
        <v>13</v>
      </c>
      <c r="J46" s="56">
        <v>13</v>
      </c>
      <c r="K46" s="56">
        <v>0</v>
      </c>
      <c r="L46" s="75">
        <v>0</v>
      </c>
      <c r="M46" s="75">
        <v>10.5</v>
      </c>
      <c r="N46" s="75">
        <v>10</v>
      </c>
      <c r="O46" s="75">
        <v>10</v>
      </c>
      <c r="P46" s="70">
        <v>5.8</v>
      </c>
      <c r="Q46" s="70">
        <v>16.3</v>
      </c>
      <c r="R46" s="49">
        <v>25</v>
      </c>
      <c r="S46" s="49">
        <v>4.9000000000000004</v>
      </c>
      <c r="T46" s="49">
        <v>5.0999999999999996</v>
      </c>
      <c r="U46" s="70">
        <v>6.8</v>
      </c>
      <c r="V46" s="70">
        <v>0</v>
      </c>
      <c r="W46" s="70">
        <v>0</v>
      </c>
      <c r="X46" s="70">
        <v>0</v>
      </c>
      <c r="Y46" s="70">
        <v>0</v>
      </c>
      <c r="Z46" s="49">
        <v>0</v>
      </c>
      <c r="AA46" s="70">
        <v>27.3</v>
      </c>
      <c r="AB46" s="70">
        <v>19.899999999999999</v>
      </c>
      <c r="AC46" s="70">
        <v>26.9</v>
      </c>
      <c r="AD46" s="70">
        <v>26.3</v>
      </c>
      <c r="AE46" s="70">
        <v>0</v>
      </c>
      <c r="AF46" s="70">
        <v>0</v>
      </c>
      <c r="AG46" s="59">
        <v>32</v>
      </c>
      <c r="AH46" s="52">
        <f t="shared" si="2"/>
        <v>27.3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7">
        <v>2.9</v>
      </c>
      <c r="C47" s="71">
        <v>1.5</v>
      </c>
      <c r="D47" s="71">
        <v>4</v>
      </c>
      <c r="E47" s="71">
        <v>2</v>
      </c>
      <c r="F47" s="71">
        <v>0</v>
      </c>
      <c r="G47" s="71">
        <v>0</v>
      </c>
      <c r="H47" s="71">
        <v>2</v>
      </c>
      <c r="I47" s="71">
        <v>6</v>
      </c>
      <c r="J47" s="71">
        <v>5</v>
      </c>
      <c r="K47" s="71">
        <v>0</v>
      </c>
      <c r="L47" s="76">
        <v>0</v>
      </c>
      <c r="M47" s="76">
        <v>3.8</v>
      </c>
      <c r="N47" s="76">
        <v>4</v>
      </c>
      <c r="O47" s="76">
        <v>3.4</v>
      </c>
      <c r="P47" s="77">
        <v>2.1</v>
      </c>
      <c r="Q47" s="77">
        <v>5.9</v>
      </c>
      <c r="R47" s="49">
        <v>9.1</v>
      </c>
      <c r="S47" s="49">
        <v>1.8</v>
      </c>
      <c r="T47" s="49">
        <v>1.9</v>
      </c>
      <c r="U47" s="77">
        <v>2.5</v>
      </c>
      <c r="V47" s="77">
        <v>0</v>
      </c>
      <c r="W47" s="77">
        <v>0</v>
      </c>
      <c r="X47" s="77">
        <v>0</v>
      </c>
      <c r="Y47" s="77">
        <v>0</v>
      </c>
      <c r="Z47" s="49">
        <v>0</v>
      </c>
      <c r="AA47" s="77">
        <v>10</v>
      </c>
      <c r="AB47" s="77">
        <v>7.3</v>
      </c>
      <c r="AC47" s="77">
        <v>33.6</v>
      </c>
      <c r="AD47" s="77">
        <v>9.6</v>
      </c>
      <c r="AE47" s="77">
        <v>0</v>
      </c>
      <c r="AF47" s="77">
        <v>0</v>
      </c>
      <c r="AG47" s="78">
        <v>14</v>
      </c>
      <c r="AH47" s="52">
        <f t="shared" si="2"/>
        <v>33.6</v>
      </c>
      <c r="AI47" s="53">
        <f t="shared" si="3"/>
        <v>0</v>
      </c>
      <c r="AK47" s="54"/>
    </row>
    <row r="48" spans="1:41" ht="15.75" thickBot="1" x14ac:dyDescent="0.3">
      <c r="A48" s="68" t="s">
        <v>54</v>
      </c>
      <c r="B48" s="69">
        <f t="shared" ref="B48" si="10">SUM(B45:B47)</f>
        <v>25.9</v>
      </c>
      <c r="C48" s="69">
        <f t="shared" ref="C48:AF48" si="11">SUM(C45:C47)</f>
        <v>15.3</v>
      </c>
      <c r="D48" s="69">
        <f t="shared" si="11"/>
        <v>24</v>
      </c>
      <c r="E48" s="69">
        <f t="shared" si="11"/>
        <v>6.6</v>
      </c>
      <c r="F48" s="69">
        <f t="shared" si="11"/>
        <v>0</v>
      </c>
      <c r="G48" s="69">
        <f t="shared" si="11"/>
        <v>0</v>
      </c>
      <c r="H48" s="69">
        <f t="shared" si="11"/>
        <v>17</v>
      </c>
      <c r="I48" s="69">
        <f t="shared" si="11"/>
        <v>44</v>
      </c>
      <c r="J48" s="69">
        <f t="shared" si="11"/>
        <v>33</v>
      </c>
      <c r="K48" s="69">
        <f t="shared" si="11"/>
        <v>0</v>
      </c>
      <c r="L48" s="69">
        <f t="shared" si="11"/>
        <v>0</v>
      </c>
      <c r="M48" s="69">
        <f t="shared" si="11"/>
        <v>28</v>
      </c>
      <c r="N48" s="69">
        <f t="shared" si="11"/>
        <v>24</v>
      </c>
      <c r="O48" s="69">
        <f t="shared" si="11"/>
        <v>43.4</v>
      </c>
      <c r="P48" s="69">
        <f t="shared" si="11"/>
        <v>28.6</v>
      </c>
      <c r="Q48" s="69">
        <f t="shared" si="11"/>
        <v>52.699999999999996</v>
      </c>
      <c r="R48" s="69">
        <f t="shared" si="11"/>
        <v>84.1</v>
      </c>
      <c r="S48" s="69">
        <f t="shared" si="11"/>
        <v>17</v>
      </c>
      <c r="T48" s="69">
        <f t="shared" si="11"/>
        <v>16.899999999999999</v>
      </c>
      <c r="U48" s="69">
        <f t="shared" si="11"/>
        <v>19.8</v>
      </c>
      <c r="V48" s="69">
        <f t="shared" si="11"/>
        <v>0</v>
      </c>
      <c r="W48" s="69">
        <f t="shared" si="11"/>
        <v>0</v>
      </c>
      <c r="X48" s="69">
        <f t="shared" si="11"/>
        <v>0</v>
      </c>
      <c r="Y48" s="69">
        <f t="shared" si="11"/>
        <v>0</v>
      </c>
      <c r="Z48" s="69">
        <f t="shared" si="11"/>
        <v>0</v>
      </c>
      <c r="AA48" s="69">
        <f t="shared" si="11"/>
        <v>90.7</v>
      </c>
      <c r="AB48" s="69">
        <f t="shared" si="11"/>
        <v>60.099999999999994</v>
      </c>
      <c r="AC48" s="69">
        <f t="shared" si="11"/>
        <v>110.4</v>
      </c>
      <c r="AD48" s="69">
        <f t="shared" si="11"/>
        <v>85.399999999999991</v>
      </c>
      <c r="AE48" s="69">
        <f t="shared" si="11"/>
        <v>0</v>
      </c>
      <c r="AF48" s="69">
        <f t="shared" si="11"/>
        <v>0</v>
      </c>
      <c r="AG48" s="74">
        <f>SUM(AG45:AG47)</f>
        <v>106</v>
      </c>
      <c r="AH48" s="52">
        <f t="shared" si="2"/>
        <v>110.4</v>
      </c>
      <c r="AI48" s="53">
        <f t="shared" si="3"/>
        <v>0</v>
      </c>
      <c r="AK48" s="54"/>
    </row>
    <row r="49" spans="1:37" x14ac:dyDescent="0.25">
      <c r="A49" s="55" t="s">
        <v>55</v>
      </c>
      <c r="B49" s="49">
        <v>53</v>
      </c>
      <c r="C49" s="49">
        <v>50</v>
      </c>
      <c r="D49" s="49">
        <v>48.6</v>
      </c>
      <c r="E49" s="49">
        <v>48.4</v>
      </c>
      <c r="F49" s="49">
        <v>24</v>
      </c>
      <c r="G49" s="49">
        <v>21</v>
      </c>
      <c r="H49" s="49">
        <v>18.5</v>
      </c>
      <c r="I49" s="49">
        <v>46</v>
      </c>
      <c r="J49" s="49">
        <v>46</v>
      </c>
      <c r="K49" s="49">
        <v>39</v>
      </c>
      <c r="L49" s="49">
        <v>52</v>
      </c>
      <c r="M49" s="49">
        <v>48</v>
      </c>
      <c r="N49" s="49">
        <v>35</v>
      </c>
      <c r="O49" s="49">
        <v>34</v>
      </c>
      <c r="P49" s="49">
        <v>35</v>
      </c>
      <c r="Q49" s="49">
        <v>38</v>
      </c>
      <c r="R49" s="49">
        <v>61</v>
      </c>
      <c r="S49" s="49">
        <v>52.8</v>
      </c>
      <c r="T49" s="49">
        <v>49.69</v>
      </c>
      <c r="U49" s="49">
        <v>31.3</v>
      </c>
      <c r="V49" s="49">
        <v>38.9</v>
      </c>
      <c r="W49" s="49">
        <v>35.549999999999997</v>
      </c>
      <c r="X49" s="49">
        <v>35.83</v>
      </c>
      <c r="Y49" s="49">
        <v>31.6</v>
      </c>
      <c r="Z49" s="49">
        <v>45.3</v>
      </c>
      <c r="AA49" s="49">
        <v>67.3</v>
      </c>
      <c r="AB49" s="49">
        <v>66.599999999999994</v>
      </c>
      <c r="AC49" s="49">
        <v>66.900000000000006</v>
      </c>
      <c r="AD49" s="49">
        <v>59.24</v>
      </c>
      <c r="AE49" s="49">
        <v>45.53</v>
      </c>
      <c r="AF49" s="49">
        <v>39.47</v>
      </c>
      <c r="AG49" s="57"/>
      <c r="AH49" s="52">
        <f t="shared" si="2"/>
        <v>67.3</v>
      </c>
      <c r="AI49" s="53">
        <f t="shared" si="3"/>
        <v>18.5</v>
      </c>
      <c r="AK49" s="54"/>
    </row>
    <row r="50" spans="1:37" x14ac:dyDescent="0.2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49">
        <v>0</v>
      </c>
      <c r="N50" s="49">
        <v>42</v>
      </c>
      <c r="O50" s="49">
        <v>40</v>
      </c>
      <c r="P50" s="49">
        <v>38</v>
      </c>
      <c r="Q50" s="49">
        <v>41.7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59"/>
      <c r="AH50" s="52">
        <f t="shared" si="2"/>
        <v>42</v>
      </c>
      <c r="AI50" s="53">
        <f t="shared" si="3"/>
        <v>0</v>
      </c>
      <c r="AK50" s="54"/>
    </row>
    <row r="51" spans="1:37" x14ac:dyDescent="0.25">
      <c r="A51" s="58" t="s">
        <v>57</v>
      </c>
      <c r="B51" s="70">
        <v>288</v>
      </c>
      <c r="C51" s="70">
        <v>280</v>
      </c>
      <c r="D51" s="70">
        <v>262</v>
      </c>
      <c r="E51" s="70">
        <v>240</v>
      </c>
      <c r="F51" s="70">
        <v>242</v>
      </c>
      <c r="G51" s="70">
        <v>270</v>
      </c>
      <c r="H51" s="49">
        <v>240</v>
      </c>
      <c r="I51" s="49">
        <v>290</v>
      </c>
      <c r="J51" s="49">
        <v>250</v>
      </c>
      <c r="K51" s="49">
        <v>270</v>
      </c>
      <c r="L51" s="49">
        <v>270</v>
      </c>
      <c r="M51" s="70">
        <v>305</v>
      </c>
      <c r="N51" s="70">
        <v>320</v>
      </c>
      <c r="O51" s="70">
        <v>300</v>
      </c>
      <c r="P51" s="70">
        <v>317</v>
      </c>
      <c r="Q51" s="70">
        <v>304</v>
      </c>
      <c r="R51" s="70">
        <v>244</v>
      </c>
      <c r="S51" s="70">
        <v>250</v>
      </c>
      <c r="T51" s="70">
        <v>242</v>
      </c>
      <c r="U51" s="80">
        <v>214</v>
      </c>
      <c r="V51" s="80">
        <v>248</v>
      </c>
      <c r="W51" s="80">
        <v>240</v>
      </c>
      <c r="X51" s="80">
        <v>270</v>
      </c>
      <c r="Y51" s="80">
        <v>272</v>
      </c>
      <c r="Z51" s="80">
        <v>314</v>
      </c>
      <c r="AA51" s="70">
        <v>303</v>
      </c>
      <c r="AB51" s="70">
        <v>306.2</v>
      </c>
      <c r="AC51" s="70">
        <v>320.7</v>
      </c>
      <c r="AD51" s="70">
        <v>238.8</v>
      </c>
      <c r="AE51" s="70">
        <v>225.5</v>
      </c>
      <c r="AF51" s="70">
        <v>230</v>
      </c>
      <c r="AG51" s="81"/>
      <c r="AH51" s="52">
        <f t="shared" si="2"/>
        <v>320.7</v>
      </c>
      <c r="AI51" s="53">
        <f t="shared" si="3"/>
        <v>214</v>
      </c>
      <c r="AK51" s="54"/>
    </row>
    <row r="52" spans="1:37" x14ac:dyDescent="0.25">
      <c r="A52" s="58" t="s">
        <v>58</v>
      </c>
      <c r="B52" s="82">
        <v>15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9</v>
      </c>
      <c r="K52" s="82">
        <v>9</v>
      </c>
      <c r="L52" s="82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15</v>
      </c>
      <c r="AI52" s="53">
        <f t="shared" si="3"/>
        <v>0</v>
      </c>
      <c r="AK52" s="54"/>
    </row>
    <row r="53" spans="1:37" x14ac:dyDescent="0.25">
      <c r="A53" s="58" t="s">
        <v>59</v>
      </c>
      <c r="B53" s="49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70">
        <v>0</v>
      </c>
      <c r="S53" s="70">
        <v>0</v>
      </c>
      <c r="T53" s="70">
        <v>0</v>
      </c>
      <c r="U53" s="49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49">
        <v>0</v>
      </c>
      <c r="AC53" s="49">
        <v>0</v>
      </c>
      <c r="AD53" s="49">
        <v>0</v>
      </c>
      <c r="AE53" s="49">
        <v>0</v>
      </c>
      <c r="AF53" s="49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60</v>
      </c>
      <c r="B54" s="83">
        <v>8</v>
      </c>
      <c r="C54" s="70">
        <v>8</v>
      </c>
      <c r="D54" s="70">
        <v>8</v>
      </c>
      <c r="E54" s="70">
        <v>8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70">
        <v>0</v>
      </c>
      <c r="S54" s="70">
        <v>0</v>
      </c>
      <c r="T54" s="70">
        <v>0</v>
      </c>
      <c r="U54" s="49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83">
        <v>8</v>
      </c>
      <c r="AC54" s="83">
        <v>8</v>
      </c>
      <c r="AD54" s="83">
        <v>8</v>
      </c>
      <c r="AE54" s="83">
        <v>8</v>
      </c>
      <c r="AF54" s="83">
        <v>8</v>
      </c>
      <c r="AG54" s="81"/>
      <c r="AH54" s="52">
        <f t="shared" si="2"/>
        <v>8</v>
      </c>
      <c r="AI54" s="53">
        <f t="shared" si="3"/>
        <v>0</v>
      </c>
      <c r="AK54" s="54"/>
    </row>
    <row r="55" spans="1:37" x14ac:dyDescent="0.25">
      <c r="A55" s="58" t="s">
        <v>61</v>
      </c>
      <c r="B55" s="83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70">
        <v>0</v>
      </c>
      <c r="S55" s="70">
        <v>0</v>
      </c>
      <c r="T55" s="70">
        <v>0</v>
      </c>
      <c r="U55" s="49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62</v>
      </c>
      <c r="B56" s="82">
        <v>5</v>
      </c>
      <c r="C56" s="82">
        <v>5</v>
      </c>
      <c r="D56" s="82">
        <v>5</v>
      </c>
      <c r="E56" s="82">
        <v>5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70">
        <v>0</v>
      </c>
      <c r="S56" s="70">
        <v>0</v>
      </c>
      <c r="T56" s="70">
        <v>0</v>
      </c>
      <c r="U56" s="49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5</v>
      </c>
      <c r="AI56" s="53">
        <f t="shared" si="3"/>
        <v>0</v>
      </c>
      <c r="AK56" s="54"/>
    </row>
    <row r="57" spans="1:37" x14ac:dyDescent="0.2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70">
        <v>0</v>
      </c>
      <c r="S57" s="70">
        <v>0</v>
      </c>
      <c r="T57" s="70">
        <v>0</v>
      </c>
      <c r="U57" s="49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5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70">
        <v>0</v>
      </c>
      <c r="S58" s="70">
        <v>0</v>
      </c>
      <c r="T58" s="70">
        <v>0</v>
      </c>
      <c r="U58" s="49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5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70">
        <v>0</v>
      </c>
      <c r="S59" s="70">
        <v>0</v>
      </c>
      <c r="T59" s="70">
        <v>0</v>
      </c>
      <c r="U59" s="49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 t="shared" ref="B60" si="12">SUM(B49:B59)</f>
        <v>369</v>
      </c>
      <c r="C60" s="69">
        <f t="shared" ref="C60:AF60" si="13">SUM(C49:C59)</f>
        <v>343</v>
      </c>
      <c r="D60" s="69">
        <f t="shared" si="13"/>
        <v>323.60000000000002</v>
      </c>
      <c r="E60" s="69">
        <f t="shared" si="13"/>
        <v>301.39999999999998</v>
      </c>
      <c r="F60" s="69">
        <f t="shared" si="13"/>
        <v>266</v>
      </c>
      <c r="G60" s="69">
        <f t="shared" si="13"/>
        <v>291</v>
      </c>
      <c r="H60" s="69">
        <f t="shared" si="13"/>
        <v>258.5</v>
      </c>
      <c r="I60" s="69">
        <f t="shared" si="13"/>
        <v>336</v>
      </c>
      <c r="J60" s="69">
        <f t="shared" si="13"/>
        <v>305</v>
      </c>
      <c r="K60" s="69">
        <f t="shared" si="13"/>
        <v>318</v>
      </c>
      <c r="L60" s="69">
        <f t="shared" si="13"/>
        <v>322</v>
      </c>
      <c r="M60" s="69">
        <f t="shared" si="13"/>
        <v>353</v>
      </c>
      <c r="N60" s="69">
        <f t="shared" si="13"/>
        <v>397</v>
      </c>
      <c r="O60" s="69">
        <f t="shared" si="13"/>
        <v>374</v>
      </c>
      <c r="P60" s="69">
        <f t="shared" si="13"/>
        <v>390</v>
      </c>
      <c r="Q60" s="69">
        <f t="shared" si="13"/>
        <v>383.7</v>
      </c>
      <c r="R60" s="69">
        <f t="shared" si="13"/>
        <v>305</v>
      </c>
      <c r="S60" s="69">
        <f t="shared" si="13"/>
        <v>302.8</v>
      </c>
      <c r="T60" s="69">
        <f t="shared" si="13"/>
        <v>291.69</v>
      </c>
      <c r="U60" s="69">
        <f t="shared" si="13"/>
        <v>245.3</v>
      </c>
      <c r="V60" s="69">
        <f t="shared" si="13"/>
        <v>286.89999999999998</v>
      </c>
      <c r="W60" s="69">
        <f t="shared" si="13"/>
        <v>275.55</v>
      </c>
      <c r="X60" s="69">
        <f t="shared" si="13"/>
        <v>305.83</v>
      </c>
      <c r="Y60" s="69">
        <f t="shared" si="13"/>
        <v>303.60000000000002</v>
      </c>
      <c r="Z60" s="69">
        <f t="shared" si="13"/>
        <v>359.3</v>
      </c>
      <c r="AA60" s="69">
        <f t="shared" si="13"/>
        <v>370.3</v>
      </c>
      <c r="AB60" s="69">
        <f t="shared" si="13"/>
        <v>380.79999999999995</v>
      </c>
      <c r="AC60" s="69">
        <f t="shared" si="13"/>
        <v>395.6</v>
      </c>
      <c r="AD60" s="69">
        <f t="shared" si="13"/>
        <v>306.04000000000002</v>
      </c>
      <c r="AE60" s="69">
        <f t="shared" si="13"/>
        <v>279.02999999999997</v>
      </c>
      <c r="AF60" s="69">
        <f t="shared" si="13"/>
        <v>277.47000000000003</v>
      </c>
      <c r="AG60" s="74">
        <f>SUM(AG49:AG59)</f>
        <v>0</v>
      </c>
      <c r="AH60" s="52">
        <f t="shared" si="2"/>
        <v>397</v>
      </c>
      <c r="AI60" s="53">
        <f t="shared" si="3"/>
        <v>245.3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 t="shared" ref="B64" si="14">SUM(B61:B63)</f>
        <v>0</v>
      </c>
      <c r="C64" s="69">
        <f t="shared" ref="C64:AF64" si="15">SUM(C61:C63)</f>
        <v>0</v>
      </c>
      <c r="D64" s="69">
        <f t="shared" si="15"/>
        <v>0</v>
      </c>
      <c r="E64" s="69">
        <f t="shared" si="15"/>
        <v>0</v>
      </c>
      <c r="F64" s="69">
        <f t="shared" si="15"/>
        <v>0</v>
      </c>
      <c r="G64" s="69">
        <f t="shared" si="15"/>
        <v>0</v>
      </c>
      <c r="H64" s="69">
        <f t="shared" si="15"/>
        <v>0</v>
      </c>
      <c r="I64" s="69">
        <f t="shared" si="15"/>
        <v>0</v>
      </c>
      <c r="J64" s="69">
        <f t="shared" si="15"/>
        <v>0</v>
      </c>
      <c r="K64" s="69">
        <f t="shared" si="15"/>
        <v>0</v>
      </c>
      <c r="L64" s="69">
        <f t="shared" si="15"/>
        <v>0</v>
      </c>
      <c r="M64" s="69">
        <f t="shared" si="15"/>
        <v>0</v>
      </c>
      <c r="N64" s="69">
        <f t="shared" si="15"/>
        <v>0</v>
      </c>
      <c r="O64" s="69">
        <f t="shared" si="15"/>
        <v>0</v>
      </c>
      <c r="P64" s="69">
        <f t="shared" si="15"/>
        <v>0</v>
      </c>
      <c r="Q64" s="69">
        <f t="shared" si="15"/>
        <v>0</v>
      </c>
      <c r="R64" s="69">
        <f t="shared" si="15"/>
        <v>0</v>
      </c>
      <c r="S64" s="69">
        <f t="shared" si="15"/>
        <v>0</v>
      </c>
      <c r="T64" s="69">
        <f t="shared" si="15"/>
        <v>0</v>
      </c>
      <c r="U64" s="69">
        <f t="shared" si="15"/>
        <v>0</v>
      </c>
      <c r="V64" s="69">
        <f t="shared" si="15"/>
        <v>0</v>
      </c>
      <c r="W64" s="69">
        <f t="shared" si="15"/>
        <v>0</v>
      </c>
      <c r="X64" s="69">
        <f t="shared" si="15"/>
        <v>0</v>
      </c>
      <c r="Y64" s="69">
        <f t="shared" si="15"/>
        <v>0</v>
      </c>
      <c r="Z64" s="69">
        <f t="shared" si="15"/>
        <v>0</v>
      </c>
      <c r="AA64" s="69">
        <f t="shared" si="15"/>
        <v>0</v>
      </c>
      <c r="AB64" s="69">
        <f t="shared" si="15"/>
        <v>0</v>
      </c>
      <c r="AC64" s="69">
        <f t="shared" si="15"/>
        <v>0</v>
      </c>
      <c r="AD64" s="69">
        <f t="shared" si="15"/>
        <v>0</v>
      </c>
      <c r="AE64" s="69">
        <f t="shared" si="15"/>
        <v>0</v>
      </c>
      <c r="AF64" s="69">
        <f t="shared" si="15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>
        <v>50</v>
      </c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50</v>
      </c>
      <c r="AI65" s="53">
        <f t="shared" si="3"/>
        <v>50</v>
      </c>
    </row>
    <row r="66" spans="1:35" ht="15.75" thickBot="1" x14ac:dyDescent="0.3">
      <c r="A66" s="90" t="s">
        <v>72</v>
      </c>
      <c r="B66" s="91">
        <f t="shared" ref="B66" si="16">B64+B60+B48+B44+B31+B65</f>
        <v>1121.24</v>
      </c>
      <c r="C66" s="91">
        <f t="shared" ref="C66:AF66" si="17">C64+C60+C48+C44+C31+C65</f>
        <v>1052.74</v>
      </c>
      <c r="D66" s="91">
        <f t="shared" si="17"/>
        <v>1041.0400000000002</v>
      </c>
      <c r="E66" s="91">
        <f t="shared" si="17"/>
        <v>1004.44</v>
      </c>
      <c r="F66" s="91">
        <f t="shared" si="17"/>
        <v>962.14</v>
      </c>
      <c r="G66" s="91">
        <f t="shared" si="17"/>
        <v>986.93999999999994</v>
      </c>
      <c r="H66" s="91">
        <f t="shared" si="17"/>
        <v>994.1400000000001</v>
      </c>
      <c r="I66" s="91">
        <f t="shared" si="17"/>
        <v>1011.4399999999999</v>
      </c>
      <c r="J66" s="91">
        <f t="shared" si="17"/>
        <v>1088.6400000000001</v>
      </c>
      <c r="K66" s="91">
        <f t="shared" si="17"/>
        <v>1081.3400000000001</v>
      </c>
      <c r="L66" s="91">
        <f t="shared" si="17"/>
        <v>1083.04</v>
      </c>
      <c r="M66" s="91">
        <f t="shared" si="17"/>
        <v>1143.04</v>
      </c>
      <c r="N66" s="91">
        <f t="shared" si="17"/>
        <v>1184.94</v>
      </c>
      <c r="O66" s="91">
        <f>O64+O60+O48+O44+O31+O65</f>
        <v>1183.3400000000001</v>
      </c>
      <c r="P66" s="91">
        <f t="shared" si="17"/>
        <v>1178.6399999999999</v>
      </c>
      <c r="Q66" s="91">
        <f t="shared" si="17"/>
        <v>1193.8400000000001</v>
      </c>
      <c r="R66" s="91">
        <f t="shared" si="17"/>
        <v>822.04</v>
      </c>
      <c r="S66" s="91">
        <f t="shared" si="17"/>
        <v>1066.8400000000001</v>
      </c>
      <c r="T66" s="91">
        <f t="shared" si="17"/>
        <v>1064.73</v>
      </c>
      <c r="U66" s="91">
        <f t="shared" si="17"/>
        <v>1012.74</v>
      </c>
      <c r="V66" s="91">
        <f t="shared" si="17"/>
        <v>1041.74</v>
      </c>
      <c r="W66" s="91">
        <f t="shared" si="17"/>
        <v>1027.99</v>
      </c>
      <c r="X66" s="91">
        <f t="shared" si="17"/>
        <v>1058.97</v>
      </c>
      <c r="Y66" s="91">
        <f t="shared" si="17"/>
        <v>1068.6399999999999</v>
      </c>
      <c r="Z66" s="91">
        <f t="shared" si="17"/>
        <v>1134.24</v>
      </c>
      <c r="AA66" s="91">
        <f t="shared" si="17"/>
        <v>1285.1399999999999</v>
      </c>
      <c r="AB66" s="91">
        <f t="shared" si="17"/>
        <v>1214.1399999999999</v>
      </c>
      <c r="AC66" s="91">
        <f t="shared" si="17"/>
        <v>1218.3400000000001</v>
      </c>
      <c r="AD66" s="91">
        <f t="shared" si="17"/>
        <v>1103.7800000000002</v>
      </c>
      <c r="AE66" s="91">
        <f t="shared" si="17"/>
        <v>1030.57</v>
      </c>
      <c r="AF66" s="91">
        <f t="shared" si="17"/>
        <v>1028.4100000000001</v>
      </c>
      <c r="AG66" s="74">
        <f>AG64+AG60+AG48+AG44+AG31+AG65</f>
        <v>1400.5100000000002</v>
      </c>
      <c r="AH66" s="52">
        <f t="shared" si="2"/>
        <v>1285.1399999999999</v>
      </c>
      <c r="AI66" s="53">
        <f t="shared" si="3"/>
        <v>822.04</v>
      </c>
    </row>
    <row r="67" spans="1:35" x14ac:dyDescent="0.25">
      <c r="A67" s="55" t="s">
        <v>73</v>
      </c>
      <c r="B67" s="82">
        <f t="shared" ref="B67" si="18">IF(B52&lt;0,B52*-1,0)</f>
        <v>0</v>
      </c>
      <c r="C67" s="82">
        <f t="shared" ref="C67:Q67" si="19">IF(C52&lt;0,C52*-1,0)</f>
        <v>0</v>
      </c>
      <c r="D67" s="82">
        <f t="shared" si="19"/>
        <v>0</v>
      </c>
      <c r="E67" s="82">
        <f t="shared" si="19"/>
        <v>0</v>
      </c>
      <c r="F67" s="82">
        <f t="shared" si="19"/>
        <v>0</v>
      </c>
      <c r="G67" s="82">
        <f t="shared" si="19"/>
        <v>0</v>
      </c>
      <c r="H67" s="82">
        <f t="shared" si="19"/>
        <v>0</v>
      </c>
      <c r="I67" s="82">
        <f t="shared" si="19"/>
        <v>0</v>
      </c>
      <c r="J67" s="82">
        <f t="shared" si="19"/>
        <v>0</v>
      </c>
      <c r="K67" s="82">
        <f t="shared" si="19"/>
        <v>0</v>
      </c>
      <c r="L67" s="82">
        <f t="shared" si="19"/>
        <v>0</v>
      </c>
      <c r="M67" s="82">
        <f t="shared" si="19"/>
        <v>0</v>
      </c>
      <c r="N67" s="82">
        <f t="shared" si="19"/>
        <v>0</v>
      </c>
      <c r="O67" s="82">
        <f t="shared" si="19"/>
        <v>0</v>
      </c>
      <c r="P67" s="82">
        <f t="shared" si="19"/>
        <v>0</v>
      </c>
      <c r="Q67" s="82">
        <f t="shared" si="19"/>
        <v>0</v>
      </c>
      <c r="R67" s="82">
        <f>IF(R52&lt;0,R52*-1,0)</f>
        <v>0</v>
      </c>
      <c r="S67" s="82">
        <f t="shared" ref="S67:AF67" si="20">IF(S52&lt;0,S52*-1,0)</f>
        <v>0</v>
      </c>
      <c r="T67" s="82">
        <f t="shared" si="20"/>
        <v>0</v>
      </c>
      <c r="U67" s="82">
        <f t="shared" si="20"/>
        <v>0</v>
      </c>
      <c r="V67" s="82">
        <f t="shared" si="20"/>
        <v>0</v>
      </c>
      <c r="W67" s="82">
        <f t="shared" si="20"/>
        <v>0</v>
      </c>
      <c r="X67" s="82">
        <f t="shared" si="20"/>
        <v>0</v>
      </c>
      <c r="Y67" s="82">
        <f t="shared" si="20"/>
        <v>0</v>
      </c>
      <c r="Z67" s="82">
        <f t="shared" si="20"/>
        <v>0</v>
      </c>
      <c r="AA67" s="82">
        <f t="shared" si="20"/>
        <v>0</v>
      </c>
      <c r="AB67" s="82">
        <f t="shared" si="20"/>
        <v>0</v>
      </c>
      <c r="AC67" s="82">
        <f t="shared" si="20"/>
        <v>0</v>
      </c>
      <c r="AD67" s="82">
        <f t="shared" si="20"/>
        <v>0</v>
      </c>
      <c r="AE67" s="82">
        <f t="shared" si="20"/>
        <v>0</v>
      </c>
      <c r="AF67" s="82">
        <f t="shared" si="20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" si="21">IF(B50&lt;0,B50*-1,0)</f>
        <v>0</v>
      </c>
      <c r="C68" s="82">
        <f t="shared" ref="C68:Q68" si="22">IF(C50&lt;0,C50*-1,0)</f>
        <v>0</v>
      </c>
      <c r="D68" s="82">
        <f t="shared" si="22"/>
        <v>0</v>
      </c>
      <c r="E68" s="82">
        <f t="shared" si="22"/>
        <v>0</v>
      </c>
      <c r="F68" s="82">
        <f t="shared" si="22"/>
        <v>0</v>
      </c>
      <c r="G68" s="82">
        <f t="shared" si="22"/>
        <v>0</v>
      </c>
      <c r="H68" s="82">
        <f t="shared" si="22"/>
        <v>0</v>
      </c>
      <c r="I68" s="82">
        <f t="shared" si="22"/>
        <v>0</v>
      </c>
      <c r="J68" s="82">
        <f t="shared" si="22"/>
        <v>0</v>
      </c>
      <c r="K68" s="82">
        <f t="shared" si="22"/>
        <v>0</v>
      </c>
      <c r="L68" s="82">
        <f t="shared" si="22"/>
        <v>0</v>
      </c>
      <c r="M68" s="82">
        <f t="shared" si="22"/>
        <v>0</v>
      </c>
      <c r="N68" s="82">
        <f t="shared" si="22"/>
        <v>0</v>
      </c>
      <c r="O68" s="82">
        <f t="shared" si="22"/>
        <v>0</v>
      </c>
      <c r="P68" s="82">
        <f t="shared" si="22"/>
        <v>0</v>
      </c>
      <c r="Q68" s="82">
        <f t="shared" si="22"/>
        <v>0</v>
      </c>
      <c r="R68" s="82">
        <f>IF(R50&lt;0,R50*-1,0)</f>
        <v>0</v>
      </c>
      <c r="S68" s="82">
        <f t="shared" ref="S68:AF68" si="23">IF(S50&lt;0,S50*-1,0)</f>
        <v>0</v>
      </c>
      <c r="T68" s="82">
        <f t="shared" si="23"/>
        <v>0</v>
      </c>
      <c r="U68" s="82">
        <f t="shared" si="23"/>
        <v>0</v>
      </c>
      <c r="V68" s="82">
        <f t="shared" si="23"/>
        <v>0</v>
      </c>
      <c r="W68" s="82">
        <f t="shared" si="23"/>
        <v>0</v>
      </c>
      <c r="X68" s="82">
        <f t="shared" si="23"/>
        <v>0</v>
      </c>
      <c r="Y68" s="82">
        <f t="shared" si="23"/>
        <v>0</v>
      </c>
      <c r="Z68" s="82">
        <f t="shared" si="23"/>
        <v>0</v>
      </c>
      <c r="AA68" s="82">
        <f t="shared" si="23"/>
        <v>0</v>
      </c>
      <c r="AB68" s="82">
        <f t="shared" si="23"/>
        <v>0</v>
      </c>
      <c r="AC68" s="82">
        <f t="shared" si="23"/>
        <v>0</v>
      </c>
      <c r="AD68" s="82">
        <f t="shared" si="23"/>
        <v>0</v>
      </c>
      <c r="AE68" s="82">
        <f t="shared" si="23"/>
        <v>0</v>
      </c>
      <c r="AF68" s="82">
        <f t="shared" si="23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" si="24">IF(B53&lt;0,B53*-1,0)</f>
        <v>0</v>
      </c>
      <c r="C69" s="82">
        <f t="shared" ref="C69:Q69" si="25">IF(C53&lt;0,C53*-1,0)</f>
        <v>0</v>
      </c>
      <c r="D69" s="82">
        <f t="shared" si="25"/>
        <v>0</v>
      </c>
      <c r="E69" s="82">
        <f t="shared" si="25"/>
        <v>0</v>
      </c>
      <c r="F69" s="82">
        <f t="shared" si="25"/>
        <v>0</v>
      </c>
      <c r="G69" s="82">
        <f t="shared" si="25"/>
        <v>0</v>
      </c>
      <c r="H69" s="82">
        <f t="shared" si="25"/>
        <v>0</v>
      </c>
      <c r="I69" s="82">
        <f t="shared" si="25"/>
        <v>0</v>
      </c>
      <c r="J69" s="82">
        <f t="shared" si="25"/>
        <v>0</v>
      </c>
      <c r="K69" s="82">
        <f t="shared" si="25"/>
        <v>0</v>
      </c>
      <c r="L69" s="82">
        <f t="shared" si="25"/>
        <v>0</v>
      </c>
      <c r="M69" s="82">
        <f t="shared" si="25"/>
        <v>0</v>
      </c>
      <c r="N69" s="82">
        <f t="shared" si="25"/>
        <v>0</v>
      </c>
      <c r="O69" s="82">
        <f t="shared" si="25"/>
        <v>0</v>
      </c>
      <c r="P69" s="82">
        <f t="shared" si="25"/>
        <v>0</v>
      </c>
      <c r="Q69" s="82">
        <f t="shared" si="25"/>
        <v>0</v>
      </c>
      <c r="R69" s="82">
        <f>IF(R53&lt;0,R53*-1,0)</f>
        <v>0</v>
      </c>
      <c r="S69" s="82">
        <f t="shared" ref="S69:AF69" si="26">IF(S53&lt;0,S53*-1,0)</f>
        <v>0</v>
      </c>
      <c r="T69" s="82">
        <f t="shared" si="26"/>
        <v>0</v>
      </c>
      <c r="U69" s="82">
        <f t="shared" si="26"/>
        <v>0</v>
      </c>
      <c r="V69" s="82">
        <f t="shared" si="26"/>
        <v>0</v>
      </c>
      <c r="W69" s="82">
        <f t="shared" si="26"/>
        <v>0</v>
      </c>
      <c r="X69" s="82">
        <f t="shared" si="26"/>
        <v>0</v>
      </c>
      <c r="Y69" s="82">
        <f t="shared" si="26"/>
        <v>0</v>
      </c>
      <c r="Z69" s="82">
        <f t="shared" si="26"/>
        <v>0</v>
      </c>
      <c r="AA69" s="82">
        <f t="shared" si="26"/>
        <v>0</v>
      </c>
      <c r="AB69" s="82">
        <f t="shared" si="26"/>
        <v>0</v>
      </c>
      <c r="AC69" s="82">
        <f t="shared" si="26"/>
        <v>0</v>
      </c>
      <c r="AD69" s="82">
        <f t="shared" si="26"/>
        <v>0</v>
      </c>
      <c r="AE69" s="82">
        <f t="shared" si="26"/>
        <v>0</v>
      </c>
      <c r="AF69" s="82">
        <f t="shared" si="26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 t="shared" ref="B70" si="27">IF(B51&lt;0,B51*-1,0)</f>
        <v>0</v>
      </c>
      <c r="C70" s="82">
        <f t="shared" ref="C70:AF70" si="28">IF(C51&lt;0,C51*-1,0)</f>
        <v>0</v>
      </c>
      <c r="D70" s="82">
        <f t="shared" si="28"/>
        <v>0</v>
      </c>
      <c r="E70" s="82">
        <f t="shared" si="28"/>
        <v>0</v>
      </c>
      <c r="F70" s="82">
        <f t="shared" si="28"/>
        <v>0</v>
      </c>
      <c r="G70" s="82">
        <f t="shared" si="28"/>
        <v>0</v>
      </c>
      <c r="H70" s="82">
        <f t="shared" si="28"/>
        <v>0</v>
      </c>
      <c r="I70" s="82">
        <f t="shared" si="28"/>
        <v>0</v>
      </c>
      <c r="J70" s="82">
        <f t="shared" si="28"/>
        <v>0</v>
      </c>
      <c r="K70" s="82">
        <f t="shared" si="28"/>
        <v>0</v>
      </c>
      <c r="L70" s="82">
        <f t="shared" si="28"/>
        <v>0</v>
      </c>
      <c r="M70" s="82">
        <f t="shared" si="28"/>
        <v>0</v>
      </c>
      <c r="N70" s="82">
        <f t="shared" si="28"/>
        <v>0</v>
      </c>
      <c r="O70" s="82">
        <f t="shared" si="28"/>
        <v>0</v>
      </c>
      <c r="P70" s="82">
        <f t="shared" si="28"/>
        <v>0</v>
      </c>
      <c r="Q70" s="82">
        <f t="shared" si="28"/>
        <v>0</v>
      </c>
      <c r="R70" s="82">
        <f t="shared" si="28"/>
        <v>0</v>
      </c>
      <c r="S70" s="82">
        <f t="shared" si="28"/>
        <v>0</v>
      </c>
      <c r="T70" s="82">
        <f t="shared" si="28"/>
        <v>0</v>
      </c>
      <c r="U70" s="82">
        <f t="shared" si="28"/>
        <v>0</v>
      </c>
      <c r="V70" s="82">
        <f t="shared" si="28"/>
        <v>0</v>
      </c>
      <c r="W70" s="82">
        <f t="shared" si="28"/>
        <v>0</v>
      </c>
      <c r="X70" s="82">
        <f t="shared" si="28"/>
        <v>0</v>
      </c>
      <c r="Y70" s="82">
        <f t="shared" si="28"/>
        <v>0</v>
      </c>
      <c r="Z70" s="82">
        <f t="shared" si="28"/>
        <v>0</v>
      </c>
      <c r="AA70" s="82">
        <f t="shared" si="28"/>
        <v>0</v>
      </c>
      <c r="AB70" s="82">
        <f t="shared" si="28"/>
        <v>0</v>
      </c>
      <c r="AC70" s="82">
        <f t="shared" si="28"/>
        <v>0</v>
      </c>
      <c r="AD70" s="82">
        <f t="shared" si="28"/>
        <v>0</v>
      </c>
      <c r="AE70" s="82">
        <f t="shared" si="28"/>
        <v>0</v>
      </c>
      <c r="AF70" s="82">
        <f t="shared" si="28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 t="shared" ref="B72" si="29">SUM(B67:B71)</f>
        <v>0</v>
      </c>
      <c r="C72" s="69">
        <f t="shared" ref="C72:AF72" si="30">SUM(C67:C71)</f>
        <v>0</v>
      </c>
      <c r="D72" s="69">
        <f t="shared" si="30"/>
        <v>0</v>
      </c>
      <c r="E72" s="69">
        <f t="shared" si="30"/>
        <v>0</v>
      </c>
      <c r="F72" s="69">
        <f t="shared" si="30"/>
        <v>0</v>
      </c>
      <c r="G72" s="69">
        <f t="shared" si="30"/>
        <v>0</v>
      </c>
      <c r="H72" s="69">
        <f t="shared" si="30"/>
        <v>0</v>
      </c>
      <c r="I72" s="69">
        <f t="shared" si="30"/>
        <v>0</v>
      </c>
      <c r="J72" s="69">
        <f t="shared" si="30"/>
        <v>0</v>
      </c>
      <c r="K72" s="69">
        <f t="shared" si="30"/>
        <v>0</v>
      </c>
      <c r="L72" s="69">
        <f t="shared" si="30"/>
        <v>0</v>
      </c>
      <c r="M72" s="69">
        <f t="shared" si="30"/>
        <v>0</v>
      </c>
      <c r="N72" s="69">
        <f t="shared" si="30"/>
        <v>0</v>
      </c>
      <c r="O72" s="69">
        <f t="shared" si="30"/>
        <v>0</v>
      </c>
      <c r="P72" s="69">
        <f t="shared" si="30"/>
        <v>0</v>
      </c>
      <c r="Q72" s="69">
        <f t="shared" si="30"/>
        <v>0</v>
      </c>
      <c r="R72" s="69">
        <f t="shared" si="30"/>
        <v>0</v>
      </c>
      <c r="S72" s="69">
        <f t="shared" si="30"/>
        <v>0</v>
      </c>
      <c r="T72" s="69">
        <f t="shared" si="30"/>
        <v>0</v>
      </c>
      <c r="U72" s="69">
        <f t="shared" si="30"/>
        <v>0</v>
      </c>
      <c r="V72" s="69">
        <f t="shared" si="30"/>
        <v>0</v>
      </c>
      <c r="W72" s="69">
        <f t="shared" si="30"/>
        <v>0</v>
      </c>
      <c r="X72" s="69">
        <f t="shared" si="30"/>
        <v>0</v>
      </c>
      <c r="Y72" s="69">
        <f t="shared" si="30"/>
        <v>0</v>
      </c>
      <c r="Z72" s="69">
        <f t="shared" si="30"/>
        <v>0</v>
      </c>
      <c r="AA72" s="69">
        <f t="shared" si="30"/>
        <v>0</v>
      </c>
      <c r="AB72" s="69">
        <f t="shared" si="30"/>
        <v>0</v>
      </c>
      <c r="AC72" s="69">
        <f t="shared" si="30"/>
        <v>0</v>
      </c>
      <c r="AD72" s="69">
        <f t="shared" si="30"/>
        <v>0</v>
      </c>
      <c r="AE72" s="69">
        <f t="shared" si="30"/>
        <v>0</v>
      </c>
      <c r="AF72" s="69">
        <f t="shared" si="30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6">
        <v>49.99</v>
      </c>
      <c r="C73" s="94">
        <v>50.03</v>
      </c>
      <c r="D73" s="94">
        <v>50.031999999999996</v>
      </c>
      <c r="E73" s="94">
        <v>50.023000000000003</v>
      </c>
      <c r="F73" s="94">
        <v>50.018999999999998</v>
      </c>
      <c r="G73" s="94">
        <v>50.02</v>
      </c>
      <c r="H73" s="94">
        <v>50.03</v>
      </c>
      <c r="I73" s="94">
        <v>50.03</v>
      </c>
      <c r="J73" s="94">
        <v>50.1</v>
      </c>
      <c r="K73" s="94">
        <v>50.023000000000003</v>
      </c>
      <c r="L73" s="94">
        <v>50.128</v>
      </c>
      <c r="M73" s="94">
        <v>50.037999999999997</v>
      </c>
      <c r="N73" s="94">
        <v>50.05</v>
      </c>
      <c r="O73" s="94">
        <v>49.963000000000001</v>
      </c>
      <c r="P73" s="94">
        <v>50.097999999999999</v>
      </c>
      <c r="Q73" s="95">
        <v>50.052999999999997</v>
      </c>
      <c r="R73" s="94">
        <v>49.99</v>
      </c>
      <c r="S73" s="94">
        <v>50.03</v>
      </c>
      <c r="T73" s="94">
        <v>50</v>
      </c>
      <c r="U73" s="94">
        <v>50.02</v>
      </c>
      <c r="V73" s="94">
        <v>50.03</v>
      </c>
      <c r="W73" s="94">
        <v>50.04</v>
      </c>
      <c r="X73" s="94">
        <v>50.08</v>
      </c>
      <c r="Y73" s="94">
        <v>50.01</v>
      </c>
      <c r="Z73" s="94">
        <v>50</v>
      </c>
      <c r="AA73" s="94">
        <v>49.86</v>
      </c>
      <c r="AB73" s="94">
        <v>49.976999999999997</v>
      </c>
      <c r="AC73" s="94">
        <v>50.042000000000002</v>
      </c>
      <c r="AD73" s="94">
        <v>50.021999999999998</v>
      </c>
      <c r="AE73" s="94">
        <v>50.05</v>
      </c>
      <c r="AF73" s="96">
        <v>50.042999999999999</v>
      </c>
      <c r="AG73" s="97"/>
      <c r="AH73" s="52">
        <f t="shared" si="2"/>
        <v>50.128</v>
      </c>
      <c r="AI73" s="53">
        <f t="shared" si="3"/>
        <v>49.86</v>
      </c>
    </row>
    <row r="74" spans="1:35" x14ac:dyDescent="0.25">
      <c r="A74" s="98" t="s">
        <v>80</v>
      </c>
      <c r="B74" s="100">
        <v>124.1</v>
      </c>
      <c r="C74" s="70">
        <v>124.9</v>
      </c>
      <c r="D74" s="70">
        <v>125.3</v>
      </c>
      <c r="E74" s="70">
        <v>125.3</v>
      </c>
      <c r="F74" s="70">
        <v>122.8</v>
      </c>
      <c r="G74" s="70">
        <v>124.6</v>
      </c>
      <c r="H74" s="70">
        <v>125</v>
      </c>
      <c r="I74" s="70">
        <v>125</v>
      </c>
      <c r="J74" s="70">
        <v>125</v>
      </c>
      <c r="K74" s="70">
        <v>122.1</v>
      </c>
      <c r="L74" s="70">
        <v>122.2</v>
      </c>
      <c r="M74" s="70">
        <v>124.1</v>
      </c>
      <c r="N74" s="70">
        <v>120.6</v>
      </c>
      <c r="O74" s="70">
        <v>120</v>
      </c>
      <c r="P74" s="70">
        <v>120.6</v>
      </c>
      <c r="Q74" s="99">
        <v>122.7</v>
      </c>
      <c r="R74" s="99">
        <v>125.1</v>
      </c>
      <c r="S74" s="99">
        <v>124.1</v>
      </c>
      <c r="T74" s="99">
        <v>124.7</v>
      </c>
      <c r="U74" s="99">
        <v>125.7</v>
      </c>
      <c r="V74" s="99">
        <v>124</v>
      </c>
      <c r="W74" s="99">
        <v>124.2</v>
      </c>
      <c r="X74" s="99">
        <v>123</v>
      </c>
      <c r="Y74" s="99">
        <v>124.2</v>
      </c>
      <c r="Z74" s="99">
        <v>124.9</v>
      </c>
      <c r="AA74" s="70">
        <v>125.9</v>
      </c>
      <c r="AB74" s="70">
        <v>125.3</v>
      </c>
      <c r="AC74" s="70">
        <v>125.5</v>
      </c>
      <c r="AD74" s="70">
        <v>125.4</v>
      </c>
      <c r="AE74" s="70">
        <v>121.5</v>
      </c>
      <c r="AF74" s="100">
        <v>124.2</v>
      </c>
      <c r="AG74" s="101"/>
      <c r="AH74" s="52">
        <f t="shared" si="2"/>
        <v>125.9</v>
      </c>
      <c r="AI74" s="53">
        <f t="shared" si="3"/>
        <v>120</v>
      </c>
    </row>
    <row r="75" spans="1:35" x14ac:dyDescent="0.25">
      <c r="A75" s="98" t="s">
        <v>81</v>
      </c>
      <c r="B75" s="100">
        <v>127.7</v>
      </c>
      <c r="C75" s="70">
        <v>129.30000000000001</v>
      </c>
      <c r="D75" s="70">
        <v>129.5</v>
      </c>
      <c r="E75" s="70">
        <v>129.5</v>
      </c>
      <c r="F75" s="70">
        <v>126.7</v>
      </c>
      <c r="G75" s="70">
        <v>127.9</v>
      </c>
      <c r="H75" s="70">
        <v>128.30000000000001</v>
      </c>
      <c r="I75" s="70">
        <v>128.30000000000001</v>
      </c>
      <c r="J75" s="70">
        <v>127.3</v>
      </c>
      <c r="K75" s="70">
        <v>125.8</v>
      </c>
      <c r="L75" s="70">
        <v>125.8</v>
      </c>
      <c r="M75" s="70">
        <v>127.5</v>
      </c>
      <c r="N75" s="70">
        <v>124</v>
      </c>
      <c r="O75" s="70">
        <v>124</v>
      </c>
      <c r="P75" s="70">
        <v>124.5</v>
      </c>
      <c r="Q75" s="99">
        <v>126.5</v>
      </c>
      <c r="R75" s="99">
        <v>126.8</v>
      </c>
      <c r="S75" s="99">
        <v>127.1</v>
      </c>
      <c r="T75" s="99">
        <v>127.7</v>
      </c>
      <c r="U75" s="99">
        <v>129</v>
      </c>
      <c r="V75" s="99">
        <v>126.2</v>
      </c>
      <c r="W75" s="99">
        <v>127</v>
      </c>
      <c r="X75" s="99">
        <v>126</v>
      </c>
      <c r="Y75" s="99">
        <v>127.7</v>
      </c>
      <c r="Z75" s="99">
        <v>128.19999999999999</v>
      </c>
      <c r="AA75" s="70">
        <v>129</v>
      </c>
      <c r="AB75" s="70">
        <v>128.6</v>
      </c>
      <c r="AC75" s="70">
        <v>128.80000000000001</v>
      </c>
      <c r="AD75" s="70">
        <v>129</v>
      </c>
      <c r="AE75" s="70">
        <v>125.7</v>
      </c>
      <c r="AF75" s="100">
        <v>128.80000000000001</v>
      </c>
      <c r="AG75" s="101"/>
      <c r="AH75" s="52">
        <f t="shared" si="2"/>
        <v>129.5</v>
      </c>
      <c r="AI75" s="53">
        <f t="shared" si="3"/>
        <v>124</v>
      </c>
    </row>
    <row r="76" spans="1:35" x14ac:dyDescent="0.25">
      <c r="A76" s="98" t="s">
        <v>82</v>
      </c>
      <c r="B76" s="100">
        <v>129.19999999999999</v>
      </c>
      <c r="C76" s="70">
        <v>128.19999999999999</v>
      </c>
      <c r="D76" s="70">
        <v>128.69999999999999</v>
      </c>
      <c r="E76" s="70">
        <v>128.69999999999999</v>
      </c>
      <c r="F76" s="70">
        <v>129</v>
      </c>
      <c r="G76" s="70">
        <v>129.4</v>
      </c>
      <c r="H76" s="70">
        <v>129.69999999999999</v>
      </c>
      <c r="I76" s="70">
        <v>129.69999999999999</v>
      </c>
      <c r="J76" s="70">
        <v>127.1</v>
      </c>
      <c r="K76" s="70">
        <v>129.9</v>
      </c>
      <c r="L76" s="70">
        <v>129.9</v>
      </c>
      <c r="M76" s="70">
        <v>124.4</v>
      </c>
      <c r="N76" s="70">
        <v>127</v>
      </c>
      <c r="O76" s="70">
        <v>121</v>
      </c>
      <c r="P76" s="70">
        <v>124.6</v>
      </c>
      <c r="Q76" s="70">
        <v>125.7</v>
      </c>
      <c r="R76" s="70">
        <v>121.4</v>
      </c>
      <c r="S76" s="99">
        <v>125.6</v>
      </c>
      <c r="T76" s="99">
        <v>128</v>
      </c>
      <c r="U76" s="99">
        <v>127.4</v>
      </c>
      <c r="V76" s="99">
        <v>127</v>
      </c>
      <c r="W76" s="99">
        <v>127.8</v>
      </c>
      <c r="X76" s="99">
        <v>127.1</v>
      </c>
      <c r="Y76" s="99">
        <v>130.80000000000001</v>
      </c>
      <c r="Z76" s="99">
        <v>127</v>
      </c>
      <c r="AA76" s="70">
        <v>127.1</v>
      </c>
      <c r="AB76" s="70">
        <v>126.7</v>
      </c>
      <c r="AC76" s="70">
        <v>127.3</v>
      </c>
      <c r="AD76" s="70">
        <v>126.6</v>
      </c>
      <c r="AE76" s="70">
        <v>126.9</v>
      </c>
      <c r="AF76" s="100">
        <v>127.6</v>
      </c>
      <c r="AG76" s="101"/>
      <c r="AH76" s="52">
        <f t="shared" si="2"/>
        <v>130.80000000000001</v>
      </c>
      <c r="AI76" s="53">
        <f t="shared" si="3"/>
        <v>121</v>
      </c>
    </row>
    <row r="77" spans="1:35" x14ac:dyDescent="0.25">
      <c r="A77" s="102" t="s">
        <v>83</v>
      </c>
      <c r="B77" s="100">
        <v>130.9</v>
      </c>
      <c r="C77" s="70">
        <v>130.4</v>
      </c>
      <c r="D77" s="70">
        <v>131.5</v>
      </c>
      <c r="E77" s="70">
        <v>131.5</v>
      </c>
      <c r="F77" s="70">
        <v>132</v>
      </c>
      <c r="G77" s="70">
        <v>131.69999999999999</v>
      </c>
      <c r="H77" s="70">
        <v>131.9</v>
      </c>
      <c r="I77" s="70">
        <v>131.9</v>
      </c>
      <c r="J77" s="70">
        <v>128.9</v>
      </c>
      <c r="K77" s="70">
        <v>133.80000000000001</v>
      </c>
      <c r="L77" s="70">
        <v>133.80000000000001</v>
      </c>
      <c r="M77" s="70">
        <v>126.5</v>
      </c>
      <c r="N77" s="70">
        <v>128.5</v>
      </c>
      <c r="O77" s="70">
        <v>123</v>
      </c>
      <c r="P77" s="70">
        <v>127.2</v>
      </c>
      <c r="Q77" s="70">
        <v>129.1</v>
      </c>
      <c r="R77" s="70">
        <v>124.4</v>
      </c>
      <c r="S77" s="70">
        <v>128.80000000000001</v>
      </c>
      <c r="T77" s="99">
        <v>131.9</v>
      </c>
      <c r="U77" s="99">
        <v>131.19999999999999</v>
      </c>
      <c r="V77" s="99">
        <v>130.80000000000001</v>
      </c>
      <c r="W77" s="99">
        <v>131.6</v>
      </c>
      <c r="X77" s="99">
        <v>130.9</v>
      </c>
      <c r="Y77" s="99">
        <v>134.30000000000001</v>
      </c>
      <c r="Z77" s="99">
        <v>130.9</v>
      </c>
      <c r="AA77" s="70">
        <v>130.80000000000001</v>
      </c>
      <c r="AB77" s="70">
        <v>131.4</v>
      </c>
      <c r="AC77" s="70">
        <v>132.6</v>
      </c>
      <c r="AD77" s="70">
        <v>131.30000000000001</v>
      </c>
      <c r="AE77" s="70">
        <v>131.80000000000001</v>
      </c>
      <c r="AF77" s="100">
        <v>131.9</v>
      </c>
      <c r="AG77" s="101"/>
      <c r="AH77" s="52">
        <f t="shared" si="2"/>
        <v>134.30000000000001</v>
      </c>
      <c r="AI77" s="53">
        <f t="shared" si="3"/>
        <v>123</v>
      </c>
    </row>
    <row r="78" spans="1:35" x14ac:dyDescent="0.25">
      <c r="A78" s="102" t="s">
        <v>84</v>
      </c>
      <c r="B78" s="104">
        <v>132.80000000000001</v>
      </c>
      <c r="C78" s="103">
        <v>134.5</v>
      </c>
      <c r="D78" s="103">
        <v>134</v>
      </c>
      <c r="E78" s="103">
        <v>134</v>
      </c>
      <c r="F78" s="103">
        <v>130.19999999999999</v>
      </c>
      <c r="G78" s="103">
        <v>133.4</v>
      </c>
      <c r="H78" s="103">
        <v>131.9</v>
      </c>
      <c r="I78" s="103">
        <v>131.9</v>
      </c>
      <c r="J78" s="103">
        <v>136.6</v>
      </c>
      <c r="K78" s="103">
        <v>131.80000000000001</v>
      </c>
      <c r="L78" s="103">
        <v>131.80000000000001</v>
      </c>
      <c r="M78" s="103">
        <v>132.6</v>
      </c>
      <c r="N78" s="103">
        <v>132</v>
      </c>
      <c r="O78" s="103">
        <v>130</v>
      </c>
      <c r="P78" s="103">
        <v>128.30000000000001</v>
      </c>
      <c r="Q78" s="103">
        <v>133.30000000000001</v>
      </c>
      <c r="R78" s="103"/>
      <c r="S78" s="70">
        <v>132</v>
      </c>
      <c r="T78" s="99">
        <v>134.5</v>
      </c>
      <c r="U78" s="99">
        <v>135.19999999999999</v>
      </c>
      <c r="V78" s="99">
        <v>131.6</v>
      </c>
      <c r="W78" s="99">
        <v>140.30000000000001</v>
      </c>
      <c r="X78" s="99">
        <v>140.1</v>
      </c>
      <c r="Y78" s="99">
        <v>132.4</v>
      </c>
      <c r="Z78" s="99">
        <v>133.4</v>
      </c>
      <c r="AA78" s="103">
        <v>132.19999999999999</v>
      </c>
      <c r="AB78" s="103">
        <v>133.5</v>
      </c>
      <c r="AC78" s="103">
        <v>133.4</v>
      </c>
      <c r="AD78" s="103">
        <v>134.30000000000001</v>
      </c>
      <c r="AE78" s="103">
        <v>132.6</v>
      </c>
      <c r="AF78" s="104">
        <v>134.5</v>
      </c>
      <c r="AG78" s="105"/>
      <c r="AH78" s="52">
        <f t="shared" si="2"/>
        <v>140.30000000000001</v>
      </c>
      <c r="AI78" s="53">
        <f t="shared" si="3"/>
        <v>128.30000000000001</v>
      </c>
    </row>
    <row r="79" spans="1:35" x14ac:dyDescent="0.25">
      <c r="A79" s="98" t="s">
        <v>85</v>
      </c>
      <c r="B79" s="100">
        <v>130.19999999999999</v>
      </c>
      <c r="C79" s="70">
        <v>131.5</v>
      </c>
      <c r="D79" s="70">
        <v>132.9</v>
      </c>
      <c r="E79" s="70">
        <v>132.9</v>
      </c>
      <c r="F79" s="70">
        <v>132.9</v>
      </c>
      <c r="G79" s="70">
        <v>134</v>
      </c>
      <c r="H79" s="70">
        <v>134.6</v>
      </c>
      <c r="I79" s="70">
        <v>134.6</v>
      </c>
      <c r="J79" s="70">
        <v>126.2</v>
      </c>
      <c r="K79" s="70">
        <v>128.5</v>
      </c>
      <c r="L79" s="70">
        <v>128.5</v>
      </c>
      <c r="M79" s="70">
        <v>126.6</v>
      </c>
      <c r="N79" s="70">
        <v>123</v>
      </c>
      <c r="O79" s="70">
        <v>128</v>
      </c>
      <c r="P79" s="70">
        <v>124</v>
      </c>
      <c r="Q79" s="70">
        <v>130.1</v>
      </c>
      <c r="R79" s="70">
        <v>121</v>
      </c>
      <c r="S79" s="70">
        <v>127.8</v>
      </c>
      <c r="T79" s="99">
        <v>130.5</v>
      </c>
      <c r="U79" s="99">
        <v>131.5</v>
      </c>
      <c r="V79" s="99">
        <v>129.5</v>
      </c>
      <c r="W79" s="99">
        <v>130.9</v>
      </c>
      <c r="X79" s="99">
        <v>131.9</v>
      </c>
      <c r="Y79" s="99">
        <v>131.9</v>
      </c>
      <c r="Z79" s="99">
        <v>128.6</v>
      </c>
      <c r="AA79" s="70">
        <v>120.6</v>
      </c>
      <c r="AB79" s="70">
        <v>124.7</v>
      </c>
      <c r="AC79" s="70">
        <v>125</v>
      </c>
      <c r="AD79" s="70">
        <v>126.5</v>
      </c>
      <c r="AE79" s="70">
        <v>127.3</v>
      </c>
      <c r="AF79" s="100">
        <v>132.9</v>
      </c>
      <c r="AG79" s="101"/>
      <c r="AH79" s="52">
        <f>MAX(B79:AF79)</f>
        <v>134.6</v>
      </c>
      <c r="AI79" s="53">
        <f>MIN(B79:AF79)</f>
        <v>120.6</v>
      </c>
    </row>
    <row r="80" spans="1:35" ht="15.75" thickBot="1" x14ac:dyDescent="0.3">
      <c r="A80" s="98" t="s">
        <v>86</v>
      </c>
      <c r="B80" s="107">
        <v>65.400000000000006</v>
      </c>
      <c r="C80" s="106">
        <v>66.3</v>
      </c>
      <c r="D80" s="106">
        <v>66.400000000000006</v>
      </c>
      <c r="E80" s="106">
        <v>66.400000000000006</v>
      </c>
      <c r="F80" s="106">
        <v>64.5</v>
      </c>
      <c r="G80" s="106">
        <v>65.400000000000006</v>
      </c>
      <c r="H80" s="106">
        <v>65.400000000000006</v>
      </c>
      <c r="I80" s="106">
        <v>65.400000000000006</v>
      </c>
      <c r="J80" s="106">
        <v>65.099999999999994</v>
      </c>
      <c r="K80" s="106">
        <v>64.3</v>
      </c>
      <c r="L80" s="106">
        <v>64.3</v>
      </c>
      <c r="M80" s="106">
        <v>65.099999999999994</v>
      </c>
      <c r="N80" s="106">
        <v>63.1</v>
      </c>
      <c r="O80" s="106">
        <v>63.2</v>
      </c>
      <c r="P80" s="106">
        <v>63.7</v>
      </c>
      <c r="Q80" s="106">
        <v>64.7</v>
      </c>
      <c r="R80" s="106">
        <v>64.8</v>
      </c>
      <c r="S80" s="106">
        <v>64.900000000000006</v>
      </c>
      <c r="T80" s="106">
        <v>65.3</v>
      </c>
      <c r="U80" s="106">
        <v>65.900000000000006</v>
      </c>
      <c r="V80" s="106">
        <v>64.400000000000006</v>
      </c>
      <c r="W80" s="106">
        <v>64.900000000000006</v>
      </c>
      <c r="X80" s="106">
        <v>64.5</v>
      </c>
      <c r="Y80" s="106">
        <v>65.2</v>
      </c>
      <c r="Z80" s="106">
        <v>65.400000000000006</v>
      </c>
      <c r="AA80" s="106">
        <v>65.8</v>
      </c>
      <c r="AB80" s="106">
        <v>65.8</v>
      </c>
      <c r="AC80" s="106">
        <v>65.400000000000006</v>
      </c>
      <c r="AD80" s="106">
        <v>65.900000000000006</v>
      </c>
      <c r="AE80" s="106">
        <v>64.099999999999994</v>
      </c>
      <c r="AF80" s="107">
        <v>66</v>
      </c>
      <c r="AG80" s="108"/>
      <c r="AH80" s="52">
        <f>MAX(B80:AF80)</f>
        <v>66.400000000000006</v>
      </c>
      <c r="AI80" s="53">
        <f>MIN(B80:AF80)</f>
        <v>63.1</v>
      </c>
    </row>
    <row r="81" spans="1:37" x14ac:dyDescent="0.25">
      <c r="A81" s="109" t="s">
        <v>87</v>
      </c>
      <c r="B81" s="110">
        <f t="shared" ref="B81" si="31">SUMIF(B49:B58,"&gt;0")</f>
        <v>369</v>
      </c>
      <c r="C81" s="110">
        <f t="shared" ref="C81:AF81" si="32">SUMIF(C49:C58,"&gt;0")</f>
        <v>343</v>
      </c>
      <c r="D81" s="110">
        <f t="shared" si="32"/>
        <v>323.60000000000002</v>
      </c>
      <c r="E81" s="110">
        <f t="shared" si="32"/>
        <v>301.39999999999998</v>
      </c>
      <c r="F81" s="110">
        <f t="shared" si="32"/>
        <v>266</v>
      </c>
      <c r="G81" s="110">
        <f t="shared" si="32"/>
        <v>291</v>
      </c>
      <c r="H81" s="110">
        <f t="shared" si="32"/>
        <v>258.5</v>
      </c>
      <c r="I81" s="110">
        <f t="shared" si="32"/>
        <v>336</v>
      </c>
      <c r="J81" s="110">
        <f t="shared" si="32"/>
        <v>305</v>
      </c>
      <c r="K81" s="110">
        <f t="shared" si="32"/>
        <v>318</v>
      </c>
      <c r="L81" s="110">
        <f t="shared" si="32"/>
        <v>322</v>
      </c>
      <c r="M81" s="110">
        <f t="shared" si="32"/>
        <v>353</v>
      </c>
      <c r="N81" s="110">
        <f t="shared" si="32"/>
        <v>397</v>
      </c>
      <c r="O81" s="110">
        <f t="shared" si="32"/>
        <v>374</v>
      </c>
      <c r="P81" s="110">
        <f t="shared" si="32"/>
        <v>390</v>
      </c>
      <c r="Q81" s="110">
        <f t="shared" si="32"/>
        <v>383.7</v>
      </c>
      <c r="R81" s="110">
        <f t="shared" si="32"/>
        <v>305</v>
      </c>
      <c r="S81" s="110">
        <f t="shared" si="32"/>
        <v>302.8</v>
      </c>
      <c r="T81" s="110">
        <f t="shared" si="32"/>
        <v>291.69</v>
      </c>
      <c r="U81" s="110">
        <f t="shared" si="32"/>
        <v>245.3</v>
      </c>
      <c r="V81" s="110">
        <f t="shared" si="32"/>
        <v>286.89999999999998</v>
      </c>
      <c r="W81" s="110">
        <f t="shared" si="32"/>
        <v>275.55</v>
      </c>
      <c r="X81" s="110">
        <f t="shared" si="32"/>
        <v>305.83</v>
      </c>
      <c r="Y81" s="110">
        <f t="shared" si="32"/>
        <v>303.60000000000002</v>
      </c>
      <c r="Z81" s="110">
        <f t="shared" si="32"/>
        <v>359.3</v>
      </c>
      <c r="AA81" s="110">
        <f t="shared" si="32"/>
        <v>370.3</v>
      </c>
      <c r="AB81" s="110">
        <f t="shared" si="32"/>
        <v>380.79999999999995</v>
      </c>
      <c r="AC81" s="110">
        <f t="shared" si="32"/>
        <v>395.6</v>
      </c>
      <c r="AD81" s="110">
        <f t="shared" si="32"/>
        <v>306.04000000000002</v>
      </c>
      <c r="AE81" s="110">
        <f t="shared" si="32"/>
        <v>279.02999999999997</v>
      </c>
      <c r="AF81" s="110">
        <f t="shared" si="32"/>
        <v>277.47000000000003</v>
      </c>
      <c r="AG81" s="111"/>
      <c r="AH81" s="52">
        <f>MAX(B81:AF81)</f>
        <v>397</v>
      </c>
      <c r="AI81" s="53">
        <f>MIN(B81:AF81)</f>
        <v>245.3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" si="33">B11+B13+B18+B35+B37+B39+B41+B95+B109+B111+B122+B128+B131+B140+B144+B145+B148+B155+B160+B163+B164+B165+B173+B178+B84+B85+B86+B87+B100</f>
        <v>128.91999999999996</v>
      </c>
      <c r="C83" s="115">
        <f t="shared" ref="C83:AF83" si="34">C11+C13+C18+C35+C37+C39+C41+C95+C109+C111+C122+C128+C131+C140+C144+C145+C148+C155+C160+C163+C164+C165+C173+C178+C84+C85+C86+C87+C100</f>
        <v>127.01999999999995</v>
      </c>
      <c r="D83" s="115">
        <f t="shared" si="34"/>
        <v>124.21999999999997</v>
      </c>
      <c r="E83" s="115">
        <f t="shared" si="34"/>
        <v>123.51999999999995</v>
      </c>
      <c r="F83" s="115">
        <f t="shared" si="34"/>
        <v>135.61999999999998</v>
      </c>
      <c r="G83" s="115">
        <f t="shared" si="34"/>
        <v>171.71999999999997</v>
      </c>
      <c r="H83" s="115">
        <f t="shared" si="34"/>
        <v>176.61999999999998</v>
      </c>
      <c r="I83" s="115">
        <f t="shared" si="34"/>
        <v>204.61999999999998</v>
      </c>
      <c r="J83" s="115">
        <f t="shared" si="34"/>
        <v>222.81999999999996</v>
      </c>
      <c r="K83" s="115">
        <f t="shared" si="34"/>
        <v>234.71999999999994</v>
      </c>
      <c r="L83" s="115">
        <f t="shared" si="34"/>
        <v>236.11999999999998</v>
      </c>
      <c r="M83" s="115">
        <f t="shared" si="34"/>
        <v>233.01999999999998</v>
      </c>
      <c r="N83" s="115">
        <f t="shared" si="34"/>
        <v>231.01999999999998</v>
      </c>
      <c r="O83" s="115">
        <f t="shared" si="34"/>
        <v>230.01999999999998</v>
      </c>
      <c r="P83" s="115">
        <f t="shared" si="34"/>
        <v>234.11999999999998</v>
      </c>
      <c r="Q83" s="115">
        <f t="shared" si="34"/>
        <v>230.72</v>
      </c>
      <c r="R83" s="115">
        <f t="shared" si="34"/>
        <v>215.92000000000002</v>
      </c>
      <c r="S83" s="115">
        <f t="shared" si="34"/>
        <v>220.21999999999997</v>
      </c>
      <c r="T83" s="115">
        <f t="shared" si="34"/>
        <v>233.82000000000002</v>
      </c>
      <c r="U83" s="115">
        <f t="shared" si="34"/>
        <v>247.52</v>
      </c>
      <c r="V83" s="115">
        <f t="shared" si="34"/>
        <v>245.91999999999996</v>
      </c>
      <c r="W83" s="115">
        <f t="shared" si="34"/>
        <v>240.01999999999998</v>
      </c>
      <c r="X83" s="115">
        <f t="shared" si="34"/>
        <v>246.22</v>
      </c>
      <c r="Y83" s="115">
        <f t="shared" si="34"/>
        <v>258.81999999999994</v>
      </c>
      <c r="Z83" s="115">
        <f t="shared" si="34"/>
        <v>273.62</v>
      </c>
      <c r="AA83" s="115">
        <f t="shared" si="34"/>
        <v>257.61999999999995</v>
      </c>
      <c r="AB83" s="115">
        <f t="shared" si="34"/>
        <v>252.02</v>
      </c>
      <c r="AC83" s="115">
        <f t="shared" si="34"/>
        <v>211.22</v>
      </c>
      <c r="AD83" s="115">
        <f t="shared" si="34"/>
        <v>170.12</v>
      </c>
      <c r="AE83" s="115">
        <f t="shared" si="34"/>
        <v>131.22</v>
      </c>
      <c r="AF83" s="115">
        <f t="shared" si="34"/>
        <v>126.42</v>
      </c>
      <c r="AG83" s="116"/>
      <c r="AH83" s="52">
        <f>MAX(B83:AF83)</f>
        <v>273.62</v>
      </c>
      <c r="AI83" s="53">
        <f>MIN(B83:AF83)</f>
        <v>123.51999999999995</v>
      </c>
    </row>
    <row r="84" spans="1:37" x14ac:dyDescent="0.25">
      <c r="A84" s="117" t="s">
        <v>89</v>
      </c>
      <c r="B84" s="119">
        <v>11.9</v>
      </c>
      <c r="C84" s="118">
        <v>11.2</v>
      </c>
      <c r="D84" s="118">
        <v>16</v>
      </c>
      <c r="E84" s="118">
        <v>22</v>
      </c>
      <c r="F84" s="118">
        <v>18.399999999999999</v>
      </c>
      <c r="G84" s="118">
        <v>12.4</v>
      </c>
      <c r="H84" s="118">
        <v>25</v>
      </c>
      <c r="I84" s="118">
        <v>45</v>
      </c>
      <c r="J84" s="118">
        <v>51</v>
      </c>
      <c r="K84" s="118">
        <v>54</v>
      </c>
      <c r="L84" s="118">
        <v>45</v>
      </c>
      <c r="M84" s="118">
        <v>36.799999999999997</v>
      </c>
      <c r="N84" s="118">
        <v>42</v>
      </c>
      <c r="O84" s="118">
        <v>38</v>
      </c>
      <c r="P84" s="118">
        <v>38</v>
      </c>
      <c r="Q84" s="118">
        <v>37.799999999999997</v>
      </c>
      <c r="R84" s="118">
        <v>21.6</v>
      </c>
      <c r="S84" s="118">
        <v>42</v>
      </c>
      <c r="T84" s="118">
        <v>43.7</v>
      </c>
      <c r="U84" s="118">
        <v>39.200000000000003</v>
      </c>
      <c r="V84" s="118">
        <v>47.1</v>
      </c>
      <c r="W84" s="118">
        <v>40.4</v>
      </c>
      <c r="X84" s="118">
        <v>36.5</v>
      </c>
      <c r="Y84" s="118">
        <v>39.1</v>
      </c>
      <c r="Z84" s="118">
        <v>33.9</v>
      </c>
      <c r="AA84" s="50">
        <v>18.3</v>
      </c>
      <c r="AB84" s="50">
        <v>21.2</v>
      </c>
      <c r="AC84" s="50">
        <v>21.6</v>
      </c>
      <c r="AD84" s="50">
        <v>25.7</v>
      </c>
      <c r="AE84" s="50">
        <v>22.3</v>
      </c>
      <c r="AF84" s="119">
        <v>16.100000000000001</v>
      </c>
      <c r="AG84" s="120">
        <v>75</v>
      </c>
      <c r="AH84" s="52">
        <f>IF(ABS(MAX(B84:AF84))&gt;ABS(MIN(B84:AF84)),MAX(B84:AF84),MIN(B84:AF84))</f>
        <v>54</v>
      </c>
      <c r="AI84" s="121">
        <f>INDEX($B$9:$AF$9,1,MATCH(AH84,B84:AF84,0))</f>
        <v>0.3125</v>
      </c>
    </row>
    <row r="85" spans="1:37" x14ac:dyDescent="0.25">
      <c r="A85" s="122" t="s">
        <v>90</v>
      </c>
      <c r="B85" s="123">
        <f>-1.2-4.6</f>
        <v>-5.8</v>
      </c>
      <c r="C85" s="83">
        <f>-1.7-3.2</f>
        <v>-4.9000000000000004</v>
      </c>
      <c r="D85" s="83">
        <v>-8</v>
      </c>
      <c r="E85" s="83">
        <v>-15</v>
      </c>
      <c r="F85" s="83">
        <v>-6</v>
      </c>
      <c r="G85" s="83">
        <v>-2</v>
      </c>
      <c r="H85" s="83">
        <v>-3</v>
      </c>
      <c r="I85" s="83">
        <v>-5</v>
      </c>
      <c r="J85" s="83">
        <v>-7</v>
      </c>
      <c r="K85" s="83">
        <v>0</v>
      </c>
      <c r="L85" s="83">
        <v>7</v>
      </c>
      <c r="M85" s="83">
        <v>8.8000000000000007</v>
      </c>
      <c r="N85" s="83">
        <v>12</v>
      </c>
      <c r="O85" s="83">
        <v>8</v>
      </c>
      <c r="P85" s="83">
        <v>8</v>
      </c>
      <c r="Q85" s="83">
        <v>8</v>
      </c>
      <c r="R85" s="83">
        <v>13.8</v>
      </c>
      <c r="S85" s="83">
        <f>-6.4-9</f>
        <v>-15.4</v>
      </c>
      <c r="T85" s="83">
        <f>-6-7.7</f>
        <v>-13.7</v>
      </c>
      <c r="U85" s="83">
        <v>5.4</v>
      </c>
      <c r="V85" s="83">
        <v>1.7</v>
      </c>
      <c r="W85" s="83">
        <v>0</v>
      </c>
      <c r="X85" s="83">
        <v>10.5</v>
      </c>
      <c r="Y85" s="83">
        <v>5.6</v>
      </c>
      <c r="Z85" s="83">
        <v>14.6</v>
      </c>
      <c r="AA85" s="70">
        <v>15</v>
      </c>
      <c r="AB85" s="70">
        <v>12.8</v>
      </c>
      <c r="AC85" s="70">
        <v>-2.5</v>
      </c>
      <c r="AD85" s="70">
        <v>-20.8</v>
      </c>
      <c r="AE85" s="70">
        <v>-10.7</v>
      </c>
      <c r="AF85" s="123">
        <v>-55</v>
      </c>
      <c r="AG85" s="120">
        <v>240</v>
      </c>
      <c r="AH85" s="52">
        <f>IF(ABS(MAX(B85:AF85))&gt;ABS(MIN(B85:AF85)),MAX(B85:AF85),MIN(B85:AF85))</f>
        <v>-55</v>
      </c>
      <c r="AI85" s="121">
        <f>INDEX($B$9:$AF$9,1,MATCH(AH85,B85:AF85,0))</f>
        <v>1</v>
      </c>
    </row>
    <row r="86" spans="1:37" x14ac:dyDescent="0.25">
      <c r="A86" s="122" t="s">
        <v>91</v>
      </c>
      <c r="B86" s="123">
        <v>0.5</v>
      </c>
      <c r="C86" s="83">
        <v>3</v>
      </c>
      <c r="D86" s="83">
        <v>0</v>
      </c>
      <c r="E86" s="83">
        <v>0.7</v>
      </c>
      <c r="F86" s="83">
        <v>0.2</v>
      </c>
      <c r="G86" s="83">
        <v>13.2</v>
      </c>
      <c r="H86" s="83">
        <v>9.4</v>
      </c>
      <c r="I86" s="83">
        <v>9</v>
      </c>
      <c r="J86" s="83">
        <v>8.1999999999999993</v>
      </c>
      <c r="K86" s="83">
        <v>3.7</v>
      </c>
      <c r="L86" s="83">
        <v>15.4</v>
      </c>
      <c r="M86" s="83">
        <v>21.5</v>
      </c>
      <c r="N86" s="83">
        <v>17</v>
      </c>
      <c r="O86" s="83">
        <v>23</v>
      </c>
      <c r="P86" s="83">
        <v>23.5</v>
      </c>
      <c r="Q86" s="83">
        <v>22.1</v>
      </c>
      <c r="R86" s="83">
        <v>35.9</v>
      </c>
      <c r="S86" s="83">
        <v>10.1</v>
      </c>
      <c r="T86" s="83">
        <v>8.8000000000000007</v>
      </c>
      <c r="U86" s="83">
        <v>9.9</v>
      </c>
      <c r="V86" s="83">
        <v>5</v>
      </c>
      <c r="W86" s="83">
        <v>7.6</v>
      </c>
      <c r="X86" s="83">
        <v>7.9</v>
      </c>
      <c r="Y86" s="83">
        <v>18.100000000000001</v>
      </c>
      <c r="Z86" s="83">
        <v>27.6</v>
      </c>
      <c r="AA86" s="70">
        <v>37</v>
      </c>
      <c r="AB86" s="70">
        <v>28</v>
      </c>
      <c r="AC86" s="70">
        <v>30.5</v>
      </c>
      <c r="AD86" s="70">
        <v>23.8</v>
      </c>
      <c r="AE86" s="70">
        <v>0.5</v>
      </c>
      <c r="AF86" s="123">
        <v>-4.2</v>
      </c>
      <c r="AG86" s="120">
        <v>60</v>
      </c>
      <c r="AH86" s="52">
        <f>IF(ABS(MAX(B86:AF86))&gt;ABS(MIN(B86:AF86)),MAX(B86:AF86),MIN(B86:AF86))</f>
        <v>37</v>
      </c>
      <c r="AI86" s="121">
        <f>INDEX($B$9:$AF$9,1,MATCH(AH86,B86:AF86,0))</f>
        <v>0.83333333333333337</v>
      </c>
    </row>
    <row r="87" spans="1:37" x14ac:dyDescent="0.25">
      <c r="A87" s="124" t="s">
        <v>92</v>
      </c>
      <c r="B87" s="126">
        <v>-69.5</v>
      </c>
      <c r="C87" s="85">
        <v>-74.099999999999994</v>
      </c>
      <c r="D87" s="85">
        <v>-74.599999999999994</v>
      </c>
      <c r="E87" s="85">
        <v>-75</v>
      </c>
      <c r="F87" s="85">
        <v>-67.5</v>
      </c>
      <c r="G87" s="85">
        <v>-42.4</v>
      </c>
      <c r="H87" s="85">
        <v>-48</v>
      </c>
      <c r="I87" s="85">
        <v>-35</v>
      </c>
      <c r="J87" s="85">
        <v>-20</v>
      </c>
      <c r="K87" s="85">
        <v>-14.3</v>
      </c>
      <c r="L87" s="85">
        <v>-21.4</v>
      </c>
      <c r="M87" s="85">
        <v>-24.1</v>
      </c>
      <c r="N87" s="85">
        <v>-30</v>
      </c>
      <c r="O87" s="85">
        <v>-29</v>
      </c>
      <c r="P87" s="85">
        <v>-26</v>
      </c>
      <c r="Q87" s="85">
        <v>-27.4</v>
      </c>
      <c r="R87" s="85">
        <v>3.9</v>
      </c>
      <c r="S87" s="85">
        <v>-4.7</v>
      </c>
      <c r="T87" s="85">
        <v>0</v>
      </c>
      <c r="U87" s="85">
        <v>0</v>
      </c>
      <c r="V87" s="85">
        <v>0</v>
      </c>
      <c r="W87" s="85">
        <v>0</v>
      </c>
      <c r="X87" s="85">
        <v>0</v>
      </c>
      <c r="Y87" s="85">
        <v>0</v>
      </c>
      <c r="Z87" s="85">
        <v>0</v>
      </c>
      <c r="AA87" s="125">
        <v>-9.8000000000000007</v>
      </c>
      <c r="AB87" s="125">
        <v>-7.4</v>
      </c>
      <c r="AC87" s="125">
        <v>23.3</v>
      </c>
      <c r="AD87" s="125">
        <v>6.3</v>
      </c>
      <c r="AE87" s="125">
        <v>-75.5</v>
      </c>
      <c r="AF87" s="126">
        <v>-23.8</v>
      </c>
      <c r="AG87" s="127">
        <v>120</v>
      </c>
      <c r="AH87" s="52">
        <f>IF(ABS(MAX(B87:AF87))&gt;ABS(MIN(B87:AF87)),MAX(B87:AF87),MIN(B87:AF87))</f>
        <v>-75.5</v>
      </c>
      <c r="AI87" s="121">
        <f>INDEX($B$9:$AF$9,1,MATCH(AH87,B87:AF87,0))</f>
        <v>0.95833333333333304</v>
      </c>
    </row>
    <row r="88" spans="1:37" ht="15.75" thickBot="1" x14ac:dyDescent="0.3">
      <c r="A88" s="124" t="s">
        <v>93</v>
      </c>
      <c r="B88" s="126">
        <v>104</v>
      </c>
      <c r="C88" s="85">
        <v>111</v>
      </c>
      <c r="D88" s="85">
        <v>101</v>
      </c>
      <c r="E88" s="85">
        <v>95</v>
      </c>
      <c r="F88" s="85">
        <v>110</v>
      </c>
      <c r="G88" s="85">
        <v>115</v>
      </c>
      <c r="H88" s="85">
        <v>87</v>
      </c>
      <c r="I88" s="85">
        <v>100</v>
      </c>
      <c r="J88" s="85">
        <v>67</v>
      </c>
      <c r="K88" s="85">
        <v>88</v>
      </c>
      <c r="L88" s="85">
        <v>95</v>
      </c>
      <c r="M88" s="85">
        <v>100</v>
      </c>
      <c r="N88" s="85">
        <v>110</v>
      </c>
      <c r="O88" s="85">
        <v>102</v>
      </c>
      <c r="P88" s="85">
        <v>95</v>
      </c>
      <c r="Q88" s="85">
        <v>95.7</v>
      </c>
      <c r="R88" s="85">
        <v>79.099999999999994</v>
      </c>
      <c r="S88" s="85">
        <v>83.2</v>
      </c>
      <c r="T88" s="85">
        <v>86.2</v>
      </c>
      <c r="U88" s="85">
        <v>45.8</v>
      </c>
      <c r="V88" s="85">
        <v>72.7</v>
      </c>
      <c r="W88" s="85">
        <v>74.900000000000006</v>
      </c>
      <c r="X88" s="85">
        <v>91</v>
      </c>
      <c r="Y88" s="85">
        <v>79.8</v>
      </c>
      <c r="Z88" s="85">
        <v>87.5</v>
      </c>
      <c r="AA88" s="125">
        <v>80.599999999999994</v>
      </c>
      <c r="AB88" s="125">
        <v>84.2</v>
      </c>
      <c r="AC88" s="125">
        <v>70.7</v>
      </c>
      <c r="AD88" s="125">
        <v>55.6</v>
      </c>
      <c r="AE88" s="125">
        <v>102.3</v>
      </c>
      <c r="AF88" s="126">
        <v>62.7</v>
      </c>
      <c r="AG88" s="127"/>
      <c r="AH88" s="52">
        <f>IF(ABS(MAX(B88:AF88))&gt;ABS(MIN(B88:AF88)),MAX(B88:AF88),MIN(B88:AF88))</f>
        <v>115</v>
      </c>
      <c r="AI88" s="121">
        <f>INDEX($B$9:$AF$9,1,MATCH(AH88,B88:AF88,0))</f>
        <v>0.22916666666666666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35">B90</f>
        <v>9.9</v>
      </c>
      <c r="D90" s="133">
        <f t="shared" si="35"/>
        <v>9.9</v>
      </c>
      <c r="E90" s="133">
        <f t="shared" si="35"/>
        <v>9.9</v>
      </c>
      <c r="F90" s="133">
        <f t="shared" si="35"/>
        <v>9.9</v>
      </c>
      <c r="G90" s="133">
        <f t="shared" si="35"/>
        <v>9.9</v>
      </c>
      <c r="H90" s="133">
        <f t="shared" si="35"/>
        <v>9.9</v>
      </c>
      <c r="I90" s="133">
        <f t="shared" si="35"/>
        <v>9.9</v>
      </c>
      <c r="J90" s="133">
        <f t="shared" si="35"/>
        <v>9.9</v>
      </c>
      <c r="K90" s="133">
        <f t="shared" si="35"/>
        <v>9.9</v>
      </c>
      <c r="L90" s="133">
        <f t="shared" si="35"/>
        <v>9.9</v>
      </c>
      <c r="M90" s="133">
        <f t="shared" si="35"/>
        <v>9.9</v>
      </c>
      <c r="N90" s="133">
        <f t="shared" si="35"/>
        <v>9.9</v>
      </c>
      <c r="O90" s="133">
        <f t="shared" si="35"/>
        <v>9.9</v>
      </c>
      <c r="P90" s="133">
        <f t="shared" si="35"/>
        <v>9.9</v>
      </c>
      <c r="Q90" s="133">
        <f t="shared" si="35"/>
        <v>9.9</v>
      </c>
      <c r="R90" s="133">
        <f t="shared" si="35"/>
        <v>9.9</v>
      </c>
      <c r="S90" s="133">
        <f t="shared" ref="S90:AF105" si="36">R90</f>
        <v>9.9</v>
      </c>
      <c r="T90" s="133">
        <f t="shared" si="36"/>
        <v>9.9</v>
      </c>
      <c r="U90" s="133">
        <f t="shared" si="36"/>
        <v>9.9</v>
      </c>
      <c r="V90" s="133">
        <f t="shared" si="36"/>
        <v>9.9</v>
      </c>
      <c r="W90" s="133">
        <f t="shared" si="36"/>
        <v>9.9</v>
      </c>
      <c r="X90" s="133">
        <f t="shared" si="36"/>
        <v>9.9</v>
      </c>
      <c r="Y90" s="133">
        <f t="shared" si="36"/>
        <v>9.9</v>
      </c>
      <c r="Z90" s="133">
        <f t="shared" si="36"/>
        <v>9.9</v>
      </c>
      <c r="AA90" s="133">
        <f t="shared" si="36"/>
        <v>9.9</v>
      </c>
      <c r="AB90" s="133">
        <f t="shared" si="36"/>
        <v>9.9</v>
      </c>
      <c r="AC90" s="133">
        <f t="shared" si="36"/>
        <v>9.9</v>
      </c>
      <c r="AD90" s="133">
        <f t="shared" si="36"/>
        <v>9.9</v>
      </c>
      <c r="AE90" s="133">
        <f t="shared" si="36"/>
        <v>9.9</v>
      </c>
      <c r="AF90" s="133">
        <f t="shared" si="36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35"/>
        <v>9.6</v>
      </c>
      <c r="D91" s="136">
        <f t="shared" si="35"/>
        <v>9.6</v>
      </c>
      <c r="E91" s="136">
        <f t="shared" si="35"/>
        <v>9.6</v>
      </c>
      <c r="F91" s="136">
        <f t="shared" si="35"/>
        <v>9.6</v>
      </c>
      <c r="G91" s="136">
        <f t="shared" si="35"/>
        <v>9.6</v>
      </c>
      <c r="H91" s="136">
        <f t="shared" si="35"/>
        <v>9.6</v>
      </c>
      <c r="I91" s="136">
        <f t="shared" si="35"/>
        <v>9.6</v>
      </c>
      <c r="J91" s="136">
        <f t="shared" si="35"/>
        <v>9.6</v>
      </c>
      <c r="K91" s="136">
        <f t="shared" si="35"/>
        <v>9.6</v>
      </c>
      <c r="L91" s="136">
        <f t="shared" si="35"/>
        <v>9.6</v>
      </c>
      <c r="M91" s="136">
        <f t="shared" si="35"/>
        <v>9.6</v>
      </c>
      <c r="N91" s="136">
        <f t="shared" si="35"/>
        <v>9.6</v>
      </c>
      <c r="O91" s="136">
        <f t="shared" si="35"/>
        <v>9.6</v>
      </c>
      <c r="P91" s="136">
        <f t="shared" si="35"/>
        <v>9.6</v>
      </c>
      <c r="Q91" s="136">
        <f t="shared" si="35"/>
        <v>9.6</v>
      </c>
      <c r="R91" s="136">
        <f t="shared" si="35"/>
        <v>9.6</v>
      </c>
      <c r="S91" s="136">
        <f t="shared" si="36"/>
        <v>9.6</v>
      </c>
      <c r="T91" s="136">
        <f t="shared" si="36"/>
        <v>9.6</v>
      </c>
      <c r="U91" s="136">
        <f t="shared" si="36"/>
        <v>9.6</v>
      </c>
      <c r="V91" s="136">
        <f t="shared" si="36"/>
        <v>9.6</v>
      </c>
      <c r="W91" s="136">
        <f t="shared" si="36"/>
        <v>9.6</v>
      </c>
      <c r="X91" s="136">
        <f t="shared" si="36"/>
        <v>9.6</v>
      </c>
      <c r="Y91" s="136">
        <f t="shared" si="36"/>
        <v>9.6</v>
      </c>
      <c r="Z91" s="136">
        <f t="shared" si="36"/>
        <v>9.6</v>
      </c>
      <c r="AA91" s="136">
        <f t="shared" si="36"/>
        <v>9.6</v>
      </c>
      <c r="AB91" s="136">
        <f t="shared" si="36"/>
        <v>9.6</v>
      </c>
      <c r="AC91" s="136">
        <f t="shared" si="36"/>
        <v>9.6</v>
      </c>
      <c r="AD91" s="136">
        <f t="shared" si="36"/>
        <v>9.6</v>
      </c>
      <c r="AE91" s="136">
        <f t="shared" si="36"/>
        <v>9.6</v>
      </c>
      <c r="AF91" s="136">
        <f t="shared" si="36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35"/>
        <v>9.98</v>
      </c>
      <c r="D92" s="136">
        <f t="shared" si="35"/>
        <v>9.98</v>
      </c>
      <c r="E92" s="136">
        <f t="shared" si="35"/>
        <v>9.98</v>
      </c>
      <c r="F92" s="136">
        <f t="shared" si="35"/>
        <v>9.98</v>
      </c>
      <c r="G92" s="136">
        <f t="shared" si="35"/>
        <v>9.98</v>
      </c>
      <c r="H92" s="136">
        <f t="shared" si="35"/>
        <v>9.98</v>
      </c>
      <c r="I92" s="136">
        <f t="shared" si="35"/>
        <v>9.98</v>
      </c>
      <c r="J92" s="136">
        <f t="shared" si="35"/>
        <v>9.98</v>
      </c>
      <c r="K92" s="136">
        <f t="shared" si="35"/>
        <v>9.98</v>
      </c>
      <c r="L92" s="136">
        <f t="shared" si="35"/>
        <v>9.98</v>
      </c>
      <c r="M92" s="136">
        <f t="shared" si="35"/>
        <v>9.98</v>
      </c>
      <c r="N92" s="136">
        <f t="shared" si="35"/>
        <v>9.98</v>
      </c>
      <c r="O92" s="136">
        <f t="shared" si="35"/>
        <v>9.98</v>
      </c>
      <c r="P92" s="136">
        <f t="shared" si="35"/>
        <v>9.98</v>
      </c>
      <c r="Q92" s="136">
        <f t="shared" si="35"/>
        <v>9.98</v>
      </c>
      <c r="R92" s="136">
        <f t="shared" si="35"/>
        <v>9.98</v>
      </c>
      <c r="S92" s="136">
        <f t="shared" si="36"/>
        <v>9.98</v>
      </c>
      <c r="T92" s="136">
        <f t="shared" si="36"/>
        <v>9.98</v>
      </c>
      <c r="U92" s="136">
        <f t="shared" si="36"/>
        <v>9.98</v>
      </c>
      <c r="V92" s="136">
        <f t="shared" si="36"/>
        <v>9.98</v>
      </c>
      <c r="W92" s="136">
        <f t="shared" si="36"/>
        <v>9.98</v>
      </c>
      <c r="X92" s="136">
        <f t="shared" si="36"/>
        <v>9.98</v>
      </c>
      <c r="Y92" s="136">
        <f t="shared" si="36"/>
        <v>9.98</v>
      </c>
      <c r="Z92" s="136">
        <f t="shared" si="36"/>
        <v>9.98</v>
      </c>
      <c r="AA92" s="136">
        <f t="shared" si="36"/>
        <v>9.98</v>
      </c>
      <c r="AB92" s="136">
        <f t="shared" si="36"/>
        <v>9.98</v>
      </c>
      <c r="AC92" s="136">
        <f t="shared" si="36"/>
        <v>9.98</v>
      </c>
      <c r="AD92" s="136">
        <f t="shared" si="36"/>
        <v>9.98</v>
      </c>
      <c r="AE92" s="136">
        <f t="shared" si="36"/>
        <v>9.98</v>
      </c>
      <c r="AF92" s="136">
        <f t="shared" si="36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35"/>
        <v>9.1</v>
      </c>
      <c r="D93" s="136">
        <f t="shared" si="35"/>
        <v>9.1</v>
      </c>
      <c r="E93" s="136">
        <f t="shared" si="35"/>
        <v>9.1</v>
      </c>
      <c r="F93" s="136">
        <f t="shared" si="35"/>
        <v>9.1</v>
      </c>
      <c r="G93" s="136">
        <f t="shared" si="35"/>
        <v>9.1</v>
      </c>
      <c r="H93" s="136">
        <f t="shared" si="35"/>
        <v>9.1</v>
      </c>
      <c r="I93" s="136">
        <f t="shared" si="35"/>
        <v>9.1</v>
      </c>
      <c r="J93" s="136">
        <f t="shared" si="35"/>
        <v>9.1</v>
      </c>
      <c r="K93" s="136">
        <f t="shared" si="35"/>
        <v>9.1</v>
      </c>
      <c r="L93" s="136">
        <f t="shared" si="35"/>
        <v>9.1</v>
      </c>
      <c r="M93" s="136">
        <f t="shared" si="35"/>
        <v>9.1</v>
      </c>
      <c r="N93" s="136">
        <f t="shared" si="35"/>
        <v>9.1</v>
      </c>
      <c r="O93" s="136">
        <f t="shared" si="35"/>
        <v>9.1</v>
      </c>
      <c r="P93" s="136">
        <f t="shared" si="35"/>
        <v>9.1</v>
      </c>
      <c r="Q93" s="136">
        <f t="shared" si="35"/>
        <v>9.1</v>
      </c>
      <c r="R93" s="136">
        <f t="shared" si="35"/>
        <v>9.1</v>
      </c>
      <c r="S93" s="136">
        <f t="shared" si="36"/>
        <v>9.1</v>
      </c>
      <c r="T93" s="136">
        <f t="shared" si="36"/>
        <v>9.1</v>
      </c>
      <c r="U93" s="136">
        <f t="shared" si="36"/>
        <v>9.1</v>
      </c>
      <c r="V93" s="136">
        <f t="shared" si="36"/>
        <v>9.1</v>
      </c>
      <c r="W93" s="136">
        <f t="shared" si="36"/>
        <v>9.1</v>
      </c>
      <c r="X93" s="136">
        <f t="shared" si="36"/>
        <v>9.1</v>
      </c>
      <c r="Y93" s="136">
        <f t="shared" si="36"/>
        <v>9.1</v>
      </c>
      <c r="Z93" s="136">
        <f t="shared" si="36"/>
        <v>9.1</v>
      </c>
      <c r="AA93" s="136">
        <f t="shared" si="36"/>
        <v>9.1</v>
      </c>
      <c r="AB93" s="136">
        <f t="shared" si="36"/>
        <v>9.1</v>
      </c>
      <c r="AC93" s="136">
        <f t="shared" si="36"/>
        <v>9.1</v>
      </c>
      <c r="AD93" s="136">
        <f t="shared" si="36"/>
        <v>9.1</v>
      </c>
      <c r="AE93" s="136">
        <f t="shared" si="36"/>
        <v>9.1</v>
      </c>
      <c r="AF93" s="136">
        <f t="shared" si="36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35"/>
        <v>9.18</v>
      </c>
      <c r="D94" s="136">
        <f t="shared" si="35"/>
        <v>9.18</v>
      </c>
      <c r="E94" s="136">
        <f t="shared" si="35"/>
        <v>9.18</v>
      </c>
      <c r="F94" s="136">
        <f t="shared" si="35"/>
        <v>9.18</v>
      </c>
      <c r="G94" s="136">
        <f t="shared" si="35"/>
        <v>9.18</v>
      </c>
      <c r="H94" s="136">
        <f t="shared" si="35"/>
        <v>9.18</v>
      </c>
      <c r="I94" s="136">
        <f t="shared" si="35"/>
        <v>9.18</v>
      </c>
      <c r="J94" s="136">
        <f t="shared" si="35"/>
        <v>9.18</v>
      </c>
      <c r="K94" s="136">
        <f t="shared" si="35"/>
        <v>9.18</v>
      </c>
      <c r="L94" s="136">
        <f t="shared" si="35"/>
        <v>9.18</v>
      </c>
      <c r="M94" s="136">
        <f t="shared" si="35"/>
        <v>9.18</v>
      </c>
      <c r="N94" s="136">
        <f t="shared" si="35"/>
        <v>9.18</v>
      </c>
      <c r="O94" s="136">
        <f t="shared" si="35"/>
        <v>9.18</v>
      </c>
      <c r="P94" s="136">
        <f t="shared" si="35"/>
        <v>9.18</v>
      </c>
      <c r="Q94" s="136">
        <f t="shared" si="35"/>
        <v>9.18</v>
      </c>
      <c r="R94" s="136">
        <f t="shared" si="35"/>
        <v>9.18</v>
      </c>
      <c r="S94" s="136">
        <f t="shared" si="36"/>
        <v>9.18</v>
      </c>
      <c r="T94" s="136">
        <f t="shared" si="36"/>
        <v>9.18</v>
      </c>
      <c r="U94" s="136">
        <f t="shared" si="36"/>
        <v>9.18</v>
      </c>
      <c r="V94" s="136">
        <f t="shared" si="36"/>
        <v>9.18</v>
      </c>
      <c r="W94" s="136">
        <f t="shared" si="36"/>
        <v>9.18</v>
      </c>
      <c r="X94" s="136">
        <f t="shared" si="36"/>
        <v>9.18</v>
      </c>
      <c r="Y94" s="136">
        <f t="shared" si="36"/>
        <v>9.18</v>
      </c>
      <c r="Z94" s="136">
        <f t="shared" si="36"/>
        <v>9.18</v>
      </c>
      <c r="AA94" s="136">
        <f t="shared" si="36"/>
        <v>9.18</v>
      </c>
      <c r="AB94" s="136">
        <f t="shared" si="36"/>
        <v>9.18</v>
      </c>
      <c r="AC94" s="136">
        <f t="shared" si="36"/>
        <v>9.18</v>
      </c>
      <c r="AD94" s="136">
        <f t="shared" si="36"/>
        <v>9.18</v>
      </c>
      <c r="AE94" s="136">
        <f t="shared" si="36"/>
        <v>9.18</v>
      </c>
      <c r="AF94" s="136">
        <f t="shared" si="36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35"/>
        <v>7</v>
      </c>
      <c r="D95" s="136">
        <f t="shared" si="35"/>
        <v>7</v>
      </c>
      <c r="E95" s="136">
        <f t="shared" si="35"/>
        <v>7</v>
      </c>
      <c r="F95" s="136">
        <f t="shared" si="35"/>
        <v>7</v>
      </c>
      <c r="G95" s="136">
        <f t="shared" si="35"/>
        <v>7</v>
      </c>
      <c r="H95" s="136">
        <f t="shared" si="35"/>
        <v>7</v>
      </c>
      <c r="I95" s="136">
        <f t="shared" si="35"/>
        <v>7</v>
      </c>
      <c r="J95" s="136">
        <f t="shared" si="35"/>
        <v>7</v>
      </c>
      <c r="K95" s="136">
        <f t="shared" si="35"/>
        <v>7</v>
      </c>
      <c r="L95" s="136">
        <f t="shared" si="35"/>
        <v>7</v>
      </c>
      <c r="M95" s="136">
        <f t="shared" si="35"/>
        <v>7</v>
      </c>
      <c r="N95" s="136">
        <f t="shared" si="35"/>
        <v>7</v>
      </c>
      <c r="O95" s="136">
        <f t="shared" si="35"/>
        <v>7</v>
      </c>
      <c r="P95" s="136">
        <f t="shared" si="35"/>
        <v>7</v>
      </c>
      <c r="Q95" s="136">
        <f t="shared" si="35"/>
        <v>7</v>
      </c>
      <c r="R95" s="136">
        <f t="shared" si="35"/>
        <v>7</v>
      </c>
      <c r="S95" s="136">
        <f t="shared" si="36"/>
        <v>7</v>
      </c>
      <c r="T95" s="136">
        <f t="shared" si="36"/>
        <v>7</v>
      </c>
      <c r="U95" s="136">
        <f t="shared" si="36"/>
        <v>7</v>
      </c>
      <c r="V95" s="136">
        <f t="shared" si="36"/>
        <v>7</v>
      </c>
      <c r="W95" s="136">
        <f t="shared" si="36"/>
        <v>7</v>
      </c>
      <c r="X95" s="136">
        <f t="shared" si="36"/>
        <v>7</v>
      </c>
      <c r="Y95" s="136">
        <f t="shared" si="36"/>
        <v>7</v>
      </c>
      <c r="Z95" s="136">
        <f t="shared" si="36"/>
        <v>7</v>
      </c>
      <c r="AA95" s="136">
        <f t="shared" si="36"/>
        <v>7</v>
      </c>
      <c r="AB95" s="136">
        <f t="shared" si="36"/>
        <v>7</v>
      </c>
      <c r="AC95" s="136">
        <f t="shared" si="36"/>
        <v>7</v>
      </c>
      <c r="AD95" s="136">
        <f t="shared" si="36"/>
        <v>7</v>
      </c>
      <c r="AE95" s="136">
        <f t="shared" si="36"/>
        <v>7</v>
      </c>
      <c r="AF95" s="136">
        <f t="shared" si="36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35"/>
        <v>2.25</v>
      </c>
      <c r="D96" s="136">
        <f t="shared" si="35"/>
        <v>2.25</v>
      </c>
      <c r="E96" s="136">
        <f t="shared" si="35"/>
        <v>2.25</v>
      </c>
      <c r="F96" s="136">
        <f t="shared" si="35"/>
        <v>2.25</v>
      </c>
      <c r="G96" s="136">
        <f t="shared" si="35"/>
        <v>2.25</v>
      </c>
      <c r="H96" s="136">
        <f t="shared" si="35"/>
        <v>2.25</v>
      </c>
      <c r="I96" s="136">
        <f t="shared" si="35"/>
        <v>2.25</v>
      </c>
      <c r="J96" s="136">
        <f t="shared" si="35"/>
        <v>2.25</v>
      </c>
      <c r="K96" s="136">
        <f t="shared" si="35"/>
        <v>2.25</v>
      </c>
      <c r="L96" s="136">
        <f t="shared" si="35"/>
        <v>2.25</v>
      </c>
      <c r="M96" s="136">
        <f t="shared" si="35"/>
        <v>2.25</v>
      </c>
      <c r="N96" s="136">
        <f t="shared" si="35"/>
        <v>2.25</v>
      </c>
      <c r="O96" s="136">
        <f t="shared" si="35"/>
        <v>2.25</v>
      </c>
      <c r="P96" s="136">
        <f t="shared" si="35"/>
        <v>2.25</v>
      </c>
      <c r="Q96" s="136">
        <f t="shared" si="35"/>
        <v>2.25</v>
      </c>
      <c r="R96" s="136">
        <f t="shared" si="35"/>
        <v>2.25</v>
      </c>
      <c r="S96" s="136">
        <f t="shared" si="36"/>
        <v>2.25</v>
      </c>
      <c r="T96" s="136">
        <f t="shared" si="36"/>
        <v>2.25</v>
      </c>
      <c r="U96" s="136">
        <f t="shared" si="36"/>
        <v>2.25</v>
      </c>
      <c r="V96" s="136">
        <f t="shared" si="36"/>
        <v>2.25</v>
      </c>
      <c r="W96" s="136">
        <f t="shared" si="36"/>
        <v>2.25</v>
      </c>
      <c r="X96" s="136">
        <f t="shared" si="36"/>
        <v>2.25</v>
      </c>
      <c r="Y96" s="136">
        <f t="shared" si="36"/>
        <v>2.25</v>
      </c>
      <c r="Z96" s="136">
        <f t="shared" si="36"/>
        <v>2.25</v>
      </c>
      <c r="AA96" s="136">
        <f t="shared" si="36"/>
        <v>2.25</v>
      </c>
      <c r="AB96" s="136">
        <f t="shared" si="36"/>
        <v>2.25</v>
      </c>
      <c r="AC96" s="136">
        <f t="shared" si="36"/>
        <v>2.25</v>
      </c>
      <c r="AD96" s="136">
        <f t="shared" si="36"/>
        <v>2.25</v>
      </c>
      <c r="AE96" s="136">
        <f t="shared" si="36"/>
        <v>2.25</v>
      </c>
      <c r="AF96" s="136">
        <f t="shared" si="36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35"/>
        <v>1.64</v>
      </c>
      <c r="D97" s="136">
        <f t="shared" si="35"/>
        <v>1.64</v>
      </c>
      <c r="E97" s="136">
        <f t="shared" si="35"/>
        <v>1.64</v>
      </c>
      <c r="F97" s="136">
        <f t="shared" si="35"/>
        <v>1.64</v>
      </c>
      <c r="G97" s="136">
        <f t="shared" si="35"/>
        <v>1.64</v>
      </c>
      <c r="H97" s="136">
        <f t="shared" si="35"/>
        <v>1.64</v>
      </c>
      <c r="I97" s="136">
        <f t="shared" si="35"/>
        <v>1.64</v>
      </c>
      <c r="J97" s="136">
        <f t="shared" si="35"/>
        <v>1.64</v>
      </c>
      <c r="K97" s="136">
        <f t="shared" si="35"/>
        <v>1.64</v>
      </c>
      <c r="L97" s="136">
        <f t="shared" si="35"/>
        <v>1.64</v>
      </c>
      <c r="M97" s="136">
        <f t="shared" si="35"/>
        <v>1.64</v>
      </c>
      <c r="N97" s="136">
        <f t="shared" si="35"/>
        <v>1.64</v>
      </c>
      <c r="O97" s="136">
        <f t="shared" si="35"/>
        <v>1.64</v>
      </c>
      <c r="P97" s="136">
        <f t="shared" si="35"/>
        <v>1.64</v>
      </c>
      <c r="Q97" s="136">
        <f t="shared" si="35"/>
        <v>1.64</v>
      </c>
      <c r="R97" s="136">
        <f t="shared" si="35"/>
        <v>1.64</v>
      </c>
      <c r="S97" s="136">
        <f t="shared" si="36"/>
        <v>1.64</v>
      </c>
      <c r="T97" s="136">
        <f t="shared" si="36"/>
        <v>1.64</v>
      </c>
      <c r="U97" s="136">
        <f t="shared" si="36"/>
        <v>1.64</v>
      </c>
      <c r="V97" s="136">
        <f t="shared" si="36"/>
        <v>1.64</v>
      </c>
      <c r="W97" s="136">
        <f t="shared" si="36"/>
        <v>1.64</v>
      </c>
      <c r="X97" s="136">
        <f t="shared" si="36"/>
        <v>1.64</v>
      </c>
      <c r="Y97" s="136">
        <f t="shared" si="36"/>
        <v>1.64</v>
      </c>
      <c r="Z97" s="136">
        <f t="shared" si="36"/>
        <v>1.64</v>
      </c>
      <c r="AA97" s="136">
        <f t="shared" si="36"/>
        <v>1.64</v>
      </c>
      <c r="AB97" s="136">
        <f t="shared" si="36"/>
        <v>1.64</v>
      </c>
      <c r="AC97" s="136">
        <f t="shared" si="36"/>
        <v>1.64</v>
      </c>
      <c r="AD97" s="136">
        <f t="shared" si="36"/>
        <v>1.64</v>
      </c>
      <c r="AE97" s="136">
        <f t="shared" si="36"/>
        <v>1.64</v>
      </c>
      <c r="AF97" s="136">
        <f t="shared" si="36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35"/>
        <v>1.62</v>
      </c>
      <c r="D98" s="136">
        <f t="shared" si="35"/>
        <v>1.62</v>
      </c>
      <c r="E98" s="136">
        <f t="shared" si="35"/>
        <v>1.62</v>
      </c>
      <c r="F98" s="136">
        <f t="shared" si="35"/>
        <v>1.62</v>
      </c>
      <c r="G98" s="136">
        <f t="shared" si="35"/>
        <v>1.62</v>
      </c>
      <c r="H98" s="136">
        <f t="shared" si="35"/>
        <v>1.62</v>
      </c>
      <c r="I98" s="136">
        <f t="shared" si="35"/>
        <v>1.62</v>
      </c>
      <c r="J98" s="136">
        <f t="shared" si="35"/>
        <v>1.62</v>
      </c>
      <c r="K98" s="136">
        <f t="shared" si="35"/>
        <v>1.62</v>
      </c>
      <c r="L98" s="136">
        <f t="shared" si="35"/>
        <v>1.62</v>
      </c>
      <c r="M98" s="136">
        <f t="shared" si="35"/>
        <v>1.62</v>
      </c>
      <c r="N98" s="136">
        <f t="shared" si="35"/>
        <v>1.62</v>
      </c>
      <c r="O98" s="136">
        <f t="shared" si="35"/>
        <v>1.62</v>
      </c>
      <c r="P98" s="136">
        <f t="shared" si="35"/>
        <v>1.62</v>
      </c>
      <c r="Q98" s="136">
        <f t="shared" si="35"/>
        <v>1.62</v>
      </c>
      <c r="R98" s="136">
        <f t="shared" si="35"/>
        <v>1.62</v>
      </c>
      <c r="S98" s="136">
        <f t="shared" si="36"/>
        <v>1.62</v>
      </c>
      <c r="T98" s="136">
        <f t="shared" si="36"/>
        <v>1.62</v>
      </c>
      <c r="U98" s="136">
        <f t="shared" si="36"/>
        <v>1.62</v>
      </c>
      <c r="V98" s="136">
        <f t="shared" si="36"/>
        <v>1.62</v>
      </c>
      <c r="W98" s="136">
        <f t="shared" si="36"/>
        <v>1.62</v>
      </c>
      <c r="X98" s="136">
        <f t="shared" si="36"/>
        <v>1.62</v>
      </c>
      <c r="Y98" s="136">
        <f t="shared" si="36"/>
        <v>1.62</v>
      </c>
      <c r="Z98" s="136">
        <f t="shared" si="36"/>
        <v>1.62</v>
      </c>
      <c r="AA98" s="136">
        <f t="shared" si="36"/>
        <v>1.62</v>
      </c>
      <c r="AB98" s="136">
        <f t="shared" si="36"/>
        <v>1.62</v>
      </c>
      <c r="AC98" s="136">
        <f t="shared" si="36"/>
        <v>1.62</v>
      </c>
      <c r="AD98" s="136">
        <f t="shared" si="36"/>
        <v>1.62</v>
      </c>
      <c r="AE98" s="136">
        <f t="shared" si="36"/>
        <v>1.62</v>
      </c>
      <c r="AF98" s="136">
        <f t="shared" si="36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35"/>
        <v>8.36</v>
      </c>
      <c r="D99" s="136">
        <f t="shared" si="35"/>
        <v>8.36</v>
      </c>
      <c r="E99" s="136">
        <f t="shared" si="35"/>
        <v>8.36</v>
      </c>
      <c r="F99" s="136">
        <f t="shared" si="35"/>
        <v>8.36</v>
      </c>
      <c r="G99" s="136">
        <f t="shared" si="35"/>
        <v>8.36</v>
      </c>
      <c r="H99" s="136">
        <f t="shared" si="35"/>
        <v>8.36</v>
      </c>
      <c r="I99" s="136">
        <f t="shared" si="35"/>
        <v>8.36</v>
      </c>
      <c r="J99" s="136">
        <f t="shared" si="35"/>
        <v>8.36</v>
      </c>
      <c r="K99" s="136">
        <f t="shared" si="35"/>
        <v>8.36</v>
      </c>
      <c r="L99" s="136">
        <f t="shared" si="35"/>
        <v>8.36</v>
      </c>
      <c r="M99" s="136">
        <f t="shared" si="35"/>
        <v>8.36</v>
      </c>
      <c r="N99" s="136">
        <f t="shared" si="35"/>
        <v>8.36</v>
      </c>
      <c r="O99" s="136">
        <f t="shared" si="35"/>
        <v>8.36</v>
      </c>
      <c r="P99" s="136">
        <f t="shared" si="35"/>
        <v>8.36</v>
      </c>
      <c r="Q99" s="136">
        <f t="shared" si="35"/>
        <v>8.36</v>
      </c>
      <c r="R99" s="136">
        <f t="shared" si="35"/>
        <v>8.36</v>
      </c>
      <c r="S99" s="136">
        <f t="shared" si="36"/>
        <v>8.36</v>
      </c>
      <c r="T99" s="136">
        <f t="shared" si="36"/>
        <v>8.36</v>
      </c>
      <c r="U99" s="136">
        <f t="shared" si="36"/>
        <v>8.36</v>
      </c>
      <c r="V99" s="136">
        <f t="shared" si="36"/>
        <v>8.36</v>
      </c>
      <c r="W99" s="136">
        <f t="shared" si="36"/>
        <v>8.36</v>
      </c>
      <c r="X99" s="136">
        <f t="shared" si="36"/>
        <v>8.36</v>
      </c>
      <c r="Y99" s="136">
        <f t="shared" si="36"/>
        <v>8.36</v>
      </c>
      <c r="Z99" s="136">
        <f t="shared" si="36"/>
        <v>8.36</v>
      </c>
      <c r="AA99" s="136">
        <f t="shared" si="36"/>
        <v>8.36</v>
      </c>
      <c r="AB99" s="136">
        <f t="shared" si="36"/>
        <v>8.36</v>
      </c>
      <c r="AC99" s="136">
        <f t="shared" si="36"/>
        <v>8.36</v>
      </c>
      <c r="AD99" s="136">
        <f t="shared" si="36"/>
        <v>8.36</v>
      </c>
      <c r="AE99" s="136">
        <f t="shared" si="36"/>
        <v>8.36</v>
      </c>
      <c r="AF99" s="136">
        <f t="shared" si="36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35"/>
        <v>8</v>
      </c>
      <c r="D100" s="136">
        <f t="shared" si="35"/>
        <v>8</v>
      </c>
      <c r="E100" s="136">
        <f t="shared" si="35"/>
        <v>8</v>
      </c>
      <c r="F100" s="136">
        <f t="shared" si="35"/>
        <v>8</v>
      </c>
      <c r="G100" s="136">
        <f t="shared" si="35"/>
        <v>8</v>
      </c>
      <c r="H100" s="136">
        <f t="shared" si="35"/>
        <v>8</v>
      </c>
      <c r="I100" s="136">
        <v>5.4</v>
      </c>
      <c r="J100" s="136">
        <f t="shared" si="35"/>
        <v>5.4</v>
      </c>
      <c r="K100" s="136">
        <f t="shared" si="35"/>
        <v>5.4</v>
      </c>
      <c r="L100" s="136">
        <f t="shared" si="35"/>
        <v>5.4</v>
      </c>
      <c r="M100" s="136">
        <f t="shared" si="35"/>
        <v>5.4</v>
      </c>
      <c r="N100" s="136">
        <f t="shared" si="35"/>
        <v>5.4</v>
      </c>
      <c r="O100" s="136">
        <f t="shared" si="35"/>
        <v>5.4</v>
      </c>
      <c r="P100" s="136">
        <f t="shared" si="35"/>
        <v>5.4</v>
      </c>
      <c r="Q100" s="136">
        <f t="shared" si="35"/>
        <v>5.4</v>
      </c>
      <c r="R100" s="136">
        <f t="shared" si="35"/>
        <v>5.4</v>
      </c>
      <c r="S100" s="136">
        <f t="shared" si="36"/>
        <v>5.4</v>
      </c>
      <c r="T100" s="136">
        <f t="shared" si="36"/>
        <v>5.4</v>
      </c>
      <c r="U100" s="136">
        <f t="shared" si="36"/>
        <v>5.4</v>
      </c>
      <c r="V100" s="136">
        <f t="shared" si="36"/>
        <v>5.4</v>
      </c>
      <c r="W100" s="136">
        <f t="shared" si="36"/>
        <v>5.4</v>
      </c>
      <c r="X100" s="136">
        <f t="shared" si="36"/>
        <v>5.4</v>
      </c>
      <c r="Y100" s="136">
        <f t="shared" si="36"/>
        <v>5.4</v>
      </c>
      <c r="Z100" s="136">
        <f t="shared" si="36"/>
        <v>5.4</v>
      </c>
      <c r="AA100" s="136">
        <f t="shared" si="36"/>
        <v>5.4</v>
      </c>
      <c r="AB100" s="136">
        <f t="shared" si="36"/>
        <v>5.4</v>
      </c>
      <c r="AC100" s="136">
        <f t="shared" si="36"/>
        <v>5.4</v>
      </c>
      <c r="AD100" s="136">
        <f t="shared" si="36"/>
        <v>5.4</v>
      </c>
      <c r="AE100" s="136">
        <f t="shared" si="36"/>
        <v>5.4</v>
      </c>
      <c r="AF100" s="136">
        <f t="shared" si="36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35"/>
        <v>6.57</v>
      </c>
      <c r="D101" s="136">
        <f t="shared" si="35"/>
        <v>6.57</v>
      </c>
      <c r="E101" s="136">
        <f t="shared" si="35"/>
        <v>6.57</v>
      </c>
      <c r="F101" s="136">
        <f t="shared" si="35"/>
        <v>6.57</v>
      </c>
      <c r="G101" s="136">
        <f t="shared" si="35"/>
        <v>6.57</v>
      </c>
      <c r="H101" s="136">
        <f t="shared" si="35"/>
        <v>6.57</v>
      </c>
      <c r="I101" s="136">
        <f t="shared" si="35"/>
        <v>6.57</v>
      </c>
      <c r="J101" s="136">
        <f t="shared" si="35"/>
        <v>6.57</v>
      </c>
      <c r="K101" s="136">
        <f t="shared" si="35"/>
        <v>6.57</v>
      </c>
      <c r="L101" s="136">
        <f t="shared" si="35"/>
        <v>6.57</v>
      </c>
      <c r="M101" s="136">
        <f t="shared" si="35"/>
        <v>6.57</v>
      </c>
      <c r="N101" s="136">
        <f t="shared" si="35"/>
        <v>6.57</v>
      </c>
      <c r="O101" s="136">
        <f t="shared" si="35"/>
        <v>6.57</v>
      </c>
      <c r="P101" s="136">
        <f t="shared" si="35"/>
        <v>6.57</v>
      </c>
      <c r="Q101" s="136">
        <f t="shared" si="35"/>
        <v>6.57</v>
      </c>
      <c r="R101" s="136">
        <f t="shared" si="35"/>
        <v>6.57</v>
      </c>
      <c r="S101" s="136">
        <f t="shared" si="36"/>
        <v>6.57</v>
      </c>
      <c r="T101" s="136">
        <f t="shared" si="36"/>
        <v>6.57</v>
      </c>
      <c r="U101" s="136">
        <f t="shared" si="36"/>
        <v>6.57</v>
      </c>
      <c r="V101" s="136">
        <f t="shared" si="36"/>
        <v>6.57</v>
      </c>
      <c r="W101" s="136">
        <f t="shared" si="36"/>
        <v>6.57</v>
      </c>
      <c r="X101" s="136">
        <f t="shared" si="36"/>
        <v>6.57</v>
      </c>
      <c r="Y101" s="136">
        <f t="shared" si="36"/>
        <v>6.57</v>
      </c>
      <c r="Z101" s="136">
        <f t="shared" si="36"/>
        <v>6.57</v>
      </c>
      <c r="AA101" s="136">
        <f t="shared" si="36"/>
        <v>6.57</v>
      </c>
      <c r="AB101" s="136">
        <f t="shared" si="36"/>
        <v>6.57</v>
      </c>
      <c r="AC101" s="136">
        <f t="shared" si="36"/>
        <v>6.57</v>
      </c>
      <c r="AD101" s="136">
        <f t="shared" si="36"/>
        <v>6.57</v>
      </c>
      <c r="AE101" s="136">
        <f t="shared" si="36"/>
        <v>6.57</v>
      </c>
      <c r="AF101" s="136">
        <f t="shared" si="36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35"/>
        <v>3.43</v>
      </c>
      <c r="D102" s="136">
        <f t="shared" si="35"/>
        <v>3.43</v>
      </c>
      <c r="E102" s="136">
        <f t="shared" si="35"/>
        <v>3.43</v>
      </c>
      <c r="F102" s="136">
        <f t="shared" si="35"/>
        <v>3.43</v>
      </c>
      <c r="G102" s="136">
        <f t="shared" si="35"/>
        <v>3.43</v>
      </c>
      <c r="H102" s="136">
        <f t="shared" si="35"/>
        <v>3.43</v>
      </c>
      <c r="I102" s="136">
        <f t="shared" si="35"/>
        <v>3.43</v>
      </c>
      <c r="J102" s="136">
        <f t="shared" si="35"/>
        <v>3.43</v>
      </c>
      <c r="K102" s="136">
        <f t="shared" si="35"/>
        <v>3.43</v>
      </c>
      <c r="L102" s="136">
        <f t="shared" si="35"/>
        <v>3.43</v>
      </c>
      <c r="M102" s="136">
        <f t="shared" si="35"/>
        <v>3.43</v>
      </c>
      <c r="N102" s="136">
        <f t="shared" si="35"/>
        <v>3.43</v>
      </c>
      <c r="O102" s="136">
        <f t="shared" si="35"/>
        <v>3.43</v>
      </c>
      <c r="P102" s="136">
        <f t="shared" si="35"/>
        <v>3.43</v>
      </c>
      <c r="Q102" s="136">
        <f t="shared" si="35"/>
        <v>3.43</v>
      </c>
      <c r="R102" s="136">
        <f t="shared" si="35"/>
        <v>3.43</v>
      </c>
      <c r="S102" s="136">
        <f t="shared" si="36"/>
        <v>3.43</v>
      </c>
      <c r="T102" s="136">
        <f t="shared" si="36"/>
        <v>3.43</v>
      </c>
      <c r="U102" s="136">
        <f t="shared" si="36"/>
        <v>3.43</v>
      </c>
      <c r="V102" s="136">
        <f t="shared" si="36"/>
        <v>3.43</v>
      </c>
      <c r="W102" s="136">
        <f t="shared" si="36"/>
        <v>3.43</v>
      </c>
      <c r="X102" s="136">
        <f t="shared" si="36"/>
        <v>3.43</v>
      </c>
      <c r="Y102" s="136">
        <f t="shared" si="36"/>
        <v>3.43</v>
      </c>
      <c r="Z102" s="136">
        <f t="shared" si="36"/>
        <v>3.43</v>
      </c>
      <c r="AA102" s="136">
        <f t="shared" si="36"/>
        <v>3.43</v>
      </c>
      <c r="AB102" s="136">
        <f t="shared" si="36"/>
        <v>3.43</v>
      </c>
      <c r="AC102" s="136">
        <f t="shared" si="36"/>
        <v>3.43</v>
      </c>
      <c r="AD102" s="136">
        <f t="shared" si="36"/>
        <v>3.43</v>
      </c>
      <c r="AE102" s="136">
        <f t="shared" si="36"/>
        <v>3.43</v>
      </c>
      <c r="AF102" s="136">
        <f t="shared" si="36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35"/>
        <v>8</v>
      </c>
      <c r="D103" s="136">
        <f t="shared" si="35"/>
        <v>8</v>
      </c>
      <c r="E103" s="136">
        <f t="shared" si="35"/>
        <v>8</v>
      </c>
      <c r="F103" s="136">
        <f t="shared" si="35"/>
        <v>8</v>
      </c>
      <c r="G103" s="136">
        <f t="shared" si="35"/>
        <v>8</v>
      </c>
      <c r="H103" s="136">
        <f t="shared" si="35"/>
        <v>8</v>
      </c>
      <c r="I103" s="136">
        <f t="shared" si="35"/>
        <v>8</v>
      </c>
      <c r="J103" s="136">
        <f t="shared" si="35"/>
        <v>8</v>
      </c>
      <c r="K103" s="136">
        <f t="shared" si="35"/>
        <v>8</v>
      </c>
      <c r="L103" s="136">
        <f t="shared" si="35"/>
        <v>8</v>
      </c>
      <c r="M103" s="136">
        <f t="shared" si="35"/>
        <v>8</v>
      </c>
      <c r="N103" s="136">
        <f t="shared" si="35"/>
        <v>8</v>
      </c>
      <c r="O103" s="136">
        <f t="shared" si="35"/>
        <v>8</v>
      </c>
      <c r="P103" s="136">
        <f t="shared" si="35"/>
        <v>8</v>
      </c>
      <c r="Q103" s="136">
        <f t="shared" si="35"/>
        <v>8</v>
      </c>
      <c r="R103" s="136">
        <f t="shared" si="35"/>
        <v>8</v>
      </c>
      <c r="S103" s="136">
        <f t="shared" si="36"/>
        <v>8</v>
      </c>
      <c r="T103" s="136">
        <f t="shared" si="36"/>
        <v>8</v>
      </c>
      <c r="U103" s="136">
        <f t="shared" si="36"/>
        <v>8</v>
      </c>
      <c r="V103" s="136">
        <f t="shared" si="36"/>
        <v>8</v>
      </c>
      <c r="W103" s="136">
        <f t="shared" si="36"/>
        <v>8</v>
      </c>
      <c r="X103" s="136">
        <f t="shared" si="36"/>
        <v>8</v>
      </c>
      <c r="Y103" s="136">
        <f t="shared" si="36"/>
        <v>8</v>
      </c>
      <c r="Z103" s="136">
        <f t="shared" si="36"/>
        <v>8</v>
      </c>
      <c r="AA103" s="136">
        <f t="shared" si="36"/>
        <v>8</v>
      </c>
      <c r="AB103" s="136">
        <f t="shared" si="36"/>
        <v>8</v>
      </c>
      <c r="AC103" s="136">
        <f t="shared" si="36"/>
        <v>8</v>
      </c>
      <c r="AD103" s="136">
        <f t="shared" si="36"/>
        <v>8</v>
      </c>
      <c r="AE103" s="136">
        <f t="shared" si="36"/>
        <v>8</v>
      </c>
      <c r="AF103" s="136">
        <f t="shared" si="36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35"/>
        <v>2.96</v>
      </c>
      <c r="D104" s="136">
        <f t="shared" si="35"/>
        <v>2.96</v>
      </c>
      <c r="E104" s="136">
        <f t="shared" si="35"/>
        <v>2.96</v>
      </c>
      <c r="F104" s="136">
        <f t="shared" si="35"/>
        <v>2.96</v>
      </c>
      <c r="G104" s="136">
        <f t="shared" si="35"/>
        <v>2.96</v>
      </c>
      <c r="H104" s="136">
        <f t="shared" si="35"/>
        <v>2.96</v>
      </c>
      <c r="I104" s="136">
        <f t="shared" si="35"/>
        <v>2.96</v>
      </c>
      <c r="J104" s="136">
        <f t="shared" si="35"/>
        <v>2.96</v>
      </c>
      <c r="K104" s="136">
        <f t="shared" si="35"/>
        <v>2.96</v>
      </c>
      <c r="L104" s="136">
        <f t="shared" si="35"/>
        <v>2.96</v>
      </c>
      <c r="M104" s="136">
        <f t="shared" si="35"/>
        <v>2.96</v>
      </c>
      <c r="N104" s="136">
        <f t="shared" si="35"/>
        <v>2.96</v>
      </c>
      <c r="O104" s="136">
        <f t="shared" si="35"/>
        <v>2.96</v>
      </c>
      <c r="P104" s="136">
        <f t="shared" si="35"/>
        <v>2.96</v>
      </c>
      <c r="Q104" s="136">
        <f t="shared" si="35"/>
        <v>2.96</v>
      </c>
      <c r="R104" s="136">
        <f t="shared" si="35"/>
        <v>2.96</v>
      </c>
      <c r="S104" s="136">
        <f t="shared" si="36"/>
        <v>2.96</v>
      </c>
      <c r="T104" s="136">
        <f t="shared" si="36"/>
        <v>2.96</v>
      </c>
      <c r="U104" s="136">
        <f t="shared" si="36"/>
        <v>2.96</v>
      </c>
      <c r="V104" s="136">
        <f t="shared" si="36"/>
        <v>2.96</v>
      </c>
      <c r="W104" s="136">
        <f t="shared" si="36"/>
        <v>2.96</v>
      </c>
      <c r="X104" s="136">
        <f t="shared" si="36"/>
        <v>2.96</v>
      </c>
      <c r="Y104" s="136">
        <f t="shared" si="36"/>
        <v>2.96</v>
      </c>
      <c r="Z104" s="136">
        <f t="shared" si="36"/>
        <v>2.96</v>
      </c>
      <c r="AA104" s="136">
        <f t="shared" si="36"/>
        <v>2.96</v>
      </c>
      <c r="AB104" s="136">
        <f t="shared" si="36"/>
        <v>2.96</v>
      </c>
      <c r="AC104" s="136">
        <f t="shared" si="36"/>
        <v>2.96</v>
      </c>
      <c r="AD104" s="136">
        <f t="shared" si="36"/>
        <v>2.96</v>
      </c>
      <c r="AE104" s="136">
        <f t="shared" si="36"/>
        <v>2.96</v>
      </c>
      <c r="AF104" s="136">
        <f t="shared" si="36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35"/>
        <v>7</v>
      </c>
      <c r="E105" s="136">
        <f t="shared" si="35"/>
        <v>7</v>
      </c>
      <c r="F105" s="136">
        <f t="shared" si="35"/>
        <v>7</v>
      </c>
      <c r="G105" s="136">
        <f t="shared" si="35"/>
        <v>7</v>
      </c>
      <c r="H105" s="136">
        <f t="shared" si="35"/>
        <v>7</v>
      </c>
      <c r="I105" s="136">
        <f t="shared" si="35"/>
        <v>7</v>
      </c>
      <c r="J105" s="136">
        <f t="shared" si="35"/>
        <v>7</v>
      </c>
      <c r="K105" s="136">
        <f t="shared" si="35"/>
        <v>7</v>
      </c>
      <c r="L105" s="136">
        <f t="shared" si="35"/>
        <v>7</v>
      </c>
      <c r="M105" s="136">
        <f t="shared" si="35"/>
        <v>7</v>
      </c>
      <c r="N105" s="136">
        <f t="shared" si="35"/>
        <v>7</v>
      </c>
      <c r="O105" s="136">
        <f t="shared" si="35"/>
        <v>7</v>
      </c>
      <c r="P105" s="136">
        <f t="shared" si="35"/>
        <v>7</v>
      </c>
      <c r="Q105" s="136">
        <f t="shared" si="35"/>
        <v>7</v>
      </c>
      <c r="R105" s="136">
        <f t="shared" si="35"/>
        <v>7</v>
      </c>
      <c r="S105" s="136">
        <f t="shared" si="36"/>
        <v>7</v>
      </c>
      <c r="T105" s="136">
        <f t="shared" si="36"/>
        <v>7</v>
      </c>
      <c r="U105" s="136">
        <f t="shared" si="36"/>
        <v>7</v>
      </c>
      <c r="V105" s="136">
        <f t="shared" si="36"/>
        <v>7</v>
      </c>
      <c r="W105" s="136">
        <f t="shared" si="36"/>
        <v>7</v>
      </c>
      <c r="X105" s="136">
        <f t="shared" si="36"/>
        <v>7</v>
      </c>
      <c r="Y105" s="136">
        <f t="shared" si="36"/>
        <v>7</v>
      </c>
      <c r="Z105" s="136">
        <f t="shared" si="36"/>
        <v>7</v>
      </c>
      <c r="AA105" s="136">
        <f t="shared" si="36"/>
        <v>7</v>
      </c>
      <c r="AB105" s="136">
        <f t="shared" si="36"/>
        <v>7</v>
      </c>
      <c r="AC105" s="136">
        <f t="shared" si="36"/>
        <v>7</v>
      </c>
      <c r="AD105" s="136">
        <f t="shared" si="36"/>
        <v>7</v>
      </c>
      <c r="AE105" s="136">
        <f t="shared" si="36"/>
        <v>7</v>
      </c>
      <c r="AF105" s="136">
        <f t="shared" si="36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37">B106</f>
        <v>3.47</v>
      </c>
      <c r="D106" s="136">
        <f t="shared" si="37"/>
        <v>3.47</v>
      </c>
      <c r="E106" s="136">
        <f t="shared" si="37"/>
        <v>3.47</v>
      </c>
      <c r="F106" s="136">
        <f t="shared" si="37"/>
        <v>3.47</v>
      </c>
      <c r="G106" s="136">
        <f t="shared" si="37"/>
        <v>3.47</v>
      </c>
      <c r="H106" s="136">
        <f t="shared" si="37"/>
        <v>3.47</v>
      </c>
      <c r="I106" s="136">
        <f t="shared" si="37"/>
        <v>3.47</v>
      </c>
      <c r="J106" s="136">
        <f t="shared" si="37"/>
        <v>3.47</v>
      </c>
      <c r="K106" s="136">
        <f t="shared" si="37"/>
        <v>3.47</v>
      </c>
      <c r="L106" s="136">
        <f t="shared" si="37"/>
        <v>3.47</v>
      </c>
      <c r="M106" s="136">
        <f t="shared" si="37"/>
        <v>3.47</v>
      </c>
      <c r="N106" s="136">
        <f t="shared" si="37"/>
        <v>3.47</v>
      </c>
      <c r="O106" s="136">
        <f t="shared" si="37"/>
        <v>3.47</v>
      </c>
      <c r="P106" s="136">
        <f t="shared" si="37"/>
        <v>3.47</v>
      </c>
      <c r="Q106" s="136">
        <f t="shared" si="37"/>
        <v>3.47</v>
      </c>
      <c r="R106" s="136">
        <f t="shared" si="37"/>
        <v>3.47</v>
      </c>
      <c r="S106" s="136">
        <f t="shared" ref="S106:AF124" si="38">R106</f>
        <v>3.47</v>
      </c>
      <c r="T106" s="136">
        <f t="shared" si="38"/>
        <v>3.47</v>
      </c>
      <c r="U106" s="136">
        <f t="shared" si="38"/>
        <v>3.47</v>
      </c>
      <c r="V106" s="136">
        <f t="shared" si="38"/>
        <v>3.47</v>
      </c>
      <c r="W106" s="136">
        <f t="shared" si="38"/>
        <v>3.47</v>
      </c>
      <c r="X106" s="136">
        <f t="shared" si="38"/>
        <v>3.47</v>
      </c>
      <c r="Y106" s="136">
        <f t="shared" si="38"/>
        <v>3.47</v>
      </c>
      <c r="Z106" s="136">
        <f t="shared" si="38"/>
        <v>3.47</v>
      </c>
      <c r="AA106" s="136">
        <f t="shared" si="38"/>
        <v>3.47</v>
      </c>
      <c r="AB106" s="136">
        <f t="shared" si="38"/>
        <v>3.47</v>
      </c>
      <c r="AC106" s="136">
        <f t="shared" si="38"/>
        <v>3.47</v>
      </c>
      <c r="AD106" s="136">
        <f t="shared" si="38"/>
        <v>3.47</v>
      </c>
      <c r="AE106" s="136">
        <f t="shared" si="38"/>
        <v>3.47</v>
      </c>
      <c r="AF106" s="136">
        <f t="shared" si="38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37"/>
        <v>2.1</v>
      </c>
      <c r="D107" s="136">
        <f t="shared" si="37"/>
        <v>2.1</v>
      </c>
      <c r="E107" s="136">
        <f t="shared" si="37"/>
        <v>2.1</v>
      </c>
      <c r="F107" s="136">
        <f t="shared" si="37"/>
        <v>2.1</v>
      </c>
      <c r="G107" s="136">
        <f t="shared" si="37"/>
        <v>2.1</v>
      </c>
      <c r="H107" s="136">
        <f t="shared" si="37"/>
        <v>2.1</v>
      </c>
      <c r="I107" s="136">
        <f t="shared" si="37"/>
        <v>2.1</v>
      </c>
      <c r="J107" s="136">
        <f t="shared" si="37"/>
        <v>2.1</v>
      </c>
      <c r="K107" s="136">
        <f t="shared" si="37"/>
        <v>2.1</v>
      </c>
      <c r="L107" s="136">
        <f t="shared" si="37"/>
        <v>2.1</v>
      </c>
      <c r="M107" s="136">
        <f t="shared" si="37"/>
        <v>2.1</v>
      </c>
      <c r="N107" s="136">
        <f t="shared" si="37"/>
        <v>2.1</v>
      </c>
      <c r="O107" s="136">
        <f t="shared" si="37"/>
        <v>2.1</v>
      </c>
      <c r="P107" s="136">
        <f t="shared" si="37"/>
        <v>2.1</v>
      </c>
      <c r="Q107" s="136">
        <f t="shared" si="37"/>
        <v>2.1</v>
      </c>
      <c r="R107" s="136">
        <f t="shared" si="37"/>
        <v>2.1</v>
      </c>
      <c r="S107" s="136">
        <f t="shared" si="38"/>
        <v>2.1</v>
      </c>
      <c r="T107" s="136">
        <f t="shared" si="38"/>
        <v>2.1</v>
      </c>
      <c r="U107" s="136">
        <f t="shared" si="38"/>
        <v>2.1</v>
      </c>
      <c r="V107" s="136">
        <f t="shared" si="38"/>
        <v>2.1</v>
      </c>
      <c r="W107" s="136">
        <f t="shared" si="38"/>
        <v>2.1</v>
      </c>
      <c r="X107" s="136">
        <f t="shared" si="38"/>
        <v>2.1</v>
      </c>
      <c r="Y107" s="136">
        <f t="shared" si="38"/>
        <v>2.1</v>
      </c>
      <c r="Z107" s="136">
        <f t="shared" si="38"/>
        <v>2.1</v>
      </c>
      <c r="AA107" s="136">
        <f t="shared" si="38"/>
        <v>2.1</v>
      </c>
      <c r="AB107" s="136">
        <f t="shared" si="38"/>
        <v>2.1</v>
      </c>
      <c r="AC107" s="136">
        <f t="shared" si="38"/>
        <v>2.1</v>
      </c>
      <c r="AD107" s="136">
        <f t="shared" si="38"/>
        <v>2.1</v>
      </c>
      <c r="AE107" s="136">
        <f t="shared" si="38"/>
        <v>2.1</v>
      </c>
      <c r="AF107" s="136">
        <f t="shared" si="38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37"/>
        <v>9.3000000000000007</v>
      </c>
      <c r="D108" s="136">
        <f t="shared" si="37"/>
        <v>9.3000000000000007</v>
      </c>
      <c r="E108" s="136">
        <f t="shared" si="37"/>
        <v>9.3000000000000007</v>
      </c>
      <c r="F108" s="136">
        <f t="shared" si="37"/>
        <v>9.3000000000000007</v>
      </c>
      <c r="G108" s="136">
        <f t="shared" si="37"/>
        <v>9.3000000000000007</v>
      </c>
      <c r="H108" s="136">
        <f t="shared" si="37"/>
        <v>9.3000000000000007</v>
      </c>
      <c r="I108" s="136">
        <f t="shared" si="37"/>
        <v>9.3000000000000007</v>
      </c>
      <c r="J108" s="136">
        <f t="shared" si="37"/>
        <v>9.3000000000000007</v>
      </c>
      <c r="K108" s="136">
        <f t="shared" si="37"/>
        <v>9.3000000000000007</v>
      </c>
      <c r="L108" s="136">
        <f t="shared" si="37"/>
        <v>9.3000000000000007</v>
      </c>
      <c r="M108" s="136">
        <f t="shared" si="37"/>
        <v>9.3000000000000007</v>
      </c>
      <c r="N108" s="136">
        <f t="shared" si="37"/>
        <v>9.3000000000000007</v>
      </c>
      <c r="O108" s="136">
        <f t="shared" si="37"/>
        <v>9.3000000000000007</v>
      </c>
      <c r="P108" s="136">
        <f t="shared" si="37"/>
        <v>9.3000000000000007</v>
      </c>
      <c r="Q108" s="136">
        <f t="shared" si="37"/>
        <v>9.3000000000000007</v>
      </c>
      <c r="R108" s="136">
        <f t="shared" si="37"/>
        <v>9.3000000000000007</v>
      </c>
      <c r="S108" s="136">
        <f t="shared" si="38"/>
        <v>9.3000000000000007</v>
      </c>
      <c r="T108" s="136">
        <f t="shared" si="38"/>
        <v>9.3000000000000007</v>
      </c>
      <c r="U108" s="136">
        <f t="shared" si="38"/>
        <v>9.3000000000000007</v>
      </c>
      <c r="V108" s="136">
        <f t="shared" si="38"/>
        <v>9.3000000000000007</v>
      </c>
      <c r="W108" s="136">
        <f t="shared" si="38"/>
        <v>9.3000000000000007</v>
      </c>
      <c r="X108" s="136">
        <f t="shared" si="38"/>
        <v>9.3000000000000007</v>
      </c>
      <c r="Y108" s="136">
        <f t="shared" si="38"/>
        <v>9.3000000000000007</v>
      </c>
      <c r="Z108" s="136">
        <f t="shared" si="38"/>
        <v>9.3000000000000007</v>
      </c>
      <c r="AA108" s="136">
        <f t="shared" si="38"/>
        <v>9.3000000000000007</v>
      </c>
      <c r="AB108" s="136">
        <f t="shared" si="38"/>
        <v>9.3000000000000007</v>
      </c>
      <c r="AC108" s="136">
        <f t="shared" si="38"/>
        <v>9.3000000000000007</v>
      </c>
      <c r="AD108" s="136">
        <f t="shared" si="38"/>
        <v>9.3000000000000007</v>
      </c>
      <c r="AE108" s="136">
        <f t="shared" si="38"/>
        <v>9.3000000000000007</v>
      </c>
      <c r="AF108" s="136">
        <f t="shared" si="38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37"/>
        <v>0</v>
      </c>
      <c r="D109" s="136">
        <f t="shared" si="37"/>
        <v>0</v>
      </c>
      <c r="E109" s="136">
        <f t="shared" si="37"/>
        <v>0</v>
      </c>
      <c r="F109" s="136">
        <f t="shared" si="37"/>
        <v>0</v>
      </c>
      <c r="G109" s="136">
        <f t="shared" si="37"/>
        <v>0</v>
      </c>
      <c r="H109" s="136">
        <f t="shared" si="37"/>
        <v>0</v>
      </c>
      <c r="I109" s="136">
        <f t="shared" si="37"/>
        <v>0</v>
      </c>
      <c r="J109" s="136">
        <f t="shared" si="37"/>
        <v>0</v>
      </c>
      <c r="K109" s="136">
        <f t="shared" si="37"/>
        <v>0</v>
      </c>
      <c r="L109" s="136">
        <f t="shared" si="37"/>
        <v>0</v>
      </c>
      <c r="M109" s="136">
        <f t="shared" si="37"/>
        <v>0</v>
      </c>
      <c r="N109" s="136">
        <f t="shared" si="37"/>
        <v>0</v>
      </c>
      <c r="O109" s="136">
        <f t="shared" si="37"/>
        <v>0</v>
      </c>
      <c r="P109" s="136">
        <f t="shared" si="37"/>
        <v>0</v>
      </c>
      <c r="Q109" s="136">
        <f t="shared" si="37"/>
        <v>0</v>
      </c>
      <c r="R109" s="136">
        <f t="shared" si="37"/>
        <v>0</v>
      </c>
      <c r="S109" s="136">
        <f t="shared" si="38"/>
        <v>0</v>
      </c>
      <c r="T109" s="136">
        <f t="shared" si="38"/>
        <v>0</v>
      </c>
      <c r="U109" s="136">
        <f t="shared" si="38"/>
        <v>0</v>
      </c>
      <c r="V109" s="136">
        <f t="shared" si="38"/>
        <v>0</v>
      </c>
      <c r="W109" s="136">
        <f t="shared" si="38"/>
        <v>0</v>
      </c>
      <c r="X109" s="136">
        <f t="shared" si="38"/>
        <v>0</v>
      </c>
      <c r="Y109" s="136">
        <f t="shared" si="38"/>
        <v>0</v>
      </c>
      <c r="Z109" s="136">
        <f t="shared" si="38"/>
        <v>0</v>
      </c>
      <c r="AA109" s="136">
        <f t="shared" si="38"/>
        <v>0</v>
      </c>
      <c r="AB109" s="136">
        <f t="shared" si="38"/>
        <v>0</v>
      </c>
      <c r="AC109" s="136">
        <f t="shared" si="38"/>
        <v>0</v>
      </c>
      <c r="AD109" s="136">
        <f t="shared" si="38"/>
        <v>0</v>
      </c>
      <c r="AE109" s="136">
        <f t="shared" si="38"/>
        <v>0</v>
      </c>
      <c r="AF109" s="136">
        <f t="shared" si="38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37"/>
        <v>0</v>
      </c>
      <c r="D110" s="136">
        <f t="shared" si="37"/>
        <v>0</v>
      </c>
      <c r="E110" s="136">
        <f t="shared" si="37"/>
        <v>0</v>
      </c>
      <c r="F110" s="136">
        <f t="shared" si="37"/>
        <v>0</v>
      </c>
      <c r="G110" s="136">
        <f t="shared" si="37"/>
        <v>0</v>
      </c>
      <c r="H110" s="136">
        <f t="shared" si="37"/>
        <v>0</v>
      </c>
      <c r="I110" s="136">
        <f t="shared" si="37"/>
        <v>0</v>
      </c>
      <c r="J110" s="136">
        <f t="shared" si="37"/>
        <v>0</v>
      </c>
      <c r="K110" s="136">
        <f t="shared" si="37"/>
        <v>0</v>
      </c>
      <c r="L110" s="136">
        <f t="shared" si="37"/>
        <v>0</v>
      </c>
      <c r="M110" s="136">
        <f t="shared" si="37"/>
        <v>0</v>
      </c>
      <c r="N110" s="136">
        <f t="shared" si="37"/>
        <v>0</v>
      </c>
      <c r="O110" s="136">
        <f t="shared" si="37"/>
        <v>0</v>
      </c>
      <c r="P110" s="136">
        <f t="shared" si="37"/>
        <v>0</v>
      </c>
      <c r="Q110" s="136">
        <f t="shared" si="37"/>
        <v>0</v>
      </c>
      <c r="R110" s="136">
        <f t="shared" si="37"/>
        <v>0</v>
      </c>
      <c r="S110" s="136">
        <f t="shared" si="38"/>
        <v>0</v>
      </c>
      <c r="T110" s="136">
        <f t="shared" si="38"/>
        <v>0</v>
      </c>
      <c r="U110" s="136">
        <f t="shared" si="38"/>
        <v>0</v>
      </c>
      <c r="V110" s="136">
        <f t="shared" si="38"/>
        <v>0</v>
      </c>
      <c r="W110" s="136">
        <f t="shared" si="38"/>
        <v>0</v>
      </c>
      <c r="X110" s="136">
        <f t="shared" si="38"/>
        <v>0</v>
      </c>
      <c r="Y110" s="136">
        <f t="shared" si="38"/>
        <v>0</v>
      </c>
      <c r="Z110" s="136">
        <f t="shared" si="38"/>
        <v>0</v>
      </c>
      <c r="AA110" s="136">
        <f t="shared" si="38"/>
        <v>0</v>
      </c>
      <c r="AB110" s="136">
        <f t="shared" si="38"/>
        <v>0</v>
      </c>
      <c r="AC110" s="136">
        <f t="shared" si="38"/>
        <v>0</v>
      </c>
      <c r="AD110" s="136">
        <f t="shared" si="38"/>
        <v>0</v>
      </c>
      <c r="AE110" s="136">
        <f t="shared" si="38"/>
        <v>0</v>
      </c>
      <c r="AF110" s="136">
        <f t="shared" si="38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37"/>
        <v>5</v>
      </c>
      <c r="D111" s="136">
        <f t="shared" si="37"/>
        <v>5</v>
      </c>
      <c r="E111" s="136">
        <f t="shared" si="37"/>
        <v>5</v>
      </c>
      <c r="F111" s="136">
        <f t="shared" si="37"/>
        <v>5</v>
      </c>
      <c r="G111" s="136">
        <f t="shared" si="37"/>
        <v>5</v>
      </c>
      <c r="H111" s="136">
        <f t="shared" si="37"/>
        <v>5</v>
      </c>
      <c r="I111" s="136">
        <f t="shared" si="37"/>
        <v>5</v>
      </c>
      <c r="J111" s="136">
        <f t="shared" si="37"/>
        <v>5</v>
      </c>
      <c r="K111" s="136">
        <f t="shared" si="37"/>
        <v>5</v>
      </c>
      <c r="L111" s="136">
        <f t="shared" si="37"/>
        <v>5</v>
      </c>
      <c r="M111" s="136">
        <f t="shared" si="37"/>
        <v>5</v>
      </c>
      <c r="N111" s="136">
        <f t="shared" si="37"/>
        <v>5</v>
      </c>
      <c r="O111" s="136">
        <f t="shared" si="37"/>
        <v>5</v>
      </c>
      <c r="P111" s="136">
        <f t="shared" si="37"/>
        <v>5</v>
      </c>
      <c r="Q111" s="136">
        <f t="shared" si="37"/>
        <v>5</v>
      </c>
      <c r="R111" s="136">
        <f t="shared" si="37"/>
        <v>5</v>
      </c>
      <c r="S111" s="136">
        <f t="shared" si="38"/>
        <v>5</v>
      </c>
      <c r="T111" s="136">
        <f t="shared" si="38"/>
        <v>5</v>
      </c>
      <c r="U111" s="136">
        <f t="shared" si="38"/>
        <v>5</v>
      </c>
      <c r="V111" s="136">
        <f t="shared" si="38"/>
        <v>5</v>
      </c>
      <c r="W111" s="136">
        <f t="shared" si="38"/>
        <v>5</v>
      </c>
      <c r="X111" s="136">
        <f t="shared" si="38"/>
        <v>5</v>
      </c>
      <c r="Y111" s="136">
        <f t="shared" si="38"/>
        <v>5</v>
      </c>
      <c r="Z111" s="136">
        <f t="shared" si="38"/>
        <v>5</v>
      </c>
      <c r="AA111" s="136">
        <f t="shared" si="38"/>
        <v>5</v>
      </c>
      <c r="AB111" s="136">
        <f t="shared" si="38"/>
        <v>5</v>
      </c>
      <c r="AC111" s="136">
        <f t="shared" si="38"/>
        <v>5</v>
      </c>
      <c r="AD111" s="136">
        <f t="shared" si="38"/>
        <v>5</v>
      </c>
      <c r="AE111" s="136">
        <f t="shared" si="38"/>
        <v>5</v>
      </c>
      <c r="AF111" s="136">
        <f t="shared" si="38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37"/>
        <v>1</v>
      </c>
      <c r="D112" s="136">
        <f t="shared" si="37"/>
        <v>1</v>
      </c>
      <c r="E112" s="136">
        <f t="shared" si="37"/>
        <v>1</v>
      </c>
      <c r="F112" s="136">
        <f t="shared" si="37"/>
        <v>1</v>
      </c>
      <c r="G112" s="136">
        <f t="shared" si="37"/>
        <v>1</v>
      </c>
      <c r="H112" s="136">
        <f t="shared" si="37"/>
        <v>1</v>
      </c>
      <c r="I112" s="136">
        <f t="shared" si="37"/>
        <v>1</v>
      </c>
      <c r="J112" s="136">
        <f t="shared" si="37"/>
        <v>1</v>
      </c>
      <c r="K112" s="136">
        <f t="shared" si="37"/>
        <v>1</v>
      </c>
      <c r="L112" s="136">
        <f t="shared" si="37"/>
        <v>1</v>
      </c>
      <c r="M112" s="136">
        <f t="shared" si="37"/>
        <v>1</v>
      </c>
      <c r="N112" s="136">
        <f t="shared" si="37"/>
        <v>1</v>
      </c>
      <c r="O112" s="136">
        <f t="shared" si="37"/>
        <v>1</v>
      </c>
      <c r="P112" s="136">
        <f t="shared" si="37"/>
        <v>1</v>
      </c>
      <c r="Q112" s="136">
        <f t="shared" si="37"/>
        <v>1</v>
      </c>
      <c r="R112" s="136">
        <f t="shared" si="37"/>
        <v>1</v>
      </c>
      <c r="S112" s="136">
        <f t="shared" si="38"/>
        <v>1</v>
      </c>
      <c r="T112" s="136">
        <f t="shared" si="38"/>
        <v>1</v>
      </c>
      <c r="U112" s="136">
        <f t="shared" si="38"/>
        <v>1</v>
      </c>
      <c r="V112" s="136">
        <f t="shared" si="38"/>
        <v>1</v>
      </c>
      <c r="W112" s="136">
        <f t="shared" si="38"/>
        <v>1</v>
      </c>
      <c r="X112" s="136">
        <f t="shared" si="38"/>
        <v>1</v>
      </c>
      <c r="Y112" s="136">
        <f t="shared" si="38"/>
        <v>1</v>
      </c>
      <c r="Z112" s="136">
        <f t="shared" si="38"/>
        <v>1</v>
      </c>
      <c r="AA112" s="136">
        <f t="shared" si="38"/>
        <v>1</v>
      </c>
      <c r="AB112" s="136">
        <f t="shared" si="38"/>
        <v>1</v>
      </c>
      <c r="AC112" s="136">
        <f t="shared" si="38"/>
        <v>1</v>
      </c>
      <c r="AD112" s="136">
        <f t="shared" si="38"/>
        <v>1</v>
      </c>
      <c r="AE112" s="136">
        <f t="shared" si="38"/>
        <v>1</v>
      </c>
      <c r="AF112" s="136">
        <f t="shared" si="38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37"/>
        <v>1.58</v>
      </c>
      <c r="D113" s="136">
        <f t="shared" si="37"/>
        <v>1.58</v>
      </c>
      <c r="E113" s="136">
        <f t="shared" si="37"/>
        <v>1.58</v>
      </c>
      <c r="F113" s="136">
        <f t="shared" si="37"/>
        <v>1.58</v>
      </c>
      <c r="G113" s="136">
        <f t="shared" si="37"/>
        <v>1.58</v>
      </c>
      <c r="H113" s="136">
        <f t="shared" si="37"/>
        <v>1.58</v>
      </c>
      <c r="I113" s="136">
        <f t="shared" si="37"/>
        <v>1.58</v>
      </c>
      <c r="J113" s="136">
        <f t="shared" si="37"/>
        <v>1.58</v>
      </c>
      <c r="K113" s="136">
        <f t="shared" si="37"/>
        <v>1.58</v>
      </c>
      <c r="L113" s="136">
        <f t="shared" si="37"/>
        <v>1.58</v>
      </c>
      <c r="M113" s="136">
        <f t="shared" si="37"/>
        <v>1.58</v>
      </c>
      <c r="N113" s="136">
        <f t="shared" si="37"/>
        <v>1.58</v>
      </c>
      <c r="O113" s="136">
        <f t="shared" si="37"/>
        <v>1.58</v>
      </c>
      <c r="P113" s="136">
        <f t="shared" si="37"/>
        <v>1.58</v>
      </c>
      <c r="Q113" s="136">
        <f t="shared" si="37"/>
        <v>1.58</v>
      </c>
      <c r="R113" s="136">
        <f t="shared" si="37"/>
        <v>1.58</v>
      </c>
      <c r="S113" s="136">
        <f t="shared" si="38"/>
        <v>1.58</v>
      </c>
      <c r="T113" s="136">
        <f t="shared" si="38"/>
        <v>1.58</v>
      </c>
      <c r="U113" s="136">
        <f t="shared" si="38"/>
        <v>1.58</v>
      </c>
      <c r="V113" s="136">
        <f t="shared" si="38"/>
        <v>1.58</v>
      </c>
      <c r="W113" s="136">
        <f t="shared" si="38"/>
        <v>1.58</v>
      </c>
      <c r="X113" s="136">
        <f t="shared" si="38"/>
        <v>1.58</v>
      </c>
      <c r="Y113" s="136">
        <f t="shared" si="38"/>
        <v>1.58</v>
      </c>
      <c r="Z113" s="136">
        <f t="shared" si="38"/>
        <v>1.58</v>
      </c>
      <c r="AA113" s="136">
        <f t="shared" si="38"/>
        <v>1.58</v>
      </c>
      <c r="AB113" s="136">
        <f t="shared" si="38"/>
        <v>1.58</v>
      </c>
      <c r="AC113" s="136">
        <f t="shared" si="38"/>
        <v>1.58</v>
      </c>
      <c r="AD113" s="136">
        <f t="shared" si="38"/>
        <v>1.58</v>
      </c>
      <c r="AE113" s="136">
        <f t="shared" si="38"/>
        <v>1.58</v>
      </c>
      <c r="AF113" s="136">
        <f t="shared" si="38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37"/>
        <v>1.46</v>
      </c>
      <c r="D114" s="136">
        <f t="shared" si="37"/>
        <v>1.46</v>
      </c>
      <c r="E114" s="136">
        <f t="shared" si="37"/>
        <v>1.46</v>
      </c>
      <c r="F114" s="136">
        <f t="shared" si="37"/>
        <v>1.46</v>
      </c>
      <c r="G114" s="136">
        <f t="shared" si="37"/>
        <v>1.46</v>
      </c>
      <c r="H114" s="136">
        <f t="shared" si="37"/>
        <v>1.46</v>
      </c>
      <c r="I114" s="136">
        <f t="shared" si="37"/>
        <v>1.46</v>
      </c>
      <c r="J114" s="136">
        <f t="shared" si="37"/>
        <v>1.46</v>
      </c>
      <c r="K114" s="136">
        <f t="shared" si="37"/>
        <v>1.46</v>
      </c>
      <c r="L114" s="136">
        <f t="shared" si="37"/>
        <v>1.46</v>
      </c>
      <c r="M114" s="136">
        <f t="shared" si="37"/>
        <v>1.46</v>
      </c>
      <c r="N114" s="136">
        <f t="shared" si="37"/>
        <v>1.46</v>
      </c>
      <c r="O114" s="136">
        <f t="shared" si="37"/>
        <v>1.46</v>
      </c>
      <c r="P114" s="136">
        <f t="shared" si="37"/>
        <v>1.46</v>
      </c>
      <c r="Q114" s="136">
        <f t="shared" si="37"/>
        <v>1.46</v>
      </c>
      <c r="R114" s="136">
        <f t="shared" si="37"/>
        <v>1.46</v>
      </c>
      <c r="S114" s="136">
        <f t="shared" si="38"/>
        <v>1.46</v>
      </c>
      <c r="T114" s="136">
        <f t="shared" si="38"/>
        <v>1.46</v>
      </c>
      <c r="U114" s="136">
        <f t="shared" si="38"/>
        <v>1.46</v>
      </c>
      <c r="V114" s="136">
        <f t="shared" si="38"/>
        <v>1.46</v>
      </c>
      <c r="W114" s="136">
        <f t="shared" si="38"/>
        <v>1.46</v>
      </c>
      <c r="X114" s="136">
        <f t="shared" si="38"/>
        <v>1.46</v>
      </c>
      <c r="Y114" s="136">
        <f t="shared" si="38"/>
        <v>1.46</v>
      </c>
      <c r="Z114" s="136">
        <f t="shared" si="38"/>
        <v>1.46</v>
      </c>
      <c r="AA114" s="136">
        <f t="shared" si="38"/>
        <v>1.46</v>
      </c>
      <c r="AB114" s="136">
        <f t="shared" si="38"/>
        <v>1.46</v>
      </c>
      <c r="AC114" s="136">
        <f t="shared" si="38"/>
        <v>1.46</v>
      </c>
      <c r="AD114" s="136">
        <f t="shared" si="38"/>
        <v>1.46</v>
      </c>
      <c r="AE114" s="136">
        <f t="shared" si="38"/>
        <v>1.46</v>
      </c>
      <c r="AF114" s="136">
        <f t="shared" si="38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37"/>
        <v>1.48</v>
      </c>
      <c r="D115" s="136">
        <f t="shared" si="37"/>
        <v>1.48</v>
      </c>
      <c r="E115" s="136">
        <f t="shared" si="37"/>
        <v>1.48</v>
      </c>
      <c r="F115" s="136">
        <f t="shared" si="37"/>
        <v>1.48</v>
      </c>
      <c r="G115" s="136">
        <f t="shared" si="37"/>
        <v>1.48</v>
      </c>
      <c r="H115" s="136">
        <f t="shared" si="37"/>
        <v>1.48</v>
      </c>
      <c r="I115" s="136">
        <f t="shared" si="37"/>
        <v>1.48</v>
      </c>
      <c r="J115" s="136">
        <f t="shared" si="37"/>
        <v>1.48</v>
      </c>
      <c r="K115" s="136">
        <f t="shared" si="37"/>
        <v>1.48</v>
      </c>
      <c r="L115" s="136">
        <f t="shared" si="37"/>
        <v>1.48</v>
      </c>
      <c r="M115" s="136">
        <f t="shared" si="37"/>
        <v>1.48</v>
      </c>
      <c r="N115" s="136">
        <f t="shared" si="37"/>
        <v>1.48</v>
      </c>
      <c r="O115" s="136">
        <f t="shared" si="37"/>
        <v>1.48</v>
      </c>
      <c r="P115" s="136">
        <f t="shared" si="37"/>
        <v>1.48</v>
      </c>
      <c r="Q115" s="136">
        <f t="shared" si="37"/>
        <v>1.48</v>
      </c>
      <c r="R115" s="136">
        <f t="shared" si="37"/>
        <v>1.48</v>
      </c>
      <c r="S115" s="136">
        <f t="shared" si="38"/>
        <v>1.48</v>
      </c>
      <c r="T115" s="136">
        <f t="shared" si="38"/>
        <v>1.48</v>
      </c>
      <c r="U115" s="136">
        <f t="shared" si="38"/>
        <v>1.48</v>
      </c>
      <c r="V115" s="136">
        <f t="shared" si="38"/>
        <v>1.48</v>
      </c>
      <c r="W115" s="136">
        <f t="shared" si="38"/>
        <v>1.48</v>
      </c>
      <c r="X115" s="136">
        <f t="shared" si="38"/>
        <v>1.48</v>
      </c>
      <c r="Y115" s="136">
        <f t="shared" si="38"/>
        <v>1.48</v>
      </c>
      <c r="Z115" s="136">
        <f t="shared" si="38"/>
        <v>1.48</v>
      </c>
      <c r="AA115" s="136">
        <f t="shared" si="38"/>
        <v>1.48</v>
      </c>
      <c r="AB115" s="136">
        <f t="shared" si="38"/>
        <v>1.48</v>
      </c>
      <c r="AC115" s="136">
        <f t="shared" si="38"/>
        <v>1.48</v>
      </c>
      <c r="AD115" s="136">
        <f t="shared" si="38"/>
        <v>1.48</v>
      </c>
      <c r="AE115" s="136">
        <f t="shared" si="38"/>
        <v>1.48</v>
      </c>
      <c r="AF115" s="136">
        <f t="shared" si="38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37"/>
        <v>2.2000000000000002</v>
      </c>
      <c r="D116" s="136">
        <f t="shared" si="37"/>
        <v>2.2000000000000002</v>
      </c>
      <c r="E116" s="136">
        <f t="shared" si="37"/>
        <v>2.2000000000000002</v>
      </c>
      <c r="F116" s="136">
        <f t="shared" si="37"/>
        <v>2.2000000000000002</v>
      </c>
      <c r="G116" s="136">
        <f t="shared" si="37"/>
        <v>2.2000000000000002</v>
      </c>
      <c r="H116" s="136">
        <f t="shared" si="37"/>
        <v>2.2000000000000002</v>
      </c>
      <c r="I116" s="136">
        <f t="shared" si="37"/>
        <v>2.2000000000000002</v>
      </c>
      <c r="J116" s="136">
        <f t="shared" si="37"/>
        <v>2.2000000000000002</v>
      </c>
      <c r="K116" s="136">
        <f t="shared" si="37"/>
        <v>2.2000000000000002</v>
      </c>
      <c r="L116" s="136">
        <f t="shared" si="37"/>
        <v>2.2000000000000002</v>
      </c>
      <c r="M116" s="136">
        <f t="shared" si="37"/>
        <v>2.2000000000000002</v>
      </c>
      <c r="N116" s="136">
        <f t="shared" si="37"/>
        <v>2.2000000000000002</v>
      </c>
      <c r="O116" s="136">
        <f t="shared" si="37"/>
        <v>2.2000000000000002</v>
      </c>
      <c r="P116" s="136">
        <f t="shared" si="37"/>
        <v>2.2000000000000002</v>
      </c>
      <c r="Q116" s="136">
        <f t="shared" si="37"/>
        <v>2.2000000000000002</v>
      </c>
      <c r="R116" s="136">
        <f t="shared" si="37"/>
        <v>2.2000000000000002</v>
      </c>
      <c r="S116" s="136">
        <f t="shared" si="38"/>
        <v>2.2000000000000002</v>
      </c>
      <c r="T116" s="136">
        <f t="shared" si="38"/>
        <v>2.2000000000000002</v>
      </c>
      <c r="U116" s="136">
        <f t="shared" si="38"/>
        <v>2.2000000000000002</v>
      </c>
      <c r="V116" s="136">
        <f t="shared" si="38"/>
        <v>2.2000000000000002</v>
      </c>
      <c r="W116" s="136">
        <f t="shared" si="38"/>
        <v>2.2000000000000002</v>
      </c>
      <c r="X116" s="136">
        <f t="shared" si="38"/>
        <v>2.2000000000000002</v>
      </c>
      <c r="Y116" s="136">
        <f t="shared" si="38"/>
        <v>2.2000000000000002</v>
      </c>
      <c r="Z116" s="136">
        <f t="shared" si="38"/>
        <v>2.2000000000000002</v>
      </c>
      <c r="AA116" s="136">
        <f t="shared" si="38"/>
        <v>2.2000000000000002</v>
      </c>
      <c r="AB116" s="136">
        <f t="shared" si="38"/>
        <v>2.2000000000000002</v>
      </c>
      <c r="AC116" s="136">
        <f t="shared" si="38"/>
        <v>2.2000000000000002</v>
      </c>
      <c r="AD116" s="136">
        <f t="shared" si="38"/>
        <v>2.2000000000000002</v>
      </c>
      <c r="AE116" s="136">
        <f t="shared" si="38"/>
        <v>2.2000000000000002</v>
      </c>
      <c r="AF116" s="136">
        <f t="shared" si="38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37"/>
        <v>2</v>
      </c>
      <c r="D117" s="136">
        <f t="shared" si="37"/>
        <v>2</v>
      </c>
      <c r="E117" s="136">
        <f t="shared" si="37"/>
        <v>2</v>
      </c>
      <c r="F117" s="136">
        <f t="shared" si="37"/>
        <v>2</v>
      </c>
      <c r="G117" s="136">
        <f t="shared" si="37"/>
        <v>2</v>
      </c>
      <c r="H117" s="136">
        <f t="shared" si="37"/>
        <v>2</v>
      </c>
      <c r="I117" s="136">
        <f t="shared" si="37"/>
        <v>2</v>
      </c>
      <c r="J117" s="136">
        <f t="shared" si="37"/>
        <v>2</v>
      </c>
      <c r="K117" s="136">
        <f t="shared" si="37"/>
        <v>2</v>
      </c>
      <c r="L117" s="136">
        <f t="shared" si="37"/>
        <v>2</v>
      </c>
      <c r="M117" s="136">
        <f t="shared" si="37"/>
        <v>2</v>
      </c>
      <c r="N117" s="136">
        <f t="shared" si="37"/>
        <v>2</v>
      </c>
      <c r="O117" s="136">
        <f t="shared" si="37"/>
        <v>2</v>
      </c>
      <c r="P117" s="136">
        <f t="shared" si="37"/>
        <v>2</v>
      </c>
      <c r="Q117" s="136">
        <f t="shared" si="37"/>
        <v>2</v>
      </c>
      <c r="R117" s="136">
        <f t="shared" si="37"/>
        <v>2</v>
      </c>
      <c r="S117" s="136">
        <f t="shared" si="38"/>
        <v>2</v>
      </c>
      <c r="T117" s="136">
        <f t="shared" si="38"/>
        <v>2</v>
      </c>
      <c r="U117" s="136">
        <f t="shared" si="38"/>
        <v>2</v>
      </c>
      <c r="V117" s="136">
        <f t="shared" si="38"/>
        <v>2</v>
      </c>
      <c r="W117" s="136">
        <f t="shared" si="38"/>
        <v>2</v>
      </c>
      <c r="X117" s="136">
        <f t="shared" si="38"/>
        <v>2</v>
      </c>
      <c r="Y117" s="136">
        <f t="shared" si="38"/>
        <v>2</v>
      </c>
      <c r="Z117" s="136">
        <f t="shared" si="38"/>
        <v>2</v>
      </c>
      <c r="AA117" s="136">
        <f t="shared" si="38"/>
        <v>2</v>
      </c>
      <c r="AB117" s="136">
        <f t="shared" si="38"/>
        <v>2</v>
      </c>
      <c r="AC117" s="136">
        <f t="shared" si="38"/>
        <v>2</v>
      </c>
      <c r="AD117" s="136">
        <f t="shared" si="38"/>
        <v>2</v>
      </c>
      <c r="AE117" s="136">
        <f t="shared" si="38"/>
        <v>2</v>
      </c>
      <c r="AF117" s="136">
        <f t="shared" si="38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37"/>
        <v>1.25</v>
      </c>
      <c r="D118" s="136">
        <f t="shared" si="37"/>
        <v>1.25</v>
      </c>
      <c r="E118" s="136">
        <f t="shared" si="37"/>
        <v>1.25</v>
      </c>
      <c r="F118" s="136">
        <f t="shared" si="37"/>
        <v>1.25</v>
      </c>
      <c r="G118" s="136">
        <f t="shared" si="37"/>
        <v>1.25</v>
      </c>
      <c r="H118" s="136">
        <f t="shared" si="37"/>
        <v>1.25</v>
      </c>
      <c r="I118" s="136">
        <f t="shared" si="37"/>
        <v>1.25</v>
      </c>
      <c r="J118" s="136">
        <f t="shared" si="37"/>
        <v>1.25</v>
      </c>
      <c r="K118" s="136">
        <f t="shared" si="37"/>
        <v>1.25</v>
      </c>
      <c r="L118" s="136">
        <f t="shared" si="37"/>
        <v>1.25</v>
      </c>
      <c r="M118" s="136">
        <f t="shared" si="37"/>
        <v>1.25</v>
      </c>
      <c r="N118" s="136">
        <f t="shared" si="37"/>
        <v>1.25</v>
      </c>
      <c r="O118" s="136">
        <f t="shared" si="37"/>
        <v>1.25</v>
      </c>
      <c r="P118" s="136">
        <f t="shared" si="37"/>
        <v>1.25</v>
      </c>
      <c r="Q118" s="136">
        <f t="shared" si="37"/>
        <v>1.25</v>
      </c>
      <c r="R118" s="136">
        <f t="shared" si="37"/>
        <v>1.25</v>
      </c>
      <c r="S118" s="136">
        <f t="shared" si="38"/>
        <v>1.25</v>
      </c>
      <c r="T118" s="136">
        <f t="shared" si="38"/>
        <v>1.25</v>
      </c>
      <c r="U118" s="136">
        <f t="shared" si="38"/>
        <v>1.25</v>
      </c>
      <c r="V118" s="136">
        <f t="shared" si="38"/>
        <v>1.25</v>
      </c>
      <c r="W118" s="136">
        <f t="shared" si="38"/>
        <v>1.25</v>
      </c>
      <c r="X118" s="136">
        <f t="shared" si="38"/>
        <v>1.25</v>
      </c>
      <c r="Y118" s="136">
        <f t="shared" si="38"/>
        <v>1.25</v>
      </c>
      <c r="Z118" s="136">
        <f t="shared" si="38"/>
        <v>1.25</v>
      </c>
      <c r="AA118" s="136">
        <f t="shared" si="38"/>
        <v>1.25</v>
      </c>
      <c r="AB118" s="136">
        <f t="shared" si="38"/>
        <v>1.25</v>
      </c>
      <c r="AC118" s="136">
        <f t="shared" si="38"/>
        <v>1.25</v>
      </c>
      <c r="AD118" s="136">
        <f t="shared" si="38"/>
        <v>1.25</v>
      </c>
      <c r="AE118" s="136">
        <f t="shared" si="38"/>
        <v>1.25</v>
      </c>
      <c r="AF118" s="136">
        <f t="shared" si="38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37"/>
        <v>1.1499999999999999</v>
      </c>
      <c r="D119" s="136">
        <f t="shared" si="37"/>
        <v>1.1499999999999999</v>
      </c>
      <c r="E119" s="136">
        <f t="shared" si="37"/>
        <v>1.1499999999999999</v>
      </c>
      <c r="F119" s="136">
        <f t="shared" si="37"/>
        <v>1.1499999999999999</v>
      </c>
      <c r="G119" s="136">
        <f t="shared" si="37"/>
        <v>1.1499999999999999</v>
      </c>
      <c r="H119" s="136">
        <f t="shared" si="37"/>
        <v>1.1499999999999999</v>
      </c>
      <c r="I119" s="136">
        <f t="shared" si="37"/>
        <v>1.1499999999999999</v>
      </c>
      <c r="J119" s="136">
        <f t="shared" si="37"/>
        <v>1.1499999999999999</v>
      </c>
      <c r="K119" s="136">
        <f t="shared" si="37"/>
        <v>1.1499999999999999</v>
      </c>
      <c r="L119" s="136">
        <f t="shared" si="37"/>
        <v>1.1499999999999999</v>
      </c>
      <c r="M119" s="136">
        <f t="shared" si="37"/>
        <v>1.1499999999999999</v>
      </c>
      <c r="N119" s="136">
        <f t="shared" si="37"/>
        <v>1.1499999999999999</v>
      </c>
      <c r="O119" s="136">
        <f t="shared" si="37"/>
        <v>1.1499999999999999</v>
      </c>
      <c r="P119" s="136">
        <f t="shared" si="37"/>
        <v>1.1499999999999999</v>
      </c>
      <c r="Q119" s="136">
        <f t="shared" si="37"/>
        <v>1.1499999999999999</v>
      </c>
      <c r="R119" s="136">
        <f t="shared" si="37"/>
        <v>1.1499999999999999</v>
      </c>
      <c r="S119" s="136">
        <f t="shared" si="38"/>
        <v>1.1499999999999999</v>
      </c>
      <c r="T119" s="136">
        <f t="shared" si="38"/>
        <v>1.1499999999999999</v>
      </c>
      <c r="U119" s="136">
        <f t="shared" si="38"/>
        <v>1.1499999999999999</v>
      </c>
      <c r="V119" s="136">
        <f t="shared" si="38"/>
        <v>1.1499999999999999</v>
      </c>
      <c r="W119" s="136">
        <f t="shared" si="38"/>
        <v>1.1499999999999999</v>
      </c>
      <c r="X119" s="136">
        <f t="shared" si="38"/>
        <v>1.1499999999999999</v>
      </c>
      <c r="Y119" s="136">
        <f t="shared" si="38"/>
        <v>1.1499999999999999</v>
      </c>
      <c r="Z119" s="136">
        <f t="shared" si="38"/>
        <v>1.1499999999999999</v>
      </c>
      <c r="AA119" s="136">
        <f t="shared" si="38"/>
        <v>1.1499999999999999</v>
      </c>
      <c r="AB119" s="136">
        <f t="shared" si="38"/>
        <v>1.1499999999999999</v>
      </c>
      <c r="AC119" s="136">
        <f t="shared" si="38"/>
        <v>1.1499999999999999</v>
      </c>
      <c r="AD119" s="136">
        <f t="shared" si="38"/>
        <v>1.1499999999999999</v>
      </c>
      <c r="AE119" s="136">
        <f t="shared" si="38"/>
        <v>1.1499999999999999</v>
      </c>
      <c r="AF119" s="136">
        <f t="shared" si="38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37"/>
        <v>2.133</v>
      </c>
      <c r="D120" s="136">
        <f t="shared" si="37"/>
        <v>2.133</v>
      </c>
      <c r="E120" s="136">
        <f t="shared" si="37"/>
        <v>2.133</v>
      </c>
      <c r="F120" s="136">
        <f t="shared" si="37"/>
        <v>2.133</v>
      </c>
      <c r="G120" s="136">
        <f t="shared" si="37"/>
        <v>2.133</v>
      </c>
      <c r="H120" s="136">
        <f t="shared" si="37"/>
        <v>2.133</v>
      </c>
      <c r="I120" s="136">
        <f t="shared" si="37"/>
        <v>2.133</v>
      </c>
      <c r="J120" s="136">
        <f t="shared" si="37"/>
        <v>2.133</v>
      </c>
      <c r="K120" s="136">
        <f t="shared" si="37"/>
        <v>2.133</v>
      </c>
      <c r="L120" s="136">
        <f t="shared" si="37"/>
        <v>2.133</v>
      </c>
      <c r="M120" s="136">
        <f t="shared" si="37"/>
        <v>2.133</v>
      </c>
      <c r="N120" s="136">
        <f t="shared" si="37"/>
        <v>2.133</v>
      </c>
      <c r="O120" s="136">
        <f t="shared" si="37"/>
        <v>2.133</v>
      </c>
      <c r="P120" s="136">
        <f t="shared" si="37"/>
        <v>2.133</v>
      </c>
      <c r="Q120" s="136">
        <f t="shared" si="37"/>
        <v>2.133</v>
      </c>
      <c r="R120" s="136">
        <f t="shared" si="37"/>
        <v>2.133</v>
      </c>
      <c r="S120" s="136">
        <f t="shared" si="38"/>
        <v>2.133</v>
      </c>
      <c r="T120" s="136">
        <f t="shared" si="38"/>
        <v>2.133</v>
      </c>
      <c r="U120" s="136">
        <f t="shared" si="38"/>
        <v>2.133</v>
      </c>
      <c r="V120" s="136">
        <f t="shared" si="38"/>
        <v>2.133</v>
      </c>
      <c r="W120" s="136">
        <f t="shared" si="38"/>
        <v>2.133</v>
      </c>
      <c r="X120" s="136">
        <f t="shared" si="38"/>
        <v>2.133</v>
      </c>
      <c r="Y120" s="136">
        <f t="shared" si="38"/>
        <v>2.133</v>
      </c>
      <c r="Z120" s="136">
        <f t="shared" si="38"/>
        <v>2.133</v>
      </c>
      <c r="AA120" s="136">
        <f t="shared" si="38"/>
        <v>2.133</v>
      </c>
      <c r="AB120" s="136">
        <f t="shared" si="38"/>
        <v>2.133</v>
      </c>
      <c r="AC120" s="136">
        <f t="shared" si="38"/>
        <v>2.133</v>
      </c>
      <c r="AD120" s="136">
        <f t="shared" si="38"/>
        <v>2.133</v>
      </c>
      <c r="AE120" s="136">
        <f t="shared" si="38"/>
        <v>2.133</v>
      </c>
      <c r="AF120" s="136">
        <f t="shared" si="38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37"/>
        <v>2.09</v>
      </c>
      <c r="D121" s="136">
        <f t="shared" si="37"/>
        <v>2.09</v>
      </c>
      <c r="E121" s="136">
        <f t="shared" si="37"/>
        <v>2.09</v>
      </c>
      <c r="F121" s="136">
        <f t="shared" si="37"/>
        <v>2.09</v>
      </c>
      <c r="G121" s="136">
        <f t="shared" si="37"/>
        <v>2.09</v>
      </c>
      <c r="H121" s="136">
        <f t="shared" si="37"/>
        <v>2.09</v>
      </c>
      <c r="I121" s="136">
        <f t="shared" si="37"/>
        <v>2.09</v>
      </c>
      <c r="J121" s="136">
        <f t="shared" si="37"/>
        <v>2.09</v>
      </c>
      <c r="K121" s="136">
        <f t="shared" si="37"/>
        <v>2.09</v>
      </c>
      <c r="L121" s="136">
        <f t="shared" si="37"/>
        <v>2.09</v>
      </c>
      <c r="M121" s="136">
        <f t="shared" si="37"/>
        <v>2.09</v>
      </c>
      <c r="N121" s="136">
        <f t="shared" si="37"/>
        <v>2.09</v>
      </c>
      <c r="O121" s="136">
        <f t="shared" si="37"/>
        <v>2.09</v>
      </c>
      <c r="P121" s="136">
        <f t="shared" si="37"/>
        <v>2.09</v>
      </c>
      <c r="Q121" s="136">
        <f t="shared" si="37"/>
        <v>2.09</v>
      </c>
      <c r="R121" s="136">
        <f t="shared" ref="R121:W171" si="39">Q121</f>
        <v>2.09</v>
      </c>
      <c r="S121" s="136">
        <f t="shared" si="38"/>
        <v>2.09</v>
      </c>
      <c r="T121" s="136">
        <f t="shared" si="38"/>
        <v>2.09</v>
      </c>
      <c r="U121" s="136">
        <f t="shared" si="38"/>
        <v>2.09</v>
      </c>
      <c r="V121" s="136">
        <f t="shared" si="38"/>
        <v>2.09</v>
      </c>
      <c r="W121" s="136">
        <f t="shared" si="38"/>
        <v>2.09</v>
      </c>
      <c r="X121" s="136">
        <f t="shared" si="38"/>
        <v>2.09</v>
      </c>
      <c r="Y121" s="136">
        <f t="shared" si="38"/>
        <v>2.09</v>
      </c>
      <c r="Z121" s="136">
        <f t="shared" si="38"/>
        <v>2.09</v>
      </c>
      <c r="AA121" s="136">
        <f t="shared" si="38"/>
        <v>2.09</v>
      </c>
      <c r="AB121" s="136">
        <f t="shared" si="38"/>
        <v>2.09</v>
      </c>
      <c r="AC121" s="136">
        <f t="shared" si="38"/>
        <v>2.09</v>
      </c>
      <c r="AD121" s="136">
        <f t="shared" si="38"/>
        <v>2.09</v>
      </c>
      <c r="AE121" s="136">
        <f t="shared" si="38"/>
        <v>2.09</v>
      </c>
      <c r="AF121" s="136">
        <f t="shared" si="38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40">B122</f>
        <v>1.1399999999999999</v>
      </c>
      <c r="D122" s="136">
        <f t="shared" si="40"/>
        <v>1.1399999999999999</v>
      </c>
      <c r="E122" s="136">
        <f t="shared" si="40"/>
        <v>1.1399999999999999</v>
      </c>
      <c r="F122" s="136">
        <f t="shared" si="40"/>
        <v>1.1399999999999999</v>
      </c>
      <c r="G122" s="136">
        <f t="shared" si="40"/>
        <v>1.1399999999999999</v>
      </c>
      <c r="H122" s="136">
        <f t="shared" si="40"/>
        <v>1.1399999999999999</v>
      </c>
      <c r="I122" s="136">
        <f t="shared" si="40"/>
        <v>1.1399999999999999</v>
      </c>
      <c r="J122" s="136">
        <f t="shared" si="40"/>
        <v>1.1399999999999999</v>
      </c>
      <c r="K122" s="136">
        <f t="shared" si="40"/>
        <v>1.1399999999999999</v>
      </c>
      <c r="L122" s="136">
        <f t="shared" si="40"/>
        <v>1.1399999999999999</v>
      </c>
      <c r="M122" s="136">
        <f t="shared" si="40"/>
        <v>1.1399999999999999</v>
      </c>
      <c r="N122" s="136">
        <f t="shared" si="40"/>
        <v>1.1399999999999999</v>
      </c>
      <c r="O122" s="136">
        <f t="shared" si="40"/>
        <v>1.1399999999999999</v>
      </c>
      <c r="P122" s="136">
        <f t="shared" si="40"/>
        <v>1.1399999999999999</v>
      </c>
      <c r="Q122" s="136">
        <f t="shared" si="40"/>
        <v>1.1399999999999999</v>
      </c>
      <c r="R122" s="136">
        <f t="shared" si="39"/>
        <v>1.1399999999999999</v>
      </c>
      <c r="S122" s="136">
        <f t="shared" si="38"/>
        <v>1.1399999999999999</v>
      </c>
      <c r="T122" s="136">
        <f t="shared" si="38"/>
        <v>1.1399999999999999</v>
      </c>
      <c r="U122" s="136">
        <f t="shared" si="38"/>
        <v>1.1399999999999999</v>
      </c>
      <c r="V122" s="136">
        <f t="shared" si="38"/>
        <v>1.1399999999999999</v>
      </c>
      <c r="W122" s="136">
        <f t="shared" si="38"/>
        <v>1.1399999999999999</v>
      </c>
      <c r="X122" s="136">
        <f t="shared" si="38"/>
        <v>1.1399999999999999</v>
      </c>
      <c r="Y122" s="136">
        <f t="shared" si="38"/>
        <v>1.1399999999999999</v>
      </c>
      <c r="Z122" s="136">
        <f t="shared" si="38"/>
        <v>1.1399999999999999</v>
      </c>
      <c r="AA122" s="136">
        <f t="shared" si="38"/>
        <v>1.1399999999999999</v>
      </c>
      <c r="AB122" s="136">
        <f t="shared" si="38"/>
        <v>1.1399999999999999</v>
      </c>
      <c r="AC122" s="136">
        <f t="shared" si="38"/>
        <v>1.1399999999999999</v>
      </c>
      <c r="AD122" s="136">
        <f t="shared" si="38"/>
        <v>1.1399999999999999</v>
      </c>
      <c r="AE122" s="136">
        <f t="shared" si="38"/>
        <v>1.1399999999999999</v>
      </c>
      <c r="AF122" s="136">
        <f t="shared" si="38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40"/>
        <v>0.82</v>
      </c>
      <c r="D123" s="136">
        <f t="shared" si="40"/>
        <v>0.82</v>
      </c>
      <c r="E123" s="136">
        <f t="shared" si="40"/>
        <v>0.82</v>
      </c>
      <c r="F123" s="136">
        <f t="shared" si="40"/>
        <v>0.82</v>
      </c>
      <c r="G123" s="136">
        <f t="shared" si="40"/>
        <v>0.82</v>
      </c>
      <c r="H123" s="136">
        <f t="shared" si="40"/>
        <v>0.82</v>
      </c>
      <c r="I123" s="136">
        <f t="shared" si="40"/>
        <v>0.82</v>
      </c>
      <c r="J123" s="136">
        <f t="shared" si="40"/>
        <v>0.82</v>
      </c>
      <c r="K123" s="136">
        <f t="shared" si="40"/>
        <v>0.82</v>
      </c>
      <c r="L123" s="136">
        <f t="shared" si="40"/>
        <v>0.82</v>
      </c>
      <c r="M123" s="136">
        <f t="shared" si="40"/>
        <v>0.82</v>
      </c>
      <c r="N123" s="136">
        <f t="shared" si="40"/>
        <v>0.82</v>
      </c>
      <c r="O123" s="136">
        <f t="shared" si="40"/>
        <v>0.82</v>
      </c>
      <c r="P123" s="136">
        <f t="shared" si="40"/>
        <v>0.82</v>
      </c>
      <c r="Q123" s="136">
        <f t="shared" si="40"/>
        <v>0.82</v>
      </c>
      <c r="R123" s="136">
        <f t="shared" si="39"/>
        <v>0.82</v>
      </c>
      <c r="S123" s="136">
        <f t="shared" si="38"/>
        <v>0.82</v>
      </c>
      <c r="T123" s="136">
        <f t="shared" si="38"/>
        <v>0.82</v>
      </c>
      <c r="U123" s="136">
        <f t="shared" si="38"/>
        <v>0.82</v>
      </c>
      <c r="V123" s="136">
        <f t="shared" si="38"/>
        <v>0.82</v>
      </c>
      <c r="W123" s="136">
        <f t="shared" si="38"/>
        <v>0.82</v>
      </c>
      <c r="X123" s="136">
        <f t="shared" si="38"/>
        <v>0.82</v>
      </c>
      <c r="Y123" s="136">
        <f t="shared" si="38"/>
        <v>0.82</v>
      </c>
      <c r="Z123" s="136">
        <f t="shared" si="38"/>
        <v>0.82</v>
      </c>
      <c r="AA123" s="136">
        <f t="shared" si="38"/>
        <v>0.82</v>
      </c>
      <c r="AB123" s="136">
        <f t="shared" si="38"/>
        <v>0.82</v>
      </c>
      <c r="AC123" s="136">
        <f t="shared" si="38"/>
        <v>0.82</v>
      </c>
      <c r="AD123" s="136">
        <f t="shared" si="38"/>
        <v>0.82</v>
      </c>
      <c r="AE123" s="136">
        <f t="shared" si="38"/>
        <v>0.82</v>
      </c>
      <c r="AF123" s="136">
        <f t="shared" si="38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40"/>
        <v>2</v>
      </c>
      <c r="D124" s="136">
        <f t="shared" si="40"/>
        <v>2</v>
      </c>
      <c r="E124" s="136">
        <f t="shared" si="40"/>
        <v>2</v>
      </c>
      <c r="F124" s="136">
        <f t="shared" si="40"/>
        <v>2</v>
      </c>
      <c r="G124" s="136">
        <f t="shared" si="40"/>
        <v>2</v>
      </c>
      <c r="H124" s="136">
        <f t="shared" si="40"/>
        <v>2</v>
      </c>
      <c r="I124" s="136">
        <f t="shared" si="40"/>
        <v>2</v>
      </c>
      <c r="J124" s="136">
        <f t="shared" si="40"/>
        <v>2</v>
      </c>
      <c r="K124" s="136">
        <f t="shared" si="40"/>
        <v>2</v>
      </c>
      <c r="L124" s="136">
        <f t="shared" si="40"/>
        <v>2</v>
      </c>
      <c r="M124" s="136">
        <f t="shared" si="40"/>
        <v>2</v>
      </c>
      <c r="N124" s="136">
        <f t="shared" si="40"/>
        <v>2</v>
      </c>
      <c r="O124" s="136">
        <f t="shared" si="40"/>
        <v>2</v>
      </c>
      <c r="P124" s="136">
        <f t="shared" si="40"/>
        <v>2</v>
      </c>
      <c r="Q124" s="136">
        <f t="shared" si="40"/>
        <v>2</v>
      </c>
      <c r="R124" s="136">
        <f t="shared" si="39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ref="V124:AF147" si="41">U124</f>
        <v>2</v>
      </c>
      <c r="W124" s="136">
        <f t="shared" si="41"/>
        <v>2</v>
      </c>
      <c r="X124" s="136">
        <f t="shared" si="41"/>
        <v>2</v>
      </c>
      <c r="Y124" s="136">
        <f t="shared" si="41"/>
        <v>2</v>
      </c>
      <c r="Z124" s="136">
        <f t="shared" si="41"/>
        <v>2</v>
      </c>
      <c r="AA124" s="136">
        <f t="shared" si="41"/>
        <v>2</v>
      </c>
      <c r="AB124" s="136">
        <f t="shared" si="41"/>
        <v>2</v>
      </c>
      <c r="AC124" s="136">
        <f t="shared" si="41"/>
        <v>2</v>
      </c>
      <c r="AD124" s="136">
        <f t="shared" si="41"/>
        <v>2</v>
      </c>
      <c r="AE124" s="136">
        <f t="shared" si="41"/>
        <v>2</v>
      </c>
      <c r="AF124" s="136">
        <f t="shared" si="41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40"/>
        <v>5.61</v>
      </c>
      <c r="D125" s="136">
        <f t="shared" si="40"/>
        <v>5.61</v>
      </c>
      <c r="E125" s="136">
        <f t="shared" si="40"/>
        <v>5.61</v>
      </c>
      <c r="F125" s="136">
        <f t="shared" si="40"/>
        <v>5.61</v>
      </c>
      <c r="G125" s="136">
        <f t="shared" si="40"/>
        <v>5.61</v>
      </c>
      <c r="H125" s="136">
        <f t="shared" si="40"/>
        <v>5.61</v>
      </c>
      <c r="I125" s="136">
        <f t="shared" si="40"/>
        <v>5.61</v>
      </c>
      <c r="J125" s="136">
        <f t="shared" si="40"/>
        <v>5.61</v>
      </c>
      <c r="K125" s="136">
        <f t="shared" si="40"/>
        <v>5.61</v>
      </c>
      <c r="L125" s="136">
        <f t="shared" si="40"/>
        <v>5.61</v>
      </c>
      <c r="M125" s="136">
        <f t="shared" si="40"/>
        <v>5.61</v>
      </c>
      <c r="N125" s="136">
        <f t="shared" si="40"/>
        <v>5.61</v>
      </c>
      <c r="O125" s="136">
        <f t="shared" si="40"/>
        <v>5.61</v>
      </c>
      <c r="P125" s="136">
        <f t="shared" si="40"/>
        <v>5.61</v>
      </c>
      <c r="Q125" s="136">
        <f t="shared" si="40"/>
        <v>5.61</v>
      </c>
      <c r="R125" s="136">
        <f t="shared" si="39"/>
        <v>5.61</v>
      </c>
      <c r="S125" s="136">
        <f t="shared" si="39"/>
        <v>5.61</v>
      </c>
      <c r="T125" s="136">
        <f t="shared" si="39"/>
        <v>5.61</v>
      </c>
      <c r="U125" s="136">
        <f t="shared" si="39"/>
        <v>5.61</v>
      </c>
      <c r="V125" s="136">
        <f t="shared" si="41"/>
        <v>5.61</v>
      </c>
      <c r="W125" s="136">
        <f t="shared" si="41"/>
        <v>5.61</v>
      </c>
      <c r="X125" s="136">
        <f t="shared" si="41"/>
        <v>5.61</v>
      </c>
      <c r="Y125" s="136">
        <f t="shared" si="41"/>
        <v>5.61</v>
      </c>
      <c r="Z125" s="136">
        <f t="shared" si="41"/>
        <v>5.61</v>
      </c>
      <c r="AA125" s="136">
        <f t="shared" si="41"/>
        <v>5.61</v>
      </c>
      <c r="AB125" s="136">
        <f t="shared" si="41"/>
        <v>5.61</v>
      </c>
      <c r="AC125" s="136">
        <f t="shared" si="41"/>
        <v>5.61</v>
      </c>
      <c r="AD125" s="136">
        <f t="shared" si="41"/>
        <v>5.61</v>
      </c>
      <c r="AE125" s="136">
        <f t="shared" si="41"/>
        <v>5.61</v>
      </c>
      <c r="AF125" s="136">
        <f t="shared" si="41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40"/>
        <v>1.25</v>
      </c>
      <c r="D126" s="136">
        <f t="shared" si="40"/>
        <v>1.25</v>
      </c>
      <c r="E126" s="136">
        <f t="shared" si="40"/>
        <v>1.25</v>
      </c>
      <c r="F126" s="136">
        <f t="shared" si="40"/>
        <v>1.25</v>
      </c>
      <c r="G126" s="136">
        <f t="shared" si="40"/>
        <v>1.25</v>
      </c>
      <c r="H126" s="136">
        <f t="shared" si="40"/>
        <v>1.25</v>
      </c>
      <c r="I126" s="136">
        <f t="shared" si="40"/>
        <v>1.25</v>
      </c>
      <c r="J126" s="136">
        <f t="shared" si="40"/>
        <v>1.25</v>
      </c>
      <c r="K126" s="136">
        <f t="shared" si="40"/>
        <v>1.25</v>
      </c>
      <c r="L126" s="136">
        <f t="shared" si="40"/>
        <v>1.25</v>
      </c>
      <c r="M126" s="136">
        <f t="shared" si="40"/>
        <v>1.25</v>
      </c>
      <c r="N126" s="136">
        <f t="shared" si="40"/>
        <v>1.25</v>
      </c>
      <c r="O126" s="136">
        <f t="shared" si="40"/>
        <v>1.25</v>
      </c>
      <c r="P126" s="136">
        <f t="shared" si="40"/>
        <v>1.25</v>
      </c>
      <c r="Q126" s="136">
        <f t="shared" si="40"/>
        <v>1.25</v>
      </c>
      <c r="R126" s="136">
        <f t="shared" si="39"/>
        <v>1.25</v>
      </c>
      <c r="S126" s="136">
        <f t="shared" si="39"/>
        <v>1.25</v>
      </c>
      <c r="T126" s="136">
        <f t="shared" si="39"/>
        <v>1.25</v>
      </c>
      <c r="U126" s="136">
        <f t="shared" si="39"/>
        <v>1.25</v>
      </c>
      <c r="V126" s="136">
        <f t="shared" si="41"/>
        <v>1.25</v>
      </c>
      <c r="W126" s="136">
        <f t="shared" si="41"/>
        <v>1.25</v>
      </c>
      <c r="X126" s="136">
        <f t="shared" si="41"/>
        <v>1.25</v>
      </c>
      <c r="Y126" s="136">
        <f t="shared" si="41"/>
        <v>1.25</v>
      </c>
      <c r="Z126" s="136">
        <f t="shared" si="41"/>
        <v>1.25</v>
      </c>
      <c r="AA126" s="136">
        <f t="shared" si="41"/>
        <v>1.25</v>
      </c>
      <c r="AB126" s="136">
        <f t="shared" si="41"/>
        <v>1.25</v>
      </c>
      <c r="AC126" s="136">
        <f t="shared" si="41"/>
        <v>1.25</v>
      </c>
      <c r="AD126" s="136">
        <f t="shared" si="41"/>
        <v>1.25</v>
      </c>
      <c r="AE126" s="136">
        <f t="shared" si="41"/>
        <v>1.25</v>
      </c>
      <c r="AF126" s="136">
        <f t="shared" si="41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40"/>
        <v>1.25</v>
      </c>
      <c r="D127" s="136">
        <f t="shared" si="40"/>
        <v>1.25</v>
      </c>
      <c r="E127" s="136">
        <f t="shared" si="40"/>
        <v>1.25</v>
      </c>
      <c r="F127" s="136">
        <f t="shared" si="40"/>
        <v>1.25</v>
      </c>
      <c r="G127" s="136">
        <f t="shared" si="40"/>
        <v>1.25</v>
      </c>
      <c r="H127" s="136">
        <f t="shared" si="40"/>
        <v>1.25</v>
      </c>
      <c r="I127" s="136">
        <f t="shared" si="40"/>
        <v>1.25</v>
      </c>
      <c r="J127" s="136">
        <f t="shared" si="40"/>
        <v>1.25</v>
      </c>
      <c r="K127" s="136">
        <f t="shared" si="40"/>
        <v>1.25</v>
      </c>
      <c r="L127" s="136">
        <f t="shared" si="40"/>
        <v>1.25</v>
      </c>
      <c r="M127" s="136">
        <f t="shared" si="40"/>
        <v>1.25</v>
      </c>
      <c r="N127" s="136">
        <f t="shared" si="40"/>
        <v>1.25</v>
      </c>
      <c r="O127" s="136">
        <f t="shared" si="40"/>
        <v>1.25</v>
      </c>
      <c r="P127" s="136">
        <f t="shared" si="40"/>
        <v>1.25</v>
      </c>
      <c r="Q127" s="136">
        <f t="shared" si="40"/>
        <v>1.25</v>
      </c>
      <c r="R127" s="136">
        <f t="shared" si="39"/>
        <v>1.25</v>
      </c>
      <c r="S127" s="136">
        <f t="shared" si="39"/>
        <v>1.25</v>
      </c>
      <c r="T127" s="136">
        <f t="shared" si="39"/>
        <v>1.25</v>
      </c>
      <c r="U127" s="136">
        <f t="shared" si="39"/>
        <v>1.25</v>
      </c>
      <c r="V127" s="136">
        <f t="shared" si="41"/>
        <v>1.25</v>
      </c>
      <c r="W127" s="136">
        <f t="shared" si="41"/>
        <v>1.25</v>
      </c>
      <c r="X127" s="136">
        <f t="shared" si="41"/>
        <v>1.25</v>
      </c>
      <c r="Y127" s="136">
        <f t="shared" si="41"/>
        <v>1.25</v>
      </c>
      <c r="Z127" s="136">
        <f t="shared" si="41"/>
        <v>1.25</v>
      </c>
      <c r="AA127" s="136">
        <f t="shared" si="41"/>
        <v>1.25</v>
      </c>
      <c r="AB127" s="136">
        <f t="shared" si="41"/>
        <v>1.25</v>
      </c>
      <c r="AC127" s="136">
        <f t="shared" si="41"/>
        <v>1.25</v>
      </c>
      <c r="AD127" s="136">
        <f t="shared" si="41"/>
        <v>1.25</v>
      </c>
      <c r="AE127" s="136">
        <f t="shared" si="41"/>
        <v>1.25</v>
      </c>
      <c r="AF127" s="136">
        <f t="shared" si="41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40"/>
        <v>1.46</v>
      </c>
      <c r="D128" s="136">
        <f t="shared" si="40"/>
        <v>1.46</v>
      </c>
      <c r="E128" s="136">
        <f t="shared" si="40"/>
        <v>1.46</v>
      </c>
      <c r="F128" s="136">
        <f t="shared" si="40"/>
        <v>1.46</v>
      </c>
      <c r="G128" s="136">
        <f t="shared" si="40"/>
        <v>1.46</v>
      </c>
      <c r="H128" s="136">
        <f t="shared" si="40"/>
        <v>1.46</v>
      </c>
      <c r="I128" s="136">
        <f t="shared" si="40"/>
        <v>1.46</v>
      </c>
      <c r="J128" s="136">
        <f t="shared" si="40"/>
        <v>1.46</v>
      </c>
      <c r="K128" s="136">
        <f t="shared" si="40"/>
        <v>1.46</v>
      </c>
      <c r="L128" s="136">
        <f t="shared" si="40"/>
        <v>1.46</v>
      </c>
      <c r="M128" s="136">
        <f t="shared" si="40"/>
        <v>1.46</v>
      </c>
      <c r="N128" s="136">
        <f t="shared" si="40"/>
        <v>1.46</v>
      </c>
      <c r="O128" s="136">
        <f t="shared" si="40"/>
        <v>1.46</v>
      </c>
      <c r="P128" s="136">
        <f t="shared" si="40"/>
        <v>1.46</v>
      </c>
      <c r="Q128" s="136">
        <f t="shared" si="40"/>
        <v>1.46</v>
      </c>
      <c r="R128" s="136">
        <f t="shared" si="39"/>
        <v>1.46</v>
      </c>
      <c r="S128" s="136">
        <f t="shared" si="39"/>
        <v>1.46</v>
      </c>
      <c r="T128" s="136">
        <f t="shared" si="39"/>
        <v>1.46</v>
      </c>
      <c r="U128" s="136">
        <f t="shared" si="39"/>
        <v>1.46</v>
      </c>
      <c r="V128" s="136">
        <f t="shared" si="41"/>
        <v>1.46</v>
      </c>
      <c r="W128" s="136">
        <f t="shared" si="41"/>
        <v>1.46</v>
      </c>
      <c r="X128" s="136">
        <f t="shared" si="41"/>
        <v>1.46</v>
      </c>
      <c r="Y128" s="136">
        <f t="shared" si="41"/>
        <v>1.46</v>
      </c>
      <c r="Z128" s="136">
        <f t="shared" si="41"/>
        <v>1.46</v>
      </c>
      <c r="AA128" s="136">
        <f t="shared" si="41"/>
        <v>1.46</v>
      </c>
      <c r="AB128" s="136">
        <f t="shared" si="41"/>
        <v>1.46</v>
      </c>
      <c r="AC128" s="136">
        <f t="shared" si="41"/>
        <v>1.46</v>
      </c>
      <c r="AD128" s="136">
        <f t="shared" si="41"/>
        <v>1.46</v>
      </c>
      <c r="AE128" s="136">
        <f t="shared" si="41"/>
        <v>1.46</v>
      </c>
      <c r="AF128" s="136">
        <f t="shared" si="41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40"/>
        <v>3</v>
      </c>
      <c r="D129" s="136">
        <f t="shared" si="40"/>
        <v>3</v>
      </c>
      <c r="E129" s="136">
        <f t="shared" si="40"/>
        <v>3</v>
      </c>
      <c r="F129" s="136">
        <f t="shared" si="40"/>
        <v>3</v>
      </c>
      <c r="G129" s="136">
        <f t="shared" si="40"/>
        <v>3</v>
      </c>
      <c r="H129" s="136">
        <f t="shared" si="40"/>
        <v>3</v>
      </c>
      <c r="I129" s="136">
        <f t="shared" si="40"/>
        <v>3</v>
      </c>
      <c r="J129" s="136">
        <f t="shared" si="40"/>
        <v>3</v>
      </c>
      <c r="K129" s="136">
        <f t="shared" si="40"/>
        <v>3</v>
      </c>
      <c r="L129" s="136">
        <f t="shared" si="40"/>
        <v>3</v>
      </c>
      <c r="M129" s="136">
        <f t="shared" si="40"/>
        <v>3</v>
      </c>
      <c r="N129" s="136">
        <f t="shared" si="40"/>
        <v>3</v>
      </c>
      <c r="O129" s="136">
        <f t="shared" si="40"/>
        <v>3</v>
      </c>
      <c r="P129" s="136">
        <f t="shared" si="40"/>
        <v>3</v>
      </c>
      <c r="Q129" s="136">
        <f t="shared" si="40"/>
        <v>3</v>
      </c>
      <c r="R129" s="136">
        <f t="shared" si="39"/>
        <v>3</v>
      </c>
      <c r="S129" s="136">
        <f t="shared" si="39"/>
        <v>3</v>
      </c>
      <c r="T129" s="136">
        <f t="shared" si="39"/>
        <v>3</v>
      </c>
      <c r="U129" s="136">
        <f t="shared" si="39"/>
        <v>3</v>
      </c>
      <c r="V129" s="136">
        <f t="shared" si="41"/>
        <v>3</v>
      </c>
      <c r="W129" s="136">
        <f t="shared" si="41"/>
        <v>3</v>
      </c>
      <c r="X129" s="136">
        <f t="shared" si="41"/>
        <v>3</v>
      </c>
      <c r="Y129" s="136">
        <f t="shared" si="41"/>
        <v>3</v>
      </c>
      <c r="Z129" s="136">
        <f t="shared" si="41"/>
        <v>3</v>
      </c>
      <c r="AA129" s="136">
        <f t="shared" si="41"/>
        <v>3</v>
      </c>
      <c r="AB129" s="136">
        <f t="shared" si="41"/>
        <v>3</v>
      </c>
      <c r="AC129" s="136">
        <f t="shared" si="41"/>
        <v>3</v>
      </c>
      <c r="AD129" s="136">
        <f t="shared" si="41"/>
        <v>3</v>
      </c>
      <c r="AE129" s="136">
        <f t="shared" si="41"/>
        <v>3</v>
      </c>
      <c r="AF129" s="136">
        <f t="shared" si="41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40"/>
        <v>3.3</v>
      </c>
      <c r="D130" s="136">
        <f t="shared" si="40"/>
        <v>3.3</v>
      </c>
      <c r="E130" s="136">
        <f t="shared" si="40"/>
        <v>3.3</v>
      </c>
      <c r="F130" s="136">
        <f t="shared" si="40"/>
        <v>3.3</v>
      </c>
      <c r="G130" s="136">
        <f t="shared" si="40"/>
        <v>3.3</v>
      </c>
      <c r="H130" s="136">
        <f t="shared" si="40"/>
        <v>3.3</v>
      </c>
      <c r="I130" s="136">
        <f t="shared" si="40"/>
        <v>3.3</v>
      </c>
      <c r="J130" s="136">
        <f t="shared" si="40"/>
        <v>3.3</v>
      </c>
      <c r="K130" s="136">
        <f t="shared" si="40"/>
        <v>3.3</v>
      </c>
      <c r="L130" s="136">
        <f t="shared" si="40"/>
        <v>3.3</v>
      </c>
      <c r="M130" s="136">
        <f t="shared" si="40"/>
        <v>3.3</v>
      </c>
      <c r="N130" s="136">
        <f t="shared" si="40"/>
        <v>3.3</v>
      </c>
      <c r="O130" s="136">
        <f t="shared" si="40"/>
        <v>3.3</v>
      </c>
      <c r="P130" s="136">
        <f t="shared" si="40"/>
        <v>3.3</v>
      </c>
      <c r="Q130" s="136">
        <f t="shared" si="40"/>
        <v>3.3</v>
      </c>
      <c r="R130" s="136">
        <f t="shared" si="39"/>
        <v>3.3</v>
      </c>
      <c r="S130" s="136">
        <f t="shared" si="39"/>
        <v>3.3</v>
      </c>
      <c r="T130" s="136">
        <f t="shared" si="39"/>
        <v>3.3</v>
      </c>
      <c r="U130" s="136">
        <f t="shared" si="39"/>
        <v>3.3</v>
      </c>
      <c r="V130" s="136">
        <f t="shared" si="41"/>
        <v>3.3</v>
      </c>
      <c r="W130" s="136">
        <f t="shared" si="41"/>
        <v>3.3</v>
      </c>
      <c r="X130" s="136">
        <f t="shared" si="41"/>
        <v>3.3</v>
      </c>
      <c r="Y130" s="136">
        <f t="shared" si="41"/>
        <v>3.3</v>
      </c>
      <c r="Z130" s="136">
        <f t="shared" si="41"/>
        <v>3.3</v>
      </c>
      <c r="AA130" s="136">
        <f t="shared" si="41"/>
        <v>3.3</v>
      </c>
      <c r="AB130" s="136">
        <f t="shared" si="41"/>
        <v>3.3</v>
      </c>
      <c r="AC130" s="136">
        <f t="shared" si="41"/>
        <v>3.3</v>
      </c>
      <c r="AD130" s="136">
        <f t="shared" si="41"/>
        <v>3.3</v>
      </c>
      <c r="AE130" s="136">
        <f t="shared" si="41"/>
        <v>3.3</v>
      </c>
      <c r="AF130" s="136">
        <f t="shared" si="41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40"/>
        <v>1.76</v>
      </c>
      <c r="D131" s="136">
        <f t="shared" si="40"/>
        <v>1.76</v>
      </c>
      <c r="E131" s="136">
        <f t="shared" si="40"/>
        <v>1.76</v>
      </c>
      <c r="F131" s="136">
        <f t="shared" si="40"/>
        <v>1.76</v>
      </c>
      <c r="G131" s="136">
        <f t="shared" si="40"/>
        <v>1.76</v>
      </c>
      <c r="H131" s="136">
        <f t="shared" si="40"/>
        <v>1.76</v>
      </c>
      <c r="I131" s="136">
        <f t="shared" si="40"/>
        <v>1.76</v>
      </c>
      <c r="J131" s="136">
        <f t="shared" si="40"/>
        <v>1.76</v>
      </c>
      <c r="K131" s="136">
        <f t="shared" si="40"/>
        <v>1.76</v>
      </c>
      <c r="L131" s="136">
        <f t="shared" si="40"/>
        <v>1.76</v>
      </c>
      <c r="M131" s="136">
        <f t="shared" si="40"/>
        <v>1.76</v>
      </c>
      <c r="N131" s="136">
        <f t="shared" si="40"/>
        <v>1.76</v>
      </c>
      <c r="O131" s="136">
        <f t="shared" si="40"/>
        <v>1.76</v>
      </c>
      <c r="P131" s="136">
        <f t="shared" si="40"/>
        <v>1.76</v>
      </c>
      <c r="Q131" s="136">
        <f t="shared" si="40"/>
        <v>1.76</v>
      </c>
      <c r="R131" s="136">
        <f t="shared" si="39"/>
        <v>1.76</v>
      </c>
      <c r="S131" s="136">
        <f t="shared" si="39"/>
        <v>1.76</v>
      </c>
      <c r="T131" s="136">
        <f t="shared" si="39"/>
        <v>1.76</v>
      </c>
      <c r="U131" s="136">
        <f t="shared" si="39"/>
        <v>1.76</v>
      </c>
      <c r="V131" s="136">
        <f t="shared" si="41"/>
        <v>1.76</v>
      </c>
      <c r="W131" s="136">
        <f t="shared" si="41"/>
        <v>1.76</v>
      </c>
      <c r="X131" s="136">
        <f t="shared" si="41"/>
        <v>1.76</v>
      </c>
      <c r="Y131" s="136">
        <f t="shared" si="41"/>
        <v>1.76</v>
      </c>
      <c r="Z131" s="136">
        <f t="shared" si="41"/>
        <v>1.76</v>
      </c>
      <c r="AA131" s="136">
        <f t="shared" si="41"/>
        <v>1.76</v>
      </c>
      <c r="AB131" s="136">
        <f t="shared" si="41"/>
        <v>1.76</v>
      </c>
      <c r="AC131" s="136">
        <f t="shared" si="41"/>
        <v>1.76</v>
      </c>
      <c r="AD131" s="136">
        <f t="shared" si="41"/>
        <v>1.76</v>
      </c>
      <c r="AE131" s="136">
        <f t="shared" si="41"/>
        <v>1.76</v>
      </c>
      <c r="AF131" s="136">
        <f t="shared" si="41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40"/>
        <v>0</v>
      </c>
      <c r="D132" s="136">
        <f t="shared" si="40"/>
        <v>0</v>
      </c>
      <c r="E132" s="136">
        <f t="shared" si="40"/>
        <v>0</v>
      </c>
      <c r="F132" s="136">
        <f t="shared" si="40"/>
        <v>0</v>
      </c>
      <c r="G132" s="136">
        <f t="shared" si="40"/>
        <v>0</v>
      </c>
      <c r="H132" s="136">
        <f t="shared" si="40"/>
        <v>0</v>
      </c>
      <c r="I132" s="136">
        <f t="shared" si="40"/>
        <v>0</v>
      </c>
      <c r="J132" s="136">
        <f t="shared" si="40"/>
        <v>0</v>
      </c>
      <c r="K132" s="136">
        <f t="shared" si="40"/>
        <v>0</v>
      </c>
      <c r="L132" s="136">
        <f t="shared" si="40"/>
        <v>0</v>
      </c>
      <c r="M132" s="136">
        <f t="shared" si="40"/>
        <v>0</v>
      </c>
      <c r="N132" s="136">
        <f t="shared" si="40"/>
        <v>0</v>
      </c>
      <c r="O132" s="136">
        <f t="shared" si="40"/>
        <v>0</v>
      </c>
      <c r="P132" s="136">
        <f t="shared" si="40"/>
        <v>0</v>
      </c>
      <c r="Q132" s="136">
        <f t="shared" si="40"/>
        <v>0</v>
      </c>
      <c r="R132" s="136">
        <f t="shared" si="39"/>
        <v>0</v>
      </c>
      <c r="S132" s="136">
        <f t="shared" si="39"/>
        <v>0</v>
      </c>
      <c r="T132" s="136">
        <f t="shared" si="39"/>
        <v>0</v>
      </c>
      <c r="U132" s="136">
        <f t="shared" si="39"/>
        <v>0</v>
      </c>
      <c r="V132" s="136">
        <f t="shared" si="41"/>
        <v>0</v>
      </c>
      <c r="W132" s="136">
        <f t="shared" si="41"/>
        <v>0</v>
      </c>
      <c r="X132" s="136">
        <f t="shared" si="41"/>
        <v>0</v>
      </c>
      <c r="Y132" s="136">
        <f t="shared" si="41"/>
        <v>0</v>
      </c>
      <c r="Z132" s="136">
        <f t="shared" si="41"/>
        <v>0</v>
      </c>
      <c r="AA132" s="136">
        <f t="shared" si="41"/>
        <v>0</v>
      </c>
      <c r="AB132" s="136">
        <f t="shared" si="41"/>
        <v>0</v>
      </c>
      <c r="AC132" s="136">
        <f t="shared" si="41"/>
        <v>0</v>
      </c>
      <c r="AD132" s="136">
        <f t="shared" si="41"/>
        <v>0</v>
      </c>
      <c r="AE132" s="136">
        <f t="shared" si="41"/>
        <v>0</v>
      </c>
      <c r="AF132" s="136">
        <f t="shared" si="41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40"/>
        <v>0.1</v>
      </c>
      <c r="D133" s="136">
        <f t="shared" si="40"/>
        <v>0.1</v>
      </c>
      <c r="E133" s="136">
        <f t="shared" si="40"/>
        <v>0.1</v>
      </c>
      <c r="F133" s="136">
        <f t="shared" si="40"/>
        <v>0.1</v>
      </c>
      <c r="G133" s="136">
        <f t="shared" si="40"/>
        <v>0.1</v>
      </c>
      <c r="H133" s="136">
        <f t="shared" si="40"/>
        <v>0.1</v>
      </c>
      <c r="I133" s="136">
        <f t="shared" si="40"/>
        <v>0.1</v>
      </c>
      <c r="J133" s="136">
        <f t="shared" si="40"/>
        <v>0.1</v>
      </c>
      <c r="K133" s="136">
        <f t="shared" si="40"/>
        <v>0.1</v>
      </c>
      <c r="L133" s="136">
        <f t="shared" si="40"/>
        <v>0.1</v>
      </c>
      <c r="M133" s="136">
        <f t="shared" si="40"/>
        <v>0.1</v>
      </c>
      <c r="N133" s="136">
        <f t="shared" si="40"/>
        <v>0.1</v>
      </c>
      <c r="O133" s="136">
        <f t="shared" si="40"/>
        <v>0.1</v>
      </c>
      <c r="P133" s="136">
        <f t="shared" si="40"/>
        <v>0.1</v>
      </c>
      <c r="Q133" s="136">
        <f t="shared" si="40"/>
        <v>0.1</v>
      </c>
      <c r="R133" s="136">
        <f t="shared" si="39"/>
        <v>0.1</v>
      </c>
      <c r="S133" s="136">
        <f t="shared" si="39"/>
        <v>0.1</v>
      </c>
      <c r="T133" s="136">
        <f t="shared" si="39"/>
        <v>0.1</v>
      </c>
      <c r="U133" s="136">
        <f t="shared" si="39"/>
        <v>0.1</v>
      </c>
      <c r="V133" s="136">
        <f t="shared" si="41"/>
        <v>0.1</v>
      </c>
      <c r="W133" s="136">
        <f t="shared" si="41"/>
        <v>0.1</v>
      </c>
      <c r="X133" s="136">
        <f t="shared" si="41"/>
        <v>0.1</v>
      </c>
      <c r="Y133" s="136">
        <f t="shared" si="41"/>
        <v>0.1</v>
      </c>
      <c r="Z133" s="136">
        <f t="shared" si="41"/>
        <v>0.1</v>
      </c>
      <c r="AA133" s="136">
        <f t="shared" si="41"/>
        <v>0.1</v>
      </c>
      <c r="AB133" s="136">
        <f t="shared" si="41"/>
        <v>0.1</v>
      </c>
      <c r="AC133" s="136">
        <f t="shared" si="41"/>
        <v>0.1</v>
      </c>
      <c r="AD133" s="136">
        <f t="shared" si="41"/>
        <v>0.1</v>
      </c>
      <c r="AE133" s="136">
        <f t="shared" si="41"/>
        <v>0.1</v>
      </c>
      <c r="AF133" s="136">
        <f t="shared" si="41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40"/>
        <v>2.0499999999999998</v>
      </c>
      <c r="D134" s="136">
        <f t="shared" si="40"/>
        <v>2.0499999999999998</v>
      </c>
      <c r="E134" s="136">
        <f t="shared" si="40"/>
        <v>2.0499999999999998</v>
      </c>
      <c r="F134" s="136">
        <f t="shared" si="40"/>
        <v>2.0499999999999998</v>
      </c>
      <c r="G134" s="136">
        <f t="shared" si="40"/>
        <v>2.0499999999999998</v>
      </c>
      <c r="H134" s="136">
        <f t="shared" si="40"/>
        <v>2.0499999999999998</v>
      </c>
      <c r="I134" s="136">
        <f t="shared" si="40"/>
        <v>2.0499999999999998</v>
      </c>
      <c r="J134" s="136">
        <f t="shared" si="40"/>
        <v>2.0499999999999998</v>
      </c>
      <c r="K134" s="136">
        <f t="shared" si="40"/>
        <v>2.0499999999999998</v>
      </c>
      <c r="L134" s="136">
        <f t="shared" si="40"/>
        <v>2.0499999999999998</v>
      </c>
      <c r="M134" s="136">
        <f t="shared" si="40"/>
        <v>2.0499999999999998</v>
      </c>
      <c r="N134" s="136">
        <f t="shared" si="40"/>
        <v>2.0499999999999998</v>
      </c>
      <c r="O134" s="136">
        <f t="shared" si="40"/>
        <v>2.0499999999999998</v>
      </c>
      <c r="P134" s="136">
        <f t="shared" si="40"/>
        <v>2.0499999999999998</v>
      </c>
      <c r="Q134" s="136">
        <f t="shared" si="40"/>
        <v>2.0499999999999998</v>
      </c>
      <c r="R134" s="136">
        <f t="shared" si="39"/>
        <v>2.0499999999999998</v>
      </c>
      <c r="S134" s="136">
        <f t="shared" si="39"/>
        <v>2.0499999999999998</v>
      </c>
      <c r="T134" s="136">
        <f t="shared" si="39"/>
        <v>2.0499999999999998</v>
      </c>
      <c r="U134" s="136">
        <f t="shared" si="39"/>
        <v>2.0499999999999998</v>
      </c>
      <c r="V134" s="136">
        <f t="shared" si="41"/>
        <v>2.0499999999999998</v>
      </c>
      <c r="W134" s="136">
        <f t="shared" si="41"/>
        <v>2.0499999999999998</v>
      </c>
      <c r="X134" s="136">
        <f t="shared" si="41"/>
        <v>2.0499999999999998</v>
      </c>
      <c r="Y134" s="136">
        <f t="shared" si="41"/>
        <v>2.0499999999999998</v>
      </c>
      <c r="Z134" s="136">
        <f t="shared" si="41"/>
        <v>2.0499999999999998</v>
      </c>
      <c r="AA134" s="136">
        <f t="shared" si="41"/>
        <v>2.0499999999999998</v>
      </c>
      <c r="AB134" s="136">
        <f t="shared" si="41"/>
        <v>2.0499999999999998</v>
      </c>
      <c r="AC134" s="136">
        <f t="shared" si="41"/>
        <v>2.0499999999999998</v>
      </c>
      <c r="AD134" s="136">
        <f t="shared" si="41"/>
        <v>2.0499999999999998</v>
      </c>
      <c r="AE134" s="136">
        <f t="shared" si="41"/>
        <v>2.0499999999999998</v>
      </c>
      <c r="AF134" s="136">
        <f t="shared" si="41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40"/>
        <v>2.15</v>
      </c>
      <c r="D135" s="136">
        <f t="shared" si="40"/>
        <v>2.15</v>
      </c>
      <c r="E135" s="136">
        <f t="shared" si="40"/>
        <v>2.15</v>
      </c>
      <c r="F135" s="136">
        <f t="shared" si="40"/>
        <v>2.15</v>
      </c>
      <c r="G135" s="136">
        <f t="shared" si="40"/>
        <v>2.15</v>
      </c>
      <c r="H135" s="136">
        <f t="shared" si="40"/>
        <v>2.15</v>
      </c>
      <c r="I135" s="136">
        <f t="shared" si="40"/>
        <v>2.15</v>
      </c>
      <c r="J135" s="136">
        <f t="shared" si="40"/>
        <v>2.15</v>
      </c>
      <c r="K135" s="136">
        <f t="shared" si="40"/>
        <v>2.15</v>
      </c>
      <c r="L135" s="136">
        <f t="shared" si="40"/>
        <v>2.15</v>
      </c>
      <c r="M135" s="136">
        <f t="shared" si="40"/>
        <v>2.15</v>
      </c>
      <c r="N135" s="136">
        <f t="shared" si="40"/>
        <v>2.15</v>
      </c>
      <c r="O135" s="136">
        <f t="shared" si="40"/>
        <v>2.15</v>
      </c>
      <c r="P135" s="136">
        <f t="shared" si="40"/>
        <v>2.15</v>
      </c>
      <c r="Q135" s="136">
        <f t="shared" si="40"/>
        <v>2.15</v>
      </c>
      <c r="R135" s="136">
        <f t="shared" si="39"/>
        <v>2.15</v>
      </c>
      <c r="S135" s="136">
        <f t="shared" si="39"/>
        <v>2.15</v>
      </c>
      <c r="T135" s="136">
        <f t="shared" si="39"/>
        <v>2.15</v>
      </c>
      <c r="U135" s="136">
        <f t="shared" si="39"/>
        <v>2.15</v>
      </c>
      <c r="V135" s="136">
        <f t="shared" si="41"/>
        <v>2.15</v>
      </c>
      <c r="W135" s="136">
        <f t="shared" si="41"/>
        <v>2.15</v>
      </c>
      <c r="X135" s="136">
        <f t="shared" si="41"/>
        <v>2.15</v>
      </c>
      <c r="Y135" s="136">
        <f t="shared" si="41"/>
        <v>2.15</v>
      </c>
      <c r="Z135" s="136">
        <f t="shared" si="41"/>
        <v>2.15</v>
      </c>
      <c r="AA135" s="136">
        <f t="shared" si="41"/>
        <v>2.15</v>
      </c>
      <c r="AB135" s="136">
        <f t="shared" si="41"/>
        <v>2.15</v>
      </c>
      <c r="AC135" s="136">
        <f t="shared" si="41"/>
        <v>2.15</v>
      </c>
      <c r="AD135" s="136">
        <f t="shared" si="41"/>
        <v>2.15</v>
      </c>
      <c r="AE135" s="136">
        <f t="shared" si="41"/>
        <v>2.15</v>
      </c>
      <c r="AF135" s="136">
        <f t="shared" si="41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40"/>
        <v>2.7</v>
      </c>
      <c r="D136" s="136">
        <f t="shared" si="40"/>
        <v>2.7</v>
      </c>
      <c r="E136" s="136">
        <f t="shared" si="40"/>
        <v>2.7</v>
      </c>
      <c r="F136" s="136">
        <f t="shared" si="40"/>
        <v>2.7</v>
      </c>
      <c r="G136" s="136">
        <f t="shared" si="40"/>
        <v>2.7</v>
      </c>
      <c r="H136" s="136">
        <f t="shared" si="40"/>
        <v>2.7</v>
      </c>
      <c r="I136" s="136">
        <f t="shared" si="40"/>
        <v>2.7</v>
      </c>
      <c r="J136" s="136">
        <f t="shared" si="40"/>
        <v>2.7</v>
      </c>
      <c r="K136" s="136">
        <f t="shared" si="40"/>
        <v>2.7</v>
      </c>
      <c r="L136" s="136">
        <f t="shared" si="40"/>
        <v>2.7</v>
      </c>
      <c r="M136" s="136">
        <f t="shared" si="40"/>
        <v>2.7</v>
      </c>
      <c r="N136" s="136">
        <f t="shared" si="40"/>
        <v>2.7</v>
      </c>
      <c r="O136" s="136">
        <f t="shared" si="40"/>
        <v>2.7</v>
      </c>
      <c r="P136" s="136">
        <f t="shared" si="40"/>
        <v>2.7</v>
      </c>
      <c r="Q136" s="136">
        <f t="shared" si="40"/>
        <v>2.7</v>
      </c>
      <c r="R136" s="136">
        <f t="shared" si="39"/>
        <v>2.7</v>
      </c>
      <c r="S136" s="136">
        <f t="shared" si="39"/>
        <v>2.7</v>
      </c>
      <c r="T136" s="136">
        <f t="shared" si="39"/>
        <v>2.7</v>
      </c>
      <c r="U136" s="136">
        <f t="shared" si="39"/>
        <v>2.7</v>
      </c>
      <c r="V136" s="136">
        <f t="shared" si="41"/>
        <v>2.7</v>
      </c>
      <c r="W136" s="136">
        <f t="shared" si="41"/>
        <v>2.7</v>
      </c>
      <c r="X136" s="136">
        <f t="shared" si="41"/>
        <v>2.7</v>
      </c>
      <c r="Y136" s="136">
        <f t="shared" si="41"/>
        <v>2.7</v>
      </c>
      <c r="Z136" s="136">
        <f t="shared" si="41"/>
        <v>2.7</v>
      </c>
      <c r="AA136" s="136">
        <f t="shared" si="41"/>
        <v>2.7</v>
      </c>
      <c r="AB136" s="136">
        <f t="shared" si="41"/>
        <v>2.7</v>
      </c>
      <c r="AC136" s="136">
        <f t="shared" si="41"/>
        <v>2.7</v>
      </c>
      <c r="AD136" s="136">
        <f t="shared" si="41"/>
        <v>2.7</v>
      </c>
      <c r="AE136" s="136">
        <f t="shared" si="41"/>
        <v>2.7</v>
      </c>
      <c r="AF136" s="136">
        <f t="shared" si="41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40"/>
        <v>0.9</v>
      </c>
      <c r="D137" s="136">
        <f t="shared" si="40"/>
        <v>0.9</v>
      </c>
      <c r="E137" s="136">
        <f t="shared" si="40"/>
        <v>0.9</v>
      </c>
      <c r="F137" s="136">
        <f t="shared" si="40"/>
        <v>0.9</v>
      </c>
      <c r="G137" s="136">
        <f t="shared" si="40"/>
        <v>0.9</v>
      </c>
      <c r="H137" s="136">
        <f t="shared" si="40"/>
        <v>0.9</v>
      </c>
      <c r="I137" s="136">
        <f t="shared" si="40"/>
        <v>0.9</v>
      </c>
      <c r="J137" s="136">
        <f t="shared" si="40"/>
        <v>0.9</v>
      </c>
      <c r="K137" s="136">
        <f t="shared" si="40"/>
        <v>0.9</v>
      </c>
      <c r="L137" s="136">
        <f t="shared" si="40"/>
        <v>0.9</v>
      </c>
      <c r="M137" s="136">
        <f t="shared" si="40"/>
        <v>0.9</v>
      </c>
      <c r="N137" s="136">
        <f t="shared" si="40"/>
        <v>0.9</v>
      </c>
      <c r="O137" s="136">
        <f t="shared" si="40"/>
        <v>0.9</v>
      </c>
      <c r="P137" s="136">
        <f t="shared" si="40"/>
        <v>0.9</v>
      </c>
      <c r="Q137" s="136">
        <f t="shared" si="40"/>
        <v>0.9</v>
      </c>
      <c r="R137" s="136">
        <f t="shared" si="39"/>
        <v>0.9</v>
      </c>
      <c r="S137" s="136">
        <f t="shared" si="39"/>
        <v>0.9</v>
      </c>
      <c r="T137" s="136">
        <f t="shared" si="39"/>
        <v>0.9</v>
      </c>
      <c r="U137" s="136">
        <f t="shared" si="39"/>
        <v>0.9</v>
      </c>
      <c r="V137" s="136">
        <f t="shared" si="41"/>
        <v>0.9</v>
      </c>
      <c r="W137" s="136">
        <f t="shared" si="41"/>
        <v>0.9</v>
      </c>
      <c r="X137" s="136">
        <f t="shared" si="41"/>
        <v>0.9</v>
      </c>
      <c r="Y137" s="136">
        <f t="shared" si="41"/>
        <v>0.9</v>
      </c>
      <c r="Z137" s="136">
        <f t="shared" si="41"/>
        <v>0.9</v>
      </c>
      <c r="AA137" s="136">
        <f t="shared" si="41"/>
        <v>0.9</v>
      </c>
      <c r="AB137" s="136">
        <f t="shared" si="41"/>
        <v>0.9</v>
      </c>
      <c r="AC137" s="136">
        <f t="shared" si="41"/>
        <v>0.9</v>
      </c>
      <c r="AD137" s="136">
        <f t="shared" si="41"/>
        <v>0.9</v>
      </c>
      <c r="AE137" s="136">
        <f t="shared" si="41"/>
        <v>0.9</v>
      </c>
      <c r="AF137" s="136">
        <f t="shared" si="41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40"/>
        <v>1.08</v>
      </c>
      <c r="D138" s="136">
        <f t="shared" si="40"/>
        <v>1.08</v>
      </c>
      <c r="E138" s="136">
        <f t="shared" si="40"/>
        <v>1.08</v>
      </c>
      <c r="F138" s="136">
        <f t="shared" si="40"/>
        <v>1.08</v>
      </c>
      <c r="G138" s="136">
        <f t="shared" si="40"/>
        <v>1.08</v>
      </c>
      <c r="H138" s="136">
        <f t="shared" si="40"/>
        <v>1.08</v>
      </c>
      <c r="I138" s="136">
        <f t="shared" si="40"/>
        <v>1.08</v>
      </c>
      <c r="J138" s="136">
        <f t="shared" si="40"/>
        <v>1.08</v>
      </c>
      <c r="K138" s="136">
        <f t="shared" si="40"/>
        <v>1.08</v>
      </c>
      <c r="L138" s="136">
        <f t="shared" si="40"/>
        <v>1.08</v>
      </c>
      <c r="M138" s="136">
        <f t="shared" si="40"/>
        <v>1.08</v>
      </c>
      <c r="N138" s="136">
        <f t="shared" si="40"/>
        <v>1.08</v>
      </c>
      <c r="O138" s="136">
        <f t="shared" si="40"/>
        <v>1.08</v>
      </c>
      <c r="P138" s="136">
        <f t="shared" si="40"/>
        <v>1.08</v>
      </c>
      <c r="Q138" s="136">
        <f t="shared" si="40"/>
        <v>1.08</v>
      </c>
      <c r="R138" s="136">
        <f t="shared" si="39"/>
        <v>1.08</v>
      </c>
      <c r="S138" s="136">
        <f t="shared" si="39"/>
        <v>1.08</v>
      </c>
      <c r="T138" s="136">
        <f t="shared" si="39"/>
        <v>1.08</v>
      </c>
      <c r="U138" s="136">
        <f t="shared" si="39"/>
        <v>1.08</v>
      </c>
      <c r="V138" s="136">
        <f t="shared" si="41"/>
        <v>1.08</v>
      </c>
      <c r="W138" s="136">
        <f t="shared" si="41"/>
        <v>1.08</v>
      </c>
      <c r="X138" s="136">
        <f t="shared" si="41"/>
        <v>1.08</v>
      </c>
      <c r="Y138" s="136">
        <f t="shared" si="41"/>
        <v>1.08</v>
      </c>
      <c r="Z138" s="136">
        <f t="shared" si="41"/>
        <v>1.08</v>
      </c>
      <c r="AA138" s="136">
        <f t="shared" si="41"/>
        <v>1.08</v>
      </c>
      <c r="AB138" s="136">
        <f t="shared" si="41"/>
        <v>1.08</v>
      </c>
      <c r="AC138" s="136">
        <f t="shared" si="41"/>
        <v>1.08</v>
      </c>
      <c r="AD138" s="136">
        <f t="shared" si="41"/>
        <v>1.08</v>
      </c>
      <c r="AE138" s="136">
        <f t="shared" si="41"/>
        <v>1.08</v>
      </c>
      <c r="AF138" s="136">
        <f t="shared" si="41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42">B139</f>
        <v>2.37</v>
      </c>
      <c r="D139" s="136">
        <f t="shared" si="42"/>
        <v>2.37</v>
      </c>
      <c r="E139" s="136">
        <f t="shared" si="42"/>
        <v>2.37</v>
      </c>
      <c r="F139" s="136">
        <f t="shared" si="42"/>
        <v>2.37</v>
      </c>
      <c r="G139" s="136">
        <f t="shared" si="42"/>
        <v>2.37</v>
      </c>
      <c r="H139" s="136">
        <f t="shared" si="42"/>
        <v>2.37</v>
      </c>
      <c r="I139" s="136">
        <f t="shared" si="42"/>
        <v>2.37</v>
      </c>
      <c r="J139" s="136">
        <f t="shared" si="42"/>
        <v>2.37</v>
      </c>
      <c r="K139" s="136">
        <f t="shared" si="42"/>
        <v>2.37</v>
      </c>
      <c r="L139" s="136">
        <f t="shared" si="42"/>
        <v>2.37</v>
      </c>
      <c r="M139" s="136">
        <f t="shared" si="42"/>
        <v>2.37</v>
      </c>
      <c r="N139" s="136">
        <f t="shared" si="42"/>
        <v>2.37</v>
      </c>
      <c r="O139" s="136">
        <f t="shared" si="42"/>
        <v>2.37</v>
      </c>
      <c r="P139" s="136">
        <f t="shared" si="42"/>
        <v>2.37</v>
      </c>
      <c r="Q139" s="136">
        <f t="shared" si="42"/>
        <v>2.37</v>
      </c>
      <c r="R139" s="136">
        <f t="shared" si="39"/>
        <v>2.37</v>
      </c>
      <c r="S139" s="136">
        <f t="shared" si="39"/>
        <v>2.37</v>
      </c>
      <c r="T139" s="136">
        <f t="shared" si="39"/>
        <v>2.37</v>
      </c>
      <c r="U139" s="136">
        <f t="shared" si="39"/>
        <v>2.37</v>
      </c>
      <c r="V139" s="136">
        <f t="shared" si="41"/>
        <v>2.37</v>
      </c>
      <c r="W139" s="136">
        <f t="shared" si="41"/>
        <v>2.37</v>
      </c>
      <c r="X139" s="136">
        <f t="shared" si="41"/>
        <v>2.37</v>
      </c>
      <c r="Y139" s="136">
        <f t="shared" si="41"/>
        <v>2.37</v>
      </c>
      <c r="Z139" s="136">
        <f t="shared" si="41"/>
        <v>2.37</v>
      </c>
      <c r="AA139" s="136">
        <f t="shared" si="41"/>
        <v>2.37</v>
      </c>
      <c r="AB139" s="136">
        <f t="shared" si="41"/>
        <v>2.37</v>
      </c>
      <c r="AC139" s="136">
        <f t="shared" si="41"/>
        <v>2.37</v>
      </c>
      <c r="AD139" s="136">
        <f t="shared" si="41"/>
        <v>2.37</v>
      </c>
      <c r="AE139" s="136">
        <f t="shared" si="41"/>
        <v>2.37</v>
      </c>
      <c r="AF139" s="136">
        <f t="shared" si="41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42"/>
        <v>1.81</v>
      </c>
      <c r="D140" s="136">
        <f t="shared" si="42"/>
        <v>1.81</v>
      </c>
      <c r="E140" s="136">
        <f t="shared" si="42"/>
        <v>1.81</v>
      </c>
      <c r="F140" s="136">
        <f t="shared" si="42"/>
        <v>1.81</v>
      </c>
      <c r="G140" s="136">
        <f t="shared" si="42"/>
        <v>1.81</v>
      </c>
      <c r="H140" s="136">
        <f t="shared" si="42"/>
        <v>1.81</v>
      </c>
      <c r="I140" s="136">
        <f t="shared" si="42"/>
        <v>1.81</v>
      </c>
      <c r="J140" s="136">
        <f t="shared" si="42"/>
        <v>1.81</v>
      </c>
      <c r="K140" s="136">
        <f t="shared" si="42"/>
        <v>1.81</v>
      </c>
      <c r="L140" s="136">
        <f t="shared" si="42"/>
        <v>1.81</v>
      </c>
      <c r="M140" s="136">
        <f t="shared" si="42"/>
        <v>1.81</v>
      </c>
      <c r="N140" s="136">
        <f t="shared" si="42"/>
        <v>1.81</v>
      </c>
      <c r="O140" s="136">
        <f t="shared" si="42"/>
        <v>1.81</v>
      </c>
      <c r="P140" s="136">
        <f t="shared" si="42"/>
        <v>1.81</v>
      </c>
      <c r="Q140" s="136">
        <f t="shared" si="42"/>
        <v>1.81</v>
      </c>
      <c r="R140" s="136">
        <f t="shared" si="39"/>
        <v>1.81</v>
      </c>
      <c r="S140" s="136">
        <f t="shared" si="39"/>
        <v>1.81</v>
      </c>
      <c r="T140" s="136">
        <f t="shared" si="39"/>
        <v>1.81</v>
      </c>
      <c r="U140" s="136">
        <f t="shared" si="39"/>
        <v>1.81</v>
      </c>
      <c r="V140" s="136">
        <f t="shared" si="41"/>
        <v>1.81</v>
      </c>
      <c r="W140" s="136">
        <f t="shared" si="41"/>
        <v>1.81</v>
      </c>
      <c r="X140" s="136">
        <f t="shared" si="41"/>
        <v>1.81</v>
      </c>
      <c r="Y140" s="136">
        <f t="shared" si="41"/>
        <v>1.81</v>
      </c>
      <c r="Z140" s="136">
        <f t="shared" si="41"/>
        <v>1.81</v>
      </c>
      <c r="AA140" s="136">
        <f t="shared" si="41"/>
        <v>1.81</v>
      </c>
      <c r="AB140" s="136">
        <f t="shared" si="41"/>
        <v>1.81</v>
      </c>
      <c r="AC140" s="136">
        <f t="shared" si="41"/>
        <v>1.81</v>
      </c>
      <c r="AD140" s="136">
        <f t="shared" si="41"/>
        <v>1.81</v>
      </c>
      <c r="AE140" s="136">
        <f t="shared" si="41"/>
        <v>1.81</v>
      </c>
      <c r="AF140" s="136">
        <f t="shared" si="41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42"/>
        <v>1.0900000000000001</v>
      </c>
      <c r="D141" s="136">
        <f t="shared" si="42"/>
        <v>1.0900000000000001</v>
      </c>
      <c r="E141" s="136">
        <f t="shared" si="42"/>
        <v>1.0900000000000001</v>
      </c>
      <c r="F141" s="136">
        <f t="shared" si="42"/>
        <v>1.0900000000000001</v>
      </c>
      <c r="G141" s="136">
        <f t="shared" si="42"/>
        <v>1.0900000000000001</v>
      </c>
      <c r="H141" s="136">
        <f t="shared" si="42"/>
        <v>1.0900000000000001</v>
      </c>
      <c r="I141" s="136">
        <f t="shared" si="42"/>
        <v>1.0900000000000001</v>
      </c>
      <c r="J141" s="136">
        <f t="shared" si="42"/>
        <v>1.0900000000000001</v>
      </c>
      <c r="K141" s="136">
        <f t="shared" si="42"/>
        <v>1.0900000000000001</v>
      </c>
      <c r="L141" s="136">
        <f t="shared" si="42"/>
        <v>1.0900000000000001</v>
      </c>
      <c r="M141" s="136">
        <f t="shared" si="42"/>
        <v>1.0900000000000001</v>
      </c>
      <c r="N141" s="136">
        <f t="shared" si="42"/>
        <v>1.0900000000000001</v>
      </c>
      <c r="O141" s="136">
        <f t="shared" si="42"/>
        <v>1.0900000000000001</v>
      </c>
      <c r="P141" s="136">
        <f t="shared" si="42"/>
        <v>1.0900000000000001</v>
      </c>
      <c r="Q141" s="136">
        <f t="shared" si="42"/>
        <v>1.0900000000000001</v>
      </c>
      <c r="R141" s="136">
        <f t="shared" si="39"/>
        <v>1.0900000000000001</v>
      </c>
      <c r="S141" s="136">
        <f t="shared" si="39"/>
        <v>1.0900000000000001</v>
      </c>
      <c r="T141" s="136">
        <f t="shared" si="39"/>
        <v>1.0900000000000001</v>
      </c>
      <c r="U141" s="136">
        <f t="shared" si="39"/>
        <v>1.0900000000000001</v>
      </c>
      <c r="V141" s="136">
        <f t="shared" si="41"/>
        <v>1.0900000000000001</v>
      </c>
      <c r="W141" s="136">
        <f t="shared" si="41"/>
        <v>1.0900000000000001</v>
      </c>
      <c r="X141" s="136">
        <f t="shared" si="41"/>
        <v>1.0900000000000001</v>
      </c>
      <c r="Y141" s="136">
        <f t="shared" si="41"/>
        <v>1.0900000000000001</v>
      </c>
      <c r="Z141" s="136">
        <f t="shared" si="41"/>
        <v>1.0900000000000001</v>
      </c>
      <c r="AA141" s="136">
        <f t="shared" si="41"/>
        <v>1.0900000000000001</v>
      </c>
      <c r="AB141" s="136">
        <f t="shared" si="41"/>
        <v>1.0900000000000001</v>
      </c>
      <c r="AC141" s="136">
        <f t="shared" si="41"/>
        <v>1.0900000000000001</v>
      </c>
      <c r="AD141" s="136">
        <f t="shared" si="41"/>
        <v>1.0900000000000001</v>
      </c>
      <c r="AE141" s="136">
        <f t="shared" si="41"/>
        <v>1.0900000000000001</v>
      </c>
      <c r="AF141" s="136">
        <f t="shared" si="41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42"/>
        <v>1.58</v>
      </c>
      <c r="D142" s="136">
        <f t="shared" si="42"/>
        <v>1.58</v>
      </c>
      <c r="E142" s="136">
        <f t="shared" si="42"/>
        <v>1.58</v>
      </c>
      <c r="F142" s="136">
        <f t="shared" si="42"/>
        <v>1.58</v>
      </c>
      <c r="G142" s="136">
        <f t="shared" si="42"/>
        <v>1.58</v>
      </c>
      <c r="H142" s="136">
        <f t="shared" si="42"/>
        <v>1.58</v>
      </c>
      <c r="I142" s="136">
        <f t="shared" si="42"/>
        <v>1.58</v>
      </c>
      <c r="J142" s="136">
        <f t="shared" si="42"/>
        <v>1.58</v>
      </c>
      <c r="K142" s="136">
        <f t="shared" si="42"/>
        <v>1.58</v>
      </c>
      <c r="L142" s="136">
        <f t="shared" si="42"/>
        <v>1.58</v>
      </c>
      <c r="M142" s="136">
        <f t="shared" si="42"/>
        <v>1.58</v>
      </c>
      <c r="N142" s="136">
        <f t="shared" si="42"/>
        <v>1.58</v>
      </c>
      <c r="O142" s="136">
        <f t="shared" si="42"/>
        <v>1.58</v>
      </c>
      <c r="P142" s="136">
        <f t="shared" si="42"/>
        <v>1.58</v>
      </c>
      <c r="Q142" s="136">
        <f t="shared" si="42"/>
        <v>1.58</v>
      </c>
      <c r="R142" s="136">
        <f t="shared" si="39"/>
        <v>1.58</v>
      </c>
      <c r="S142" s="136">
        <f t="shared" si="39"/>
        <v>1.58</v>
      </c>
      <c r="T142" s="136">
        <f t="shared" si="39"/>
        <v>1.58</v>
      </c>
      <c r="U142" s="136">
        <f t="shared" si="39"/>
        <v>1.58</v>
      </c>
      <c r="V142" s="136">
        <f t="shared" si="41"/>
        <v>1.58</v>
      </c>
      <c r="W142" s="136">
        <f t="shared" si="41"/>
        <v>1.58</v>
      </c>
      <c r="X142" s="136">
        <f t="shared" si="41"/>
        <v>1.58</v>
      </c>
      <c r="Y142" s="136">
        <f t="shared" si="41"/>
        <v>1.58</v>
      </c>
      <c r="Z142" s="136">
        <f t="shared" si="41"/>
        <v>1.58</v>
      </c>
      <c r="AA142" s="136">
        <f t="shared" si="41"/>
        <v>1.58</v>
      </c>
      <c r="AB142" s="136">
        <f t="shared" si="41"/>
        <v>1.58</v>
      </c>
      <c r="AC142" s="136">
        <f t="shared" si="41"/>
        <v>1.58</v>
      </c>
      <c r="AD142" s="136">
        <f t="shared" si="41"/>
        <v>1.58</v>
      </c>
      <c r="AE142" s="136">
        <f t="shared" si="41"/>
        <v>1.58</v>
      </c>
      <c r="AF142" s="136">
        <f t="shared" si="41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42"/>
        <v>2</v>
      </c>
      <c r="D143" s="136">
        <f t="shared" si="42"/>
        <v>2</v>
      </c>
      <c r="E143" s="136">
        <f t="shared" si="42"/>
        <v>2</v>
      </c>
      <c r="F143" s="136">
        <f t="shared" si="42"/>
        <v>2</v>
      </c>
      <c r="G143" s="136">
        <f t="shared" si="42"/>
        <v>2</v>
      </c>
      <c r="H143" s="136">
        <f t="shared" si="42"/>
        <v>2</v>
      </c>
      <c r="I143" s="136">
        <f t="shared" si="42"/>
        <v>2</v>
      </c>
      <c r="J143" s="136">
        <f t="shared" si="42"/>
        <v>2</v>
      </c>
      <c r="K143" s="136">
        <f t="shared" si="42"/>
        <v>2</v>
      </c>
      <c r="L143" s="136">
        <f t="shared" si="42"/>
        <v>2</v>
      </c>
      <c r="M143" s="136">
        <f t="shared" si="42"/>
        <v>2</v>
      </c>
      <c r="N143" s="136">
        <f t="shared" si="42"/>
        <v>2</v>
      </c>
      <c r="O143" s="136">
        <f t="shared" si="42"/>
        <v>2</v>
      </c>
      <c r="P143" s="136">
        <f t="shared" si="42"/>
        <v>2</v>
      </c>
      <c r="Q143" s="136">
        <f t="shared" si="42"/>
        <v>2</v>
      </c>
      <c r="R143" s="136">
        <f t="shared" si="39"/>
        <v>2</v>
      </c>
      <c r="S143" s="136">
        <f t="shared" si="39"/>
        <v>2</v>
      </c>
      <c r="T143" s="136">
        <f t="shared" si="39"/>
        <v>2</v>
      </c>
      <c r="U143" s="136">
        <f t="shared" si="39"/>
        <v>2</v>
      </c>
      <c r="V143" s="136">
        <f t="shared" si="41"/>
        <v>2</v>
      </c>
      <c r="W143" s="136">
        <f t="shared" si="41"/>
        <v>2</v>
      </c>
      <c r="X143" s="136">
        <f t="shared" si="41"/>
        <v>2</v>
      </c>
      <c r="Y143" s="136">
        <f t="shared" si="41"/>
        <v>2</v>
      </c>
      <c r="Z143" s="136">
        <f t="shared" si="41"/>
        <v>2</v>
      </c>
      <c r="AA143" s="136">
        <f t="shared" si="41"/>
        <v>2</v>
      </c>
      <c r="AB143" s="136">
        <f t="shared" si="41"/>
        <v>2</v>
      </c>
      <c r="AC143" s="136">
        <f t="shared" si="41"/>
        <v>2</v>
      </c>
      <c r="AD143" s="136">
        <f t="shared" si="41"/>
        <v>2</v>
      </c>
      <c r="AE143" s="136">
        <f t="shared" si="41"/>
        <v>2</v>
      </c>
      <c r="AF143" s="136">
        <f t="shared" si="41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42"/>
        <v>0.47</v>
      </c>
      <c r="D144" s="136">
        <f t="shared" si="42"/>
        <v>0.47</v>
      </c>
      <c r="E144" s="136">
        <f t="shared" si="42"/>
        <v>0.47</v>
      </c>
      <c r="F144" s="136">
        <f t="shared" si="42"/>
        <v>0.47</v>
      </c>
      <c r="G144" s="136">
        <f t="shared" si="42"/>
        <v>0.47</v>
      </c>
      <c r="H144" s="136">
        <f t="shared" si="42"/>
        <v>0.47</v>
      </c>
      <c r="I144" s="136">
        <f t="shared" si="42"/>
        <v>0.47</v>
      </c>
      <c r="J144" s="136">
        <f t="shared" si="42"/>
        <v>0.47</v>
      </c>
      <c r="K144" s="136">
        <f t="shared" si="42"/>
        <v>0.47</v>
      </c>
      <c r="L144" s="136">
        <f t="shared" si="42"/>
        <v>0.47</v>
      </c>
      <c r="M144" s="136">
        <f t="shared" si="42"/>
        <v>0.47</v>
      </c>
      <c r="N144" s="136">
        <f t="shared" si="42"/>
        <v>0.47</v>
      </c>
      <c r="O144" s="136">
        <f t="shared" si="42"/>
        <v>0.47</v>
      </c>
      <c r="P144" s="136">
        <f t="shared" si="42"/>
        <v>0.47</v>
      </c>
      <c r="Q144" s="136">
        <f t="shared" si="42"/>
        <v>0.47</v>
      </c>
      <c r="R144" s="136">
        <f t="shared" si="39"/>
        <v>0.47</v>
      </c>
      <c r="S144" s="136">
        <f t="shared" si="39"/>
        <v>0.47</v>
      </c>
      <c r="T144" s="136">
        <f t="shared" si="39"/>
        <v>0.47</v>
      </c>
      <c r="U144" s="136">
        <f t="shared" si="39"/>
        <v>0.47</v>
      </c>
      <c r="V144" s="136">
        <f t="shared" si="41"/>
        <v>0.47</v>
      </c>
      <c r="W144" s="136">
        <f t="shared" si="41"/>
        <v>0.47</v>
      </c>
      <c r="X144" s="136">
        <f t="shared" si="41"/>
        <v>0.47</v>
      </c>
      <c r="Y144" s="136">
        <f t="shared" si="41"/>
        <v>0.47</v>
      </c>
      <c r="Z144" s="136">
        <f t="shared" si="41"/>
        <v>0.47</v>
      </c>
      <c r="AA144" s="136">
        <f t="shared" si="41"/>
        <v>0.47</v>
      </c>
      <c r="AB144" s="136">
        <f t="shared" si="41"/>
        <v>0.47</v>
      </c>
      <c r="AC144" s="136">
        <f t="shared" si="41"/>
        <v>0.47</v>
      </c>
      <c r="AD144" s="136">
        <f t="shared" si="41"/>
        <v>0.47</v>
      </c>
      <c r="AE144" s="136">
        <f t="shared" si="41"/>
        <v>0.47</v>
      </c>
      <c r="AF144" s="136">
        <f t="shared" si="41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42"/>
        <v>0</v>
      </c>
      <c r="D145" s="136">
        <f t="shared" si="42"/>
        <v>0</v>
      </c>
      <c r="E145" s="136">
        <f t="shared" si="42"/>
        <v>0</v>
      </c>
      <c r="F145" s="136">
        <f t="shared" si="42"/>
        <v>0</v>
      </c>
      <c r="G145" s="136">
        <f t="shared" si="42"/>
        <v>0</v>
      </c>
      <c r="H145" s="136">
        <f t="shared" si="42"/>
        <v>0</v>
      </c>
      <c r="I145" s="136">
        <f t="shared" si="42"/>
        <v>0</v>
      </c>
      <c r="J145" s="136">
        <f t="shared" si="42"/>
        <v>0</v>
      </c>
      <c r="K145" s="136">
        <f t="shared" si="42"/>
        <v>0</v>
      </c>
      <c r="L145" s="136">
        <f t="shared" si="42"/>
        <v>0</v>
      </c>
      <c r="M145" s="136">
        <f t="shared" si="42"/>
        <v>0</v>
      </c>
      <c r="N145" s="136">
        <f t="shared" si="42"/>
        <v>0</v>
      </c>
      <c r="O145" s="136">
        <f t="shared" si="42"/>
        <v>0</v>
      </c>
      <c r="P145" s="136">
        <f t="shared" si="42"/>
        <v>0</v>
      </c>
      <c r="Q145" s="136">
        <f t="shared" si="42"/>
        <v>0</v>
      </c>
      <c r="R145" s="136">
        <f t="shared" si="39"/>
        <v>0</v>
      </c>
      <c r="S145" s="136">
        <f t="shared" si="39"/>
        <v>0</v>
      </c>
      <c r="T145" s="136">
        <f t="shared" si="39"/>
        <v>0</v>
      </c>
      <c r="U145" s="136">
        <f t="shared" si="39"/>
        <v>0</v>
      </c>
      <c r="V145" s="136">
        <f t="shared" si="41"/>
        <v>0</v>
      </c>
      <c r="W145" s="136">
        <f t="shared" si="41"/>
        <v>0</v>
      </c>
      <c r="X145" s="136">
        <f t="shared" si="41"/>
        <v>0</v>
      </c>
      <c r="Y145" s="136">
        <f t="shared" si="41"/>
        <v>0</v>
      </c>
      <c r="Z145" s="136">
        <f t="shared" si="41"/>
        <v>0</v>
      </c>
      <c r="AA145" s="136">
        <f t="shared" si="41"/>
        <v>0</v>
      </c>
      <c r="AB145" s="136">
        <f t="shared" si="41"/>
        <v>0</v>
      </c>
      <c r="AC145" s="136">
        <f t="shared" si="41"/>
        <v>0</v>
      </c>
      <c r="AD145" s="136">
        <f t="shared" si="41"/>
        <v>0</v>
      </c>
      <c r="AE145" s="136">
        <f t="shared" si="41"/>
        <v>0</v>
      </c>
      <c r="AF145" s="136">
        <f t="shared" si="41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42"/>
        <v>0</v>
      </c>
      <c r="D146" s="136">
        <f t="shared" si="42"/>
        <v>0</v>
      </c>
      <c r="E146" s="136">
        <f t="shared" si="42"/>
        <v>0</v>
      </c>
      <c r="F146" s="136">
        <f t="shared" si="42"/>
        <v>0</v>
      </c>
      <c r="G146" s="136">
        <f t="shared" si="42"/>
        <v>0</v>
      </c>
      <c r="H146" s="136">
        <f t="shared" si="42"/>
        <v>0</v>
      </c>
      <c r="I146" s="136">
        <f t="shared" si="42"/>
        <v>0</v>
      </c>
      <c r="J146" s="136">
        <f t="shared" si="42"/>
        <v>0</v>
      </c>
      <c r="K146" s="136">
        <f t="shared" si="42"/>
        <v>0</v>
      </c>
      <c r="L146" s="136">
        <f t="shared" si="42"/>
        <v>0</v>
      </c>
      <c r="M146" s="136">
        <f t="shared" si="42"/>
        <v>0</v>
      </c>
      <c r="N146" s="136">
        <f t="shared" si="42"/>
        <v>0</v>
      </c>
      <c r="O146" s="136">
        <f t="shared" si="42"/>
        <v>0</v>
      </c>
      <c r="P146" s="136">
        <f t="shared" si="42"/>
        <v>0</v>
      </c>
      <c r="Q146" s="136">
        <f t="shared" si="42"/>
        <v>0</v>
      </c>
      <c r="R146" s="136">
        <f t="shared" si="39"/>
        <v>0</v>
      </c>
      <c r="S146" s="136">
        <f t="shared" si="39"/>
        <v>0</v>
      </c>
      <c r="T146" s="136">
        <f t="shared" si="39"/>
        <v>0</v>
      </c>
      <c r="U146" s="136">
        <f t="shared" si="39"/>
        <v>0</v>
      </c>
      <c r="V146" s="136">
        <f t="shared" si="41"/>
        <v>0</v>
      </c>
      <c r="W146" s="136">
        <f t="shared" si="41"/>
        <v>0</v>
      </c>
      <c r="X146" s="136">
        <f t="shared" si="41"/>
        <v>0</v>
      </c>
      <c r="Y146" s="136">
        <f t="shared" si="41"/>
        <v>0</v>
      </c>
      <c r="Z146" s="136">
        <f t="shared" si="41"/>
        <v>0</v>
      </c>
      <c r="AA146" s="136">
        <f t="shared" si="41"/>
        <v>0</v>
      </c>
      <c r="AB146" s="136">
        <f t="shared" si="41"/>
        <v>0</v>
      </c>
      <c r="AC146" s="136">
        <f t="shared" si="41"/>
        <v>0</v>
      </c>
      <c r="AD146" s="136">
        <f t="shared" si="41"/>
        <v>0</v>
      </c>
      <c r="AE146" s="136">
        <f t="shared" si="41"/>
        <v>0</v>
      </c>
      <c r="AF146" s="136">
        <f t="shared" si="41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42"/>
        <v>0.8</v>
      </c>
      <c r="D147" s="136">
        <f t="shared" si="42"/>
        <v>0.8</v>
      </c>
      <c r="E147" s="136">
        <f t="shared" si="42"/>
        <v>0.8</v>
      </c>
      <c r="F147" s="136">
        <f t="shared" si="42"/>
        <v>0.8</v>
      </c>
      <c r="G147" s="136">
        <f t="shared" si="42"/>
        <v>0.8</v>
      </c>
      <c r="H147" s="136">
        <f t="shared" si="42"/>
        <v>0.8</v>
      </c>
      <c r="I147" s="136">
        <f t="shared" si="42"/>
        <v>0.8</v>
      </c>
      <c r="J147" s="136">
        <f t="shared" si="42"/>
        <v>0.8</v>
      </c>
      <c r="K147" s="136">
        <f t="shared" si="42"/>
        <v>0.8</v>
      </c>
      <c r="L147" s="136">
        <f t="shared" si="42"/>
        <v>0.8</v>
      </c>
      <c r="M147" s="136">
        <f t="shared" si="42"/>
        <v>0.8</v>
      </c>
      <c r="N147" s="136">
        <f t="shared" si="42"/>
        <v>0.8</v>
      </c>
      <c r="O147" s="136">
        <f t="shared" si="42"/>
        <v>0.8</v>
      </c>
      <c r="P147" s="136">
        <f t="shared" si="42"/>
        <v>0.8</v>
      </c>
      <c r="Q147" s="136">
        <f t="shared" si="42"/>
        <v>0.8</v>
      </c>
      <c r="R147" s="136">
        <f t="shared" si="39"/>
        <v>0.8</v>
      </c>
      <c r="S147" s="136">
        <f t="shared" si="39"/>
        <v>0.8</v>
      </c>
      <c r="T147" s="136">
        <f t="shared" si="39"/>
        <v>0.8</v>
      </c>
      <c r="U147" s="136">
        <f t="shared" si="39"/>
        <v>0.8</v>
      </c>
      <c r="V147" s="136">
        <f t="shared" si="41"/>
        <v>0.8</v>
      </c>
      <c r="W147" s="136">
        <f t="shared" si="41"/>
        <v>0.8</v>
      </c>
      <c r="X147" s="136">
        <f t="shared" ref="X147:AF171" si="43">W147</f>
        <v>0.8</v>
      </c>
      <c r="Y147" s="136">
        <f t="shared" si="43"/>
        <v>0.8</v>
      </c>
      <c r="Z147" s="136">
        <f t="shared" si="43"/>
        <v>0.8</v>
      </c>
      <c r="AA147" s="136">
        <f t="shared" si="43"/>
        <v>0.8</v>
      </c>
      <c r="AB147" s="136">
        <f t="shared" si="43"/>
        <v>0.8</v>
      </c>
      <c r="AC147" s="136">
        <f t="shared" si="43"/>
        <v>0.8</v>
      </c>
      <c r="AD147" s="136">
        <f t="shared" si="43"/>
        <v>0.8</v>
      </c>
      <c r="AE147" s="136">
        <f t="shared" si="43"/>
        <v>0.8</v>
      </c>
      <c r="AF147" s="136">
        <f t="shared" si="43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42"/>
        <v>1.5</v>
      </c>
      <c r="D148" s="136">
        <f t="shared" si="42"/>
        <v>1.5</v>
      </c>
      <c r="E148" s="136">
        <f t="shared" si="42"/>
        <v>1.5</v>
      </c>
      <c r="F148" s="136">
        <f t="shared" si="42"/>
        <v>1.5</v>
      </c>
      <c r="G148" s="136">
        <f t="shared" si="42"/>
        <v>1.5</v>
      </c>
      <c r="H148" s="136">
        <f t="shared" si="42"/>
        <v>1.5</v>
      </c>
      <c r="I148" s="136">
        <f t="shared" si="42"/>
        <v>1.5</v>
      </c>
      <c r="J148" s="136">
        <f t="shared" si="42"/>
        <v>1.5</v>
      </c>
      <c r="K148" s="136">
        <f t="shared" si="42"/>
        <v>1.5</v>
      </c>
      <c r="L148" s="136">
        <f t="shared" si="42"/>
        <v>1.5</v>
      </c>
      <c r="M148" s="136">
        <f t="shared" si="42"/>
        <v>1.5</v>
      </c>
      <c r="N148" s="136">
        <f t="shared" si="42"/>
        <v>1.5</v>
      </c>
      <c r="O148" s="136">
        <f t="shared" si="42"/>
        <v>1.5</v>
      </c>
      <c r="P148" s="136">
        <f t="shared" si="42"/>
        <v>1.5</v>
      </c>
      <c r="Q148" s="136">
        <f t="shared" si="42"/>
        <v>1.5</v>
      </c>
      <c r="R148" s="136">
        <f t="shared" si="39"/>
        <v>1.5</v>
      </c>
      <c r="S148" s="136">
        <f t="shared" si="39"/>
        <v>1.5</v>
      </c>
      <c r="T148" s="136">
        <f t="shared" si="39"/>
        <v>1.5</v>
      </c>
      <c r="U148" s="136">
        <f t="shared" si="39"/>
        <v>1.5</v>
      </c>
      <c r="V148" s="136">
        <f t="shared" si="39"/>
        <v>1.5</v>
      </c>
      <c r="W148" s="136">
        <f t="shared" si="39"/>
        <v>1.5</v>
      </c>
      <c r="X148" s="136">
        <f t="shared" si="43"/>
        <v>1.5</v>
      </c>
      <c r="Y148" s="136">
        <f t="shared" si="43"/>
        <v>1.5</v>
      </c>
      <c r="Z148" s="136">
        <f t="shared" si="43"/>
        <v>1.5</v>
      </c>
      <c r="AA148" s="136">
        <f t="shared" si="43"/>
        <v>1.5</v>
      </c>
      <c r="AB148" s="136">
        <f t="shared" si="43"/>
        <v>1.5</v>
      </c>
      <c r="AC148" s="136">
        <f t="shared" si="43"/>
        <v>1.5</v>
      </c>
      <c r="AD148" s="136">
        <f t="shared" si="43"/>
        <v>1.5</v>
      </c>
      <c r="AE148" s="136">
        <f t="shared" si="43"/>
        <v>1.5</v>
      </c>
      <c r="AF148" s="136">
        <f t="shared" si="43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42"/>
        <v>1</v>
      </c>
      <c r="D149" s="136">
        <f t="shared" si="42"/>
        <v>1</v>
      </c>
      <c r="E149" s="136">
        <f t="shared" si="42"/>
        <v>1</v>
      </c>
      <c r="F149" s="136">
        <f t="shared" si="42"/>
        <v>1</v>
      </c>
      <c r="G149" s="136">
        <f t="shared" si="42"/>
        <v>1</v>
      </c>
      <c r="H149" s="136">
        <f t="shared" si="42"/>
        <v>1</v>
      </c>
      <c r="I149" s="136">
        <f t="shared" si="42"/>
        <v>1</v>
      </c>
      <c r="J149" s="136">
        <f t="shared" si="42"/>
        <v>1</v>
      </c>
      <c r="K149" s="136">
        <f t="shared" si="42"/>
        <v>1</v>
      </c>
      <c r="L149" s="136">
        <f t="shared" si="42"/>
        <v>1</v>
      </c>
      <c r="M149" s="136">
        <f t="shared" si="42"/>
        <v>1</v>
      </c>
      <c r="N149" s="136">
        <f t="shared" si="42"/>
        <v>1</v>
      </c>
      <c r="O149" s="136">
        <f t="shared" si="42"/>
        <v>1</v>
      </c>
      <c r="P149" s="136">
        <f t="shared" si="42"/>
        <v>1</v>
      </c>
      <c r="Q149" s="136">
        <f t="shared" si="42"/>
        <v>1</v>
      </c>
      <c r="R149" s="136">
        <f t="shared" si="39"/>
        <v>1</v>
      </c>
      <c r="S149" s="136">
        <f t="shared" si="39"/>
        <v>1</v>
      </c>
      <c r="T149" s="136">
        <f t="shared" si="39"/>
        <v>1</v>
      </c>
      <c r="U149" s="136">
        <f t="shared" si="39"/>
        <v>1</v>
      </c>
      <c r="V149" s="136">
        <f t="shared" si="39"/>
        <v>1</v>
      </c>
      <c r="W149" s="136">
        <f t="shared" si="39"/>
        <v>1</v>
      </c>
      <c r="X149" s="136">
        <f t="shared" si="43"/>
        <v>1</v>
      </c>
      <c r="Y149" s="136">
        <f t="shared" si="43"/>
        <v>1</v>
      </c>
      <c r="Z149" s="136">
        <f t="shared" si="43"/>
        <v>1</v>
      </c>
      <c r="AA149" s="136">
        <f t="shared" si="43"/>
        <v>1</v>
      </c>
      <c r="AB149" s="136">
        <f t="shared" si="43"/>
        <v>1</v>
      </c>
      <c r="AC149" s="136">
        <f t="shared" si="43"/>
        <v>1</v>
      </c>
      <c r="AD149" s="136">
        <f t="shared" si="43"/>
        <v>1</v>
      </c>
      <c r="AE149" s="136">
        <f t="shared" si="43"/>
        <v>1</v>
      </c>
      <c r="AF149" s="136">
        <f t="shared" si="43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42"/>
        <v>1</v>
      </c>
      <c r="D150" s="136">
        <f t="shared" si="42"/>
        <v>1</v>
      </c>
      <c r="E150" s="136">
        <f t="shared" si="42"/>
        <v>1</v>
      </c>
      <c r="F150" s="136">
        <f t="shared" si="42"/>
        <v>1</v>
      </c>
      <c r="G150" s="136">
        <f t="shared" si="42"/>
        <v>1</v>
      </c>
      <c r="H150" s="136">
        <f t="shared" si="42"/>
        <v>1</v>
      </c>
      <c r="I150" s="136">
        <f t="shared" si="42"/>
        <v>1</v>
      </c>
      <c r="J150" s="136">
        <f t="shared" si="42"/>
        <v>1</v>
      </c>
      <c r="K150" s="136">
        <f t="shared" si="42"/>
        <v>1</v>
      </c>
      <c r="L150" s="136">
        <f t="shared" si="42"/>
        <v>1</v>
      </c>
      <c r="M150" s="136">
        <f t="shared" si="42"/>
        <v>1</v>
      </c>
      <c r="N150" s="136">
        <f t="shared" si="42"/>
        <v>1</v>
      </c>
      <c r="O150" s="136">
        <f t="shared" si="42"/>
        <v>1</v>
      </c>
      <c r="P150" s="136">
        <f t="shared" si="42"/>
        <v>1</v>
      </c>
      <c r="Q150" s="136">
        <f t="shared" si="42"/>
        <v>1</v>
      </c>
      <c r="R150" s="136">
        <f t="shared" si="39"/>
        <v>1</v>
      </c>
      <c r="S150" s="136">
        <f t="shared" si="39"/>
        <v>1</v>
      </c>
      <c r="T150" s="136">
        <f t="shared" si="39"/>
        <v>1</v>
      </c>
      <c r="U150" s="136">
        <f t="shared" si="39"/>
        <v>1</v>
      </c>
      <c r="V150" s="136">
        <f t="shared" si="39"/>
        <v>1</v>
      </c>
      <c r="W150" s="136">
        <f t="shared" si="39"/>
        <v>1</v>
      </c>
      <c r="X150" s="136">
        <f t="shared" si="43"/>
        <v>1</v>
      </c>
      <c r="Y150" s="136">
        <f t="shared" si="43"/>
        <v>1</v>
      </c>
      <c r="Z150" s="136">
        <f t="shared" si="43"/>
        <v>1</v>
      </c>
      <c r="AA150" s="136">
        <f t="shared" si="43"/>
        <v>1</v>
      </c>
      <c r="AB150" s="136">
        <f t="shared" si="43"/>
        <v>1</v>
      </c>
      <c r="AC150" s="136">
        <f t="shared" si="43"/>
        <v>1</v>
      </c>
      <c r="AD150" s="136">
        <f t="shared" si="43"/>
        <v>1</v>
      </c>
      <c r="AE150" s="136">
        <f t="shared" si="43"/>
        <v>1</v>
      </c>
      <c r="AF150" s="136">
        <f t="shared" si="43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42"/>
        <v>0.42</v>
      </c>
      <c r="D151" s="136">
        <f t="shared" si="42"/>
        <v>0.42</v>
      </c>
      <c r="E151" s="136">
        <f t="shared" si="42"/>
        <v>0.42</v>
      </c>
      <c r="F151" s="136">
        <f t="shared" si="42"/>
        <v>0.42</v>
      </c>
      <c r="G151" s="136">
        <f t="shared" si="42"/>
        <v>0.42</v>
      </c>
      <c r="H151" s="136">
        <f t="shared" si="42"/>
        <v>0.42</v>
      </c>
      <c r="I151" s="136">
        <f t="shared" si="42"/>
        <v>0.42</v>
      </c>
      <c r="J151" s="136">
        <f t="shared" si="42"/>
        <v>0.42</v>
      </c>
      <c r="K151" s="136">
        <f t="shared" si="42"/>
        <v>0.42</v>
      </c>
      <c r="L151" s="136">
        <f t="shared" si="42"/>
        <v>0.42</v>
      </c>
      <c r="M151" s="136">
        <f t="shared" si="42"/>
        <v>0.42</v>
      </c>
      <c r="N151" s="136">
        <f t="shared" si="42"/>
        <v>0.42</v>
      </c>
      <c r="O151" s="136">
        <f t="shared" si="42"/>
        <v>0.42</v>
      </c>
      <c r="P151" s="136">
        <f t="shared" si="42"/>
        <v>0.42</v>
      </c>
      <c r="Q151" s="136">
        <f t="shared" si="42"/>
        <v>0.42</v>
      </c>
      <c r="R151" s="136">
        <f t="shared" si="39"/>
        <v>0.42</v>
      </c>
      <c r="S151" s="136">
        <f t="shared" si="39"/>
        <v>0.42</v>
      </c>
      <c r="T151" s="136">
        <f t="shared" si="39"/>
        <v>0.42</v>
      </c>
      <c r="U151" s="136">
        <f t="shared" si="39"/>
        <v>0.42</v>
      </c>
      <c r="V151" s="136">
        <f t="shared" si="39"/>
        <v>0.42</v>
      </c>
      <c r="W151" s="136">
        <f t="shared" si="39"/>
        <v>0.42</v>
      </c>
      <c r="X151" s="136">
        <f t="shared" si="43"/>
        <v>0.42</v>
      </c>
      <c r="Y151" s="136">
        <f t="shared" si="43"/>
        <v>0.42</v>
      </c>
      <c r="Z151" s="136">
        <f t="shared" si="43"/>
        <v>0.42</v>
      </c>
      <c r="AA151" s="136">
        <f t="shared" si="43"/>
        <v>0.42</v>
      </c>
      <c r="AB151" s="136">
        <f t="shared" si="43"/>
        <v>0.42</v>
      </c>
      <c r="AC151" s="136">
        <f t="shared" si="43"/>
        <v>0.42</v>
      </c>
      <c r="AD151" s="136">
        <f t="shared" si="43"/>
        <v>0.42</v>
      </c>
      <c r="AE151" s="136">
        <f t="shared" si="43"/>
        <v>0.42</v>
      </c>
      <c r="AF151" s="136">
        <f t="shared" si="43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42"/>
        <v>0.46</v>
      </c>
      <c r="D152" s="136">
        <f t="shared" si="42"/>
        <v>0.46</v>
      </c>
      <c r="E152" s="136">
        <f t="shared" si="42"/>
        <v>0.46</v>
      </c>
      <c r="F152" s="136">
        <f t="shared" si="42"/>
        <v>0.46</v>
      </c>
      <c r="G152" s="136">
        <f t="shared" si="42"/>
        <v>0.46</v>
      </c>
      <c r="H152" s="136">
        <f t="shared" si="42"/>
        <v>0.46</v>
      </c>
      <c r="I152" s="136">
        <f t="shared" si="42"/>
        <v>0.46</v>
      </c>
      <c r="J152" s="136">
        <f t="shared" si="42"/>
        <v>0.46</v>
      </c>
      <c r="K152" s="136">
        <f t="shared" si="42"/>
        <v>0.46</v>
      </c>
      <c r="L152" s="136">
        <f t="shared" si="42"/>
        <v>0.46</v>
      </c>
      <c r="M152" s="136">
        <f t="shared" si="42"/>
        <v>0.46</v>
      </c>
      <c r="N152" s="136">
        <f t="shared" si="42"/>
        <v>0.46</v>
      </c>
      <c r="O152" s="136">
        <f t="shared" si="42"/>
        <v>0.46</v>
      </c>
      <c r="P152" s="136">
        <f t="shared" si="42"/>
        <v>0.46</v>
      </c>
      <c r="Q152" s="136">
        <f t="shared" si="42"/>
        <v>0.46</v>
      </c>
      <c r="R152" s="136">
        <f t="shared" si="39"/>
        <v>0.46</v>
      </c>
      <c r="S152" s="136">
        <f t="shared" si="39"/>
        <v>0.46</v>
      </c>
      <c r="T152" s="136">
        <f t="shared" si="39"/>
        <v>0.46</v>
      </c>
      <c r="U152" s="136">
        <f t="shared" si="39"/>
        <v>0.46</v>
      </c>
      <c r="V152" s="136">
        <f t="shared" si="39"/>
        <v>0.46</v>
      </c>
      <c r="W152" s="136">
        <f t="shared" si="39"/>
        <v>0.46</v>
      </c>
      <c r="X152" s="136">
        <f t="shared" si="43"/>
        <v>0.46</v>
      </c>
      <c r="Y152" s="136">
        <f t="shared" si="43"/>
        <v>0.46</v>
      </c>
      <c r="Z152" s="136">
        <f t="shared" si="43"/>
        <v>0.46</v>
      </c>
      <c r="AA152" s="136">
        <f t="shared" si="43"/>
        <v>0.46</v>
      </c>
      <c r="AB152" s="136">
        <f t="shared" si="43"/>
        <v>0.46</v>
      </c>
      <c r="AC152" s="136">
        <f t="shared" si="43"/>
        <v>0.46</v>
      </c>
      <c r="AD152" s="136">
        <f t="shared" si="43"/>
        <v>0.46</v>
      </c>
      <c r="AE152" s="136">
        <f t="shared" si="43"/>
        <v>0.46</v>
      </c>
      <c r="AF152" s="136">
        <f t="shared" si="43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42"/>
        <v>0.85</v>
      </c>
      <c r="D153" s="136">
        <f t="shared" si="42"/>
        <v>0.85</v>
      </c>
      <c r="E153" s="136">
        <f t="shared" si="42"/>
        <v>0.85</v>
      </c>
      <c r="F153" s="136">
        <f t="shared" si="42"/>
        <v>0.85</v>
      </c>
      <c r="G153" s="136">
        <f t="shared" si="42"/>
        <v>0.85</v>
      </c>
      <c r="H153" s="136">
        <f t="shared" si="42"/>
        <v>0.85</v>
      </c>
      <c r="I153" s="136">
        <f t="shared" si="42"/>
        <v>0.85</v>
      </c>
      <c r="J153" s="136">
        <f t="shared" si="42"/>
        <v>0.85</v>
      </c>
      <c r="K153" s="136">
        <f t="shared" si="42"/>
        <v>0.85</v>
      </c>
      <c r="L153" s="136">
        <f t="shared" si="42"/>
        <v>0.85</v>
      </c>
      <c r="M153" s="136">
        <f t="shared" si="42"/>
        <v>0.85</v>
      </c>
      <c r="N153" s="136">
        <f t="shared" si="42"/>
        <v>0.85</v>
      </c>
      <c r="O153" s="136">
        <f t="shared" si="42"/>
        <v>0.85</v>
      </c>
      <c r="P153" s="136">
        <f t="shared" si="42"/>
        <v>0.85</v>
      </c>
      <c r="Q153" s="136">
        <f t="shared" si="42"/>
        <v>0.85</v>
      </c>
      <c r="R153" s="136">
        <f t="shared" si="39"/>
        <v>0.85</v>
      </c>
      <c r="S153" s="136">
        <f t="shared" si="39"/>
        <v>0.85</v>
      </c>
      <c r="T153" s="136">
        <f t="shared" si="39"/>
        <v>0.85</v>
      </c>
      <c r="U153" s="136">
        <f t="shared" si="39"/>
        <v>0.85</v>
      </c>
      <c r="V153" s="136">
        <f t="shared" si="39"/>
        <v>0.85</v>
      </c>
      <c r="W153" s="136">
        <f t="shared" si="39"/>
        <v>0.85</v>
      </c>
      <c r="X153" s="136">
        <f t="shared" si="43"/>
        <v>0.85</v>
      </c>
      <c r="Y153" s="136">
        <f t="shared" si="43"/>
        <v>0.85</v>
      </c>
      <c r="Z153" s="136">
        <f t="shared" si="43"/>
        <v>0.85</v>
      </c>
      <c r="AA153" s="136">
        <f t="shared" si="43"/>
        <v>0.85</v>
      </c>
      <c r="AB153" s="136">
        <f t="shared" si="43"/>
        <v>0.85</v>
      </c>
      <c r="AC153" s="136">
        <f t="shared" si="43"/>
        <v>0.85</v>
      </c>
      <c r="AD153" s="136">
        <f t="shared" si="43"/>
        <v>0.85</v>
      </c>
      <c r="AE153" s="136">
        <f t="shared" si="43"/>
        <v>0.85</v>
      </c>
      <c r="AF153" s="136">
        <f t="shared" si="43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42"/>
        <v>0.9</v>
      </c>
      <c r="D154" s="136">
        <f t="shared" si="42"/>
        <v>0.9</v>
      </c>
      <c r="E154" s="136">
        <f t="shared" si="42"/>
        <v>0.9</v>
      </c>
      <c r="F154" s="136">
        <f t="shared" si="42"/>
        <v>0.9</v>
      </c>
      <c r="G154" s="136">
        <f t="shared" si="42"/>
        <v>0.9</v>
      </c>
      <c r="H154" s="136">
        <f t="shared" si="42"/>
        <v>0.9</v>
      </c>
      <c r="I154" s="136">
        <f t="shared" si="42"/>
        <v>0.9</v>
      </c>
      <c r="J154" s="136">
        <f t="shared" si="42"/>
        <v>0.9</v>
      </c>
      <c r="K154" s="136">
        <f t="shared" si="42"/>
        <v>0.9</v>
      </c>
      <c r="L154" s="136">
        <f t="shared" si="42"/>
        <v>0.9</v>
      </c>
      <c r="M154" s="136">
        <f t="shared" si="42"/>
        <v>0.9</v>
      </c>
      <c r="N154" s="136">
        <f t="shared" si="42"/>
        <v>0.9</v>
      </c>
      <c r="O154" s="136">
        <f t="shared" si="42"/>
        <v>0.9</v>
      </c>
      <c r="P154" s="136">
        <f t="shared" si="42"/>
        <v>0.9</v>
      </c>
      <c r="Q154" s="136">
        <f t="shared" si="42"/>
        <v>0.9</v>
      </c>
      <c r="R154" s="136">
        <f t="shared" si="39"/>
        <v>0.9</v>
      </c>
      <c r="S154" s="136">
        <f t="shared" si="39"/>
        <v>0.9</v>
      </c>
      <c r="T154" s="136">
        <f t="shared" si="39"/>
        <v>0.9</v>
      </c>
      <c r="U154" s="136">
        <f t="shared" si="39"/>
        <v>0.9</v>
      </c>
      <c r="V154" s="136">
        <f t="shared" si="39"/>
        <v>0.9</v>
      </c>
      <c r="W154" s="136">
        <f t="shared" si="39"/>
        <v>0.9</v>
      </c>
      <c r="X154" s="136">
        <f t="shared" si="43"/>
        <v>0.9</v>
      </c>
      <c r="Y154" s="136">
        <f t="shared" si="43"/>
        <v>0.9</v>
      </c>
      <c r="Z154" s="136">
        <f t="shared" si="43"/>
        <v>0.9</v>
      </c>
      <c r="AA154" s="136">
        <f t="shared" si="43"/>
        <v>0.9</v>
      </c>
      <c r="AB154" s="136">
        <f t="shared" si="43"/>
        <v>0.9</v>
      </c>
      <c r="AC154" s="136">
        <f t="shared" si="43"/>
        <v>0.9</v>
      </c>
      <c r="AD154" s="136">
        <f t="shared" si="43"/>
        <v>0.9</v>
      </c>
      <c r="AE154" s="136">
        <f t="shared" si="43"/>
        <v>0.9</v>
      </c>
      <c r="AF154" s="136">
        <f t="shared" si="43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42"/>
        <v>0.44</v>
      </c>
      <c r="D155" s="136">
        <f t="shared" si="42"/>
        <v>0.44</v>
      </c>
      <c r="E155" s="136">
        <f t="shared" si="42"/>
        <v>0.44</v>
      </c>
      <c r="F155" s="136">
        <f t="shared" si="42"/>
        <v>0.44</v>
      </c>
      <c r="G155" s="136">
        <f t="shared" si="42"/>
        <v>0.44</v>
      </c>
      <c r="H155" s="136">
        <f t="shared" si="42"/>
        <v>0.44</v>
      </c>
      <c r="I155" s="136">
        <f t="shared" si="42"/>
        <v>0.44</v>
      </c>
      <c r="J155" s="136">
        <f t="shared" si="42"/>
        <v>0.44</v>
      </c>
      <c r="K155" s="136">
        <f t="shared" si="42"/>
        <v>0.44</v>
      </c>
      <c r="L155" s="136">
        <f t="shared" si="42"/>
        <v>0.44</v>
      </c>
      <c r="M155" s="136">
        <f t="shared" si="42"/>
        <v>0.44</v>
      </c>
      <c r="N155" s="136">
        <f t="shared" si="42"/>
        <v>0.44</v>
      </c>
      <c r="O155" s="136">
        <f t="shared" si="42"/>
        <v>0.44</v>
      </c>
      <c r="P155" s="136">
        <f t="shared" si="42"/>
        <v>0.44</v>
      </c>
      <c r="Q155" s="136">
        <f t="shared" si="42"/>
        <v>0.44</v>
      </c>
      <c r="R155" s="136">
        <f t="shared" si="39"/>
        <v>0.44</v>
      </c>
      <c r="S155" s="136">
        <f t="shared" si="39"/>
        <v>0.44</v>
      </c>
      <c r="T155" s="136">
        <f t="shared" si="39"/>
        <v>0.44</v>
      </c>
      <c r="U155" s="136">
        <f t="shared" si="39"/>
        <v>0.44</v>
      </c>
      <c r="V155" s="136">
        <f t="shared" si="39"/>
        <v>0.44</v>
      </c>
      <c r="W155" s="136">
        <f t="shared" si="39"/>
        <v>0.44</v>
      </c>
      <c r="X155" s="136">
        <f t="shared" si="43"/>
        <v>0.44</v>
      </c>
      <c r="Y155" s="136">
        <f t="shared" si="43"/>
        <v>0.44</v>
      </c>
      <c r="Z155" s="136">
        <f t="shared" si="43"/>
        <v>0.44</v>
      </c>
      <c r="AA155" s="136">
        <f t="shared" si="43"/>
        <v>0.44</v>
      </c>
      <c r="AB155" s="136">
        <f t="shared" si="43"/>
        <v>0.44</v>
      </c>
      <c r="AC155" s="136">
        <f t="shared" si="43"/>
        <v>0.44</v>
      </c>
      <c r="AD155" s="136">
        <f t="shared" si="43"/>
        <v>0.44</v>
      </c>
      <c r="AE155" s="136">
        <f t="shared" si="43"/>
        <v>0.44</v>
      </c>
      <c r="AF155" s="136">
        <f t="shared" si="43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44">B156</f>
        <v>0.9</v>
      </c>
      <c r="D156" s="136">
        <f t="shared" si="44"/>
        <v>0.9</v>
      </c>
      <c r="E156" s="136">
        <f t="shared" si="44"/>
        <v>0.9</v>
      </c>
      <c r="F156" s="136">
        <f t="shared" si="44"/>
        <v>0.9</v>
      </c>
      <c r="G156" s="136">
        <f t="shared" si="44"/>
        <v>0.9</v>
      </c>
      <c r="H156" s="136">
        <f t="shared" si="44"/>
        <v>0.9</v>
      </c>
      <c r="I156" s="136">
        <f t="shared" si="44"/>
        <v>0.9</v>
      </c>
      <c r="J156" s="136">
        <f t="shared" si="44"/>
        <v>0.9</v>
      </c>
      <c r="K156" s="136">
        <f t="shared" si="44"/>
        <v>0.9</v>
      </c>
      <c r="L156" s="136">
        <f t="shared" si="44"/>
        <v>0.9</v>
      </c>
      <c r="M156" s="136">
        <f t="shared" si="44"/>
        <v>0.9</v>
      </c>
      <c r="N156" s="136">
        <f t="shared" si="44"/>
        <v>0.9</v>
      </c>
      <c r="O156" s="136">
        <f t="shared" si="44"/>
        <v>0.9</v>
      </c>
      <c r="P156" s="136">
        <f t="shared" si="44"/>
        <v>0.9</v>
      </c>
      <c r="Q156" s="136">
        <f t="shared" si="44"/>
        <v>0.9</v>
      </c>
      <c r="R156" s="136">
        <f t="shared" si="39"/>
        <v>0.9</v>
      </c>
      <c r="S156" s="136">
        <f t="shared" si="39"/>
        <v>0.9</v>
      </c>
      <c r="T156" s="136">
        <f t="shared" si="39"/>
        <v>0.9</v>
      </c>
      <c r="U156" s="136">
        <f t="shared" si="39"/>
        <v>0.9</v>
      </c>
      <c r="V156" s="136">
        <f t="shared" si="39"/>
        <v>0.9</v>
      </c>
      <c r="W156" s="136">
        <f t="shared" si="39"/>
        <v>0.9</v>
      </c>
      <c r="X156" s="136">
        <f t="shared" si="43"/>
        <v>0.9</v>
      </c>
      <c r="Y156" s="136">
        <f t="shared" si="43"/>
        <v>0.9</v>
      </c>
      <c r="Z156" s="136">
        <f t="shared" si="43"/>
        <v>0.9</v>
      </c>
      <c r="AA156" s="136">
        <f t="shared" si="43"/>
        <v>0.9</v>
      </c>
      <c r="AB156" s="136">
        <f t="shared" si="43"/>
        <v>0.9</v>
      </c>
      <c r="AC156" s="136">
        <f t="shared" si="43"/>
        <v>0.9</v>
      </c>
      <c r="AD156" s="136">
        <f t="shared" si="43"/>
        <v>0.9</v>
      </c>
      <c r="AE156" s="136">
        <f t="shared" si="43"/>
        <v>0.9</v>
      </c>
      <c r="AF156" s="136">
        <f t="shared" si="43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44"/>
        <v>2.1</v>
      </c>
      <c r="D157" s="136">
        <f t="shared" si="44"/>
        <v>2.1</v>
      </c>
      <c r="E157" s="136">
        <f t="shared" si="44"/>
        <v>2.1</v>
      </c>
      <c r="F157" s="136">
        <f t="shared" si="44"/>
        <v>2.1</v>
      </c>
      <c r="G157" s="136">
        <f t="shared" si="44"/>
        <v>2.1</v>
      </c>
      <c r="H157" s="136">
        <f t="shared" si="44"/>
        <v>2.1</v>
      </c>
      <c r="I157" s="136">
        <f t="shared" si="44"/>
        <v>2.1</v>
      </c>
      <c r="J157" s="136">
        <f t="shared" si="44"/>
        <v>2.1</v>
      </c>
      <c r="K157" s="136">
        <f t="shared" si="44"/>
        <v>2.1</v>
      </c>
      <c r="L157" s="136">
        <f t="shared" si="44"/>
        <v>2.1</v>
      </c>
      <c r="M157" s="136">
        <f t="shared" si="44"/>
        <v>2.1</v>
      </c>
      <c r="N157" s="136">
        <f t="shared" si="44"/>
        <v>2.1</v>
      </c>
      <c r="O157" s="136">
        <f t="shared" si="44"/>
        <v>2.1</v>
      </c>
      <c r="P157" s="136">
        <f t="shared" si="44"/>
        <v>2.1</v>
      </c>
      <c r="Q157" s="136">
        <f t="shared" si="44"/>
        <v>2.1</v>
      </c>
      <c r="R157" s="136">
        <f t="shared" si="39"/>
        <v>2.1</v>
      </c>
      <c r="S157" s="136">
        <f t="shared" si="39"/>
        <v>2.1</v>
      </c>
      <c r="T157" s="136">
        <f t="shared" si="39"/>
        <v>2.1</v>
      </c>
      <c r="U157" s="136">
        <f t="shared" si="39"/>
        <v>2.1</v>
      </c>
      <c r="V157" s="136">
        <f t="shared" si="39"/>
        <v>2.1</v>
      </c>
      <c r="W157" s="136">
        <f t="shared" si="39"/>
        <v>2.1</v>
      </c>
      <c r="X157" s="136">
        <f t="shared" si="43"/>
        <v>2.1</v>
      </c>
      <c r="Y157" s="136">
        <f t="shared" si="43"/>
        <v>2.1</v>
      </c>
      <c r="Z157" s="136">
        <f t="shared" si="43"/>
        <v>2.1</v>
      </c>
      <c r="AA157" s="136">
        <f t="shared" si="43"/>
        <v>2.1</v>
      </c>
      <c r="AB157" s="136">
        <f t="shared" si="43"/>
        <v>2.1</v>
      </c>
      <c r="AC157" s="136">
        <f t="shared" si="43"/>
        <v>2.1</v>
      </c>
      <c r="AD157" s="136">
        <f t="shared" si="43"/>
        <v>2.1</v>
      </c>
      <c r="AE157" s="136">
        <f t="shared" si="43"/>
        <v>2.1</v>
      </c>
      <c r="AF157" s="136">
        <f t="shared" si="43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44"/>
        <v>0.9</v>
      </c>
      <c r="D158" s="136">
        <f t="shared" si="44"/>
        <v>0.9</v>
      </c>
      <c r="E158" s="136">
        <f t="shared" si="44"/>
        <v>0.9</v>
      </c>
      <c r="F158" s="136">
        <f t="shared" si="44"/>
        <v>0.9</v>
      </c>
      <c r="G158" s="136">
        <f t="shared" si="44"/>
        <v>0.9</v>
      </c>
      <c r="H158" s="136">
        <f t="shared" si="44"/>
        <v>0.9</v>
      </c>
      <c r="I158" s="136">
        <f t="shared" si="44"/>
        <v>0.9</v>
      </c>
      <c r="J158" s="136">
        <f t="shared" si="44"/>
        <v>0.9</v>
      </c>
      <c r="K158" s="136">
        <f t="shared" si="44"/>
        <v>0.9</v>
      </c>
      <c r="L158" s="136">
        <f t="shared" si="44"/>
        <v>0.9</v>
      </c>
      <c r="M158" s="136">
        <f t="shared" si="44"/>
        <v>0.9</v>
      </c>
      <c r="N158" s="136">
        <f t="shared" si="44"/>
        <v>0.9</v>
      </c>
      <c r="O158" s="136">
        <f t="shared" si="44"/>
        <v>0.9</v>
      </c>
      <c r="P158" s="136">
        <f t="shared" si="44"/>
        <v>0.9</v>
      </c>
      <c r="Q158" s="136">
        <f t="shared" si="44"/>
        <v>0.9</v>
      </c>
      <c r="R158" s="136">
        <f t="shared" si="39"/>
        <v>0.9</v>
      </c>
      <c r="S158" s="136">
        <f t="shared" si="39"/>
        <v>0.9</v>
      </c>
      <c r="T158" s="136">
        <f t="shared" si="39"/>
        <v>0.9</v>
      </c>
      <c r="U158" s="136">
        <f t="shared" si="39"/>
        <v>0.9</v>
      </c>
      <c r="V158" s="136">
        <f t="shared" si="39"/>
        <v>0.9</v>
      </c>
      <c r="W158" s="136">
        <f t="shared" si="39"/>
        <v>0.9</v>
      </c>
      <c r="X158" s="136">
        <f t="shared" si="43"/>
        <v>0.9</v>
      </c>
      <c r="Y158" s="136">
        <f t="shared" si="43"/>
        <v>0.9</v>
      </c>
      <c r="Z158" s="136">
        <f t="shared" si="43"/>
        <v>0.9</v>
      </c>
      <c r="AA158" s="136">
        <f t="shared" si="43"/>
        <v>0.9</v>
      </c>
      <c r="AB158" s="136">
        <f t="shared" si="43"/>
        <v>0.9</v>
      </c>
      <c r="AC158" s="136">
        <f t="shared" si="43"/>
        <v>0.9</v>
      </c>
      <c r="AD158" s="136">
        <f t="shared" si="43"/>
        <v>0.9</v>
      </c>
      <c r="AE158" s="136">
        <f t="shared" si="43"/>
        <v>0.9</v>
      </c>
      <c r="AF158" s="136">
        <f t="shared" si="43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44"/>
        <v>0.57999999999999996</v>
      </c>
      <c r="D159" s="136">
        <f t="shared" si="44"/>
        <v>0.57999999999999996</v>
      </c>
      <c r="E159" s="136">
        <f t="shared" si="44"/>
        <v>0.57999999999999996</v>
      </c>
      <c r="F159" s="136">
        <f t="shared" si="44"/>
        <v>0.57999999999999996</v>
      </c>
      <c r="G159" s="136">
        <f t="shared" si="44"/>
        <v>0.57999999999999996</v>
      </c>
      <c r="H159" s="136">
        <f t="shared" si="44"/>
        <v>0.57999999999999996</v>
      </c>
      <c r="I159" s="136">
        <f t="shared" si="44"/>
        <v>0.57999999999999996</v>
      </c>
      <c r="J159" s="136">
        <f t="shared" si="44"/>
        <v>0.57999999999999996</v>
      </c>
      <c r="K159" s="136">
        <f t="shared" si="44"/>
        <v>0.57999999999999996</v>
      </c>
      <c r="L159" s="136">
        <f t="shared" si="44"/>
        <v>0.57999999999999996</v>
      </c>
      <c r="M159" s="136">
        <f t="shared" si="44"/>
        <v>0.57999999999999996</v>
      </c>
      <c r="N159" s="136">
        <f t="shared" si="44"/>
        <v>0.57999999999999996</v>
      </c>
      <c r="O159" s="136">
        <f t="shared" si="44"/>
        <v>0.57999999999999996</v>
      </c>
      <c r="P159" s="136">
        <f t="shared" si="44"/>
        <v>0.57999999999999996</v>
      </c>
      <c r="Q159" s="136">
        <f t="shared" si="44"/>
        <v>0.57999999999999996</v>
      </c>
      <c r="R159" s="136">
        <f t="shared" si="39"/>
        <v>0.57999999999999996</v>
      </c>
      <c r="S159" s="136">
        <f t="shared" si="39"/>
        <v>0.57999999999999996</v>
      </c>
      <c r="T159" s="136">
        <f t="shared" si="39"/>
        <v>0.57999999999999996</v>
      </c>
      <c r="U159" s="136">
        <f t="shared" si="39"/>
        <v>0.57999999999999996</v>
      </c>
      <c r="V159" s="136">
        <f t="shared" si="39"/>
        <v>0.57999999999999996</v>
      </c>
      <c r="W159" s="136">
        <f t="shared" si="39"/>
        <v>0.57999999999999996</v>
      </c>
      <c r="X159" s="136">
        <f t="shared" si="43"/>
        <v>0.57999999999999996</v>
      </c>
      <c r="Y159" s="136">
        <f t="shared" si="43"/>
        <v>0.57999999999999996</v>
      </c>
      <c r="Z159" s="136">
        <f t="shared" si="43"/>
        <v>0.57999999999999996</v>
      </c>
      <c r="AA159" s="136">
        <f t="shared" si="43"/>
        <v>0.57999999999999996</v>
      </c>
      <c r="AB159" s="136">
        <f t="shared" si="43"/>
        <v>0.57999999999999996</v>
      </c>
      <c r="AC159" s="136">
        <f t="shared" si="43"/>
        <v>0.57999999999999996</v>
      </c>
      <c r="AD159" s="136">
        <f t="shared" si="43"/>
        <v>0.57999999999999996</v>
      </c>
      <c r="AE159" s="136">
        <f t="shared" si="43"/>
        <v>0.57999999999999996</v>
      </c>
      <c r="AF159" s="136">
        <f t="shared" si="43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44"/>
        <v>0.8</v>
      </c>
      <c r="D160" s="136">
        <f t="shared" si="44"/>
        <v>0.8</v>
      </c>
      <c r="E160" s="136">
        <f t="shared" si="44"/>
        <v>0.8</v>
      </c>
      <c r="F160" s="136">
        <f t="shared" si="44"/>
        <v>0.8</v>
      </c>
      <c r="G160" s="136">
        <f t="shared" si="44"/>
        <v>0.8</v>
      </c>
      <c r="H160" s="136">
        <f t="shared" si="44"/>
        <v>0.8</v>
      </c>
      <c r="I160" s="136">
        <f t="shared" si="44"/>
        <v>0.8</v>
      </c>
      <c r="J160" s="136">
        <f t="shared" si="44"/>
        <v>0.8</v>
      </c>
      <c r="K160" s="136">
        <f t="shared" si="44"/>
        <v>0.8</v>
      </c>
      <c r="L160" s="136">
        <f t="shared" si="44"/>
        <v>0.8</v>
      </c>
      <c r="M160" s="136">
        <f t="shared" si="44"/>
        <v>0.8</v>
      </c>
      <c r="N160" s="136">
        <f t="shared" si="44"/>
        <v>0.8</v>
      </c>
      <c r="O160" s="136">
        <f t="shared" si="44"/>
        <v>0.8</v>
      </c>
      <c r="P160" s="136">
        <f t="shared" si="44"/>
        <v>0.8</v>
      </c>
      <c r="Q160" s="136">
        <f t="shared" si="44"/>
        <v>0.8</v>
      </c>
      <c r="R160" s="136">
        <f t="shared" si="39"/>
        <v>0.8</v>
      </c>
      <c r="S160" s="136">
        <f t="shared" si="39"/>
        <v>0.8</v>
      </c>
      <c r="T160" s="136">
        <f t="shared" si="39"/>
        <v>0.8</v>
      </c>
      <c r="U160" s="136">
        <f t="shared" si="39"/>
        <v>0.8</v>
      </c>
      <c r="V160" s="136">
        <f t="shared" si="39"/>
        <v>0.8</v>
      </c>
      <c r="W160" s="136">
        <f t="shared" si="39"/>
        <v>0.8</v>
      </c>
      <c r="X160" s="136">
        <f t="shared" si="43"/>
        <v>0.8</v>
      </c>
      <c r="Y160" s="136">
        <f t="shared" si="43"/>
        <v>0.8</v>
      </c>
      <c r="Z160" s="136">
        <f t="shared" si="43"/>
        <v>0.8</v>
      </c>
      <c r="AA160" s="136">
        <f t="shared" si="43"/>
        <v>0.8</v>
      </c>
      <c r="AB160" s="136">
        <f t="shared" si="43"/>
        <v>0.8</v>
      </c>
      <c r="AC160" s="136">
        <f t="shared" si="43"/>
        <v>0.8</v>
      </c>
      <c r="AD160" s="136">
        <f t="shared" si="43"/>
        <v>0.8</v>
      </c>
      <c r="AE160" s="136">
        <f t="shared" si="43"/>
        <v>0.8</v>
      </c>
      <c r="AF160" s="136">
        <f t="shared" si="43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44"/>
        <v>0</v>
      </c>
      <c r="D161" s="136">
        <f t="shared" si="44"/>
        <v>0</v>
      </c>
      <c r="E161" s="136">
        <f t="shared" si="44"/>
        <v>0</v>
      </c>
      <c r="F161" s="136">
        <f t="shared" si="44"/>
        <v>0</v>
      </c>
      <c r="G161" s="136">
        <f t="shared" si="44"/>
        <v>0</v>
      </c>
      <c r="H161" s="136">
        <f t="shared" si="44"/>
        <v>0</v>
      </c>
      <c r="I161" s="136">
        <f t="shared" si="44"/>
        <v>0</v>
      </c>
      <c r="J161" s="136">
        <f t="shared" si="44"/>
        <v>0</v>
      </c>
      <c r="K161" s="136">
        <f t="shared" si="44"/>
        <v>0</v>
      </c>
      <c r="L161" s="136">
        <f t="shared" si="44"/>
        <v>0</v>
      </c>
      <c r="M161" s="136">
        <f t="shared" si="44"/>
        <v>0</v>
      </c>
      <c r="N161" s="136">
        <f t="shared" si="44"/>
        <v>0</v>
      </c>
      <c r="O161" s="136">
        <f t="shared" si="44"/>
        <v>0</v>
      </c>
      <c r="P161" s="136">
        <f t="shared" si="44"/>
        <v>0</v>
      </c>
      <c r="Q161" s="136">
        <f t="shared" si="44"/>
        <v>0</v>
      </c>
      <c r="R161" s="136">
        <f t="shared" si="39"/>
        <v>0</v>
      </c>
      <c r="S161" s="136">
        <f t="shared" si="39"/>
        <v>0</v>
      </c>
      <c r="T161" s="136">
        <f t="shared" si="39"/>
        <v>0</v>
      </c>
      <c r="U161" s="136">
        <f t="shared" si="39"/>
        <v>0</v>
      </c>
      <c r="V161" s="136">
        <f t="shared" si="39"/>
        <v>0</v>
      </c>
      <c r="W161" s="136">
        <f t="shared" si="39"/>
        <v>0</v>
      </c>
      <c r="X161" s="136">
        <f t="shared" si="43"/>
        <v>0</v>
      </c>
      <c r="Y161" s="136">
        <f t="shared" si="43"/>
        <v>0</v>
      </c>
      <c r="Z161" s="136">
        <f t="shared" si="43"/>
        <v>0</v>
      </c>
      <c r="AA161" s="136">
        <f t="shared" si="43"/>
        <v>0</v>
      </c>
      <c r="AB161" s="136">
        <f t="shared" si="43"/>
        <v>0</v>
      </c>
      <c r="AC161" s="136">
        <f t="shared" si="43"/>
        <v>0</v>
      </c>
      <c r="AD161" s="136">
        <f t="shared" si="43"/>
        <v>0</v>
      </c>
      <c r="AE161" s="136">
        <f t="shared" si="43"/>
        <v>0</v>
      </c>
      <c r="AF161" s="136">
        <f t="shared" si="43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44"/>
        <v>0.6</v>
      </c>
      <c r="D162" s="136">
        <f t="shared" si="44"/>
        <v>0.6</v>
      </c>
      <c r="E162" s="136">
        <f t="shared" si="44"/>
        <v>0.6</v>
      </c>
      <c r="F162" s="136">
        <f t="shared" si="44"/>
        <v>0.6</v>
      </c>
      <c r="G162" s="136">
        <f t="shared" si="44"/>
        <v>0.6</v>
      </c>
      <c r="H162" s="136">
        <f t="shared" si="44"/>
        <v>0.6</v>
      </c>
      <c r="I162" s="136">
        <f t="shared" si="44"/>
        <v>0.6</v>
      </c>
      <c r="J162" s="136">
        <f t="shared" si="44"/>
        <v>0.6</v>
      </c>
      <c r="K162" s="136">
        <f t="shared" si="44"/>
        <v>0.6</v>
      </c>
      <c r="L162" s="136">
        <f t="shared" si="44"/>
        <v>0.6</v>
      </c>
      <c r="M162" s="136">
        <f t="shared" si="44"/>
        <v>0.6</v>
      </c>
      <c r="N162" s="136">
        <f t="shared" si="44"/>
        <v>0.6</v>
      </c>
      <c r="O162" s="136">
        <f t="shared" si="44"/>
        <v>0.6</v>
      </c>
      <c r="P162" s="136">
        <f t="shared" si="44"/>
        <v>0.6</v>
      </c>
      <c r="Q162" s="136">
        <f t="shared" si="44"/>
        <v>0.6</v>
      </c>
      <c r="R162" s="136">
        <f t="shared" si="39"/>
        <v>0.6</v>
      </c>
      <c r="S162" s="136">
        <f t="shared" si="39"/>
        <v>0.6</v>
      </c>
      <c r="T162" s="136">
        <f t="shared" si="39"/>
        <v>0.6</v>
      </c>
      <c r="U162" s="136">
        <f t="shared" si="39"/>
        <v>0.6</v>
      </c>
      <c r="V162" s="136">
        <f t="shared" si="39"/>
        <v>0.6</v>
      </c>
      <c r="W162" s="136">
        <f t="shared" si="39"/>
        <v>0.6</v>
      </c>
      <c r="X162" s="136">
        <f t="shared" si="43"/>
        <v>0.6</v>
      </c>
      <c r="Y162" s="136">
        <f t="shared" si="43"/>
        <v>0.6</v>
      </c>
      <c r="Z162" s="136">
        <f t="shared" si="43"/>
        <v>0.6</v>
      </c>
      <c r="AA162" s="136">
        <f t="shared" si="43"/>
        <v>0.6</v>
      </c>
      <c r="AB162" s="136">
        <f t="shared" si="43"/>
        <v>0.6</v>
      </c>
      <c r="AC162" s="136">
        <f t="shared" si="43"/>
        <v>0.6</v>
      </c>
      <c r="AD162" s="136">
        <f t="shared" si="43"/>
        <v>0.6</v>
      </c>
      <c r="AE162" s="136">
        <f t="shared" si="43"/>
        <v>0.6</v>
      </c>
      <c r="AF162" s="136">
        <f t="shared" si="43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44"/>
        <v>0.6</v>
      </c>
      <c r="D163" s="136">
        <f t="shared" si="44"/>
        <v>0.6</v>
      </c>
      <c r="E163" s="136">
        <f t="shared" si="44"/>
        <v>0.6</v>
      </c>
      <c r="F163" s="136">
        <f t="shared" si="44"/>
        <v>0.6</v>
      </c>
      <c r="G163" s="136">
        <f t="shared" si="44"/>
        <v>0.6</v>
      </c>
      <c r="H163" s="136">
        <f t="shared" si="44"/>
        <v>0.6</v>
      </c>
      <c r="I163" s="136">
        <f t="shared" si="44"/>
        <v>0.6</v>
      </c>
      <c r="J163" s="136">
        <f t="shared" si="44"/>
        <v>0.6</v>
      </c>
      <c r="K163" s="136">
        <f t="shared" si="44"/>
        <v>0.6</v>
      </c>
      <c r="L163" s="136">
        <f t="shared" si="44"/>
        <v>0.6</v>
      </c>
      <c r="M163" s="136">
        <f t="shared" si="44"/>
        <v>0.6</v>
      </c>
      <c r="N163" s="136">
        <f t="shared" si="44"/>
        <v>0.6</v>
      </c>
      <c r="O163" s="136">
        <f t="shared" si="44"/>
        <v>0.6</v>
      </c>
      <c r="P163" s="136">
        <f t="shared" si="44"/>
        <v>0.6</v>
      </c>
      <c r="Q163" s="136">
        <f t="shared" si="44"/>
        <v>0.6</v>
      </c>
      <c r="R163" s="136">
        <f t="shared" si="39"/>
        <v>0.6</v>
      </c>
      <c r="S163" s="136">
        <f t="shared" si="39"/>
        <v>0.6</v>
      </c>
      <c r="T163" s="136">
        <f t="shared" si="39"/>
        <v>0.6</v>
      </c>
      <c r="U163" s="136">
        <f t="shared" si="39"/>
        <v>0.6</v>
      </c>
      <c r="V163" s="136">
        <f t="shared" si="39"/>
        <v>0.6</v>
      </c>
      <c r="W163" s="136">
        <f t="shared" si="39"/>
        <v>0.6</v>
      </c>
      <c r="X163" s="136">
        <f t="shared" si="43"/>
        <v>0.6</v>
      </c>
      <c r="Y163" s="136">
        <f t="shared" si="43"/>
        <v>0.6</v>
      </c>
      <c r="Z163" s="136">
        <f t="shared" si="43"/>
        <v>0.6</v>
      </c>
      <c r="AA163" s="136">
        <f t="shared" si="43"/>
        <v>0.6</v>
      </c>
      <c r="AB163" s="136">
        <f t="shared" si="43"/>
        <v>0.6</v>
      </c>
      <c r="AC163" s="136">
        <f t="shared" si="43"/>
        <v>0.6</v>
      </c>
      <c r="AD163" s="136">
        <f t="shared" si="43"/>
        <v>0.6</v>
      </c>
      <c r="AE163" s="136">
        <f t="shared" si="43"/>
        <v>0.6</v>
      </c>
      <c r="AF163" s="136">
        <f t="shared" si="43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44"/>
        <v>0.35</v>
      </c>
      <c r="D164" s="136">
        <f t="shared" si="44"/>
        <v>0.35</v>
      </c>
      <c r="E164" s="136">
        <f t="shared" si="44"/>
        <v>0.35</v>
      </c>
      <c r="F164" s="136">
        <f t="shared" si="44"/>
        <v>0.35</v>
      </c>
      <c r="G164" s="136">
        <f t="shared" si="44"/>
        <v>0.35</v>
      </c>
      <c r="H164" s="136">
        <f t="shared" si="44"/>
        <v>0.35</v>
      </c>
      <c r="I164" s="136">
        <f t="shared" si="44"/>
        <v>0.35</v>
      </c>
      <c r="J164" s="136">
        <f t="shared" si="44"/>
        <v>0.35</v>
      </c>
      <c r="K164" s="136">
        <f t="shared" si="44"/>
        <v>0.35</v>
      </c>
      <c r="L164" s="136">
        <f t="shared" si="44"/>
        <v>0.35</v>
      </c>
      <c r="M164" s="136">
        <f t="shared" si="44"/>
        <v>0.35</v>
      </c>
      <c r="N164" s="136">
        <f t="shared" si="44"/>
        <v>0.35</v>
      </c>
      <c r="O164" s="136">
        <f t="shared" si="44"/>
        <v>0.35</v>
      </c>
      <c r="P164" s="136">
        <f t="shared" si="44"/>
        <v>0.35</v>
      </c>
      <c r="Q164" s="136">
        <f t="shared" si="44"/>
        <v>0.35</v>
      </c>
      <c r="R164" s="136">
        <f t="shared" si="39"/>
        <v>0.35</v>
      </c>
      <c r="S164" s="136">
        <f t="shared" si="39"/>
        <v>0.35</v>
      </c>
      <c r="T164" s="136">
        <f t="shared" si="39"/>
        <v>0.35</v>
      </c>
      <c r="U164" s="136">
        <f t="shared" si="39"/>
        <v>0.35</v>
      </c>
      <c r="V164" s="136">
        <f t="shared" si="39"/>
        <v>0.35</v>
      </c>
      <c r="W164" s="136">
        <f t="shared" si="39"/>
        <v>0.35</v>
      </c>
      <c r="X164" s="136">
        <f t="shared" si="43"/>
        <v>0.35</v>
      </c>
      <c r="Y164" s="136">
        <f t="shared" si="43"/>
        <v>0.35</v>
      </c>
      <c r="Z164" s="136">
        <f t="shared" si="43"/>
        <v>0.35</v>
      </c>
      <c r="AA164" s="136">
        <f t="shared" si="43"/>
        <v>0.35</v>
      </c>
      <c r="AB164" s="136">
        <f t="shared" si="43"/>
        <v>0.35</v>
      </c>
      <c r="AC164" s="136">
        <f t="shared" si="43"/>
        <v>0.35</v>
      </c>
      <c r="AD164" s="136">
        <f t="shared" si="43"/>
        <v>0.35</v>
      </c>
      <c r="AE164" s="136">
        <f t="shared" si="43"/>
        <v>0.35</v>
      </c>
      <c r="AF164" s="136">
        <f t="shared" si="43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44"/>
        <v>0.28999999999999998</v>
      </c>
      <c r="D165" s="136">
        <f t="shared" si="44"/>
        <v>0.28999999999999998</v>
      </c>
      <c r="E165" s="136">
        <f t="shared" si="44"/>
        <v>0.28999999999999998</v>
      </c>
      <c r="F165" s="136">
        <f t="shared" si="44"/>
        <v>0.28999999999999998</v>
      </c>
      <c r="G165" s="136">
        <f t="shared" si="44"/>
        <v>0.28999999999999998</v>
      </c>
      <c r="H165" s="136">
        <f t="shared" si="44"/>
        <v>0.28999999999999998</v>
      </c>
      <c r="I165" s="136">
        <f t="shared" si="44"/>
        <v>0.28999999999999998</v>
      </c>
      <c r="J165" s="136">
        <f t="shared" si="44"/>
        <v>0.28999999999999998</v>
      </c>
      <c r="K165" s="136">
        <f t="shared" si="44"/>
        <v>0.28999999999999998</v>
      </c>
      <c r="L165" s="136">
        <f t="shared" si="44"/>
        <v>0.28999999999999998</v>
      </c>
      <c r="M165" s="136">
        <f t="shared" si="44"/>
        <v>0.28999999999999998</v>
      </c>
      <c r="N165" s="136">
        <f t="shared" si="44"/>
        <v>0.28999999999999998</v>
      </c>
      <c r="O165" s="136">
        <f t="shared" si="44"/>
        <v>0.28999999999999998</v>
      </c>
      <c r="P165" s="136">
        <f t="shared" si="44"/>
        <v>0.28999999999999998</v>
      </c>
      <c r="Q165" s="136">
        <f t="shared" si="44"/>
        <v>0.28999999999999998</v>
      </c>
      <c r="R165" s="136">
        <f t="shared" si="39"/>
        <v>0.28999999999999998</v>
      </c>
      <c r="S165" s="136">
        <f t="shared" si="39"/>
        <v>0.28999999999999998</v>
      </c>
      <c r="T165" s="136">
        <f t="shared" si="39"/>
        <v>0.28999999999999998</v>
      </c>
      <c r="U165" s="136">
        <f t="shared" si="39"/>
        <v>0.28999999999999998</v>
      </c>
      <c r="V165" s="136">
        <f t="shared" si="39"/>
        <v>0.28999999999999998</v>
      </c>
      <c r="W165" s="136">
        <f t="shared" si="39"/>
        <v>0.28999999999999998</v>
      </c>
      <c r="X165" s="136">
        <f t="shared" si="43"/>
        <v>0.28999999999999998</v>
      </c>
      <c r="Y165" s="136">
        <f t="shared" si="43"/>
        <v>0.28999999999999998</v>
      </c>
      <c r="Z165" s="136">
        <f t="shared" si="43"/>
        <v>0.28999999999999998</v>
      </c>
      <c r="AA165" s="136">
        <f t="shared" si="43"/>
        <v>0.28999999999999998</v>
      </c>
      <c r="AB165" s="136">
        <f t="shared" si="43"/>
        <v>0.28999999999999998</v>
      </c>
      <c r="AC165" s="136">
        <f t="shared" si="43"/>
        <v>0.28999999999999998</v>
      </c>
      <c r="AD165" s="136">
        <f t="shared" si="43"/>
        <v>0.28999999999999998</v>
      </c>
      <c r="AE165" s="136">
        <f t="shared" si="43"/>
        <v>0.28999999999999998</v>
      </c>
      <c r="AF165" s="136">
        <f t="shared" si="43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44"/>
        <v>0.06</v>
      </c>
      <c r="D166" s="136">
        <f t="shared" si="44"/>
        <v>0.06</v>
      </c>
      <c r="E166" s="136">
        <f t="shared" si="44"/>
        <v>0.06</v>
      </c>
      <c r="F166" s="136">
        <f t="shared" si="44"/>
        <v>0.06</v>
      </c>
      <c r="G166" s="136">
        <f t="shared" si="44"/>
        <v>0.06</v>
      </c>
      <c r="H166" s="136">
        <f t="shared" si="44"/>
        <v>0.06</v>
      </c>
      <c r="I166" s="136">
        <f t="shared" si="44"/>
        <v>0.06</v>
      </c>
      <c r="J166" s="136">
        <f t="shared" si="44"/>
        <v>0.06</v>
      </c>
      <c r="K166" s="136">
        <f t="shared" si="44"/>
        <v>0.06</v>
      </c>
      <c r="L166" s="136">
        <f t="shared" si="44"/>
        <v>0.06</v>
      </c>
      <c r="M166" s="136">
        <f t="shared" si="44"/>
        <v>0.06</v>
      </c>
      <c r="N166" s="136">
        <f t="shared" si="44"/>
        <v>0.06</v>
      </c>
      <c r="O166" s="136">
        <f t="shared" si="44"/>
        <v>0.06</v>
      </c>
      <c r="P166" s="136">
        <f t="shared" si="44"/>
        <v>0.06</v>
      </c>
      <c r="Q166" s="136">
        <f t="shared" si="44"/>
        <v>0.06</v>
      </c>
      <c r="R166" s="136">
        <f t="shared" si="39"/>
        <v>0.06</v>
      </c>
      <c r="S166" s="136">
        <f t="shared" si="39"/>
        <v>0.06</v>
      </c>
      <c r="T166" s="136">
        <f t="shared" si="39"/>
        <v>0.06</v>
      </c>
      <c r="U166" s="136">
        <f t="shared" si="39"/>
        <v>0.06</v>
      </c>
      <c r="V166" s="136">
        <f t="shared" si="39"/>
        <v>0.06</v>
      </c>
      <c r="W166" s="136">
        <f t="shared" si="39"/>
        <v>0.06</v>
      </c>
      <c r="X166" s="136">
        <f t="shared" si="43"/>
        <v>0.06</v>
      </c>
      <c r="Y166" s="136">
        <f t="shared" si="43"/>
        <v>0.06</v>
      </c>
      <c r="Z166" s="136">
        <f t="shared" si="43"/>
        <v>0.06</v>
      </c>
      <c r="AA166" s="136">
        <f t="shared" si="43"/>
        <v>0.06</v>
      </c>
      <c r="AB166" s="136">
        <f t="shared" si="43"/>
        <v>0.06</v>
      </c>
      <c r="AC166" s="136">
        <f t="shared" si="43"/>
        <v>0.06</v>
      </c>
      <c r="AD166" s="136">
        <f t="shared" si="43"/>
        <v>0.06</v>
      </c>
      <c r="AE166" s="136">
        <f t="shared" si="43"/>
        <v>0.06</v>
      </c>
      <c r="AF166" s="136">
        <f t="shared" si="43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44"/>
        <v>0.11</v>
      </c>
      <c r="D167" s="136">
        <f t="shared" si="44"/>
        <v>0.11</v>
      </c>
      <c r="E167" s="136">
        <f t="shared" si="44"/>
        <v>0.11</v>
      </c>
      <c r="F167" s="136">
        <f t="shared" si="44"/>
        <v>0.11</v>
      </c>
      <c r="G167" s="136">
        <f t="shared" si="44"/>
        <v>0.11</v>
      </c>
      <c r="H167" s="136">
        <f t="shared" si="44"/>
        <v>0.11</v>
      </c>
      <c r="I167" s="136">
        <f t="shared" si="44"/>
        <v>0.11</v>
      </c>
      <c r="J167" s="136">
        <f t="shared" si="44"/>
        <v>0.11</v>
      </c>
      <c r="K167" s="136">
        <f t="shared" si="44"/>
        <v>0.11</v>
      </c>
      <c r="L167" s="136">
        <f t="shared" si="44"/>
        <v>0.11</v>
      </c>
      <c r="M167" s="136">
        <f t="shared" si="44"/>
        <v>0.11</v>
      </c>
      <c r="N167" s="136">
        <f t="shared" si="44"/>
        <v>0.11</v>
      </c>
      <c r="O167" s="136">
        <f t="shared" si="44"/>
        <v>0.11</v>
      </c>
      <c r="P167" s="136">
        <f t="shared" si="44"/>
        <v>0.11</v>
      </c>
      <c r="Q167" s="136">
        <f t="shared" si="44"/>
        <v>0.11</v>
      </c>
      <c r="R167" s="136">
        <f t="shared" si="39"/>
        <v>0.11</v>
      </c>
      <c r="S167" s="136">
        <f t="shared" si="39"/>
        <v>0.11</v>
      </c>
      <c r="T167" s="136">
        <f t="shared" si="39"/>
        <v>0.11</v>
      </c>
      <c r="U167" s="136">
        <f t="shared" si="39"/>
        <v>0.11</v>
      </c>
      <c r="V167" s="136">
        <f t="shared" si="39"/>
        <v>0.11</v>
      </c>
      <c r="W167" s="136">
        <f t="shared" si="39"/>
        <v>0.11</v>
      </c>
      <c r="X167" s="136">
        <f t="shared" si="43"/>
        <v>0.11</v>
      </c>
      <c r="Y167" s="136">
        <f t="shared" si="43"/>
        <v>0.11</v>
      </c>
      <c r="Z167" s="136">
        <f t="shared" si="43"/>
        <v>0.11</v>
      </c>
      <c r="AA167" s="136">
        <f t="shared" si="43"/>
        <v>0.11</v>
      </c>
      <c r="AB167" s="136">
        <f t="shared" si="43"/>
        <v>0.11</v>
      </c>
      <c r="AC167" s="136">
        <f t="shared" si="43"/>
        <v>0.11</v>
      </c>
      <c r="AD167" s="136">
        <f t="shared" si="43"/>
        <v>0.11</v>
      </c>
      <c r="AE167" s="136">
        <f t="shared" si="43"/>
        <v>0.11</v>
      </c>
      <c r="AF167" s="136">
        <f t="shared" si="43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44"/>
        <v>0.1</v>
      </c>
      <c r="D168" s="136">
        <f t="shared" si="44"/>
        <v>0.1</v>
      </c>
      <c r="E168" s="136">
        <f t="shared" si="44"/>
        <v>0.1</v>
      </c>
      <c r="F168" s="136">
        <f t="shared" si="44"/>
        <v>0.1</v>
      </c>
      <c r="G168" s="136">
        <f t="shared" si="44"/>
        <v>0.1</v>
      </c>
      <c r="H168" s="136">
        <f t="shared" si="44"/>
        <v>0.1</v>
      </c>
      <c r="I168" s="136">
        <f t="shared" si="44"/>
        <v>0.1</v>
      </c>
      <c r="J168" s="136">
        <f t="shared" si="44"/>
        <v>0.1</v>
      </c>
      <c r="K168" s="136">
        <f t="shared" si="44"/>
        <v>0.1</v>
      </c>
      <c r="L168" s="136">
        <f t="shared" si="44"/>
        <v>0.1</v>
      </c>
      <c r="M168" s="136">
        <f t="shared" si="44"/>
        <v>0.1</v>
      </c>
      <c r="N168" s="136">
        <f t="shared" si="44"/>
        <v>0.1</v>
      </c>
      <c r="O168" s="136">
        <f t="shared" si="44"/>
        <v>0.1</v>
      </c>
      <c r="P168" s="136">
        <f t="shared" si="44"/>
        <v>0.1</v>
      </c>
      <c r="Q168" s="136">
        <f t="shared" si="44"/>
        <v>0.1</v>
      </c>
      <c r="R168" s="136">
        <f t="shared" si="39"/>
        <v>0.1</v>
      </c>
      <c r="S168" s="136">
        <f t="shared" si="39"/>
        <v>0.1</v>
      </c>
      <c r="T168" s="136">
        <f t="shared" si="39"/>
        <v>0.1</v>
      </c>
      <c r="U168" s="136">
        <f t="shared" si="39"/>
        <v>0.1</v>
      </c>
      <c r="V168" s="136">
        <f t="shared" si="39"/>
        <v>0.1</v>
      </c>
      <c r="W168" s="136">
        <f t="shared" si="39"/>
        <v>0.1</v>
      </c>
      <c r="X168" s="136">
        <f t="shared" si="43"/>
        <v>0.1</v>
      </c>
      <c r="Y168" s="136">
        <f t="shared" si="43"/>
        <v>0.1</v>
      </c>
      <c r="Z168" s="136">
        <f t="shared" si="43"/>
        <v>0.1</v>
      </c>
      <c r="AA168" s="136">
        <f t="shared" si="43"/>
        <v>0.1</v>
      </c>
      <c r="AB168" s="136">
        <f t="shared" si="43"/>
        <v>0.1</v>
      </c>
      <c r="AC168" s="136">
        <f t="shared" si="43"/>
        <v>0.1</v>
      </c>
      <c r="AD168" s="136">
        <f t="shared" si="43"/>
        <v>0.1</v>
      </c>
      <c r="AE168" s="136">
        <f t="shared" si="43"/>
        <v>0.1</v>
      </c>
      <c r="AF168" s="136">
        <f t="shared" si="43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44"/>
        <v>0.09</v>
      </c>
      <c r="D169" s="136">
        <f t="shared" si="44"/>
        <v>0.09</v>
      </c>
      <c r="E169" s="136">
        <f t="shared" si="44"/>
        <v>0.09</v>
      </c>
      <c r="F169" s="136">
        <f t="shared" si="44"/>
        <v>0.09</v>
      </c>
      <c r="G169" s="136">
        <f t="shared" si="44"/>
        <v>0.09</v>
      </c>
      <c r="H169" s="136">
        <f t="shared" si="44"/>
        <v>0.09</v>
      </c>
      <c r="I169" s="136">
        <f t="shared" si="44"/>
        <v>0.09</v>
      </c>
      <c r="J169" s="136">
        <f t="shared" si="44"/>
        <v>0.09</v>
      </c>
      <c r="K169" s="136">
        <f t="shared" si="44"/>
        <v>0.09</v>
      </c>
      <c r="L169" s="136">
        <f t="shared" si="44"/>
        <v>0.09</v>
      </c>
      <c r="M169" s="136">
        <f t="shared" si="44"/>
        <v>0.09</v>
      </c>
      <c r="N169" s="136">
        <f t="shared" si="44"/>
        <v>0.09</v>
      </c>
      <c r="O169" s="136">
        <f t="shared" si="44"/>
        <v>0.09</v>
      </c>
      <c r="P169" s="136">
        <f t="shared" si="44"/>
        <v>0.09</v>
      </c>
      <c r="Q169" s="136">
        <f t="shared" si="44"/>
        <v>0.09</v>
      </c>
      <c r="R169" s="136">
        <f t="shared" si="39"/>
        <v>0.09</v>
      </c>
      <c r="S169" s="136">
        <f t="shared" si="39"/>
        <v>0.09</v>
      </c>
      <c r="T169" s="136">
        <f t="shared" si="39"/>
        <v>0.09</v>
      </c>
      <c r="U169" s="136">
        <f t="shared" si="39"/>
        <v>0.09</v>
      </c>
      <c r="V169" s="136">
        <f t="shared" si="39"/>
        <v>0.09</v>
      </c>
      <c r="W169" s="136">
        <f t="shared" si="39"/>
        <v>0.09</v>
      </c>
      <c r="X169" s="136">
        <f t="shared" si="43"/>
        <v>0.09</v>
      </c>
      <c r="Y169" s="136">
        <f t="shared" si="43"/>
        <v>0.09</v>
      </c>
      <c r="Z169" s="136">
        <f t="shared" si="43"/>
        <v>0.09</v>
      </c>
      <c r="AA169" s="136">
        <f t="shared" si="43"/>
        <v>0.09</v>
      </c>
      <c r="AB169" s="136">
        <f t="shared" si="43"/>
        <v>0.09</v>
      </c>
      <c r="AC169" s="136">
        <f t="shared" si="43"/>
        <v>0.09</v>
      </c>
      <c r="AD169" s="136">
        <f t="shared" si="43"/>
        <v>0.09</v>
      </c>
      <c r="AE169" s="136">
        <f t="shared" si="43"/>
        <v>0.09</v>
      </c>
      <c r="AF169" s="136">
        <f t="shared" si="43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44"/>
        <v>0.04</v>
      </c>
      <c r="D170" s="136">
        <f t="shared" si="44"/>
        <v>0.04</v>
      </c>
      <c r="E170" s="136">
        <f t="shared" si="44"/>
        <v>0.04</v>
      </c>
      <c r="F170" s="136">
        <f t="shared" si="44"/>
        <v>0.04</v>
      </c>
      <c r="G170" s="136">
        <f t="shared" si="44"/>
        <v>0.04</v>
      </c>
      <c r="H170" s="136">
        <f t="shared" si="44"/>
        <v>0.04</v>
      </c>
      <c r="I170" s="136">
        <f t="shared" si="44"/>
        <v>0.04</v>
      </c>
      <c r="J170" s="136">
        <f t="shared" si="44"/>
        <v>0.04</v>
      </c>
      <c r="K170" s="136">
        <f t="shared" si="44"/>
        <v>0.04</v>
      </c>
      <c r="L170" s="136">
        <f t="shared" si="44"/>
        <v>0.04</v>
      </c>
      <c r="M170" s="136">
        <f t="shared" si="44"/>
        <v>0.04</v>
      </c>
      <c r="N170" s="136">
        <f t="shared" si="44"/>
        <v>0.04</v>
      </c>
      <c r="O170" s="136">
        <f t="shared" si="44"/>
        <v>0.04</v>
      </c>
      <c r="P170" s="136">
        <f t="shared" si="44"/>
        <v>0.04</v>
      </c>
      <c r="Q170" s="136">
        <f t="shared" si="44"/>
        <v>0.04</v>
      </c>
      <c r="R170" s="136">
        <f t="shared" si="39"/>
        <v>0.04</v>
      </c>
      <c r="S170" s="136">
        <f t="shared" si="39"/>
        <v>0.04</v>
      </c>
      <c r="T170" s="136">
        <f t="shared" si="39"/>
        <v>0.04</v>
      </c>
      <c r="U170" s="136">
        <f t="shared" si="39"/>
        <v>0.04</v>
      </c>
      <c r="V170" s="136">
        <f t="shared" si="39"/>
        <v>0.04</v>
      </c>
      <c r="W170" s="136">
        <f t="shared" si="39"/>
        <v>0.04</v>
      </c>
      <c r="X170" s="136">
        <f t="shared" si="43"/>
        <v>0.04</v>
      </c>
      <c r="Y170" s="136">
        <f t="shared" si="43"/>
        <v>0.04</v>
      </c>
      <c r="Z170" s="136">
        <f t="shared" si="43"/>
        <v>0.04</v>
      </c>
      <c r="AA170" s="136">
        <f t="shared" si="43"/>
        <v>0.04</v>
      </c>
      <c r="AB170" s="136">
        <f t="shared" si="43"/>
        <v>0.04</v>
      </c>
      <c r="AC170" s="136">
        <f t="shared" si="43"/>
        <v>0.04</v>
      </c>
      <c r="AD170" s="136">
        <f t="shared" si="43"/>
        <v>0.04</v>
      </c>
      <c r="AE170" s="136">
        <f t="shared" si="43"/>
        <v>0.04</v>
      </c>
      <c r="AF170" s="136">
        <f t="shared" si="43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44"/>
        <v>2.3E-2</v>
      </c>
      <c r="E171" s="136">
        <f t="shared" si="44"/>
        <v>2.3E-2</v>
      </c>
      <c r="F171" s="136">
        <f t="shared" si="44"/>
        <v>2.3E-2</v>
      </c>
      <c r="G171" s="136">
        <f t="shared" si="44"/>
        <v>2.3E-2</v>
      </c>
      <c r="H171" s="136">
        <f t="shared" si="44"/>
        <v>2.3E-2</v>
      </c>
      <c r="I171" s="136">
        <f t="shared" si="44"/>
        <v>2.3E-2</v>
      </c>
      <c r="J171" s="136">
        <f t="shared" si="44"/>
        <v>2.3E-2</v>
      </c>
      <c r="K171" s="136">
        <f t="shared" si="44"/>
        <v>2.3E-2</v>
      </c>
      <c r="L171" s="136">
        <f t="shared" si="44"/>
        <v>2.3E-2</v>
      </c>
      <c r="M171" s="136">
        <f t="shared" si="44"/>
        <v>2.3E-2</v>
      </c>
      <c r="N171" s="136">
        <f t="shared" si="44"/>
        <v>2.3E-2</v>
      </c>
      <c r="O171" s="136">
        <f t="shared" si="44"/>
        <v>2.3E-2</v>
      </c>
      <c r="P171" s="136">
        <f t="shared" si="44"/>
        <v>2.3E-2</v>
      </c>
      <c r="Q171" s="136">
        <f t="shared" si="44"/>
        <v>2.3E-2</v>
      </c>
      <c r="R171" s="136">
        <f t="shared" si="39"/>
        <v>2.3E-2</v>
      </c>
      <c r="S171" s="136">
        <f t="shared" si="39"/>
        <v>2.3E-2</v>
      </c>
      <c r="T171" s="136">
        <f t="shared" si="39"/>
        <v>2.3E-2</v>
      </c>
      <c r="U171" s="136">
        <f t="shared" si="39"/>
        <v>2.3E-2</v>
      </c>
      <c r="V171" s="136">
        <f t="shared" si="39"/>
        <v>2.3E-2</v>
      </c>
      <c r="W171" s="136">
        <f t="shared" si="39"/>
        <v>2.3E-2</v>
      </c>
      <c r="X171" s="136">
        <f t="shared" si="43"/>
        <v>2.3E-2</v>
      </c>
      <c r="Y171" s="136">
        <f t="shared" si="43"/>
        <v>2.3E-2</v>
      </c>
      <c r="Z171" s="136">
        <f t="shared" si="43"/>
        <v>2.3E-2</v>
      </c>
      <c r="AA171" s="136">
        <f t="shared" si="43"/>
        <v>2.3E-2</v>
      </c>
      <c r="AB171" s="136">
        <f t="shared" si="43"/>
        <v>2.3E-2</v>
      </c>
      <c r="AC171" s="136">
        <f t="shared" si="43"/>
        <v>2.3E-2</v>
      </c>
      <c r="AD171" s="136">
        <f t="shared" si="43"/>
        <v>2.3E-2</v>
      </c>
      <c r="AE171" s="136">
        <f t="shared" si="43"/>
        <v>2.3E-2</v>
      </c>
      <c r="AF171" s="136">
        <f t="shared" si="43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45">SUM(B90:B171)</f>
        <v>195.60600000000002</v>
      </c>
      <c r="C172" s="141">
        <f t="shared" si="45"/>
        <v>195.60600000000002</v>
      </c>
      <c r="D172" s="141">
        <f t="shared" si="45"/>
        <v>195.60600000000002</v>
      </c>
      <c r="E172" s="141">
        <f t="shared" si="45"/>
        <v>195.60600000000002</v>
      </c>
      <c r="F172" s="141">
        <f t="shared" si="45"/>
        <v>195.60600000000002</v>
      </c>
      <c r="G172" s="141">
        <f t="shared" si="45"/>
        <v>195.60600000000002</v>
      </c>
      <c r="H172" s="141">
        <f t="shared" si="45"/>
        <v>195.60600000000002</v>
      </c>
      <c r="I172" s="141">
        <f t="shared" si="45"/>
        <v>193.00600000000006</v>
      </c>
      <c r="J172" s="141">
        <f t="shared" si="45"/>
        <v>193.00600000000006</v>
      </c>
      <c r="K172" s="141">
        <f t="shared" si="45"/>
        <v>193.00600000000006</v>
      </c>
      <c r="L172" s="141">
        <f t="shared" si="45"/>
        <v>193.00600000000006</v>
      </c>
      <c r="M172" s="141">
        <f t="shared" si="45"/>
        <v>193.00600000000006</v>
      </c>
      <c r="N172" s="141">
        <f t="shared" si="45"/>
        <v>193.00600000000006</v>
      </c>
      <c r="O172" s="141">
        <f t="shared" si="45"/>
        <v>193.00600000000006</v>
      </c>
      <c r="P172" s="141">
        <f t="shared" si="45"/>
        <v>193.00600000000006</v>
      </c>
      <c r="Q172" s="141">
        <f t="shared" si="45"/>
        <v>193.00600000000006</v>
      </c>
      <c r="R172" s="141">
        <f t="shared" si="45"/>
        <v>193.00600000000006</v>
      </c>
      <c r="S172" s="141">
        <f t="shared" si="45"/>
        <v>193.00600000000006</v>
      </c>
      <c r="T172" s="141">
        <f t="shared" si="45"/>
        <v>193.00600000000006</v>
      </c>
      <c r="U172" s="141">
        <f t="shared" si="45"/>
        <v>193.00600000000006</v>
      </c>
      <c r="V172" s="141">
        <f t="shared" si="45"/>
        <v>193.00600000000006</v>
      </c>
      <c r="W172" s="141">
        <f t="shared" si="45"/>
        <v>193.00600000000006</v>
      </c>
      <c r="X172" s="141">
        <f t="shared" si="45"/>
        <v>193.00600000000006</v>
      </c>
      <c r="Y172" s="141">
        <f t="shared" si="45"/>
        <v>193.00600000000006</v>
      </c>
      <c r="Z172" s="141">
        <f t="shared" si="45"/>
        <v>193.00600000000006</v>
      </c>
      <c r="AA172" s="141">
        <f t="shared" si="45"/>
        <v>193.00600000000006</v>
      </c>
      <c r="AB172" s="141">
        <f t="shared" si="45"/>
        <v>193.00600000000006</v>
      </c>
      <c r="AC172" s="141">
        <f t="shared" si="45"/>
        <v>193.00600000000006</v>
      </c>
      <c r="AD172" s="141">
        <f t="shared" si="45"/>
        <v>193.00600000000006</v>
      </c>
      <c r="AE172" s="141">
        <f t="shared" si="45"/>
        <v>193.00600000000006</v>
      </c>
      <c r="AF172" s="141">
        <f t="shared" si="45"/>
        <v>193.00600000000006</v>
      </c>
      <c r="AG172" s="142">
        <f t="shared" si="45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46">B174</f>
        <v>0.3</v>
      </c>
      <c r="D174" s="143">
        <f t="shared" si="46"/>
        <v>0.3</v>
      </c>
      <c r="E174" s="143">
        <f t="shared" si="46"/>
        <v>0.3</v>
      </c>
      <c r="F174" s="143">
        <f t="shared" si="46"/>
        <v>0.3</v>
      </c>
      <c r="G174" s="143">
        <f t="shared" si="46"/>
        <v>0.3</v>
      </c>
      <c r="H174" s="143">
        <f t="shared" si="46"/>
        <v>0.3</v>
      </c>
      <c r="I174" s="143">
        <f t="shared" si="46"/>
        <v>0.3</v>
      </c>
      <c r="J174" s="143">
        <f t="shared" si="46"/>
        <v>0.3</v>
      </c>
      <c r="K174" s="143">
        <f t="shared" si="46"/>
        <v>0.3</v>
      </c>
      <c r="L174" s="143">
        <f t="shared" si="46"/>
        <v>0.3</v>
      </c>
      <c r="M174" s="143">
        <f t="shared" si="46"/>
        <v>0.3</v>
      </c>
      <c r="N174" s="143">
        <f t="shared" si="46"/>
        <v>0.3</v>
      </c>
      <c r="O174" s="143">
        <f t="shared" si="46"/>
        <v>0.3</v>
      </c>
      <c r="P174" s="143">
        <f t="shared" si="46"/>
        <v>0.3</v>
      </c>
      <c r="Q174" s="143">
        <f t="shared" si="46"/>
        <v>0.3</v>
      </c>
      <c r="R174" s="143">
        <f t="shared" si="46"/>
        <v>0.3</v>
      </c>
      <c r="S174" s="143">
        <f t="shared" ref="S174:AF179" si="47">R174</f>
        <v>0.3</v>
      </c>
      <c r="T174" s="143">
        <f t="shared" si="47"/>
        <v>0.3</v>
      </c>
      <c r="U174" s="143">
        <f t="shared" si="47"/>
        <v>0.3</v>
      </c>
      <c r="V174" s="143">
        <f t="shared" si="47"/>
        <v>0.3</v>
      </c>
      <c r="W174" s="143">
        <f t="shared" si="47"/>
        <v>0.3</v>
      </c>
      <c r="X174" s="143">
        <f t="shared" si="47"/>
        <v>0.3</v>
      </c>
      <c r="Y174" s="143">
        <f t="shared" si="47"/>
        <v>0.3</v>
      </c>
      <c r="Z174" s="143">
        <f t="shared" si="47"/>
        <v>0.3</v>
      </c>
      <c r="AA174" s="143">
        <f t="shared" si="47"/>
        <v>0.3</v>
      </c>
      <c r="AB174" s="143">
        <f t="shared" si="47"/>
        <v>0.3</v>
      </c>
      <c r="AC174" s="143">
        <f t="shared" si="47"/>
        <v>0.3</v>
      </c>
      <c r="AD174" s="143">
        <f t="shared" si="47"/>
        <v>0.3</v>
      </c>
      <c r="AE174" s="143">
        <f t="shared" si="47"/>
        <v>0.3</v>
      </c>
      <c r="AF174" s="143">
        <f t="shared" si="47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46"/>
        <v>0.4</v>
      </c>
      <c r="D175" s="136">
        <f t="shared" si="46"/>
        <v>0.4</v>
      </c>
      <c r="E175" s="136">
        <f t="shared" si="46"/>
        <v>0.4</v>
      </c>
      <c r="F175" s="136">
        <f t="shared" si="46"/>
        <v>0.4</v>
      </c>
      <c r="G175" s="136">
        <f t="shared" si="46"/>
        <v>0.4</v>
      </c>
      <c r="H175" s="136">
        <f t="shared" si="46"/>
        <v>0.4</v>
      </c>
      <c r="I175" s="136">
        <f t="shared" si="46"/>
        <v>0.4</v>
      </c>
      <c r="J175" s="136">
        <f t="shared" si="46"/>
        <v>0.4</v>
      </c>
      <c r="K175" s="136">
        <f t="shared" si="46"/>
        <v>0.4</v>
      </c>
      <c r="L175" s="136">
        <f t="shared" si="46"/>
        <v>0.4</v>
      </c>
      <c r="M175" s="136">
        <f t="shared" si="46"/>
        <v>0.4</v>
      </c>
      <c r="N175" s="136">
        <f t="shared" si="46"/>
        <v>0.4</v>
      </c>
      <c r="O175" s="136">
        <f t="shared" si="46"/>
        <v>0.4</v>
      </c>
      <c r="P175" s="136">
        <f t="shared" si="46"/>
        <v>0.4</v>
      </c>
      <c r="Q175" s="136">
        <f t="shared" si="46"/>
        <v>0.4</v>
      </c>
      <c r="R175" s="136">
        <f t="shared" si="46"/>
        <v>0.4</v>
      </c>
      <c r="S175" s="136">
        <f t="shared" si="47"/>
        <v>0.4</v>
      </c>
      <c r="T175" s="136">
        <f t="shared" si="47"/>
        <v>0.4</v>
      </c>
      <c r="U175" s="136">
        <f t="shared" si="47"/>
        <v>0.4</v>
      </c>
      <c r="V175" s="136">
        <f>U175</f>
        <v>0.4</v>
      </c>
      <c r="W175" s="136">
        <f>V175</f>
        <v>0.4</v>
      </c>
      <c r="X175" s="136">
        <f t="shared" si="47"/>
        <v>0.4</v>
      </c>
      <c r="Y175" s="136">
        <f t="shared" si="47"/>
        <v>0.4</v>
      </c>
      <c r="Z175" s="136">
        <f t="shared" si="47"/>
        <v>0.4</v>
      </c>
      <c r="AA175" s="136">
        <f t="shared" si="47"/>
        <v>0.4</v>
      </c>
      <c r="AB175" s="136">
        <f t="shared" si="47"/>
        <v>0.4</v>
      </c>
      <c r="AC175" s="136">
        <f t="shared" si="47"/>
        <v>0.4</v>
      </c>
      <c r="AD175" s="136">
        <f t="shared" si="47"/>
        <v>0.4</v>
      </c>
      <c r="AE175" s="136">
        <f t="shared" si="47"/>
        <v>0.4</v>
      </c>
      <c r="AF175" s="136">
        <f t="shared" si="47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46"/>
        <v>1.5</v>
      </c>
      <c r="D176" s="136">
        <f t="shared" si="46"/>
        <v>1.5</v>
      </c>
      <c r="E176" s="136">
        <f t="shared" si="46"/>
        <v>1.5</v>
      </c>
      <c r="F176" s="136">
        <f t="shared" si="46"/>
        <v>1.5</v>
      </c>
      <c r="G176" s="136">
        <f t="shared" si="46"/>
        <v>1.5</v>
      </c>
      <c r="H176" s="136">
        <f t="shared" si="46"/>
        <v>1.5</v>
      </c>
      <c r="I176" s="136">
        <f t="shared" si="46"/>
        <v>1.5</v>
      </c>
      <c r="J176" s="136">
        <f t="shared" si="46"/>
        <v>1.5</v>
      </c>
      <c r="K176" s="136">
        <f t="shared" si="46"/>
        <v>1.5</v>
      </c>
      <c r="L176" s="136">
        <f t="shared" si="46"/>
        <v>1.5</v>
      </c>
      <c r="M176" s="136">
        <f t="shared" si="46"/>
        <v>1.5</v>
      </c>
      <c r="N176" s="136">
        <f t="shared" si="46"/>
        <v>1.5</v>
      </c>
      <c r="O176" s="136">
        <f t="shared" si="46"/>
        <v>1.5</v>
      </c>
      <c r="P176" s="136">
        <f t="shared" si="46"/>
        <v>1.5</v>
      </c>
      <c r="Q176" s="136">
        <f t="shared" si="46"/>
        <v>1.5</v>
      </c>
      <c r="R176" s="136">
        <f t="shared" si="46"/>
        <v>1.5</v>
      </c>
      <c r="S176" s="136">
        <f t="shared" si="47"/>
        <v>1.5</v>
      </c>
      <c r="T176" s="136">
        <f t="shared" si="47"/>
        <v>1.5</v>
      </c>
      <c r="U176" s="136">
        <f t="shared" si="47"/>
        <v>1.5</v>
      </c>
      <c r="V176" s="136">
        <f t="shared" si="47"/>
        <v>1.5</v>
      </c>
      <c r="W176" s="136">
        <f t="shared" si="47"/>
        <v>1.5</v>
      </c>
      <c r="X176" s="136">
        <f t="shared" si="47"/>
        <v>1.5</v>
      </c>
      <c r="Y176" s="136">
        <f t="shared" si="47"/>
        <v>1.5</v>
      </c>
      <c r="Z176" s="136">
        <f t="shared" si="47"/>
        <v>1.5</v>
      </c>
      <c r="AA176" s="136">
        <f t="shared" si="47"/>
        <v>1.5</v>
      </c>
      <c r="AB176" s="136">
        <f t="shared" si="47"/>
        <v>1.5</v>
      </c>
      <c r="AC176" s="136">
        <f t="shared" si="47"/>
        <v>1.5</v>
      </c>
      <c r="AD176" s="136">
        <f t="shared" si="47"/>
        <v>1.5</v>
      </c>
      <c r="AE176" s="136">
        <f t="shared" si="47"/>
        <v>1.5</v>
      </c>
      <c r="AF176" s="136">
        <f t="shared" si="47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46"/>
        <v>0.3</v>
      </c>
      <c r="D177" s="136">
        <f t="shared" si="46"/>
        <v>0.3</v>
      </c>
      <c r="E177" s="136">
        <f t="shared" si="46"/>
        <v>0.3</v>
      </c>
      <c r="F177" s="136">
        <f t="shared" si="46"/>
        <v>0.3</v>
      </c>
      <c r="G177" s="136">
        <f t="shared" si="46"/>
        <v>0.3</v>
      </c>
      <c r="H177" s="136">
        <f t="shared" si="46"/>
        <v>0.3</v>
      </c>
      <c r="I177" s="136">
        <f t="shared" si="46"/>
        <v>0.3</v>
      </c>
      <c r="J177" s="136">
        <f t="shared" si="46"/>
        <v>0.3</v>
      </c>
      <c r="K177" s="136">
        <f t="shared" si="46"/>
        <v>0.3</v>
      </c>
      <c r="L177" s="136">
        <f t="shared" si="46"/>
        <v>0.3</v>
      </c>
      <c r="M177" s="136">
        <f t="shared" si="46"/>
        <v>0.3</v>
      </c>
      <c r="N177" s="136">
        <f t="shared" si="46"/>
        <v>0.3</v>
      </c>
      <c r="O177" s="136">
        <f t="shared" si="46"/>
        <v>0.3</v>
      </c>
      <c r="P177" s="136">
        <f t="shared" si="46"/>
        <v>0.3</v>
      </c>
      <c r="Q177" s="136">
        <f t="shared" si="46"/>
        <v>0.3</v>
      </c>
      <c r="R177" s="136">
        <f t="shared" si="46"/>
        <v>0.3</v>
      </c>
      <c r="S177" s="136">
        <f t="shared" si="47"/>
        <v>0.3</v>
      </c>
      <c r="T177" s="136">
        <f t="shared" si="47"/>
        <v>0.3</v>
      </c>
      <c r="U177" s="136">
        <f t="shared" si="47"/>
        <v>0.3</v>
      </c>
      <c r="V177" s="136">
        <f t="shared" si="47"/>
        <v>0.3</v>
      </c>
      <c r="W177" s="136">
        <f t="shared" si="47"/>
        <v>0.3</v>
      </c>
      <c r="X177" s="136">
        <f t="shared" si="47"/>
        <v>0.3</v>
      </c>
      <c r="Y177" s="136">
        <f t="shared" si="47"/>
        <v>0.3</v>
      </c>
      <c r="Z177" s="136">
        <f t="shared" si="47"/>
        <v>0.3</v>
      </c>
      <c r="AA177" s="136">
        <f t="shared" si="47"/>
        <v>0.3</v>
      </c>
      <c r="AB177" s="136">
        <f t="shared" si="47"/>
        <v>0.3</v>
      </c>
      <c r="AC177" s="136">
        <f t="shared" si="47"/>
        <v>0.3</v>
      </c>
      <c r="AD177" s="136">
        <f t="shared" si="47"/>
        <v>0.3</v>
      </c>
      <c r="AE177" s="136">
        <f t="shared" si="47"/>
        <v>0.3</v>
      </c>
      <c r="AF177" s="136">
        <f t="shared" si="47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46"/>
        <v>0.4</v>
      </c>
      <c r="D178" s="136">
        <f t="shared" si="46"/>
        <v>0.4</v>
      </c>
      <c r="E178" s="136">
        <f t="shared" si="46"/>
        <v>0.4</v>
      </c>
      <c r="F178" s="136">
        <f t="shared" si="46"/>
        <v>0.4</v>
      </c>
      <c r="G178" s="136">
        <f t="shared" si="46"/>
        <v>0.4</v>
      </c>
      <c r="H178" s="136">
        <f t="shared" si="46"/>
        <v>0.4</v>
      </c>
      <c r="I178" s="136">
        <f t="shared" si="46"/>
        <v>0.4</v>
      </c>
      <c r="J178" s="136">
        <f t="shared" si="46"/>
        <v>0.4</v>
      </c>
      <c r="K178" s="136">
        <f t="shared" si="46"/>
        <v>0.4</v>
      </c>
      <c r="L178" s="136">
        <f t="shared" si="46"/>
        <v>0.4</v>
      </c>
      <c r="M178" s="136">
        <f t="shared" si="46"/>
        <v>0.4</v>
      </c>
      <c r="N178" s="136">
        <f t="shared" si="46"/>
        <v>0.4</v>
      </c>
      <c r="O178" s="136">
        <f t="shared" si="46"/>
        <v>0.4</v>
      </c>
      <c r="P178" s="136">
        <f t="shared" si="46"/>
        <v>0.4</v>
      </c>
      <c r="Q178" s="136">
        <f t="shared" si="46"/>
        <v>0.4</v>
      </c>
      <c r="R178" s="136">
        <f t="shared" si="46"/>
        <v>0.4</v>
      </c>
      <c r="S178" s="136">
        <f t="shared" si="47"/>
        <v>0.4</v>
      </c>
      <c r="T178" s="136">
        <f t="shared" si="47"/>
        <v>0.4</v>
      </c>
      <c r="U178" s="136">
        <f t="shared" si="47"/>
        <v>0.4</v>
      </c>
      <c r="V178" s="136">
        <f t="shared" si="47"/>
        <v>0.4</v>
      </c>
      <c r="W178" s="136">
        <f t="shared" si="47"/>
        <v>0.4</v>
      </c>
      <c r="X178" s="136">
        <f t="shared" si="47"/>
        <v>0.4</v>
      </c>
      <c r="Y178" s="136">
        <f t="shared" si="47"/>
        <v>0.4</v>
      </c>
      <c r="Z178" s="136">
        <f t="shared" si="47"/>
        <v>0.4</v>
      </c>
      <c r="AA178" s="136">
        <f t="shared" si="47"/>
        <v>0.4</v>
      </c>
      <c r="AB178" s="136">
        <f t="shared" si="47"/>
        <v>0.4</v>
      </c>
      <c r="AC178" s="136">
        <f t="shared" si="47"/>
        <v>0.4</v>
      </c>
      <c r="AD178" s="136">
        <f t="shared" si="47"/>
        <v>0.4</v>
      </c>
      <c r="AE178" s="136">
        <f t="shared" si="47"/>
        <v>0.4</v>
      </c>
      <c r="AF178" s="136">
        <f t="shared" si="47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46"/>
        <v>0.64</v>
      </c>
      <c r="D179" s="146">
        <f t="shared" si="46"/>
        <v>0.64</v>
      </c>
      <c r="E179" s="146">
        <f t="shared" si="46"/>
        <v>0.64</v>
      </c>
      <c r="F179" s="146">
        <f t="shared" si="46"/>
        <v>0.64</v>
      </c>
      <c r="G179" s="146">
        <f t="shared" si="46"/>
        <v>0.64</v>
      </c>
      <c r="H179" s="146">
        <f t="shared" si="46"/>
        <v>0.64</v>
      </c>
      <c r="I179" s="146">
        <f t="shared" si="46"/>
        <v>0.64</v>
      </c>
      <c r="J179" s="146">
        <f t="shared" si="46"/>
        <v>0.64</v>
      </c>
      <c r="K179" s="146">
        <f t="shared" si="46"/>
        <v>0.64</v>
      </c>
      <c r="L179" s="146">
        <f t="shared" si="46"/>
        <v>0.64</v>
      </c>
      <c r="M179" s="146">
        <f t="shared" si="46"/>
        <v>0.64</v>
      </c>
      <c r="N179" s="146">
        <f t="shared" si="46"/>
        <v>0.64</v>
      </c>
      <c r="O179" s="146">
        <f t="shared" si="46"/>
        <v>0.64</v>
      </c>
      <c r="P179" s="146">
        <f t="shared" si="46"/>
        <v>0.64</v>
      </c>
      <c r="Q179" s="146">
        <f t="shared" si="46"/>
        <v>0.64</v>
      </c>
      <c r="R179" s="146">
        <f t="shared" si="46"/>
        <v>0.64</v>
      </c>
      <c r="S179" s="146">
        <f t="shared" si="47"/>
        <v>0.64</v>
      </c>
      <c r="T179" s="146">
        <f t="shared" si="47"/>
        <v>0.64</v>
      </c>
      <c r="U179" s="146">
        <f t="shared" si="47"/>
        <v>0.64</v>
      </c>
      <c r="V179" s="146">
        <f t="shared" si="47"/>
        <v>0.64</v>
      </c>
      <c r="W179" s="146">
        <f t="shared" si="47"/>
        <v>0.64</v>
      </c>
      <c r="X179" s="146">
        <f t="shared" si="47"/>
        <v>0.64</v>
      </c>
      <c r="Y179" s="146">
        <f t="shared" si="47"/>
        <v>0.64</v>
      </c>
      <c r="Z179" s="146">
        <f t="shared" si="47"/>
        <v>0.64</v>
      </c>
      <c r="AA179" s="146">
        <f t="shared" si="47"/>
        <v>0.64</v>
      </c>
      <c r="AB179" s="146">
        <f t="shared" si="47"/>
        <v>0.64</v>
      </c>
      <c r="AC179" s="146">
        <f t="shared" si="47"/>
        <v>0.64</v>
      </c>
      <c r="AD179" s="146">
        <f t="shared" si="47"/>
        <v>0.64</v>
      </c>
      <c r="AE179" s="146">
        <f t="shared" si="47"/>
        <v>0.64</v>
      </c>
      <c r="AF179" s="146">
        <f t="shared" si="47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48">SUM(C174:C179)</f>
        <v>3.54</v>
      </c>
      <c r="D180" s="149">
        <f t="shared" si="48"/>
        <v>3.54</v>
      </c>
      <c r="E180" s="149">
        <f t="shared" si="48"/>
        <v>3.54</v>
      </c>
      <c r="F180" s="149">
        <f t="shared" si="48"/>
        <v>3.54</v>
      </c>
      <c r="G180" s="149">
        <f t="shared" si="48"/>
        <v>3.54</v>
      </c>
      <c r="H180" s="149">
        <f t="shared" si="48"/>
        <v>3.54</v>
      </c>
      <c r="I180" s="149">
        <f t="shared" si="48"/>
        <v>3.54</v>
      </c>
      <c r="J180" s="149">
        <f t="shared" si="48"/>
        <v>3.54</v>
      </c>
      <c r="K180" s="149">
        <f t="shared" si="48"/>
        <v>3.54</v>
      </c>
      <c r="L180" s="149">
        <f>SUM(L174:L179)</f>
        <v>3.54</v>
      </c>
      <c r="M180" s="149">
        <f t="shared" ref="M180:R180" si="49">SUM(M174:M179)</f>
        <v>3.54</v>
      </c>
      <c r="N180" s="149">
        <f t="shared" si="49"/>
        <v>3.54</v>
      </c>
      <c r="O180" s="149">
        <f t="shared" si="49"/>
        <v>3.54</v>
      </c>
      <c r="P180" s="149">
        <f t="shared" si="49"/>
        <v>3.54</v>
      </c>
      <c r="Q180" s="149">
        <f t="shared" si="49"/>
        <v>3.54</v>
      </c>
      <c r="R180" s="149">
        <f t="shared" si="49"/>
        <v>3.54</v>
      </c>
      <c r="S180" s="149">
        <f>SUM(S174:S179)</f>
        <v>3.54</v>
      </c>
      <c r="T180" s="149">
        <f t="shared" ref="T180:AG180" si="50">SUM(T174:T179)</f>
        <v>3.54</v>
      </c>
      <c r="U180" s="149">
        <f t="shared" si="50"/>
        <v>3.54</v>
      </c>
      <c r="V180" s="149">
        <f t="shared" si="50"/>
        <v>3.54</v>
      </c>
      <c r="W180" s="149">
        <f t="shared" si="50"/>
        <v>3.54</v>
      </c>
      <c r="X180" s="149">
        <f t="shared" si="50"/>
        <v>3.54</v>
      </c>
      <c r="Y180" s="149">
        <f t="shared" si="50"/>
        <v>3.54</v>
      </c>
      <c r="Z180" s="149">
        <f t="shared" si="50"/>
        <v>3.54</v>
      </c>
      <c r="AA180" s="149">
        <f t="shared" si="50"/>
        <v>3.54</v>
      </c>
      <c r="AB180" s="149">
        <f t="shared" si="50"/>
        <v>3.54</v>
      </c>
      <c r="AC180" s="149">
        <f t="shared" si="50"/>
        <v>3.54</v>
      </c>
      <c r="AD180" s="149">
        <f t="shared" si="50"/>
        <v>3.54</v>
      </c>
      <c r="AE180" s="149">
        <f t="shared" si="50"/>
        <v>3.54</v>
      </c>
      <c r="AF180" s="149">
        <f t="shared" si="50"/>
        <v>3.54</v>
      </c>
      <c r="AG180" s="150">
        <f t="shared" si="50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1143.04</v>
      </c>
      <c r="C189" s="164">
        <f>INDEX(F9:M9,1,MATCH(MAX(F66:M66),F66:M66,0))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11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11)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11)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51">B66</f>
        <v>1121.24</v>
      </c>
      <c r="U194" s="173">
        <f t="shared" si="51"/>
        <v>1052.74</v>
      </c>
      <c r="V194" s="173">
        <f t="shared" si="51"/>
        <v>1041.0400000000002</v>
      </c>
      <c r="W194" s="173">
        <f t="shared" si="51"/>
        <v>1004.44</v>
      </c>
      <c r="X194" s="173">
        <f t="shared" si="51"/>
        <v>962.14</v>
      </c>
      <c r="Y194" s="173">
        <f t="shared" si="51"/>
        <v>986.93999999999994</v>
      </c>
      <c r="Z194" s="173">
        <f t="shared" si="51"/>
        <v>994.1400000000001</v>
      </c>
      <c r="AA194" s="173">
        <f t="shared" si="51"/>
        <v>1011.4399999999999</v>
      </c>
      <c r="AB194" s="173">
        <f t="shared" si="51"/>
        <v>1088.6400000000001</v>
      </c>
      <c r="AC194" s="173">
        <f t="shared" si="51"/>
        <v>1081.3400000000001</v>
      </c>
      <c r="AD194" s="173">
        <f t="shared" si="51"/>
        <v>1083.04</v>
      </c>
      <c r="AE194" s="173">
        <f t="shared" si="51"/>
        <v>1143.04</v>
      </c>
      <c r="AF194" s="173">
        <f t="shared" si="51"/>
        <v>1184.94</v>
      </c>
      <c r="AG194" s="173">
        <f t="shared" si="51"/>
        <v>1183.3400000000001</v>
      </c>
      <c r="AH194" s="173">
        <f t="shared" si="51"/>
        <v>1178.6399999999999</v>
      </c>
      <c r="AI194" s="173">
        <f t="shared" si="51"/>
        <v>1193.8400000000001</v>
      </c>
      <c r="AJ194" s="173">
        <f t="shared" si="51"/>
        <v>822.04</v>
      </c>
      <c r="AK194" s="173">
        <f t="shared" si="51"/>
        <v>1066.8400000000001</v>
      </c>
      <c r="AL194" s="173">
        <f t="shared" si="51"/>
        <v>1064.73</v>
      </c>
      <c r="AM194" s="173">
        <f t="shared" si="51"/>
        <v>1012.74</v>
      </c>
      <c r="AN194" s="173">
        <f t="shared" si="51"/>
        <v>1041.74</v>
      </c>
      <c r="AO194" s="173">
        <f t="shared" si="51"/>
        <v>1027.99</v>
      </c>
      <c r="AP194" s="173">
        <f t="shared" si="51"/>
        <v>1058.97</v>
      </c>
      <c r="AQ194" s="173">
        <f t="shared" si="51"/>
        <v>1068.6399999999999</v>
      </c>
      <c r="AR194" s="173">
        <f t="shared" si="51"/>
        <v>1134.24</v>
      </c>
      <c r="AS194" s="173">
        <f t="shared" si="51"/>
        <v>1285.1399999999999</v>
      </c>
      <c r="AT194" s="173">
        <f t="shared" si="51"/>
        <v>1214.1399999999999</v>
      </c>
      <c r="AU194" s="173">
        <f t="shared" si="51"/>
        <v>1218.3400000000001</v>
      </c>
      <c r="AV194" s="173">
        <f t="shared" si="51"/>
        <v>1103.7800000000002</v>
      </c>
      <c r="AW194" s="173">
        <f t="shared" si="51"/>
        <v>1030.57</v>
      </c>
      <c r="AX194" s="173">
        <f t="shared" si="51"/>
        <v>1028.4100000000001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52">B179</f>
        <v>0.64</v>
      </c>
      <c r="C215" s="176">
        <f t="shared" si="52"/>
        <v>0.64</v>
      </c>
      <c r="D215" s="176">
        <f t="shared" si="52"/>
        <v>0.64</v>
      </c>
      <c r="E215" s="176">
        <f t="shared" si="52"/>
        <v>0.64</v>
      </c>
      <c r="F215" s="176">
        <f t="shared" si="52"/>
        <v>0.64</v>
      </c>
      <c r="G215" s="176">
        <f t="shared" si="52"/>
        <v>0.64</v>
      </c>
      <c r="H215" s="176">
        <f t="shared" si="52"/>
        <v>0.64</v>
      </c>
      <c r="I215" s="176">
        <f t="shared" si="52"/>
        <v>0.64</v>
      </c>
      <c r="J215" s="176">
        <f t="shared" si="52"/>
        <v>0.64</v>
      </c>
      <c r="K215" s="176">
        <f t="shared" si="52"/>
        <v>0.64</v>
      </c>
      <c r="L215" s="176">
        <f t="shared" si="52"/>
        <v>0.64</v>
      </c>
      <c r="M215" s="176">
        <f t="shared" si="52"/>
        <v>0.64</v>
      </c>
      <c r="N215" s="176">
        <f t="shared" si="52"/>
        <v>0.64</v>
      </c>
      <c r="O215" s="176">
        <f t="shared" si="52"/>
        <v>0.64</v>
      </c>
      <c r="P215" s="176">
        <f t="shared" si="52"/>
        <v>0.64</v>
      </c>
      <c r="Q215" s="176">
        <f t="shared" si="52"/>
        <v>0.64</v>
      </c>
      <c r="R215" s="176">
        <f t="shared" si="52"/>
        <v>0.64</v>
      </c>
      <c r="S215" s="176">
        <f t="shared" si="52"/>
        <v>0.64</v>
      </c>
      <c r="T215" s="176">
        <f t="shared" si="52"/>
        <v>0.64</v>
      </c>
      <c r="U215" s="176">
        <f t="shared" si="52"/>
        <v>0.64</v>
      </c>
      <c r="V215" s="176">
        <f t="shared" si="52"/>
        <v>0.64</v>
      </c>
      <c r="W215" s="176">
        <f t="shared" si="52"/>
        <v>0.64</v>
      </c>
      <c r="X215" s="176">
        <f t="shared" si="52"/>
        <v>0.64</v>
      </c>
      <c r="Y215" s="176">
        <f t="shared" si="52"/>
        <v>0.64</v>
      </c>
      <c r="Z215" s="176">
        <f t="shared" si="52"/>
        <v>0.64</v>
      </c>
      <c r="AA215" s="176">
        <f t="shared" si="52"/>
        <v>0.64</v>
      </c>
      <c r="AB215" s="176">
        <f t="shared" si="52"/>
        <v>0.64</v>
      </c>
      <c r="AC215" s="176">
        <f t="shared" si="52"/>
        <v>0.64</v>
      </c>
      <c r="AD215" s="176">
        <f t="shared" si="52"/>
        <v>0.64</v>
      </c>
      <c r="AE215" s="176">
        <f t="shared" si="52"/>
        <v>0.64</v>
      </c>
      <c r="AF215" s="176">
        <f t="shared" si="52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53">IF(C183&lt;100,"",C183-520)</f>
        <v/>
      </c>
      <c r="D216" s="120" t="str">
        <f t="shared" si="53"/>
        <v/>
      </c>
      <c r="E216" s="120" t="str">
        <f t="shared" si="53"/>
        <v/>
      </c>
      <c r="F216" s="120" t="str">
        <f t="shared" si="53"/>
        <v/>
      </c>
      <c r="G216" s="120" t="str">
        <f t="shared" si="53"/>
        <v/>
      </c>
      <c r="H216" s="120" t="str">
        <f t="shared" si="53"/>
        <v/>
      </c>
      <c r="I216" s="120" t="str">
        <f t="shared" si="53"/>
        <v/>
      </c>
      <c r="J216" s="120" t="str">
        <f t="shared" si="53"/>
        <v/>
      </c>
      <c r="K216" s="120" t="str">
        <f t="shared" si="53"/>
        <v/>
      </c>
      <c r="L216" s="120" t="str">
        <f t="shared" si="53"/>
        <v/>
      </c>
      <c r="M216" s="120" t="str">
        <f t="shared" si="53"/>
        <v/>
      </c>
      <c r="N216" s="120" t="str">
        <f t="shared" si="53"/>
        <v/>
      </c>
      <c r="O216" s="120" t="str">
        <f t="shared" si="53"/>
        <v/>
      </c>
      <c r="P216" s="120" t="str">
        <f t="shared" si="53"/>
        <v/>
      </c>
      <c r="Q216" s="120" t="str">
        <f t="shared" si="53"/>
        <v/>
      </c>
      <c r="R216" s="120" t="str">
        <f t="shared" si="53"/>
        <v/>
      </c>
      <c r="S216" s="120" t="str">
        <f t="shared" si="53"/>
        <v/>
      </c>
      <c r="T216" s="120" t="str">
        <f t="shared" si="53"/>
        <v/>
      </c>
      <c r="U216" s="120" t="str">
        <f t="shared" si="53"/>
        <v/>
      </c>
      <c r="V216" s="120" t="str">
        <f t="shared" si="53"/>
        <v/>
      </c>
      <c r="W216" s="120" t="str">
        <f t="shared" si="53"/>
        <v/>
      </c>
      <c r="X216" s="120" t="str">
        <f t="shared" si="53"/>
        <v/>
      </c>
      <c r="Y216" s="120" t="str">
        <f t="shared" si="53"/>
        <v/>
      </c>
      <c r="Z216" s="120" t="str">
        <f t="shared" si="53"/>
        <v/>
      </c>
      <c r="AA216" s="120" t="str">
        <f t="shared" si="53"/>
        <v/>
      </c>
      <c r="AB216" s="120" t="str">
        <f t="shared" si="53"/>
        <v/>
      </c>
      <c r="AC216" s="120" t="str">
        <f t="shared" si="53"/>
        <v/>
      </c>
      <c r="AD216" s="120" t="str">
        <f t="shared" si="53"/>
        <v/>
      </c>
      <c r="AE216" s="120" t="str">
        <f t="shared" si="53"/>
        <v/>
      </c>
      <c r="AF216" s="120" t="str">
        <f t="shared" si="53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54">IF(B184&lt;100,"",B184-620)</f>
        <v/>
      </c>
      <c r="C217" s="120" t="str">
        <f t="shared" si="54"/>
        <v/>
      </c>
      <c r="D217" s="120" t="str">
        <f t="shared" si="54"/>
        <v/>
      </c>
      <c r="E217" s="120" t="str">
        <f t="shared" si="54"/>
        <v/>
      </c>
      <c r="F217" s="120" t="str">
        <f t="shared" si="54"/>
        <v/>
      </c>
      <c r="G217" s="120" t="str">
        <f t="shared" si="54"/>
        <v/>
      </c>
      <c r="H217" s="120" t="str">
        <f t="shared" si="54"/>
        <v/>
      </c>
      <c r="I217" s="120" t="str">
        <f t="shared" si="54"/>
        <v/>
      </c>
      <c r="J217" s="120" t="str">
        <f t="shared" si="54"/>
        <v/>
      </c>
      <c r="K217" s="120" t="str">
        <f t="shared" si="54"/>
        <v/>
      </c>
      <c r="L217" s="120" t="str">
        <f t="shared" si="54"/>
        <v/>
      </c>
      <c r="M217" s="120" t="str">
        <f t="shared" si="54"/>
        <v/>
      </c>
      <c r="N217" s="120" t="str">
        <f t="shared" si="54"/>
        <v/>
      </c>
      <c r="O217" s="120" t="str">
        <f t="shared" si="54"/>
        <v/>
      </c>
      <c r="P217" s="120" t="str">
        <f t="shared" si="54"/>
        <v/>
      </c>
      <c r="Q217" s="120" t="str">
        <f t="shared" si="54"/>
        <v/>
      </c>
      <c r="R217" s="120" t="str">
        <f t="shared" si="54"/>
        <v/>
      </c>
      <c r="S217" s="120" t="str">
        <f t="shared" si="54"/>
        <v/>
      </c>
      <c r="T217" s="120" t="str">
        <f t="shared" si="54"/>
        <v/>
      </c>
      <c r="U217" s="120" t="str">
        <f t="shared" si="54"/>
        <v/>
      </c>
      <c r="V217" s="120" t="str">
        <f t="shared" si="54"/>
        <v/>
      </c>
      <c r="W217" s="120" t="str">
        <f t="shared" si="54"/>
        <v/>
      </c>
      <c r="X217" s="120" t="str">
        <f t="shared" si="54"/>
        <v/>
      </c>
      <c r="Y217" s="120" t="str">
        <f t="shared" si="54"/>
        <v/>
      </c>
      <c r="Z217" s="120" t="str">
        <f t="shared" si="54"/>
        <v/>
      </c>
      <c r="AA217" s="120" t="str">
        <f t="shared" si="54"/>
        <v/>
      </c>
      <c r="AB217" s="120" t="str">
        <f t="shared" si="54"/>
        <v/>
      </c>
      <c r="AC217" s="120" t="str">
        <f t="shared" si="54"/>
        <v/>
      </c>
      <c r="AD217" s="120" t="str">
        <f t="shared" si="54"/>
        <v/>
      </c>
      <c r="AE217" s="120" t="str">
        <f t="shared" si="54"/>
        <v/>
      </c>
      <c r="AF217" s="120" t="str">
        <f t="shared" si="54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55">IF(B185&lt;100,"",B185-330)</f>
        <v/>
      </c>
      <c r="C218" s="120" t="str">
        <f t="shared" si="55"/>
        <v/>
      </c>
      <c r="D218" s="120" t="str">
        <f t="shared" si="55"/>
        <v/>
      </c>
      <c r="E218" s="120" t="str">
        <f t="shared" si="55"/>
        <v/>
      </c>
      <c r="F218" s="120" t="str">
        <f t="shared" si="55"/>
        <v/>
      </c>
      <c r="G218" s="120" t="str">
        <f t="shared" si="55"/>
        <v/>
      </c>
      <c r="H218" s="120" t="str">
        <f t="shared" si="55"/>
        <v/>
      </c>
      <c r="I218" s="120" t="str">
        <f t="shared" si="55"/>
        <v/>
      </c>
      <c r="J218" s="120" t="str">
        <f t="shared" si="55"/>
        <v/>
      </c>
      <c r="K218" s="120" t="str">
        <f t="shared" si="55"/>
        <v/>
      </c>
      <c r="L218" s="120" t="str">
        <f t="shared" si="55"/>
        <v/>
      </c>
      <c r="M218" s="120" t="str">
        <f t="shared" si="55"/>
        <v/>
      </c>
      <c r="N218" s="120" t="str">
        <f t="shared" si="55"/>
        <v/>
      </c>
      <c r="O218" s="120" t="str">
        <f t="shared" si="55"/>
        <v/>
      </c>
      <c r="P218" s="120" t="str">
        <f t="shared" si="55"/>
        <v/>
      </c>
      <c r="Q218" s="120" t="str">
        <f t="shared" si="55"/>
        <v/>
      </c>
      <c r="R218" s="120" t="str">
        <f t="shared" si="55"/>
        <v/>
      </c>
      <c r="S218" s="120" t="str">
        <f t="shared" si="55"/>
        <v/>
      </c>
      <c r="T218" s="120" t="str">
        <f t="shared" si="55"/>
        <v/>
      </c>
      <c r="U218" s="120" t="str">
        <f t="shared" si="55"/>
        <v/>
      </c>
      <c r="V218" s="120" t="str">
        <f t="shared" si="55"/>
        <v/>
      </c>
      <c r="W218" s="120" t="str">
        <f t="shared" si="55"/>
        <v/>
      </c>
      <c r="X218" s="120" t="str">
        <f t="shared" si="55"/>
        <v/>
      </c>
      <c r="Y218" s="120" t="str">
        <f t="shared" si="55"/>
        <v/>
      </c>
      <c r="Z218" s="120" t="str">
        <f t="shared" si="55"/>
        <v/>
      </c>
      <c r="AA218" s="120" t="str">
        <f t="shared" si="55"/>
        <v/>
      </c>
      <c r="AB218" s="120" t="str">
        <f t="shared" si="55"/>
        <v/>
      </c>
      <c r="AC218" s="120" t="str">
        <f t="shared" si="55"/>
        <v/>
      </c>
      <c r="AD218" s="120" t="str">
        <f t="shared" si="55"/>
        <v/>
      </c>
      <c r="AE218" s="120" t="str">
        <f t="shared" si="55"/>
        <v/>
      </c>
      <c r="AF218" s="120" t="str">
        <f t="shared" si="55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56">IF(C186&lt;100,"",C186-1500)</f>
        <v/>
      </c>
      <c r="D219" s="120" t="str">
        <f t="shared" si="56"/>
        <v/>
      </c>
      <c r="E219" s="120" t="str">
        <f t="shared" si="56"/>
        <v/>
      </c>
      <c r="F219" s="120" t="str">
        <f t="shared" si="56"/>
        <v/>
      </c>
      <c r="G219" s="120" t="str">
        <f t="shared" si="56"/>
        <v/>
      </c>
      <c r="H219" s="120" t="str">
        <f t="shared" si="56"/>
        <v/>
      </c>
      <c r="I219" s="120" t="str">
        <f t="shared" si="56"/>
        <v/>
      </c>
      <c r="J219" s="120" t="str">
        <f t="shared" si="56"/>
        <v/>
      </c>
      <c r="K219" s="120" t="str">
        <f t="shared" si="56"/>
        <v/>
      </c>
      <c r="L219" s="120" t="str">
        <f t="shared" si="56"/>
        <v/>
      </c>
      <c r="M219" s="120" t="str">
        <f t="shared" si="56"/>
        <v/>
      </c>
      <c r="N219" s="120" t="str">
        <f t="shared" si="56"/>
        <v/>
      </c>
      <c r="O219" s="120" t="str">
        <f t="shared" si="56"/>
        <v/>
      </c>
      <c r="P219" s="120" t="str">
        <f t="shared" si="56"/>
        <v/>
      </c>
      <c r="Q219" s="120" t="str">
        <f t="shared" si="56"/>
        <v/>
      </c>
      <c r="R219" s="120" t="str">
        <f t="shared" si="56"/>
        <v/>
      </c>
      <c r="S219" s="120" t="str">
        <f t="shared" si="56"/>
        <v/>
      </c>
      <c r="T219" s="120" t="str">
        <f t="shared" si="56"/>
        <v/>
      </c>
      <c r="U219" s="120" t="str">
        <f t="shared" si="56"/>
        <v/>
      </c>
      <c r="V219" s="120" t="str">
        <f t="shared" si="56"/>
        <v/>
      </c>
      <c r="W219" s="120" t="str">
        <f t="shared" si="56"/>
        <v/>
      </c>
      <c r="X219" s="120" t="str">
        <f t="shared" si="56"/>
        <v/>
      </c>
      <c r="Y219" s="120" t="str">
        <f t="shared" si="56"/>
        <v/>
      </c>
      <c r="Z219" s="120" t="str">
        <f t="shared" si="56"/>
        <v/>
      </c>
      <c r="AA219" s="120" t="str">
        <f t="shared" si="56"/>
        <v/>
      </c>
      <c r="AB219" s="120" t="str">
        <f t="shared" si="56"/>
        <v/>
      </c>
      <c r="AC219" s="120" t="str">
        <f t="shared" si="56"/>
        <v/>
      </c>
      <c r="AD219" s="120" t="str">
        <f t="shared" si="56"/>
        <v/>
      </c>
      <c r="AE219" s="120" t="str">
        <f t="shared" si="56"/>
        <v/>
      </c>
      <c r="AF219" s="120" t="str">
        <f t="shared" si="56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02" priority="217">
      <formula>S$9&gt;=20/24</formula>
    </cfRule>
    <cfRule type="expression" dxfId="4901" priority="218">
      <formula>AND(S$9&gt;=14/24,S$9&lt;20/24)</formula>
    </cfRule>
    <cfRule type="expression" dxfId="4900" priority="219">
      <formula>AND(S$9&gt;=8/24,S$9&lt;14/24)</formula>
    </cfRule>
    <cfRule type="expression" dxfId="4899" priority="220">
      <formula>S$9&lt;8/24</formula>
    </cfRule>
  </conditionalFormatting>
  <conditionalFormatting sqref="B8:AF10 AA71:AF71 C71:Q71 C48:AF48 C72:AF72 C174:AF180 V36:W36 S35:W35 X35:Z36 AA73:AF80 AA49:AF51 R11:T11 C60:AF70 U11:Z12 C73:G80 H73:Q73 C49:K53 M50:T51 L50:L53 O32:Q32 O33:Z34 M37:N40 L32:N35 M52:Q59 L30:Q30 O35:Q40 H79:Z80 H74:Z75 H76:R78 T76:Z78 S77:S78 L45:AF47 AB52:AD52">
    <cfRule type="expression" dxfId="4898" priority="213">
      <formula>B$9&gt;=20/24</formula>
    </cfRule>
    <cfRule type="expression" dxfId="4897" priority="214">
      <formula>AND(B$9&gt;=14/24,B$9&lt;20/24)</formula>
    </cfRule>
    <cfRule type="expression" dxfId="4896" priority="215">
      <formula>AND(B$9&gt;=8/24,B$9&lt;14/24)</formula>
    </cfRule>
    <cfRule type="expression" dxfId="4895" priority="216">
      <formula>B$9&lt;8/24</formula>
    </cfRule>
  </conditionalFormatting>
  <conditionalFormatting sqref="B172:AF172">
    <cfRule type="expression" dxfId="4894" priority="209">
      <formula>B$9&gt;=20/24</formula>
    </cfRule>
    <cfRule type="expression" dxfId="4893" priority="210">
      <formula>AND(B$9&gt;=14/24,B$9&lt;20/24)</formula>
    </cfRule>
    <cfRule type="expression" dxfId="4892" priority="211">
      <formula>AND(B$9&gt;=8/24,B$9&lt;14/24)</formula>
    </cfRule>
    <cfRule type="expression" dxfId="4891" priority="212">
      <formula>B$9&lt;8/24</formula>
    </cfRule>
  </conditionalFormatting>
  <conditionalFormatting sqref="AL4:AL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4890" priority="204">
      <formula>L$9&gt;=20/24</formula>
    </cfRule>
    <cfRule type="expression" dxfId="4889" priority="205">
      <formula>AND(L$9&gt;=14/24,L$9&lt;20/24)</formula>
    </cfRule>
    <cfRule type="expression" dxfId="4888" priority="206">
      <formula>AND(L$9&gt;=8/24,L$9&lt;14/24)</formula>
    </cfRule>
    <cfRule type="expression" dxfId="4887" priority="207">
      <formula>L$9&lt;8/24</formula>
    </cfRule>
  </conditionalFormatting>
  <conditionalFormatting sqref="L36:O36">
    <cfRule type="expression" dxfId="4886" priority="200">
      <formula>L$9&gt;=20/24</formula>
    </cfRule>
    <cfRule type="expression" dxfId="4885" priority="201">
      <formula>AND(L$9&gt;=14/24,L$9&lt;20/24)</formula>
    </cfRule>
    <cfRule type="expression" dxfId="4884" priority="202">
      <formula>AND(L$9&gt;=8/24,L$9&lt;14/24)</formula>
    </cfRule>
    <cfRule type="expression" dxfId="4883" priority="203">
      <formula>L$9&lt;8/24</formula>
    </cfRule>
  </conditionalFormatting>
  <conditionalFormatting sqref="U13:Z13">
    <cfRule type="expression" dxfId="4882" priority="196">
      <formula>U$9&gt;=20/24</formula>
    </cfRule>
    <cfRule type="expression" dxfId="4881" priority="197">
      <formula>AND(U$9&gt;=14/24,U$9&lt;20/24)</formula>
    </cfRule>
    <cfRule type="expression" dxfId="4880" priority="198">
      <formula>AND(U$9&gt;=8/24,U$9&lt;14/24)</formula>
    </cfRule>
    <cfRule type="expression" dxfId="4879" priority="199">
      <formula>U$9&lt;8/24</formula>
    </cfRule>
  </conditionalFormatting>
  <conditionalFormatting sqref="R32:Z32">
    <cfRule type="expression" dxfId="4878" priority="192">
      <formula>R$9&gt;=20/24</formula>
    </cfRule>
    <cfRule type="expression" dxfId="4877" priority="193">
      <formula>AND(R$9&gt;=14/24,R$9&lt;20/24)</formula>
    </cfRule>
    <cfRule type="expression" dxfId="4876" priority="194">
      <formula>AND(R$9&gt;=8/24,R$9&lt;14/24)</formula>
    </cfRule>
    <cfRule type="expression" dxfId="4875" priority="195">
      <formula>R$9&lt;8/24</formula>
    </cfRule>
  </conditionalFormatting>
  <conditionalFormatting sqref="R49:Z49">
    <cfRule type="expression" dxfId="4874" priority="188">
      <formula>R$9&gt;=20/24</formula>
    </cfRule>
    <cfRule type="expression" dxfId="4873" priority="189">
      <formula>AND(R$9&gt;=14/24,R$9&lt;20/24)</formula>
    </cfRule>
    <cfRule type="expression" dxfId="4872" priority="190">
      <formula>AND(R$9&gt;=8/24,R$9&lt;14/24)</formula>
    </cfRule>
    <cfRule type="expression" dxfId="4871" priority="191">
      <formula>R$9&lt;8/24</formula>
    </cfRule>
  </conditionalFormatting>
  <conditionalFormatting sqref="R71:Z71">
    <cfRule type="expression" dxfId="4870" priority="184">
      <formula>R$9&gt;=20/24</formula>
    </cfRule>
    <cfRule type="expression" dxfId="4869" priority="185">
      <formula>AND(R$9&gt;=14/24,R$9&lt;20/24)</formula>
    </cfRule>
    <cfRule type="expression" dxfId="4868" priority="186">
      <formula>AND(R$9&gt;=8/24,R$9&lt;14/24)</formula>
    </cfRule>
    <cfRule type="expression" dxfId="4867" priority="187">
      <formula>R$9&lt;8/24</formula>
    </cfRule>
  </conditionalFormatting>
  <conditionalFormatting sqref="R73:Z73">
    <cfRule type="expression" dxfId="4866" priority="180">
      <formula>R$9&gt;=20/24</formula>
    </cfRule>
    <cfRule type="expression" dxfId="4865" priority="181">
      <formula>AND(R$9&gt;=14/24,R$9&lt;20/24)</formula>
    </cfRule>
    <cfRule type="expression" dxfId="4864" priority="182">
      <formula>AND(R$9&gt;=8/24,R$9&lt;14/24)</formula>
    </cfRule>
    <cfRule type="expression" dxfId="4863" priority="183">
      <formula>R$9&lt;8/24</formula>
    </cfRule>
  </conditionalFormatting>
  <conditionalFormatting sqref="R23:T27 L12:L13 L15:L16 M11:Q13 M15:Q22 M24:Q28 Q23">
    <cfRule type="expression" dxfId="4862" priority="176">
      <formula>L$9&gt;=20/24</formula>
    </cfRule>
    <cfRule type="expression" dxfId="4861" priority="177">
      <formula>AND(L$9&gt;=14/24,L$9&lt;20/24)</formula>
    </cfRule>
    <cfRule type="expression" dxfId="4860" priority="178">
      <formula>AND(L$9&gt;=8/24,L$9&lt;14/24)</formula>
    </cfRule>
    <cfRule type="expression" dxfId="4859" priority="179">
      <formula>L$9&lt;8/24</formula>
    </cfRule>
  </conditionalFormatting>
  <conditionalFormatting sqref="L41:Q41">
    <cfRule type="expression" dxfId="4858" priority="172">
      <formula>L$9&gt;=20/24</formula>
    </cfRule>
    <cfRule type="expression" dxfId="4857" priority="173">
      <formula>AND(L$9&gt;=14/24,L$9&lt;20/24)</formula>
    </cfRule>
    <cfRule type="expression" dxfId="4856" priority="174">
      <formula>AND(L$9&gt;=8/24,L$9&lt;14/24)</formula>
    </cfRule>
    <cfRule type="expression" dxfId="4855" priority="175">
      <formula>L$9&lt;8/24</formula>
    </cfRule>
  </conditionalFormatting>
  <conditionalFormatting sqref="L42:Q42">
    <cfRule type="expression" dxfId="4854" priority="168">
      <formula>L$9&gt;=20/24</formula>
    </cfRule>
    <cfRule type="expression" dxfId="4853" priority="169">
      <formula>AND(L$9&gt;=14/24,L$9&lt;20/24)</formula>
    </cfRule>
    <cfRule type="expression" dxfId="4852" priority="170">
      <formula>AND(L$9&gt;=8/24,L$9&lt;14/24)</formula>
    </cfRule>
    <cfRule type="expression" dxfId="4851" priority="171">
      <formula>L$9&lt;8/24</formula>
    </cfRule>
  </conditionalFormatting>
  <conditionalFormatting sqref="L37:L40">
    <cfRule type="expression" dxfId="4850" priority="164">
      <formula>L$9&gt;=20/24</formula>
    </cfRule>
    <cfRule type="expression" dxfId="4849" priority="165">
      <formula>AND(L$9&gt;=14/24,L$9&lt;20/24)</formula>
    </cfRule>
    <cfRule type="expression" dxfId="4848" priority="166">
      <formula>AND(L$9&gt;=8/24,L$9&lt;14/24)</formula>
    </cfRule>
    <cfRule type="expression" dxfId="4847" priority="167">
      <formula>L$9&lt;8/24</formula>
    </cfRule>
  </conditionalFormatting>
  <conditionalFormatting sqref="R30:AD30">
    <cfRule type="expression" dxfId="4846" priority="160">
      <formula>R$9&gt;=20/24</formula>
    </cfRule>
    <cfRule type="expression" dxfId="4845" priority="161">
      <formula>AND(R$9&gt;=14/24,R$9&lt;20/24)</formula>
    </cfRule>
    <cfRule type="expression" dxfId="4844" priority="162">
      <formula>AND(R$9&gt;=8/24,R$9&lt;14/24)</formula>
    </cfRule>
    <cfRule type="expression" dxfId="4843" priority="163">
      <formula>R$9&lt;8/24</formula>
    </cfRule>
  </conditionalFormatting>
  <conditionalFormatting sqref="R12:T13 R15:Z28 AA17:AF28">
    <cfRule type="expression" dxfId="4842" priority="156">
      <formula>R$9&gt;=20/24</formula>
    </cfRule>
    <cfRule type="expression" dxfId="4841" priority="157">
      <formula>AND(R$9&gt;=14/24,R$9&lt;20/24)</formula>
    </cfRule>
    <cfRule type="expression" dxfId="4840" priority="158">
      <formula>AND(R$9&gt;=8/24,R$9&lt;14/24)</formula>
    </cfRule>
    <cfRule type="expression" dxfId="4839" priority="159">
      <formula>R$9&lt;8/24</formula>
    </cfRule>
  </conditionalFormatting>
  <conditionalFormatting sqref="R35:R40 S36:U40 V37:Z40">
    <cfRule type="expression" dxfId="4838" priority="152">
      <formula>R$9&gt;=20/24</formula>
    </cfRule>
    <cfRule type="expression" dxfId="4837" priority="153">
      <formula>AND(R$9&gt;=14/24,R$9&lt;20/24)</formula>
    </cfRule>
    <cfRule type="expression" dxfId="4836" priority="154">
      <formula>AND(R$9&gt;=8/24,R$9&lt;14/24)</formula>
    </cfRule>
    <cfRule type="expression" dxfId="4835" priority="155">
      <formula>R$9&lt;8/24</formula>
    </cfRule>
  </conditionalFormatting>
  <conditionalFormatting sqref="R41:Z41">
    <cfRule type="expression" dxfId="4834" priority="148">
      <formula>R$9&gt;=20/24</formula>
    </cfRule>
    <cfRule type="expression" dxfId="4833" priority="149">
      <formula>AND(R$9&gt;=14/24,R$9&lt;20/24)</formula>
    </cfRule>
    <cfRule type="expression" dxfId="4832" priority="150">
      <formula>AND(R$9&gt;=8/24,R$9&lt;14/24)</formula>
    </cfRule>
    <cfRule type="expression" dxfId="4831" priority="151">
      <formula>R$9&lt;8/24</formula>
    </cfRule>
  </conditionalFormatting>
  <conditionalFormatting sqref="R42:Z42">
    <cfRule type="expression" dxfId="4830" priority="144">
      <formula>R$9&gt;=20/24</formula>
    </cfRule>
    <cfRule type="expression" dxfId="4829" priority="145">
      <formula>AND(R$9&gt;=14/24,R$9&lt;20/24)</formula>
    </cfRule>
    <cfRule type="expression" dxfId="4828" priority="146">
      <formula>AND(R$9&gt;=8/24,R$9&lt;14/24)</formula>
    </cfRule>
    <cfRule type="expression" dxfId="4827" priority="147">
      <formula>R$9&lt;8/24</formula>
    </cfRule>
  </conditionalFormatting>
  <conditionalFormatting sqref="R52:Z59 AB53:AD59">
    <cfRule type="expression" dxfId="4826" priority="140">
      <formula>R$9&gt;=20/24</formula>
    </cfRule>
    <cfRule type="expression" dxfId="4825" priority="141">
      <formula>AND(R$9&gt;=14/24,R$9&lt;20/24)</formula>
    </cfRule>
    <cfRule type="expression" dxfId="4824" priority="142">
      <formula>AND(R$9&gt;=8/24,R$9&lt;14/24)</formula>
    </cfRule>
    <cfRule type="expression" dxfId="4823" priority="143">
      <formula>R$9&lt;8/24</formula>
    </cfRule>
  </conditionalFormatting>
  <conditionalFormatting sqref="AA84:AF87">
    <cfRule type="expression" dxfId="4822" priority="136">
      <formula>AA$9&gt;=20/24</formula>
    </cfRule>
    <cfRule type="expression" dxfId="4821" priority="137">
      <formula>AND(AA$9&gt;=14/24,AA$9&lt;20/24)</formula>
    </cfRule>
    <cfRule type="expression" dxfId="4820" priority="138">
      <formula>AND(AA$9&gt;=8/24,AA$9&lt;14/24)</formula>
    </cfRule>
    <cfRule type="expression" dxfId="4819" priority="139">
      <formula>AA$9&lt;8/24</formula>
    </cfRule>
  </conditionalFormatting>
  <conditionalFormatting sqref="H59:L59 C54:L54">
    <cfRule type="expression" dxfId="4818" priority="132">
      <formula>C$9&gt;=20/24</formula>
    </cfRule>
    <cfRule type="expression" dxfId="4817" priority="133">
      <formula>AND(C$9&gt;=14/24,C$9&lt;20/24)</formula>
    </cfRule>
    <cfRule type="expression" dxfId="4816" priority="134">
      <formula>AND(C$9&gt;=8/24,C$9&lt;14/24)</formula>
    </cfRule>
    <cfRule type="expression" dxfId="4815" priority="135">
      <formula>C$9&lt;8/24</formula>
    </cfRule>
  </conditionalFormatting>
  <conditionalFormatting sqref="C84:K87">
    <cfRule type="expression" dxfId="4814" priority="128">
      <formula>C$9&gt;=20/24</formula>
    </cfRule>
    <cfRule type="expression" dxfId="4813" priority="129">
      <formula>AND(C$9&gt;=14/24,C$9&lt;20/24)</formula>
    </cfRule>
    <cfRule type="expression" dxfId="4812" priority="130">
      <formula>AND(C$9&gt;=8/24,C$9&lt;14/24)</formula>
    </cfRule>
    <cfRule type="expression" dxfId="4811" priority="131">
      <formula>C$9&lt;8/24</formula>
    </cfRule>
  </conditionalFormatting>
  <conditionalFormatting sqref="L84:Q87">
    <cfRule type="expression" dxfId="4810" priority="124">
      <formula>L$9&gt;=20/24</formula>
    </cfRule>
    <cfRule type="expression" dxfId="4809" priority="125">
      <formula>AND(L$9&gt;=14/24,L$9&lt;20/24)</formula>
    </cfRule>
    <cfRule type="expression" dxfId="4808" priority="126">
      <formula>AND(L$9&gt;=8/24,L$9&lt;14/24)</formula>
    </cfRule>
    <cfRule type="expression" dxfId="4807" priority="127">
      <formula>L$9&lt;8/24</formula>
    </cfRule>
  </conditionalFormatting>
  <conditionalFormatting sqref="R84:Z87">
    <cfRule type="expression" dxfId="4806" priority="120">
      <formula>R$9&gt;=20/24</formula>
    </cfRule>
    <cfRule type="expression" dxfId="4805" priority="121">
      <formula>AND(R$9&gt;=14/24,R$9&lt;20/24)</formula>
    </cfRule>
    <cfRule type="expression" dxfId="4804" priority="122">
      <formula>AND(R$9&gt;=8/24,R$9&lt;14/24)</formula>
    </cfRule>
    <cfRule type="expression" dxfId="4803" priority="123">
      <formula>R$9&lt;8/24</formula>
    </cfRule>
  </conditionalFormatting>
  <conditionalFormatting sqref="AG43 C31:AF31 I32:M32 C32:H36 K33:M34 I33:J36 L35:M42 K35:K36 D11:M11 L15:L16 H12:M13 C29:M30 N11:AF13 N24:AF30 Q23:AF23 M24:M28 C43:AF48 M15:AF22 N32:AF42 AA21:AF28">
    <cfRule type="expression" dxfId="4802" priority="119">
      <formula>C11&gt;$AG11</formula>
    </cfRule>
  </conditionalFormatting>
  <conditionalFormatting sqref="T193:AX193">
    <cfRule type="expression" dxfId="4801" priority="115">
      <formula>T$9&gt;=20/24</formula>
    </cfRule>
    <cfRule type="expression" dxfId="4800" priority="116">
      <formula>AND(T$9&gt;=14/24,T$9&lt;20/24)</formula>
    </cfRule>
    <cfRule type="expression" dxfId="4799" priority="117">
      <formula>AND(T$9&gt;=8/24,T$9&lt;14/24)</formula>
    </cfRule>
    <cfRule type="expression" dxfId="4798" priority="118">
      <formula>T$9&lt;8/24</formula>
    </cfRule>
  </conditionalFormatting>
  <conditionalFormatting sqref="A11:A13 A89:A181 A15:A87">
    <cfRule type="expression" dxfId="4797" priority="114">
      <formula>$AH11=0</formula>
    </cfRule>
  </conditionalFormatting>
  <conditionalFormatting sqref="AA88:AF88">
    <cfRule type="expression" dxfId="4796" priority="110">
      <formula>AA$9&gt;=20/24</formula>
    </cfRule>
    <cfRule type="expression" dxfId="4795" priority="111">
      <formula>AND(AA$9&gt;=14/24,AA$9&lt;20/24)</formula>
    </cfRule>
    <cfRule type="expression" dxfId="4794" priority="112">
      <formula>AND(AA$9&gt;=8/24,AA$9&lt;14/24)</formula>
    </cfRule>
    <cfRule type="expression" dxfId="4793" priority="113">
      <formula>AA$9&lt;8/24</formula>
    </cfRule>
  </conditionalFormatting>
  <conditionalFormatting sqref="C88:K88">
    <cfRule type="expression" dxfId="4792" priority="106">
      <formula>C$9&gt;=20/24</formula>
    </cfRule>
    <cfRule type="expression" dxfId="4791" priority="107">
      <formula>AND(C$9&gt;=14/24,C$9&lt;20/24)</formula>
    </cfRule>
    <cfRule type="expression" dxfId="4790" priority="108">
      <formula>AND(C$9&gt;=8/24,C$9&lt;14/24)</formula>
    </cfRule>
    <cfRule type="expression" dxfId="4789" priority="109">
      <formula>C$9&lt;8/24</formula>
    </cfRule>
  </conditionalFormatting>
  <conditionalFormatting sqref="L88:Q88">
    <cfRule type="expression" dxfId="4788" priority="102">
      <formula>L$9&gt;=20/24</formula>
    </cfRule>
    <cfRule type="expression" dxfId="4787" priority="103">
      <formula>AND(L$9&gt;=14/24,L$9&lt;20/24)</formula>
    </cfRule>
    <cfRule type="expression" dxfId="4786" priority="104">
      <formula>AND(L$9&gt;=8/24,L$9&lt;14/24)</formula>
    </cfRule>
    <cfRule type="expression" dxfId="4785" priority="105">
      <formula>L$9&lt;8/24</formula>
    </cfRule>
  </conditionalFormatting>
  <conditionalFormatting sqref="R88:Z88">
    <cfRule type="expression" dxfId="4784" priority="98">
      <formula>R$9&gt;=20/24</formula>
    </cfRule>
    <cfRule type="expression" dxfId="4783" priority="99">
      <formula>AND(R$9&gt;=14/24,R$9&lt;20/24)</formula>
    </cfRule>
    <cfRule type="expression" dxfId="4782" priority="100">
      <formula>AND(R$9&gt;=8/24,R$9&lt;14/24)</formula>
    </cfRule>
    <cfRule type="expression" dxfId="4781" priority="101">
      <formula>R$9&lt;8/24</formula>
    </cfRule>
  </conditionalFormatting>
  <conditionalFormatting sqref="A88">
    <cfRule type="expression" dxfId="4780" priority="97">
      <formula>$AH88=0</formula>
    </cfRule>
  </conditionalFormatting>
  <conditionalFormatting sqref="C29:AF29">
    <cfRule type="expression" dxfId="4779" priority="93">
      <formula>C$9&gt;=20/24</formula>
    </cfRule>
    <cfRule type="expression" dxfId="4778" priority="94">
      <formula>AND(C$9&gt;=14/24,C$9&lt;20/24)</formula>
    </cfRule>
    <cfRule type="expression" dxfId="4777" priority="95">
      <formula>AND(C$9&gt;=8/24,C$9&lt;14/24)</formula>
    </cfRule>
    <cfRule type="expression" dxfId="4776" priority="96">
      <formula>C$9&lt;8/24</formula>
    </cfRule>
  </conditionalFormatting>
  <conditionalFormatting sqref="R29:AA29">
    <cfRule type="expression" dxfId="4775" priority="89">
      <formula>R$9&gt;=20/24</formula>
    </cfRule>
    <cfRule type="expression" dxfId="4774" priority="90">
      <formula>AND(R$9&gt;=14/24,R$9&lt;20/24)</formula>
    </cfRule>
    <cfRule type="expression" dxfId="4773" priority="91">
      <formula>AND(R$9&gt;=8/24,R$9&lt;14/24)</formula>
    </cfRule>
    <cfRule type="expression" dxfId="4772" priority="92">
      <formula>R$9&lt;8/24</formula>
    </cfRule>
  </conditionalFormatting>
  <conditionalFormatting sqref="C55:G59 H55:L58">
    <cfRule type="expression" dxfId="4771" priority="71">
      <formula>C$9&gt;=20/24</formula>
    </cfRule>
    <cfRule type="expression" dxfId="4770" priority="72">
      <formula>AND(C$9&gt;=14/24,C$9&lt;20/24)</formula>
    </cfRule>
    <cfRule type="expression" dxfId="4769" priority="73">
      <formula>AND(C$9&gt;=8/24,C$9&lt;14/24)</formula>
    </cfRule>
    <cfRule type="expression" dxfId="4768" priority="74">
      <formula>C$9&lt;8/24</formula>
    </cfRule>
  </conditionalFormatting>
  <conditionalFormatting sqref="AL14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4767" priority="62">
      <formula>U$9&gt;=20/24</formula>
    </cfRule>
    <cfRule type="expression" dxfId="4766" priority="63">
      <formula>AND(U$9&gt;=14/24,U$9&lt;20/24)</formula>
    </cfRule>
    <cfRule type="expression" dxfId="4765" priority="64">
      <formula>AND(U$9&gt;=8/24,U$9&lt;14/24)</formula>
    </cfRule>
    <cfRule type="expression" dxfId="4764" priority="65">
      <formula>U$9&lt;8/24</formula>
    </cfRule>
  </conditionalFormatting>
  <conditionalFormatting sqref="L14:Q14">
    <cfRule type="expression" dxfId="4763" priority="58">
      <formula>L$9&gt;=20/24</formula>
    </cfRule>
    <cfRule type="expression" dxfId="4762" priority="59">
      <formula>AND(L$9&gt;=14/24,L$9&lt;20/24)</formula>
    </cfRule>
    <cfRule type="expression" dxfId="4761" priority="60">
      <formula>AND(L$9&gt;=8/24,L$9&lt;14/24)</formula>
    </cfRule>
    <cfRule type="expression" dxfId="4760" priority="61">
      <formula>L$9&lt;8/24</formula>
    </cfRule>
  </conditionalFormatting>
  <conditionalFormatting sqref="R14:T14">
    <cfRule type="expression" dxfId="4759" priority="54">
      <formula>R$9&gt;=20/24</formula>
    </cfRule>
    <cfRule type="expression" dxfId="4758" priority="55">
      <formula>AND(R$9&gt;=14/24,R$9&lt;20/24)</formula>
    </cfRule>
    <cfRule type="expression" dxfId="4757" priority="56">
      <formula>AND(R$9&gt;=8/24,R$9&lt;14/24)</formula>
    </cfRule>
    <cfRule type="expression" dxfId="4756" priority="57">
      <formula>R$9&lt;8/24</formula>
    </cfRule>
  </conditionalFormatting>
  <conditionalFormatting sqref="L14:AF14">
    <cfRule type="expression" dxfId="4755" priority="53">
      <formula>L14&gt;$AG14</formula>
    </cfRule>
  </conditionalFormatting>
  <conditionalFormatting sqref="A14">
    <cfRule type="expression" dxfId="4754" priority="52">
      <formula>$AH14=0</formula>
    </cfRule>
  </conditionalFormatting>
  <conditionalFormatting sqref="B14:K14">
    <cfRule type="expression" dxfId="4753" priority="25">
      <formula>B14&gt;$AG14</formula>
    </cfRule>
  </conditionalFormatting>
  <conditionalFormatting sqref="B60:B80 B45:B52">
    <cfRule type="expression" dxfId="4752" priority="48">
      <formula>B$9&gt;=20/24</formula>
    </cfRule>
    <cfRule type="expression" dxfId="4751" priority="49">
      <formula>AND(B$9&gt;=14/24,B$9&lt;20/24)</formula>
    </cfRule>
    <cfRule type="expression" dxfId="4750" priority="50">
      <formula>AND(B$9&gt;=8/24,B$9&lt;14/24)</formula>
    </cfRule>
    <cfRule type="expression" dxfId="4749" priority="51">
      <formula>B$9&lt;8/24</formula>
    </cfRule>
  </conditionalFormatting>
  <conditionalFormatting sqref="B17:L22 B24:L28 B23:P23">
    <cfRule type="expression" dxfId="4748" priority="44">
      <formula>B$9&gt;=20/24</formula>
    </cfRule>
    <cfRule type="expression" dxfId="4747" priority="45">
      <formula>AND(B$9&gt;=14/24,B$9&lt;20/24)</formula>
    </cfRule>
    <cfRule type="expression" dxfId="4746" priority="46">
      <formula>AND(B$9&gt;=8/24,B$9&lt;14/24)</formula>
    </cfRule>
    <cfRule type="expression" dxfId="4745" priority="47">
      <formula>B$9&lt;8/24</formula>
    </cfRule>
  </conditionalFormatting>
  <conditionalFormatting sqref="B53:B59">
    <cfRule type="expression" dxfId="4744" priority="40">
      <formula>B$9&gt;=20/24</formula>
    </cfRule>
    <cfRule type="expression" dxfId="4743" priority="41">
      <formula>AND(B$9&gt;=14/24,B$9&lt;20/24)</formula>
    </cfRule>
    <cfRule type="expression" dxfId="4742" priority="42">
      <formula>AND(B$9&gt;=8/24,B$9&lt;14/24)</formula>
    </cfRule>
    <cfRule type="expression" dxfId="4741" priority="43">
      <formula>B$9&lt;8/24</formula>
    </cfRule>
  </conditionalFormatting>
  <conditionalFormatting sqref="B84:B87">
    <cfRule type="expression" dxfId="4740" priority="36">
      <formula>B$9&gt;=20/24</formula>
    </cfRule>
    <cfRule type="expression" dxfId="4739" priority="37">
      <formula>AND(B$9&gt;=14/24,B$9&lt;20/24)</formula>
    </cfRule>
    <cfRule type="expression" dxfId="4738" priority="38">
      <formula>AND(B$9&gt;=8/24,B$9&lt;14/24)</formula>
    </cfRule>
    <cfRule type="expression" dxfId="4737" priority="39">
      <formula>B$9&lt;8/24</formula>
    </cfRule>
  </conditionalFormatting>
  <conditionalFormatting sqref="B30:B48 B11:C13 D12:G13 C37:K42 B17:L22 B15:K16 B24:L28 B23:P23">
    <cfRule type="expression" dxfId="4736" priority="35">
      <formula>B11&gt;$AG11</formula>
    </cfRule>
  </conditionalFormatting>
  <conditionalFormatting sqref="B88">
    <cfRule type="expression" dxfId="4735" priority="31">
      <formula>B$9&gt;=20/24</formula>
    </cfRule>
    <cfRule type="expression" dxfId="4734" priority="32">
      <formula>AND(B$9&gt;=14/24,B$9&lt;20/24)</formula>
    </cfRule>
    <cfRule type="expression" dxfId="4733" priority="33">
      <formula>AND(B$9&gt;=8/24,B$9&lt;14/24)</formula>
    </cfRule>
    <cfRule type="expression" dxfId="4732" priority="34">
      <formula>B$9&lt;8/24</formula>
    </cfRule>
  </conditionalFormatting>
  <conditionalFormatting sqref="B29">
    <cfRule type="expression" dxfId="4731" priority="30">
      <formula>B29&gt;$AG29</formula>
    </cfRule>
  </conditionalFormatting>
  <conditionalFormatting sqref="B29">
    <cfRule type="expression" dxfId="4730" priority="26">
      <formula>B$9&gt;=20/24</formula>
    </cfRule>
    <cfRule type="expression" dxfId="4729" priority="27">
      <formula>AND(B$9&gt;=14/24,B$9&lt;20/24)</formula>
    </cfRule>
    <cfRule type="expression" dxfId="4728" priority="28">
      <formula>AND(B$9&gt;=8/24,B$9&lt;14/24)</formula>
    </cfRule>
    <cfRule type="expression" dxfId="4727" priority="29">
      <formula>B$9&lt;8/24</formula>
    </cfRule>
  </conditionalFormatting>
  <conditionalFormatting sqref="S76">
    <cfRule type="expression" dxfId="4726" priority="21">
      <formula>S$9&gt;=20/24</formula>
    </cfRule>
    <cfRule type="expression" dxfId="4725" priority="22">
      <formula>AND(S$9&gt;=14/24,S$9&lt;20/24)</formula>
    </cfRule>
    <cfRule type="expression" dxfId="4724" priority="23">
      <formula>AND(S$9&gt;=8/24,S$9&lt;14/24)</formula>
    </cfRule>
    <cfRule type="expression" dxfId="4723" priority="24">
      <formula>S$9&lt;8/24</formula>
    </cfRule>
  </conditionalFormatting>
  <conditionalFormatting sqref="AA52:AA59">
    <cfRule type="expression" dxfId="4722" priority="17">
      <formula>AA$9&gt;=20/24</formula>
    </cfRule>
    <cfRule type="expression" dxfId="4721" priority="18">
      <formula>AND(AA$9&gt;=14/24,AA$9&lt;20/24)</formula>
    </cfRule>
    <cfRule type="expression" dxfId="4720" priority="19">
      <formula>AND(AA$9&gt;=8/24,AA$9&lt;14/24)</formula>
    </cfRule>
    <cfRule type="expression" dxfId="4719" priority="20">
      <formula>AA$9&lt;8/24</formula>
    </cfRule>
  </conditionalFormatting>
  <conditionalFormatting sqref="AE52">
    <cfRule type="expression" dxfId="4718" priority="13">
      <formula>AE$9&gt;=20/24</formula>
    </cfRule>
    <cfRule type="expression" dxfId="4717" priority="14">
      <formula>AND(AE$9&gt;=14/24,AE$9&lt;20/24)</formula>
    </cfRule>
    <cfRule type="expression" dxfId="4716" priority="15">
      <formula>AND(AE$9&gt;=8/24,AE$9&lt;14/24)</formula>
    </cfRule>
    <cfRule type="expression" dxfId="4715" priority="16">
      <formula>AE$9&lt;8/24</formula>
    </cfRule>
  </conditionalFormatting>
  <conditionalFormatting sqref="AE53:AE59">
    <cfRule type="expression" dxfId="4714" priority="9">
      <formula>AE$9&gt;=20/24</formula>
    </cfRule>
    <cfRule type="expression" dxfId="4713" priority="10">
      <formula>AND(AE$9&gt;=14/24,AE$9&lt;20/24)</formula>
    </cfRule>
    <cfRule type="expression" dxfId="4712" priority="11">
      <formula>AND(AE$9&gt;=8/24,AE$9&lt;14/24)</formula>
    </cfRule>
    <cfRule type="expression" dxfId="4711" priority="12">
      <formula>AE$9&lt;8/24</formula>
    </cfRule>
  </conditionalFormatting>
  <conditionalFormatting sqref="AF52">
    <cfRule type="expression" dxfId="4710" priority="5">
      <formula>AF$9&gt;=20/24</formula>
    </cfRule>
    <cfRule type="expression" dxfId="4709" priority="6">
      <formula>AND(AF$9&gt;=14/24,AF$9&lt;20/24)</formula>
    </cfRule>
    <cfRule type="expression" dxfId="4708" priority="7">
      <formula>AND(AF$9&gt;=8/24,AF$9&lt;14/24)</formula>
    </cfRule>
    <cfRule type="expression" dxfId="4707" priority="8">
      <formula>AF$9&lt;8/24</formula>
    </cfRule>
  </conditionalFormatting>
  <conditionalFormatting sqref="AF53:AF59">
    <cfRule type="expression" dxfId="4706" priority="1">
      <formula>AF$9&gt;=20/24</formula>
    </cfRule>
    <cfRule type="expression" dxfId="4705" priority="2">
      <formula>AND(AF$9&gt;=14/24,AF$9&lt;20/24)</formula>
    </cfRule>
    <cfRule type="expression" dxfId="4704" priority="3">
      <formula>AND(AF$9&gt;=8/24,AF$9&lt;14/24)</formula>
    </cfRule>
    <cfRule type="expression" dxfId="4703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AG31</f>
        <v>774.2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AG44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12</v>
      </c>
      <c r="D4" s="257">
        <f ca="1">IFERROR(DATE(2021,6,14)+C4,"")</f>
        <v>44373</v>
      </c>
      <c r="E4" s="257"/>
      <c r="F4" s="257"/>
      <c r="G4" s="257"/>
      <c r="H4" s="257"/>
      <c r="I4" s="257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AG48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B60</f>
        <v>271.8</v>
      </c>
      <c r="C5" s="32">
        <f t="shared" ref="C5:AF5" si="0">C60</f>
        <v>292</v>
      </c>
      <c r="D5" s="32">
        <f t="shared" si="0"/>
        <v>271.60000000000002</v>
      </c>
      <c r="E5" s="32">
        <f t="shared" si="0"/>
        <v>284.56</v>
      </c>
      <c r="F5" s="32">
        <f t="shared" si="0"/>
        <v>261.27999999999997</v>
      </c>
      <c r="G5" s="32">
        <f t="shared" si="0"/>
        <v>248.62</v>
      </c>
      <c r="H5" s="32">
        <f t="shared" si="0"/>
        <v>244.5</v>
      </c>
      <c r="I5" s="32">
        <f t="shared" si="0"/>
        <v>246.8</v>
      </c>
      <c r="J5" s="32">
        <f t="shared" si="0"/>
        <v>244.9</v>
      </c>
      <c r="K5" s="32">
        <f t="shared" si="0"/>
        <v>186.4</v>
      </c>
      <c r="L5" s="32">
        <f t="shared" si="0"/>
        <v>202.1</v>
      </c>
      <c r="M5" s="32">
        <f t="shared" si="0"/>
        <v>205.8</v>
      </c>
      <c r="N5" s="32">
        <f t="shared" si="0"/>
        <v>188.4</v>
      </c>
      <c r="O5" s="32">
        <f t="shared" si="0"/>
        <v>177</v>
      </c>
      <c r="P5" s="32">
        <f t="shared" si="0"/>
        <v>175.8</v>
      </c>
      <c r="Q5" s="32">
        <f t="shared" si="0"/>
        <v>180.9</v>
      </c>
      <c r="R5" s="32">
        <f t="shared" si="0"/>
        <v>212.3</v>
      </c>
      <c r="S5" s="32">
        <f t="shared" si="0"/>
        <v>244</v>
      </c>
      <c r="T5" s="32">
        <f t="shared" si="0"/>
        <v>217.9</v>
      </c>
      <c r="U5" s="32">
        <f t="shared" si="0"/>
        <v>213.6</v>
      </c>
      <c r="V5" s="32">
        <f t="shared" si="0"/>
        <v>237.4</v>
      </c>
      <c r="W5" s="32">
        <f t="shared" si="0"/>
        <v>217.9</v>
      </c>
      <c r="X5" s="32">
        <f t="shared" si="0"/>
        <v>253</v>
      </c>
      <c r="Y5" s="32">
        <f t="shared" si="0"/>
        <v>286</v>
      </c>
      <c r="Z5" s="32">
        <f t="shared" si="0"/>
        <v>309.60000000000002</v>
      </c>
      <c r="AA5" s="32">
        <f t="shared" si="0"/>
        <v>354.47</v>
      </c>
      <c r="AB5" s="32">
        <f t="shared" si="0"/>
        <v>330.18</v>
      </c>
      <c r="AC5" s="32">
        <f t="shared" si="0"/>
        <v>296</v>
      </c>
      <c r="AD5" s="32">
        <f t="shared" si="0"/>
        <v>273.2</v>
      </c>
      <c r="AE5" s="32">
        <f t="shared" si="0"/>
        <v>193.5</v>
      </c>
      <c r="AF5" s="32">
        <f t="shared" si="0"/>
        <v>188.21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184"/>
      <c r="E6" s="184"/>
      <c r="F6" s="184"/>
      <c r="G6" s="184"/>
      <c r="H6" s="184"/>
      <c r="I6" s="184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990MW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1345.1100000000001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Load=906</v>
      </c>
      <c r="B7" s="36">
        <f t="shared" ref="B7:AF7" si="1">B66</f>
        <v>1026.24</v>
      </c>
      <c r="C7" s="36">
        <f t="shared" si="1"/>
        <v>1017.9399999999999</v>
      </c>
      <c r="D7" s="36">
        <f t="shared" si="1"/>
        <v>960.84</v>
      </c>
      <c r="E7" s="36">
        <f t="shared" si="1"/>
        <v>970.7</v>
      </c>
      <c r="F7" s="36">
        <f t="shared" si="1"/>
        <v>948.12</v>
      </c>
      <c r="G7" s="36">
        <f t="shared" si="1"/>
        <v>937.56000000000006</v>
      </c>
      <c r="H7" s="36">
        <f t="shared" si="1"/>
        <v>922.94</v>
      </c>
      <c r="I7" s="36">
        <f t="shared" si="1"/>
        <v>937.54000000000008</v>
      </c>
      <c r="J7" s="36">
        <f t="shared" si="1"/>
        <v>989.64</v>
      </c>
      <c r="K7" s="36">
        <f t="shared" si="1"/>
        <v>953.44</v>
      </c>
      <c r="L7" s="36">
        <f>L66</f>
        <v>961.34</v>
      </c>
      <c r="M7" s="36">
        <f t="shared" si="1"/>
        <v>946.14</v>
      </c>
      <c r="N7" s="36">
        <f t="shared" si="1"/>
        <v>930.04</v>
      </c>
      <c r="O7" s="36">
        <f t="shared" si="1"/>
        <v>920.34</v>
      </c>
      <c r="P7" s="36">
        <f t="shared" si="1"/>
        <v>909.33999999999992</v>
      </c>
      <c r="Q7" s="36">
        <f t="shared" si="1"/>
        <v>905.54</v>
      </c>
      <c r="R7" s="36">
        <f t="shared" si="1"/>
        <v>942.6400000000001</v>
      </c>
      <c r="S7" s="36">
        <f t="shared" si="1"/>
        <v>942.54</v>
      </c>
      <c r="T7" s="36">
        <f t="shared" si="1"/>
        <v>948.24</v>
      </c>
      <c r="U7" s="36">
        <f t="shared" si="1"/>
        <v>947.84</v>
      </c>
      <c r="V7" s="36">
        <f t="shared" si="1"/>
        <v>945.54</v>
      </c>
      <c r="W7" s="36">
        <f t="shared" si="1"/>
        <v>952.04</v>
      </c>
      <c r="X7" s="36">
        <f t="shared" si="1"/>
        <v>988.54</v>
      </c>
      <c r="Y7" s="36">
        <f t="shared" si="1"/>
        <v>1022.3399999999999</v>
      </c>
      <c r="Z7" s="36">
        <f t="shared" si="1"/>
        <v>1165.54</v>
      </c>
      <c r="AA7" s="36">
        <f t="shared" si="1"/>
        <v>1273.07</v>
      </c>
      <c r="AB7" s="36">
        <f t="shared" si="1"/>
        <v>1194.82</v>
      </c>
      <c r="AC7" s="36">
        <f t="shared" si="1"/>
        <v>1145.6399999999999</v>
      </c>
      <c r="AD7" s="36">
        <f t="shared" si="1"/>
        <v>1108.04</v>
      </c>
      <c r="AE7" s="36">
        <f t="shared" si="1"/>
        <v>1047.9399999999998</v>
      </c>
      <c r="AF7" s="36">
        <f t="shared" si="1"/>
        <v>1013.4499999999999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>
        <v>62.8</v>
      </c>
      <c r="C11" s="48">
        <v>62.8</v>
      </c>
      <c r="D11" s="48">
        <v>62.8</v>
      </c>
      <c r="E11" s="48">
        <v>61.9</v>
      </c>
      <c r="F11" s="48">
        <v>61.5</v>
      </c>
      <c r="G11" s="48">
        <v>61.5</v>
      </c>
      <c r="H11" s="48">
        <v>62.2</v>
      </c>
      <c r="I11" s="48">
        <v>63.1</v>
      </c>
      <c r="J11" s="48">
        <v>63.8</v>
      </c>
      <c r="K11" s="48">
        <v>61.1</v>
      </c>
      <c r="L11" s="49">
        <v>60</v>
      </c>
      <c r="M11" s="49">
        <v>63.3</v>
      </c>
      <c r="N11" s="49">
        <v>67.599999999999994</v>
      </c>
      <c r="O11" s="49">
        <v>67.599999999999994</v>
      </c>
      <c r="P11" s="49">
        <v>62.5</v>
      </c>
      <c r="Q11" s="49">
        <v>57.9</v>
      </c>
      <c r="R11" s="50">
        <v>62.5</v>
      </c>
      <c r="S11" s="50">
        <v>60.8</v>
      </c>
      <c r="T11" s="50">
        <v>60.3</v>
      </c>
      <c r="U11" s="50">
        <v>60.6</v>
      </c>
      <c r="V11" s="50">
        <v>60</v>
      </c>
      <c r="W11" s="50">
        <v>60.3</v>
      </c>
      <c r="X11" s="50">
        <v>60.6</v>
      </c>
      <c r="Y11" s="50">
        <v>61.9</v>
      </c>
      <c r="Z11" s="50">
        <v>62.6</v>
      </c>
      <c r="AA11" s="48">
        <v>62.8</v>
      </c>
      <c r="AB11" s="48">
        <v>62.7</v>
      </c>
      <c r="AC11" s="48">
        <v>62.1</v>
      </c>
      <c r="AD11" s="48">
        <v>60.8</v>
      </c>
      <c r="AE11" s="48">
        <v>59.7</v>
      </c>
      <c r="AF11" s="48">
        <v>58.9</v>
      </c>
      <c r="AG11" s="51">
        <v>60</v>
      </c>
      <c r="AH11" s="52">
        <f>MAX(B11:AF11)</f>
        <v>67.599999999999994</v>
      </c>
      <c r="AI11" s="53">
        <f>MIN(B11:AF11)</f>
        <v>57.9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7">
        <v>50</v>
      </c>
      <c r="AH12" s="52">
        <f t="shared" ref="AH12:AH78" si="2">MAX(B12:AF12)</f>
        <v>0</v>
      </c>
      <c r="AI12" s="53">
        <f t="shared" ref="AI12:AI78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>
        <v>24.3</v>
      </c>
      <c r="C13" s="56">
        <v>24.3</v>
      </c>
      <c r="D13" s="56">
        <v>24.3</v>
      </c>
      <c r="E13" s="56">
        <v>24.3</v>
      </c>
      <c r="F13" s="56">
        <v>25</v>
      </c>
      <c r="G13" s="56">
        <v>25</v>
      </c>
      <c r="H13" s="56">
        <v>24.7</v>
      </c>
      <c r="I13" s="56">
        <v>24.5</v>
      </c>
      <c r="J13" s="56">
        <v>24.5</v>
      </c>
      <c r="K13" s="56">
        <v>24.5</v>
      </c>
      <c r="L13" s="49">
        <v>24.6</v>
      </c>
      <c r="M13" s="49">
        <v>24.6</v>
      </c>
      <c r="N13" s="49">
        <v>23.9</v>
      </c>
      <c r="O13" s="49">
        <v>23.9</v>
      </c>
      <c r="P13" s="49">
        <v>23.9</v>
      </c>
      <c r="Q13" s="49">
        <v>24.3</v>
      </c>
      <c r="R13" s="49">
        <v>24.3</v>
      </c>
      <c r="S13" s="49">
        <v>2</v>
      </c>
      <c r="T13" s="49">
        <v>23.7</v>
      </c>
      <c r="U13" s="49">
        <v>23.7</v>
      </c>
      <c r="V13" s="49">
        <v>23.9</v>
      </c>
      <c r="W13" s="49">
        <v>24.2</v>
      </c>
      <c r="X13" s="49">
        <v>23.6</v>
      </c>
      <c r="Y13" s="49">
        <v>23.7</v>
      </c>
      <c r="Z13" s="49">
        <v>24.4</v>
      </c>
      <c r="AA13" s="56">
        <v>24.2</v>
      </c>
      <c r="AB13" s="56">
        <v>24.5</v>
      </c>
      <c r="AC13" s="56">
        <v>24</v>
      </c>
      <c r="AD13" s="56">
        <v>24.7</v>
      </c>
      <c r="AE13" s="56">
        <v>24.8</v>
      </c>
      <c r="AF13" s="56">
        <v>24.6</v>
      </c>
      <c r="AG13" s="59">
        <v>45</v>
      </c>
      <c r="AH13" s="52">
        <f t="shared" si="2"/>
        <v>25</v>
      </c>
      <c r="AI13" s="53">
        <f t="shared" si="3"/>
        <v>2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25" customHeight="1" x14ac:dyDescent="0.35">
      <c r="A14" s="177" t="s">
        <v>201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23.7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9">
        <v>45</v>
      </c>
      <c r="AH14" s="52">
        <f t="shared" si="2"/>
        <v>23.7</v>
      </c>
      <c r="AI14" s="53">
        <f t="shared" si="3"/>
        <v>0</v>
      </c>
      <c r="AK14" s="54"/>
      <c r="AL14" s="31"/>
      <c r="AM14" s="26"/>
      <c r="AN14" s="26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25</v>
      </c>
      <c r="O15" s="49">
        <v>25</v>
      </c>
      <c r="P15" s="49">
        <v>25</v>
      </c>
      <c r="Q15" s="49">
        <v>25</v>
      </c>
      <c r="R15" s="49">
        <v>25</v>
      </c>
      <c r="S15" s="49">
        <v>25</v>
      </c>
      <c r="T15" s="49">
        <v>25</v>
      </c>
      <c r="U15" s="49">
        <v>25</v>
      </c>
      <c r="V15" s="49">
        <v>0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22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45" x14ac:dyDescent="0.35">
      <c r="A17" s="58" t="s">
        <v>23</v>
      </c>
      <c r="B17" s="49">
        <v>6.2</v>
      </c>
      <c r="C17" s="49">
        <v>6.2</v>
      </c>
      <c r="D17" s="49">
        <v>6.2</v>
      </c>
      <c r="E17" s="49">
        <v>6.2</v>
      </c>
      <c r="F17" s="49">
        <v>6.2</v>
      </c>
      <c r="G17" s="49">
        <v>6.2</v>
      </c>
      <c r="H17" s="49">
        <v>6.2</v>
      </c>
      <c r="I17" s="56">
        <v>6.2</v>
      </c>
      <c r="J17" s="56">
        <v>6.2</v>
      </c>
      <c r="K17" s="56">
        <v>6.2</v>
      </c>
      <c r="L17" s="49">
        <v>6.2</v>
      </c>
      <c r="M17" s="49">
        <v>6.2</v>
      </c>
      <c r="N17" s="49">
        <v>6.2</v>
      </c>
      <c r="O17" s="49">
        <v>6.2</v>
      </c>
      <c r="P17" s="49">
        <v>6.2</v>
      </c>
      <c r="Q17" s="49">
        <v>6.2</v>
      </c>
      <c r="R17" s="49">
        <v>6.2</v>
      </c>
      <c r="S17" s="49">
        <v>6.2</v>
      </c>
      <c r="T17" s="49">
        <v>6.2</v>
      </c>
      <c r="U17" s="49">
        <v>6.2</v>
      </c>
      <c r="V17" s="49">
        <v>6.2</v>
      </c>
      <c r="W17" s="49">
        <v>6.2</v>
      </c>
      <c r="X17" s="49">
        <v>6.2</v>
      </c>
      <c r="Y17" s="49">
        <v>6.2</v>
      </c>
      <c r="Z17" s="49">
        <v>6.2</v>
      </c>
      <c r="AA17" s="49">
        <v>6.2</v>
      </c>
      <c r="AB17" s="49">
        <v>6.2</v>
      </c>
      <c r="AC17" s="49">
        <v>6.2</v>
      </c>
      <c r="AD17" s="49">
        <v>6.2</v>
      </c>
      <c r="AE17" s="49">
        <v>6.2</v>
      </c>
      <c r="AF17" s="49">
        <v>6.2</v>
      </c>
      <c r="AG17" s="59">
        <v>23.5</v>
      </c>
      <c r="AH17" s="52">
        <f t="shared" si="2"/>
        <v>6.2</v>
      </c>
      <c r="AI17" s="53">
        <f t="shared" si="3"/>
        <v>6.2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25" customHeight="1" x14ac:dyDescent="0.35">
      <c r="A18" s="58" t="s">
        <v>24</v>
      </c>
      <c r="B18" s="49">
        <v>25.8</v>
      </c>
      <c r="C18" s="49">
        <v>25.8</v>
      </c>
      <c r="D18" s="49">
        <v>25.8</v>
      </c>
      <c r="E18" s="49">
        <v>24.8</v>
      </c>
      <c r="F18" s="49">
        <v>24.7</v>
      </c>
      <c r="G18" s="49">
        <v>24.8</v>
      </c>
      <c r="H18" s="49">
        <v>15.4</v>
      </c>
      <c r="I18" s="56">
        <v>25.7</v>
      </c>
      <c r="J18" s="56">
        <v>25.7</v>
      </c>
      <c r="K18" s="56">
        <v>25.7</v>
      </c>
      <c r="L18" s="49">
        <v>22.5</v>
      </c>
      <c r="M18" s="49">
        <v>22.1</v>
      </c>
      <c r="N18" s="49">
        <v>22.1</v>
      </c>
      <c r="O18" s="49">
        <v>22.1</v>
      </c>
      <c r="P18" s="49">
        <v>22.1</v>
      </c>
      <c r="Q18" s="49">
        <v>22.1</v>
      </c>
      <c r="R18" s="49">
        <v>25.3</v>
      </c>
      <c r="S18" s="49">
        <v>25.5</v>
      </c>
      <c r="T18" s="49">
        <v>25.3</v>
      </c>
      <c r="U18" s="49">
        <v>25.1</v>
      </c>
      <c r="V18" s="49">
        <v>25.3</v>
      </c>
      <c r="W18" s="49">
        <v>25.3</v>
      </c>
      <c r="X18" s="49">
        <v>25.5</v>
      </c>
      <c r="Y18" s="49">
        <v>25.5</v>
      </c>
      <c r="Z18" s="49">
        <v>25.5</v>
      </c>
      <c r="AA18" s="49">
        <v>25.3</v>
      </c>
      <c r="AB18" s="49">
        <v>25.4</v>
      </c>
      <c r="AC18" s="49">
        <v>25.5</v>
      </c>
      <c r="AD18" s="49">
        <v>25.5</v>
      </c>
      <c r="AE18" s="49">
        <v>25.5</v>
      </c>
      <c r="AF18" s="49">
        <v>25.5</v>
      </c>
      <c r="AG18" s="59">
        <v>22.1</v>
      </c>
      <c r="AH18" s="52">
        <f t="shared" si="2"/>
        <v>25.8</v>
      </c>
      <c r="AI18" s="53">
        <f t="shared" si="3"/>
        <v>15.4</v>
      </c>
      <c r="AK18" s="54"/>
      <c r="AL18" s="31"/>
      <c r="AO18" s="26"/>
      <c r="AP18" s="26"/>
      <c r="AQ18" s="60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25</v>
      </c>
      <c r="B19" s="49">
        <v>18.3</v>
      </c>
      <c r="C19" s="49">
        <v>18.3</v>
      </c>
      <c r="D19" s="49">
        <v>18.3</v>
      </c>
      <c r="E19" s="49">
        <v>18.3</v>
      </c>
      <c r="F19" s="49">
        <v>18.3</v>
      </c>
      <c r="G19" s="49">
        <v>18.3</v>
      </c>
      <c r="H19" s="49">
        <v>18.3</v>
      </c>
      <c r="I19" s="56">
        <v>18.3</v>
      </c>
      <c r="J19" s="56">
        <v>18.3</v>
      </c>
      <c r="K19" s="56">
        <v>18.3</v>
      </c>
      <c r="L19" s="49">
        <v>18.3</v>
      </c>
      <c r="M19" s="49">
        <v>18.3</v>
      </c>
      <c r="N19" s="49">
        <v>18.3</v>
      </c>
      <c r="O19" s="49">
        <v>18.3</v>
      </c>
      <c r="P19" s="49">
        <v>18.3</v>
      </c>
      <c r="Q19" s="49">
        <v>18.3</v>
      </c>
      <c r="R19" s="49">
        <v>18.3</v>
      </c>
      <c r="S19" s="49">
        <v>18.3</v>
      </c>
      <c r="T19" s="49">
        <v>18.3</v>
      </c>
      <c r="U19" s="49">
        <v>18.3</v>
      </c>
      <c r="V19" s="49">
        <v>18.3</v>
      </c>
      <c r="W19" s="49">
        <v>18.3</v>
      </c>
      <c r="X19" s="49">
        <v>18.3</v>
      </c>
      <c r="Y19" s="49">
        <v>18.3</v>
      </c>
      <c r="Z19" s="49">
        <v>18.3</v>
      </c>
      <c r="AA19" s="49">
        <v>18.3</v>
      </c>
      <c r="AB19" s="49">
        <v>18.3</v>
      </c>
      <c r="AC19" s="49">
        <v>18.3</v>
      </c>
      <c r="AD19" s="49">
        <v>18.3</v>
      </c>
      <c r="AE19" s="49">
        <v>18.3</v>
      </c>
      <c r="AF19" s="49">
        <v>18.3</v>
      </c>
      <c r="AG19" s="59">
        <v>22.1</v>
      </c>
      <c r="AH19" s="52">
        <f t="shared" si="2"/>
        <v>18.3</v>
      </c>
      <c r="AI19" s="53">
        <f t="shared" si="3"/>
        <v>18.3</v>
      </c>
      <c r="AK19" s="54"/>
      <c r="AL19" s="31"/>
      <c r="AO19" s="26"/>
      <c r="AP19" s="26"/>
      <c r="AQ19" s="60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26</v>
      </c>
      <c r="B20" s="49">
        <v>23.3</v>
      </c>
      <c r="C20" s="49">
        <v>23.3</v>
      </c>
      <c r="D20" s="49">
        <v>23.3</v>
      </c>
      <c r="E20" s="49">
        <v>22.1</v>
      </c>
      <c r="F20" s="49">
        <v>22.5</v>
      </c>
      <c r="G20" s="49">
        <v>23.1</v>
      </c>
      <c r="H20" s="49">
        <v>22.5</v>
      </c>
      <c r="I20" s="56">
        <v>21.9</v>
      </c>
      <c r="J20" s="56">
        <v>21.9</v>
      </c>
      <c r="K20" s="56">
        <v>22.5</v>
      </c>
      <c r="L20" s="49">
        <v>23.2</v>
      </c>
      <c r="M20" s="49">
        <v>23.2</v>
      </c>
      <c r="N20" s="49">
        <v>21.6</v>
      </c>
      <c r="O20" s="49">
        <v>21.6</v>
      </c>
      <c r="P20" s="49">
        <v>16.8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28.5</v>
      </c>
      <c r="AA20" s="49">
        <v>27.9</v>
      </c>
      <c r="AB20" s="49">
        <v>28.3</v>
      </c>
      <c r="AC20" s="49">
        <v>28.2</v>
      </c>
      <c r="AD20" s="49">
        <v>27.9</v>
      </c>
      <c r="AE20" s="49">
        <v>28.1</v>
      </c>
      <c r="AF20" s="49">
        <v>27.9</v>
      </c>
      <c r="AG20" s="59">
        <v>22</v>
      </c>
      <c r="AH20" s="52">
        <f t="shared" si="2"/>
        <v>28.5</v>
      </c>
      <c r="AI20" s="53">
        <f t="shared" si="3"/>
        <v>0</v>
      </c>
      <c r="AK20" s="54"/>
      <c r="AL20" s="31"/>
      <c r="AO20" s="26"/>
      <c r="AP20" s="26"/>
      <c r="AQ20" s="60"/>
      <c r="AR20" s="63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27</v>
      </c>
      <c r="B21" s="49">
        <v>21</v>
      </c>
      <c r="C21" s="49">
        <v>21</v>
      </c>
      <c r="D21" s="49">
        <v>21</v>
      </c>
      <c r="E21" s="49">
        <v>21</v>
      </c>
      <c r="F21" s="49">
        <v>21</v>
      </c>
      <c r="G21" s="49">
        <v>21</v>
      </c>
      <c r="H21" s="49">
        <v>21</v>
      </c>
      <c r="I21" s="49">
        <v>21</v>
      </c>
      <c r="J21" s="49">
        <v>21</v>
      </c>
      <c r="K21" s="49">
        <v>21</v>
      </c>
      <c r="L21" s="56">
        <v>21</v>
      </c>
      <c r="M21" s="49">
        <v>21</v>
      </c>
      <c r="N21" s="49">
        <v>21</v>
      </c>
      <c r="O21" s="49">
        <v>21</v>
      </c>
      <c r="P21" s="49">
        <v>21</v>
      </c>
      <c r="Q21" s="49">
        <v>21</v>
      </c>
      <c r="R21" s="49">
        <v>21</v>
      </c>
      <c r="S21" s="49">
        <v>21</v>
      </c>
      <c r="T21" s="49">
        <v>21</v>
      </c>
      <c r="U21" s="49">
        <v>21</v>
      </c>
      <c r="V21" s="49">
        <v>21</v>
      </c>
      <c r="W21" s="49">
        <v>21</v>
      </c>
      <c r="X21" s="49">
        <v>21</v>
      </c>
      <c r="Y21" s="49">
        <v>21</v>
      </c>
      <c r="Z21" s="49">
        <v>21</v>
      </c>
      <c r="AA21" s="49">
        <v>21</v>
      </c>
      <c r="AB21" s="49">
        <v>21</v>
      </c>
      <c r="AC21" s="49">
        <v>21</v>
      </c>
      <c r="AD21" s="49">
        <v>21</v>
      </c>
      <c r="AE21" s="49">
        <v>21</v>
      </c>
      <c r="AF21" s="49">
        <v>21</v>
      </c>
      <c r="AG21" s="59">
        <v>22</v>
      </c>
      <c r="AH21" s="52">
        <f t="shared" si="2"/>
        <v>21</v>
      </c>
      <c r="AI21" s="53">
        <f t="shared" si="3"/>
        <v>21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28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56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59">
        <v>14.9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29</v>
      </c>
      <c r="B23" s="49">
        <v>12</v>
      </c>
      <c r="C23" s="49">
        <v>12</v>
      </c>
      <c r="D23" s="49">
        <v>12</v>
      </c>
      <c r="E23" s="49">
        <v>12</v>
      </c>
      <c r="F23" s="49">
        <v>12</v>
      </c>
      <c r="G23" s="49">
        <v>12</v>
      </c>
      <c r="H23" s="49">
        <v>12</v>
      </c>
      <c r="I23" s="49">
        <v>12</v>
      </c>
      <c r="J23" s="49">
        <v>12</v>
      </c>
      <c r="K23" s="49">
        <v>12</v>
      </c>
      <c r="L23" s="56">
        <v>12</v>
      </c>
      <c r="M23" s="56">
        <v>12</v>
      </c>
      <c r="N23" s="56">
        <v>12</v>
      </c>
      <c r="O23" s="56">
        <v>12</v>
      </c>
      <c r="P23" s="49">
        <v>12</v>
      </c>
      <c r="Q23" s="49">
        <v>12</v>
      </c>
      <c r="R23" s="49">
        <v>12</v>
      </c>
      <c r="S23" s="49">
        <v>12</v>
      </c>
      <c r="T23" s="49">
        <v>12</v>
      </c>
      <c r="U23" s="49">
        <v>12</v>
      </c>
      <c r="V23" s="49">
        <v>12</v>
      </c>
      <c r="W23" s="49">
        <v>12</v>
      </c>
      <c r="X23" s="49">
        <v>12</v>
      </c>
      <c r="Y23" s="49">
        <v>12</v>
      </c>
      <c r="Z23" s="49">
        <v>12</v>
      </c>
      <c r="AA23" s="49">
        <v>12</v>
      </c>
      <c r="AB23" s="49">
        <v>12</v>
      </c>
      <c r="AC23" s="49">
        <v>12</v>
      </c>
      <c r="AD23" s="49">
        <v>12</v>
      </c>
      <c r="AE23" s="49">
        <v>12</v>
      </c>
      <c r="AF23" s="49">
        <v>12</v>
      </c>
      <c r="AG23" s="59">
        <v>13.6</v>
      </c>
      <c r="AH23" s="52">
        <f t="shared" si="2"/>
        <v>12</v>
      </c>
      <c r="AI23" s="53">
        <f t="shared" si="3"/>
        <v>12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ht="14.45" x14ac:dyDescent="0.35">
      <c r="A24" s="58" t="s">
        <v>30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6">
        <v>0</v>
      </c>
      <c r="M24" s="56">
        <v>0</v>
      </c>
      <c r="N24" s="56">
        <v>0</v>
      </c>
      <c r="O24" s="56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13</v>
      </c>
      <c r="AH24" s="52">
        <f t="shared" si="2"/>
        <v>0</v>
      </c>
      <c r="AI24" s="53">
        <f t="shared" si="3"/>
        <v>0</v>
      </c>
      <c r="AK24" s="54"/>
      <c r="AL24" s="3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31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56">
        <v>10</v>
      </c>
      <c r="M25" s="56">
        <v>10</v>
      </c>
      <c r="N25" s="56">
        <v>10</v>
      </c>
      <c r="O25" s="56">
        <v>10</v>
      </c>
      <c r="P25" s="49">
        <v>10</v>
      </c>
      <c r="Q25" s="49">
        <v>10</v>
      </c>
      <c r="R25" s="49">
        <v>10</v>
      </c>
      <c r="S25" s="49">
        <v>10</v>
      </c>
      <c r="T25" s="49">
        <v>10</v>
      </c>
      <c r="U25" s="49">
        <v>10</v>
      </c>
      <c r="V25" s="49">
        <v>10</v>
      </c>
      <c r="W25" s="49">
        <v>10</v>
      </c>
      <c r="X25" s="49">
        <v>10</v>
      </c>
      <c r="Y25" s="49">
        <v>10</v>
      </c>
      <c r="Z25" s="49">
        <v>10</v>
      </c>
      <c r="AA25" s="49">
        <v>10</v>
      </c>
      <c r="AB25" s="49">
        <v>10</v>
      </c>
      <c r="AC25" s="49">
        <v>10</v>
      </c>
      <c r="AD25" s="49">
        <v>10</v>
      </c>
      <c r="AE25" s="49">
        <v>10</v>
      </c>
      <c r="AF25" s="49">
        <v>10</v>
      </c>
      <c r="AG25" s="59">
        <v>12</v>
      </c>
      <c r="AH25" s="52">
        <f t="shared" si="2"/>
        <v>10</v>
      </c>
      <c r="AI25" s="53">
        <f t="shared" si="3"/>
        <v>8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32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56">
        <v>10</v>
      </c>
      <c r="M26" s="56">
        <v>10</v>
      </c>
      <c r="N26" s="56">
        <v>10</v>
      </c>
      <c r="O26" s="56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s="64" customFormat="1" ht="14.45" x14ac:dyDescent="0.35">
      <c r="A27" s="58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12</v>
      </c>
      <c r="AH27" s="52">
        <f>MAX(B27:AF27)</f>
        <v>0</v>
      </c>
      <c r="AI27" s="53">
        <f>MIN(B27:AF27)</f>
        <v>0</v>
      </c>
      <c r="AJ27" s="1"/>
      <c r="AK27" s="54"/>
      <c r="AL27" s="31"/>
      <c r="AM27"/>
      <c r="AN27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ht="14.45" x14ac:dyDescent="0.35">
      <c r="A28" s="58" t="s">
        <v>34</v>
      </c>
      <c r="B28" s="49">
        <v>8.1999999999999993</v>
      </c>
      <c r="C28" s="49">
        <v>8.1999999999999993</v>
      </c>
      <c r="D28" s="49">
        <v>8.1999999999999993</v>
      </c>
      <c r="E28" s="49">
        <v>8.1999999999999993</v>
      </c>
      <c r="F28" s="49">
        <v>8.1999999999999993</v>
      </c>
      <c r="G28" s="49">
        <v>8.1999999999999993</v>
      </c>
      <c r="H28" s="49">
        <v>8.1999999999999993</v>
      </c>
      <c r="I28" s="49">
        <v>8.1999999999999993</v>
      </c>
      <c r="J28" s="49">
        <v>8.1999999999999993</v>
      </c>
      <c r="K28" s="49">
        <v>8.1999999999999993</v>
      </c>
      <c r="L28" s="56">
        <v>8.1999999999999993</v>
      </c>
      <c r="M28" s="49">
        <v>8.1999999999999993</v>
      </c>
      <c r="N28" s="49">
        <v>8.1999999999999993</v>
      </c>
      <c r="O28" s="49">
        <v>8.1999999999999993</v>
      </c>
      <c r="P28" s="49">
        <v>8.1999999999999993</v>
      </c>
      <c r="Q28" s="49">
        <v>8.1999999999999993</v>
      </c>
      <c r="R28" s="49">
        <v>8.1999999999999993</v>
      </c>
      <c r="S28" s="49">
        <v>8.1999999999999993</v>
      </c>
      <c r="T28" s="49">
        <v>8.1999999999999993</v>
      </c>
      <c r="U28" s="49">
        <v>8.1999999999999993</v>
      </c>
      <c r="V28" s="49">
        <v>8.1999999999999993</v>
      </c>
      <c r="W28" s="49">
        <v>8.1999999999999993</v>
      </c>
      <c r="X28" s="49">
        <v>8.1999999999999993</v>
      </c>
      <c r="Y28" s="49">
        <v>8.1999999999999993</v>
      </c>
      <c r="Z28" s="49">
        <v>8.1999999999999993</v>
      </c>
      <c r="AA28" s="49">
        <v>8.1999999999999993</v>
      </c>
      <c r="AB28" s="49">
        <v>8.1999999999999993</v>
      </c>
      <c r="AC28" s="49">
        <v>8.1999999999999993</v>
      </c>
      <c r="AD28" s="49">
        <v>8.1999999999999993</v>
      </c>
      <c r="AE28" s="49">
        <v>8.1999999999999993</v>
      </c>
      <c r="AF28" s="49">
        <v>8.1999999999999993</v>
      </c>
      <c r="AG28" s="59">
        <v>10</v>
      </c>
      <c r="AH28" s="52">
        <f t="shared" si="2"/>
        <v>8.1999999999999993</v>
      </c>
      <c r="AI28" s="53">
        <f t="shared" si="3"/>
        <v>8.1999999999999993</v>
      </c>
      <c r="AK28" s="54"/>
    </row>
    <row r="29" spans="1:88" ht="14.45" x14ac:dyDescent="0.35">
      <c r="A29" s="65" t="s">
        <v>35</v>
      </c>
      <c r="B29" s="56">
        <v>150</v>
      </c>
      <c r="C29" s="56">
        <v>150</v>
      </c>
      <c r="D29" s="56">
        <v>150</v>
      </c>
      <c r="E29" s="56">
        <v>150</v>
      </c>
      <c r="F29" s="56">
        <v>150</v>
      </c>
      <c r="G29" s="56">
        <v>150</v>
      </c>
      <c r="H29" s="56">
        <v>150</v>
      </c>
      <c r="I29" s="56">
        <v>150</v>
      </c>
      <c r="J29" s="56">
        <v>150</v>
      </c>
      <c r="K29" s="56">
        <v>150</v>
      </c>
      <c r="L29" s="56">
        <v>150</v>
      </c>
      <c r="M29" s="56">
        <v>150</v>
      </c>
      <c r="N29" s="56">
        <v>150</v>
      </c>
      <c r="O29" s="56">
        <v>150</v>
      </c>
      <c r="P29" s="56">
        <v>150</v>
      </c>
      <c r="Q29" s="56">
        <v>150</v>
      </c>
      <c r="R29" s="56">
        <v>150</v>
      </c>
      <c r="S29" s="56">
        <v>150</v>
      </c>
      <c r="T29" s="56">
        <v>150</v>
      </c>
      <c r="U29" s="56">
        <v>150</v>
      </c>
      <c r="V29" s="56">
        <v>150</v>
      </c>
      <c r="W29" s="56">
        <v>150</v>
      </c>
      <c r="X29" s="56">
        <v>150</v>
      </c>
      <c r="Y29" s="56">
        <v>150</v>
      </c>
      <c r="Z29" s="56">
        <v>150</v>
      </c>
      <c r="AA29" s="56">
        <v>200</v>
      </c>
      <c r="AB29" s="56">
        <v>150</v>
      </c>
      <c r="AC29" s="56">
        <v>150</v>
      </c>
      <c r="AD29" s="56">
        <v>150</v>
      </c>
      <c r="AE29" s="56">
        <v>150</v>
      </c>
      <c r="AF29" s="56">
        <v>150</v>
      </c>
      <c r="AG29" s="59">
        <v>85</v>
      </c>
      <c r="AH29" s="52">
        <f t="shared" si="2"/>
        <v>200</v>
      </c>
      <c r="AI29" s="53">
        <f t="shared" si="3"/>
        <v>150</v>
      </c>
      <c r="AK29" s="54"/>
    </row>
    <row r="30" spans="1:88" thickBot="1" x14ac:dyDescent="0.4">
      <c r="A30" s="66" t="s">
        <v>36</v>
      </c>
      <c r="B30" s="56">
        <v>130</v>
      </c>
      <c r="C30" s="56">
        <v>145.4</v>
      </c>
      <c r="D30" s="56">
        <v>145.1</v>
      </c>
      <c r="E30" s="56">
        <v>141.69999999999999</v>
      </c>
      <c r="F30" s="56">
        <v>145.4</v>
      </c>
      <c r="G30" s="56">
        <v>145.9</v>
      </c>
      <c r="H30" s="56">
        <v>145.6</v>
      </c>
      <c r="I30" s="56">
        <v>148.4</v>
      </c>
      <c r="J30" s="56">
        <v>147</v>
      </c>
      <c r="K30" s="56">
        <v>146.1</v>
      </c>
      <c r="L30" s="67">
        <v>145.30000000000001</v>
      </c>
      <c r="M30" s="67">
        <v>144.5</v>
      </c>
      <c r="N30" s="67">
        <v>141.4</v>
      </c>
      <c r="O30" s="67">
        <v>139</v>
      </c>
      <c r="P30" s="67">
        <v>139.1</v>
      </c>
      <c r="Q30" s="67">
        <v>141.6</v>
      </c>
      <c r="R30" s="67">
        <v>141.19999999999999</v>
      </c>
      <c r="S30" s="67">
        <v>140.19999999999999</v>
      </c>
      <c r="T30" s="67">
        <v>139.6</v>
      </c>
      <c r="U30" s="67">
        <v>141.9</v>
      </c>
      <c r="V30" s="67">
        <v>118.3</v>
      </c>
      <c r="W30" s="67">
        <v>142.9</v>
      </c>
      <c r="X30" s="67">
        <v>141</v>
      </c>
      <c r="Y30" s="67">
        <v>139.30000000000001</v>
      </c>
      <c r="Z30" s="67">
        <v>138.30000000000001</v>
      </c>
      <c r="AA30" s="67">
        <v>134.4</v>
      </c>
      <c r="AB30" s="67">
        <v>137.9</v>
      </c>
      <c r="AC30" s="67">
        <v>142</v>
      </c>
      <c r="AD30" s="67">
        <v>144</v>
      </c>
      <c r="AE30" s="56">
        <v>143.6</v>
      </c>
      <c r="AF30" s="56">
        <v>149.6</v>
      </c>
      <c r="AG30" s="59">
        <v>240</v>
      </c>
      <c r="AH30" s="52">
        <f t="shared" si="2"/>
        <v>149.6</v>
      </c>
      <c r="AI30" s="53">
        <f t="shared" si="3"/>
        <v>118.3</v>
      </c>
      <c r="AK30" s="54"/>
    </row>
    <row r="31" spans="1:88" thickBot="1" x14ac:dyDescent="0.4">
      <c r="A31" s="68" t="s">
        <v>37</v>
      </c>
      <c r="B31" s="69">
        <f t="shared" ref="B31:AF31" si="4">SUM(B11:B29)</f>
        <v>394.9</v>
      </c>
      <c r="C31" s="69">
        <f t="shared" si="4"/>
        <v>394.9</v>
      </c>
      <c r="D31" s="69">
        <f t="shared" si="4"/>
        <v>394.9</v>
      </c>
      <c r="E31" s="69">
        <f t="shared" si="4"/>
        <v>391.8</v>
      </c>
      <c r="F31" s="69">
        <f t="shared" si="4"/>
        <v>392.4</v>
      </c>
      <c r="G31" s="69">
        <f t="shared" si="4"/>
        <v>393.1</v>
      </c>
      <c r="H31" s="69">
        <f t="shared" si="4"/>
        <v>383.5</v>
      </c>
      <c r="I31" s="69">
        <f t="shared" si="4"/>
        <v>393.9</v>
      </c>
      <c r="J31" s="69">
        <f t="shared" si="4"/>
        <v>394.6</v>
      </c>
      <c r="K31" s="69">
        <f t="shared" si="4"/>
        <v>392.5</v>
      </c>
      <c r="L31" s="69">
        <f t="shared" si="4"/>
        <v>391</v>
      </c>
      <c r="M31" s="69">
        <f t="shared" si="4"/>
        <v>393.9</v>
      </c>
      <c r="N31" s="69">
        <f t="shared" si="4"/>
        <v>395.9</v>
      </c>
      <c r="O31" s="69">
        <f t="shared" si="4"/>
        <v>395.9</v>
      </c>
      <c r="P31" s="69">
        <f t="shared" si="4"/>
        <v>386</v>
      </c>
      <c r="Q31" s="69">
        <f t="shared" si="4"/>
        <v>365</v>
      </c>
      <c r="R31" s="69">
        <f t="shared" si="4"/>
        <v>372.8</v>
      </c>
      <c r="S31" s="69">
        <f t="shared" si="4"/>
        <v>372.7</v>
      </c>
      <c r="T31" s="69">
        <f t="shared" si="4"/>
        <v>370</v>
      </c>
      <c r="U31" s="69">
        <f t="shared" si="4"/>
        <v>370.1</v>
      </c>
      <c r="V31" s="69">
        <f t="shared" si="4"/>
        <v>344.9</v>
      </c>
      <c r="W31" s="69">
        <f t="shared" si="4"/>
        <v>370.5</v>
      </c>
      <c r="X31" s="69">
        <f t="shared" si="4"/>
        <v>370.4</v>
      </c>
      <c r="Y31" s="69">
        <f t="shared" si="4"/>
        <v>371.8</v>
      </c>
      <c r="Z31" s="69">
        <f t="shared" si="4"/>
        <v>401.7</v>
      </c>
      <c r="AA31" s="69">
        <f t="shared" si="4"/>
        <v>450.9</v>
      </c>
      <c r="AB31" s="69">
        <f t="shared" si="4"/>
        <v>401.6</v>
      </c>
      <c r="AC31" s="69">
        <f t="shared" si="4"/>
        <v>400.5</v>
      </c>
      <c r="AD31" s="69">
        <f t="shared" si="4"/>
        <v>399.6</v>
      </c>
      <c r="AE31" s="69">
        <f t="shared" si="4"/>
        <v>398.79999999999995</v>
      </c>
      <c r="AF31" s="69">
        <f t="shared" si="4"/>
        <v>397.6</v>
      </c>
      <c r="AG31" s="59">
        <f>SUM(AG11:AG30)</f>
        <v>774.2</v>
      </c>
      <c r="AH31" s="52">
        <f t="shared" si="2"/>
        <v>450.9</v>
      </c>
      <c r="AI31" s="53">
        <f t="shared" si="3"/>
        <v>344.9</v>
      </c>
      <c r="AK31" s="54"/>
    </row>
    <row r="32" spans="1:88" ht="14.45" x14ac:dyDescent="0.35">
      <c r="A32" s="55" t="s">
        <v>38</v>
      </c>
      <c r="B32" s="48">
        <v>140</v>
      </c>
      <c r="C32" s="48">
        <v>140</v>
      </c>
      <c r="D32" s="56">
        <v>74.599999999999994</v>
      </c>
      <c r="E32" s="56">
        <v>74.400000000000006</v>
      </c>
      <c r="F32" s="56">
        <v>74.8</v>
      </c>
      <c r="G32" s="56">
        <v>75.2</v>
      </c>
      <c r="H32" s="56">
        <v>74.7</v>
      </c>
      <c r="I32" s="56">
        <v>75.599999999999994</v>
      </c>
      <c r="J32" s="56">
        <v>97.1</v>
      </c>
      <c r="K32" s="56">
        <v>140.19999999999999</v>
      </c>
      <c r="L32" s="49">
        <v>140</v>
      </c>
      <c r="M32" s="49">
        <v>138.30000000000001</v>
      </c>
      <c r="N32" s="49">
        <v>138.4</v>
      </c>
      <c r="O32" s="49">
        <v>139.5</v>
      </c>
      <c r="P32" s="49">
        <v>139.4</v>
      </c>
      <c r="Q32" s="49">
        <v>139.19999999999999</v>
      </c>
      <c r="R32" s="49">
        <v>139.1</v>
      </c>
      <c r="S32" s="49">
        <v>139.9</v>
      </c>
      <c r="T32" s="49">
        <v>140.80000000000001</v>
      </c>
      <c r="U32" s="49">
        <v>142</v>
      </c>
      <c r="V32" s="49">
        <v>142</v>
      </c>
      <c r="W32" s="49">
        <v>142.4</v>
      </c>
      <c r="X32" s="49">
        <v>142.4</v>
      </c>
      <c r="Y32" s="49">
        <v>142.19999999999999</v>
      </c>
      <c r="Z32" s="49">
        <v>142.30000000000001</v>
      </c>
      <c r="AA32" s="48">
        <v>142.4</v>
      </c>
      <c r="AB32" s="48">
        <v>142.19999999999999</v>
      </c>
      <c r="AC32" s="48">
        <v>142</v>
      </c>
      <c r="AD32" s="48">
        <v>142.19999999999999</v>
      </c>
      <c r="AE32" s="48">
        <v>142.19999999999999</v>
      </c>
      <c r="AF32" s="48">
        <v>142.4</v>
      </c>
      <c r="AG32" s="57">
        <v>144</v>
      </c>
      <c r="AH32" s="52">
        <f t="shared" si="2"/>
        <v>142.4</v>
      </c>
      <c r="AI32" s="53">
        <f t="shared" si="3"/>
        <v>74.400000000000006</v>
      </c>
      <c r="AK32" s="54"/>
    </row>
    <row r="33" spans="1:41" ht="14.45" x14ac:dyDescent="0.35">
      <c r="A33" s="58" t="s">
        <v>39</v>
      </c>
      <c r="B33" s="56">
        <v>69.5</v>
      </c>
      <c r="C33" s="56">
        <v>69.5</v>
      </c>
      <c r="D33" s="56">
        <v>69.2</v>
      </c>
      <c r="E33" s="56">
        <v>68.8</v>
      </c>
      <c r="F33" s="56">
        <v>69.5</v>
      </c>
      <c r="G33" s="56">
        <v>70.099999999999994</v>
      </c>
      <c r="H33" s="56">
        <v>69.900000000000006</v>
      </c>
      <c r="I33" s="56">
        <v>69.5</v>
      </c>
      <c r="J33" s="56">
        <v>69.5</v>
      </c>
      <c r="K33" s="56">
        <v>69.5</v>
      </c>
      <c r="L33" s="70">
        <v>71.400000000000006</v>
      </c>
      <c r="M33" s="70">
        <v>72.7</v>
      </c>
      <c r="N33" s="70">
        <v>71</v>
      </c>
      <c r="O33" s="70">
        <v>71.5</v>
      </c>
      <c r="P33" s="70">
        <v>71.5</v>
      </c>
      <c r="Q33" s="70">
        <v>68.8</v>
      </c>
      <c r="R33" s="70">
        <v>70.8</v>
      </c>
      <c r="S33" s="70">
        <v>41.3</v>
      </c>
      <c r="T33" s="70">
        <v>70.2</v>
      </c>
      <c r="U33" s="70">
        <v>70.2</v>
      </c>
      <c r="V33" s="70">
        <v>69.599999999999994</v>
      </c>
      <c r="W33" s="70">
        <v>70</v>
      </c>
      <c r="X33" s="70">
        <v>71.400000000000006</v>
      </c>
      <c r="Y33" s="70">
        <v>70.2</v>
      </c>
      <c r="Z33" s="70">
        <v>71.099999999999994</v>
      </c>
      <c r="AA33" s="56">
        <v>71.599999999999994</v>
      </c>
      <c r="AB33" s="56">
        <v>68.2</v>
      </c>
      <c r="AC33" s="56">
        <v>69.7</v>
      </c>
      <c r="AD33" s="56">
        <v>69.7</v>
      </c>
      <c r="AE33" s="56">
        <v>69.7</v>
      </c>
      <c r="AF33" s="56">
        <v>70.2</v>
      </c>
      <c r="AG33" s="59">
        <v>70</v>
      </c>
      <c r="AH33" s="52">
        <f t="shared" si="2"/>
        <v>72.7</v>
      </c>
      <c r="AI33" s="53">
        <f t="shared" si="3"/>
        <v>41.3</v>
      </c>
      <c r="AK33" s="54"/>
    </row>
    <row r="34" spans="1:41" ht="14.45" x14ac:dyDescent="0.35">
      <c r="A34" s="58" t="s">
        <v>40</v>
      </c>
      <c r="B34" s="56">
        <v>41.4</v>
      </c>
      <c r="C34" s="56">
        <v>41.4</v>
      </c>
      <c r="D34" s="56">
        <v>41.4</v>
      </c>
      <c r="E34" s="56">
        <v>41</v>
      </c>
      <c r="F34" s="56">
        <v>41</v>
      </c>
      <c r="G34" s="56">
        <v>41.4</v>
      </c>
      <c r="H34" s="56">
        <v>41.3</v>
      </c>
      <c r="I34" s="56">
        <v>41.7</v>
      </c>
      <c r="J34" s="56">
        <v>41.7</v>
      </c>
      <c r="K34" s="56">
        <v>50.5</v>
      </c>
      <c r="L34" s="70">
        <v>61.7</v>
      </c>
      <c r="M34" s="70">
        <v>40.700000000000003</v>
      </c>
      <c r="N34" s="70">
        <v>41.9</v>
      </c>
      <c r="O34" s="70">
        <v>42</v>
      </c>
      <c r="P34" s="70">
        <v>42</v>
      </c>
      <c r="Q34" s="70">
        <v>42.3</v>
      </c>
      <c r="R34" s="70">
        <v>42.1</v>
      </c>
      <c r="S34" s="70">
        <v>42.1</v>
      </c>
      <c r="T34" s="70">
        <v>42.1</v>
      </c>
      <c r="U34" s="70">
        <v>42.2</v>
      </c>
      <c r="V34" s="70">
        <v>42.2</v>
      </c>
      <c r="W34" s="70">
        <v>42.5</v>
      </c>
      <c r="X34" s="70">
        <v>42.2</v>
      </c>
      <c r="Y34" s="70">
        <v>42.3</v>
      </c>
      <c r="Z34" s="70">
        <v>42.3</v>
      </c>
      <c r="AA34" s="56">
        <v>42.2</v>
      </c>
      <c r="AB34" s="56">
        <v>42.5</v>
      </c>
      <c r="AC34" s="56">
        <v>42.3</v>
      </c>
      <c r="AD34" s="56">
        <v>42.2</v>
      </c>
      <c r="AE34" s="56">
        <v>42.2</v>
      </c>
      <c r="AF34" s="56">
        <v>42.7</v>
      </c>
      <c r="AG34" s="59">
        <v>69</v>
      </c>
      <c r="AH34" s="52">
        <f t="shared" si="2"/>
        <v>61.7</v>
      </c>
      <c r="AI34" s="53">
        <f t="shared" si="3"/>
        <v>40.700000000000003</v>
      </c>
      <c r="AK34" s="54"/>
    </row>
    <row r="35" spans="1:41" ht="14.45" x14ac:dyDescent="0.35">
      <c r="A35" s="58" t="s">
        <v>41</v>
      </c>
      <c r="B35" s="56">
        <v>28.5</v>
      </c>
      <c r="C35" s="56">
        <v>0</v>
      </c>
      <c r="D35" s="56">
        <v>29</v>
      </c>
      <c r="E35" s="56">
        <v>29</v>
      </c>
      <c r="F35" s="56">
        <v>29</v>
      </c>
      <c r="G35" s="56">
        <v>29</v>
      </c>
      <c r="H35" s="56">
        <v>29</v>
      </c>
      <c r="I35" s="56">
        <v>29</v>
      </c>
      <c r="J35" s="56">
        <v>29</v>
      </c>
      <c r="K35" s="56">
        <v>29</v>
      </c>
      <c r="L35" s="70">
        <v>29</v>
      </c>
      <c r="M35" s="70">
        <v>29</v>
      </c>
      <c r="N35" s="70">
        <v>28.7</v>
      </c>
      <c r="O35" s="70">
        <v>28.7</v>
      </c>
      <c r="P35" s="70">
        <v>29</v>
      </c>
      <c r="Q35" s="70">
        <v>29.2</v>
      </c>
      <c r="R35" s="70">
        <v>29.2</v>
      </c>
      <c r="S35" s="70">
        <v>29.2</v>
      </c>
      <c r="T35" s="70">
        <v>29.2</v>
      </c>
      <c r="U35" s="70">
        <v>29.2</v>
      </c>
      <c r="V35" s="70">
        <v>29</v>
      </c>
      <c r="W35" s="70">
        <v>29</v>
      </c>
      <c r="X35" s="70">
        <v>29.2</v>
      </c>
      <c r="Y35" s="70">
        <v>29.2</v>
      </c>
      <c r="Z35" s="70">
        <v>29</v>
      </c>
      <c r="AA35" s="56">
        <v>29.2</v>
      </c>
      <c r="AB35" s="56">
        <v>29.2</v>
      </c>
      <c r="AC35" s="56">
        <v>29</v>
      </c>
      <c r="AD35" s="56">
        <v>29</v>
      </c>
      <c r="AE35" s="56">
        <v>29</v>
      </c>
      <c r="AF35" s="56">
        <v>29.2</v>
      </c>
      <c r="AG35" s="59">
        <v>60</v>
      </c>
      <c r="AH35" s="52">
        <f t="shared" si="2"/>
        <v>29.2</v>
      </c>
      <c r="AI35" s="53">
        <f t="shared" si="3"/>
        <v>0</v>
      </c>
      <c r="AK35" s="54"/>
    </row>
    <row r="36" spans="1:41" ht="14.45" x14ac:dyDescent="0.35">
      <c r="A36" s="58" t="s">
        <v>42</v>
      </c>
      <c r="B36" s="56">
        <v>29</v>
      </c>
      <c r="C36" s="56">
        <v>29</v>
      </c>
      <c r="D36" s="56">
        <v>29</v>
      </c>
      <c r="E36" s="56">
        <v>30</v>
      </c>
      <c r="F36" s="56">
        <v>29</v>
      </c>
      <c r="G36" s="56">
        <v>29</v>
      </c>
      <c r="H36" s="56">
        <v>29</v>
      </c>
      <c r="I36" s="56">
        <v>30</v>
      </c>
      <c r="J36" s="56">
        <v>15</v>
      </c>
      <c r="K36" s="56">
        <v>15</v>
      </c>
      <c r="L36" s="49">
        <v>15</v>
      </c>
      <c r="M36" s="49">
        <v>14.6</v>
      </c>
      <c r="N36" s="49">
        <v>14.6</v>
      </c>
      <c r="O36" s="49">
        <v>14.6</v>
      </c>
      <c r="P36" s="49">
        <v>14.6</v>
      </c>
      <c r="Q36" s="49">
        <v>29</v>
      </c>
      <c r="R36" s="49">
        <v>29</v>
      </c>
      <c r="S36" s="49">
        <v>29.2</v>
      </c>
      <c r="T36" s="49">
        <v>29.2</v>
      </c>
      <c r="U36" s="49">
        <v>29.2</v>
      </c>
      <c r="V36" s="70">
        <v>29.2</v>
      </c>
      <c r="W36" s="70">
        <v>29.2</v>
      </c>
      <c r="X36" s="70">
        <v>29.2</v>
      </c>
      <c r="Y36" s="70">
        <v>30</v>
      </c>
      <c r="Z36" s="70">
        <v>30</v>
      </c>
      <c r="AA36" s="56">
        <v>29.3</v>
      </c>
      <c r="AB36" s="56">
        <v>30</v>
      </c>
      <c r="AC36" s="56">
        <v>30</v>
      </c>
      <c r="AD36" s="56">
        <v>29</v>
      </c>
      <c r="AE36" s="56">
        <v>29</v>
      </c>
      <c r="AF36" s="56">
        <v>29.3</v>
      </c>
      <c r="AG36" s="59">
        <v>30</v>
      </c>
      <c r="AH36" s="52">
        <f t="shared" si="2"/>
        <v>30</v>
      </c>
      <c r="AI36" s="53">
        <f t="shared" si="3"/>
        <v>14.6</v>
      </c>
      <c r="AK36" s="54"/>
    </row>
    <row r="37" spans="1:41" ht="14.45" x14ac:dyDescent="0.35">
      <c r="A37" s="58" t="s">
        <v>43</v>
      </c>
      <c r="B37" s="56">
        <v>10.5</v>
      </c>
      <c r="C37" s="56">
        <v>10.5</v>
      </c>
      <c r="D37" s="71">
        <v>10.5</v>
      </c>
      <c r="E37" s="71">
        <v>10.5</v>
      </c>
      <c r="F37" s="71">
        <v>10.5</v>
      </c>
      <c r="G37" s="71">
        <v>10.5</v>
      </c>
      <c r="H37" s="71">
        <v>10.4</v>
      </c>
      <c r="I37" s="71">
        <v>10.5</v>
      </c>
      <c r="J37" s="71">
        <v>10.5</v>
      </c>
      <c r="K37" s="71">
        <v>10.5</v>
      </c>
      <c r="L37" s="49">
        <v>10.5</v>
      </c>
      <c r="M37" s="49">
        <v>10.5</v>
      </c>
      <c r="N37" s="49">
        <v>10.5</v>
      </c>
      <c r="O37" s="49">
        <v>10.5</v>
      </c>
      <c r="P37" s="49">
        <v>10.4</v>
      </c>
      <c r="Q37" s="49">
        <v>10.5</v>
      </c>
      <c r="R37" s="49">
        <v>10.5</v>
      </c>
      <c r="S37" s="49">
        <v>8</v>
      </c>
      <c r="T37" s="49">
        <v>8</v>
      </c>
      <c r="U37" s="49">
        <v>10.6</v>
      </c>
      <c r="V37" s="49">
        <v>10.5</v>
      </c>
      <c r="W37" s="49">
        <v>10.4</v>
      </c>
      <c r="X37" s="49">
        <v>10.6</v>
      </c>
      <c r="Y37" s="49">
        <v>10.5</v>
      </c>
      <c r="Z37" s="49">
        <v>10.5</v>
      </c>
      <c r="AA37" s="56">
        <v>10.5</v>
      </c>
      <c r="AB37" s="56">
        <v>10.4</v>
      </c>
      <c r="AC37" s="56">
        <v>10.4</v>
      </c>
      <c r="AD37" s="56">
        <v>10.4</v>
      </c>
      <c r="AE37" s="56">
        <v>10.4</v>
      </c>
      <c r="AF37" s="56">
        <v>10.4</v>
      </c>
      <c r="AG37" s="59">
        <v>24</v>
      </c>
      <c r="AH37" s="52">
        <f t="shared" si="2"/>
        <v>10.6</v>
      </c>
      <c r="AI37" s="53">
        <f t="shared" si="3"/>
        <v>8</v>
      </c>
      <c r="AK37" s="54"/>
    </row>
    <row r="38" spans="1:41" ht="14.45" x14ac:dyDescent="0.35">
      <c r="A38" s="58" t="s">
        <v>44</v>
      </c>
      <c r="B38" s="56">
        <v>2.1</v>
      </c>
      <c r="C38" s="56">
        <v>2.1</v>
      </c>
      <c r="D38" s="56">
        <v>2.1</v>
      </c>
      <c r="E38" s="56">
        <v>2.1</v>
      </c>
      <c r="F38" s="56">
        <v>2.1</v>
      </c>
      <c r="G38" s="56">
        <v>2.1</v>
      </c>
      <c r="H38" s="56">
        <v>2.1</v>
      </c>
      <c r="I38" s="56">
        <v>2.1</v>
      </c>
      <c r="J38" s="56">
        <v>2.1</v>
      </c>
      <c r="K38" s="56">
        <v>2.1</v>
      </c>
      <c r="L38" s="49">
        <v>2.2000000000000002</v>
      </c>
      <c r="M38" s="49">
        <v>2.2000000000000002</v>
      </c>
      <c r="N38" s="49">
        <v>2.2000000000000002</v>
      </c>
      <c r="O38" s="49">
        <v>2.2000000000000002</v>
      </c>
      <c r="P38" s="49">
        <v>2.2000000000000002</v>
      </c>
      <c r="Q38" s="49">
        <v>2.2000000000000002</v>
      </c>
      <c r="R38" s="49">
        <v>2.2000000000000002</v>
      </c>
      <c r="S38" s="49">
        <v>2.2000000000000002</v>
      </c>
      <c r="T38" s="49">
        <v>2.2000000000000002</v>
      </c>
      <c r="U38" s="49">
        <v>2.2000000000000002</v>
      </c>
      <c r="V38" s="49">
        <v>2.2000000000000002</v>
      </c>
      <c r="W38" s="49">
        <v>2.2000000000000002</v>
      </c>
      <c r="X38" s="49">
        <v>2.2000000000000002</v>
      </c>
      <c r="Y38" s="49">
        <v>2.2000000000000002</v>
      </c>
      <c r="Z38" s="49">
        <v>2.2000000000000002</v>
      </c>
      <c r="AA38" s="56">
        <v>2.2000000000000002</v>
      </c>
      <c r="AB38" s="56">
        <v>2.2000000000000002</v>
      </c>
      <c r="AC38" s="56">
        <v>2.2000000000000002</v>
      </c>
      <c r="AD38" s="56">
        <v>2.2000000000000002</v>
      </c>
      <c r="AE38" s="56">
        <v>2.2000000000000002</v>
      </c>
      <c r="AF38" s="56">
        <v>2.2000000000000002</v>
      </c>
      <c r="AG38" s="59">
        <v>15</v>
      </c>
      <c r="AH38" s="52">
        <f t="shared" si="2"/>
        <v>2.2000000000000002</v>
      </c>
      <c r="AI38" s="53">
        <f t="shared" si="3"/>
        <v>2.1</v>
      </c>
      <c r="AK38" s="54"/>
    </row>
    <row r="39" spans="1:41" ht="14.45" x14ac:dyDescent="0.35">
      <c r="A39" s="58" t="s">
        <v>45</v>
      </c>
      <c r="B39" s="56">
        <v>7</v>
      </c>
      <c r="C39" s="56">
        <v>7</v>
      </c>
      <c r="D39" s="56">
        <v>7</v>
      </c>
      <c r="E39" s="56">
        <v>7</v>
      </c>
      <c r="F39" s="56">
        <v>7</v>
      </c>
      <c r="G39" s="56">
        <v>7</v>
      </c>
      <c r="H39" s="56">
        <v>7</v>
      </c>
      <c r="I39" s="56">
        <v>7</v>
      </c>
      <c r="J39" s="56">
        <v>7</v>
      </c>
      <c r="K39" s="56">
        <v>7</v>
      </c>
      <c r="L39" s="49">
        <v>7</v>
      </c>
      <c r="M39" s="49">
        <v>7</v>
      </c>
      <c r="N39" s="49">
        <v>7</v>
      </c>
      <c r="O39" s="49">
        <v>7</v>
      </c>
      <c r="P39" s="49">
        <v>7</v>
      </c>
      <c r="Q39" s="49">
        <v>7</v>
      </c>
      <c r="R39" s="49">
        <v>7</v>
      </c>
      <c r="S39" s="49">
        <v>7</v>
      </c>
      <c r="T39" s="49">
        <v>7</v>
      </c>
      <c r="U39" s="49">
        <v>7</v>
      </c>
      <c r="V39" s="49">
        <v>7</v>
      </c>
      <c r="W39" s="49">
        <v>7</v>
      </c>
      <c r="X39" s="49">
        <v>7</v>
      </c>
      <c r="Y39" s="49">
        <v>7</v>
      </c>
      <c r="Z39" s="49">
        <v>7</v>
      </c>
      <c r="AA39" s="56">
        <v>7</v>
      </c>
      <c r="AB39" s="56">
        <v>7</v>
      </c>
      <c r="AC39" s="56">
        <v>7</v>
      </c>
      <c r="AD39" s="56">
        <v>7</v>
      </c>
      <c r="AE39" s="56">
        <v>7</v>
      </c>
      <c r="AF39" s="56">
        <v>7</v>
      </c>
      <c r="AG39" s="59">
        <v>14.1</v>
      </c>
      <c r="AH39" s="52">
        <f t="shared" si="2"/>
        <v>7</v>
      </c>
      <c r="AI39" s="53">
        <f t="shared" si="3"/>
        <v>7</v>
      </c>
      <c r="AK39" s="54"/>
      <c r="AL39" s="64"/>
      <c r="AO39" s="64"/>
    </row>
    <row r="40" spans="1:41" s="64" customFormat="1" ht="14.45" x14ac:dyDescent="0.35">
      <c r="A40" s="72" t="s">
        <v>46</v>
      </c>
      <c r="B40" s="56">
        <v>13</v>
      </c>
      <c r="C40" s="56">
        <v>13</v>
      </c>
      <c r="D40" s="56">
        <v>13</v>
      </c>
      <c r="E40" s="56">
        <v>13</v>
      </c>
      <c r="F40" s="56">
        <v>13</v>
      </c>
      <c r="G40" s="56">
        <v>13</v>
      </c>
      <c r="H40" s="56">
        <v>13</v>
      </c>
      <c r="I40" s="71">
        <v>13</v>
      </c>
      <c r="J40" s="71">
        <v>13</v>
      </c>
      <c r="K40" s="71">
        <v>13</v>
      </c>
      <c r="L40" s="49">
        <v>13</v>
      </c>
      <c r="M40" s="49">
        <v>13</v>
      </c>
      <c r="N40" s="49">
        <v>13</v>
      </c>
      <c r="O40" s="49">
        <v>13</v>
      </c>
      <c r="P40" s="49">
        <v>13</v>
      </c>
      <c r="Q40" s="49">
        <v>13</v>
      </c>
      <c r="R40" s="49">
        <v>13</v>
      </c>
      <c r="S40" s="49">
        <v>13</v>
      </c>
      <c r="T40" s="49">
        <v>13</v>
      </c>
      <c r="U40" s="49">
        <v>13</v>
      </c>
      <c r="V40" s="49">
        <v>13</v>
      </c>
      <c r="W40" s="49">
        <v>13</v>
      </c>
      <c r="X40" s="49">
        <v>13</v>
      </c>
      <c r="Y40" s="49">
        <v>13</v>
      </c>
      <c r="Z40" s="49">
        <v>13</v>
      </c>
      <c r="AA40" s="56">
        <v>13</v>
      </c>
      <c r="AB40" s="56">
        <v>13</v>
      </c>
      <c r="AC40" s="56">
        <v>13</v>
      </c>
      <c r="AD40" s="56">
        <v>13</v>
      </c>
      <c r="AE40" s="56">
        <v>13</v>
      </c>
      <c r="AF40" s="56">
        <v>13</v>
      </c>
      <c r="AG40" s="59">
        <v>14</v>
      </c>
      <c r="AH40" s="52">
        <f t="shared" si="2"/>
        <v>13</v>
      </c>
      <c r="AI40" s="53">
        <f t="shared" si="3"/>
        <v>13</v>
      </c>
      <c r="AJ40" s="1"/>
      <c r="AK40" s="54"/>
      <c r="AL40"/>
      <c r="AM40"/>
      <c r="AN40"/>
      <c r="AO40"/>
    </row>
    <row r="41" spans="1:41" ht="14.45" x14ac:dyDescent="0.35">
      <c r="A41" s="58" t="s">
        <v>47</v>
      </c>
      <c r="B41" s="56">
        <v>9</v>
      </c>
      <c r="C41" s="56">
        <v>9</v>
      </c>
      <c r="D41" s="56">
        <v>9</v>
      </c>
      <c r="E41" s="56">
        <v>9</v>
      </c>
      <c r="F41" s="56">
        <v>9</v>
      </c>
      <c r="G41" s="56">
        <v>9</v>
      </c>
      <c r="H41" s="56">
        <v>9</v>
      </c>
      <c r="I41" s="56">
        <v>8.9</v>
      </c>
      <c r="J41" s="56">
        <v>8.9</v>
      </c>
      <c r="K41" s="56">
        <v>8.9</v>
      </c>
      <c r="L41" s="49">
        <v>8.9</v>
      </c>
      <c r="M41" s="49">
        <v>8.9</v>
      </c>
      <c r="N41" s="49">
        <v>8.9</v>
      </c>
      <c r="O41" s="49">
        <v>8.9</v>
      </c>
      <c r="P41" s="49">
        <v>8.9</v>
      </c>
      <c r="Q41" s="49">
        <v>8.9</v>
      </c>
      <c r="R41" s="49">
        <v>5.0999999999999996</v>
      </c>
      <c r="S41" s="49">
        <v>4.4000000000000004</v>
      </c>
      <c r="T41" s="49">
        <v>9.1</v>
      </c>
      <c r="U41" s="49">
        <v>9</v>
      </c>
      <c r="V41" s="49">
        <v>9</v>
      </c>
      <c r="W41" s="49">
        <v>8.4</v>
      </c>
      <c r="X41" s="49">
        <v>8.4</v>
      </c>
      <c r="Y41" s="49">
        <v>8.4</v>
      </c>
      <c r="Z41" s="49">
        <v>8.9</v>
      </c>
      <c r="AA41" s="56">
        <v>8.9</v>
      </c>
      <c r="AB41" s="56">
        <v>8.9</v>
      </c>
      <c r="AC41" s="56">
        <v>8.9</v>
      </c>
      <c r="AD41" s="56">
        <v>8.9</v>
      </c>
      <c r="AE41" s="56">
        <v>8.9</v>
      </c>
      <c r="AF41" s="56">
        <v>8.9</v>
      </c>
      <c r="AG41" s="59">
        <v>10.050000000000001</v>
      </c>
      <c r="AH41" s="52">
        <f t="shared" si="2"/>
        <v>9.1</v>
      </c>
      <c r="AI41" s="53">
        <f t="shared" si="3"/>
        <v>4.4000000000000004</v>
      </c>
      <c r="AK41" s="54"/>
    </row>
    <row r="42" spans="1:41" ht="14.45" x14ac:dyDescent="0.35">
      <c r="A42" s="58" t="s">
        <v>48</v>
      </c>
      <c r="B42" s="56">
        <v>6</v>
      </c>
      <c r="C42" s="56">
        <v>6</v>
      </c>
      <c r="D42" s="56">
        <v>6</v>
      </c>
      <c r="E42" s="56">
        <v>6</v>
      </c>
      <c r="F42" s="56">
        <v>6</v>
      </c>
      <c r="G42" s="56">
        <v>6</v>
      </c>
      <c r="H42" s="56">
        <v>6</v>
      </c>
      <c r="I42" s="56">
        <v>6</v>
      </c>
      <c r="J42" s="56">
        <v>6</v>
      </c>
      <c r="K42" s="56">
        <v>6</v>
      </c>
      <c r="L42" s="49">
        <v>6</v>
      </c>
      <c r="M42" s="49">
        <v>6</v>
      </c>
      <c r="N42" s="49">
        <v>6</v>
      </c>
      <c r="O42" s="49">
        <v>6</v>
      </c>
      <c r="P42" s="49">
        <v>6</v>
      </c>
      <c r="Q42" s="49">
        <v>6</v>
      </c>
      <c r="R42" s="49">
        <v>6</v>
      </c>
      <c r="S42" s="49">
        <v>6</v>
      </c>
      <c r="T42" s="49">
        <v>6</v>
      </c>
      <c r="U42" s="49">
        <v>6</v>
      </c>
      <c r="V42" s="49">
        <v>6</v>
      </c>
      <c r="W42" s="49">
        <v>6</v>
      </c>
      <c r="X42" s="49">
        <v>6</v>
      </c>
      <c r="Y42" s="49">
        <v>6</v>
      </c>
      <c r="Z42" s="49">
        <v>6</v>
      </c>
      <c r="AA42" s="56">
        <v>6</v>
      </c>
      <c r="AB42" s="56">
        <v>6</v>
      </c>
      <c r="AC42" s="56">
        <v>6</v>
      </c>
      <c r="AD42" s="56">
        <v>6</v>
      </c>
      <c r="AE42" s="56">
        <v>6</v>
      </c>
      <c r="AF42" s="56">
        <v>6</v>
      </c>
      <c r="AG42" s="59">
        <v>6.2</v>
      </c>
      <c r="AH42" s="52">
        <f t="shared" si="2"/>
        <v>6</v>
      </c>
      <c r="AI42" s="53">
        <f t="shared" si="3"/>
        <v>6</v>
      </c>
      <c r="AK42" s="54"/>
    </row>
    <row r="43" spans="1:41" thickBot="1" x14ac:dyDescent="0.4">
      <c r="A43" s="65" t="s">
        <v>49</v>
      </c>
      <c r="B43" s="73">
        <f t="shared" ref="B43" si="5">B180</f>
        <v>3.54</v>
      </c>
      <c r="C43" s="73">
        <f t="shared" ref="C43:AF43" si="6">C180</f>
        <v>3.54</v>
      </c>
      <c r="D43" s="73">
        <f t="shared" si="6"/>
        <v>3.54</v>
      </c>
      <c r="E43" s="73">
        <f t="shared" si="6"/>
        <v>3.54</v>
      </c>
      <c r="F43" s="73">
        <f t="shared" si="6"/>
        <v>3.54</v>
      </c>
      <c r="G43" s="73">
        <f t="shared" si="6"/>
        <v>3.54</v>
      </c>
      <c r="H43" s="73">
        <f t="shared" si="6"/>
        <v>3.54</v>
      </c>
      <c r="I43" s="73">
        <f t="shared" si="6"/>
        <v>3.54</v>
      </c>
      <c r="J43" s="73">
        <f t="shared" si="6"/>
        <v>3.54</v>
      </c>
      <c r="K43" s="73">
        <f t="shared" si="6"/>
        <v>3.54</v>
      </c>
      <c r="L43" s="73">
        <f t="shared" si="6"/>
        <v>3.54</v>
      </c>
      <c r="M43" s="73">
        <f t="shared" si="6"/>
        <v>3.54</v>
      </c>
      <c r="N43" s="73">
        <f t="shared" si="6"/>
        <v>3.54</v>
      </c>
      <c r="O43" s="73">
        <f t="shared" si="6"/>
        <v>3.54</v>
      </c>
      <c r="P43" s="73">
        <f t="shared" si="6"/>
        <v>3.54</v>
      </c>
      <c r="Q43" s="73">
        <f t="shared" si="6"/>
        <v>3.54</v>
      </c>
      <c r="R43" s="73">
        <f t="shared" si="6"/>
        <v>3.54</v>
      </c>
      <c r="S43" s="73">
        <f t="shared" si="6"/>
        <v>3.54</v>
      </c>
      <c r="T43" s="73">
        <f t="shared" si="6"/>
        <v>3.54</v>
      </c>
      <c r="U43" s="73">
        <f t="shared" si="6"/>
        <v>3.54</v>
      </c>
      <c r="V43" s="73">
        <f t="shared" si="6"/>
        <v>3.54</v>
      </c>
      <c r="W43" s="73">
        <f t="shared" si="6"/>
        <v>3.54</v>
      </c>
      <c r="X43" s="73">
        <f t="shared" si="6"/>
        <v>3.54</v>
      </c>
      <c r="Y43" s="73">
        <f t="shared" si="6"/>
        <v>3.54</v>
      </c>
      <c r="Z43" s="73">
        <f t="shared" si="6"/>
        <v>3.54</v>
      </c>
      <c r="AA43" s="73">
        <v>3.5</v>
      </c>
      <c r="AB43" s="73">
        <f t="shared" si="6"/>
        <v>3.54</v>
      </c>
      <c r="AC43" s="73">
        <f t="shared" si="6"/>
        <v>3.54</v>
      </c>
      <c r="AD43" s="73">
        <f t="shared" si="6"/>
        <v>3.54</v>
      </c>
      <c r="AE43" s="73">
        <f t="shared" si="6"/>
        <v>3.54</v>
      </c>
      <c r="AF43" s="73">
        <f t="shared" si="6"/>
        <v>3.54</v>
      </c>
      <c r="AG43" s="73">
        <f>AG180</f>
        <v>8.56</v>
      </c>
      <c r="AH43" s="52">
        <f t="shared" si="2"/>
        <v>3.54</v>
      </c>
      <c r="AI43" s="53">
        <f t="shared" si="3"/>
        <v>3.5</v>
      </c>
      <c r="AK43" s="54"/>
    </row>
    <row r="44" spans="1:41" thickBot="1" x14ac:dyDescent="0.4">
      <c r="A44" s="68" t="s">
        <v>50</v>
      </c>
      <c r="B44" s="69">
        <f t="shared" ref="B44:AF44" si="7">SUM(B32:B43)</f>
        <v>359.54</v>
      </c>
      <c r="C44" s="69">
        <f t="shared" si="7"/>
        <v>331.04</v>
      </c>
      <c r="D44" s="69">
        <f t="shared" si="7"/>
        <v>294.34000000000003</v>
      </c>
      <c r="E44" s="69">
        <f t="shared" si="7"/>
        <v>294.33999999999997</v>
      </c>
      <c r="F44" s="69">
        <f t="shared" si="7"/>
        <v>294.44</v>
      </c>
      <c r="G44" s="69">
        <f t="shared" si="7"/>
        <v>295.84000000000003</v>
      </c>
      <c r="H44" s="69">
        <f t="shared" si="7"/>
        <v>294.94000000000005</v>
      </c>
      <c r="I44" s="69">
        <f t="shared" si="7"/>
        <v>296.84000000000003</v>
      </c>
      <c r="J44" s="69">
        <f t="shared" si="7"/>
        <v>303.34000000000003</v>
      </c>
      <c r="K44" s="69">
        <f t="shared" si="7"/>
        <v>355.24</v>
      </c>
      <c r="L44" s="69">
        <f t="shared" si="7"/>
        <v>368.24</v>
      </c>
      <c r="M44" s="69">
        <f t="shared" si="7"/>
        <v>346.44</v>
      </c>
      <c r="N44" s="69">
        <f t="shared" si="7"/>
        <v>345.74</v>
      </c>
      <c r="O44" s="69">
        <f t="shared" si="7"/>
        <v>347.44</v>
      </c>
      <c r="P44" s="69">
        <f t="shared" si="7"/>
        <v>347.53999999999996</v>
      </c>
      <c r="Q44" s="69">
        <f t="shared" si="7"/>
        <v>359.64</v>
      </c>
      <c r="R44" s="69">
        <f t="shared" si="7"/>
        <v>357.54</v>
      </c>
      <c r="S44" s="69">
        <f t="shared" si="7"/>
        <v>325.83999999999997</v>
      </c>
      <c r="T44" s="69">
        <f t="shared" si="7"/>
        <v>360.34000000000003</v>
      </c>
      <c r="U44" s="69">
        <f t="shared" si="7"/>
        <v>364.14</v>
      </c>
      <c r="V44" s="69">
        <f t="shared" si="7"/>
        <v>363.24</v>
      </c>
      <c r="W44" s="69">
        <f t="shared" si="7"/>
        <v>363.63999999999993</v>
      </c>
      <c r="X44" s="69">
        <f t="shared" si="7"/>
        <v>365.14</v>
      </c>
      <c r="Y44" s="69">
        <f t="shared" si="7"/>
        <v>364.53999999999996</v>
      </c>
      <c r="Z44" s="69">
        <f t="shared" si="7"/>
        <v>365.84</v>
      </c>
      <c r="AA44" s="69">
        <f t="shared" si="7"/>
        <v>365.79999999999995</v>
      </c>
      <c r="AB44" s="69">
        <f t="shared" si="7"/>
        <v>363.13999999999993</v>
      </c>
      <c r="AC44" s="69">
        <f t="shared" si="7"/>
        <v>364.03999999999996</v>
      </c>
      <c r="AD44" s="69">
        <f t="shared" si="7"/>
        <v>363.13999999999993</v>
      </c>
      <c r="AE44" s="69">
        <f t="shared" si="7"/>
        <v>363.13999999999993</v>
      </c>
      <c r="AF44" s="69">
        <f t="shared" si="7"/>
        <v>364.84</v>
      </c>
      <c r="AG44" s="74">
        <f>SUM(AG32:AG43)</f>
        <v>464.91</v>
      </c>
      <c r="AH44" s="52">
        <f t="shared" si="2"/>
        <v>368.24</v>
      </c>
      <c r="AI44" s="53">
        <f t="shared" si="3"/>
        <v>294.33999999999997</v>
      </c>
      <c r="AK44" s="54"/>
    </row>
    <row r="45" spans="1:41" ht="14.45" x14ac:dyDescent="0.35">
      <c r="A45" s="55" t="s">
        <v>51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30.1</v>
      </c>
      <c r="K45" s="56">
        <v>9.9</v>
      </c>
      <c r="L45" s="75">
        <v>0</v>
      </c>
      <c r="M45" s="75">
        <v>0</v>
      </c>
      <c r="N45" s="75">
        <v>0</v>
      </c>
      <c r="O45" s="75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60</v>
      </c>
      <c r="AA45" s="49">
        <v>59.3</v>
      </c>
      <c r="AB45" s="49">
        <v>59.4</v>
      </c>
      <c r="AC45" s="49">
        <v>50.2</v>
      </c>
      <c r="AD45" s="49">
        <v>39.4</v>
      </c>
      <c r="AE45" s="49">
        <v>55</v>
      </c>
      <c r="AF45" s="49">
        <v>39</v>
      </c>
      <c r="AG45" s="57">
        <v>60</v>
      </c>
      <c r="AH45" s="52">
        <f t="shared" si="2"/>
        <v>60</v>
      </c>
      <c r="AI45" s="53">
        <f t="shared" si="3"/>
        <v>0</v>
      </c>
      <c r="AK45" s="54"/>
    </row>
    <row r="46" spans="1:41" ht="14.45" x14ac:dyDescent="0.35">
      <c r="A46" s="58" t="s">
        <v>52</v>
      </c>
      <c r="B46" s="56">
        <v>0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12.2</v>
      </c>
      <c r="K46" s="56">
        <v>6.9</v>
      </c>
      <c r="L46" s="75">
        <v>0</v>
      </c>
      <c r="M46" s="75">
        <v>0</v>
      </c>
      <c r="N46" s="75">
        <v>0</v>
      </c>
      <c r="O46" s="75">
        <v>0</v>
      </c>
      <c r="P46" s="70">
        <v>0</v>
      </c>
      <c r="Q46" s="70">
        <v>0</v>
      </c>
      <c r="R46" s="49">
        <v>0</v>
      </c>
      <c r="S46" s="49">
        <v>0</v>
      </c>
      <c r="T46" s="49">
        <v>0</v>
      </c>
      <c r="U46" s="49">
        <v>0</v>
      </c>
      <c r="V46" s="70">
        <v>0</v>
      </c>
      <c r="W46" s="70">
        <v>0</v>
      </c>
      <c r="X46" s="70">
        <v>0</v>
      </c>
      <c r="Y46" s="49">
        <v>0</v>
      </c>
      <c r="Z46" s="70">
        <v>21</v>
      </c>
      <c r="AA46" s="49">
        <v>31.2</v>
      </c>
      <c r="AB46" s="70">
        <v>29.7</v>
      </c>
      <c r="AC46" s="70">
        <v>25.6</v>
      </c>
      <c r="AD46" s="70">
        <v>24</v>
      </c>
      <c r="AE46" s="70">
        <v>27.5</v>
      </c>
      <c r="AF46" s="70">
        <v>17.399999999999999</v>
      </c>
      <c r="AG46" s="59">
        <v>32</v>
      </c>
      <c r="AH46" s="52">
        <f t="shared" si="2"/>
        <v>31.2</v>
      </c>
      <c r="AI46" s="53">
        <f t="shared" si="3"/>
        <v>0</v>
      </c>
      <c r="AK46" s="54"/>
    </row>
    <row r="47" spans="1:41" thickBot="1" x14ac:dyDescent="0.4">
      <c r="A47" s="72" t="s">
        <v>53</v>
      </c>
      <c r="B47" s="71">
        <v>0</v>
      </c>
      <c r="C47" s="71">
        <v>0</v>
      </c>
      <c r="D47" s="71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4.5</v>
      </c>
      <c r="K47" s="71">
        <v>2.5</v>
      </c>
      <c r="L47" s="76">
        <v>0</v>
      </c>
      <c r="M47" s="76">
        <v>0</v>
      </c>
      <c r="N47" s="76">
        <v>0</v>
      </c>
      <c r="O47" s="76">
        <v>0</v>
      </c>
      <c r="P47" s="77">
        <v>0</v>
      </c>
      <c r="Q47" s="77">
        <v>0</v>
      </c>
      <c r="R47" s="49">
        <v>0</v>
      </c>
      <c r="S47" s="49">
        <v>0</v>
      </c>
      <c r="T47" s="49">
        <v>0</v>
      </c>
      <c r="U47" s="49">
        <v>0</v>
      </c>
      <c r="V47" s="77">
        <v>0</v>
      </c>
      <c r="W47" s="77">
        <v>0</v>
      </c>
      <c r="X47" s="77">
        <v>0</v>
      </c>
      <c r="Y47" s="49">
        <v>0</v>
      </c>
      <c r="Z47" s="77">
        <v>7.4</v>
      </c>
      <c r="AA47" s="49">
        <v>11.4</v>
      </c>
      <c r="AB47" s="77">
        <v>10.8</v>
      </c>
      <c r="AC47" s="77">
        <v>9.3000000000000007</v>
      </c>
      <c r="AD47" s="77">
        <v>8.6999999999999993</v>
      </c>
      <c r="AE47" s="77">
        <v>10</v>
      </c>
      <c r="AF47" s="77">
        <v>6.4</v>
      </c>
      <c r="AG47" s="78">
        <v>14</v>
      </c>
      <c r="AH47" s="52">
        <f t="shared" si="2"/>
        <v>11.4</v>
      </c>
      <c r="AI47" s="53">
        <f t="shared" si="3"/>
        <v>0</v>
      </c>
      <c r="AK47" s="54"/>
    </row>
    <row r="48" spans="1:41" thickBot="1" x14ac:dyDescent="0.4">
      <c r="A48" s="68" t="s">
        <v>54</v>
      </c>
      <c r="B48" s="69">
        <f>SUM(B45:B47)</f>
        <v>0</v>
      </c>
      <c r="C48" s="69">
        <f t="shared" ref="C48:AF48" si="8">SUM(C45:C47)</f>
        <v>0</v>
      </c>
      <c r="D48" s="69">
        <f t="shared" si="8"/>
        <v>0</v>
      </c>
      <c r="E48" s="69">
        <f t="shared" si="8"/>
        <v>0</v>
      </c>
      <c r="F48" s="69">
        <f t="shared" si="8"/>
        <v>0</v>
      </c>
      <c r="G48" s="69">
        <f t="shared" si="8"/>
        <v>0</v>
      </c>
      <c r="H48" s="69">
        <f t="shared" si="8"/>
        <v>0</v>
      </c>
      <c r="I48" s="69">
        <f t="shared" si="8"/>
        <v>0</v>
      </c>
      <c r="J48" s="69">
        <f t="shared" si="8"/>
        <v>46.8</v>
      </c>
      <c r="K48" s="69">
        <f>SUM(K45:K47)</f>
        <v>19.3</v>
      </c>
      <c r="L48" s="69">
        <f t="shared" si="8"/>
        <v>0</v>
      </c>
      <c r="M48" s="69">
        <f>SUM(M45:M47)</f>
        <v>0</v>
      </c>
      <c r="N48" s="69">
        <f>SUM(N45:N47)</f>
        <v>0</v>
      </c>
      <c r="O48" s="69">
        <f t="shared" si="8"/>
        <v>0</v>
      </c>
      <c r="P48" s="69">
        <f t="shared" si="8"/>
        <v>0</v>
      </c>
      <c r="Q48" s="69">
        <f t="shared" si="8"/>
        <v>0</v>
      </c>
      <c r="R48" s="69">
        <f t="shared" si="8"/>
        <v>0</v>
      </c>
      <c r="S48" s="69">
        <f t="shared" si="8"/>
        <v>0</v>
      </c>
      <c r="T48" s="69">
        <f t="shared" si="8"/>
        <v>0</v>
      </c>
      <c r="U48" s="69">
        <f t="shared" si="8"/>
        <v>0</v>
      </c>
      <c r="V48" s="69">
        <f t="shared" si="8"/>
        <v>0</v>
      </c>
      <c r="W48" s="69">
        <f t="shared" si="8"/>
        <v>0</v>
      </c>
      <c r="X48" s="69">
        <f t="shared" si="8"/>
        <v>0</v>
      </c>
      <c r="Y48" s="69">
        <f t="shared" si="8"/>
        <v>0</v>
      </c>
      <c r="Z48" s="69">
        <f t="shared" si="8"/>
        <v>88.4</v>
      </c>
      <c r="AA48" s="69">
        <f t="shared" si="8"/>
        <v>101.9</v>
      </c>
      <c r="AB48" s="69">
        <f t="shared" si="8"/>
        <v>99.899999999999991</v>
      </c>
      <c r="AC48" s="69">
        <f t="shared" si="8"/>
        <v>85.100000000000009</v>
      </c>
      <c r="AD48" s="69">
        <f t="shared" si="8"/>
        <v>72.099999999999994</v>
      </c>
      <c r="AE48" s="69">
        <f t="shared" si="8"/>
        <v>92.5</v>
      </c>
      <c r="AF48" s="69">
        <f t="shared" si="8"/>
        <v>62.8</v>
      </c>
      <c r="AG48" s="74">
        <f>SUM(AG45:AG47)</f>
        <v>106</v>
      </c>
      <c r="AH48" s="52">
        <f t="shared" si="2"/>
        <v>101.9</v>
      </c>
      <c r="AI48" s="53">
        <f t="shared" si="3"/>
        <v>0</v>
      </c>
      <c r="AK48" s="54"/>
    </row>
    <row r="49" spans="1:37" ht="14.45" x14ac:dyDescent="0.35">
      <c r="A49" s="55" t="s">
        <v>55</v>
      </c>
      <c r="B49" s="49">
        <v>22.5</v>
      </c>
      <c r="C49" s="49">
        <v>22</v>
      </c>
      <c r="D49" s="49">
        <v>40.6</v>
      </c>
      <c r="E49" s="49">
        <v>39.56</v>
      </c>
      <c r="F49" s="49">
        <v>41.28</v>
      </c>
      <c r="G49" s="49">
        <v>34.619999999999997</v>
      </c>
      <c r="H49" s="49">
        <v>32.5</v>
      </c>
      <c r="I49" s="49">
        <v>30</v>
      </c>
      <c r="J49" s="49">
        <v>44.9</v>
      </c>
      <c r="K49" s="49">
        <v>26.4</v>
      </c>
      <c r="L49" s="49">
        <v>37.1</v>
      </c>
      <c r="M49" s="49">
        <v>56.8</v>
      </c>
      <c r="N49" s="49">
        <v>43.4</v>
      </c>
      <c r="O49" s="49">
        <v>37</v>
      </c>
      <c r="P49" s="49">
        <v>36.799999999999997</v>
      </c>
      <c r="Q49" s="49">
        <v>18.899999999999999</v>
      </c>
      <c r="R49" s="49">
        <v>26.3</v>
      </c>
      <c r="S49" s="49">
        <v>22</v>
      </c>
      <c r="T49" s="49">
        <v>35.9</v>
      </c>
      <c r="U49" s="49">
        <v>33.6</v>
      </c>
      <c r="V49" s="49">
        <v>35.4</v>
      </c>
      <c r="W49" s="49">
        <v>25.4</v>
      </c>
      <c r="X49" s="49">
        <v>33</v>
      </c>
      <c r="Y49" s="49">
        <v>36</v>
      </c>
      <c r="Z49" s="49">
        <v>39.6</v>
      </c>
      <c r="AA49" s="49">
        <v>63.47</v>
      </c>
      <c r="AB49" s="49">
        <v>67.180000000000007</v>
      </c>
      <c r="AC49" s="49">
        <v>67</v>
      </c>
      <c r="AD49" s="49">
        <v>64</v>
      </c>
      <c r="AE49" s="49">
        <v>45</v>
      </c>
      <c r="AF49" s="49">
        <v>44.41</v>
      </c>
      <c r="AG49" s="57"/>
      <c r="AH49" s="52">
        <f t="shared" si="2"/>
        <v>67.180000000000007</v>
      </c>
      <c r="AI49" s="53">
        <f t="shared" si="3"/>
        <v>18.899999999999999</v>
      </c>
      <c r="AK49" s="54"/>
    </row>
    <row r="50" spans="1:37" ht="14.45" x14ac:dyDescent="0.35">
      <c r="A50" s="58" t="s">
        <v>56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0">
        <v>0</v>
      </c>
      <c r="AB50" s="70">
        <v>0</v>
      </c>
      <c r="AC50" s="70">
        <v>48</v>
      </c>
      <c r="AD50" s="70">
        <v>95</v>
      </c>
      <c r="AE50" s="70">
        <v>43.3</v>
      </c>
      <c r="AF50" s="70">
        <v>42.9</v>
      </c>
      <c r="AG50" s="59"/>
      <c r="AH50" s="52">
        <f t="shared" si="2"/>
        <v>95</v>
      </c>
      <c r="AI50" s="53">
        <f t="shared" si="3"/>
        <v>0</v>
      </c>
      <c r="AK50" s="54"/>
    </row>
    <row r="51" spans="1:37" ht="14.45" x14ac:dyDescent="0.35">
      <c r="A51" s="58" t="s">
        <v>57</v>
      </c>
      <c r="B51" s="70">
        <v>249.3</v>
      </c>
      <c r="C51" s="70">
        <v>270</v>
      </c>
      <c r="D51" s="70">
        <v>220</v>
      </c>
      <c r="E51" s="70">
        <v>234</v>
      </c>
      <c r="F51" s="70">
        <v>220</v>
      </c>
      <c r="G51" s="49">
        <v>214</v>
      </c>
      <c r="H51" s="49">
        <v>212</v>
      </c>
      <c r="I51" s="49">
        <v>216.8</v>
      </c>
      <c r="J51" s="49">
        <v>200</v>
      </c>
      <c r="K51" s="49">
        <v>160</v>
      </c>
      <c r="L51" s="70">
        <v>165</v>
      </c>
      <c r="M51" s="70">
        <v>149</v>
      </c>
      <c r="N51" s="70">
        <v>145</v>
      </c>
      <c r="O51" s="70">
        <v>140</v>
      </c>
      <c r="P51" s="70">
        <v>139</v>
      </c>
      <c r="Q51" s="70">
        <v>162</v>
      </c>
      <c r="R51" s="70">
        <v>186</v>
      </c>
      <c r="S51" s="70">
        <v>222</v>
      </c>
      <c r="T51" s="70">
        <v>182</v>
      </c>
      <c r="U51" s="80">
        <v>180</v>
      </c>
      <c r="V51" s="80">
        <v>202</v>
      </c>
      <c r="W51" s="80">
        <f>95.7+96.8</f>
        <v>192.5</v>
      </c>
      <c r="X51" s="80">
        <v>220</v>
      </c>
      <c r="Y51" s="80">
        <v>250</v>
      </c>
      <c r="Z51" s="80">
        <v>270</v>
      </c>
      <c r="AA51" s="70">
        <v>282</v>
      </c>
      <c r="AB51" s="70">
        <v>254</v>
      </c>
      <c r="AC51" s="70">
        <v>172</v>
      </c>
      <c r="AD51" s="70">
        <v>38</v>
      </c>
      <c r="AE51" s="70">
        <v>27</v>
      </c>
      <c r="AF51" s="70">
        <v>27</v>
      </c>
      <c r="AG51" s="81"/>
      <c r="AH51" s="52">
        <f t="shared" si="2"/>
        <v>282</v>
      </c>
      <c r="AI51" s="53">
        <f t="shared" si="3"/>
        <v>27</v>
      </c>
      <c r="AK51" s="54"/>
    </row>
    <row r="52" spans="1:37" ht="14.45" x14ac:dyDescent="0.35">
      <c r="A52" s="58" t="s">
        <v>58</v>
      </c>
      <c r="B52" s="82">
        <v>0</v>
      </c>
      <c r="C52" s="82">
        <v>0</v>
      </c>
      <c r="D52" s="82">
        <v>11</v>
      </c>
      <c r="E52" s="82">
        <v>11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11</v>
      </c>
      <c r="AI52" s="53">
        <f t="shared" si="3"/>
        <v>0</v>
      </c>
      <c r="AK52" s="54"/>
    </row>
    <row r="53" spans="1:37" ht="14.45" x14ac:dyDescent="0.35">
      <c r="A53" s="58" t="s">
        <v>59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49">
        <v>0</v>
      </c>
      <c r="AB53" s="82">
        <v>0</v>
      </c>
      <c r="AC53" s="82">
        <v>0</v>
      </c>
      <c r="AD53" s="49">
        <v>67.2</v>
      </c>
      <c r="AE53" s="49">
        <v>69.2</v>
      </c>
      <c r="AF53" s="49">
        <v>64.900000000000006</v>
      </c>
      <c r="AG53" s="81"/>
      <c r="AH53" s="52">
        <f t="shared" si="2"/>
        <v>69.2</v>
      </c>
      <c r="AI53" s="53">
        <f t="shared" si="3"/>
        <v>0</v>
      </c>
      <c r="AK53" s="54"/>
    </row>
    <row r="54" spans="1:37" ht="14.45" x14ac:dyDescent="0.35">
      <c r="A54" s="58" t="s">
        <v>60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83">
        <v>0</v>
      </c>
      <c r="AB54" s="82">
        <v>0</v>
      </c>
      <c r="AC54" s="82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ht="14.45" x14ac:dyDescent="0.35">
      <c r="A55" s="58" t="s">
        <v>61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83">
        <v>0</v>
      </c>
      <c r="AB55" s="82">
        <v>0</v>
      </c>
      <c r="AC55" s="82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4.45" x14ac:dyDescent="0.35">
      <c r="A56" s="58" t="s">
        <v>62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82">
        <v>9</v>
      </c>
      <c r="AB56" s="82">
        <v>9</v>
      </c>
      <c r="AC56" s="82">
        <v>9</v>
      </c>
      <c r="AD56" s="82">
        <v>9</v>
      </c>
      <c r="AE56" s="82">
        <v>9</v>
      </c>
      <c r="AF56" s="82">
        <v>9</v>
      </c>
      <c r="AG56" s="81"/>
      <c r="AH56" s="52">
        <f t="shared" si="2"/>
        <v>9</v>
      </c>
      <c r="AI56" s="53">
        <f t="shared" si="3"/>
        <v>0</v>
      </c>
      <c r="AK56" s="54"/>
    </row>
    <row r="57" spans="1:37" x14ac:dyDescent="0.25">
      <c r="A57" s="58" t="s">
        <v>63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84" t="s">
        <v>64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85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84" t="s">
        <v>65</v>
      </c>
      <c r="B59" s="82">
        <v>0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85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6"/>
      <c r="AH59" s="52">
        <f t="shared" si="2"/>
        <v>0</v>
      </c>
      <c r="AI59" s="53">
        <f t="shared" si="3"/>
        <v>0</v>
      </c>
      <c r="AK59" s="54"/>
    </row>
    <row r="60" spans="1:37" ht="15.75" thickBot="1" x14ac:dyDescent="0.3">
      <c r="A60" s="68" t="s">
        <v>66</v>
      </c>
      <c r="B60" s="69">
        <f>SUM(B49:B59)</f>
        <v>271.8</v>
      </c>
      <c r="C60" s="69">
        <f t="shared" ref="C60:AF60" si="9">SUM(C49:C59)</f>
        <v>292</v>
      </c>
      <c r="D60" s="69">
        <f t="shared" si="9"/>
        <v>271.60000000000002</v>
      </c>
      <c r="E60" s="69">
        <f t="shared" si="9"/>
        <v>284.56</v>
      </c>
      <c r="F60" s="69">
        <f t="shared" si="9"/>
        <v>261.27999999999997</v>
      </c>
      <c r="G60" s="69">
        <f t="shared" si="9"/>
        <v>248.62</v>
      </c>
      <c r="H60" s="69">
        <f t="shared" si="9"/>
        <v>244.5</v>
      </c>
      <c r="I60" s="69">
        <f t="shared" si="9"/>
        <v>246.8</v>
      </c>
      <c r="J60" s="69">
        <f t="shared" si="9"/>
        <v>244.9</v>
      </c>
      <c r="K60" s="69">
        <f t="shared" si="9"/>
        <v>186.4</v>
      </c>
      <c r="L60" s="69">
        <f t="shared" si="9"/>
        <v>202.1</v>
      </c>
      <c r="M60" s="69">
        <f t="shared" si="9"/>
        <v>205.8</v>
      </c>
      <c r="N60" s="69">
        <f t="shared" si="9"/>
        <v>188.4</v>
      </c>
      <c r="O60" s="69">
        <f t="shared" si="9"/>
        <v>177</v>
      </c>
      <c r="P60" s="69">
        <f t="shared" si="9"/>
        <v>175.8</v>
      </c>
      <c r="Q60" s="69">
        <f t="shared" si="9"/>
        <v>180.9</v>
      </c>
      <c r="R60" s="69">
        <f t="shared" si="9"/>
        <v>212.3</v>
      </c>
      <c r="S60" s="69">
        <f t="shared" si="9"/>
        <v>244</v>
      </c>
      <c r="T60" s="69">
        <f t="shared" si="9"/>
        <v>217.9</v>
      </c>
      <c r="U60" s="69">
        <f t="shared" si="9"/>
        <v>213.6</v>
      </c>
      <c r="V60" s="69">
        <f t="shared" si="9"/>
        <v>237.4</v>
      </c>
      <c r="W60" s="69">
        <f t="shared" si="9"/>
        <v>217.9</v>
      </c>
      <c r="X60" s="69">
        <f t="shared" si="9"/>
        <v>253</v>
      </c>
      <c r="Y60" s="69">
        <f t="shared" si="9"/>
        <v>286</v>
      </c>
      <c r="Z60" s="69">
        <f t="shared" si="9"/>
        <v>309.60000000000002</v>
      </c>
      <c r="AA60" s="69">
        <f t="shared" si="9"/>
        <v>354.47</v>
      </c>
      <c r="AB60" s="69">
        <f t="shared" si="9"/>
        <v>330.18</v>
      </c>
      <c r="AC60" s="69">
        <f t="shared" si="9"/>
        <v>296</v>
      </c>
      <c r="AD60" s="69">
        <f t="shared" si="9"/>
        <v>273.2</v>
      </c>
      <c r="AE60" s="69">
        <f t="shared" si="9"/>
        <v>193.5</v>
      </c>
      <c r="AF60" s="69">
        <f t="shared" si="9"/>
        <v>188.21</v>
      </c>
      <c r="AG60" s="74">
        <f>SUM(AG49:AG59)</f>
        <v>0</v>
      </c>
      <c r="AH60" s="52">
        <f t="shared" si="2"/>
        <v>354.47</v>
      </c>
      <c r="AI60" s="53">
        <f t="shared" si="3"/>
        <v>175.8</v>
      </c>
      <c r="AK60" s="54"/>
    </row>
    <row r="61" spans="1:37" x14ac:dyDescent="0.25">
      <c r="A61" s="55" t="s">
        <v>67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7">
        <v>39</v>
      </c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68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>
        <v>14.4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84" t="s">
        <v>69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>
        <v>2</v>
      </c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68" t="s">
        <v>70</v>
      </c>
      <c r="B64" s="69">
        <f>SUM(B61:B63)</f>
        <v>0</v>
      </c>
      <c r="C64" s="69">
        <f t="shared" ref="C64:AF64" si="10">SUM(C61:C63)</f>
        <v>0</v>
      </c>
      <c r="D64" s="69">
        <f t="shared" si="10"/>
        <v>0</v>
      </c>
      <c r="E64" s="69">
        <f t="shared" si="10"/>
        <v>0</v>
      </c>
      <c r="F64" s="69">
        <f t="shared" si="10"/>
        <v>0</v>
      </c>
      <c r="G64" s="69">
        <f t="shared" si="10"/>
        <v>0</v>
      </c>
      <c r="H64" s="69">
        <f t="shared" si="10"/>
        <v>0</v>
      </c>
      <c r="I64" s="69">
        <f t="shared" si="10"/>
        <v>0</v>
      </c>
      <c r="J64" s="69">
        <f t="shared" si="10"/>
        <v>0</v>
      </c>
      <c r="K64" s="69">
        <f t="shared" si="10"/>
        <v>0</v>
      </c>
      <c r="L64" s="69">
        <f t="shared" si="10"/>
        <v>0</v>
      </c>
      <c r="M64" s="69">
        <f t="shared" si="10"/>
        <v>0</v>
      </c>
      <c r="N64" s="69">
        <f t="shared" si="10"/>
        <v>0</v>
      </c>
      <c r="O64" s="69">
        <f t="shared" si="10"/>
        <v>0</v>
      </c>
      <c r="P64" s="69">
        <f t="shared" si="10"/>
        <v>0</v>
      </c>
      <c r="Q64" s="69">
        <f t="shared" si="10"/>
        <v>0</v>
      </c>
      <c r="R64" s="69">
        <f t="shared" si="10"/>
        <v>0</v>
      </c>
      <c r="S64" s="69">
        <f t="shared" si="10"/>
        <v>0</v>
      </c>
      <c r="T64" s="69">
        <f t="shared" si="10"/>
        <v>0</v>
      </c>
      <c r="U64" s="69">
        <f t="shared" si="10"/>
        <v>0</v>
      </c>
      <c r="V64" s="69">
        <f t="shared" si="10"/>
        <v>0</v>
      </c>
      <c r="W64" s="69">
        <f t="shared" si="10"/>
        <v>0</v>
      </c>
      <c r="X64" s="69">
        <f t="shared" si="10"/>
        <v>0</v>
      </c>
      <c r="Y64" s="69">
        <f t="shared" si="10"/>
        <v>0</v>
      </c>
      <c r="Z64" s="69">
        <f t="shared" si="10"/>
        <v>0</v>
      </c>
      <c r="AA64" s="69">
        <f t="shared" si="10"/>
        <v>0</v>
      </c>
      <c r="AB64" s="69">
        <f t="shared" si="10"/>
        <v>0</v>
      </c>
      <c r="AC64" s="69">
        <f t="shared" si="10"/>
        <v>0</v>
      </c>
      <c r="AD64" s="69">
        <f t="shared" si="10"/>
        <v>0</v>
      </c>
      <c r="AE64" s="69">
        <f t="shared" si="10"/>
        <v>0</v>
      </c>
      <c r="AF64" s="69">
        <f t="shared" si="10"/>
        <v>0</v>
      </c>
      <c r="AG64" s="74">
        <f>SUM(AG61:AG63)</f>
        <v>55.4</v>
      </c>
      <c r="AH64" s="52">
        <f t="shared" si="2"/>
        <v>0</v>
      </c>
      <c r="AI64" s="53">
        <f t="shared" si="3"/>
        <v>0</v>
      </c>
    </row>
    <row r="65" spans="1:35" ht="15.75" thickBot="1" x14ac:dyDescent="0.3">
      <c r="A65" s="88" t="s">
        <v>71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74"/>
      <c r="AH65" s="52">
        <f t="shared" si="2"/>
        <v>0</v>
      </c>
      <c r="AI65" s="53">
        <f t="shared" si="3"/>
        <v>0</v>
      </c>
    </row>
    <row r="66" spans="1:35" ht="15.75" thickBot="1" x14ac:dyDescent="0.3">
      <c r="A66" s="90" t="s">
        <v>72</v>
      </c>
      <c r="B66" s="91">
        <f>B64+B60+B48+B44+B31+B65</f>
        <v>1026.24</v>
      </c>
      <c r="C66" s="91">
        <f t="shared" ref="C66:AF66" si="11">C64+C60+C48+C44+C31+C65</f>
        <v>1017.9399999999999</v>
      </c>
      <c r="D66" s="91">
        <f t="shared" si="11"/>
        <v>960.84</v>
      </c>
      <c r="E66" s="91">
        <f t="shared" si="11"/>
        <v>970.7</v>
      </c>
      <c r="F66" s="91">
        <f t="shared" si="11"/>
        <v>948.12</v>
      </c>
      <c r="G66" s="91">
        <f t="shared" si="11"/>
        <v>937.56000000000006</v>
      </c>
      <c r="H66" s="91">
        <f t="shared" si="11"/>
        <v>922.94</v>
      </c>
      <c r="I66" s="91">
        <f t="shared" si="11"/>
        <v>937.54000000000008</v>
      </c>
      <c r="J66" s="91">
        <f t="shared" si="11"/>
        <v>989.64</v>
      </c>
      <c r="K66" s="91">
        <f t="shared" si="11"/>
        <v>953.44</v>
      </c>
      <c r="L66" s="91">
        <f t="shared" si="11"/>
        <v>961.34</v>
      </c>
      <c r="M66" s="91">
        <f t="shared" si="11"/>
        <v>946.14</v>
      </c>
      <c r="N66" s="91">
        <f t="shared" si="11"/>
        <v>930.04</v>
      </c>
      <c r="O66" s="91">
        <f t="shared" si="11"/>
        <v>920.34</v>
      </c>
      <c r="P66" s="91">
        <f t="shared" si="11"/>
        <v>909.33999999999992</v>
      </c>
      <c r="Q66" s="91">
        <f t="shared" si="11"/>
        <v>905.54</v>
      </c>
      <c r="R66" s="91">
        <f t="shared" si="11"/>
        <v>942.6400000000001</v>
      </c>
      <c r="S66" s="91">
        <f t="shared" si="11"/>
        <v>942.54</v>
      </c>
      <c r="T66" s="91">
        <f t="shared" si="11"/>
        <v>948.24</v>
      </c>
      <c r="U66" s="91">
        <f t="shared" si="11"/>
        <v>947.84</v>
      </c>
      <c r="V66" s="91">
        <f t="shared" si="11"/>
        <v>945.54</v>
      </c>
      <c r="W66" s="91">
        <f t="shared" si="11"/>
        <v>952.04</v>
      </c>
      <c r="X66" s="91">
        <f t="shared" si="11"/>
        <v>988.54</v>
      </c>
      <c r="Y66" s="91">
        <f t="shared" si="11"/>
        <v>1022.3399999999999</v>
      </c>
      <c r="Z66" s="91">
        <f t="shared" si="11"/>
        <v>1165.54</v>
      </c>
      <c r="AA66" s="91">
        <f t="shared" si="11"/>
        <v>1273.07</v>
      </c>
      <c r="AB66" s="91">
        <f t="shared" si="11"/>
        <v>1194.82</v>
      </c>
      <c r="AC66" s="91">
        <f t="shared" si="11"/>
        <v>1145.6399999999999</v>
      </c>
      <c r="AD66" s="91">
        <f t="shared" si="11"/>
        <v>1108.04</v>
      </c>
      <c r="AE66" s="91">
        <f t="shared" si="11"/>
        <v>1047.9399999999998</v>
      </c>
      <c r="AF66" s="91">
        <f t="shared" si="11"/>
        <v>1013.4499999999999</v>
      </c>
      <c r="AG66" s="74">
        <f>AG64+AG60+AG48+AG44+AG31+AG65</f>
        <v>1400.5100000000002</v>
      </c>
      <c r="AH66" s="52">
        <f t="shared" si="2"/>
        <v>1273.07</v>
      </c>
      <c r="AI66" s="53">
        <f t="shared" si="3"/>
        <v>905.54</v>
      </c>
    </row>
    <row r="67" spans="1:35" x14ac:dyDescent="0.25">
      <c r="A67" s="55" t="s">
        <v>73</v>
      </c>
      <c r="B67" s="82">
        <f t="shared" ref="B67:Q67" si="12">IF(B52&lt;0,B52*-1,0)</f>
        <v>0</v>
      </c>
      <c r="C67" s="82">
        <f t="shared" si="12"/>
        <v>0</v>
      </c>
      <c r="D67" s="82">
        <f t="shared" si="12"/>
        <v>0</v>
      </c>
      <c r="E67" s="82">
        <f t="shared" si="12"/>
        <v>0</v>
      </c>
      <c r="F67" s="82">
        <f t="shared" si="12"/>
        <v>0</v>
      </c>
      <c r="G67" s="82">
        <f t="shared" si="12"/>
        <v>0</v>
      </c>
      <c r="H67" s="82">
        <f t="shared" si="12"/>
        <v>0</v>
      </c>
      <c r="I67" s="82">
        <f t="shared" si="12"/>
        <v>0</v>
      </c>
      <c r="J67" s="82">
        <f t="shared" si="12"/>
        <v>0</v>
      </c>
      <c r="K67" s="82">
        <f t="shared" si="12"/>
        <v>0</v>
      </c>
      <c r="L67" s="82">
        <f t="shared" si="12"/>
        <v>0</v>
      </c>
      <c r="M67" s="82">
        <f t="shared" si="12"/>
        <v>0</v>
      </c>
      <c r="N67" s="82">
        <f t="shared" si="12"/>
        <v>0</v>
      </c>
      <c r="O67" s="82">
        <f t="shared" si="12"/>
        <v>0</v>
      </c>
      <c r="P67" s="82">
        <f t="shared" si="12"/>
        <v>0</v>
      </c>
      <c r="Q67" s="82">
        <f t="shared" si="12"/>
        <v>0</v>
      </c>
      <c r="R67" s="82">
        <f>IF(R52&lt;0,R52*-1,0)</f>
        <v>0</v>
      </c>
      <c r="S67" s="82">
        <f t="shared" ref="S67:AF67" si="13">IF(S52&lt;0,S52*-1,0)</f>
        <v>0</v>
      </c>
      <c r="T67" s="82">
        <f t="shared" si="13"/>
        <v>0</v>
      </c>
      <c r="U67" s="82">
        <f t="shared" si="13"/>
        <v>0</v>
      </c>
      <c r="V67" s="82">
        <f t="shared" si="13"/>
        <v>0</v>
      </c>
      <c r="W67" s="82">
        <f t="shared" si="13"/>
        <v>0</v>
      </c>
      <c r="X67" s="82">
        <f t="shared" si="13"/>
        <v>0</v>
      </c>
      <c r="Y67" s="82">
        <f t="shared" si="13"/>
        <v>0</v>
      </c>
      <c r="Z67" s="82">
        <f t="shared" si="13"/>
        <v>0</v>
      </c>
      <c r="AA67" s="82">
        <f t="shared" si="13"/>
        <v>0</v>
      </c>
      <c r="AB67" s="82">
        <f t="shared" si="13"/>
        <v>0</v>
      </c>
      <c r="AC67" s="82">
        <f t="shared" si="13"/>
        <v>0</v>
      </c>
      <c r="AD67" s="82">
        <f t="shared" si="13"/>
        <v>0</v>
      </c>
      <c r="AE67" s="82">
        <f t="shared" si="13"/>
        <v>0</v>
      </c>
      <c r="AF67" s="82">
        <f t="shared" si="13"/>
        <v>0</v>
      </c>
      <c r="AG67" s="57"/>
      <c r="AH67" s="52">
        <f t="shared" si="2"/>
        <v>0</v>
      </c>
      <c r="AI67" s="53">
        <f t="shared" si="3"/>
        <v>0</v>
      </c>
    </row>
    <row r="68" spans="1:35" x14ac:dyDescent="0.25">
      <c r="A68" s="58" t="s">
        <v>74</v>
      </c>
      <c r="B68" s="82">
        <f t="shared" ref="B68:Q68" si="14">IF(B50&lt;0,B50*-1,0)</f>
        <v>0</v>
      </c>
      <c r="C68" s="82">
        <f t="shared" si="14"/>
        <v>0</v>
      </c>
      <c r="D68" s="82">
        <f t="shared" si="14"/>
        <v>0</v>
      </c>
      <c r="E68" s="82">
        <f t="shared" si="14"/>
        <v>0</v>
      </c>
      <c r="F68" s="82">
        <f t="shared" si="14"/>
        <v>0</v>
      </c>
      <c r="G68" s="82">
        <f t="shared" si="14"/>
        <v>0</v>
      </c>
      <c r="H68" s="82">
        <f t="shared" si="14"/>
        <v>0</v>
      </c>
      <c r="I68" s="82">
        <f t="shared" si="14"/>
        <v>0</v>
      </c>
      <c r="J68" s="82">
        <f t="shared" si="14"/>
        <v>0</v>
      </c>
      <c r="K68" s="82">
        <f t="shared" si="14"/>
        <v>0</v>
      </c>
      <c r="L68" s="82">
        <f t="shared" si="14"/>
        <v>0</v>
      </c>
      <c r="M68" s="82">
        <f t="shared" si="14"/>
        <v>0</v>
      </c>
      <c r="N68" s="82">
        <f t="shared" si="14"/>
        <v>0</v>
      </c>
      <c r="O68" s="82">
        <f t="shared" si="14"/>
        <v>0</v>
      </c>
      <c r="P68" s="82">
        <f t="shared" si="14"/>
        <v>0</v>
      </c>
      <c r="Q68" s="82">
        <f t="shared" si="14"/>
        <v>0</v>
      </c>
      <c r="R68" s="82">
        <f>IF(R50&lt;0,R50*-1,0)</f>
        <v>0</v>
      </c>
      <c r="S68" s="82">
        <f t="shared" ref="S68:AF68" si="15">IF(S50&lt;0,S50*-1,0)</f>
        <v>0</v>
      </c>
      <c r="T68" s="82">
        <f t="shared" si="15"/>
        <v>0</v>
      </c>
      <c r="U68" s="82">
        <f t="shared" si="15"/>
        <v>0</v>
      </c>
      <c r="V68" s="82">
        <f t="shared" si="15"/>
        <v>0</v>
      </c>
      <c r="W68" s="82">
        <f t="shared" si="15"/>
        <v>0</v>
      </c>
      <c r="X68" s="82">
        <f t="shared" si="15"/>
        <v>0</v>
      </c>
      <c r="Y68" s="82">
        <f t="shared" si="15"/>
        <v>0</v>
      </c>
      <c r="Z68" s="82">
        <f t="shared" si="15"/>
        <v>0</v>
      </c>
      <c r="AA68" s="82">
        <f t="shared" si="15"/>
        <v>0</v>
      </c>
      <c r="AB68" s="82">
        <f t="shared" si="15"/>
        <v>0</v>
      </c>
      <c r="AC68" s="82">
        <f t="shared" si="15"/>
        <v>0</v>
      </c>
      <c r="AD68" s="82">
        <f t="shared" si="15"/>
        <v>0</v>
      </c>
      <c r="AE68" s="82">
        <f t="shared" si="15"/>
        <v>0</v>
      </c>
      <c r="AF68" s="82">
        <f t="shared" si="15"/>
        <v>0</v>
      </c>
      <c r="AG68" s="59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75</v>
      </c>
      <c r="B69" s="82">
        <f t="shared" ref="B69:Q69" si="16">IF(B53&lt;0,B53*-1,0)</f>
        <v>0</v>
      </c>
      <c r="C69" s="82">
        <f t="shared" si="16"/>
        <v>0</v>
      </c>
      <c r="D69" s="82">
        <f t="shared" si="16"/>
        <v>0</v>
      </c>
      <c r="E69" s="82">
        <f t="shared" si="16"/>
        <v>0</v>
      </c>
      <c r="F69" s="82">
        <f t="shared" si="16"/>
        <v>0</v>
      </c>
      <c r="G69" s="82">
        <f t="shared" si="16"/>
        <v>0</v>
      </c>
      <c r="H69" s="82">
        <f t="shared" si="16"/>
        <v>0</v>
      </c>
      <c r="I69" s="82">
        <f t="shared" si="16"/>
        <v>0</v>
      </c>
      <c r="J69" s="82">
        <f t="shared" si="16"/>
        <v>0</v>
      </c>
      <c r="K69" s="82">
        <f t="shared" si="16"/>
        <v>0</v>
      </c>
      <c r="L69" s="82">
        <f t="shared" si="16"/>
        <v>0</v>
      </c>
      <c r="M69" s="82">
        <f t="shared" si="16"/>
        <v>0</v>
      </c>
      <c r="N69" s="82">
        <f t="shared" si="16"/>
        <v>0</v>
      </c>
      <c r="O69" s="82">
        <f t="shared" si="16"/>
        <v>0</v>
      </c>
      <c r="P69" s="82">
        <f t="shared" si="16"/>
        <v>0</v>
      </c>
      <c r="Q69" s="82">
        <f t="shared" si="16"/>
        <v>0</v>
      </c>
      <c r="R69" s="82">
        <f>IF(R53&lt;0,R53*-1,0)</f>
        <v>0</v>
      </c>
      <c r="S69" s="82">
        <f t="shared" ref="S69:AF69" si="17">IF(S53&lt;0,S53*-1,0)</f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x14ac:dyDescent="0.25">
      <c r="A70" s="84" t="s">
        <v>76</v>
      </c>
      <c r="B70" s="82">
        <f>IF(B51&lt;0,B51*-1,0)</f>
        <v>0</v>
      </c>
      <c r="C70" s="82">
        <f t="shared" ref="C70:AF70" si="18">IF(C51&lt;0,C51*-1,0)</f>
        <v>0</v>
      </c>
      <c r="D70" s="82">
        <f t="shared" si="18"/>
        <v>0</v>
      </c>
      <c r="E70" s="82">
        <f t="shared" si="18"/>
        <v>0</v>
      </c>
      <c r="F70" s="82">
        <f t="shared" si="18"/>
        <v>0</v>
      </c>
      <c r="G70" s="82">
        <f t="shared" si="18"/>
        <v>0</v>
      </c>
      <c r="H70" s="82">
        <f t="shared" si="18"/>
        <v>0</v>
      </c>
      <c r="I70" s="82">
        <f t="shared" si="18"/>
        <v>0</v>
      </c>
      <c r="J70" s="82">
        <f t="shared" si="18"/>
        <v>0</v>
      </c>
      <c r="K70" s="82">
        <f t="shared" si="18"/>
        <v>0</v>
      </c>
      <c r="L70" s="82">
        <f t="shared" si="18"/>
        <v>0</v>
      </c>
      <c r="M70" s="82">
        <f t="shared" si="18"/>
        <v>0</v>
      </c>
      <c r="N70" s="82">
        <f t="shared" si="18"/>
        <v>0</v>
      </c>
      <c r="O70" s="82">
        <f t="shared" si="18"/>
        <v>0</v>
      </c>
      <c r="P70" s="82">
        <f t="shared" si="18"/>
        <v>0</v>
      </c>
      <c r="Q70" s="82">
        <f t="shared" si="18"/>
        <v>0</v>
      </c>
      <c r="R70" s="82">
        <f t="shared" si="18"/>
        <v>0</v>
      </c>
      <c r="S70" s="82">
        <f t="shared" si="18"/>
        <v>0</v>
      </c>
      <c r="T70" s="82">
        <f t="shared" si="18"/>
        <v>0</v>
      </c>
      <c r="U70" s="82">
        <f t="shared" si="18"/>
        <v>0</v>
      </c>
      <c r="V70" s="82">
        <f t="shared" si="18"/>
        <v>0</v>
      </c>
      <c r="W70" s="82">
        <f t="shared" si="18"/>
        <v>0</v>
      </c>
      <c r="X70" s="82">
        <f t="shared" si="18"/>
        <v>0</v>
      </c>
      <c r="Y70" s="82">
        <f t="shared" si="18"/>
        <v>0</v>
      </c>
      <c r="Z70" s="82">
        <f t="shared" si="18"/>
        <v>0</v>
      </c>
      <c r="AA70" s="82">
        <f t="shared" si="18"/>
        <v>0</v>
      </c>
      <c r="AB70" s="82">
        <f t="shared" si="18"/>
        <v>0</v>
      </c>
      <c r="AC70" s="82">
        <f t="shared" si="18"/>
        <v>0</v>
      </c>
      <c r="AD70" s="82">
        <f t="shared" si="18"/>
        <v>0</v>
      </c>
      <c r="AE70" s="82">
        <f t="shared" si="18"/>
        <v>0</v>
      </c>
      <c r="AF70" s="82">
        <f t="shared" si="18"/>
        <v>0</v>
      </c>
      <c r="AG70" s="92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84" t="s">
        <v>77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49"/>
      <c r="S71" s="49"/>
      <c r="T71" s="49"/>
      <c r="U71" s="49"/>
      <c r="V71" s="49"/>
      <c r="W71" s="49"/>
      <c r="X71" s="49"/>
      <c r="Y71" s="49"/>
      <c r="Z71" s="49"/>
      <c r="AA71" s="85"/>
      <c r="AB71" s="85"/>
      <c r="AC71" s="85"/>
      <c r="AD71" s="85"/>
      <c r="AE71" s="85"/>
      <c r="AF71" s="85"/>
      <c r="AG71" s="86"/>
      <c r="AH71" s="52">
        <f t="shared" si="2"/>
        <v>0</v>
      </c>
      <c r="AI71" s="53">
        <f t="shared" si="3"/>
        <v>0</v>
      </c>
    </row>
    <row r="72" spans="1:35" ht="15.75" thickBot="1" x14ac:dyDescent="0.3">
      <c r="A72" s="90" t="s">
        <v>78</v>
      </c>
      <c r="B72" s="69">
        <f>SUM(B67:B71)</f>
        <v>0</v>
      </c>
      <c r="C72" s="69">
        <f t="shared" ref="C72:AF72" si="19">SUM(C67:C71)</f>
        <v>0</v>
      </c>
      <c r="D72" s="69">
        <f t="shared" si="19"/>
        <v>0</v>
      </c>
      <c r="E72" s="69">
        <f t="shared" si="19"/>
        <v>0</v>
      </c>
      <c r="F72" s="69">
        <f t="shared" si="19"/>
        <v>0</v>
      </c>
      <c r="G72" s="69">
        <f t="shared" si="19"/>
        <v>0</v>
      </c>
      <c r="H72" s="69">
        <f t="shared" si="19"/>
        <v>0</v>
      </c>
      <c r="I72" s="69">
        <f t="shared" si="19"/>
        <v>0</v>
      </c>
      <c r="J72" s="69">
        <f t="shared" si="19"/>
        <v>0</v>
      </c>
      <c r="K72" s="69">
        <f t="shared" si="19"/>
        <v>0</v>
      </c>
      <c r="L72" s="69">
        <f t="shared" si="19"/>
        <v>0</v>
      </c>
      <c r="M72" s="69">
        <f t="shared" si="19"/>
        <v>0</v>
      </c>
      <c r="N72" s="69">
        <f t="shared" si="19"/>
        <v>0</v>
      </c>
      <c r="O72" s="69">
        <f t="shared" si="19"/>
        <v>0</v>
      </c>
      <c r="P72" s="69">
        <f t="shared" si="19"/>
        <v>0</v>
      </c>
      <c r="Q72" s="69">
        <f t="shared" si="19"/>
        <v>0</v>
      </c>
      <c r="R72" s="69">
        <f t="shared" si="19"/>
        <v>0</v>
      </c>
      <c r="S72" s="69">
        <f t="shared" si="19"/>
        <v>0</v>
      </c>
      <c r="T72" s="69">
        <f t="shared" si="19"/>
        <v>0</v>
      </c>
      <c r="U72" s="69">
        <f t="shared" si="19"/>
        <v>0</v>
      </c>
      <c r="V72" s="69">
        <f t="shared" si="19"/>
        <v>0</v>
      </c>
      <c r="W72" s="69">
        <f t="shared" si="19"/>
        <v>0</v>
      </c>
      <c r="X72" s="69">
        <f t="shared" si="19"/>
        <v>0</v>
      </c>
      <c r="Y72" s="69">
        <f t="shared" si="19"/>
        <v>0</v>
      </c>
      <c r="Z72" s="69">
        <f t="shared" si="19"/>
        <v>0</v>
      </c>
      <c r="AA72" s="69">
        <f t="shared" si="19"/>
        <v>0</v>
      </c>
      <c r="AB72" s="69">
        <f t="shared" si="19"/>
        <v>0</v>
      </c>
      <c r="AC72" s="69">
        <f t="shared" si="19"/>
        <v>0</v>
      </c>
      <c r="AD72" s="69">
        <f t="shared" si="19"/>
        <v>0</v>
      </c>
      <c r="AE72" s="69">
        <f t="shared" si="19"/>
        <v>0</v>
      </c>
      <c r="AF72" s="69">
        <f t="shared" si="19"/>
        <v>0</v>
      </c>
      <c r="AG72" s="74">
        <f>SUM(AG67:AG71)</f>
        <v>0</v>
      </c>
      <c r="AH72" s="52">
        <f t="shared" si="2"/>
        <v>0</v>
      </c>
      <c r="AI72" s="53">
        <f t="shared" si="3"/>
        <v>0</v>
      </c>
    </row>
    <row r="73" spans="1:35" x14ac:dyDescent="0.25">
      <c r="A73" s="93" t="s">
        <v>79</v>
      </c>
      <c r="B73" s="94">
        <v>50.008000000000003</v>
      </c>
      <c r="C73" s="94">
        <v>50.008000000000003</v>
      </c>
      <c r="D73" s="94">
        <v>50.055999999999997</v>
      </c>
      <c r="E73" s="94">
        <v>50.085999999999999</v>
      </c>
      <c r="F73" s="94">
        <v>50.045999999999999</v>
      </c>
      <c r="G73" s="94">
        <v>49.972999999999999</v>
      </c>
      <c r="H73" s="94">
        <v>49.957999999999998</v>
      </c>
      <c r="I73" s="94">
        <v>49.981999999999999</v>
      </c>
      <c r="J73" s="94">
        <v>50.061</v>
      </c>
      <c r="K73" s="94">
        <v>50.070999999999998</v>
      </c>
      <c r="L73" s="94">
        <v>50.073</v>
      </c>
      <c r="M73" s="94">
        <v>50.02</v>
      </c>
      <c r="N73" s="94">
        <v>50.069000000000003</v>
      </c>
      <c r="O73" s="94">
        <v>49.96</v>
      </c>
      <c r="P73" s="94">
        <v>50.02</v>
      </c>
      <c r="Q73" s="95">
        <v>50.034999999999997</v>
      </c>
      <c r="R73" s="94">
        <v>49.984000000000002</v>
      </c>
      <c r="S73" s="94">
        <v>49.828000000000003</v>
      </c>
      <c r="T73" s="94">
        <v>49.987000000000002</v>
      </c>
      <c r="U73" s="94">
        <v>49.935000000000002</v>
      </c>
      <c r="V73" s="94">
        <v>50.029000000000003</v>
      </c>
      <c r="W73" s="94">
        <v>49.954999999999998</v>
      </c>
      <c r="X73" s="94">
        <v>49.912999999999997</v>
      </c>
      <c r="Y73" s="94">
        <v>49.975000000000001</v>
      </c>
      <c r="Z73" s="94">
        <v>49.825000000000003</v>
      </c>
      <c r="AA73" s="94">
        <v>49.8</v>
      </c>
      <c r="AB73" s="94">
        <v>49.98</v>
      </c>
      <c r="AC73" s="94">
        <v>49.99</v>
      </c>
      <c r="AD73" s="94">
        <v>50.012999999999998</v>
      </c>
      <c r="AE73" s="94">
        <v>50.005000000000003</v>
      </c>
      <c r="AF73" s="96">
        <v>49.987000000000002</v>
      </c>
      <c r="AG73" s="97"/>
      <c r="AH73" s="52">
        <f t="shared" si="2"/>
        <v>50.085999999999999</v>
      </c>
      <c r="AI73" s="53">
        <f t="shared" si="3"/>
        <v>49.8</v>
      </c>
    </row>
    <row r="74" spans="1:35" x14ac:dyDescent="0.25">
      <c r="A74" s="98" t="s">
        <v>80</v>
      </c>
      <c r="B74" s="70">
        <v>126.8</v>
      </c>
      <c r="C74" s="70">
        <v>126.8</v>
      </c>
      <c r="D74" s="70">
        <v>126</v>
      </c>
      <c r="E74" s="70">
        <v>126.6</v>
      </c>
      <c r="F74" s="70">
        <v>126.7</v>
      </c>
      <c r="G74" s="70">
        <v>125.5</v>
      </c>
      <c r="H74" s="70">
        <v>125.9</v>
      </c>
      <c r="I74" s="70">
        <v>124.2</v>
      </c>
      <c r="J74" s="70">
        <v>124.2</v>
      </c>
      <c r="K74" s="70">
        <v>126</v>
      </c>
      <c r="L74" s="70">
        <v>126</v>
      </c>
      <c r="M74" s="70">
        <v>125</v>
      </c>
      <c r="N74" s="70">
        <v>126.1</v>
      </c>
      <c r="O74" s="70">
        <v>126</v>
      </c>
      <c r="P74" s="70">
        <v>125.4</v>
      </c>
      <c r="Q74" s="99">
        <v>125.6</v>
      </c>
      <c r="R74" s="99">
        <v>125</v>
      </c>
      <c r="S74" s="99">
        <v>123.7</v>
      </c>
      <c r="T74" s="99">
        <v>124.3</v>
      </c>
      <c r="U74" s="99">
        <v>124.4</v>
      </c>
      <c r="V74" s="99">
        <v>125.7</v>
      </c>
      <c r="W74" s="99">
        <v>124.4</v>
      </c>
      <c r="X74" s="99">
        <v>125.6</v>
      </c>
      <c r="Y74" s="99">
        <v>125.8</v>
      </c>
      <c r="Z74" s="99">
        <v>125.5</v>
      </c>
      <c r="AA74" s="70">
        <v>126.9</v>
      </c>
      <c r="AB74" s="70">
        <v>126.3</v>
      </c>
      <c r="AC74" s="70">
        <v>126.7</v>
      </c>
      <c r="AD74" s="70">
        <v>128.30000000000001</v>
      </c>
      <c r="AE74" s="70">
        <v>127.6</v>
      </c>
      <c r="AF74" s="100">
        <v>127.8</v>
      </c>
      <c r="AG74" s="101"/>
      <c r="AH74" s="52">
        <f t="shared" si="2"/>
        <v>128.30000000000001</v>
      </c>
      <c r="AI74" s="53">
        <f t="shared" si="3"/>
        <v>123.7</v>
      </c>
    </row>
    <row r="75" spans="1:35" x14ac:dyDescent="0.25">
      <c r="A75" s="98" t="s">
        <v>81</v>
      </c>
      <c r="B75" s="70">
        <v>130.9</v>
      </c>
      <c r="C75" s="70">
        <v>130.9</v>
      </c>
      <c r="D75" s="70">
        <v>129.9</v>
      </c>
      <c r="E75" s="70">
        <v>130.19999999999999</v>
      </c>
      <c r="F75" s="70">
        <v>130</v>
      </c>
      <c r="G75" s="70">
        <v>128.9</v>
      </c>
      <c r="H75" s="70">
        <v>128.80000000000001</v>
      </c>
      <c r="I75" s="70">
        <v>127.1</v>
      </c>
      <c r="J75" s="70">
        <v>127.1</v>
      </c>
      <c r="K75" s="70">
        <v>128.9</v>
      </c>
      <c r="L75" s="70">
        <v>128.80000000000001</v>
      </c>
      <c r="M75" s="70">
        <v>127.7</v>
      </c>
      <c r="N75" s="70">
        <v>129.19999999999999</v>
      </c>
      <c r="O75" s="70">
        <v>129.4</v>
      </c>
      <c r="P75" s="70">
        <v>128.80000000000001</v>
      </c>
      <c r="Q75" s="99">
        <v>128.9</v>
      </c>
      <c r="R75" s="99">
        <v>128.30000000000001</v>
      </c>
      <c r="S75" s="99">
        <v>127.3</v>
      </c>
      <c r="T75" s="99">
        <v>127.5</v>
      </c>
      <c r="U75" s="99">
        <v>127.3</v>
      </c>
      <c r="V75" s="99">
        <v>129.1</v>
      </c>
      <c r="W75" s="99">
        <v>128</v>
      </c>
      <c r="X75" s="99">
        <v>128.6</v>
      </c>
      <c r="Y75" s="99">
        <v>128.9</v>
      </c>
      <c r="Z75" s="99">
        <v>128.80000000000001</v>
      </c>
      <c r="AA75" s="70">
        <v>129.9</v>
      </c>
      <c r="AB75" s="70">
        <v>129.5</v>
      </c>
      <c r="AC75" s="70">
        <v>130</v>
      </c>
      <c r="AD75" s="70">
        <v>131.4</v>
      </c>
      <c r="AE75" s="70">
        <v>130.6</v>
      </c>
      <c r="AF75" s="100">
        <v>130.69999999999999</v>
      </c>
      <c r="AG75" s="101"/>
      <c r="AH75" s="52">
        <f t="shared" si="2"/>
        <v>131.4</v>
      </c>
      <c r="AI75" s="53">
        <f t="shared" si="3"/>
        <v>127.1</v>
      </c>
    </row>
    <row r="76" spans="1:35" x14ac:dyDescent="0.25">
      <c r="A76" s="98" t="s">
        <v>82</v>
      </c>
      <c r="B76" s="70">
        <v>130.19999999999999</v>
      </c>
      <c r="C76" s="70">
        <v>130.19999999999999</v>
      </c>
      <c r="D76" s="70">
        <v>126.6</v>
      </c>
      <c r="E76" s="70">
        <v>129.4</v>
      </c>
      <c r="F76" s="70">
        <v>129</v>
      </c>
      <c r="G76" s="70">
        <v>129.5</v>
      </c>
      <c r="H76" s="70">
        <v>130</v>
      </c>
      <c r="I76" s="70">
        <v>127.5</v>
      </c>
      <c r="J76" s="70">
        <v>127.5</v>
      </c>
      <c r="K76" s="70">
        <v>126.8</v>
      </c>
      <c r="L76" s="70">
        <v>129</v>
      </c>
      <c r="M76" s="70">
        <v>128.6</v>
      </c>
      <c r="N76" s="70">
        <v>129.80000000000001</v>
      </c>
      <c r="O76" s="70">
        <v>129</v>
      </c>
      <c r="P76" s="70">
        <v>131.69999999999999</v>
      </c>
      <c r="Q76" s="70">
        <v>128.5</v>
      </c>
      <c r="R76" s="70">
        <v>125.9</v>
      </c>
      <c r="S76" s="70">
        <v>126.5</v>
      </c>
      <c r="T76" s="99">
        <v>127.9</v>
      </c>
      <c r="U76" s="99">
        <v>127.4</v>
      </c>
      <c r="V76" s="99">
        <v>129.30000000000001</v>
      </c>
      <c r="W76" s="99">
        <v>129.4</v>
      </c>
      <c r="X76" s="99">
        <v>128.5</v>
      </c>
      <c r="Y76" s="99">
        <v>126.7</v>
      </c>
      <c r="Z76" s="99">
        <v>126.1</v>
      </c>
      <c r="AA76" s="70">
        <v>126</v>
      </c>
      <c r="AB76" s="70">
        <v>126.1</v>
      </c>
      <c r="AC76" s="70">
        <v>128.69999999999999</v>
      </c>
      <c r="AD76" s="70">
        <v>127.2</v>
      </c>
      <c r="AE76" s="70">
        <v>129.4</v>
      </c>
      <c r="AF76" s="100">
        <v>129.6</v>
      </c>
      <c r="AG76" s="101"/>
      <c r="AH76" s="52">
        <f t="shared" si="2"/>
        <v>131.69999999999999</v>
      </c>
      <c r="AI76" s="53">
        <f t="shared" si="3"/>
        <v>125.9</v>
      </c>
    </row>
    <row r="77" spans="1:35" x14ac:dyDescent="0.25">
      <c r="A77" s="102" t="s">
        <v>83</v>
      </c>
      <c r="B77" s="70">
        <v>134.5</v>
      </c>
      <c r="C77" s="70">
        <v>134.5</v>
      </c>
      <c r="D77" s="70">
        <v>131.30000000000001</v>
      </c>
      <c r="E77" s="70">
        <v>133.6</v>
      </c>
      <c r="F77" s="70">
        <v>133.6</v>
      </c>
      <c r="G77" s="70">
        <v>133.9</v>
      </c>
      <c r="H77" s="70">
        <v>133.9</v>
      </c>
      <c r="I77" s="70">
        <v>130.4</v>
      </c>
      <c r="J77" s="70">
        <v>130.4</v>
      </c>
      <c r="K77" s="70">
        <v>128.1</v>
      </c>
      <c r="L77" s="70">
        <v>134.1</v>
      </c>
      <c r="M77" s="70">
        <v>132.6</v>
      </c>
      <c r="N77" s="70">
        <v>133.9</v>
      </c>
      <c r="O77" s="70">
        <v>133</v>
      </c>
      <c r="P77" s="70">
        <v>134.80000000000001</v>
      </c>
      <c r="Q77" s="70">
        <v>132.30000000000001</v>
      </c>
      <c r="R77" s="70">
        <v>129.30000000000001</v>
      </c>
      <c r="S77" s="70">
        <v>128.80000000000001</v>
      </c>
      <c r="T77" s="99">
        <v>130.69999999999999</v>
      </c>
      <c r="U77" s="99">
        <v>130.5</v>
      </c>
      <c r="V77" s="99">
        <v>131.80000000000001</v>
      </c>
      <c r="W77" s="99">
        <v>132.80000000000001</v>
      </c>
      <c r="X77" s="99">
        <v>131</v>
      </c>
      <c r="Y77" s="99">
        <v>130.1</v>
      </c>
      <c r="Z77" s="99">
        <v>129.30000000000001</v>
      </c>
      <c r="AA77" s="70">
        <v>128.6</v>
      </c>
      <c r="AB77" s="70">
        <v>128.80000000000001</v>
      </c>
      <c r="AC77" s="70">
        <v>132.19999999999999</v>
      </c>
      <c r="AD77" s="70">
        <v>133</v>
      </c>
      <c r="AE77" s="70">
        <v>131.69999999999999</v>
      </c>
      <c r="AF77" s="100">
        <v>131.69999999999999</v>
      </c>
      <c r="AG77" s="101"/>
      <c r="AH77" s="52">
        <f t="shared" si="2"/>
        <v>134.80000000000001</v>
      </c>
      <c r="AI77" s="53">
        <f t="shared" si="3"/>
        <v>128.1</v>
      </c>
    </row>
    <row r="78" spans="1:35" x14ac:dyDescent="0.25">
      <c r="A78" s="102" t="s">
        <v>84</v>
      </c>
      <c r="B78" s="103">
        <v>138.19999999999999</v>
      </c>
      <c r="C78" s="103">
        <v>138.19999999999999</v>
      </c>
      <c r="D78" s="103">
        <v>131.1</v>
      </c>
      <c r="E78" s="103">
        <v>131.19999999999999</v>
      </c>
      <c r="F78" s="103">
        <v>131</v>
      </c>
      <c r="G78" s="103">
        <v>131.1</v>
      </c>
      <c r="H78" s="103">
        <v>131.69999999999999</v>
      </c>
      <c r="I78" s="103">
        <v>130.69999999999999</v>
      </c>
      <c r="J78" s="103">
        <v>130.69999999999999</v>
      </c>
      <c r="K78" s="103">
        <v>131</v>
      </c>
      <c r="L78" s="103">
        <v>134.80000000000001</v>
      </c>
      <c r="M78" s="103">
        <v>135.19999999999999</v>
      </c>
      <c r="N78" s="103">
        <v>132.80000000000001</v>
      </c>
      <c r="O78" s="103">
        <v>133</v>
      </c>
      <c r="P78" s="103">
        <v>134.19999999999999</v>
      </c>
      <c r="Q78" s="103">
        <v>132.4</v>
      </c>
      <c r="R78" s="103">
        <v>133</v>
      </c>
      <c r="S78" s="103">
        <v>135.1</v>
      </c>
      <c r="T78" s="99">
        <v>135</v>
      </c>
      <c r="U78" s="99">
        <v>135.1</v>
      </c>
      <c r="V78" s="99">
        <v>135.4</v>
      </c>
      <c r="W78" s="99">
        <v>136</v>
      </c>
      <c r="X78" s="99">
        <v>135.5</v>
      </c>
      <c r="Y78" s="99">
        <v>136</v>
      </c>
      <c r="Z78" s="99">
        <v>133</v>
      </c>
      <c r="AA78" s="103">
        <v>134</v>
      </c>
      <c r="AB78" s="103">
        <v>132.1</v>
      </c>
      <c r="AC78" s="103">
        <v>134.4</v>
      </c>
      <c r="AD78" s="103">
        <v>133.80000000000001</v>
      </c>
      <c r="AE78" s="103">
        <v>134.6</v>
      </c>
      <c r="AF78" s="104">
        <v>133.5</v>
      </c>
      <c r="AG78" s="105"/>
      <c r="AH78" s="52">
        <f t="shared" si="2"/>
        <v>138.19999999999999</v>
      </c>
      <c r="AI78" s="53">
        <f t="shared" si="3"/>
        <v>130.69999999999999</v>
      </c>
    </row>
    <row r="79" spans="1:35" x14ac:dyDescent="0.25">
      <c r="A79" s="98" t="s">
        <v>85</v>
      </c>
      <c r="B79" s="70">
        <v>134.5</v>
      </c>
      <c r="C79" s="70">
        <v>134.5</v>
      </c>
      <c r="D79" s="70">
        <v>132.19999999999999</v>
      </c>
      <c r="E79" s="70">
        <v>132.5</v>
      </c>
      <c r="F79" s="70">
        <v>132.4</v>
      </c>
      <c r="G79" s="70">
        <v>132.9</v>
      </c>
      <c r="H79" s="70">
        <v>132.9</v>
      </c>
      <c r="I79" s="70">
        <v>134.1</v>
      </c>
      <c r="J79" s="70">
        <v>134.1</v>
      </c>
      <c r="K79" s="70">
        <v>135.80000000000001</v>
      </c>
      <c r="L79" s="70">
        <v>132.1</v>
      </c>
      <c r="M79" s="70">
        <v>121.3</v>
      </c>
      <c r="N79" s="70">
        <v>125.1</v>
      </c>
      <c r="O79" s="70">
        <v>129</v>
      </c>
      <c r="P79" s="70">
        <v>127.8</v>
      </c>
      <c r="Q79" s="70">
        <v>128.69999999999999</v>
      </c>
      <c r="R79" s="70">
        <v>130.1</v>
      </c>
      <c r="S79" s="70">
        <v>129.80000000000001</v>
      </c>
      <c r="T79" s="99">
        <v>131.5</v>
      </c>
      <c r="U79" s="99">
        <v>133.30000000000001</v>
      </c>
      <c r="V79" s="99">
        <v>133.4</v>
      </c>
      <c r="W79" s="99">
        <v>135.1</v>
      </c>
      <c r="X79" s="99">
        <v>135.4</v>
      </c>
      <c r="Y79" s="99">
        <v>135.6</v>
      </c>
      <c r="Z79" s="99">
        <v>133</v>
      </c>
      <c r="AA79" s="70">
        <v>129.9</v>
      </c>
      <c r="AB79" s="70">
        <v>131.19999999999999</v>
      </c>
      <c r="AC79" s="70">
        <v>131.1</v>
      </c>
      <c r="AD79" s="70">
        <v>132.19999999999999</v>
      </c>
      <c r="AE79" s="70">
        <v>131.9</v>
      </c>
      <c r="AF79" s="100">
        <v>132.80000000000001</v>
      </c>
      <c r="AG79" s="101"/>
      <c r="AH79" s="52">
        <f>MAX(B79:AF79)</f>
        <v>135.80000000000001</v>
      </c>
      <c r="AI79" s="53">
        <f>MIN(B79:AF79)</f>
        <v>121.3</v>
      </c>
    </row>
    <row r="80" spans="1:35" ht="15.75" thickBot="1" x14ac:dyDescent="0.3">
      <c r="A80" s="98" t="s">
        <v>86</v>
      </c>
      <c r="B80" s="106">
        <v>66.8</v>
      </c>
      <c r="C80" s="106">
        <v>66.8</v>
      </c>
      <c r="D80" s="106">
        <v>66.3</v>
      </c>
      <c r="E80" s="106">
        <v>66.7</v>
      </c>
      <c r="F80" s="106">
        <v>66.599999999999994</v>
      </c>
      <c r="G80" s="106">
        <v>65.8</v>
      </c>
      <c r="H80" s="106">
        <v>65.8</v>
      </c>
      <c r="I80" s="106">
        <v>64.8</v>
      </c>
      <c r="J80" s="106">
        <v>66</v>
      </c>
      <c r="K80" s="106">
        <v>66</v>
      </c>
      <c r="L80" s="106">
        <v>65.8</v>
      </c>
      <c r="M80" s="106">
        <v>65</v>
      </c>
      <c r="N80" s="106">
        <v>65.5</v>
      </c>
      <c r="O80" s="106">
        <v>66</v>
      </c>
      <c r="P80" s="106">
        <v>65.8</v>
      </c>
      <c r="Q80" s="106">
        <v>65.400000000000006</v>
      </c>
      <c r="R80" s="106">
        <v>65.099999999999994</v>
      </c>
      <c r="S80" s="106">
        <v>64.7</v>
      </c>
      <c r="T80" s="106">
        <v>64.8</v>
      </c>
      <c r="U80" s="106">
        <v>65.099999999999994</v>
      </c>
      <c r="V80" s="106">
        <v>65.5</v>
      </c>
      <c r="W80" s="106">
        <v>65</v>
      </c>
      <c r="X80" s="106">
        <v>65.599999999999994</v>
      </c>
      <c r="Y80" s="106">
        <v>65.599999999999994</v>
      </c>
      <c r="Z80" s="106">
        <v>65.5</v>
      </c>
      <c r="AA80" s="106">
        <v>66.099999999999994</v>
      </c>
      <c r="AB80" s="106">
        <v>65.8</v>
      </c>
      <c r="AC80" s="106">
        <v>66.2</v>
      </c>
      <c r="AD80" s="106">
        <v>66.8</v>
      </c>
      <c r="AE80" s="106">
        <v>66.400000000000006</v>
      </c>
      <c r="AF80" s="107">
        <v>66.599999999999994</v>
      </c>
      <c r="AG80" s="108"/>
      <c r="AH80" s="52">
        <f>MAX(B80:AF80)</f>
        <v>66.8</v>
      </c>
      <c r="AI80" s="53">
        <f>MIN(B80:AF80)</f>
        <v>64.7</v>
      </c>
    </row>
    <row r="81" spans="1:37" x14ac:dyDescent="0.25">
      <c r="A81" s="109" t="s">
        <v>87</v>
      </c>
      <c r="B81" s="110">
        <f t="shared" ref="B81:AF81" si="20">SUMIF(B49:B58,"&gt;0")</f>
        <v>271.8</v>
      </c>
      <c r="C81" s="110">
        <f t="shared" si="20"/>
        <v>292</v>
      </c>
      <c r="D81" s="110">
        <f t="shared" si="20"/>
        <v>271.60000000000002</v>
      </c>
      <c r="E81" s="110">
        <f t="shared" si="20"/>
        <v>284.56</v>
      </c>
      <c r="F81" s="110">
        <f t="shared" si="20"/>
        <v>261.27999999999997</v>
      </c>
      <c r="G81" s="110">
        <f t="shared" si="20"/>
        <v>248.62</v>
      </c>
      <c r="H81" s="110">
        <f t="shared" si="20"/>
        <v>244.5</v>
      </c>
      <c r="I81" s="110">
        <f t="shared" si="20"/>
        <v>246.8</v>
      </c>
      <c r="J81" s="110">
        <f t="shared" si="20"/>
        <v>244.9</v>
      </c>
      <c r="K81" s="110">
        <f t="shared" si="20"/>
        <v>186.4</v>
      </c>
      <c r="L81" s="110">
        <f t="shared" si="20"/>
        <v>202.1</v>
      </c>
      <c r="M81" s="110">
        <f t="shared" si="20"/>
        <v>205.8</v>
      </c>
      <c r="N81" s="110">
        <f t="shared" si="20"/>
        <v>188.4</v>
      </c>
      <c r="O81" s="110">
        <f t="shared" si="20"/>
        <v>177</v>
      </c>
      <c r="P81" s="110">
        <f t="shared" si="20"/>
        <v>175.8</v>
      </c>
      <c r="Q81" s="110">
        <f t="shared" si="20"/>
        <v>180.9</v>
      </c>
      <c r="R81" s="110">
        <f t="shared" si="20"/>
        <v>212.3</v>
      </c>
      <c r="S81" s="110">
        <f t="shared" si="20"/>
        <v>244</v>
      </c>
      <c r="T81" s="110">
        <f t="shared" si="20"/>
        <v>217.9</v>
      </c>
      <c r="U81" s="110">
        <f t="shared" si="20"/>
        <v>213.6</v>
      </c>
      <c r="V81" s="110">
        <f t="shared" si="20"/>
        <v>237.4</v>
      </c>
      <c r="W81" s="110">
        <f t="shared" si="20"/>
        <v>217.9</v>
      </c>
      <c r="X81" s="110">
        <f t="shared" si="20"/>
        <v>253</v>
      </c>
      <c r="Y81" s="110">
        <f t="shared" si="20"/>
        <v>286</v>
      </c>
      <c r="Z81" s="110">
        <f t="shared" si="20"/>
        <v>309.60000000000002</v>
      </c>
      <c r="AA81" s="110">
        <f t="shared" si="20"/>
        <v>354.47</v>
      </c>
      <c r="AB81" s="110">
        <f t="shared" si="20"/>
        <v>330.18</v>
      </c>
      <c r="AC81" s="110">
        <f t="shared" si="20"/>
        <v>296</v>
      </c>
      <c r="AD81" s="110">
        <f t="shared" si="20"/>
        <v>273.2</v>
      </c>
      <c r="AE81" s="110">
        <f t="shared" si="20"/>
        <v>193.5</v>
      </c>
      <c r="AF81" s="110">
        <f t="shared" si="20"/>
        <v>188.21</v>
      </c>
      <c r="AG81" s="111"/>
      <c r="AH81" s="52">
        <f>MAX(B81:AF81)</f>
        <v>354.47</v>
      </c>
      <c r="AI81" s="53">
        <f>MIN(B81:AF81)</f>
        <v>175.8</v>
      </c>
    </row>
    <row r="82" spans="1:37" ht="15.75" thickBo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1"/>
      <c r="AH82" s="52"/>
      <c r="AI82" s="53"/>
    </row>
    <row r="83" spans="1:37" ht="15.75" thickBot="1" x14ac:dyDescent="0.3">
      <c r="A83" s="114" t="s">
        <v>88</v>
      </c>
      <c r="B83" s="115">
        <f t="shared" ref="B83:AF83" si="21">B11+B13+B18+B35+B37+B39+B41+B95+B109+B111+B122+B128+B131+B140+B144+B145+B148+B155+B160+B163+B164+B165+B173+B178+B84+B85+B86+B87+B100</f>
        <v>125.01999999999994</v>
      </c>
      <c r="C83" s="115">
        <f t="shared" si="21"/>
        <v>96.519999999999953</v>
      </c>
      <c r="D83" s="115">
        <f t="shared" si="21"/>
        <v>120.31999999999996</v>
      </c>
      <c r="E83" s="115">
        <f t="shared" si="21"/>
        <v>120.21999999999998</v>
      </c>
      <c r="F83" s="115">
        <f t="shared" si="21"/>
        <v>127.21999999999997</v>
      </c>
      <c r="G83" s="115">
        <f t="shared" si="21"/>
        <v>135.91999999999999</v>
      </c>
      <c r="H83" s="115">
        <f t="shared" si="21"/>
        <v>152.72</v>
      </c>
      <c r="I83" s="115">
        <f t="shared" si="21"/>
        <v>172.12</v>
      </c>
      <c r="J83" s="115">
        <f t="shared" si="21"/>
        <v>180.11999999999998</v>
      </c>
      <c r="K83" s="115">
        <f t="shared" si="21"/>
        <v>201.52</v>
      </c>
      <c r="L83" s="115">
        <f t="shared" si="21"/>
        <v>209.92000000000002</v>
      </c>
      <c r="M83" s="115">
        <f t="shared" si="21"/>
        <v>220.42</v>
      </c>
      <c r="N83" s="115">
        <f t="shared" si="21"/>
        <v>210.61999999999998</v>
      </c>
      <c r="O83" s="115">
        <f t="shared" si="21"/>
        <v>195.11999999999998</v>
      </c>
      <c r="P83" s="115">
        <f t="shared" si="21"/>
        <v>159.52000000000001</v>
      </c>
      <c r="Q83" s="115">
        <f t="shared" si="21"/>
        <v>167.82</v>
      </c>
      <c r="R83" s="115">
        <f t="shared" si="21"/>
        <v>174.01999999999998</v>
      </c>
      <c r="S83" s="115">
        <f t="shared" si="21"/>
        <v>148.91999999999999</v>
      </c>
      <c r="T83" s="115">
        <f t="shared" si="21"/>
        <v>172.81999999999996</v>
      </c>
      <c r="U83" s="115">
        <f t="shared" si="21"/>
        <v>169.72</v>
      </c>
      <c r="V83" s="115">
        <f t="shared" si="21"/>
        <v>179.61999999999998</v>
      </c>
      <c r="W83" s="115">
        <f t="shared" si="21"/>
        <v>176.22000000000003</v>
      </c>
      <c r="X83" s="115">
        <f t="shared" si="21"/>
        <v>174.62</v>
      </c>
      <c r="Y83" s="115">
        <f t="shared" si="21"/>
        <v>259.02</v>
      </c>
      <c r="Z83" s="115">
        <f t="shared" si="21"/>
        <v>254.22000000000003</v>
      </c>
      <c r="AA83" s="115">
        <f t="shared" si="21"/>
        <v>246.42000000000002</v>
      </c>
      <c r="AB83" s="115">
        <f t="shared" si="21"/>
        <v>224.11999999999995</v>
      </c>
      <c r="AC83" s="115">
        <f t="shared" si="21"/>
        <v>197.71999999999997</v>
      </c>
      <c r="AD83" s="115">
        <f t="shared" si="21"/>
        <v>165.72</v>
      </c>
      <c r="AE83" s="115">
        <f t="shared" si="21"/>
        <v>137.32</v>
      </c>
      <c r="AF83" s="115">
        <f t="shared" si="21"/>
        <v>115.11999999999998</v>
      </c>
      <c r="AG83" s="116"/>
      <c r="AH83" s="52">
        <f>MAX(B83:AF83)</f>
        <v>259.02</v>
      </c>
      <c r="AI83" s="53">
        <f>MIN(B83:AF83)</f>
        <v>96.519999999999953</v>
      </c>
    </row>
    <row r="84" spans="1:37" x14ac:dyDescent="0.25">
      <c r="A84" s="117" t="s">
        <v>89</v>
      </c>
      <c r="B84" s="118">
        <v>0</v>
      </c>
      <c r="C84" s="118">
        <v>0</v>
      </c>
      <c r="D84" s="118">
        <v>-3.2</v>
      </c>
      <c r="E84" s="118">
        <v>-2.1</v>
      </c>
      <c r="F84" s="118">
        <v>-8.3000000000000007</v>
      </c>
      <c r="G84" s="118">
        <v>-12.3</v>
      </c>
      <c r="H84" s="118">
        <v>-8.6</v>
      </c>
      <c r="I84" s="118">
        <v>-12.3</v>
      </c>
      <c r="J84" s="118">
        <v>-4.3</v>
      </c>
      <c r="K84" s="118">
        <v>27.1</v>
      </c>
      <c r="L84" s="118">
        <v>35</v>
      </c>
      <c r="M84" s="118">
        <v>34.5</v>
      </c>
      <c r="N84" s="118">
        <v>27.8</v>
      </c>
      <c r="O84" s="118">
        <v>33</v>
      </c>
      <c r="P84" s="118">
        <v>43.4</v>
      </c>
      <c r="Q84" s="118">
        <v>35.200000000000003</v>
      </c>
      <c r="R84" s="118">
        <v>39.799999999999997</v>
      </c>
      <c r="S84" s="118">
        <v>39.700000000000003</v>
      </c>
      <c r="T84" s="118">
        <v>48.9</v>
      </c>
      <c r="U84" s="118">
        <v>47.9</v>
      </c>
      <c r="V84" s="118">
        <v>44.8</v>
      </c>
      <c r="W84" s="118">
        <v>46.3</v>
      </c>
      <c r="X84" s="118">
        <v>43.9</v>
      </c>
      <c r="Y84" s="118">
        <v>35.799999999999997</v>
      </c>
      <c r="Z84" s="118">
        <v>18.5</v>
      </c>
      <c r="AA84" s="50">
        <v>26.4</v>
      </c>
      <c r="AB84" s="50">
        <v>19.600000000000001</v>
      </c>
      <c r="AC84" s="50">
        <v>27.5</v>
      </c>
      <c r="AD84" s="50">
        <v>25.8</v>
      </c>
      <c r="AE84" s="50">
        <v>25.6</v>
      </c>
      <c r="AF84" s="119">
        <v>23.7</v>
      </c>
      <c r="AG84" s="120">
        <v>75</v>
      </c>
      <c r="AH84" s="52">
        <f>IF(ABS(MAX(B84:AF84))&gt;ABS(MIN(B84:AF84)),MAX(B84:AF84),MIN(B84:AF84))</f>
        <v>48.9</v>
      </c>
      <c r="AI84" s="121">
        <f>INDEX($B$9:$AF$9,1,MATCH(AH84,B84:AF84,0))</f>
        <v>0.66666666666666696</v>
      </c>
    </row>
    <row r="85" spans="1:37" x14ac:dyDescent="0.25">
      <c r="A85" s="122" t="s">
        <v>90</v>
      </c>
      <c r="B85" s="83">
        <v>-53.3</v>
      </c>
      <c r="C85" s="83">
        <v>-53.3</v>
      </c>
      <c r="D85" s="83">
        <v>-56</v>
      </c>
      <c r="E85" s="83">
        <v>-54</v>
      </c>
      <c r="F85" s="83">
        <v>-48</v>
      </c>
      <c r="G85" s="83">
        <v>-42</v>
      </c>
      <c r="H85" s="83">
        <v>-32</v>
      </c>
      <c r="I85" s="83">
        <v>-24</v>
      </c>
      <c r="J85" s="83">
        <v>-21</v>
      </c>
      <c r="K85" s="83">
        <v>-19</v>
      </c>
      <c r="L85" s="83">
        <v>-18.2</v>
      </c>
      <c r="M85" s="83">
        <v>-19.3</v>
      </c>
      <c r="N85" s="83">
        <v>-30</v>
      </c>
      <c r="O85" s="83">
        <v>-22</v>
      </c>
      <c r="P85" s="83">
        <v>-24.8</v>
      </c>
      <c r="Q85" s="83">
        <v>-29</v>
      </c>
      <c r="R85" s="83">
        <v>-31</v>
      </c>
      <c r="S85" s="83">
        <v>10.5</v>
      </c>
      <c r="T85" s="83">
        <v>-1.5</v>
      </c>
      <c r="U85" s="83">
        <v>-3.2</v>
      </c>
      <c r="V85" s="83">
        <v>-1.5</v>
      </c>
      <c r="W85" s="83">
        <v>3.6</v>
      </c>
      <c r="X85" s="83">
        <v>5</v>
      </c>
      <c r="Y85" s="83">
        <v>5.5</v>
      </c>
      <c r="Z85" s="83">
        <v>13.3</v>
      </c>
      <c r="AA85" s="70">
        <f>3.3-5.4</f>
        <v>-2.1000000000000005</v>
      </c>
      <c r="AB85" s="70">
        <f>-6.8+2.9</f>
        <v>-3.9</v>
      </c>
      <c r="AC85" s="70">
        <v>-7.9</v>
      </c>
      <c r="AD85" s="70">
        <v>-23</v>
      </c>
      <c r="AE85" s="70">
        <v>-35</v>
      </c>
      <c r="AF85" s="123">
        <v>-36</v>
      </c>
      <c r="AG85" s="120">
        <v>240</v>
      </c>
      <c r="AH85" s="52">
        <f>IF(ABS(MAX(B85:AF85))&gt;ABS(MIN(B85:AF85)),MAX(B85:AF85),MIN(B85:AF85))</f>
        <v>-56</v>
      </c>
      <c r="AI85" s="121">
        <f>INDEX($B$9:$AF$9,1,MATCH(AH85,B85:AF85,0))</f>
        <v>0.125</v>
      </c>
    </row>
    <row r="86" spans="1:37" x14ac:dyDescent="0.25">
      <c r="A86" s="122" t="s">
        <v>91</v>
      </c>
      <c r="B86" s="83">
        <v>-3.9</v>
      </c>
      <c r="C86" s="83">
        <v>-3.9</v>
      </c>
      <c r="D86" s="83">
        <v>-4.5</v>
      </c>
      <c r="E86" s="83">
        <v>-5.4</v>
      </c>
      <c r="F86" s="83">
        <v>-1.7</v>
      </c>
      <c r="G86" s="83">
        <v>-5</v>
      </c>
      <c r="H86" s="83">
        <v>1.9</v>
      </c>
      <c r="I86" s="83">
        <v>0.5</v>
      </c>
      <c r="J86" s="83">
        <v>18.600000000000001</v>
      </c>
      <c r="K86" s="83">
        <v>10.4</v>
      </c>
      <c r="L86" s="83">
        <v>9.3000000000000007</v>
      </c>
      <c r="M86" s="83">
        <v>7.8</v>
      </c>
      <c r="N86" s="83">
        <v>3.7</v>
      </c>
      <c r="O86" s="83">
        <v>5</v>
      </c>
      <c r="P86" s="83">
        <v>-19.100000000000001</v>
      </c>
      <c r="Q86" s="83">
        <v>-10.4</v>
      </c>
      <c r="R86" s="83">
        <v>-12.2</v>
      </c>
      <c r="S86" s="83">
        <v>-5.8</v>
      </c>
      <c r="T86" s="83">
        <v>-5.3</v>
      </c>
      <c r="U86" s="83">
        <v>-8</v>
      </c>
      <c r="V86" s="83">
        <v>3.4</v>
      </c>
      <c r="W86" s="83">
        <v>-6.1</v>
      </c>
      <c r="X86" s="83">
        <v>-7</v>
      </c>
      <c r="Y86" s="83">
        <v>8.6</v>
      </c>
      <c r="Z86" s="83">
        <v>37.700000000000003</v>
      </c>
      <c r="AA86" s="70">
        <v>38.9</v>
      </c>
      <c r="AB86" s="70">
        <v>37.799999999999997</v>
      </c>
      <c r="AC86" s="70">
        <v>25.7</v>
      </c>
      <c r="AD86" s="70">
        <v>27</v>
      </c>
      <c r="AE86" s="70">
        <v>25</v>
      </c>
      <c r="AF86" s="123">
        <v>18.100000000000001</v>
      </c>
      <c r="AG86" s="120">
        <v>60</v>
      </c>
      <c r="AH86" s="52">
        <f>IF(ABS(MAX(B86:AF86))&gt;ABS(MIN(B86:AF86)),MAX(B86:AF86),MIN(B86:AF86))</f>
        <v>38.9</v>
      </c>
      <c r="AI86" s="121">
        <f>INDEX($B$9:$AF$9,1,MATCH(AH86,B86:AF86,0))</f>
        <v>0.83333333333333337</v>
      </c>
    </row>
    <row r="87" spans="1:37" x14ac:dyDescent="0.25">
      <c r="A87" s="124" t="s">
        <v>92</v>
      </c>
      <c r="B87" s="85">
        <v>-16.7</v>
      </c>
      <c r="C87" s="85">
        <v>-16.7</v>
      </c>
      <c r="D87" s="85">
        <v>-15.4</v>
      </c>
      <c r="E87" s="85">
        <v>-15.8</v>
      </c>
      <c r="F87" s="85">
        <v>-12.5</v>
      </c>
      <c r="G87" s="85">
        <v>-2.6</v>
      </c>
      <c r="H87" s="85">
        <v>2.7</v>
      </c>
      <c r="I87" s="85">
        <v>10.8</v>
      </c>
      <c r="J87" s="85">
        <v>-11</v>
      </c>
      <c r="K87" s="85">
        <v>-12.1</v>
      </c>
      <c r="L87" s="85">
        <v>-7.1</v>
      </c>
      <c r="M87" s="85">
        <v>3.6</v>
      </c>
      <c r="N87" s="85">
        <v>12</v>
      </c>
      <c r="O87" s="85">
        <v>-18</v>
      </c>
      <c r="P87" s="85">
        <v>-32.200000000000003</v>
      </c>
      <c r="Q87" s="85">
        <v>-16.3</v>
      </c>
      <c r="R87" s="85">
        <v>-14.9</v>
      </c>
      <c r="S87" s="85">
        <v>-60.8</v>
      </c>
      <c r="T87" s="85">
        <v>-60.3</v>
      </c>
      <c r="U87" s="85">
        <v>-60.6</v>
      </c>
      <c r="V87" s="85">
        <v>-60.2</v>
      </c>
      <c r="W87" s="85">
        <v>-60.6</v>
      </c>
      <c r="X87" s="85">
        <v>-60.6</v>
      </c>
      <c r="Y87" s="85">
        <f>--14.5</f>
        <v>14.5</v>
      </c>
      <c r="Z87" s="85">
        <v>-11.6</v>
      </c>
      <c r="AA87" s="125">
        <v>-13.1</v>
      </c>
      <c r="AB87" s="125">
        <v>-25.9</v>
      </c>
      <c r="AC87" s="125">
        <v>-42.9</v>
      </c>
      <c r="AD87" s="125">
        <v>-58.8</v>
      </c>
      <c r="AE87" s="125">
        <v>-72</v>
      </c>
      <c r="AF87" s="126">
        <v>-83.6</v>
      </c>
      <c r="AG87" s="127">
        <v>120</v>
      </c>
      <c r="AH87" s="52">
        <f>IF(ABS(MAX(B87:AF87))&gt;ABS(MIN(B87:AF87)),MAX(B87:AF87),MIN(B87:AF87))</f>
        <v>-83.6</v>
      </c>
      <c r="AI87" s="121">
        <f>INDEX($B$9:$AF$9,1,MATCH(AH87,B87:AF87,0))</f>
        <v>1</v>
      </c>
    </row>
    <row r="88" spans="1:37" ht="15.75" thickBot="1" x14ac:dyDescent="0.3">
      <c r="A88" s="124" t="s">
        <v>93</v>
      </c>
      <c r="B88" s="85">
        <v>67.099999999999994</v>
      </c>
      <c r="C88" s="85">
        <v>67.099999999999994</v>
      </c>
      <c r="D88" s="85">
        <v>71.3</v>
      </c>
      <c r="E88" s="85">
        <v>70.5</v>
      </c>
      <c r="F88" s="85">
        <v>71.400000000000006</v>
      </c>
      <c r="G88" s="85">
        <v>78.099999999999994</v>
      </c>
      <c r="H88" s="85">
        <v>80</v>
      </c>
      <c r="I88" s="85">
        <v>84.5</v>
      </c>
      <c r="J88" s="85">
        <v>58.7</v>
      </c>
      <c r="K88" s="85">
        <v>45.5</v>
      </c>
      <c r="L88" s="85">
        <v>50.5</v>
      </c>
      <c r="M88" s="85">
        <v>49.4</v>
      </c>
      <c r="N88" s="85">
        <v>40</v>
      </c>
      <c r="O88" s="85">
        <v>39</v>
      </c>
      <c r="P88" s="85">
        <v>54.4</v>
      </c>
      <c r="Q88" s="85">
        <v>52.8</v>
      </c>
      <c r="R88" s="85">
        <v>56.9</v>
      </c>
      <c r="S88" s="85">
        <v>87.1</v>
      </c>
      <c r="T88" s="85">
        <v>72.5</v>
      </c>
      <c r="U88" s="85">
        <v>75.099999999999994</v>
      </c>
      <c r="V88" s="85">
        <v>73.2</v>
      </c>
      <c r="W88" s="85">
        <v>79.900000000000006</v>
      </c>
      <c r="X88" s="85">
        <v>98</v>
      </c>
      <c r="Y88" s="85">
        <v>75.2</v>
      </c>
      <c r="Z88" s="85">
        <v>79.5</v>
      </c>
      <c r="AA88" s="125">
        <v>49.9</v>
      </c>
      <c r="AB88" s="125">
        <v>57</v>
      </c>
      <c r="AC88" s="125">
        <v>60</v>
      </c>
      <c r="AD88" s="125">
        <v>13.4</v>
      </c>
      <c r="AE88" s="125">
        <v>-1.3</v>
      </c>
      <c r="AF88" s="126">
        <v>8.6</v>
      </c>
      <c r="AG88" s="127"/>
      <c r="AH88" s="52">
        <f>IF(ABS(MAX(B88:AF88))&gt;ABS(MIN(B88:AF88)),MAX(B88:AF88),MIN(B88:AF88))</f>
        <v>98</v>
      </c>
      <c r="AI88" s="121">
        <f>INDEX($B$9:$AF$9,1,MATCH(AH88,B88:AF88,0))</f>
        <v>0.77083333333333337</v>
      </c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2">B90</f>
        <v>9.9</v>
      </c>
      <c r="D90" s="133">
        <f t="shared" si="22"/>
        <v>9.9</v>
      </c>
      <c r="E90" s="133">
        <f t="shared" si="22"/>
        <v>9.9</v>
      </c>
      <c r="F90" s="133">
        <f t="shared" si="22"/>
        <v>9.9</v>
      </c>
      <c r="G90" s="133">
        <f t="shared" si="22"/>
        <v>9.9</v>
      </c>
      <c r="H90" s="133">
        <f t="shared" si="22"/>
        <v>9.9</v>
      </c>
      <c r="I90" s="133">
        <f t="shared" si="22"/>
        <v>9.9</v>
      </c>
      <c r="J90" s="133">
        <f t="shared" si="22"/>
        <v>9.9</v>
      </c>
      <c r="K90" s="133">
        <f t="shared" si="22"/>
        <v>9.9</v>
      </c>
      <c r="L90" s="133">
        <f t="shared" si="22"/>
        <v>9.9</v>
      </c>
      <c r="M90" s="133">
        <f t="shared" si="22"/>
        <v>9.9</v>
      </c>
      <c r="N90" s="133">
        <f t="shared" si="22"/>
        <v>9.9</v>
      </c>
      <c r="O90" s="133">
        <f t="shared" si="22"/>
        <v>9.9</v>
      </c>
      <c r="P90" s="133">
        <f t="shared" si="22"/>
        <v>9.9</v>
      </c>
      <c r="Q90" s="133">
        <f t="shared" si="22"/>
        <v>9.9</v>
      </c>
      <c r="R90" s="133">
        <f t="shared" si="22"/>
        <v>9.9</v>
      </c>
      <c r="S90" s="133">
        <f t="shared" ref="S90:AF105" si="23">R90</f>
        <v>9.9</v>
      </c>
      <c r="T90" s="133">
        <f t="shared" si="23"/>
        <v>9.9</v>
      </c>
      <c r="U90" s="133">
        <f t="shared" si="23"/>
        <v>9.9</v>
      </c>
      <c r="V90" s="133">
        <f t="shared" si="23"/>
        <v>9.9</v>
      </c>
      <c r="W90" s="133">
        <f t="shared" si="23"/>
        <v>9.9</v>
      </c>
      <c r="X90" s="133">
        <f t="shared" si="23"/>
        <v>9.9</v>
      </c>
      <c r="Y90" s="133">
        <f t="shared" si="23"/>
        <v>9.9</v>
      </c>
      <c r="Z90" s="133">
        <f t="shared" si="23"/>
        <v>9.9</v>
      </c>
      <c r="AA90" s="133">
        <f t="shared" si="23"/>
        <v>9.9</v>
      </c>
      <c r="AB90" s="133">
        <f t="shared" si="23"/>
        <v>9.9</v>
      </c>
      <c r="AC90" s="133">
        <f t="shared" si="23"/>
        <v>9.9</v>
      </c>
      <c r="AD90" s="133">
        <f t="shared" si="23"/>
        <v>9.9</v>
      </c>
      <c r="AE90" s="133">
        <f t="shared" si="23"/>
        <v>9.9</v>
      </c>
      <c r="AF90" s="133">
        <f t="shared" si="23"/>
        <v>9.9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2"/>
        <v>9.6</v>
      </c>
      <c r="D91" s="136">
        <f t="shared" si="22"/>
        <v>9.6</v>
      </c>
      <c r="E91" s="136">
        <f t="shared" si="22"/>
        <v>9.6</v>
      </c>
      <c r="F91" s="136">
        <f t="shared" si="22"/>
        <v>9.6</v>
      </c>
      <c r="G91" s="136">
        <f t="shared" si="22"/>
        <v>9.6</v>
      </c>
      <c r="H91" s="136">
        <f t="shared" si="22"/>
        <v>9.6</v>
      </c>
      <c r="I91" s="136">
        <f t="shared" si="22"/>
        <v>9.6</v>
      </c>
      <c r="J91" s="136">
        <f t="shared" si="22"/>
        <v>9.6</v>
      </c>
      <c r="K91" s="136">
        <f t="shared" si="22"/>
        <v>9.6</v>
      </c>
      <c r="L91" s="136">
        <f t="shared" si="22"/>
        <v>9.6</v>
      </c>
      <c r="M91" s="136">
        <f t="shared" si="22"/>
        <v>9.6</v>
      </c>
      <c r="N91" s="136">
        <f t="shared" si="22"/>
        <v>9.6</v>
      </c>
      <c r="O91" s="136">
        <f t="shared" si="22"/>
        <v>9.6</v>
      </c>
      <c r="P91" s="136">
        <f t="shared" si="22"/>
        <v>9.6</v>
      </c>
      <c r="Q91" s="136">
        <f t="shared" si="22"/>
        <v>9.6</v>
      </c>
      <c r="R91" s="136">
        <f t="shared" si="22"/>
        <v>9.6</v>
      </c>
      <c r="S91" s="136">
        <f t="shared" si="23"/>
        <v>9.6</v>
      </c>
      <c r="T91" s="136">
        <f t="shared" si="23"/>
        <v>9.6</v>
      </c>
      <c r="U91" s="136">
        <f t="shared" si="23"/>
        <v>9.6</v>
      </c>
      <c r="V91" s="136">
        <f t="shared" si="23"/>
        <v>9.6</v>
      </c>
      <c r="W91" s="136">
        <f t="shared" si="23"/>
        <v>9.6</v>
      </c>
      <c r="X91" s="136">
        <f t="shared" si="23"/>
        <v>9.6</v>
      </c>
      <c r="Y91" s="136">
        <f t="shared" si="23"/>
        <v>9.6</v>
      </c>
      <c r="Z91" s="136">
        <f t="shared" si="23"/>
        <v>9.6</v>
      </c>
      <c r="AA91" s="136">
        <f t="shared" si="23"/>
        <v>9.6</v>
      </c>
      <c r="AB91" s="136">
        <f t="shared" si="23"/>
        <v>9.6</v>
      </c>
      <c r="AC91" s="136">
        <f t="shared" si="23"/>
        <v>9.6</v>
      </c>
      <c r="AD91" s="136">
        <f t="shared" si="23"/>
        <v>9.6</v>
      </c>
      <c r="AE91" s="136">
        <f t="shared" si="23"/>
        <v>9.6</v>
      </c>
      <c r="AF91" s="136">
        <f t="shared" si="23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2"/>
        <v>9.98</v>
      </c>
      <c r="D92" s="136">
        <f t="shared" si="22"/>
        <v>9.98</v>
      </c>
      <c r="E92" s="136">
        <f t="shared" si="22"/>
        <v>9.98</v>
      </c>
      <c r="F92" s="136">
        <f t="shared" si="22"/>
        <v>9.98</v>
      </c>
      <c r="G92" s="136">
        <f t="shared" si="22"/>
        <v>9.98</v>
      </c>
      <c r="H92" s="136">
        <f t="shared" si="22"/>
        <v>9.98</v>
      </c>
      <c r="I92" s="136">
        <f t="shared" si="22"/>
        <v>9.98</v>
      </c>
      <c r="J92" s="136">
        <f t="shared" si="22"/>
        <v>9.98</v>
      </c>
      <c r="K92" s="136">
        <f t="shared" si="22"/>
        <v>9.98</v>
      </c>
      <c r="L92" s="136">
        <f t="shared" si="22"/>
        <v>9.98</v>
      </c>
      <c r="M92" s="136">
        <f t="shared" si="22"/>
        <v>9.98</v>
      </c>
      <c r="N92" s="136">
        <f t="shared" si="22"/>
        <v>9.98</v>
      </c>
      <c r="O92" s="136">
        <f t="shared" si="22"/>
        <v>9.98</v>
      </c>
      <c r="P92" s="136">
        <f t="shared" si="22"/>
        <v>9.98</v>
      </c>
      <c r="Q92" s="136">
        <f t="shared" si="22"/>
        <v>9.98</v>
      </c>
      <c r="R92" s="136">
        <f t="shared" si="22"/>
        <v>9.98</v>
      </c>
      <c r="S92" s="136">
        <f t="shared" si="23"/>
        <v>9.98</v>
      </c>
      <c r="T92" s="136">
        <f t="shared" si="23"/>
        <v>9.98</v>
      </c>
      <c r="U92" s="136">
        <f t="shared" si="23"/>
        <v>9.98</v>
      </c>
      <c r="V92" s="136">
        <f t="shared" si="23"/>
        <v>9.98</v>
      </c>
      <c r="W92" s="136">
        <f t="shared" si="23"/>
        <v>9.98</v>
      </c>
      <c r="X92" s="136">
        <f t="shared" si="23"/>
        <v>9.98</v>
      </c>
      <c r="Y92" s="136">
        <f t="shared" si="23"/>
        <v>9.98</v>
      </c>
      <c r="Z92" s="136">
        <f t="shared" si="23"/>
        <v>9.98</v>
      </c>
      <c r="AA92" s="136">
        <f t="shared" si="23"/>
        <v>9.98</v>
      </c>
      <c r="AB92" s="136">
        <f t="shared" si="23"/>
        <v>9.98</v>
      </c>
      <c r="AC92" s="136">
        <f t="shared" si="23"/>
        <v>9.98</v>
      </c>
      <c r="AD92" s="136">
        <f t="shared" si="23"/>
        <v>9.98</v>
      </c>
      <c r="AE92" s="136">
        <f t="shared" si="23"/>
        <v>9.98</v>
      </c>
      <c r="AF92" s="136">
        <f t="shared" si="23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2"/>
        <v>9.1</v>
      </c>
      <c r="D93" s="136">
        <f t="shared" si="22"/>
        <v>9.1</v>
      </c>
      <c r="E93" s="136">
        <f t="shared" si="22"/>
        <v>9.1</v>
      </c>
      <c r="F93" s="136">
        <f t="shared" si="22"/>
        <v>9.1</v>
      </c>
      <c r="G93" s="136">
        <f t="shared" si="22"/>
        <v>9.1</v>
      </c>
      <c r="H93" s="136">
        <f t="shared" si="22"/>
        <v>9.1</v>
      </c>
      <c r="I93" s="136">
        <f t="shared" si="22"/>
        <v>9.1</v>
      </c>
      <c r="J93" s="136">
        <f t="shared" si="22"/>
        <v>9.1</v>
      </c>
      <c r="K93" s="136">
        <f t="shared" si="22"/>
        <v>9.1</v>
      </c>
      <c r="L93" s="136">
        <f t="shared" si="22"/>
        <v>9.1</v>
      </c>
      <c r="M93" s="136">
        <f t="shared" si="22"/>
        <v>9.1</v>
      </c>
      <c r="N93" s="136">
        <f t="shared" si="22"/>
        <v>9.1</v>
      </c>
      <c r="O93" s="136">
        <f t="shared" si="22"/>
        <v>9.1</v>
      </c>
      <c r="P93" s="136">
        <f t="shared" si="22"/>
        <v>9.1</v>
      </c>
      <c r="Q93" s="136">
        <f t="shared" si="22"/>
        <v>9.1</v>
      </c>
      <c r="R93" s="136">
        <f t="shared" si="22"/>
        <v>9.1</v>
      </c>
      <c r="S93" s="136">
        <f t="shared" si="23"/>
        <v>9.1</v>
      </c>
      <c r="T93" s="136">
        <f t="shared" si="23"/>
        <v>9.1</v>
      </c>
      <c r="U93" s="136">
        <f t="shared" si="23"/>
        <v>9.1</v>
      </c>
      <c r="V93" s="136">
        <f t="shared" si="23"/>
        <v>9.1</v>
      </c>
      <c r="W93" s="136">
        <f t="shared" si="23"/>
        <v>9.1</v>
      </c>
      <c r="X93" s="136">
        <f t="shared" si="23"/>
        <v>9.1</v>
      </c>
      <c r="Y93" s="136">
        <f t="shared" si="23"/>
        <v>9.1</v>
      </c>
      <c r="Z93" s="136">
        <f t="shared" si="23"/>
        <v>9.1</v>
      </c>
      <c r="AA93" s="136">
        <f t="shared" si="23"/>
        <v>9.1</v>
      </c>
      <c r="AB93" s="136">
        <f t="shared" si="23"/>
        <v>9.1</v>
      </c>
      <c r="AC93" s="136">
        <f t="shared" si="23"/>
        <v>9.1</v>
      </c>
      <c r="AD93" s="136">
        <f t="shared" si="23"/>
        <v>9.1</v>
      </c>
      <c r="AE93" s="136">
        <f t="shared" si="23"/>
        <v>9.1</v>
      </c>
      <c r="AF93" s="136">
        <f t="shared" si="23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2"/>
        <v>9.18</v>
      </c>
      <c r="D94" s="136">
        <f t="shared" si="22"/>
        <v>9.18</v>
      </c>
      <c r="E94" s="136">
        <f t="shared" si="22"/>
        <v>9.18</v>
      </c>
      <c r="F94" s="136">
        <f t="shared" si="22"/>
        <v>9.18</v>
      </c>
      <c r="G94" s="136">
        <f t="shared" si="22"/>
        <v>9.18</v>
      </c>
      <c r="H94" s="136">
        <f t="shared" si="22"/>
        <v>9.18</v>
      </c>
      <c r="I94" s="136">
        <f t="shared" si="22"/>
        <v>9.18</v>
      </c>
      <c r="J94" s="136">
        <f t="shared" si="22"/>
        <v>9.18</v>
      </c>
      <c r="K94" s="136">
        <f t="shared" si="22"/>
        <v>9.18</v>
      </c>
      <c r="L94" s="136">
        <f t="shared" si="22"/>
        <v>9.18</v>
      </c>
      <c r="M94" s="136">
        <f t="shared" si="22"/>
        <v>9.18</v>
      </c>
      <c r="N94" s="136">
        <f t="shared" si="22"/>
        <v>9.18</v>
      </c>
      <c r="O94" s="136">
        <f t="shared" si="22"/>
        <v>9.18</v>
      </c>
      <c r="P94" s="136">
        <f t="shared" si="22"/>
        <v>9.18</v>
      </c>
      <c r="Q94" s="136">
        <f t="shared" si="22"/>
        <v>9.18</v>
      </c>
      <c r="R94" s="136">
        <f t="shared" si="22"/>
        <v>9.18</v>
      </c>
      <c r="S94" s="136">
        <f t="shared" si="23"/>
        <v>9.18</v>
      </c>
      <c r="T94" s="136">
        <f t="shared" si="23"/>
        <v>9.18</v>
      </c>
      <c r="U94" s="136">
        <f t="shared" si="23"/>
        <v>9.18</v>
      </c>
      <c r="V94" s="136">
        <f t="shared" si="23"/>
        <v>9.18</v>
      </c>
      <c r="W94" s="136">
        <f t="shared" si="23"/>
        <v>9.18</v>
      </c>
      <c r="X94" s="136">
        <f t="shared" si="23"/>
        <v>9.18</v>
      </c>
      <c r="Y94" s="136">
        <f t="shared" si="23"/>
        <v>9.18</v>
      </c>
      <c r="Z94" s="136">
        <f t="shared" si="23"/>
        <v>9.18</v>
      </c>
      <c r="AA94" s="136">
        <f t="shared" si="23"/>
        <v>9.18</v>
      </c>
      <c r="AB94" s="136">
        <f t="shared" si="23"/>
        <v>9.18</v>
      </c>
      <c r="AC94" s="136">
        <f t="shared" si="23"/>
        <v>9.18</v>
      </c>
      <c r="AD94" s="136">
        <f t="shared" si="23"/>
        <v>9.18</v>
      </c>
      <c r="AE94" s="136">
        <f t="shared" si="23"/>
        <v>9.18</v>
      </c>
      <c r="AF94" s="136">
        <f t="shared" si="23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2"/>
        <v>7</v>
      </c>
      <c r="D95" s="136">
        <f t="shared" si="22"/>
        <v>7</v>
      </c>
      <c r="E95" s="136">
        <f t="shared" si="22"/>
        <v>7</v>
      </c>
      <c r="F95" s="136">
        <f t="shared" si="22"/>
        <v>7</v>
      </c>
      <c r="G95" s="136">
        <f t="shared" si="22"/>
        <v>7</v>
      </c>
      <c r="H95" s="136">
        <f t="shared" si="22"/>
        <v>7</v>
      </c>
      <c r="I95" s="136">
        <f t="shared" si="22"/>
        <v>7</v>
      </c>
      <c r="J95" s="136">
        <f t="shared" si="22"/>
        <v>7</v>
      </c>
      <c r="K95" s="136">
        <f t="shared" si="22"/>
        <v>7</v>
      </c>
      <c r="L95" s="136">
        <f t="shared" si="22"/>
        <v>7</v>
      </c>
      <c r="M95" s="136">
        <f t="shared" si="22"/>
        <v>7</v>
      </c>
      <c r="N95" s="136">
        <f t="shared" si="22"/>
        <v>7</v>
      </c>
      <c r="O95" s="136">
        <f t="shared" si="22"/>
        <v>7</v>
      </c>
      <c r="P95" s="136">
        <f t="shared" si="22"/>
        <v>7</v>
      </c>
      <c r="Q95" s="136">
        <f t="shared" si="22"/>
        <v>7</v>
      </c>
      <c r="R95" s="136">
        <f t="shared" si="22"/>
        <v>7</v>
      </c>
      <c r="S95" s="136">
        <f t="shared" si="23"/>
        <v>7</v>
      </c>
      <c r="T95" s="136">
        <f t="shared" si="23"/>
        <v>7</v>
      </c>
      <c r="U95" s="136">
        <f t="shared" si="23"/>
        <v>7</v>
      </c>
      <c r="V95" s="136">
        <f t="shared" si="23"/>
        <v>7</v>
      </c>
      <c r="W95" s="136">
        <f t="shared" si="23"/>
        <v>7</v>
      </c>
      <c r="X95" s="136">
        <f t="shared" si="23"/>
        <v>7</v>
      </c>
      <c r="Y95" s="136">
        <f t="shared" si="23"/>
        <v>7</v>
      </c>
      <c r="Z95" s="136">
        <f t="shared" si="23"/>
        <v>7</v>
      </c>
      <c r="AA95" s="136">
        <f t="shared" si="23"/>
        <v>7</v>
      </c>
      <c r="AB95" s="136">
        <f t="shared" si="23"/>
        <v>7</v>
      </c>
      <c r="AC95" s="136">
        <f t="shared" si="23"/>
        <v>7</v>
      </c>
      <c r="AD95" s="136">
        <f t="shared" si="23"/>
        <v>7</v>
      </c>
      <c r="AE95" s="136">
        <f t="shared" si="23"/>
        <v>7</v>
      </c>
      <c r="AF95" s="136">
        <f t="shared" si="23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2"/>
        <v>2.25</v>
      </c>
      <c r="D96" s="136">
        <f t="shared" si="22"/>
        <v>2.25</v>
      </c>
      <c r="E96" s="136">
        <f t="shared" si="22"/>
        <v>2.25</v>
      </c>
      <c r="F96" s="136">
        <f t="shared" si="22"/>
        <v>2.25</v>
      </c>
      <c r="G96" s="136">
        <f t="shared" si="22"/>
        <v>2.25</v>
      </c>
      <c r="H96" s="136">
        <f t="shared" si="22"/>
        <v>2.25</v>
      </c>
      <c r="I96" s="136">
        <f t="shared" si="22"/>
        <v>2.25</v>
      </c>
      <c r="J96" s="136">
        <f t="shared" si="22"/>
        <v>2.25</v>
      </c>
      <c r="K96" s="136">
        <f t="shared" si="22"/>
        <v>2.25</v>
      </c>
      <c r="L96" s="136">
        <f t="shared" si="22"/>
        <v>2.25</v>
      </c>
      <c r="M96" s="136">
        <f t="shared" si="22"/>
        <v>2.25</v>
      </c>
      <c r="N96" s="136">
        <f t="shared" si="22"/>
        <v>2.25</v>
      </c>
      <c r="O96" s="136">
        <f t="shared" si="22"/>
        <v>2.25</v>
      </c>
      <c r="P96" s="136">
        <f t="shared" si="22"/>
        <v>2.25</v>
      </c>
      <c r="Q96" s="136">
        <f t="shared" si="22"/>
        <v>2.25</v>
      </c>
      <c r="R96" s="136">
        <f t="shared" si="22"/>
        <v>2.25</v>
      </c>
      <c r="S96" s="136">
        <f t="shared" si="23"/>
        <v>2.25</v>
      </c>
      <c r="T96" s="136">
        <f t="shared" si="23"/>
        <v>2.25</v>
      </c>
      <c r="U96" s="136">
        <f t="shared" si="23"/>
        <v>2.25</v>
      </c>
      <c r="V96" s="136">
        <f t="shared" si="23"/>
        <v>2.25</v>
      </c>
      <c r="W96" s="136">
        <f t="shared" si="23"/>
        <v>2.25</v>
      </c>
      <c r="X96" s="136">
        <f t="shared" si="23"/>
        <v>2.25</v>
      </c>
      <c r="Y96" s="136">
        <f t="shared" si="23"/>
        <v>2.25</v>
      </c>
      <c r="Z96" s="136">
        <f t="shared" si="23"/>
        <v>2.25</v>
      </c>
      <c r="AA96" s="136">
        <f t="shared" si="23"/>
        <v>2.25</v>
      </c>
      <c r="AB96" s="136">
        <f t="shared" si="23"/>
        <v>2.25</v>
      </c>
      <c r="AC96" s="136">
        <f t="shared" si="23"/>
        <v>2.25</v>
      </c>
      <c r="AD96" s="136">
        <f t="shared" si="23"/>
        <v>2.25</v>
      </c>
      <c r="AE96" s="136">
        <f t="shared" si="23"/>
        <v>2.25</v>
      </c>
      <c r="AF96" s="136">
        <f t="shared" si="23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2"/>
        <v>1.64</v>
      </c>
      <c r="D97" s="136">
        <f t="shared" si="22"/>
        <v>1.64</v>
      </c>
      <c r="E97" s="136">
        <f t="shared" si="22"/>
        <v>1.64</v>
      </c>
      <c r="F97" s="136">
        <f t="shared" si="22"/>
        <v>1.64</v>
      </c>
      <c r="G97" s="136">
        <f t="shared" si="22"/>
        <v>1.64</v>
      </c>
      <c r="H97" s="136">
        <f t="shared" si="22"/>
        <v>1.64</v>
      </c>
      <c r="I97" s="136">
        <f t="shared" si="22"/>
        <v>1.64</v>
      </c>
      <c r="J97" s="136">
        <f t="shared" si="22"/>
        <v>1.64</v>
      </c>
      <c r="K97" s="136">
        <f t="shared" si="22"/>
        <v>1.64</v>
      </c>
      <c r="L97" s="136">
        <f t="shared" si="22"/>
        <v>1.64</v>
      </c>
      <c r="M97" s="136">
        <f t="shared" si="22"/>
        <v>1.64</v>
      </c>
      <c r="N97" s="136">
        <f t="shared" si="22"/>
        <v>1.64</v>
      </c>
      <c r="O97" s="136">
        <f t="shared" si="22"/>
        <v>1.64</v>
      </c>
      <c r="P97" s="136">
        <f t="shared" si="22"/>
        <v>1.64</v>
      </c>
      <c r="Q97" s="136">
        <f t="shared" si="22"/>
        <v>1.64</v>
      </c>
      <c r="R97" s="136">
        <f t="shared" si="22"/>
        <v>1.64</v>
      </c>
      <c r="S97" s="136">
        <f t="shared" si="23"/>
        <v>1.64</v>
      </c>
      <c r="T97" s="136">
        <f t="shared" si="23"/>
        <v>1.64</v>
      </c>
      <c r="U97" s="136">
        <f t="shared" si="23"/>
        <v>1.64</v>
      </c>
      <c r="V97" s="136">
        <f t="shared" si="23"/>
        <v>1.64</v>
      </c>
      <c r="W97" s="136">
        <f t="shared" si="23"/>
        <v>1.64</v>
      </c>
      <c r="X97" s="136">
        <f t="shared" si="23"/>
        <v>1.64</v>
      </c>
      <c r="Y97" s="136">
        <f t="shared" si="23"/>
        <v>1.64</v>
      </c>
      <c r="Z97" s="136">
        <f t="shared" si="23"/>
        <v>1.64</v>
      </c>
      <c r="AA97" s="136">
        <f t="shared" si="23"/>
        <v>1.64</v>
      </c>
      <c r="AB97" s="136">
        <f t="shared" si="23"/>
        <v>1.64</v>
      </c>
      <c r="AC97" s="136">
        <f t="shared" si="23"/>
        <v>1.64</v>
      </c>
      <c r="AD97" s="136">
        <f t="shared" si="23"/>
        <v>1.64</v>
      </c>
      <c r="AE97" s="136">
        <f t="shared" si="23"/>
        <v>1.64</v>
      </c>
      <c r="AF97" s="136">
        <f t="shared" si="23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2"/>
        <v>1.62</v>
      </c>
      <c r="D98" s="136">
        <f t="shared" si="22"/>
        <v>1.62</v>
      </c>
      <c r="E98" s="136">
        <f t="shared" si="22"/>
        <v>1.62</v>
      </c>
      <c r="F98" s="136">
        <f t="shared" si="22"/>
        <v>1.62</v>
      </c>
      <c r="G98" s="136">
        <f t="shared" si="22"/>
        <v>1.62</v>
      </c>
      <c r="H98" s="136">
        <f t="shared" si="22"/>
        <v>1.62</v>
      </c>
      <c r="I98" s="136">
        <f t="shared" si="22"/>
        <v>1.62</v>
      </c>
      <c r="J98" s="136">
        <f t="shared" si="22"/>
        <v>1.62</v>
      </c>
      <c r="K98" s="136">
        <f t="shared" si="22"/>
        <v>1.62</v>
      </c>
      <c r="L98" s="136">
        <f t="shared" si="22"/>
        <v>1.62</v>
      </c>
      <c r="M98" s="136">
        <f t="shared" si="22"/>
        <v>1.62</v>
      </c>
      <c r="N98" s="136">
        <f t="shared" si="22"/>
        <v>1.62</v>
      </c>
      <c r="O98" s="136">
        <f t="shared" si="22"/>
        <v>1.62</v>
      </c>
      <c r="P98" s="136">
        <f t="shared" si="22"/>
        <v>1.62</v>
      </c>
      <c r="Q98" s="136">
        <f t="shared" si="22"/>
        <v>1.62</v>
      </c>
      <c r="R98" s="136">
        <f t="shared" si="22"/>
        <v>1.62</v>
      </c>
      <c r="S98" s="136">
        <f t="shared" si="23"/>
        <v>1.62</v>
      </c>
      <c r="T98" s="136">
        <f t="shared" si="23"/>
        <v>1.62</v>
      </c>
      <c r="U98" s="136">
        <f t="shared" si="23"/>
        <v>1.62</v>
      </c>
      <c r="V98" s="136">
        <f t="shared" si="23"/>
        <v>1.62</v>
      </c>
      <c r="W98" s="136">
        <f t="shared" si="23"/>
        <v>1.62</v>
      </c>
      <c r="X98" s="136">
        <f t="shared" si="23"/>
        <v>1.62</v>
      </c>
      <c r="Y98" s="136">
        <f t="shared" si="23"/>
        <v>1.62</v>
      </c>
      <c r="Z98" s="136">
        <f t="shared" si="23"/>
        <v>1.62</v>
      </c>
      <c r="AA98" s="136">
        <f t="shared" si="23"/>
        <v>1.62</v>
      </c>
      <c r="AB98" s="136">
        <f t="shared" si="23"/>
        <v>1.62</v>
      </c>
      <c r="AC98" s="136">
        <f t="shared" si="23"/>
        <v>1.62</v>
      </c>
      <c r="AD98" s="136">
        <f t="shared" si="23"/>
        <v>1.62</v>
      </c>
      <c r="AE98" s="136">
        <f t="shared" si="23"/>
        <v>1.62</v>
      </c>
      <c r="AF98" s="136">
        <f t="shared" si="23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2"/>
        <v>8.36</v>
      </c>
      <c r="D99" s="136">
        <f t="shared" si="22"/>
        <v>8.36</v>
      </c>
      <c r="E99" s="136">
        <f t="shared" si="22"/>
        <v>8.36</v>
      </c>
      <c r="F99" s="136">
        <f t="shared" si="22"/>
        <v>8.36</v>
      </c>
      <c r="G99" s="136">
        <f t="shared" si="22"/>
        <v>8.36</v>
      </c>
      <c r="H99" s="136">
        <f t="shared" si="22"/>
        <v>8.36</v>
      </c>
      <c r="I99" s="136">
        <f t="shared" si="22"/>
        <v>8.36</v>
      </c>
      <c r="J99" s="136">
        <f t="shared" si="22"/>
        <v>8.36</v>
      </c>
      <c r="K99" s="136">
        <f t="shared" si="22"/>
        <v>8.36</v>
      </c>
      <c r="L99" s="136">
        <f t="shared" si="22"/>
        <v>8.36</v>
      </c>
      <c r="M99" s="136">
        <f t="shared" si="22"/>
        <v>8.36</v>
      </c>
      <c r="N99" s="136">
        <f t="shared" si="22"/>
        <v>8.36</v>
      </c>
      <c r="O99" s="136">
        <f t="shared" si="22"/>
        <v>8.36</v>
      </c>
      <c r="P99" s="136">
        <f t="shared" si="22"/>
        <v>8.36</v>
      </c>
      <c r="Q99" s="136">
        <f t="shared" si="22"/>
        <v>8.36</v>
      </c>
      <c r="R99" s="136">
        <f t="shared" si="22"/>
        <v>8.36</v>
      </c>
      <c r="S99" s="136">
        <f t="shared" si="23"/>
        <v>8.36</v>
      </c>
      <c r="T99" s="136">
        <f t="shared" si="23"/>
        <v>8.36</v>
      </c>
      <c r="U99" s="136">
        <f t="shared" si="23"/>
        <v>8.36</v>
      </c>
      <c r="V99" s="136">
        <f t="shared" si="23"/>
        <v>8.36</v>
      </c>
      <c r="W99" s="136">
        <f t="shared" si="23"/>
        <v>8.36</v>
      </c>
      <c r="X99" s="136">
        <f t="shared" si="23"/>
        <v>8.36</v>
      </c>
      <c r="Y99" s="136">
        <f t="shared" si="23"/>
        <v>8.36</v>
      </c>
      <c r="Z99" s="136">
        <f t="shared" si="23"/>
        <v>8.36</v>
      </c>
      <c r="AA99" s="136">
        <f t="shared" si="23"/>
        <v>8.36</v>
      </c>
      <c r="AB99" s="136">
        <f t="shared" si="23"/>
        <v>8.36</v>
      </c>
      <c r="AC99" s="136">
        <f t="shared" si="23"/>
        <v>8.36</v>
      </c>
      <c r="AD99" s="136">
        <f t="shared" si="23"/>
        <v>8.36</v>
      </c>
      <c r="AE99" s="136">
        <f t="shared" si="23"/>
        <v>8.36</v>
      </c>
      <c r="AF99" s="136">
        <f t="shared" si="23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2"/>
        <v>8</v>
      </c>
      <c r="D100" s="136">
        <f t="shared" si="22"/>
        <v>8</v>
      </c>
      <c r="E100" s="136">
        <f t="shared" si="22"/>
        <v>8</v>
      </c>
      <c r="F100" s="136">
        <f t="shared" si="22"/>
        <v>8</v>
      </c>
      <c r="G100" s="136">
        <f t="shared" si="22"/>
        <v>8</v>
      </c>
      <c r="H100" s="136">
        <f t="shared" si="22"/>
        <v>8</v>
      </c>
      <c r="I100" s="136">
        <v>5.4</v>
      </c>
      <c r="J100" s="136">
        <f t="shared" si="22"/>
        <v>5.4</v>
      </c>
      <c r="K100" s="136">
        <f t="shared" si="22"/>
        <v>5.4</v>
      </c>
      <c r="L100" s="136">
        <f t="shared" si="22"/>
        <v>5.4</v>
      </c>
      <c r="M100" s="136">
        <f t="shared" si="22"/>
        <v>5.4</v>
      </c>
      <c r="N100" s="136">
        <f t="shared" si="22"/>
        <v>5.4</v>
      </c>
      <c r="O100" s="136">
        <f t="shared" si="22"/>
        <v>5.4</v>
      </c>
      <c r="P100" s="136">
        <f t="shared" si="22"/>
        <v>5.4</v>
      </c>
      <c r="Q100" s="136">
        <f t="shared" si="22"/>
        <v>5.4</v>
      </c>
      <c r="R100" s="136">
        <f t="shared" si="22"/>
        <v>5.4</v>
      </c>
      <c r="S100" s="136">
        <f t="shared" si="23"/>
        <v>5.4</v>
      </c>
      <c r="T100" s="136">
        <f t="shared" si="23"/>
        <v>5.4</v>
      </c>
      <c r="U100" s="136">
        <f t="shared" si="23"/>
        <v>5.4</v>
      </c>
      <c r="V100" s="136">
        <f t="shared" si="23"/>
        <v>5.4</v>
      </c>
      <c r="W100" s="136">
        <f t="shared" si="23"/>
        <v>5.4</v>
      </c>
      <c r="X100" s="136">
        <f t="shared" si="23"/>
        <v>5.4</v>
      </c>
      <c r="Y100" s="136">
        <f t="shared" si="23"/>
        <v>5.4</v>
      </c>
      <c r="Z100" s="136">
        <f t="shared" si="23"/>
        <v>5.4</v>
      </c>
      <c r="AA100" s="136">
        <f t="shared" si="23"/>
        <v>5.4</v>
      </c>
      <c r="AB100" s="136">
        <f t="shared" si="23"/>
        <v>5.4</v>
      </c>
      <c r="AC100" s="136">
        <f t="shared" si="23"/>
        <v>5.4</v>
      </c>
      <c r="AD100" s="136">
        <f t="shared" si="23"/>
        <v>5.4</v>
      </c>
      <c r="AE100" s="136">
        <f t="shared" si="23"/>
        <v>5.4</v>
      </c>
      <c r="AF100" s="136">
        <f t="shared" si="23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2"/>
        <v>6.57</v>
      </c>
      <c r="D101" s="136">
        <f t="shared" si="22"/>
        <v>6.57</v>
      </c>
      <c r="E101" s="136">
        <f t="shared" si="22"/>
        <v>6.57</v>
      </c>
      <c r="F101" s="136">
        <f t="shared" si="22"/>
        <v>6.57</v>
      </c>
      <c r="G101" s="136">
        <f t="shared" si="22"/>
        <v>6.57</v>
      </c>
      <c r="H101" s="136">
        <f t="shared" si="22"/>
        <v>6.57</v>
      </c>
      <c r="I101" s="136">
        <f t="shared" si="22"/>
        <v>6.57</v>
      </c>
      <c r="J101" s="136">
        <f t="shared" si="22"/>
        <v>6.57</v>
      </c>
      <c r="K101" s="136">
        <f t="shared" si="22"/>
        <v>6.57</v>
      </c>
      <c r="L101" s="136">
        <f t="shared" si="22"/>
        <v>6.57</v>
      </c>
      <c r="M101" s="136">
        <f t="shared" si="22"/>
        <v>6.57</v>
      </c>
      <c r="N101" s="136">
        <f t="shared" si="22"/>
        <v>6.57</v>
      </c>
      <c r="O101" s="136">
        <f t="shared" si="22"/>
        <v>6.57</v>
      </c>
      <c r="P101" s="136">
        <f t="shared" si="22"/>
        <v>6.57</v>
      </c>
      <c r="Q101" s="136">
        <f t="shared" si="22"/>
        <v>6.57</v>
      </c>
      <c r="R101" s="136">
        <f t="shared" si="22"/>
        <v>6.57</v>
      </c>
      <c r="S101" s="136">
        <f t="shared" si="23"/>
        <v>6.57</v>
      </c>
      <c r="T101" s="136">
        <f t="shared" si="23"/>
        <v>6.57</v>
      </c>
      <c r="U101" s="136">
        <f t="shared" si="23"/>
        <v>6.57</v>
      </c>
      <c r="V101" s="136">
        <f t="shared" si="23"/>
        <v>6.57</v>
      </c>
      <c r="W101" s="136">
        <f t="shared" si="23"/>
        <v>6.57</v>
      </c>
      <c r="X101" s="136">
        <f t="shared" si="23"/>
        <v>6.57</v>
      </c>
      <c r="Y101" s="136">
        <f t="shared" si="23"/>
        <v>6.57</v>
      </c>
      <c r="Z101" s="136">
        <f t="shared" si="23"/>
        <v>6.57</v>
      </c>
      <c r="AA101" s="136">
        <f t="shared" si="23"/>
        <v>6.57</v>
      </c>
      <c r="AB101" s="136">
        <f t="shared" si="23"/>
        <v>6.57</v>
      </c>
      <c r="AC101" s="136">
        <f t="shared" si="23"/>
        <v>6.57</v>
      </c>
      <c r="AD101" s="136">
        <f t="shared" si="23"/>
        <v>6.57</v>
      </c>
      <c r="AE101" s="136">
        <f t="shared" si="23"/>
        <v>6.57</v>
      </c>
      <c r="AF101" s="136">
        <f t="shared" si="23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2"/>
        <v>3.43</v>
      </c>
      <c r="D102" s="136">
        <f t="shared" si="22"/>
        <v>3.43</v>
      </c>
      <c r="E102" s="136">
        <f t="shared" si="22"/>
        <v>3.43</v>
      </c>
      <c r="F102" s="136">
        <f t="shared" si="22"/>
        <v>3.43</v>
      </c>
      <c r="G102" s="136">
        <f t="shared" si="22"/>
        <v>3.43</v>
      </c>
      <c r="H102" s="136">
        <f t="shared" si="22"/>
        <v>3.43</v>
      </c>
      <c r="I102" s="136">
        <f t="shared" si="22"/>
        <v>3.43</v>
      </c>
      <c r="J102" s="136">
        <f t="shared" si="22"/>
        <v>3.43</v>
      </c>
      <c r="K102" s="136">
        <f t="shared" si="22"/>
        <v>3.43</v>
      </c>
      <c r="L102" s="136">
        <f t="shared" si="22"/>
        <v>3.43</v>
      </c>
      <c r="M102" s="136">
        <f t="shared" si="22"/>
        <v>3.43</v>
      </c>
      <c r="N102" s="136">
        <f t="shared" si="22"/>
        <v>3.43</v>
      </c>
      <c r="O102" s="136">
        <f t="shared" si="22"/>
        <v>3.43</v>
      </c>
      <c r="P102" s="136">
        <f t="shared" si="22"/>
        <v>3.43</v>
      </c>
      <c r="Q102" s="136">
        <f t="shared" si="22"/>
        <v>3.43</v>
      </c>
      <c r="R102" s="136">
        <f t="shared" si="22"/>
        <v>3.43</v>
      </c>
      <c r="S102" s="136">
        <f t="shared" si="23"/>
        <v>3.43</v>
      </c>
      <c r="T102" s="136">
        <f t="shared" si="23"/>
        <v>3.43</v>
      </c>
      <c r="U102" s="136">
        <f t="shared" si="23"/>
        <v>3.43</v>
      </c>
      <c r="V102" s="136">
        <f t="shared" si="23"/>
        <v>3.43</v>
      </c>
      <c r="W102" s="136">
        <f t="shared" si="23"/>
        <v>3.43</v>
      </c>
      <c r="X102" s="136">
        <f t="shared" si="23"/>
        <v>3.43</v>
      </c>
      <c r="Y102" s="136">
        <f t="shared" si="23"/>
        <v>3.43</v>
      </c>
      <c r="Z102" s="136">
        <f t="shared" si="23"/>
        <v>3.43</v>
      </c>
      <c r="AA102" s="136">
        <f t="shared" si="23"/>
        <v>3.43</v>
      </c>
      <c r="AB102" s="136">
        <f t="shared" si="23"/>
        <v>3.43</v>
      </c>
      <c r="AC102" s="136">
        <f t="shared" si="23"/>
        <v>3.43</v>
      </c>
      <c r="AD102" s="136">
        <f t="shared" si="23"/>
        <v>3.43</v>
      </c>
      <c r="AE102" s="136">
        <f t="shared" si="23"/>
        <v>3.43</v>
      </c>
      <c r="AF102" s="136">
        <f t="shared" si="23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2"/>
        <v>8</v>
      </c>
      <c r="D103" s="136">
        <f t="shared" si="22"/>
        <v>8</v>
      </c>
      <c r="E103" s="136">
        <f t="shared" si="22"/>
        <v>8</v>
      </c>
      <c r="F103" s="136">
        <f t="shared" si="22"/>
        <v>8</v>
      </c>
      <c r="G103" s="136">
        <f t="shared" si="22"/>
        <v>8</v>
      </c>
      <c r="H103" s="136">
        <f t="shared" si="22"/>
        <v>8</v>
      </c>
      <c r="I103" s="136">
        <f t="shared" si="22"/>
        <v>8</v>
      </c>
      <c r="J103" s="136">
        <f t="shared" si="22"/>
        <v>8</v>
      </c>
      <c r="K103" s="136">
        <f t="shared" si="22"/>
        <v>8</v>
      </c>
      <c r="L103" s="136">
        <f t="shared" si="22"/>
        <v>8</v>
      </c>
      <c r="M103" s="136">
        <f t="shared" si="22"/>
        <v>8</v>
      </c>
      <c r="N103" s="136">
        <f t="shared" si="22"/>
        <v>8</v>
      </c>
      <c r="O103" s="136">
        <f t="shared" si="22"/>
        <v>8</v>
      </c>
      <c r="P103" s="136">
        <f t="shared" si="22"/>
        <v>8</v>
      </c>
      <c r="Q103" s="136">
        <f t="shared" si="22"/>
        <v>8</v>
      </c>
      <c r="R103" s="136">
        <f t="shared" si="22"/>
        <v>8</v>
      </c>
      <c r="S103" s="136">
        <f t="shared" si="23"/>
        <v>8</v>
      </c>
      <c r="T103" s="136">
        <f t="shared" si="23"/>
        <v>8</v>
      </c>
      <c r="U103" s="136">
        <f t="shared" si="23"/>
        <v>8</v>
      </c>
      <c r="V103" s="136">
        <f t="shared" si="23"/>
        <v>8</v>
      </c>
      <c r="W103" s="136">
        <f t="shared" si="23"/>
        <v>8</v>
      </c>
      <c r="X103" s="136">
        <f t="shared" si="23"/>
        <v>8</v>
      </c>
      <c r="Y103" s="136">
        <f t="shared" si="23"/>
        <v>8</v>
      </c>
      <c r="Z103" s="136">
        <f t="shared" si="23"/>
        <v>8</v>
      </c>
      <c r="AA103" s="136">
        <f t="shared" si="23"/>
        <v>8</v>
      </c>
      <c r="AB103" s="136">
        <f t="shared" si="23"/>
        <v>8</v>
      </c>
      <c r="AC103" s="136">
        <f t="shared" si="23"/>
        <v>8</v>
      </c>
      <c r="AD103" s="136">
        <f t="shared" si="23"/>
        <v>8</v>
      </c>
      <c r="AE103" s="136">
        <f t="shared" si="23"/>
        <v>8</v>
      </c>
      <c r="AF103" s="136">
        <f t="shared" si="23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2"/>
        <v>2.96</v>
      </c>
      <c r="D104" s="136">
        <f t="shared" si="22"/>
        <v>2.96</v>
      </c>
      <c r="E104" s="136">
        <f t="shared" si="22"/>
        <v>2.96</v>
      </c>
      <c r="F104" s="136">
        <f t="shared" si="22"/>
        <v>2.96</v>
      </c>
      <c r="G104" s="136">
        <f t="shared" si="22"/>
        <v>2.96</v>
      </c>
      <c r="H104" s="136">
        <f t="shared" si="22"/>
        <v>2.96</v>
      </c>
      <c r="I104" s="136">
        <f t="shared" si="22"/>
        <v>2.96</v>
      </c>
      <c r="J104" s="136">
        <f t="shared" si="22"/>
        <v>2.96</v>
      </c>
      <c r="K104" s="136">
        <f t="shared" si="22"/>
        <v>2.96</v>
      </c>
      <c r="L104" s="136">
        <f t="shared" si="22"/>
        <v>2.96</v>
      </c>
      <c r="M104" s="136">
        <f t="shared" si="22"/>
        <v>2.96</v>
      </c>
      <c r="N104" s="136">
        <f t="shared" si="22"/>
        <v>2.96</v>
      </c>
      <c r="O104" s="136">
        <f t="shared" si="22"/>
        <v>2.96</v>
      </c>
      <c r="P104" s="136">
        <f t="shared" si="22"/>
        <v>2.96</v>
      </c>
      <c r="Q104" s="136">
        <f t="shared" si="22"/>
        <v>2.96</v>
      </c>
      <c r="R104" s="136">
        <f t="shared" si="22"/>
        <v>2.96</v>
      </c>
      <c r="S104" s="136">
        <f t="shared" si="23"/>
        <v>2.96</v>
      </c>
      <c r="T104" s="136">
        <f t="shared" si="23"/>
        <v>2.96</v>
      </c>
      <c r="U104" s="136">
        <f t="shared" si="23"/>
        <v>2.96</v>
      </c>
      <c r="V104" s="136">
        <f t="shared" si="23"/>
        <v>2.96</v>
      </c>
      <c r="W104" s="136">
        <f t="shared" si="23"/>
        <v>2.96</v>
      </c>
      <c r="X104" s="136">
        <f t="shared" si="23"/>
        <v>2.96</v>
      </c>
      <c r="Y104" s="136">
        <f t="shared" si="23"/>
        <v>2.96</v>
      </c>
      <c r="Z104" s="136">
        <f t="shared" si="23"/>
        <v>2.96</v>
      </c>
      <c r="AA104" s="136">
        <f t="shared" si="23"/>
        <v>2.96</v>
      </c>
      <c r="AB104" s="136">
        <f t="shared" si="23"/>
        <v>2.96</v>
      </c>
      <c r="AC104" s="136">
        <f t="shared" si="23"/>
        <v>2.96</v>
      </c>
      <c r="AD104" s="136">
        <f t="shared" si="23"/>
        <v>2.96</v>
      </c>
      <c r="AE104" s="136">
        <f t="shared" si="23"/>
        <v>2.96</v>
      </c>
      <c r="AF104" s="136">
        <f t="shared" si="23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2"/>
        <v>7</v>
      </c>
      <c r="E105" s="136">
        <f t="shared" si="22"/>
        <v>7</v>
      </c>
      <c r="F105" s="136">
        <f t="shared" si="22"/>
        <v>7</v>
      </c>
      <c r="G105" s="136">
        <f t="shared" si="22"/>
        <v>7</v>
      </c>
      <c r="H105" s="136">
        <f t="shared" si="22"/>
        <v>7</v>
      </c>
      <c r="I105" s="136">
        <f t="shared" si="22"/>
        <v>7</v>
      </c>
      <c r="J105" s="136">
        <f t="shared" si="22"/>
        <v>7</v>
      </c>
      <c r="K105" s="136">
        <f t="shared" si="22"/>
        <v>7</v>
      </c>
      <c r="L105" s="136">
        <f t="shared" si="22"/>
        <v>7</v>
      </c>
      <c r="M105" s="136">
        <f t="shared" si="22"/>
        <v>7</v>
      </c>
      <c r="N105" s="136">
        <f t="shared" si="22"/>
        <v>7</v>
      </c>
      <c r="O105" s="136">
        <f t="shared" si="22"/>
        <v>7</v>
      </c>
      <c r="P105" s="136">
        <f t="shared" si="22"/>
        <v>7</v>
      </c>
      <c r="Q105" s="136">
        <f t="shared" si="22"/>
        <v>7</v>
      </c>
      <c r="R105" s="136">
        <f t="shared" si="22"/>
        <v>7</v>
      </c>
      <c r="S105" s="136">
        <f t="shared" si="23"/>
        <v>7</v>
      </c>
      <c r="T105" s="136">
        <f t="shared" si="23"/>
        <v>7</v>
      </c>
      <c r="U105" s="136">
        <f t="shared" si="23"/>
        <v>7</v>
      </c>
      <c r="V105" s="136">
        <f t="shared" si="23"/>
        <v>7</v>
      </c>
      <c r="W105" s="136">
        <f t="shared" si="23"/>
        <v>7</v>
      </c>
      <c r="X105" s="136">
        <f t="shared" si="23"/>
        <v>7</v>
      </c>
      <c r="Y105" s="136">
        <f t="shared" si="23"/>
        <v>7</v>
      </c>
      <c r="Z105" s="136">
        <f t="shared" si="23"/>
        <v>7</v>
      </c>
      <c r="AA105" s="136">
        <f t="shared" si="23"/>
        <v>7</v>
      </c>
      <c r="AB105" s="136">
        <f t="shared" si="23"/>
        <v>7</v>
      </c>
      <c r="AC105" s="136">
        <f t="shared" si="23"/>
        <v>7</v>
      </c>
      <c r="AD105" s="136">
        <f t="shared" si="23"/>
        <v>7</v>
      </c>
      <c r="AE105" s="136">
        <f t="shared" si="23"/>
        <v>7</v>
      </c>
      <c r="AF105" s="136">
        <f t="shared" si="23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4">B106</f>
        <v>3.47</v>
      </c>
      <c r="D106" s="136">
        <f t="shared" si="24"/>
        <v>3.47</v>
      </c>
      <c r="E106" s="136">
        <f t="shared" si="24"/>
        <v>3.47</v>
      </c>
      <c r="F106" s="136">
        <f t="shared" si="24"/>
        <v>3.47</v>
      </c>
      <c r="G106" s="136">
        <f t="shared" si="24"/>
        <v>3.47</v>
      </c>
      <c r="H106" s="136">
        <f t="shared" si="24"/>
        <v>3.47</v>
      </c>
      <c r="I106" s="136">
        <f t="shared" si="24"/>
        <v>3.47</v>
      </c>
      <c r="J106" s="136">
        <f t="shared" si="24"/>
        <v>3.47</v>
      </c>
      <c r="K106" s="136">
        <f t="shared" si="24"/>
        <v>3.47</v>
      </c>
      <c r="L106" s="136">
        <f t="shared" si="24"/>
        <v>3.47</v>
      </c>
      <c r="M106" s="136">
        <f t="shared" si="24"/>
        <v>3.47</v>
      </c>
      <c r="N106" s="136">
        <f t="shared" si="24"/>
        <v>3.47</v>
      </c>
      <c r="O106" s="136">
        <f t="shared" si="24"/>
        <v>3.47</v>
      </c>
      <c r="P106" s="136">
        <f t="shared" si="24"/>
        <v>3.47</v>
      </c>
      <c r="Q106" s="136">
        <f t="shared" si="24"/>
        <v>3.47</v>
      </c>
      <c r="R106" s="136">
        <f t="shared" si="24"/>
        <v>3.47</v>
      </c>
      <c r="S106" s="136">
        <f t="shared" ref="S106:AF124" si="25">R106</f>
        <v>3.47</v>
      </c>
      <c r="T106" s="136">
        <f t="shared" si="25"/>
        <v>3.47</v>
      </c>
      <c r="U106" s="136">
        <f t="shared" si="25"/>
        <v>3.47</v>
      </c>
      <c r="V106" s="136">
        <f t="shared" si="25"/>
        <v>3.47</v>
      </c>
      <c r="W106" s="136">
        <f t="shared" si="25"/>
        <v>3.47</v>
      </c>
      <c r="X106" s="136">
        <f t="shared" si="25"/>
        <v>3.47</v>
      </c>
      <c r="Y106" s="136">
        <f t="shared" si="25"/>
        <v>3.47</v>
      </c>
      <c r="Z106" s="136">
        <f t="shared" si="25"/>
        <v>3.47</v>
      </c>
      <c r="AA106" s="136">
        <f t="shared" si="25"/>
        <v>3.47</v>
      </c>
      <c r="AB106" s="136">
        <f t="shared" si="25"/>
        <v>3.47</v>
      </c>
      <c r="AC106" s="136">
        <f t="shared" si="25"/>
        <v>3.47</v>
      </c>
      <c r="AD106" s="136">
        <f t="shared" si="25"/>
        <v>3.47</v>
      </c>
      <c r="AE106" s="136">
        <f t="shared" si="25"/>
        <v>3.47</v>
      </c>
      <c r="AF106" s="136">
        <f t="shared" si="25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4"/>
        <v>2.1</v>
      </c>
      <c r="D107" s="136">
        <f t="shared" si="24"/>
        <v>2.1</v>
      </c>
      <c r="E107" s="136">
        <f t="shared" si="24"/>
        <v>2.1</v>
      </c>
      <c r="F107" s="136">
        <f t="shared" si="24"/>
        <v>2.1</v>
      </c>
      <c r="G107" s="136">
        <f t="shared" si="24"/>
        <v>2.1</v>
      </c>
      <c r="H107" s="136">
        <f t="shared" si="24"/>
        <v>2.1</v>
      </c>
      <c r="I107" s="136">
        <f t="shared" si="24"/>
        <v>2.1</v>
      </c>
      <c r="J107" s="136">
        <f t="shared" si="24"/>
        <v>2.1</v>
      </c>
      <c r="K107" s="136">
        <f t="shared" si="24"/>
        <v>2.1</v>
      </c>
      <c r="L107" s="136">
        <f t="shared" si="24"/>
        <v>2.1</v>
      </c>
      <c r="M107" s="136">
        <f t="shared" si="24"/>
        <v>2.1</v>
      </c>
      <c r="N107" s="136">
        <f t="shared" si="24"/>
        <v>2.1</v>
      </c>
      <c r="O107" s="136">
        <f t="shared" si="24"/>
        <v>2.1</v>
      </c>
      <c r="P107" s="136">
        <f t="shared" si="24"/>
        <v>2.1</v>
      </c>
      <c r="Q107" s="136">
        <f t="shared" si="24"/>
        <v>2.1</v>
      </c>
      <c r="R107" s="136">
        <f t="shared" si="24"/>
        <v>2.1</v>
      </c>
      <c r="S107" s="136">
        <f t="shared" si="25"/>
        <v>2.1</v>
      </c>
      <c r="T107" s="136">
        <f t="shared" si="25"/>
        <v>2.1</v>
      </c>
      <c r="U107" s="136">
        <f t="shared" si="25"/>
        <v>2.1</v>
      </c>
      <c r="V107" s="136">
        <f t="shared" si="25"/>
        <v>2.1</v>
      </c>
      <c r="W107" s="136">
        <f t="shared" si="25"/>
        <v>2.1</v>
      </c>
      <c r="X107" s="136">
        <f t="shared" si="25"/>
        <v>2.1</v>
      </c>
      <c r="Y107" s="136">
        <f t="shared" si="25"/>
        <v>2.1</v>
      </c>
      <c r="Z107" s="136">
        <f t="shared" si="25"/>
        <v>2.1</v>
      </c>
      <c r="AA107" s="136">
        <f t="shared" si="25"/>
        <v>2.1</v>
      </c>
      <c r="AB107" s="136">
        <f t="shared" si="25"/>
        <v>2.1</v>
      </c>
      <c r="AC107" s="136">
        <f t="shared" si="25"/>
        <v>2.1</v>
      </c>
      <c r="AD107" s="136">
        <f t="shared" si="25"/>
        <v>2.1</v>
      </c>
      <c r="AE107" s="136">
        <f t="shared" si="25"/>
        <v>2.1</v>
      </c>
      <c r="AF107" s="136">
        <f t="shared" si="25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4"/>
        <v>9.3000000000000007</v>
      </c>
      <c r="D108" s="136">
        <f t="shared" si="24"/>
        <v>9.3000000000000007</v>
      </c>
      <c r="E108" s="136">
        <f t="shared" si="24"/>
        <v>9.3000000000000007</v>
      </c>
      <c r="F108" s="136">
        <f t="shared" si="24"/>
        <v>9.3000000000000007</v>
      </c>
      <c r="G108" s="136">
        <f t="shared" si="24"/>
        <v>9.3000000000000007</v>
      </c>
      <c r="H108" s="136">
        <f t="shared" si="24"/>
        <v>9.3000000000000007</v>
      </c>
      <c r="I108" s="136">
        <f t="shared" si="24"/>
        <v>9.3000000000000007</v>
      </c>
      <c r="J108" s="136">
        <f t="shared" si="24"/>
        <v>9.3000000000000007</v>
      </c>
      <c r="K108" s="136">
        <f t="shared" si="24"/>
        <v>9.3000000000000007</v>
      </c>
      <c r="L108" s="136">
        <f t="shared" si="24"/>
        <v>9.3000000000000007</v>
      </c>
      <c r="M108" s="136">
        <f t="shared" si="24"/>
        <v>9.3000000000000007</v>
      </c>
      <c r="N108" s="136">
        <f t="shared" si="24"/>
        <v>9.3000000000000007</v>
      </c>
      <c r="O108" s="136">
        <f t="shared" si="24"/>
        <v>9.3000000000000007</v>
      </c>
      <c r="P108" s="136">
        <f t="shared" si="24"/>
        <v>9.3000000000000007</v>
      </c>
      <c r="Q108" s="136">
        <f t="shared" si="24"/>
        <v>9.3000000000000007</v>
      </c>
      <c r="R108" s="136">
        <f t="shared" si="24"/>
        <v>9.3000000000000007</v>
      </c>
      <c r="S108" s="136">
        <f t="shared" si="25"/>
        <v>9.3000000000000007</v>
      </c>
      <c r="T108" s="136">
        <f t="shared" si="25"/>
        <v>9.3000000000000007</v>
      </c>
      <c r="U108" s="136">
        <f t="shared" si="25"/>
        <v>9.3000000000000007</v>
      </c>
      <c r="V108" s="136">
        <f t="shared" si="25"/>
        <v>9.3000000000000007</v>
      </c>
      <c r="W108" s="136">
        <f t="shared" si="25"/>
        <v>9.3000000000000007</v>
      </c>
      <c r="X108" s="136">
        <f t="shared" si="25"/>
        <v>9.3000000000000007</v>
      </c>
      <c r="Y108" s="136">
        <f t="shared" si="25"/>
        <v>9.3000000000000007</v>
      </c>
      <c r="Z108" s="136">
        <f t="shared" si="25"/>
        <v>9.3000000000000007</v>
      </c>
      <c r="AA108" s="136">
        <f t="shared" si="25"/>
        <v>9.3000000000000007</v>
      </c>
      <c r="AB108" s="136">
        <f t="shared" si="25"/>
        <v>9.3000000000000007</v>
      </c>
      <c r="AC108" s="136">
        <f t="shared" si="25"/>
        <v>9.3000000000000007</v>
      </c>
      <c r="AD108" s="136">
        <f t="shared" si="25"/>
        <v>9.3000000000000007</v>
      </c>
      <c r="AE108" s="136">
        <f t="shared" si="25"/>
        <v>9.3000000000000007</v>
      </c>
      <c r="AF108" s="136">
        <f t="shared" si="25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4"/>
        <v>0</v>
      </c>
      <c r="D109" s="136">
        <f t="shared" si="24"/>
        <v>0</v>
      </c>
      <c r="E109" s="136">
        <f t="shared" si="24"/>
        <v>0</v>
      </c>
      <c r="F109" s="136">
        <f t="shared" si="24"/>
        <v>0</v>
      </c>
      <c r="G109" s="136">
        <f t="shared" si="24"/>
        <v>0</v>
      </c>
      <c r="H109" s="136">
        <f t="shared" si="24"/>
        <v>0</v>
      </c>
      <c r="I109" s="136">
        <f t="shared" si="24"/>
        <v>0</v>
      </c>
      <c r="J109" s="136">
        <f t="shared" si="24"/>
        <v>0</v>
      </c>
      <c r="K109" s="136">
        <f t="shared" si="24"/>
        <v>0</v>
      </c>
      <c r="L109" s="136">
        <f t="shared" si="24"/>
        <v>0</v>
      </c>
      <c r="M109" s="136">
        <f t="shared" si="24"/>
        <v>0</v>
      </c>
      <c r="N109" s="136">
        <f t="shared" si="24"/>
        <v>0</v>
      </c>
      <c r="O109" s="136">
        <f t="shared" si="24"/>
        <v>0</v>
      </c>
      <c r="P109" s="136">
        <f t="shared" si="24"/>
        <v>0</v>
      </c>
      <c r="Q109" s="136">
        <f t="shared" si="24"/>
        <v>0</v>
      </c>
      <c r="R109" s="136">
        <f t="shared" si="24"/>
        <v>0</v>
      </c>
      <c r="S109" s="136">
        <f t="shared" si="25"/>
        <v>0</v>
      </c>
      <c r="T109" s="136">
        <f t="shared" si="25"/>
        <v>0</v>
      </c>
      <c r="U109" s="136">
        <f t="shared" si="25"/>
        <v>0</v>
      </c>
      <c r="V109" s="136">
        <f t="shared" si="25"/>
        <v>0</v>
      </c>
      <c r="W109" s="136">
        <f t="shared" si="25"/>
        <v>0</v>
      </c>
      <c r="X109" s="136">
        <f t="shared" si="25"/>
        <v>0</v>
      </c>
      <c r="Y109" s="136">
        <f t="shared" si="25"/>
        <v>0</v>
      </c>
      <c r="Z109" s="136">
        <f t="shared" si="25"/>
        <v>0</v>
      </c>
      <c r="AA109" s="136">
        <f t="shared" si="25"/>
        <v>0</v>
      </c>
      <c r="AB109" s="136">
        <f t="shared" si="25"/>
        <v>0</v>
      </c>
      <c r="AC109" s="136">
        <f t="shared" si="25"/>
        <v>0</v>
      </c>
      <c r="AD109" s="136">
        <f t="shared" si="25"/>
        <v>0</v>
      </c>
      <c r="AE109" s="136">
        <f t="shared" si="25"/>
        <v>0</v>
      </c>
      <c r="AF109" s="136">
        <f t="shared" si="25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4"/>
        <v>0</v>
      </c>
      <c r="D110" s="136">
        <f t="shared" si="24"/>
        <v>0</v>
      </c>
      <c r="E110" s="136">
        <f t="shared" si="24"/>
        <v>0</v>
      </c>
      <c r="F110" s="136">
        <f t="shared" si="24"/>
        <v>0</v>
      </c>
      <c r="G110" s="136">
        <f t="shared" si="24"/>
        <v>0</v>
      </c>
      <c r="H110" s="136">
        <f t="shared" si="24"/>
        <v>0</v>
      </c>
      <c r="I110" s="136">
        <f t="shared" si="24"/>
        <v>0</v>
      </c>
      <c r="J110" s="136">
        <f t="shared" si="24"/>
        <v>0</v>
      </c>
      <c r="K110" s="136">
        <f t="shared" si="24"/>
        <v>0</v>
      </c>
      <c r="L110" s="136">
        <f t="shared" si="24"/>
        <v>0</v>
      </c>
      <c r="M110" s="136">
        <f t="shared" si="24"/>
        <v>0</v>
      </c>
      <c r="N110" s="136">
        <f t="shared" si="24"/>
        <v>0</v>
      </c>
      <c r="O110" s="136">
        <f t="shared" si="24"/>
        <v>0</v>
      </c>
      <c r="P110" s="136">
        <f t="shared" si="24"/>
        <v>0</v>
      </c>
      <c r="Q110" s="136">
        <f t="shared" si="24"/>
        <v>0</v>
      </c>
      <c r="R110" s="136">
        <f t="shared" si="24"/>
        <v>0</v>
      </c>
      <c r="S110" s="136">
        <f t="shared" si="25"/>
        <v>0</v>
      </c>
      <c r="T110" s="136">
        <f t="shared" si="25"/>
        <v>0</v>
      </c>
      <c r="U110" s="136">
        <f t="shared" si="25"/>
        <v>0</v>
      </c>
      <c r="V110" s="136">
        <f t="shared" si="25"/>
        <v>0</v>
      </c>
      <c r="W110" s="136">
        <f t="shared" si="25"/>
        <v>0</v>
      </c>
      <c r="X110" s="136">
        <f t="shared" si="25"/>
        <v>0</v>
      </c>
      <c r="Y110" s="136">
        <f t="shared" si="25"/>
        <v>0</v>
      </c>
      <c r="Z110" s="136">
        <f t="shared" si="25"/>
        <v>0</v>
      </c>
      <c r="AA110" s="136">
        <f t="shared" si="25"/>
        <v>0</v>
      </c>
      <c r="AB110" s="136">
        <f t="shared" si="25"/>
        <v>0</v>
      </c>
      <c r="AC110" s="136">
        <f t="shared" si="25"/>
        <v>0</v>
      </c>
      <c r="AD110" s="136">
        <f t="shared" si="25"/>
        <v>0</v>
      </c>
      <c r="AE110" s="136">
        <f t="shared" si="25"/>
        <v>0</v>
      </c>
      <c r="AF110" s="136">
        <f t="shared" si="25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4"/>
        <v>5</v>
      </c>
      <c r="D111" s="136">
        <f t="shared" si="24"/>
        <v>5</v>
      </c>
      <c r="E111" s="136">
        <f t="shared" si="24"/>
        <v>5</v>
      </c>
      <c r="F111" s="136">
        <f t="shared" si="24"/>
        <v>5</v>
      </c>
      <c r="G111" s="136">
        <f t="shared" si="24"/>
        <v>5</v>
      </c>
      <c r="H111" s="136">
        <f t="shared" si="24"/>
        <v>5</v>
      </c>
      <c r="I111" s="136">
        <f t="shared" si="24"/>
        <v>5</v>
      </c>
      <c r="J111" s="136">
        <f t="shared" si="24"/>
        <v>5</v>
      </c>
      <c r="K111" s="136">
        <f t="shared" si="24"/>
        <v>5</v>
      </c>
      <c r="L111" s="136">
        <f t="shared" si="24"/>
        <v>5</v>
      </c>
      <c r="M111" s="136">
        <f t="shared" si="24"/>
        <v>5</v>
      </c>
      <c r="N111" s="136">
        <f t="shared" si="24"/>
        <v>5</v>
      </c>
      <c r="O111" s="136">
        <f t="shared" si="24"/>
        <v>5</v>
      </c>
      <c r="P111" s="136">
        <f t="shared" si="24"/>
        <v>5</v>
      </c>
      <c r="Q111" s="136">
        <f t="shared" si="24"/>
        <v>5</v>
      </c>
      <c r="R111" s="136">
        <f t="shared" si="24"/>
        <v>5</v>
      </c>
      <c r="S111" s="136">
        <f t="shared" si="25"/>
        <v>5</v>
      </c>
      <c r="T111" s="136">
        <f t="shared" si="25"/>
        <v>5</v>
      </c>
      <c r="U111" s="136">
        <f t="shared" si="25"/>
        <v>5</v>
      </c>
      <c r="V111" s="136">
        <f t="shared" si="25"/>
        <v>5</v>
      </c>
      <c r="W111" s="136">
        <f t="shared" si="25"/>
        <v>5</v>
      </c>
      <c r="X111" s="136">
        <f t="shared" si="25"/>
        <v>5</v>
      </c>
      <c r="Y111" s="136">
        <f t="shared" si="25"/>
        <v>5</v>
      </c>
      <c r="Z111" s="136">
        <f t="shared" si="25"/>
        <v>5</v>
      </c>
      <c r="AA111" s="136">
        <f t="shared" si="25"/>
        <v>5</v>
      </c>
      <c r="AB111" s="136">
        <f t="shared" si="25"/>
        <v>5</v>
      </c>
      <c r="AC111" s="136">
        <f t="shared" si="25"/>
        <v>5</v>
      </c>
      <c r="AD111" s="136">
        <f t="shared" si="25"/>
        <v>5</v>
      </c>
      <c r="AE111" s="136">
        <f t="shared" si="25"/>
        <v>5</v>
      </c>
      <c r="AF111" s="136">
        <f t="shared" si="25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4"/>
        <v>1</v>
      </c>
      <c r="D112" s="136">
        <f t="shared" si="24"/>
        <v>1</v>
      </c>
      <c r="E112" s="136">
        <f t="shared" si="24"/>
        <v>1</v>
      </c>
      <c r="F112" s="136">
        <f t="shared" si="24"/>
        <v>1</v>
      </c>
      <c r="G112" s="136">
        <f t="shared" si="24"/>
        <v>1</v>
      </c>
      <c r="H112" s="136">
        <f t="shared" si="24"/>
        <v>1</v>
      </c>
      <c r="I112" s="136">
        <f t="shared" si="24"/>
        <v>1</v>
      </c>
      <c r="J112" s="136">
        <f t="shared" si="24"/>
        <v>1</v>
      </c>
      <c r="K112" s="136">
        <f t="shared" si="24"/>
        <v>1</v>
      </c>
      <c r="L112" s="136">
        <f t="shared" si="24"/>
        <v>1</v>
      </c>
      <c r="M112" s="136">
        <f t="shared" si="24"/>
        <v>1</v>
      </c>
      <c r="N112" s="136">
        <f t="shared" si="24"/>
        <v>1</v>
      </c>
      <c r="O112" s="136">
        <f t="shared" si="24"/>
        <v>1</v>
      </c>
      <c r="P112" s="136">
        <f t="shared" si="24"/>
        <v>1</v>
      </c>
      <c r="Q112" s="136">
        <f t="shared" si="24"/>
        <v>1</v>
      </c>
      <c r="R112" s="136">
        <f t="shared" si="24"/>
        <v>1</v>
      </c>
      <c r="S112" s="136">
        <f t="shared" si="25"/>
        <v>1</v>
      </c>
      <c r="T112" s="136">
        <f t="shared" si="25"/>
        <v>1</v>
      </c>
      <c r="U112" s="136">
        <f t="shared" si="25"/>
        <v>1</v>
      </c>
      <c r="V112" s="136">
        <f t="shared" si="25"/>
        <v>1</v>
      </c>
      <c r="W112" s="136">
        <f t="shared" si="25"/>
        <v>1</v>
      </c>
      <c r="X112" s="136">
        <f t="shared" si="25"/>
        <v>1</v>
      </c>
      <c r="Y112" s="136">
        <f t="shared" si="25"/>
        <v>1</v>
      </c>
      <c r="Z112" s="136">
        <f t="shared" si="25"/>
        <v>1</v>
      </c>
      <c r="AA112" s="136">
        <f t="shared" si="25"/>
        <v>1</v>
      </c>
      <c r="AB112" s="136">
        <f t="shared" si="25"/>
        <v>1</v>
      </c>
      <c r="AC112" s="136">
        <f t="shared" si="25"/>
        <v>1</v>
      </c>
      <c r="AD112" s="136">
        <f t="shared" si="25"/>
        <v>1</v>
      </c>
      <c r="AE112" s="136">
        <f t="shared" si="25"/>
        <v>1</v>
      </c>
      <c r="AF112" s="136">
        <f t="shared" si="25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4"/>
        <v>1.58</v>
      </c>
      <c r="D113" s="136">
        <f t="shared" si="24"/>
        <v>1.58</v>
      </c>
      <c r="E113" s="136">
        <f t="shared" si="24"/>
        <v>1.58</v>
      </c>
      <c r="F113" s="136">
        <f t="shared" si="24"/>
        <v>1.58</v>
      </c>
      <c r="G113" s="136">
        <f t="shared" si="24"/>
        <v>1.58</v>
      </c>
      <c r="H113" s="136">
        <f t="shared" si="24"/>
        <v>1.58</v>
      </c>
      <c r="I113" s="136">
        <f t="shared" si="24"/>
        <v>1.58</v>
      </c>
      <c r="J113" s="136">
        <f t="shared" si="24"/>
        <v>1.58</v>
      </c>
      <c r="K113" s="136">
        <f t="shared" si="24"/>
        <v>1.58</v>
      </c>
      <c r="L113" s="136">
        <f t="shared" si="24"/>
        <v>1.58</v>
      </c>
      <c r="M113" s="136">
        <f t="shared" si="24"/>
        <v>1.58</v>
      </c>
      <c r="N113" s="136">
        <f t="shared" si="24"/>
        <v>1.58</v>
      </c>
      <c r="O113" s="136">
        <f t="shared" si="24"/>
        <v>1.58</v>
      </c>
      <c r="P113" s="136">
        <f t="shared" si="24"/>
        <v>1.58</v>
      </c>
      <c r="Q113" s="136">
        <f t="shared" si="24"/>
        <v>1.58</v>
      </c>
      <c r="R113" s="136">
        <f t="shared" si="24"/>
        <v>1.58</v>
      </c>
      <c r="S113" s="136">
        <f t="shared" si="25"/>
        <v>1.58</v>
      </c>
      <c r="T113" s="136">
        <f t="shared" si="25"/>
        <v>1.58</v>
      </c>
      <c r="U113" s="136">
        <f t="shared" si="25"/>
        <v>1.58</v>
      </c>
      <c r="V113" s="136">
        <f t="shared" si="25"/>
        <v>1.58</v>
      </c>
      <c r="W113" s="136">
        <f t="shared" si="25"/>
        <v>1.58</v>
      </c>
      <c r="X113" s="136">
        <f t="shared" si="25"/>
        <v>1.58</v>
      </c>
      <c r="Y113" s="136">
        <f t="shared" si="25"/>
        <v>1.58</v>
      </c>
      <c r="Z113" s="136">
        <f t="shared" si="25"/>
        <v>1.58</v>
      </c>
      <c r="AA113" s="136">
        <f t="shared" si="25"/>
        <v>1.58</v>
      </c>
      <c r="AB113" s="136">
        <f t="shared" si="25"/>
        <v>1.58</v>
      </c>
      <c r="AC113" s="136">
        <f t="shared" si="25"/>
        <v>1.58</v>
      </c>
      <c r="AD113" s="136">
        <f t="shared" si="25"/>
        <v>1.58</v>
      </c>
      <c r="AE113" s="136">
        <f t="shared" si="25"/>
        <v>1.58</v>
      </c>
      <c r="AF113" s="136">
        <f t="shared" si="25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4"/>
        <v>1.46</v>
      </c>
      <c r="D114" s="136">
        <f t="shared" si="24"/>
        <v>1.46</v>
      </c>
      <c r="E114" s="136">
        <f t="shared" si="24"/>
        <v>1.46</v>
      </c>
      <c r="F114" s="136">
        <f t="shared" si="24"/>
        <v>1.46</v>
      </c>
      <c r="G114" s="136">
        <f t="shared" si="24"/>
        <v>1.46</v>
      </c>
      <c r="H114" s="136">
        <f t="shared" si="24"/>
        <v>1.46</v>
      </c>
      <c r="I114" s="136">
        <f t="shared" si="24"/>
        <v>1.46</v>
      </c>
      <c r="J114" s="136">
        <f t="shared" si="24"/>
        <v>1.46</v>
      </c>
      <c r="K114" s="136">
        <f t="shared" si="24"/>
        <v>1.46</v>
      </c>
      <c r="L114" s="136">
        <f t="shared" si="24"/>
        <v>1.46</v>
      </c>
      <c r="M114" s="136">
        <f t="shared" si="24"/>
        <v>1.46</v>
      </c>
      <c r="N114" s="136">
        <f t="shared" si="24"/>
        <v>1.46</v>
      </c>
      <c r="O114" s="136">
        <f t="shared" si="24"/>
        <v>1.46</v>
      </c>
      <c r="P114" s="136">
        <f t="shared" si="24"/>
        <v>1.46</v>
      </c>
      <c r="Q114" s="136">
        <f t="shared" si="24"/>
        <v>1.46</v>
      </c>
      <c r="R114" s="136">
        <f t="shared" si="24"/>
        <v>1.46</v>
      </c>
      <c r="S114" s="136">
        <f t="shared" si="25"/>
        <v>1.46</v>
      </c>
      <c r="T114" s="136">
        <f t="shared" si="25"/>
        <v>1.46</v>
      </c>
      <c r="U114" s="136">
        <f t="shared" si="25"/>
        <v>1.46</v>
      </c>
      <c r="V114" s="136">
        <f t="shared" si="25"/>
        <v>1.46</v>
      </c>
      <c r="W114" s="136">
        <f t="shared" si="25"/>
        <v>1.46</v>
      </c>
      <c r="X114" s="136">
        <f t="shared" si="25"/>
        <v>1.46</v>
      </c>
      <c r="Y114" s="136">
        <f t="shared" si="25"/>
        <v>1.46</v>
      </c>
      <c r="Z114" s="136">
        <f t="shared" si="25"/>
        <v>1.46</v>
      </c>
      <c r="AA114" s="136">
        <f t="shared" si="25"/>
        <v>1.46</v>
      </c>
      <c r="AB114" s="136">
        <f t="shared" si="25"/>
        <v>1.46</v>
      </c>
      <c r="AC114" s="136">
        <f t="shared" si="25"/>
        <v>1.46</v>
      </c>
      <c r="AD114" s="136">
        <f t="shared" si="25"/>
        <v>1.46</v>
      </c>
      <c r="AE114" s="136">
        <f t="shared" si="25"/>
        <v>1.46</v>
      </c>
      <c r="AF114" s="136">
        <f t="shared" si="25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4"/>
        <v>1.48</v>
      </c>
      <c r="D115" s="136">
        <f t="shared" si="24"/>
        <v>1.48</v>
      </c>
      <c r="E115" s="136">
        <f t="shared" si="24"/>
        <v>1.48</v>
      </c>
      <c r="F115" s="136">
        <f t="shared" si="24"/>
        <v>1.48</v>
      </c>
      <c r="G115" s="136">
        <f t="shared" si="24"/>
        <v>1.48</v>
      </c>
      <c r="H115" s="136">
        <f t="shared" si="24"/>
        <v>1.48</v>
      </c>
      <c r="I115" s="136">
        <f t="shared" si="24"/>
        <v>1.48</v>
      </c>
      <c r="J115" s="136">
        <f t="shared" si="24"/>
        <v>1.48</v>
      </c>
      <c r="K115" s="136">
        <f t="shared" si="24"/>
        <v>1.48</v>
      </c>
      <c r="L115" s="136">
        <f t="shared" si="24"/>
        <v>1.48</v>
      </c>
      <c r="M115" s="136">
        <f t="shared" si="24"/>
        <v>1.48</v>
      </c>
      <c r="N115" s="136">
        <f t="shared" si="24"/>
        <v>1.48</v>
      </c>
      <c r="O115" s="136">
        <f t="shared" si="24"/>
        <v>1.48</v>
      </c>
      <c r="P115" s="136">
        <f t="shared" si="24"/>
        <v>1.48</v>
      </c>
      <c r="Q115" s="136">
        <f t="shared" si="24"/>
        <v>1.48</v>
      </c>
      <c r="R115" s="136">
        <f t="shared" si="24"/>
        <v>1.48</v>
      </c>
      <c r="S115" s="136">
        <f t="shared" si="25"/>
        <v>1.48</v>
      </c>
      <c r="T115" s="136">
        <f t="shared" si="25"/>
        <v>1.48</v>
      </c>
      <c r="U115" s="136">
        <f t="shared" si="25"/>
        <v>1.48</v>
      </c>
      <c r="V115" s="136">
        <f t="shared" si="25"/>
        <v>1.48</v>
      </c>
      <c r="W115" s="136">
        <f t="shared" si="25"/>
        <v>1.48</v>
      </c>
      <c r="X115" s="136">
        <f t="shared" si="25"/>
        <v>1.48</v>
      </c>
      <c r="Y115" s="136">
        <f t="shared" si="25"/>
        <v>1.48</v>
      </c>
      <c r="Z115" s="136">
        <f t="shared" si="25"/>
        <v>1.48</v>
      </c>
      <c r="AA115" s="136">
        <f t="shared" si="25"/>
        <v>1.48</v>
      </c>
      <c r="AB115" s="136">
        <f t="shared" si="25"/>
        <v>1.48</v>
      </c>
      <c r="AC115" s="136">
        <f t="shared" si="25"/>
        <v>1.48</v>
      </c>
      <c r="AD115" s="136">
        <f t="shared" si="25"/>
        <v>1.48</v>
      </c>
      <c r="AE115" s="136">
        <f t="shared" si="25"/>
        <v>1.48</v>
      </c>
      <c r="AF115" s="136">
        <f t="shared" si="25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4"/>
        <v>2.2000000000000002</v>
      </c>
      <c r="D116" s="136">
        <f t="shared" si="24"/>
        <v>2.2000000000000002</v>
      </c>
      <c r="E116" s="136">
        <f t="shared" si="24"/>
        <v>2.2000000000000002</v>
      </c>
      <c r="F116" s="136">
        <f t="shared" si="24"/>
        <v>2.2000000000000002</v>
      </c>
      <c r="G116" s="136">
        <f t="shared" si="24"/>
        <v>2.2000000000000002</v>
      </c>
      <c r="H116" s="136">
        <f t="shared" si="24"/>
        <v>2.2000000000000002</v>
      </c>
      <c r="I116" s="136">
        <f t="shared" si="24"/>
        <v>2.2000000000000002</v>
      </c>
      <c r="J116" s="136">
        <f t="shared" si="24"/>
        <v>2.2000000000000002</v>
      </c>
      <c r="K116" s="136">
        <f t="shared" si="24"/>
        <v>2.2000000000000002</v>
      </c>
      <c r="L116" s="136">
        <f t="shared" si="24"/>
        <v>2.2000000000000002</v>
      </c>
      <c r="M116" s="136">
        <f t="shared" si="24"/>
        <v>2.2000000000000002</v>
      </c>
      <c r="N116" s="136">
        <f t="shared" si="24"/>
        <v>2.2000000000000002</v>
      </c>
      <c r="O116" s="136">
        <f t="shared" si="24"/>
        <v>2.2000000000000002</v>
      </c>
      <c r="P116" s="136">
        <f t="shared" si="24"/>
        <v>2.2000000000000002</v>
      </c>
      <c r="Q116" s="136">
        <f t="shared" si="24"/>
        <v>2.2000000000000002</v>
      </c>
      <c r="R116" s="136">
        <f t="shared" si="24"/>
        <v>2.2000000000000002</v>
      </c>
      <c r="S116" s="136">
        <f t="shared" si="25"/>
        <v>2.2000000000000002</v>
      </c>
      <c r="T116" s="136">
        <f t="shared" si="25"/>
        <v>2.2000000000000002</v>
      </c>
      <c r="U116" s="136">
        <f t="shared" si="25"/>
        <v>2.2000000000000002</v>
      </c>
      <c r="V116" s="136">
        <f t="shared" si="25"/>
        <v>2.2000000000000002</v>
      </c>
      <c r="W116" s="136">
        <f t="shared" si="25"/>
        <v>2.2000000000000002</v>
      </c>
      <c r="X116" s="136">
        <f t="shared" si="25"/>
        <v>2.2000000000000002</v>
      </c>
      <c r="Y116" s="136">
        <f t="shared" si="25"/>
        <v>2.2000000000000002</v>
      </c>
      <c r="Z116" s="136">
        <f t="shared" si="25"/>
        <v>2.2000000000000002</v>
      </c>
      <c r="AA116" s="136">
        <f t="shared" si="25"/>
        <v>2.2000000000000002</v>
      </c>
      <c r="AB116" s="136">
        <f t="shared" si="25"/>
        <v>2.2000000000000002</v>
      </c>
      <c r="AC116" s="136">
        <f t="shared" si="25"/>
        <v>2.2000000000000002</v>
      </c>
      <c r="AD116" s="136">
        <f t="shared" si="25"/>
        <v>2.2000000000000002</v>
      </c>
      <c r="AE116" s="136">
        <f t="shared" si="25"/>
        <v>2.2000000000000002</v>
      </c>
      <c r="AF116" s="136">
        <f t="shared" si="25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4"/>
        <v>2</v>
      </c>
      <c r="D117" s="136">
        <f t="shared" si="24"/>
        <v>2</v>
      </c>
      <c r="E117" s="136">
        <f t="shared" si="24"/>
        <v>2</v>
      </c>
      <c r="F117" s="136">
        <f t="shared" si="24"/>
        <v>2</v>
      </c>
      <c r="G117" s="136">
        <f t="shared" si="24"/>
        <v>2</v>
      </c>
      <c r="H117" s="136">
        <f t="shared" si="24"/>
        <v>2</v>
      </c>
      <c r="I117" s="136">
        <f t="shared" si="24"/>
        <v>2</v>
      </c>
      <c r="J117" s="136">
        <f t="shared" si="24"/>
        <v>2</v>
      </c>
      <c r="K117" s="136">
        <f t="shared" si="24"/>
        <v>2</v>
      </c>
      <c r="L117" s="136">
        <f t="shared" si="24"/>
        <v>2</v>
      </c>
      <c r="M117" s="136">
        <f t="shared" si="24"/>
        <v>2</v>
      </c>
      <c r="N117" s="136">
        <f t="shared" si="24"/>
        <v>2</v>
      </c>
      <c r="O117" s="136">
        <f t="shared" si="24"/>
        <v>2</v>
      </c>
      <c r="P117" s="136">
        <f t="shared" si="24"/>
        <v>2</v>
      </c>
      <c r="Q117" s="136">
        <f t="shared" si="24"/>
        <v>2</v>
      </c>
      <c r="R117" s="136">
        <f t="shared" si="24"/>
        <v>2</v>
      </c>
      <c r="S117" s="136">
        <f t="shared" si="25"/>
        <v>2</v>
      </c>
      <c r="T117" s="136">
        <f t="shared" si="25"/>
        <v>2</v>
      </c>
      <c r="U117" s="136">
        <f t="shared" si="25"/>
        <v>2</v>
      </c>
      <c r="V117" s="136">
        <f t="shared" si="25"/>
        <v>2</v>
      </c>
      <c r="W117" s="136">
        <f t="shared" si="25"/>
        <v>2</v>
      </c>
      <c r="X117" s="136">
        <f t="shared" si="25"/>
        <v>2</v>
      </c>
      <c r="Y117" s="136">
        <f t="shared" si="25"/>
        <v>2</v>
      </c>
      <c r="Z117" s="136">
        <f t="shared" si="25"/>
        <v>2</v>
      </c>
      <c r="AA117" s="136">
        <f t="shared" si="25"/>
        <v>2</v>
      </c>
      <c r="AB117" s="136">
        <f t="shared" si="25"/>
        <v>2</v>
      </c>
      <c r="AC117" s="136">
        <f t="shared" si="25"/>
        <v>2</v>
      </c>
      <c r="AD117" s="136">
        <f t="shared" si="25"/>
        <v>2</v>
      </c>
      <c r="AE117" s="136">
        <f t="shared" si="25"/>
        <v>2</v>
      </c>
      <c r="AF117" s="136">
        <f t="shared" si="25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4"/>
        <v>1.25</v>
      </c>
      <c r="D118" s="136">
        <f t="shared" si="24"/>
        <v>1.25</v>
      </c>
      <c r="E118" s="136">
        <f t="shared" si="24"/>
        <v>1.25</v>
      </c>
      <c r="F118" s="136">
        <f t="shared" si="24"/>
        <v>1.25</v>
      </c>
      <c r="G118" s="136">
        <f t="shared" si="24"/>
        <v>1.25</v>
      </c>
      <c r="H118" s="136">
        <f t="shared" si="24"/>
        <v>1.25</v>
      </c>
      <c r="I118" s="136">
        <f t="shared" si="24"/>
        <v>1.25</v>
      </c>
      <c r="J118" s="136">
        <f t="shared" si="24"/>
        <v>1.25</v>
      </c>
      <c r="K118" s="136">
        <f t="shared" si="24"/>
        <v>1.25</v>
      </c>
      <c r="L118" s="136">
        <f t="shared" si="24"/>
        <v>1.25</v>
      </c>
      <c r="M118" s="136">
        <f t="shared" si="24"/>
        <v>1.25</v>
      </c>
      <c r="N118" s="136">
        <f t="shared" si="24"/>
        <v>1.25</v>
      </c>
      <c r="O118" s="136">
        <f t="shared" si="24"/>
        <v>1.25</v>
      </c>
      <c r="P118" s="136">
        <f t="shared" si="24"/>
        <v>1.25</v>
      </c>
      <c r="Q118" s="136">
        <f t="shared" si="24"/>
        <v>1.25</v>
      </c>
      <c r="R118" s="136">
        <f t="shared" si="24"/>
        <v>1.25</v>
      </c>
      <c r="S118" s="136">
        <f t="shared" si="25"/>
        <v>1.25</v>
      </c>
      <c r="T118" s="136">
        <f t="shared" si="25"/>
        <v>1.25</v>
      </c>
      <c r="U118" s="136">
        <f t="shared" si="25"/>
        <v>1.25</v>
      </c>
      <c r="V118" s="136">
        <f t="shared" si="25"/>
        <v>1.25</v>
      </c>
      <c r="W118" s="136">
        <f t="shared" si="25"/>
        <v>1.25</v>
      </c>
      <c r="X118" s="136">
        <f t="shared" si="25"/>
        <v>1.25</v>
      </c>
      <c r="Y118" s="136">
        <f t="shared" si="25"/>
        <v>1.25</v>
      </c>
      <c r="Z118" s="136">
        <f t="shared" si="25"/>
        <v>1.25</v>
      </c>
      <c r="AA118" s="136">
        <f t="shared" si="25"/>
        <v>1.25</v>
      </c>
      <c r="AB118" s="136">
        <f t="shared" si="25"/>
        <v>1.25</v>
      </c>
      <c r="AC118" s="136">
        <f t="shared" si="25"/>
        <v>1.25</v>
      </c>
      <c r="AD118" s="136">
        <f t="shared" si="25"/>
        <v>1.25</v>
      </c>
      <c r="AE118" s="136">
        <f t="shared" si="25"/>
        <v>1.25</v>
      </c>
      <c r="AF118" s="136">
        <f t="shared" si="25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4"/>
        <v>1.1499999999999999</v>
      </c>
      <c r="D119" s="136">
        <f t="shared" si="24"/>
        <v>1.1499999999999999</v>
      </c>
      <c r="E119" s="136">
        <f t="shared" si="24"/>
        <v>1.1499999999999999</v>
      </c>
      <c r="F119" s="136">
        <f t="shared" si="24"/>
        <v>1.1499999999999999</v>
      </c>
      <c r="G119" s="136">
        <f t="shared" si="24"/>
        <v>1.1499999999999999</v>
      </c>
      <c r="H119" s="136">
        <f t="shared" si="24"/>
        <v>1.1499999999999999</v>
      </c>
      <c r="I119" s="136">
        <f t="shared" si="24"/>
        <v>1.1499999999999999</v>
      </c>
      <c r="J119" s="136">
        <f t="shared" si="24"/>
        <v>1.1499999999999999</v>
      </c>
      <c r="K119" s="136">
        <f t="shared" si="24"/>
        <v>1.1499999999999999</v>
      </c>
      <c r="L119" s="136">
        <f t="shared" si="24"/>
        <v>1.1499999999999999</v>
      </c>
      <c r="M119" s="136">
        <f t="shared" si="24"/>
        <v>1.1499999999999999</v>
      </c>
      <c r="N119" s="136">
        <f t="shared" si="24"/>
        <v>1.1499999999999999</v>
      </c>
      <c r="O119" s="136">
        <f t="shared" si="24"/>
        <v>1.1499999999999999</v>
      </c>
      <c r="P119" s="136">
        <f t="shared" si="24"/>
        <v>1.1499999999999999</v>
      </c>
      <c r="Q119" s="136">
        <f t="shared" si="24"/>
        <v>1.1499999999999999</v>
      </c>
      <c r="R119" s="136">
        <f t="shared" si="24"/>
        <v>1.1499999999999999</v>
      </c>
      <c r="S119" s="136">
        <f t="shared" si="25"/>
        <v>1.1499999999999999</v>
      </c>
      <c r="T119" s="136">
        <f t="shared" si="25"/>
        <v>1.1499999999999999</v>
      </c>
      <c r="U119" s="136">
        <f t="shared" si="25"/>
        <v>1.1499999999999999</v>
      </c>
      <c r="V119" s="136">
        <f t="shared" si="25"/>
        <v>1.1499999999999999</v>
      </c>
      <c r="W119" s="136">
        <f t="shared" si="25"/>
        <v>1.1499999999999999</v>
      </c>
      <c r="X119" s="136">
        <f t="shared" si="25"/>
        <v>1.1499999999999999</v>
      </c>
      <c r="Y119" s="136">
        <f t="shared" si="25"/>
        <v>1.1499999999999999</v>
      </c>
      <c r="Z119" s="136">
        <f t="shared" si="25"/>
        <v>1.1499999999999999</v>
      </c>
      <c r="AA119" s="136">
        <f t="shared" si="25"/>
        <v>1.1499999999999999</v>
      </c>
      <c r="AB119" s="136">
        <f t="shared" si="25"/>
        <v>1.1499999999999999</v>
      </c>
      <c r="AC119" s="136">
        <f t="shared" si="25"/>
        <v>1.1499999999999999</v>
      </c>
      <c r="AD119" s="136">
        <f t="shared" si="25"/>
        <v>1.1499999999999999</v>
      </c>
      <c r="AE119" s="136">
        <f t="shared" si="25"/>
        <v>1.1499999999999999</v>
      </c>
      <c r="AF119" s="136">
        <f t="shared" si="25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4"/>
        <v>2.133</v>
      </c>
      <c r="D120" s="136">
        <f t="shared" si="24"/>
        <v>2.133</v>
      </c>
      <c r="E120" s="136">
        <f t="shared" si="24"/>
        <v>2.133</v>
      </c>
      <c r="F120" s="136">
        <f t="shared" si="24"/>
        <v>2.133</v>
      </c>
      <c r="G120" s="136">
        <f t="shared" si="24"/>
        <v>2.133</v>
      </c>
      <c r="H120" s="136">
        <f t="shared" si="24"/>
        <v>2.133</v>
      </c>
      <c r="I120" s="136">
        <f t="shared" si="24"/>
        <v>2.133</v>
      </c>
      <c r="J120" s="136">
        <f t="shared" si="24"/>
        <v>2.133</v>
      </c>
      <c r="K120" s="136">
        <f t="shared" si="24"/>
        <v>2.133</v>
      </c>
      <c r="L120" s="136">
        <f t="shared" si="24"/>
        <v>2.133</v>
      </c>
      <c r="M120" s="136">
        <f t="shared" si="24"/>
        <v>2.133</v>
      </c>
      <c r="N120" s="136">
        <f t="shared" si="24"/>
        <v>2.133</v>
      </c>
      <c r="O120" s="136">
        <f t="shared" si="24"/>
        <v>2.133</v>
      </c>
      <c r="P120" s="136">
        <f t="shared" si="24"/>
        <v>2.133</v>
      </c>
      <c r="Q120" s="136">
        <f t="shared" si="24"/>
        <v>2.133</v>
      </c>
      <c r="R120" s="136">
        <f t="shared" si="24"/>
        <v>2.133</v>
      </c>
      <c r="S120" s="136">
        <f t="shared" si="25"/>
        <v>2.133</v>
      </c>
      <c r="T120" s="136">
        <f t="shared" si="25"/>
        <v>2.133</v>
      </c>
      <c r="U120" s="136">
        <f t="shared" si="25"/>
        <v>2.133</v>
      </c>
      <c r="V120" s="136">
        <f t="shared" si="25"/>
        <v>2.133</v>
      </c>
      <c r="W120" s="136">
        <f t="shared" si="25"/>
        <v>2.133</v>
      </c>
      <c r="X120" s="136">
        <f t="shared" si="25"/>
        <v>2.133</v>
      </c>
      <c r="Y120" s="136">
        <f t="shared" si="25"/>
        <v>2.133</v>
      </c>
      <c r="Z120" s="136">
        <f t="shared" si="25"/>
        <v>2.133</v>
      </c>
      <c r="AA120" s="136">
        <f t="shared" si="25"/>
        <v>2.133</v>
      </c>
      <c r="AB120" s="136">
        <f t="shared" si="25"/>
        <v>2.133</v>
      </c>
      <c r="AC120" s="136">
        <f t="shared" si="25"/>
        <v>2.133</v>
      </c>
      <c r="AD120" s="136">
        <f t="shared" si="25"/>
        <v>2.133</v>
      </c>
      <c r="AE120" s="136">
        <f t="shared" si="25"/>
        <v>2.133</v>
      </c>
      <c r="AF120" s="136">
        <f t="shared" si="25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4"/>
        <v>2.09</v>
      </c>
      <c r="D121" s="136">
        <f t="shared" si="24"/>
        <v>2.09</v>
      </c>
      <c r="E121" s="136">
        <f t="shared" si="24"/>
        <v>2.09</v>
      </c>
      <c r="F121" s="136">
        <f t="shared" si="24"/>
        <v>2.09</v>
      </c>
      <c r="G121" s="136">
        <f t="shared" si="24"/>
        <v>2.09</v>
      </c>
      <c r="H121" s="136">
        <f t="shared" si="24"/>
        <v>2.09</v>
      </c>
      <c r="I121" s="136">
        <f t="shared" si="24"/>
        <v>2.09</v>
      </c>
      <c r="J121" s="136">
        <f t="shared" si="24"/>
        <v>2.09</v>
      </c>
      <c r="K121" s="136">
        <f t="shared" si="24"/>
        <v>2.09</v>
      </c>
      <c r="L121" s="136">
        <f t="shared" si="24"/>
        <v>2.09</v>
      </c>
      <c r="M121" s="136">
        <f t="shared" si="24"/>
        <v>2.09</v>
      </c>
      <c r="N121" s="136">
        <f t="shared" si="24"/>
        <v>2.09</v>
      </c>
      <c r="O121" s="136">
        <f t="shared" si="24"/>
        <v>2.09</v>
      </c>
      <c r="P121" s="136">
        <f t="shared" si="24"/>
        <v>2.09</v>
      </c>
      <c r="Q121" s="136">
        <f t="shared" si="24"/>
        <v>2.09</v>
      </c>
      <c r="R121" s="136">
        <f t="shared" ref="R121:W171" si="26">Q121</f>
        <v>2.09</v>
      </c>
      <c r="S121" s="136">
        <f t="shared" si="25"/>
        <v>2.09</v>
      </c>
      <c r="T121" s="136">
        <f t="shared" si="25"/>
        <v>2.09</v>
      </c>
      <c r="U121" s="136">
        <f t="shared" si="25"/>
        <v>2.09</v>
      </c>
      <c r="V121" s="136">
        <f t="shared" si="25"/>
        <v>2.09</v>
      </c>
      <c r="W121" s="136">
        <f t="shared" si="25"/>
        <v>2.09</v>
      </c>
      <c r="X121" s="136">
        <f t="shared" si="25"/>
        <v>2.09</v>
      </c>
      <c r="Y121" s="136">
        <f t="shared" si="25"/>
        <v>2.09</v>
      </c>
      <c r="Z121" s="136">
        <f t="shared" si="25"/>
        <v>2.09</v>
      </c>
      <c r="AA121" s="136">
        <f t="shared" si="25"/>
        <v>2.09</v>
      </c>
      <c r="AB121" s="136">
        <f t="shared" si="25"/>
        <v>2.09</v>
      </c>
      <c r="AC121" s="136">
        <f t="shared" si="25"/>
        <v>2.09</v>
      </c>
      <c r="AD121" s="136">
        <f t="shared" si="25"/>
        <v>2.09</v>
      </c>
      <c r="AE121" s="136">
        <f t="shared" si="25"/>
        <v>2.09</v>
      </c>
      <c r="AF121" s="136">
        <f t="shared" si="25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7">B122</f>
        <v>1.1399999999999999</v>
      </c>
      <c r="D122" s="136">
        <f t="shared" si="27"/>
        <v>1.1399999999999999</v>
      </c>
      <c r="E122" s="136">
        <f t="shared" si="27"/>
        <v>1.1399999999999999</v>
      </c>
      <c r="F122" s="136">
        <f t="shared" si="27"/>
        <v>1.1399999999999999</v>
      </c>
      <c r="G122" s="136">
        <f t="shared" si="27"/>
        <v>1.1399999999999999</v>
      </c>
      <c r="H122" s="136">
        <f t="shared" si="27"/>
        <v>1.1399999999999999</v>
      </c>
      <c r="I122" s="136">
        <f t="shared" si="27"/>
        <v>1.1399999999999999</v>
      </c>
      <c r="J122" s="136">
        <f t="shared" si="27"/>
        <v>1.1399999999999999</v>
      </c>
      <c r="K122" s="136">
        <f t="shared" si="27"/>
        <v>1.1399999999999999</v>
      </c>
      <c r="L122" s="136">
        <f t="shared" si="27"/>
        <v>1.1399999999999999</v>
      </c>
      <c r="M122" s="136">
        <f t="shared" si="27"/>
        <v>1.1399999999999999</v>
      </c>
      <c r="N122" s="136">
        <f t="shared" si="27"/>
        <v>1.1399999999999999</v>
      </c>
      <c r="O122" s="136">
        <f t="shared" si="27"/>
        <v>1.1399999999999999</v>
      </c>
      <c r="P122" s="136">
        <f t="shared" si="27"/>
        <v>1.1399999999999999</v>
      </c>
      <c r="Q122" s="136">
        <f t="shared" si="27"/>
        <v>1.1399999999999999</v>
      </c>
      <c r="R122" s="136">
        <f t="shared" si="26"/>
        <v>1.1399999999999999</v>
      </c>
      <c r="S122" s="136">
        <f t="shared" si="25"/>
        <v>1.1399999999999999</v>
      </c>
      <c r="T122" s="136">
        <f t="shared" si="25"/>
        <v>1.1399999999999999</v>
      </c>
      <c r="U122" s="136">
        <f t="shared" si="25"/>
        <v>1.1399999999999999</v>
      </c>
      <c r="V122" s="136">
        <f t="shared" si="25"/>
        <v>1.1399999999999999</v>
      </c>
      <c r="W122" s="136">
        <f t="shared" si="25"/>
        <v>1.1399999999999999</v>
      </c>
      <c r="X122" s="136">
        <f t="shared" si="25"/>
        <v>1.1399999999999999</v>
      </c>
      <c r="Y122" s="136">
        <f t="shared" si="25"/>
        <v>1.1399999999999999</v>
      </c>
      <c r="Z122" s="136">
        <f t="shared" si="25"/>
        <v>1.1399999999999999</v>
      </c>
      <c r="AA122" s="136">
        <f t="shared" si="25"/>
        <v>1.1399999999999999</v>
      </c>
      <c r="AB122" s="136">
        <f t="shared" si="25"/>
        <v>1.1399999999999999</v>
      </c>
      <c r="AC122" s="136">
        <f t="shared" si="25"/>
        <v>1.1399999999999999</v>
      </c>
      <c r="AD122" s="136">
        <f t="shared" si="25"/>
        <v>1.1399999999999999</v>
      </c>
      <c r="AE122" s="136">
        <f t="shared" si="25"/>
        <v>1.1399999999999999</v>
      </c>
      <c r="AF122" s="136">
        <f t="shared" si="25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7"/>
        <v>0.82</v>
      </c>
      <c r="D123" s="136">
        <f t="shared" si="27"/>
        <v>0.82</v>
      </c>
      <c r="E123" s="136">
        <f t="shared" si="27"/>
        <v>0.82</v>
      </c>
      <c r="F123" s="136">
        <f t="shared" si="27"/>
        <v>0.82</v>
      </c>
      <c r="G123" s="136">
        <f t="shared" si="27"/>
        <v>0.82</v>
      </c>
      <c r="H123" s="136">
        <f t="shared" si="27"/>
        <v>0.82</v>
      </c>
      <c r="I123" s="136">
        <f t="shared" si="27"/>
        <v>0.82</v>
      </c>
      <c r="J123" s="136">
        <f t="shared" si="27"/>
        <v>0.82</v>
      </c>
      <c r="K123" s="136">
        <f t="shared" si="27"/>
        <v>0.82</v>
      </c>
      <c r="L123" s="136">
        <f t="shared" si="27"/>
        <v>0.82</v>
      </c>
      <c r="M123" s="136">
        <f t="shared" si="27"/>
        <v>0.82</v>
      </c>
      <c r="N123" s="136">
        <f t="shared" si="27"/>
        <v>0.82</v>
      </c>
      <c r="O123" s="136">
        <f t="shared" si="27"/>
        <v>0.82</v>
      </c>
      <c r="P123" s="136">
        <f t="shared" si="27"/>
        <v>0.82</v>
      </c>
      <c r="Q123" s="136">
        <f t="shared" si="27"/>
        <v>0.82</v>
      </c>
      <c r="R123" s="136">
        <f t="shared" si="26"/>
        <v>0.82</v>
      </c>
      <c r="S123" s="136">
        <f t="shared" si="25"/>
        <v>0.82</v>
      </c>
      <c r="T123" s="136">
        <f t="shared" si="25"/>
        <v>0.82</v>
      </c>
      <c r="U123" s="136">
        <f t="shared" si="25"/>
        <v>0.82</v>
      </c>
      <c r="V123" s="136">
        <f t="shared" si="25"/>
        <v>0.82</v>
      </c>
      <c r="W123" s="136">
        <f t="shared" si="25"/>
        <v>0.82</v>
      </c>
      <c r="X123" s="136">
        <f t="shared" si="25"/>
        <v>0.82</v>
      </c>
      <c r="Y123" s="136">
        <f t="shared" si="25"/>
        <v>0.82</v>
      </c>
      <c r="Z123" s="136">
        <f t="shared" si="25"/>
        <v>0.82</v>
      </c>
      <c r="AA123" s="136">
        <f t="shared" si="25"/>
        <v>0.82</v>
      </c>
      <c r="AB123" s="136">
        <f t="shared" si="25"/>
        <v>0.82</v>
      </c>
      <c r="AC123" s="136">
        <f t="shared" si="25"/>
        <v>0.82</v>
      </c>
      <c r="AD123" s="136">
        <f t="shared" si="25"/>
        <v>0.82</v>
      </c>
      <c r="AE123" s="136">
        <f t="shared" si="25"/>
        <v>0.82</v>
      </c>
      <c r="AF123" s="136">
        <f t="shared" si="25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7"/>
        <v>2</v>
      </c>
      <c r="D124" s="136">
        <f t="shared" si="27"/>
        <v>2</v>
      </c>
      <c r="E124" s="136">
        <f t="shared" si="27"/>
        <v>2</v>
      </c>
      <c r="F124" s="136">
        <f t="shared" si="27"/>
        <v>2</v>
      </c>
      <c r="G124" s="136">
        <f t="shared" si="27"/>
        <v>2</v>
      </c>
      <c r="H124" s="136">
        <f t="shared" si="27"/>
        <v>2</v>
      </c>
      <c r="I124" s="136">
        <f t="shared" si="27"/>
        <v>2</v>
      </c>
      <c r="J124" s="136">
        <f t="shared" si="27"/>
        <v>2</v>
      </c>
      <c r="K124" s="136">
        <f t="shared" si="27"/>
        <v>2</v>
      </c>
      <c r="L124" s="136">
        <f t="shared" si="27"/>
        <v>2</v>
      </c>
      <c r="M124" s="136">
        <f t="shared" si="27"/>
        <v>2</v>
      </c>
      <c r="N124" s="136">
        <f t="shared" si="27"/>
        <v>2</v>
      </c>
      <c r="O124" s="136">
        <f t="shared" si="27"/>
        <v>2</v>
      </c>
      <c r="P124" s="136">
        <f t="shared" si="27"/>
        <v>2</v>
      </c>
      <c r="Q124" s="136">
        <f t="shared" si="27"/>
        <v>2</v>
      </c>
      <c r="R124" s="136">
        <f t="shared" si="26"/>
        <v>2</v>
      </c>
      <c r="S124" s="136">
        <f t="shared" si="25"/>
        <v>2</v>
      </c>
      <c r="T124" s="136">
        <f t="shared" si="25"/>
        <v>2</v>
      </c>
      <c r="U124" s="136">
        <f t="shared" si="25"/>
        <v>2</v>
      </c>
      <c r="V124" s="136">
        <f t="shared" ref="V124:AF147" si="28">U124</f>
        <v>2</v>
      </c>
      <c r="W124" s="136">
        <f t="shared" si="28"/>
        <v>2</v>
      </c>
      <c r="X124" s="136">
        <f t="shared" si="28"/>
        <v>2</v>
      </c>
      <c r="Y124" s="136">
        <f t="shared" si="28"/>
        <v>2</v>
      </c>
      <c r="Z124" s="136">
        <f t="shared" si="28"/>
        <v>2</v>
      </c>
      <c r="AA124" s="136">
        <f t="shared" si="28"/>
        <v>2</v>
      </c>
      <c r="AB124" s="136">
        <f t="shared" si="28"/>
        <v>2</v>
      </c>
      <c r="AC124" s="136">
        <f t="shared" si="28"/>
        <v>2</v>
      </c>
      <c r="AD124" s="136">
        <f t="shared" si="28"/>
        <v>2</v>
      </c>
      <c r="AE124" s="136">
        <f t="shared" si="28"/>
        <v>2</v>
      </c>
      <c r="AF124" s="136">
        <f t="shared" si="28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7"/>
        <v>5.61</v>
      </c>
      <c r="D125" s="136">
        <f t="shared" si="27"/>
        <v>5.61</v>
      </c>
      <c r="E125" s="136">
        <f t="shared" si="27"/>
        <v>5.61</v>
      </c>
      <c r="F125" s="136">
        <f t="shared" si="27"/>
        <v>5.61</v>
      </c>
      <c r="G125" s="136">
        <f t="shared" si="27"/>
        <v>5.61</v>
      </c>
      <c r="H125" s="136">
        <f t="shared" si="27"/>
        <v>5.61</v>
      </c>
      <c r="I125" s="136">
        <f t="shared" si="27"/>
        <v>5.61</v>
      </c>
      <c r="J125" s="136">
        <f t="shared" si="27"/>
        <v>5.61</v>
      </c>
      <c r="K125" s="136">
        <f t="shared" si="27"/>
        <v>5.61</v>
      </c>
      <c r="L125" s="136">
        <f t="shared" si="27"/>
        <v>5.61</v>
      </c>
      <c r="M125" s="136">
        <f t="shared" si="27"/>
        <v>5.61</v>
      </c>
      <c r="N125" s="136">
        <f t="shared" si="27"/>
        <v>5.61</v>
      </c>
      <c r="O125" s="136">
        <f t="shared" si="27"/>
        <v>5.61</v>
      </c>
      <c r="P125" s="136">
        <f t="shared" si="27"/>
        <v>5.61</v>
      </c>
      <c r="Q125" s="136">
        <f t="shared" si="27"/>
        <v>5.61</v>
      </c>
      <c r="R125" s="136">
        <f t="shared" si="26"/>
        <v>5.61</v>
      </c>
      <c r="S125" s="136">
        <f t="shared" si="26"/>
        <v>5.61</v>
      </c>
      <c r="T125" s="136">
        <f t="shared" si="26"/>
        <v>5.61</v>
      </c>
      <c r="U125" s="136">
        <f t="shared" si="26"/>
        <v>5.61</v>
      </c>
      <c r="V125" s="136">
        <f t="shared" si="28"/>
        <v>5.61</v>
      </c>
      <c r="W125" s="136">
        <f t="shared" si="28"/>
        <v>5.61</v>
      </c>
      <c r="X125" s="136">
        <f t="shared" si="28"/>
        <v>5.61</v>
      </c>
      <c r="Y125" s="136">
        <f t="shared" si="28"/>
        <v>5.61</v>
      </c>
      <c r="Z125" s="136">
        <f t="shared" si="28"/>
        <v>5.61</v>
      </c>
      <c r="AA125" s="136">
        <f t="shared" si="28"/>
        <v>5.61</v>
      </c>
      <c r="AB125" s="136">
        <f t="shared" si="28"/>
        <v>5.61</v>
      </c>
      <c r="AC125" s="136">
        <f t="shared" si="28"/>
        <v>5.61</v>
      </c>
      <c r="AD125" s="136">
        <f t="shared" si="28"/>
        <v>5.61</v>
      </c>
      <c r="AE125" s="136">
        <f t="shared" si="28"/>
        <v>5.61</v>
      </c>
      <c r="AF125" s="136">
        <f t="shared" si="28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7"/>
        <v>1.25</v>
      </c>
      <c r="D126" s="136">
        <f t="shared" si="27"/>
        <v>1.25</v>
      </c>
      <c r="E126" s="136">
        <f t="shared" si="27"/>
        <v>1.25</v>
      </c>
      <c r="F126" s="136">
        <f t="shared" si="27"/>
        <v>1.25</v>
      </c>
      <c r="G126" s="136">
        <f t="shared" si="27"/>
        <v>1.25</v>
      </c>
      <c r="H126" s="136">
        <f t="shared" si="27"/>
        <v>1.25</v>
      </c>
      <c r="I126" s="136">
        <f t="shared" si="27"/>
        <v>1.25</v>
      </c>
      <c r="J126" s="136">
        <f t="shared" si="27"/>
        <v>1.25</v>
      </c>
      <c r="K126" s="136">
        <f t="shared" si="27"/>
        <v>1.25</v>
      </c>
      <c r="L126" s="136">
        <f t="shared" si="27"/>
        <v>1.25</v>
      </c>
      <c r="M126" s="136">
        <f t="shared" si="27"/>
        <v>1.25</v>
      </c>
      <c r="N126" s="136">
        <f t="shared" si="27"/>
        <v>1.25</v>
      </c>
      <c r="O126" s="136">
        <f t="shared" si="27"/>
        <v>1.25</v>
      </c>
      <c r="P126" s="136">
        <f t="shared" si="27"/>
        <v>1.25</v>
      </c>
      <c r="Q126" s="136">
        <f t="shared" si="27"/>
        <v>1.25</v>
      </c>
      <c r="R126" s="136">
        <f t="shared" si="26"/>
        <v>1.25</v>
      </c>
      <c r="S126" s="136">
        <f t="shared" si="26"/>
        <v>1.25</v>
      </c>
      <c r="T126" s="136">
        <f t="shared" si="26"/>
        <v>1.25</v>
      </c>
      <c r="U126" s="136">
        <f t="shared" si="26"/>
        <v>1.25</v>
      </c>
      <c r="V126" s="136">
        <f t="shared" si="28"/>
        <v>1.25</v>
      </c>
      <c r="W126" s="136">
        <f t="shared" si="28"/>
        <v>1.25</v>
      </c>
      <c r="X126" s="136">
        <f t="shared" si="28"/>
        <v>1.25</v>
      </c>
      <c r="Y126" s="136">
        <f t="shared" si="28"/>
        <v>1.25</v>
      </c>
      <c r="Z126" s="136">
        <f t="shared" si="28"/>
        <v>1.25</v>
      </c>
      <c r="AA126" s="136">
        <f t="shared" si="28"/>
        <v>1.25</v>
      </c>
      <c r="AB126" s="136">
        <f t="shared" si="28"/>
        <v>1.25</v>
      </c>
      <c r="AC126" s="136">
        <f t="shared" si="28"/>
        <v>1.25</v>
      </c>
      <c r="AD126" s="136">
        <f t="shared" si="28"/>
        <v>1.25</v>
      </c>
      <c r="AE126" s="136">
        <f t="shared" si="28"/>
        <v>1.25</v>
      </c>
      <c r="AF126" s="136">
        <f t="shared" si="28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7"/>
        <v>1.25</v>
      </c>
      <c r="D127" s="136">
        <f t="shared" si="27"/>
        <v>1.25</v>
      </c>
      <c r="E127" s="136">
        <f t="shared" si="27"/>
        <v>1.25</v>
      </c>
      <c r="F127" s="136">
        <f t="shared" si="27"/>
        <v>1.25</v>
      </c>
      <c r="G127" s="136">
        <f t="shared" si="27"/>
        <v>1.25</v>
      </c>
      <c r="H127" s="136">
        <f t="shared" si="27"/>
        <v>1.25</v>
      </c>
      <c r="I127" s="136">
        <f t="shared" si="27"/>
        <v>1.25</v>
      </c>
      <c r="J127" s="136">
        <f t="shared" si="27"/>
        <v>1.25</v>
      </c>
      <c r="K127" s="136">
        <f t="shared" si="27"/>
        <v>1.25</v>
      </c>
      <c r="L127" s="136">
        <f t="shared" si="27"/>
        <v>1.25</v>
      </c>
      <c r="M127" s="136">
        <f t="shared" si="27"/>
        <v>1.25</v>
      </c>
      <c r="N127" s="136">
        <f t="shared" si="27"/>
        <v>1.25</v>
      </c>
      <c r="O127" s="136">
        <f t="shared" si="27"/>
        <v>1.25</v>
      </c>
      <c r="P127" s="136">
        <f t="shared" si="27"/>
        <v>1.25</v>
      </c>
      <c r="Q127" s="136">
        <f t="shared" si="27"/>
        <v>1.25</v>
      </c>
      <c r="R127" s="136">
        <f t="shared" si="26"/>
        <v>1.25</v>
      </c>
      <c r="S127" s="136">
        <f t="shared" si="26"/>
        <v>1.25</v>
      </c>
      <c r="T127" s="136">
        <f t="shared" si="26"/>
        <v>1.25</v>
      </c>
      <c r="U127" s="136">
        <f t="shared" si="26"/>
        <v>1.25</v>
      </c>
      <c r="V127" s="136">
        <f t="shared" si="28"/>
        <v>1.25</v>
      </c>
      <c r="W127" s="136">
        <f t="shared" si="28"/>
        <v>1.25</v>
      </c>
      <c r="X127" s="136">
        <f t="shared" si="28"/>
        <v>1.25</v>
      </c>
      <c r="Y127" s="136">
        <f t="shared" si="28"/>
        <v>1.25</v>
      </c>
      <c r="Z127" s="136">
        <f t="shared" si="28"/>
        <v>1.25</v>
      </c>
      <c r="AA127" s="136">
        <f t="shared" si="28"/>
        <v>1.25</v>
      </c>
      <c r="AB127" s="136">
        <f t="shared" si="28"/>
        <v>1.25</v>
      </c>
      <c r="AC127" s="136">
        <f t="shared" si="28"/>
        <v>1.25</v>
      </c>
      <c r="AD127" s="136">
        <f t="shared" si="28"/>
        <v>1.25</v>
      </c>
      <c r="AE127" s="136">
        <f t="shared" si="28"/>
        <v>1.25</v>
      </c>
      <c r="AF127" s="136">
        <f t="shared" si="28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7"/>
        <v>1.46</v>
      </c>
      <c r="D128" s="136">
        <f t="shared" si="27"/>
        <v>1.46</v>
      </c>
      <c r="E128" s="136">
        <f t="shared" si="27"/>
        <v>1.46</v>
      </c>
      <c r="F128" s="136">
        <f t="shared" si="27"/>
        <v>1.46</v>
      </c>
      <c r="G128" s="136">
        <f t="shared" si="27"/>
        <v>1.46</v>
      </c>
      <c r="H128" s="136">
        <f t="shared" si="27"/>
        <v>1.46</v>
      </c>
      <c r="I128" s="136">
        <f t="shared" si="27"/>
        <v>1.46</v>
      </c>
      <c r="J128" s="136">
        <f t="shared" si="27"/>
        <v>1.46</v>
      </c>
      <c r="K128" s="136">
        <f t="shared" si="27"/>
        <v>1.46</v>
      </c>
      <c r="L128" s="136">
        <f t="shared" si="27"/>
        <v>1.46</v>
      </c>
      <c r="M128" s="136">
        <f t="shared" si="27"/>
        <v>1.46</v>
      </c>
      <c r="N128" s="136">
        <f t="shared" si="27"/>
        <v>1.46</v>
      </c>
      <c r="O128" s="136">
        <f t="shared" si="27"/>
        <v>1.46</v>
      </c>
      <c r="P128" s="136">
        <f t="shared" si="27"/>
        <v>1.46</v>
      </c>
      <c r="Q128" s="136">
        <f t="shared" si="27"/>
        <v>1.46</v>
      </c>
      <c r="R128" s="136">
        <f t="shared" si="26"/>
        <v>1.46</v>
      </c>
      <c r="S128" s="136">
        <f t="shared" si="26"/>
        <v>1.46</v>
      </c>
      <c r="T128" s="136">
        <f t="shared" si="26"/>
        <v>1.46</v>
      </c>
      <c r="U128" s="136">
        <f t="shared" si="26"/>
        <v>1.46</v>
      </c>
      <c r="V128" s="136">
        <f t="shared" si="28"/>
        <v>1.46</v>
      </c>
      <c r="W128" s="136">
        <f t="shared" si="28"/>
        <v>1.46</v>
      </c>
      <c r="X128" s="136">
        <f t="shared" si="28"/>
        <v>1.46</v>
      </c>
      <c r="Y128" s="136">
        <f t="shared" si="28"/>
        <v>1.46</v>
      </c>
      <c r="Z128" s="136">
        <f t="shared" si="28"/>
        <v>1.46</v>
      </c>
      <c r="AA128" s="136">
        <f t="shared" si="28"/>
        <v>1.46</v>
      </c>
      <c r="AB128" s="136">
        <f t="shared" si="28"/>
        <v>1.46</v>
      </c>
      <c r="AC128" s="136">
        <f t="shared" si="28"/>
        <v>1.46</v>
      </c>
      <c r="AD128" s="136">
        <f t="shared" si="28"/>
        <v>1.46</v>
      </c>
      <c r="AE128" s="136">
        <f t="shared" si="28"/>
        <v>1.46</v>
      </c>
      <c r="AF128" s="136">
        <f t="shared" si="28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7"/>
        <v>3</v>
      </c>
      <c r="D129" s="136">
        <f t="shared" si="27"/>
        <v>3</v>
      </c>
      <c r="E129" s="136">
        <f t="shared" si="27"/>
        <v>3</v>
      </c>
      <c r="F129" s="136">
        <f t="shared" si="27"/>
        <v>3</v>
      </c>
      <c r="G129" s="136">
        <f t="shared" si="27"/>
        <v>3</v>
      </c>
      <c r="H129" s="136">
        <f t="shared" si="27"/>
        <v>3</v>
      </c>
      <c r="I129" s="136">
        <f t="shared" si="27"/>
        <v>3</v>
      </c>
      <c r="J129" s="136">
        <f t="shared" si="27"/>
        <v>3</v>
      </c>
      <c r="K129" s="136">
        <f t="shared" si="27"/>
        <v>3</v>
      </c>
      <c r="L129" s="136">
        <f t="shared" si="27"/>
        <v>3</v>
      </c>
      <c r="M129" s="136">
        <f t="shared" si="27"/>
        <v>3</v>
      </c>
      <c r="N129" s="136">
        <f t="shared" si="27"/>
        <v>3</v>
      </c>
      <c r="O129" s="136">
        <f t="shared" si="27"/>
        <v>3</v>
      </c>
      <c r="P129" s="136">
        <f t="shared" si="27"/>
        <v>3</v>
      </c>
      <c r="Q129" s="136">
        <f t="shared" si="27"/>
        <v>3</v>
      </c>
      <c r="R129" s="136">
        <f t="shared" si="26"/>
        <v>3</v>
      </c>
      <c r="S129" s="136">
        <f t="shared" si="26"/>
        <v>3</v>
      </c>
      <c r="T129" s="136">
        <f t="shared" si="26"/>
        <v>3</v>
      </c>
      <c r="U129" s="136">
        <f t="shared" si="26"/>
        <v>3</v>
      </c>
      <c r="V129" s="136">
        <f t="shared" si="28"/>
        <v>3</v>
      </c>
      <c r="W129" s="136">
        <f t="shared" si="28"/>
        <v>3</v>
      </c>
      <c r="X129" s="136">
        <f t="shared" si="28"/>
        <v>3</v>
      </c>
      <c r="Y129" s="136">
        <f t="shared" si="28"/>
        <v>3</v>
      </c>
      <c r="Z129" s="136">
        <f t="shared" si="28"/>
        <v>3</v>
      </c>
      <c r="AA129" s="136">
        <f t="shared" si="28"/>
        <v>3</v>
      </c>
      <c r="AB129" s="136">
        <f t="shared" si="28"/>
        <v>3</v>
      </c>
      <c r="AC129" s="136">
        <f t="shared" si="28"/>
        <v>3</v>
      </c>
      <c r="AD129" s="136">
        <f t="shared" si="28"/>
        <v>3</v>
      </c>
      <c r="AE129" s="136">
        <f t="shared" si="28"/>
        <v>3</v>
      </c>
      <c r="AF129" s="136">
        <f t="shared" si="28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7"/>
        <v>3.3</v>
      </c>
      <c r="D130" s="136">
        <f t="shared" si="27"/>
        <v>3.3</v>
      </c>
      <c r="E130" s="136">
        <f t="shared" si="27"/>
        <v>3.3</v>
      </c>
      <c r="F130" s="136">
        <f t="shared" si="27"/>
        <v>3.3</v>
      </c>
      <c r="G130" s="136">
        <f t="shared" si="27"/>
        <v>3.3</v>
      </c>
      <c r="H130" s="136">
        <f t="shared" si="27"/>
        <v>3.3</v>
      </c>
      <c r="I130" s="136">
        <f t="shared" si="27"/>
        <v>3.3</v>
      </c>
      <c r="J130" s="136">
        <f t="shared" si="27"/>
        <v>3.3</v>
      </c>
      <c r="K130" s="136">
        <f t="shared" si="27"/>
        <v>3.3</v>
      </c>
      <c r="L130" s="136">
        <f t="shared" si="27"/>
        <v>3.3</v>
      </c>
      <c r="M130" s="136">
        <f t="shared" si="27"/>
        <v>3.3</v>
      </c>
      <c r="N130" s="136">
        <f t="shared" si="27"/>
        <v>3.3</v>
      </c>
      <c r="O130" s="136">
        <f t="shared" si="27"/>
        <v>3.3</v>
      </c>
      <c r="P130" s="136">
        <f t="shared" si="27"/>
        <v>3.3</v>
      </c>
      <c r="Q130" s="136">
        <f t="shared" si="27"/>
        <v>3.3</v>
      </c>
      <c r="R130" s="136">
        <f t="shared" si="26"/>
        <v>3.3</v>
      </c>
      <c r="S130" s="136">
        <f t="shared" si="26"/>
        <v>3.3</v>
      </c>
      <c r="T130" s="136">
        <f t="shared" si="26"/>
        <v>3.3</v>
      </c>
      <c r="U130" s="136">
        <f t="shared" si="26"/>
        <v>3.3</v>
      </c>
      <c r="V130" s="136">
        <f t="shared" si="28"/>
        <v>3.3</v>
      </c>
      <c r="W130" s="136">
        <f t="shared" si="28"/>
        <v>3.3</v>
      </c>
      <c r="X130" s="136">
        <f t="shared" si="28"/>
        <v>3.3</v>
      </c>
      <c r="Y130" s="136">
        <f t="shared" si="28"/>
        <v>3.3</v>
      </c>
      <c r="Z130" s="136">
        <f t="shared" si="28"/>
        <v>3.3</v>
      </c>
      <c r="AA130" s="136">
        <f t="shared" si="28"/>
        <v>3.3</v>
      </c>
      <c r="AB130" s="136">
        <f t="shared" si="28"/>
        <v>3.3</v>
      </c>
      <c r="AC130" s="136">
        <f t="shared" si="28"/>
        <v>3.3</v>
      </c>
      <c r="AD130" s="136">
        <f t="shared" si="28"/>
        <v>3.3</v>
      </c>
      <c r="AE130" s="136">
        <f t="shared" si="28"/>
        <v>3.3</v>
      </c>
      <c r="AF130" s="136">
        <f t="shared" si="28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7"/>
        <v>1.76</v>
      </c>
      <c r="D131" s="136">
        <f t="shared" si="27"/>
        <v>1.76</v>
      </c>
      <c r="E131" s="136">
        <f t="shared" si="27"/>
        <v>1.76</v>
      </c>
      <c r="F131" s="136">
        <f t="shared" si="27"/>
        <v>1.76</v>
      </c>
      <c r="G131" s="136">
        <f t="shared" si="27"/>
        <v>1.76</v>
      </c>
      <c r="H131" s="136">
        <f t="shared" si="27"/>
        <v>1.76</v>
      </c>
      <c r="I131" s="136">
        <f t="shared" si="27"/>
        <v>1.76</v>
      </c>
      <c r="J131" s="136">
        <f t="shared" si="27"/>
        <v>1.76</v>
      </c>
      <c r="K131" s="136">
        <f t="shared" si="27"/>
        <v>1.76</v>
      </c>
      <c r="L131" s="136">
        <f t="shared" si="27"/>
        <v>1.76</v>
      </c>
      <c r="M131" s="136">
        <f t="shared" si="27"/>
        <v>1.76</v>
      </c>
      <c r="N131" s="136">
        <f t="shared" si="27"/>
        <v>1.76</v>
      </c>
      <c r="O131" s="136">
        <f t="shared" si="27"/>
        <v>1.76</v>
      </c>
      <c r="P131" s="136">
        <f t="shared" si="27"/>
        <v>1.76</v>
      </c>
      <c r="Q131" s="136">
        <f t="shared" si="27"/>
        <v>1.76</v>
      </c>
      <c r="R131" s="136">
        <f t="shared" si="26"/>
        <v>1.76</v>
      </c>
      <c r="S131" s="136">
        <f t="shared" si="26"/>
        <v>1.76</v>
      </c>
      <c r="T131" s="136">
        <f t="shared" si="26"/>
        <v>1.76</v>
      </c>
      <c r="U131" s="136">
        <f t="shared" si="26"/>
        <v>1.76</v>
      </c>
      <c r="V131" s="136">
        <f t="shared" si="28"/>
        <v>1.76</v>
      </c>
      <c r="W131" s="136">
        <f t="shared" si="28"/>
        <v>1.76</v>
      </c>
      <c r="X131" s="136">
        <f t="shared" si="28"/>
        <v>1.76</v>
      </c>
      <c r="Y131" s="136">
        <f t="shared" si="28"/>
        <v>1.76</v>
      </c>
      <c r="Z131" s="136">
        <f t="shared" si="28"/>
        <v>1.76</v>
      </c>
      <c r="AA131" s="136">
        <f t="shared" si="28"/>
        <v>1.76</v>
      </c>
      <c r="AB131" s="136">
        <f t="shared" si="28"/>
        <v>1.76</v>
      </c>
      <c r="AC131" s="136">
        <f t="shared" si="28"/>
        <v>1.76</v>
      </c>
      <c r="AD131" s="136">
        <f t="shared" si="28"/>
        <v>1.76</v>
      </c>
      <c r="AE131" s="136">
        <f t="shared" si="28"/>
        <v>1.76</v>
      </c>
      <c r="AF131" s="136">
        <f t="shared" si="28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7"/>
        <v>0</v>
      </c>
      <c r="D132" s="136">
        <f t="shared" si="27"/>
        <v>0</v>
      </c>
      <c r="E132" s="136">
        <f t="shared" si="27"/>
        <v>0</v>
      </c>
      <c r="F132" s="136">
        <f t="shared" si="27"/>
        <v>0</v>
      </c>
      <c r="G132" s="136">
        <f t="shared" si="27"/>
        <v>0</v>
      </c>
      <c r="H132" s="136">
        <f t="shared" si="27"/>
        <v>0</v>
      </c>
      <c r="I132" s="136">
        <f t="shared" si="27"/>
        <v>0</v>
      </c>
      <c r="J132" s="136">
        <f t="shared" si="27"/>
        <v>0</v>
      </c>
      <c r="K132" s="136">
        <f t="shared" si="27"/>
        <v>0</v>
      </c>
      <c r="L132" s="136">
        <f t="shared" si="27"/>
        <v>0</v>
      </c>
      <c r="M132" s="136">
        <f t="shared" si="27"/>
        <v>0</v>
      </c>
      <c r="N132" s="136">
        <f t="shared" si="27"/>
        <v>0</v>
      </c>
      <c r="O132" s="136">
        <f t="shared" si="27"/>
        <v>0</v>
      </c>
      <c r="P132" s="136">
        <f t="shared" si="27"/>
        <v>0</v>
      </c>
      <c r="Q132" s="136">
        <f t="shared" si="27"/>
        <v>0</v>
      </c>
      <c r="R132" s="136">
        <f t="shared" si="26"/>
        <v>0</v>
      </c>
      <c r="S132" s="136">
        <f t="shared" si="26"/>
        <v>0</v>
      </c>
      <c r="T132" s="136">
        <f t="shared" si="26"/>
        <v>0</v>
      </c>
      <c r="U132" s="136">
        <f t="shared" si="26"/>
        <v>0</v>
      </c>
      <c r="V132" s="136">
        <f t="shared" si="28"/>
        <v>0</v>
      </c>
      <c r="W132" s="136">
        <f t="shared" si="28"/>
        <v>0</v>
      </c>
      <c r="X132" s="136">
        <f t="shared" si="28"/>
        <v>0</v>
      </c>
      <c r="Y132" s="136">
        <f t="shared" si="28"/>
        <v>0</v>
      </c>
      <c r="Z132" s="136">
        <f t="shared" si="28"/>
        <v>0</v>
      </c>
      <c r="AA132" s="136">
        <f t="shared" si="28"/>
        <v>0</v>
      </c>
      <c r="AB132" s="136">
        <f t="shared" si="28"/>
        <v>0</v>
      </c>
      <c r="AC132" s="136">
        <f t="shared" si="28"/>
        <v>0</v>
      </c>
      <c r="AD132" s="136">
        <f t="shared" si="28"/>
        <v>0</v>
      </c>
      <c r="AE132" s="136">
        <f t="shared" si="28"/>
        <v>0</v>
      </c>
      <c r="AF132" s="136">
        <f t="shared" si="28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7"/>
        <v>0.1</v>
      </c>
      <c r="D133" s="136">
        <f t="shared" si="27"/>
        <v>0.1</v>
      </c>
      <c r="E133" s="136">
        <f t="shared" si="27"/>
        <v>0.1</v>
      </c>
      <c r="F133" s="136">
        <f t="shared" si="27"/>
        <v>0.1</v>
      </c>
      <c r="G133" s="136">
        <f t="shared" si="27"/>
        <v>0.1</v>
      </c>
      <c r="H133" s="136">
        <f t="shared" si="27"/>
        <v>0.1</v>
      </c>
      <c r="I133" s="136">
        <f t="shared" si="27"/>
        <v>0.1</v>
      </c>
      <c r="J133" s="136">
        <f t="shared" si="27"/>
        <v>0.1</v>
      </c>
      <c r="K133" s="136">
        <f t="shared" si="27"/>
        <v>0.1</v>
      </c>
      <c r="L133" s="136">
        <f t="shared" si="27"/>
        <v>0.1</v>
      </c>
      <c r="M133" s="136">
        <f t="shared" si="27"/>
        <v>0.1</v>
      </c>
      <c r="N133" s="136">
        <f t="shared" si="27"/>
        <v>0.1</v>
      </c>
      <c r="O133" s="136">
        <f t="shared" si="27"/>
        <v>0.1</v>
      </c>
      <c r="P133" s="136">
        <f t="shared" si="27"/>
        <v>0.1</v>
      </c>
      <c r="Q133" s="136">
        <f t="shared" si="27"/>
        <v>0.1</v>
      </c>
      <c r="R133" s="136">
        <f t="shared" si="26"/>
        <v>0.1</v>
      </c>
      <c r="S133" s="136">
        <f t="shared" si="26"/>
        <v>0.1</v>
      </c>
      <c r="T133" s="136">
        <f t="shared" si="26"/>
        <v>0.1</v>
      </c>
      <c r="U133" s="136">
        <f t="shared" si="26"/>
        <v>0.1</v>
      </c>
      <c r="V133" s="136">
        <f t="shared" si="28"/>
        <v>0.1</v>
      </c>
      <c r="W133" s="136">
        <f t="shared" si="28"/>
        <v>0.1</v>
      </c>
      <c r="X133" s="136">
        <f t="shared" si="28"/>
        <v>0.1</v>
      </c>
      <c r="Y133" s="136">
        <f t="shared" si="28"/>
        <v>0.1</v>
      </c>
      <c r="Z133" s="136">
        <f t="shared" si="28"/>
        <v>0.1</v>
      </c>
      <c r="AA133" s="136">
        <f t="shared" si="28"/>
        <v>0.1</v>
      </c>
      <c r="AB133" s="136">
        <f t="shared" si="28"/>
        <v>0.1</v>
      </c>
      <c r="AC133" s="136">
        <f t="shared" si="28"/>
        <v>0.1</v>
      </c>
      <c r="AD133" s="136">
        <f t="shared" si="28"/>
        <v>0.1</v>
      </c>
      <c r="AE133" s="136">
        <f t="shared" si="28"/>
        <v>0.1</v>
      </c>
      <c r="AF133" s="136">
        <f t="shared" si="28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7"/>
        <v>2.0499999999999998</v>
      </c>
      <c r="D134" s="136">
        <f t="shared" si="27"/>
        <v>2.0499999999999998</v>
      </c>
      <c r="E134" s="136">
        <f t="shared" si="27"/>
        <v>2.0499999999999998</v>
      </c>
      <c r="F134" s="136">
        <f t="shared" si="27"/>
        <v>2.0499999999999998</v>
      </c>
      <c r="G134" s="136">
        <f t="shared" si="27"/>
        <v>2.0499999999999998</v>
      </c>
      <c r="H134" s="136">
        <f t="shared" si="27"/>
        <v>2.0499999999999998</v>
      </c>
      <c r="I134" s="136">
        <f t="shared" si="27"/>
        <v>2.0499999999999998</v>
      </c>
      <c r="J134" s="136">
        <f t="shared" si="27"/>
        <v>2.0499999999999998</v>
      </c>
      <c r="K134" s="136">
        <f t="shared" si="27"/>
        <v>2.0499999999999998</v>
      </c>
      <c r="L134" s="136">
        <f t="shared" si="27"/>
        <v>2.0499999999999998</v>
      </c>
      <c r="M134" s="136">
        <f t="shared" si="27"/>
        <v>2.0499999999999998</v>
      </c>
      <c r="N134" s="136">
        <f t="shared" si="27"/>
        <v>2.0499999999999998</v>
      </c>
      <c r="O134" s="136">
        <f t="shared" si="27"/>
        <v>2.0499999999999998</v>
      </c>
      <c r="P134" s="136">
        <f t="shared" si="27"/>
        <v>2.0499999999999998</v>
      </c>
      <c r="Q134" s="136">
        <f t="shared" si="27"/>
        <v>2.0499999999999998</v>
      </c>
      <c r="R134" s="136">
        <f t="shared" si="26"/>
        <v>2.0499999999999998</v>
      </c>
      <c r="S134" s="136">
        <f t="shared" si="26"/>
        <v>2.0499999999999998</v>
      </c>
      <c r="T134" s="136">
        <f t="shared" si="26"/>
        <v>2.0499999999999998</v>
      </c>
      <c r="U134" s="136">
        <f t="shared" si="26"/>
        <v>2.0499999999999998</v>
      </c>
      <c r="V134" s="136">
        <f t="shared" si="28"/>
        <v>2.0499999999999998</v>
      </c>
      <c r="W134" s="136">
        <f t="shared" si="28"/>
        <v>2.0499999999999998</v>
      </c>
      <c r="X134" s="136">
        <f t="shared" si="28"/>
        <v>2.0499999999999998</v>
      </c>
      <c r="Y134" s="136">
        <f t="shared" si="28"/>
        <v>2.0499999999999998</v>
      </c>
      <c r="Z134" s="136">
        <f t="shared" si="28"/>
        <v>2.0499999999999998</v>
      </c>
      <c r="AA134" s="136">
        <f t="shared" si="28"/>
        <v>2.0499999999999998</v>
      </c>
      <c r="AB134" s="136">
        <f t="shared" si="28"/>
        <v>2.0499999999999998</v>
      </c>
      <c r="AC134" s="136">
        <f t="shared" si="28"/>
        <v>2.0499999999999998</v>
      </c>
      <c r="AD134" s="136">
        <f t="shared" si="28"/>
        <v>2.0499999999999998</v>
      </c>
      <c r="AE134" s="136">
        <f t="shared" si="28"/>
        <v>2.0499999999999998</v>
      </c>
      <c r="AF134" s="136">
        <f t="shared" si="28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7"/>
        <v>2.15</v>
      </c>
      <c r="D135" s="136">
        <f t="shared" si="27"/>
        <v>2.15</v>
      </c>
      <c r="E135" s="136">
        <f t="shared" si="27"/>
        <v>2.15</v>
      </c>
      <c r="F135" s="136">
        <f t="shared" si="27"/>
        <v>2.15</v>
      </c>
      <c r="G135" s="136">
        <f t="shared" si="27"/>
        <v>2.15</v>
      </c>
      <c r="H135" s="136">
        <f t="shared" si="27"/>
        <v>2.15</v>
      </c>
      <c r="I135" s="136">
        <f t="shared" si="27"/>
        <v>2.15</v>
      </c>
      <c r="J135" s="136">
        <f t="shared" si="27"/>
        <v>2.15</v>
      </c>
      <c r="K135" s="136">
        <f t="shared" si="27"/>
        <v>2.15</v>
      </c>
      <c r="L135" s="136">
        <f t="shared" si="27"/>
        <v>2.15</v>
      </c>
      <c r="M135" s="136">
        <f t="shared" si="27"/>
        <v>2.15</v>
      </c>
      <c r="N135" s="136">
        <f t="shared" si="27"/>
        <v>2.15</v>
      </c>
      <c r="O135" s="136">
        <f t="shared" si="27"/>
        <v>2.15</v>
      </c>
      <c r="P135" s="136">
        <f t="shared" si="27"/>
        <v>2.15</v>
      </c>
      <c r="Q135" s="136">
        <f t="shared" si="27"/>
        <v>2.15</v>
      </c>
      <c r="R135" s="136">
        <f t="shared" si="26"/>
        <v>2.15</v>
      </c>
      <c r="S135" s="136">
        <f t="shared" si="26"/>
        <v>2.15</v>
      </c>
      <c r="T135" s="136">
        <f t="shared" si="26"/>
        <v>2.15</v>
      </c>
      <c r="U135" s="136">
        <f t="shared" si="26"/>
        <v>2.15</v>
      </c>
      <c r="V135" s="136">
        <f t="shared" si="28"/>
        <v>2.15</v>
      </c>
      <c r="W135" s="136">
        <f t="shared" si="28"/>
        <v>2.15</v>
      </c>
      <c r="X135" s="136">
        <f t="shared" si="28"/>
        <v>2.15</v>
      </c>
      <c r="Y135" s="136">
        <f t="shared" si="28"/>
        <v>2.15</v>
      </c>
      <c r="Z135" s="136">
        <f t="shared" si="28"/>
        <v>2.15</v>
      </c>
      <c r="AA135" s="136">
        <f t="shared" si="28"/>
        <v>2.15</v>
      </c>
      <c r="AB135" s="136">
        <f t="shared" si="28"/>
        <v>2.15</v>
      </c>
      <c r="AC135" s="136">
        <f t="shared" si="28"/>
        <v>2.15</v>
      </c>
      <c r="AD135" s="136">
        <f t="shared" si="28"/>
        <v>2.15</v>
      </c>
      <c r="AE135" s="136">
        <f t="shared" si="28"/>
        <v>2.15</v>
      </c>
      <c r="AF135" s="136">
        <f t="shared" si="28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7"/>
        <v>2.7</v>
      </c>
      <c r="D136" s="136">
        <f t="shared" si="27"/>
        <v>2.7</v>
      </c>
      <c r="E136" s="136">
        <f t="shared" si="27"/>
        <v>2.7</v>
      </c>
      <c r="F136" s="136">
        <f t="shared" si="27"/>
        <v>2.7</v>
      </c>
      <c r="G136" s="136">
        <f t="shared" si="27"/>
        <v>2.7</v>
      </c>
      <c r="H136" s="136">
        <f t="shared" si="27"/>
        <v>2.7</v>
      </c>
      <c r="I136" s="136">
        <f t="shared" si="27"/>
        <v>2.7</v>
      </c>
      <c r="J136" s="136">
        <f t="shared" si="27"/>
        <v>2.7</v>
      </c>
      <c r="K136" s="136">
        <f t="shared" si="27"/>
        <v>2.7</v>
      </c>
      <c r="L136" s="136">
        <f t="shared" si="27"/>
        <v>2.7</v>
      </c>
      <c r="M136" s="136">
        <f t="shared" si="27"/>
        <v>2.7</v>
      </c>
      <c r="N136" s="136">
        <f t="shared" si="27"/>
        <v>2.7</v>
      </c>
      <c r="O136" s="136">
        <f t="shared" si="27"/>
        <v>2.7</v>
      </c>
      <c r="P136" s="136">
        <f t="shared" si="27"/>
        <v>2.7</v>
      </c>
      <c r="Q136" s="136">
        <f t="shared" si="27"/>
        <v>2.7</v>
      </c>
      <c r="R136" s="136">
        <f t="shared" si="26"/>
        <v>2.7</v>
      </c>
      <c r="S136" s="136">
        <f t="shared" si="26"/>
        <v>2.7</v>
      </c>
      <c r="T136" s="136">
        <f t="shared" si="26"/>
        <v>2.7</v>
      </c>
      <c r="U136" s="136">
        <f t="shared" si="26"/>
        <v>2.7</v>
      </c>
      <c r="V136" s="136">
        <f t="shared" si="28"/>
        <v>2.7</v>
      </c>
      <c r="W136" s="136">
        <f t="shared" si="28"/>
        <v>2.7</v>
      </c>
      <c r="X136" s="136">
        <f t="shared" si="28"/>
        <v>2.7</v>
      </c>
      <c r="Y136" s="136">
        <f t="shared" si="28"/>
        <v>2.7</v>
      </c>
      <c r="Z136" s="136">
        <f t="shared" si="28"/>
        <v>2.7</v>
      </c>
      <c r="AA136" s="136">
        <f t="shared" si="28"/>
        <v>2.7</v>
      </c>
      <c r="AB136" s="136">
        <f t="shared" si="28"/>
        <v>2.7</v>
      </c>
      <c r="AC136" s="136">
        <f t="shared" si="28"/>
        <v>2.7</v>
      </c>
      <c r="AD136" s="136">
        <f t="shared" si="28"/>
        <v>2.7</v>
      </c>
      <c r="AE136" s="136">
        <f t="shared" si="28"/>
        <v>2.7</v>
      </c>
      <c r="AF136" s="136">
        <f t="shared" si="28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7"/>
        <v>0.9</v>
      </c>
      <c r="D137" s="136">
        <f t="shared" si="27"/>
        <v>0.9</v>
      </c>
      <c r="E137" s="136">
        <f t="shared" si="27"/>
        <v>0.9</v>
      </c>
      <c r="F137" s="136">
        <f t="shared" si="27"/>
        <v>0.9</v>
      </c>
      <c r="G137" s="136">
        <f t="shared" si="27"/>
        <v>0.9</v>
      </c>
      <c r="H137" s="136">
        <f t="shared" si="27"/>
        <v>0.9</v>
      </c>
      <c r="I137" s="136">
        <f t="shared" si="27"/>
        <v>0.9</v>
      </c>
      <c r="J137" s="136">
        <f t="shared" si="27"/>
        <v>0.9</v>
      </c>
      <c r="K137" s="136">
        <f t="shared" si="27"/>
        <v>0.9</v>
      </c>
      <c r="L137" s="136">
        <f t="shared" si="27"/>
        <v>0.9</v>
      </c>
      <c r="M137" s="136">
        <f t="shared" si="27"/>
        <v>0.9</v>
      </c>
      <c r="N137" s="136">
        <f t="shared" si="27"/>
        <v>0.9</v>
      </c>
      <c r="O137" s="136">
        <f t="shared" si="27"/>
        <v>0.9</v>
      </c>
      <c r="P137" s="136">
        <f t="shared" si="27"/>
        <v>0.9</v>
      </c>
      <c r="Q137" s="136">
        <f t="shared" si="27"/>
        <v>0.9</v>
      </c>
      <c r="R137" s="136">
        <f t="shared" si="26"/>
        <v>0.9</v>
      </c>
      <c r="S137" s="136">
        <f t="shared" si="26"/>
        <v>0.9</v>
      </c>
      <c r="T137" s="136">
        <f t="shared" si="26"/>
        <v>0.9</v>
      </c>
      <c r="U137" s="136">
        <f t="shared" si="26"/>
        <v>0.9</v>
      </c>
      <c r="V137" s="136">
        <f t="shared" si="28"/>
        <v>0.9</v>
      </c>
      <c r="W137" s="136">
        <f t="shared" si="28"/>
        <v>0.9</v>
      </c>
      <c r="X137" s="136">
        <f t="shared" si="28"/>
        <v>0.9</v>
      </c>
      <c r="Y137" s="136">
        <f t="shared" si="28"/>
        <v>0.9</v>
      </c>
      <c r="Z137" s="136">
        <f t="shared" si="28"/>
        <v>0.9</v>
      </c>
      <c r="AA137" s="136">
        <f t="shared" si="28"/>
        <v>0.9</v>
      </c>
      <c r="AB137" s="136">
        <f t="shared" si="28"/>
        <v>0.9</v>
      </c>
      <c r="AC137" s="136">
        <f t="shared" si="28"/>
        <v>0.9</v>
      </c>
      <c r="AD137" s="136">
        <f t="shared" si="28"/>
        <v>0.9</v>
      </c>
      <c r="AE137" s="136">
        <f t="shared" si="28"/>
        <v>0.9</v>
      </c>
      <c r="AF137" s="136">
        <f t="shared" si="28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7"/>
        <v>1.08</v>
      </c>
      <c r="D138" s="136">
        <f t="shared" si="27"/>
        <v>1.08</v>
      </c>
      <c r="E138" s="136">
        <f t="shared" si="27"/>
        <v>1.08</v>
      </c>
      <c r="F138" s="136">
        <f t="shared" si="27"/>
        <v>1.08</v>
      </c>
      <c r="G138" s="136">
        <f t="shared" si="27"/>
        <v>1.08</v>
      </c>
      <c r="H138" s="136">
        <f t="shared" si="27"/>
        <v>1.08</v>
      </c>
      <c r="I138" s="136">
        <f t="shared" si="27"/>
        <v>1.08</v>
      </c>
      <c r="J138" s="136">
        <f t="shared" si="27"/>
        <v>1.08</v>
      </c>
      <c r="K138" s="136">
        <f t="shared" si="27"/>
        <v>1.08</v>
      </c>
      <c r="L138" s="136">
        <f t="shared" si="27"/>
        <v>1.08</v>
      </c>
      <c r="M138" s="136">
        <f t="shared" si="27"/>
        <v>1.08</v>
      </c>
      <c r="N138" s="136">
        <f t="shared" si="27"/>
        <v>1.08</v>
      </c>
      <c r="O138" s="136">
        <f t="shared" si="27"/>
        <v>1.08</v>
      </c>
      <c r="P138" s="136">
        <f t="shared" si="27"/>
        <v>1.08</v>
      </c>
      <c r="Q138" s="136">
        <f t="shared" si="27"/>
        <v>1.08</v>
      </c>
      <c r="R138" s="136">
        <f t="shared" si="26"/>
        <v>1.08</v>
      </c>
      <c r="S138" s="136">
        <f t="shared" si="26"/>
        <v>1.08</v>
      </c>
      <c r="T138" s="136">
        <f t="shared" si="26"/>
        <v>1.08</v>
      </c>
      <c r="U138" s="136">
        <f t="shared" si="26"/>
        <v>1.08</v>
      </c>
      <c r="V138" s="136">
        <f t="shared" si="28"/>
        <v>1.08</v>
      </c>
      <c r="W138" s="136">
        <f t="shared" si="28"/>
        <v>1.08</v>
      </c>
      <c r="X138" s="136">
        <f t="shared" si="28"/>
        <v>1.08</v>
      </c>
      <c r="Y138" s="136">
        <f t="shared" si="28"/>
        <v>1.08</v>
      </c>
      <c r="Z138" s="136">
        <f t="shared" si="28"/>
        <v>1.08</v>
      </c>
      <c r="AA138" s="136">
        <f t="shared" si="28"/>
        <v>1.08</v>
      </c>
      <c r="AB138" s="136">
        <f t="shared" si="28"/>
        <v>1.08</v>
      </c>
      <c r="AC138" s="136">
        <f t="shared" si="28"/>
        <v>1.08</v>
      </c>
      <c r="AD138" s="136">
        <f t="shared" si="28"/>
        <v>1.08</v>
      </c>
      <c r="AE138" s="136">
        <f t="shared" si="28"/>
        <v>1.08</v>
      </c>
      <c r="AF138" s="136">
        <f t="shared" si="28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9">B139</f>
        <v>2.37</v>
      </c>
      <c r="D139" s="136">
        <f t="shared" si="29"/>
        <v>2.37</v>
      </c>
      <c r="E139" s="136">
        <f t="shared" si="29"/>
        <v>2.37</v>
      </c>
      <c r="F139" s="136">
        <f t="shared" si="29"/>
        <v>2.37</v>
      </c>
      <c r="G139" s="136">
        <f t="shared" si="29"/>
        <v>2.37</v>
      </c>
      <c r="H139" s="136">
        <f t="shared" si="29"/>
        <v>2.37</v>
      </c>
      <c r="I139" s="136">
        <f t="shared" si="29"/>
        <v>2.37</v>
      </c>
      <c r="J139" s="136">
        <f t="shared" si="29"/>
        <v>2.37</v>
      </c>
      <c r="K139" s="136">
        <f t="shared" si="29"/>
        <v>2.37</v>
      </c>
      <c r="L139" s="136">
        <f t="shared" si="29"/>
        <v>2.37</v>
      </c>
      <c r="M139" s="136">
        <f t="shared" si="29"/>
        <v>2.37</v>
      </c>
      <c r="N139" s="136">
        <f t="shared" si="29"/>
        <v>2.37</v>
      </c>
      <c r="O139" s="136">
        <f t="shared" si="29"/>
        <v>2.37</v>
      </c>
      <c r="P139" s="136">
        <f t="shared" si="29"/>
        <v>2.37</v>
      </c>
      <c r="Q139" s="136">
        <f t="shared" si="29"/>
        <v>2.37</v>
      </c>
      <c r="R139" s="136">
        <f t="shared" si="26"/>
        <v>2.37</v>
      </c>
      <c r="S139" s="136">
        <f t="shared" si="26"/>
        <v>2.37</v>
      </c>
      <c r="T139" s="136">
        <f t="shared" si="26"/>
        <v>2.37</v>
      </c>
      <c r="U139" s="136">
        <f t="shared" si="26"/>
        <v>2.37</v>
      </c>
      <c r="V139" s="136">
        <f t="shared" si="28"/>
        <v>2.37</v>
      </c>
      <c r="W139" s="136">
        <f t="shared" si="28"/>
        <v>2.37</v>
      </c>
      <c r="X139" s="136">
        <f t="shared" si="28"/>
        <v>2.37</v>
      </c>
      <c r="Y139" s="136">
        <f t="shared" si="28"/>
        <v>2.37</v>
      </c>
      <c r="Z139" s="136">
        <f t="shared" si="28"/>
        <v>2.37</v>
      </c>
      <c r="AA139" s="136">
        <f t="shared" si="28"/>
        <v>2.37</v>
      </c>
      <c r="AB139" s="136">
        <f t="shared" si="28"/>
        <v>2.37</v>
      </c>
      <c r="AC139" s="136">
        <f t="shared" si="28"/>
        <v>2.37</v>
      </c>
      <c r="AD139" s="136">
        <f t="shared" si="28"/>
        <v>2.37</v>
      </c>
      <c r="AE139" s="136">
        <f t="shared" si="28"/>
        <v>2.37</v>
      </c>
      <c r="AF139" s="136">
        <f t="shared" si="28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9"/>
        <v>1.81</v>
      </c>
      <c r="D140" s="136">
        <f t="shared" si="29"/>
        <v>1.81</v>
      </c>
      <c r="E140" s="136">
        <f t="shared" si="29"/>
        <v>1.81</v>
      </c>
      <c r="F140" s="136">
        <f t="shared" si="29"/>
        <v>1.81</v>
      </c>
      <c r="G140" s="136">
        <f t="shared" si="29"/>
        <v>1.81</v>
      </c>
      <c r="H140" s="136">
        <f t="shared" si="29"/>
        <v>1.81</v>
      </c>
      <c r="I140" s="136">
        <f t="shared" si="29"/>
        <v>1.81</v>
      </c>
      <c r="J140" s="136">
        <f t="shared" si="29"/>
        <v>1.81</v>
      </c>
      <c r="K140" s="136">
        <f t="shared" si="29"/>
        <v>1.81</v>
      </c>
      <c r="L140" s="136">
        <f t="shared" si="29"/>
        <v>1.81</v>
      </c>
      <c r="M140" s="136">
        <f t="shared" si="29"/>
        <v>1.81</v>
      </c>
      <c r="N140" s="136">
        <f t="shared" si="29"/>
        <v>1.81</v>
      </c>
      <c r="O140" s="136">
        <f t="shared" si="29"/>
        <v>1.81</v>
      </c>
      <c r="P140" s="136">
        <f t="shared" si="29"/>
        <v>1.81</v>
      </c>
      <c r="Q140" s="136">
        <f t="shared" si="29"/>
        <v>1.81</v>
      </c>
      <c r="R140" s="136">
        <f t="shared" si="26"/>
        <v>1.81</v>
      </c>
      <c r="S140" s="136">
        <f t="shared" si="26"/>
        <v>1.81</v>
      </c>
      <c r="T140" s="136">
        <f t="shared" si="26"/>
        <v>1.81</v>
      </c>
      <c r="U140" s="136">
        <f t="shared" si="26"/>
        <v>1.81</v>
      </c>
      <c r="V140" s="136">
        <f t="shared" si="28"/>
        <v>1.81</v>
      </c>
      <c r="W140" s="136">
        <f t="shared" si="28"/>
        <v>1.81</v>
      </c>
      <c r="X140" s="136">
        <f t="shared" si="28"/>
        <v>1.81</v>
      </c>
      <c r="Y140" s="136">
        <f t="shared" si="28"/>
        <v>1.81</v>
      </c>
      <c r="Z140" s="136">
        <f t="shared" si="28"/>
        <v>1.81</v>
      </c>
      <c r="AA140" s="136">
        <f t="shared" si="28"/>
        <v>1.81</v>
      </c>
      <c r="AB140" s="136">
        <f t="shared" si="28"/>
        <v>1.81</v>
      </c>
      <c r="AC140" s="136">
        <f t="shared" si="28"/>
        <v>1.81</v>
      </c>
      <c r="AD140" s="136">
        <f t="shared" si="28"/>
        <v>1.81</v>
      </c>
      <c r="AE140" s="136">
        <f t="shared" si="28"/>
        <v>1.81</v>
      </c>
      <c r="AF140" s="136">
        <f t="shared" si="28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9"/>
        <v>1.0900000000000001</v>
      </c>
      <c r="D141" s="136">
        <f t="shared" si="29"/>
        <v>1.0900000000000001</v>
      </c>
      <c r="E141" s="136">
        <f t="shared" si="29"/>
        <v>1.0900000000000001</v>
      </c>
      <c r="F141" s="136">
        <f t="shared" si="29"/>
        <v>1.0900000000000001</v>
      </c>
      <c r="G141" s="136">
        <f t="shared" si="29"/>
        <v>1.0900000000000001</v>
      </c>
      <c r="H141" s="136">
        <f t="shared" si="29"/>
        <v>1.0900000000000001</v>
      </c>
      <c r="I141" s="136">
        <f t="shared" si="29"/>
        <v>1.0900000000000001</v>
      </c>
      <c r="J141" s="136">
        <f t="shared" si="29"/>
        <v>1.0900000000000001</v>
      </c>
      <c r="K141" s="136">
        <f t="shared" si="29"/>
        <v>1.0900000000000001</v>
      </c>
      <c r="L141" s="136">
        <f t="shared" si="29"/>
        <v>1.0900000000000001</v>
      </c>
      <c r="M141" s="136">
        <f t="shared" si="29"/>
        <v>1.0900000000000001</v>
      </c>
      <c r="N141" s="136">
        <f t="shared" si="29"/>
        <v>1.0900000000000001</v>
      </c>
      <c r="O141" s="136">
        <f t="shared" si="29"/>
        <v>1.0900000000000001</v>
      </c>
      <c r="P141" s="136">
        <f t="shared" si="29"/>
        <v>1.0900000000000001</v>
      </c>
      <c r="Q141" s="136">
        <f t="shared" si="29"/>
        <v>1.0900000000000001</v>
      </c>
      <c r="R141" s="136">
        <f t="shared" si="26"/>
        <v>1.0900000000000001</v>
      </c>
      <c r="S141" s="136">
        <f t="shared" si="26"/>
        <v>1.0900000000000001</v>
      </c>
      <c r="T141" s="136">
        <f t="shared" si="26"/>
        <v>1.0900000000000001</v>
      </c>
      <c r="U141" s="136">
        <f t="shared" si="26"/>
        <v>1.0900000000000001</v>
      </c>
      <c r="V141" s="136">
        <f t="shared" si="28"/>
        <v>1.0900000000000001</v>
      </c>
      <c r="W141" s="136">
        <f t="shared" si="28"/>
        <v>1.0900000000000001</v>
      </c>
      <c r="X141" s="136">
        <f t="shared" si="28"/>
        <v>1.0900000000000001</v>
      </c>
      <c r="Y141" s="136">
        <f t="shared" si="28"/>
        <v>1.0900000000000001</v>
      </c>
      <c r="Z141" s="136">
        <f t="shared" si="28"/>
        <v>1.0900000000000001</v>
      </c>
      <c r="AA141" s="136">
        <f t="shared" si="28"/>
        <v>1.0900000000000001</v>
      </c>
      <c r="AB141" s="136">
        <f t="shared" si="28"/>
        <v>1.0900000000000001</v>
      </c>
      <c r="AC141" s="136">
        <f t="shared" si="28"/>
        <v>1.0900000000000001</v>
      </c>
      <c r="AD141" s="136">
        <f t="shared" si="28"/>
        <v>1.0900000000000001</v>
      </c>
      <c r="AE141" s="136">
        <f t="shared" si="28"/>
        <v>1.0900000000000001</v>
      </c>
      <c r="AF141" s="136">
        <f t="shared" si="28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9"/>
        <v>1.58</v>
      </c>
      <c r="D142" s="136">
        <f t="shared" si="29"/>
        <v>1.58</v>
      </c>
      <c r="E142" s="136">
        <f t="shared" si="29"/>
        <v>1.58</v>
      </c>
      <c r="F142" s="136">
        <f t="shared" si="29"/>
        <v>1.58</v>
      </c>
      <c r="G142" s="136">
        <f t="shared" si="29"/>
        <v>1.58</v>
      </c>
      <c r="H142" s="136">
        <f t="shared" si="29"/>
        <v>1.58</v>
      </c>
      <c r="I142" s="136">
        <f t="shared" si="29"/>
        <v>1.58</v>
      </c>
      <c r="J142" s="136">
        <f t="shared" si="29"/>
        <v>1.58</v>
      </c>
      <c r="K142" s="136">
        <f t="shared" si="29"/>
        <v>1.58</v>
      </c>
      <c r="L142" s="136">
        <f t="shared" si="29"/>
        <v>1.58</v>
      </c>
      <c r="M142" s="136">
        <f t="shared" si="29"/>
        <v>1.58</v>
      </c>
      <c r="N142" s="136">
        <f t="shared" si="29"/>
        <v>1.58</v>
      </c>
      <c r="O142" s="136">
        <f t="shared" si="29"/>
        <v>1.58</v>
      </c>
      <c r="P142" s="136">
        <f t="shared" si="29"/>
        <v>1.58</v>
      </c>
      <c r="Q142" s="136">
        <f t="shared" si="29"/>
        <v>1.58</v>
      </c>
      <c r="R142" s="136">
        <f t="shared" si="26"/>
        <v>1.58</v>
      </c>
      <c r="S142" s="136">
        <f t="shared" si="26"/>
        <v>1.58</v>
      </c>
      <c r="T142" s="136">
        <f t="shared" si="26"/>
        <v>1.58</v>
      </c>
      <c r="U142" s="136">
        <f t="shared" si="26"/>
        <v>1.58</v>
      </c>
      <c r="V142" s="136">
        <f t="shared" si="28"/>
        <v>1.58</v>
      </c>
      <c r="W142" s="136">
        <f t="shared" si="28"/>
        <v>1.58</v>
      </c>
      <c r="X142" s="136">
        <f t="shared" si="28"/>
        <v>1.58</v>
      </c>
      <c r="Y142" s="136">
        <f t="shared" si="28"/>
        <v>1.58</v>
      </c>
      <c r="Z142" s="136">
        <f t="shared" si="28"/>
        <v>1.58</v>
      </c>
      <c r="AA142" s="136">
        <f t="shared" si="28"/>
        <v>1.58</v>
      </c>
      <c r="AB142" s="136">
        <f t="shared" si="28"/>
        <v>1.58</v>
      </c>
      <c r="AC142" s="136">
        <f t="shared" si="28"/>
        <v>1.58</v>
      </c>
      <c r="AD142" s="136">
        <f t="shared" si="28"/>
        <v>1.58</v>
      </c>
      <c r="AE142" s="136">
        <f t="shared" si="28"/>
        <v>1.58</v>
      </c>
      <c r="AF142" s="136">
        <f t="shared" si="28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9"/>
        <v>2</v>
      </c>
      <c r="D143" s="136">
        <f t="shared" si="29"/>
        <v>2</v>
      </c>
      <c r="E143" s="136">
        <f t="shared" si="29"/>
        <v>2</v>
      </c>
      <c r="F143" s="136">
        <f t="shared" si="29"/>
        <v>2</v>
      </c>
      <c r="G143" s="136">
        <f t="shared" si="29"/>
        <v>2</v>
      </c>
      <c r="H143" s="136">
        <f t="shared" si="29"/>
        <v>2</v>
      </c>
      <c r="I143" s="136">
        <f t="shared" si="29"/>
        <v>2</v>
      </c>
      <c r="J143" s="136">
        <f t="shared" si="29"/>
        <v>2</v>
      </c>
      <c r="K143" s="136">
        <f t="shared" si="29"/>
        <v>2</v>
      </c>
      <c r="L143" s="136">
        <f t="shared" si="29"/>
        <v>2</v>
      </c>
      <c r="M143" s="136">
        <f t="shared" si="29"/>
        <v>2</v>
      </c>
      <c r="N143" s="136">
        <f t="shared" si="29"/>
        <v>2</v>
      </c>
      <c r="O143" s="136">
        <f t="shared" si="29"/>
        <v>2</v>
      </c>
      <c r="P143" s="136">
        <f t="shared" si="29"/>
        <v>2</v>
      </c>
      <c r="Q143" s="136">
        <f t="shared" si="29"/>
        <v>2</v>
      </c>
      <c r="R143" s="136">
        <f t="shared" si="26"/>
        <v>2</v>
      </c>
      <c r="S143" s="136">
        <f t="shared" si="26"/>
        <v>2</v>
      </c>
      <c r="T143" s="136">
        <f t="shared" si="26"/>
        <v>2</v>
      </c>
      <c r="U143" s="136">
        <f t="shared" si="26"/>
        <v>2</v>
      </c>
      <c r="V143" s="136">
        <f t="shared" si="28"/>
        <v>2</v>
      </c>
      <c r="W143" s="136">
        <f t="shared" si="28"/>
        <v>2</v>
      </c>
      <c r="X143" s="136">
        <f t="shared" si="28"/>
        <v>2</v>
      </c>
      <c r="Y143" s="136">
        <f t="shared" si="28"/>
        <v>2</v>
      </c>
      <c r="Z143" s="136">
        <f t="shared" si="28"/>
        <v>2</v>
      </c>
      <c r="AA143" s="136">
        <f t="shared" si="28"/>
        <v>2</v>
      </c>
      <c r="AB143" s="136">
        <f t="shared" si="28"/>
        <v>2</v>
      </c>
      <c r="AC143" s="136">
        <f t="shared" si="28"/>
        <v>2</v>
      </c>
      <c r="AD143" s="136">
        <f t="shared" si="28"/>
        <v>2</v>
      </c>
      <c r="AE143" s="136">
        <f t="shared" si="28"/>
        <v>2</v>
      </c>
      <c r="AF143" s="136">
        <f t="shared" si="28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9"/>
        <v>0.47</v>
      </c>
      <c r="D144" s="136">
        <f t="shared" si="29"/>
        <v>0.47</v>
      </c>
      <c r="E144" s="136">
        <f t="shared" si="29"/>
        <v>0.47</v>
      </c>
      <c r="F144" s="136">
        <f t="shared" si="29"/>
        <v>0.47</v>
      </c>
      <c r="G144" s="136">
        <f t="shared" si="29"/>
        <v>0.47</v>
      </c>
      <c r="H144" s="136">
        <f t="shared" si="29"/>
        <v>0.47</v>
      </c>
      <c r="I144" s="136">
        <f t="shared" si="29"/>
        <v>0.47</v>
      </c>
      <c r="J144" s="136">
        <f t="shared" si="29"/>
        <v>0.47</v>
      </c>
      <c r="K144" s="136">
        <f t="shared" si="29"/>
        <v>0.47</v>
      </c>
      <c r="L144" s="136">
        <f t="shared" si="29"/>
        <v>0.47</v>
      </c>
      <c r="M144" s="136">
        <f t="shared" si="29"/>
        <v>0.47</v>
      </c>
      <c r="N144" s="136">
        <f t="shared" si="29"/>
        <v>0.47</v>
      </c>
      <c r="O144" s="136">
        <f t="shared" si="29"/>
        <v>0.47</v>
      </c>
      <c r="P144" s="136">
        <f t="shared" si="29"/>
        <v>0.47</v>
      </c>
      <c r="Q144" s="136">
        <f t="shared" si="29"/>
        <v>0.47</v>
      </c>
      <c r="R144" s="136">
        <f t="shared" si="26"/>
        <v>0.47</v>
      </c>
      <c r="S144" s="136">
        <f t="shared" si="26"/>
        <v>0.47</v>
      </c>
      <c r="T144" s="136">
        <f t="shared" si="26"/>
        <v>0.47</v>
      </c>
      <c r="U144" s="136">
        <f t="shared" si="26"/>
        <v>0.47</v>
      </c>
      <c r="V144" s="136">
        <f t="shared" si="28"/>
        <v>0.47</v>
      </c>
      <c r="W144" s="136">
        <f t="shared" si="28"/>
        <v>0.47</v>
      </c>
      <c r="X144" s="136">
        <f t="shared" si="28"/>
        <v>0.47</v>
      </c>
      <c r="Y144" s="136">
        <f t="shared" si="28"/>
        <v>0.47</v>
      </c>
      <c r="Z144" s="136">
        <f t="shared" si="28"/>
        <v>0.47</v>
      </c>
      <c r="AA144" s="136">
        <f t="shared" si="28"/>
        <v>0.47</v>
      </c>
      <c r="AB144" s="136">
        <f t="shared" si="28"/>
        <v>0.47</v>
      </c>
      <c r="AC144" s="136">
        <f t="shared" si="28"/>
        <v>0.47</v>
      </c>
      <c r="AD144" s="136">
        <f t="shared" si="28"/>
        <v>0.47</v>
      </c>
      <c r="AE144" s="136">
        <f t="shared" si="28"/>
        <v>0.47</v>
      </c>
      <c r="AF144" s="136">
        <f t="shared" si="28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9"/>
        <v>0</v>
      </c>
      <c r="D145" s="136">
        <f t="shared" si="29"/>
        <v>0</v>
      </c>
      <c r="E145" s="136">
        <f t="shared" si="29"/>
        <v>0</v>
      </c>
      <c r="F145" s="136">
        <f t="shared" si="29"/>
        <v>0</v>
      </c>
      <c r="G145" s="136">
        <f t="shared" si="29"/>
        <v>0</v>
      </c>
      <c r="H145" s="136">
        <f t="shared" si="29"/>
        <v>0</v>
      </c>
      <c r="I145" s="136">
        <f t="shared" si="29"/>
        <v>0</v>
      </c>
      <c r="J145" s="136">
        <f t="shared" si="29"/>
        <v>0</v>
      </c>
      <c r="K145" s="136">
        <f t="shared" si="29"/>
        <v>0</v>
      </c>
      <c r="L145" s="136">
        <f t="shared" si="29"/>
        <v>0</v>
      </c>
      <c r="M145" s="136">
        <f t="shared" si="29"/>
        <v>0</v>
      </c>
      <c r="N145" s="136">
        <f t="shared" si="29"/>
        <v>0</v>
      </c>
      <c r="O145" s="136">
        <f t="shared" si="29"/>
        <v>0</v>
      </c>
      <c r="P145" s="136">
        <f t="shared" si="29"/>
        <v>0</v>
      </c>
      <c r="Q145" s="136">
        <f t="shared" si="29"/>
        <v>0</v>
      </c>
      <c r="R145" s="136">
        <f t="shared" si="26"/>
        <v>0</v>
      </c>
      <c r="S145" s="136">
        <f t="shared" si="26"/>
        <v>0</v>
      </c>
      <c r="T145" s="136">
        <f t="shared" si="26"/>
        <v>0</v>
      </c>
      <c r="U145" s="136">
        <f t="shared" si="26"/>
        <v>0</v>
      </c>
      <c r="V145" s="136">
        <f t="shared" si="28"/>
        <v>0</v>
      </c>
      <c r="W145" s="136">
        <f t="shared" si="28"/>
        <v>0</v>
      </c>
      <c r="X145" s="136">
        <f t="shared" si="28"/>
        <v>0</v>
      </c>
      <c r="Y145" s="136">
        <f t="shared" si="28"/>
        <v>0</v>
      </c>
      <c r="Z145" s="136">
        <f t="shared" si="28"/>
        <v>0</v>
      </c>
      <c r="AA145" s="136">
        <f t="shared" si="28"/>
        <v>0</v>
      </c>
      <c r="AB145" s="136">
        <f t="shared" si="28"/>
        <v>0</v>
      </c>
      <c r="AC145" s="136">
        <f t="shared" si="28"/>
        <v>0</v>
      </c>
      <c r="AD145" s="136">
        <f t="shared" si="28"/>
        <v>0</v>
      </c>
      <c r="AE145" s="136">
        <f t="shared" si="28"/>
        <v>0</v>
      </c>
      <c r="AF145" s="136">
        <f t="shared" si="28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9"/>
        <v>0</v>
      </c>
      <c r="D146" s="136">
        <f t="shared" si="29"/>
        <v>0</v>
      </c>
      <c r="E146" s="136">
        <f t="shared" si="29"/>
        <v>0</v>
      </c>
      <c r="F146" s="136">
        <f t="shared" si="29"/>
        <v>0</v>
      </c>
      <c r="G146" s="136">
        <f t="shared" si="29"/>
        <v>0</v>
      </c>
      <c r="H146" s="136">
        <f t="shared" si="29"/>
        <v>0</v>
      </c>
      <c r="I146" s="136">
        <f t="shared" si="29"/>
        <v>0</v>
      </c>
      <c r="J146" s="136">
        <f t="shared" si="29"/>
        <v>0</v>
      </c>
      <c r="K146" s="136">
        <f t="shared" si="29"/>
        <v>0</v>
      </c>
      <c r="L146" s="136">
        <f t="shared" si="29"/>
        <v>0</v>
      </c>
      <c r="M146" s="136">
        <f t="shared" si="29"/>
        <v>0</v>
      </c>
      <c r="N146" s="136">
        <f t="shared" si="29"/>
        <v>0</v>
      </c>
      <c r="O146" s="136">
        <f t="shared" si="29"/>
        <v>0</v>
      </c>
      <c r="P146" s="136">
        <f t="shared" si="29"/>
        <v>0</v>
      </c>
      <c r="Q146" s="136">
        <f t="shared" si="29"/>
        <v>0</v>
      </c>
      <c r="R146" s="136">
        <f t="shared" si="26"/>
        <v>0</v>
      </c>
      <c r="S146" s="136">
        <f t="shared" si="26"/>
        <v>0</v>
      </c>
      <c r="T146" s="136">
        <f t="shared" si="26"/>
        <v>0</v>
      </c>
      <c r="U146" s="136">
        <f t="shared" si="26"/>
        <v>0</v>
      </c>
      <c r="V146" s="136">
        <f t="shared" si="28"/>
        <v>0</v>
      </c>
      <c r="W146" s="136">
        <f t="shared" si="28"/>
        <v>0</v>
      </c>
      <c r="X146" s="136">
        <f t="shared" si="28"/>
        <v>0</v>
      </c>
      <c r="Y146" s="136">
        <f t="shared" si="28"/>
        <v>0</v>
      </c>
      <c r="Z146" s="136">
        <f t="shared" si="28"/>
        <v>0</v>
      </c>
      <c r="AA146" s="136">
        <f t="shared" si="28"/>
        <v>0</v>
      </c>
      <c r="AB146" s="136">
        <f t="shared" si="28"/>
        <v>0</v>
      </c>
      <c r="AC146" s="136">
        <f t="shared" si="28"/>
        <v>0</v>
      </c>
      <c r="AD146" s="136">
        <f t="shared" si="28"/>
        <v>0</v>
      </c>
      <c r="AE146" s="136">
        <f t="shared" si="28"/>
        <v>0</v>
      </c>
      <c r="AF146" s="136">
        <f t="shared" si="28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9"/>
        <v>0.8</v>
      </c>
      <c r="D147" s="136">
        <f t="shared" si="29"/>
        <v>0.8</v>
      </c>
      <c r="E147" s="136">
        <f t="shared" si="29"/>
        <v>0.8</v>
      </c>
      <c r="F147" s="136">
        <f t="shared" si="29"/>
        <v>0.8</v>
      </c>
      <c r="G147" s="136">
        <f t="shared" si="29"/>
        <v>0.8</v>
      </c>
      <c r="H147" s="136">
        <f t="shared" si="29"/>
        <v>0.8</v>
      </c>
      <c r="I147" s="136">
        <f t="shared" si="29"/>
        <v>0.8</v>
      </c>
      <c r="J147" s="136">
        <f t="shared" si="29"/>
        <v>0.8</v>
      </c>
      <c r="K147" s="136">
        <f t="shared" si="29"/>
        <v>0.8</v>
      </c>
      <c r="L147" s="136">
        <f t="shared" si="29"/>
        <v>0.8</v>
      </c>
      <c r="M147" s="136">
        <f t="shared" si="29"/>
        <v>0.8</v>
      </c>
      <c r="N147" s="136">
        <f t="shared" si="29"/>
        <v>0.8</v>
      </c>
      <c r="O147" s="136">
        <f t="shared" si="29"/>
        <v>0.8</v>
      </c>
      <c r="P147" s="136">
        <f t="shared" si="29"/>
        <v>0.8</v>
      </c>
      <c r="Q147" s="136">
        <f t="shared" si="29"/>
        <v>0.8</v>
      </c>
      <c r="R147" s="136">
        <f t="shared" si="26"/>
        <v>0.8</v>
      </c>
      <c r="S147" s="136">
        <f t="shared" si="26"/>
        <v>0.8</v>
      </c>
      <c r="T147" s="136">
        <f t="shared" si="26"/>
        <v>0.8</v>
      </c>
      <c r="U147" s="136">
        <f t="shared" si="26"/>
        <v>0.8</v>
      </c>
      <c r="V147" s="136">
        <f t="shared" si="28"/>
        <v>0.8</v>
      </c>
      <c r="W147" s="136">
        <f t="shared" si="28"/>
        <v>0.8</v>
      </c>
      <c r="X147" s="136">
        <f t="shared" ref="X147:AF171" si="30">W147</f>
        <v>0.8</v>
      </c>
      <c r="Y147" s="136">
        <f t="shared" si="30"/>
        <v>0.8</v>
      </c>
      <c r="Z147" s="136">
        <f t="shared" si="30"/>
        <v>0.8</v>
      </c>
      <c r="AA147" s="136">
        <f t="shared" si="30"/>
        <v>0.8</v>
      </c>
      <c r="AB147" s="136">
        <f t="shared" si="30"/>
        <v>0.8</v>
      </c>
      <c r="AC147" s="136">
        <f t="shared" si="30"/>
        <v>0.8</v>
      </c>
      <c r="AD147" s="136">
        <f t="shared" si="30"/>
        <v>0.8</v>
      </c>
      <c r="AE147" s="136">
        <f t="shared" si="30"/>
        <v>0.8</v>
      </c>
      <c r="AF147" s="136">
        <f t="shared" si="30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9"/>
        <v>1.5</v>
      </c>
      <c r="D148" s="136">
        <f t="shared" si="29"/>
        <v>1.5</v>
      </c>
      <c r="E148" s="136">
        <f t="shared" si="29"/>
        <v>1.5</v>
      </c>
      <c r="F148" s="136">
        <f t="shared" si="29"/>
        <v>1.5</v>
      </c>
      <c r="G148" s="136">
        <f t="shared" si="29"/>
        <v>1.5</v>
      </c>
      <c r="H148" s="136">
        <f t="shared" si="29"/>
        <v>1.5</v>
      </c>
      <c r="I148" s="136">
        <f t="shared" si="29"/>
        <v>1.5</v>
      </c>
      <c r="J148" s="136">
        <f t="shared" si="29"/>
        <v>1.5</v>
      </c>
      <c r="K148" s="136">
        <f t="shared" si="29"/>
        <v>1.5</v>
      </c>
      <c r="L148" s="136">
        <f t="shared" si="29"/>
        <v>1.5</v>
      </c>
      <c r="M148" s="136">
        <f t="shared" si="29"/>
        <v>1.5</v>
      </c>
      <c r="N148" s="136">
        <f t="shared" si="29"/>
        <v>1.5</v>
      </c>
      <c r="O148" s="136">
        <f t="shared" si="29"/>
        <v>1.5</v>
      </c>
      <c r="P148" s="136">
        <f t="shared" si="29"/>
        <v>1.5</v>
      </c>
      <c r="Q148" s="136">
        <f t="shared" si="29"/>
        <v>1.5</v>
      </c>
      <c r="R148" s="136">
        <f t="shared" si="26"/>
        <v>1.5</v>
      </c>
      <c r="S148" s="136">
        <f t="shared" si="26"/>
        <v>1.5</v>
      </c>
      <c r="T148" s="136">
        <f t="shared" si="26"/>
        <v>1.5</v>
      </c>
      <c r="U148" s="136">
        <f t="shared" si="26"/>
        <v>1.5</v>
      </c>
      <c r="V148" s="136">
        <f t="shared" si="26"/>
        <v>1.5</v>
      </c>
      <c r="W148" s="136">
        <f t="shared" si="26"/>
        <v>1.5</v>
      </c>
      <c r="X148" s="136">
        <f t="shared" si="30"/>
        <v>1.5</v>
      </c>
      <c r="Y148" s="136">
        <f t="shared" si="30"/>
        <v>1.5</v>
      </c>
      <c r="Z148" s="136">
        <f t="shared" si="30"/>
        <v>1.5</v>
      </c>
      <c r="AA148" s="136">
        <f t="shared" si="30"/>
        <v>1.5</v>
      </c>
      <c r="AB148" s="136">
        <f t="shared" si="30"/>
        <v>1.5</v>
      </c>
      <c r="AC148" s="136">
        <f t="shared" si="30"/>
        <v>1.5</v>
      </c>
      <c r="AD148" s="136">
        <f t="shared" si="30"/>
        <v>1.5</v>
      </c>
      <c r="AE148" s="136">
        <f t="shared" si="30"/>
        <v>1.5</v>
      </c>
      <c r="AF148" s="136">
        <f t="shared" si="30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9"/>
        <v>1</v>
      </c>
      <c r="D149" s="136">
        <f t="shared" si="29"/>
        <v>1</v>
      </c>
      <c r="E149" s="136">
        <f t="shared" si="29"/>
        <v>1</v>
      </c>
      <c r="F149" s="136">
        <f t="shared" si="29"/>
        <v>1</v>
      </c>
      <c r="G149" s="136">
        <f t="shared" si="29"/>
        <v>1</v>
      </c>
      <c r="H149" s="136">
        <f t="shared" si="29"/>
        <v>1</v>
      </c>
      <c r="I149" s="136">
        <f t="shared" si="29"/>
        <v>1</v>
      </c>
      <c r="J149" s="136">
        <f t="shared" si="29"/>
        <v>1</v>
      </c>
      <c r="K149" s="136">
        <f t="shared" si="29"/>
        <v>1</v>
      </c>
      <c r="L149" s="136">
        <f t="shared" si="29"/>
        <v>1</v>
      </c>
      <c r="M149" s="136">
        <f t="shared" si="29"/>
        <v>1</v>
      </c>
      <c r="N149" s="136">
        <f t="shared" si="29"/>
        <v>1</v>
      </c>
      <c r="O149" s="136">
        <f t="shared" si="29"/>
        <v>1</v>
      </c>
      <c r="P149" s="136">
        <f t="shared" si="29"/>
        <v>1</v>
      </c>
      <c r="Q149" s="136">
        <f t="shared" si="29"/>
        <v>1</v>
      </c>
      <c r="R149" s="136">
        <f t="shared" si="26"/>
        <v>1</v>
      </c>
      <c r="S149" s="136">
        <f t="shared" si="26"/>
        <v>1</v>
      </c>
      <c r="T149" s="136">
        <f t="shared" si="26"/>
        <v>1</v>
      </c>
      <c r="U149" s="136">
        <f t="shared" si="26"/>
        <v>1</v>
      </c>
      <c r="V149" s="136">
        <f t="shared" si="26"/>
        <v>1</v>
      </c>
      <c r="W149" s="136">
        <f t="shared" si="26"/>
        <v>1</v>
      </c>
      <c r="X149" s="136">
        <f t="shared" si="30"/>
        <v>1</v>
      </c>
      <c r="Y149" s="136">
        <f t="shared" si="30"/>
        <v>1</v>
      </c>
      <c r="Z149" s="136">
        <f t="shared" si="30"/>
        <v>1</v>
      </c>
      <c r="AA149" s="136">
        <f t="shared" si="30"/>
        <v>1</v>
      </c>
      <c r="AB149" s="136">
        <f t="shared" si="30"/>
        <v>1</v>
      </c>
      <c r="AC149" s="136">
        <f t="shared" si="30"/>
        <v>1</v>
      </c>
      <c r="AD149" s="136">
        <f t="shared" si="30"/>
        <v>1</v>
      </c>
      <c r="AE149" s="136">
        <f t="shared" si="30"/>
        <v>1</v>
      </c>
      <c r="AF149" s="136">
        <f t="shared" si="30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9"/>
        <v>1</v>
      </c>
      <c r="D150" s="136">
        <f t="shared" si="29"/>
        <v>1</v>
      </c>
      <c r="E150" s="136">
        <f t="shared" si="29"/>
        <v>1</v>
      </c>
      <c r="F150" s="136">
        <f t="shared" si="29"/>
        <v>1</v>
      </c>
      <c r="G150" s="136">
        <f t="shared" si="29"/>
        <v>1</v>
      </c>
      <c r="H150" s="136">
        <f t="shared" si="29"/>
        <v>1</v>
      </c>
      <c r="I150" s="136">
        <f t="shared" si="29"/>
        <v>1</v>
      </c>
      <c r="J150" s="136">
        <f t="shared" si="29"/>
        <v>1</v>
      </c>
      <c r="K150" s="136">
        <f t="shared" si="29"/>
        <v>1</v>
      </c>
      <c r="L150" s="136">
        <f t="shared" si="29"/>
        <v>1</v>
      </c>
      <c r="M150" s="136">
        <f t="shared" si="29"/>
        <v>1</v>
      </c>
      <c r="N150" s="136">
        <f t="shared" si="29"/>
        <v>1</v>
      </c>
      <c r="O150" s="136">
        <f t="shared" si="29"/>
        <v>1</v>
      </c>
      <c r="P150" s="136">
        <f t="shared" si="29"/>
        <v>1</v>
      </c>
      <c r="Q150" s="136">
        <f t="shared" si="29"/>
        <v>1</v>
      </c>
      <c r="R150" s="136">
        <f t="shared" si="26"/>
        <v>1</v>
      </c>
      <c r="S150" s="136">
        <f t="shared" si="26"/>
        <v>1</v>
      </c>
      <c r="T150" s="136">
        <f t="shared" si="26"/>
        <v>1</v>
      </c>
      <c r="U150" s="136">
        <f t="shared" si="26"/>
        <v>1</v>
      </c>
      <c r="V150" s="136">
        <f t="shared" si="26"/>
        <v>1</v>
      </c>
      <c r="W150" s="136">
        <f t="shared" si="26"/>
        <v>1</v>
      </c>
      <c r="X150" s="136">
        <f t="shared" si="30"/>
        <v>1</v>
      </c>
      <c r="Y150" s="136">
        <f t="shared" si="30"/>
        <v>1</v>
      </c>
      <c r="Z150" s="136">
        <f t="shared" si="30"/>
        <v>1</v>
      </c>
      <c r="AA150" s="136">
        <f t="shared" si="30"/>
        <v>1</v>
      </c>
      <c r="AB150" s="136">
        <f t="shared" si="30"/>
        <v>1</v>
      </c>
      <c r="AC150" s="136">
        <f t="shared" si="30"/>
        <v>1</v>
      </c>
      <c r="AD150" s="136">
        <f t="shared" si="30"/>
        <v>1</v>
      </c>
      <c r="AE150" s="136">
        <f t="shared" si="30"/>
        <v>1</v>
      </c>
      <c r="AF150" s="136">
        <f t="shared" si="30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9"/>
        <v>0.42</v>
      </c>
      <c r="D151" s="136">
        <f t="shared" si="29"/>
        <v>0.42</v>
      </c>
      <c r="E151" s="136">
        <f t="shared" si="29"/>
        <v>0.42</v>
      </c>
      <c r="F151" s="136">
        <f t="shared" si="29"/>
        <v>0.42</v>
      </c>
      <c r="G151" s="136">
        <f t="shared" si="29"/>
        <v>0.42</v>
      </c>
      <c r="H151" s="136">
        <f t="shared" si="29"/>
        <v>0.42</v>
      </c>
      <c r="I151" s="136">
        <f t="shared" si="29"/>
        <v>0.42</v>
      </c>
      <c r="J151" s="136">
        <f t="shared" si="29"/>
        <v>0.42</v>
      </c>
      <c r="K151" s="136">
        <f t="shared" si="29"/>
        <v>0.42</v>
      </c>
      <c r="L151" s="136">
        <f t="shared" si="29"/>
        <v>0.42</v>
      </c>
      <c r="M151" s="136">
        <f t="shared" si="29"/>
        <v>0.42</v>
      </c>
      <c r="N151" s="136">
        <f t="shared" si="29"/>
        <v>0.42</v>
      </c>
      <c r="O151" s="136">
        <f t="shared" si="29"/>
        <v>0.42</v>
      </c>
      <c r="P151" s="136">
        <f t="shared" si="29"/>
        <v>0.42</v>
      </c>
      <c r="Q151" s="136">
        <f t="shared" si="29"/>
        <v>0.42</v>
      </c>
      <c r="R151" s="136">
        <f t="shared" si="26"/>
        <v>0.42</v>
      </c>
      <c r="S151" s="136">
        <f t="shared" si="26"/>
        <v>0.42</v>
      </c>
      <c r="T151" s="136">
        <f t="shared" si="26"/>
        <v>0.42</v>
      </c>
      <c r="U151" s="136">
        <f t="shared" si="26"/>
        <v>0.42</v>
      </c>
      <c r="V151" s="136">
        <f t="shared" si="26"/>
        <v>0.42</v>
      </c>
      <c r="W151" s="136">
        <f t="shared" si="26"/>
        <v>0.42</v>
      </c>
      <c r="X151" s="136">
        <f t="shared" si="30"/>
        <v>0.42</v>
      </c>
      <c r="Y151" s="136">
        <f t="shared" si="30"/>
        <v>0.42</v>
      </c>
      <c r="Z151" s="136">
        <f t="shared" si="30"/>
        <v>0.42</v>
      </c>
      <c r="AA151" s="136">
        <f t="shared" si="30"/>
        <v>0.42</v>
      </c>
      <c r="AB151" s="136">
        <f t="shared" si="30"/>
        <v>0.42</v>
      </c>
      <c r="AC151" s="136">
        <f t="shared" si="30"/>
        <v>0.42</v>
      </c>
      <c r="AD151" s="136">
        <f t="shared" si="30"/>
        <v>0.42</v>
      </c>
      <c r="AE151" s="136">
        <f t="shared" si="30"/>
        <v>0.42</v>
      </c>
      <c r="AF151" s="136">
        <f t="shared" si="30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9"/>
        <v>0.46</v>
      </c>
      <c r="D152" s="136">
        <f t="shared" si="29"/>
        <v>0.46</v>
      </c>
      <c r="E152" s="136">
        <f t="shared" si="29"/>
        <v>0.46</v>
      </c>
      <c r="F152" s="136">
        <f t="shared" si="29"/>
        <v>0.46</v>
      </c>
      <c r="G152" s="136">
        <f t="shared" si="29"/>
        <v>0.46</v>
      </c>
      <c r="H152" s="136">
        <f t="shared" si="29"/>
        <v>0.46</v>
      </c>
      <c r="I152" s="136">
        <f t="shared" si="29"/>
        <v>0.46</v>
      </c>
      <c r="J152" s="136">
        <f t="shared" si="29"/>
        <v>0.46</v>
      </c>
      <c r="K152" s="136">
        <f t="shared" si="29"/>
        <v>0.46</v>
      </c>
      <c r="L152" s="136">
        <f t="shared" si="29"/>
        <v>0.46</v>
      </c>
      <c r="M152" s="136">
        <f t="shared" si="29"/>
        <v>0.46</v>
      </c>
      <c r="N152" s="136">
        <f t="shared" si="29"/>
        <v>0.46</v>
      </c>
      <c r="O152" s="136">
        <f t="shared" si="29"/>
        <v>0.46</v>
      </c>
      <c r="P152" s="136">
        <f t="shared" si="29"/>
        <v>0.46</v>
      </c>
      <c r="Q152" s="136">
        <f t="shared" si="29"/>
        <v>0.46</v>
      </c>
      <c r="R152" s="136">
        <f t="shared" si="26"/>
        <v>0.46</v>
      </c>
      <c r="S152" s="136">
        <f t="shared" si="26"/>
        <v>0.46</v>
      </c>
      <c r="T152" s="136">
        <f t="shared" si="26"/>
        <v>0.46</v>
      </c>
      <c r="U152" s="136">
        <f t="shared" si="26"/>
        <v>0.46</v>
      </c>
      <c r="V152" s="136">
        <f t="shared" si="26"/>
        <v>0.46</v>
      </c>
      <c r="W152" s="136">
        <f t="shared" si="26"/>
        <v>0.46</v>
      </c>
      <c r="X152" s="136">
        <f t="shared" si="30"/>
        <v>0.46</v>
      </c>
      <c r="Y152" s="136">
        <f t="shared" si="30"/>
        <v>0.46</v>
      </c>
      <c r="Z152" s="136">
        <f t="shared" si="30"/>
        <v>0.46</v>
      </c>
      <c r="AA152" s="136">
        <f t="shared" si="30"/>
        <v>0.46</v>
      </c>
      <c r="AB152" s="136">
        <f t="shared" si="30"/>
        <v>0.46</v>
      </c>
      <c r="AC152" s="136">
        <f t="shared" si="30"/>
        <v>0.46</v>
      </c>
      <c r="AD152" s="136">
        <f t="shared" si="30"/>
        <v>0.46</v>
      </c>
      <c r="AE152" s="136">
        <f t="shared" si="30"/>
        <v>0.46</v>
      </c>
      <c r="AF152" s="136">
        <f t="shared" si="30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9"/>
        <v>0.85</v>
      </c>
      <c r="D153" s="136">
        <f t="shared" si="29"/>
        <v>0.85</v>
      </c>
      <c r="E153" s="136">
        <f t="shared" si="29"/>
        <v>0.85</v>
      </c>
      <c r="F153" s="136">
        <f t="shared" si="29"/>
        <v>0.85</v>
      </c>
      <c r="G153" s="136">
        <f t="shared" si="29"/>
        <v>0.85</v>
      </c>
      <c r="H153" s="136">
        <f t="shared" si="29"/>
        <v>0.85</v>
      </c>
      <c r="I153" s="136">
        <f t="shared" si="29"/>
        <v>0.85</v>
      </c>
      <c r="J153" s="136">
        <f t="shared" si="29"/>
        <v>0.85</v>
      </c>
      <c r="K153" s="136">
        <f t="shared" si="29"/>
        <v>0.85</v>
      </c>
      <c r="L153" s="136">
        <f t="shared" si="29"/>
        <v>0.85</v>
      </c>
      <c r="M153" s="136">
        <f t="shared" si="29"/>
        <v>0.85</v>
      </c>
      <c r="N153" s="136">
        <f t="shared" si="29"/>
        <v>0.85</v>
      </c>
      <c r="O153" s="136">
        <f t="shared" si="29"/>
        <v>0.85</v>
      </c>
      <c r="P153" s="136">
        <f t="shared" si="29"/>
        <v>0.85</v>
      </c>
      <c r="Q153" s="136">
        <f t="shared" si="29"/>
        <v>0.85</v>
      </c>
      <c r="R153" s="136">
        <f t="shared" si="26"/>
        <v>0.85</v>
      </c>
      <c r="S153" s="136">
        <f t="shared" si="26"/>
        <v>0.85</v>
      </c>
      <c r="T153" s="136">
        <f t="shared" si="26"/>
        <v>0.85</v>
      </c>
      <c r="U153" s="136">
        <f t="shared" si="26"/>
        <v>0.85</v>
      </c>
      <c r="V153" s="136">
        <f t="shared" si="26"/>
        <v>0.85</v>
      </c>
      <c r="W153" s="136">
        <f t="shared" si="26"/>
        <v>0.85</v>
      </c>
      <c r="X153" s="136">
        <f t="shared" si="30"/>
        <v>0.85</v>
      </c>
      <c r="Y153" s="136">
        <f t="shared" si="30"/>
        <v>0.85</v>
      </c>
      <c r="Z153" s="136">
        <f t="shared" si="30"/>
        <v>0.85</v>
      </c>
      <c r="AA153" s="136">
        <f t="shared" si="30"/>
        <v>0.85</v>
      </c>
      <c r="AB153" s="136">
        <f t="shared" si="30"/>
        <v>0.85</v>
      </c>
      <c r="AC153" s="136">
        <f t="shared" si="30"/>
        <v>0.85</v>
      </c>
      <c r="AD153" s="136">
        <f t="shared" si="30"/>
        <v>0.85</v>
      </c>
      <c r="AE153" s="136">
        <f t="shared" si="30"/>
        <v>0.85</v>
      </c>
      <c r="AF153" s="136">
        <f t="shared" si="30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9"/>
        <v>0.9</v>
      </c>
      <c r="D154" s="136">
        <f t="shared" si="29"/>
        <v>0.9</v>
      </c>
      <c r="E154" s="136">
        <f t="shared" si="29"/>
        <v>0.9</v>
      </c>
      <c r="F154" s="136">
        <f t="shared" si="29"/>
        <v>0.9</v>
      </c>
      <c r="G154" s="136">
        <f t="shared" si="29"/>
        <v>0.9</v>
      </c>
      <c r="H154" s="136">
        <f t="shared" si="29"/>
        <v>0.9</v>
      </c>
      <c r="I154" s="136">
        <f t="shared" si="29"/>
        <v>0.9</v>
      </c>
      <c r="J154" s="136">
        <f t="shared" si="29"/>
        <v>0.9</v>
      </c>
      <c r="K154" s="136">
        <f t="shared" si="29"/>
        <v>0.9</v>
      </c>
      <c r="L154" s="136">
        <f t="shared" si="29"/>
        <v>0.9</v>
      </c>
      <c r="M154" s="136">
        <f t="shared" si="29"/>
        <v>0.9</v>
      </c>
      <c r="N154" s="136">
        <f t="shared" si="29"/>
        <v>0.9</v>
      </c>
      <c r="O154" s="136">
        <f t="shared" si="29"/>
        <v>0.9</v>
      </c>
      <c r="P154" s="136">
        <f t="shared" si="29"/>
        <v>0.9</v>
      </c>
      <c r="Q154" s="136">
        <f t="shared" si="29"/>
        <v>0.9</v>
      </c>
      <c r="R154" s="136">
        <f t="shared" si="26"/>
        <v>0.9</v>
      </c>
      <c r="S154" s="136">
        <f t="shared" si="26"/>
        <v>0.9</v>
      </c>
      <c r="T154" s="136">
        <f t="shared" si="26"/>
        <v>0.9</v>
      </c>
      <c r="U154" s="136">
        <f t="shared" si="26"/>
        <v>0.9</v>
      </c>
      <c r="V154" s="136">
        <f t="shared" si="26"/>
        <v>0.9</v>
      </c>
      <c r="W154" s="136">
        <f t="shared" si="26"/>
        <v>0.9</v>
      </c>
      <c r="X154" s="136">
        <f t="shared" si="30"/>
        <v>0.9</v>
      </c>
      <c r="Y154" s="136">
        <f t="shared" si="30"/>
        <v>0.9</v>
      </c>
      <c r="Z154" s="136">
        <f t="shared" si="30"/>
        <v>0.9</v>
      </c>
      <c r="AA154" s="136">
        <f t="shared" si="30"/>
        <v>0.9</v>
      </c>
      <c r="AB154" s="136">
        <f t="shared" si="30"/>
        <v>0.9</v>
      </c>
      <c r="AC154" s="136">
        <f t="shared" si="30"/>
        <v>0.9</v>
      </c>
      <c r="AD154" s="136">
        <f t="shared" si="30"/>
        <v>0.9</v>
      </c>
      <c r="AE154" s="136">
        <f t="shared" si="30"/>
        <v>0.9</v>
      </c>
      <c r="AF154" s="136">
        <f t="shared" si="30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9"/>
        <v>0.44</v>
      </c>
      <c r="D155" s="136">
        <f t="shared" si="29"/>
        <v>0.44</v>
      </c>
      <c r="E155" s="136">
        <f t="shared" si="29"/>
        <v>0.44</v>
      </c>
      <c r="F155" s="136">
        <f t="shared" si="29"/>
        <v>0.44</v>
      </c>
      <c r="G155" s="136">
        <f t="shared" si="29"/>
        <v>0.44</v>
      </c>
      <c r="H155" s="136">
        <f t="shared" si="29"/>
        <v>0.44</v>
      </c>
      <c r="I155" s="136">
        <f t="shared" si="29"/>
        <v>0.44</v>
      </c>
      <c r="J155" s="136">
        <f t="shared" si="29"/>
        <v>0.44</v>
      </c>
      <c r="K155" s="136">
        <f t="shared" si="29"/>
        <v>0.44</v>
      </c>
      <c r="L155" s="136">
        <f t="shared" si="29"/>
        <v>0.44</v>
      </c>
      <c r="M155" s="136">
        <f t="shared" si="29"/>
        <v>0.44</v>
      </c>
      <c r="N155" s="136">
        <f t="shared" si="29"/>
        <v>0.44</v>
      </c>
      <c r="O155" s="136">
        <f t="shared" si="29"/>
        <v>0.44</v>
      </c>
      <c r="P155" s="136">
        <f t="shared" si="29"/>
        <v>0.44</v>
      </c>
      <c r="Q155" s="136">
        <f t="shared" si="29"/>
        <v>0.44</v>
      </c>
      <c r="R155" s="136">
        <f t="shared" si="26"/>
        <v>0.44</v>
      </c>
      <c r="S155" s="136">
        <f t="shared" si="26"/>
        <v>0.44</v>
      </c>
      <c r="T155" s="136">
        <f t="shared" si="26"/>
        <v>0.44</v>
      </c>
      <c r="U155" s="136">
        <f t="shared" si="26"/>
        <v>0.44</v>
      </c>
      <c r="V155" s="136">
        <f t="shared" si="26"/>
        <v>0.44</v>
      </c>
      <c r="W155" s="136">
        <f t="shared" si="26"/>
        <v>0.44</v>
      </c>
      <c r="X155" s="136">
        <f t="shared" si="30"/>
        <v>0.44</v>
      </c>
      <c r="Y155" s="136">
        <f t="shared" si="30"/>
        <v>0.44</v>
      </c>
      <c r="Z155" s="136">
        <f t="shared" si="30"/>
        <v>0.44</v>
      </c>
      <c r="AA155" s="136">
        <f t="shared" si="30"/>
        <v>0.44</v>
      </c>
      <c r="AB155" s="136">
        <f t="shared" si="30"/>
        <v>0.44</v>
      </c>
      <c r="AC155" s="136">
        <f t="shared" si="30"/>
        <v>0.44</v>
      </c>
      <c r="AD155" s="136">
        <f t="shared" si="30"/>
        <v>0.44</v>
      </c>
      <c r="AE155" s="136">
        <f t="shared" si="30"/>
        <v>0.44</v>
      </c>
      <c r="AF155" s="136">
        <f t="shared" si="30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1">B156</f>
        <v>0.9</v>
      </c>
      <c r="D156" s="136">
        <f t="shared" si="31"/>
        <v>0.9</v>
      </c>
      <c r="E156" s="136">
        <f t="shared" si="31"/>
        <v>0.9</v>
      </c>
      <c r="F156" s="136">
        <f t="shared" si="31"/>
        <v>0.9</v>
      </c>
      <c r="G156" s="136">
        <f t="shared" si="31"/>
        <v>0.9</v>
      </c>
      <c r="H156" s="136">
        <f t="shared" si="31"/>
        <v>0.9</v>
      </c>
      <c r="I156" s="136">
        <f t="shared" si="31"/>
        <v>0.9</v>
      </c>
      <c r="J156" s="136">
        <f t="shared" si="31"/>
        <v>0.9</v>
      </c>
      <c r="K156" s="136">
        <f t="shared" si="31"/>
        <v>0.9</v>
      </c>
      <c r="L156" s="136">
        <f t="shared" si="31"/>
        <v>0.9</v>
      </c>
      <c r="M156" s="136">
        <f t="shared" si="31"/>
        <v>0.9</v>
      </c>
      <c r="N156" s="136">
        <f t="shared" si="31"/>
        <v>0.9</v>
      </c>
      <c r="O156" s="136">
        <f t="shared" si="31"/>
        <v>0.9</v>
      </c>
      <c r="P156" s="136">
        <f t="shared" si="31"/>
        <v>0.9</v>
      </c>
      <c r="Q156" s="136">
        <f t="shared" si="31"/>
        <v>0.9</v>
      </c>
      <c r="R156" s="136">
        <f t="shared" si="26"/>
        <v>0.9</v>
      </c>
      <c r="S156" s="136">
        <f t="shared" si="26"/>
        <v>0.9</v>
      </c>
      <c r="T156" s="136">
        <f t="shared" si="26"/>
        <v>0.9</v>
      </c>
      <c r="U156" s="136">
        <f t="shared" si="26"/>
        <v>0.9</v>
      </c>
      <c r="V156" s="136">
        <f t="shared" si="26"/>
        <v>0.9</v>
      </c>
      <c r="W156" s="136">
        <f t="shared" si="26"/>
        <v>0.9</v>
      </c>
      <c r="X156" s="136">
        <f t="shared" si="30"/>
        <v>0.9</v>
      </c>
      <c r="Y156" s="136">
        <f t="shared" si="30"/>
        <v>0.9</v>
      </c>
      <c r="Z156" s="136">
        <f t="shared" si="30"/>
        <v>0.9</v>
      </c>
      <c r="AA156" s="136">
        <f t="shared" si="30"/>
        <v>0.9</v>
      </c>
      <c r="AB156" s="136">
        <f t="shared" si="30"/>
        <v>0.9</v>
      </c>
      <c r="AC156" s="136">
        <f t="shared" si="30"/>
        <v>0.9</v>
      </c>
      <c r="AD156" s="136">
        <f t="shared" si="30"/>
        <v>0.9</v>
      </c>
      <c r="AE156" s="136">
        <f t="shared" si="30"/>
        <v>0.9</v>
      </c>
      <c r="AF156" s="136">
        <f t="shared" si="30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1"/>
        <v>2.1</v>
      </c>
      <c r="D157" s="136">
        <f t="shared" si="31"/>
        <v>2.1</v>
      </c>
      <c r="E157" s="136">
        <f t="shared" si="31"/>
        <v>2.1</v>
      </c>
      <c r="F157" s="136">
        <f t="shared" si="31"/>
        <v>2.1</v>
      </c>
      <c r="G157" s="136">
        <f t="shared" si="31"/>
        <v>2.1</v>
      </c>
      <c r="H157" s="136">
        <f t="shared" si="31"/>
        <v>2.1</v>
      </c>
      <c r="I157" s="136">
        <f t="shared" si="31"/>
        <v>2.1</v>
      </c>
      <c r="J157" s="136">
        <f t="shared" si="31"/>
        <v>2.1</v>
      </c>
      <c r="K157" s="136">
        <f t="shared" si="31"/>
        <v>2.1</v>
      </c>
      <c r="L157" s="136">
        <f t="shared" si="31"/>
        <v>2.1</v>
      </c>
      <c r="M157" s="136">
        <f t="shared" si="31"/>
        <v>2.1</v>
      </c>
      <c r="N157" s="136">
        <f t="shared" si="31"/>
        <v>2.1</v>
      </c>
      <c r="O157" s="136">
        <f t="shared" si="31"/>
        <v>2.1</v>
      </c>
      <c r="P157" s="136">
        <f t="shared" si="31"/>
        <v>2.1</v>
      </c>
      <c r="Q157" s="136">
        <f t="shared" si="31"/>
        <v>2.1</v>
      </c>
      <c r="R157" s="136">
        <f t="shared" si="26"/>
        <v>2.1</v>
      </c>
      <c r="S157" s="136">
        <f t="shared" si="26"/>
        <v>2.1</v>
      </c>
      <c r="T157" s="136">
        <f t="shared" si="26"/>
        <v>2.1</v>
      </c>
      <c r="U157" s="136">
        <f t="shared" si="26"/>
        <v>2.1</v>
      </c>
      <c r="V157" s="136">
        <f t="shared" si="26"/>
        <v>2.1</v>
      </c>
      <c r="W157" s="136">
        <f t="shared" si="26"/>
        <v>2.1</v>
      </c>
      <c r="X157" s="136">
        <f t="shared" si="30"/>
        <v>2.1</v>
      </c>
      <c r="Y157" s="136">
        <f t="shared" si="30"/>
        <v>2.1</v>
      </c>
      <c r="Z157" s="136">
        <f t="shared" si="30"/>
        <v>2.1</v>
      </c>
      <c r="AA157" s="136">
        <f t="shared" si="30"/>
        <v>2.1</v>
      </c>
      <c r="AB157" s="136">
        <f t="shared" si="30"/>
        <v>2.1</v>
      </c>
      <c r="AC157" s="136">
        <f t="shared" si="30"/>
        <v>2.1</v>
      </c>
      <c r="AD157" s="136">
        <f t="shared" si="30"/>
        <v>2.1</v>
      </c>
      <c r="AE157" s="136">
        <f t="shared" si="30"/>
        <v>2.1</v>
      </c>
      <c r="AF157" s="136">
        <f t="shared" si="30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1"/>
        <v>0.9</v>
      </c>
      <c r="D158" s="136">
        <f t="shared" si="31"/>
        <v>0.9</v>
      </c>
      <c r="E158" s="136">
        <f t="shared" si="31"/>
        <v>0.9</v>
      </c>
      <c r="F158" s="136">
        <f t="shared" si="31"/>
        <v>0.9</v>
      </c>
      <c r="G158" s="136">
        <f t="shared" si="31"/>
        <v>0.9</v>
      </c>
      <c r="H158" s="136">
        <f t="shared" si="31"/>
        <v>0.9</v>
      </c>
      <c r="I158" s="136">
        <f t="shared" si="31"/>
        <v>0.9</v>
      </c>
      <c r="J158" s="136">
        <f t="shared" si="31"/>
        <v>0.9</v>
      </c>
      <c r="K158" s="136">
        <f t="shared" si="31"/>
        <v>0.9</v>
      </c>
      <c r="L158" s="136">
        <f t="shared" si="31"/>
        <v>0.9</v>
      </c>
      <c r="M158" s="136">
        <f t="shared" si="31"/>
        <v>0.9</v>
      </c>
      <c r="N158" s="136">
        <f t="shared" si="31"/>
        <v>0.9</v>
      </c>
      <c r="O158" s="136">
        <f t="shared" si="31"/>
        <v>0.9</v>
      </c>
      <c r="P158" s="136">
        <f t="shared" si="31"/>
        <v>0.9</v>
      </c>
      <c r="Q158" s="136">
        <f t="shared" si="31"/>
        <v>0.9</v>
      </c>
      <c r="R158" s="136">
        <f t="shared" si="26"/>
        <v>0.9</v>
      </c>
      <c r="S158" s="136">
        <f t="shared" si="26"/>
        <v>0.9</v>
      </c>
      <c r="T158" s="136">
        <f t="shared" si="26"/>
        <v>0.9</v>
      </c>
      <c r="U158" s="136">
        <f t="shared" si="26"/>
        <v>0.9</v>
      </c>
      <c r="V158" s="136">
        <f t="shared" si="26"/>
        <v>0.9</v>
      </c>
      <c r="W158" s="136">
        <f t="shared" si="26"/>
        <v>0.9</v>
      </c>
      <c r="X158" s="136">
        <f t="shared" si="30"/>
        <v>0.9</v>
      </c>
      <c r="Y158" s="136">
        <f t="shared" si="30"/>
        <v>0.9</v>
      </c>
      <c r="Z158" s="136">
        <f t="shared" si="30"/>
        <v>0.9</v>
      </c>
      <c r="AA158" s="136">
        <f t="shared" si="30"/>
        <v>0.9</v>
      </c>
      <c r="AB158" s="136">
        <f t="shared" si="30"/>
        <v>0.9</v>
      </c>
      <c r="AC158" s="136">
        <f t="shared" si="30"/>
        <v>0.9</v>
      </c>
      <c r="AD158" s="136">
        <f t="shared" si="30"/>
        <v>0.9</v>
      </c>
      <c r="AE158" s="136">
        <f t="shared" si="30"/>
        <v>0.9</v>
      </c>
      <c r="AF158" s="136">
        <f t="shared" si="30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1"/>
        <v>0.57999999999999996</v>
      </c>
      <c r="D159" s="136">
        <f t="shared" si="31"/>
        <v>0.57999999999999996</v>
      </c>
      <c r="E159" s="136">
        <f t="shared" si="31"/>
        <v>0.57999999999999996</v>
      </c>
      <c r="F159" s="136">
        <f t="shared" si="31"/>
        <v>0.57999999999999996</v>
      </c>
      <c r="G159" s="136">
        <f t="shared" si="31"/>
        <v>0.57999999999999996</v>
      </c>
      <c r="H159" s="136">
        <f t="shared" si="31"/>
        <v>0.57999999999999996</v>
      </c>
      <c r="I159" s="136">
        <f t="shared" si="31"/>
        <v>0.57999999999999996</v>
      </c>
      <c r="J159" s="136">
        <f t="shared" si="31"/>
        <v>0.57999999999999996</v>
      </c>
      <c r="K159" s="136">
        <f t="shared" si="31"/>
        <v>0.57999999999999996</v>
      </c>
      <c r="L159" s="136">
        <f t="shared" si="31"/>
        <v>0.57999999999999996</v>
      </c>
      <c r="M159" s="136">
        <f t="shared" si="31"/>
        <v>0.57999999999999996</v>
      </c>
      <c r="N159" s="136">
        <f t="shared" si="31"/>
        <v>0.57999999999999996</v>
      </c>
      <c r="O159" s="136">
        <f t="shared" si="31"/>
        <v>0.57999999999999996</v>
      </c>
      <c r="P159" s="136">
        <f t="shared" si="31"/>
        <v>0.57999999999999996</v>
      </c>
      <c r="Q159" s="136">
        <f t="shared" si="31"/>
        <v>0.57999999999999996</v>
      </c>
      <c r="R159" s="136">
        <f t="shared" si="26"/>
        <v>0.57999999999999996</v>
      </c>
      <c r="S159" s="136">
        <f t="shared" si="26"/>
        <v>0.57999999999999996</v>
      </c>
      <c r="T159" s="136">
        <f t="shared" si="26"/>
        <v>0.57999999999999996</v>
      </c>
      <c r="U159" s="136">
        <f t="shared" si="26"/>
        <v>0.57999999999999996</v>
      </c>
      <c r="V159" s="136">
        <f t="shared" si="26"/>
        <v>0.57999999999999996</v>
      </c>
      <c r="W159" s="136">
        <f t="shared" si="26"/>
        <v>0.57999999999999996</v>
      </c>
      <c r="X159" s="136">
        <f t="shared" si="30"/>
        <v>0.57999999999999996</v>
      </c>
      <c r="Y159" s="136">
        <f t="shared" si="30"/>
        <v>0.57999999999999996</v>
      </c>
      <c r="Z159" s="136">
        <f t="shared" si="30"/>
        <v>0.57999999999999996</v>
      </c>
      <c r="AA159" s="136">
        <f t="shared" si="30"/>
        <v>0.57999999999999996</v>
      </c>
      <c r="AB159" s="136">
        <f t="shared" si="30"/>
        <v>0.57999999999999996</v>
      </c>
      <c r="AC159" s="136">
        <f t="shared" si="30"/>
        <v>0.57999999999999996</v>
      </c>
      <c r="AD159" s="136">
        <f t="shared" si="30"/>
        <v>0.57999999999999996</v>
      </c>
      <c r="AE159" s="136">
        <f t="shared" si="30"/>
        <v>0.57999999999999996</v>
      </c>
      <c r="AF159" s="136">
        <f t="shared" si="30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1"/>
        <v>0.8</v>
      </c>
      <c r="D160" s="136">
        <f t="shared" si="31"/>
        <v>0.8</v>
      </c>
      <c r="E160" s="136">
        <f t="shared" si="31"/>
        <v>0.8</v>
      </c>
      <c r="F160" s="136">
        <f t="shared" si="31"/>
        <v>0.8</v>
      </c>
      <c r="G160" s="136">
        <f t="shared" si="31"/>
        <v>0.8</v>
      </c>
      <c r="H160" s="136">
        <f t="shared" si="31"/>
        <v>0.8</v>
      </c>
      <c r="I160" s="136">
        <f t="shared" si="31"/>
        <v>0.8</v>
      </c>
      <c r="J160" s="136">
        <f t="shared" si="31"/>
        <v>0.8</v>
      </c>
      <c r="K160" s="136">
        <f t="shared" si="31"/>
        <v>0.8</v>
      </c>
      <c r="L160" s="136">
        <f t="shared" si="31"/>
        <v>0.8</v>
      </c>
      <c r="M160" s="136">
        <f t="shared" si="31"/>
        <v>0.8</v>
      </c>
      <c r="N160" s="136">
        <f t="shared" si="31"/>
        <v>0.8</v>
      </c>
      <c r="O160" s="136">
        <f t="shared" si="31"/>
        <v>0.8</v>
      </c>
      <c r="P160" s="136">
        <f t="shared" si="31"/>
        <v>0.8</v>
      </c>
      <c r="Q160" s="136">
        <f t="shared" si="31"/>
        <v>0.8</v>
      </c>
      <c r="R160" s="136">
        <f t="shared" si="26"/>
        <v>0.8</v>
      </c>
      <c r="S160" s="136">
        <f t="shared" si="26"/>
        <v>0.8</v>
      </c>
      <c r="T160" s="136">
        <f t="shared" si="26"/>
        <v>0.8</v>
      </c>
      <c r="U160" s="136">
        <f t="shared" si="26"/>
        <v>0.8</v>
      </c>
      <c r="V160" s="136">
        <f t="shared" si="26"/>
        <v>0.8</v>
      </c>
      <c r="W160" s="136">
        <f t="shared" si="26"/>
        <v>0.8</v>
      </c>
      <c r="X160" s="136">
        <f t="shared" si="30"/>
        <v>0.8</v>
      </c>
      <c r="Y160" s="136">
        <f t="shared" si="30"/>
        <v>0.8</v>
      </c>
      <c r="Z160" s="136">
        <f t="shared" si="30"/>
        <v>0.8</v>
      </c>
      <c r="AA160" s="136">
        <f t="shared" si="30"/>
        <v>0.8</v>
      </c>
      <c r="AB160" s="136">
        <f t="shared" si="30"/>
        <v>0.8</v>
      </c>
      <c r="AC160" s="136">
        <f t="shared" si="30"/>
        <v>0.8</v>
      </c>
      <c r="AD160" s="136">
        <f t="shared" si="30"/>
        <v>0.8</v>
      </c>
      <c r="AE160" s="136">
        <f t="shared" si="30"/>
        <v>0.8</v>
      </c>
      <c r="AF160" s="136">
        <f t="shared" si="30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1"/>
        <v>0</v>
      </c>
      <c r="D161" s="136">
        <f t="shared" si="31"/>
        <v>0</v>
      </c>
      <c r="E161" s="136">
        <f t="shared" si="31"/>
        <v>0</v>
      </c>
      <c r="F161" s="136">
        <f t="shared" si="31"/>
        <v>0</v>
      </c>
      <c r="G161" s="136">
        <f t="shared" si="31"/>
        <v>0</v>
      </c>
      <c r="H161" s="136">
        <f t="shared" si="31"/>
        <v>0</v>
      </c>
      <c r="I161" s="136">
        <f t="shared" si="31"/>
        <v>0</v>
      </c>
      <c r="J161" s="136">
        <f t="shared" si="31"/>
        <v>0</v>
      </c>
      <c r="K161" s="136">
        <f t="shared" si="31"/>
        <v>0</v>
      </c>
      <c r="L161" s="136">
        <f t="shared" si="31"/>
        <v>0</v>
      </c>
      <c r="M161" s="136">
        <f t="shared" si="31"/>
        <v>0</v>
      </c>
      <c r="N161" s="136">
        <f t="shared" si="31"/>
        <v>0</v>
      </c>
      <c r="O161" s="136">
        <f t="shared" si="31"/>
        <v>0</v>
      </c>
      <c r="P161" s="136">
        <f t="shared" si="31"/>
        <v>0</v>
      </c>
      <c r="Q161" s="136">
        <f t="shared" si="31"/>
        <v>0</v>
      </c>
      <c r="R161" s="136">
        <f t="shared" si="26"/>
        <v>0</v>
      </c>
      <c r="S161" s="136">
        <f t="shared" si="26"/>
        <v>0</v>
      </c>
      <c r="T161" s="136">
        <f t="shared" si="26"/>
        <v>0</v>
      </c>
      <c r="U161" s="136">
        <f t="shared" si="26"/>
        <v>0</v>
      </c>
      <c r="V161" s="136">
        <f t="shared" si="26"/>
        <v>0</v>
      </c>
      <c r="W161" s="136">
        <f t="shared" si="26"/>
        <v>0</v>
      </c>
      <c r="X161" s="136">
        <f t="shared" si="30"/>
        <v>0</v>
      </c>
      <c r="Y161" s="136">
        <f t="shared" si="30"/>
        <v>0</v>
      </c>
      <c r="Z161" s="136">
        <f t="shared" si="30"/>
        <v>0</v>
      </c>
      <c r="AA161" s="136">
        <f t="shared" si="30"/>
        <v>0</v>
      </c>
      <c r="AB161" s="136">
        <f t="shared" si="30"/>
        <v>0</v>
      </c>
      <c r="AC161" s="136">
        <f t="shared" si="30"/>
        <v>0</v>
      </c>
      <c r="AD161" s="136">
        <f t="shared" si="30"/>
        <v>0</v>
      </c>
      <c r="AE161" s="136">
        <f t="shared" si="30"/>
        <v>0</v>
      </c>
      <c r="AF161" s="136">
        <f t="shared" si="30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1"/>
        <v>0.6</v>
      </c>
      <c r="D162" s="136">
        <f t="shared" si="31"/>
        <v>0.6</v>
      </c>
      <c r="E162" s="136">
        <f t="shared" si="31"/>
        <v>0.6</v>
      </c>
      <c r="F162" s="136">
        <f t="shared" si="31"/>
        <v>0.6</v>
      </c>
      <c r="G162" s="136">
        <f t="shared" si="31"/>
        <v>0.6</v>
      </c>
      <c r="H162" s="136">
        <f t="shared" si="31"/>
        <v>0.6</v>
      </c>
      <c r="I162" s="136">
        <f t="shared" si="31"/>
        <v>0.6</v>
      </c>
      <c r="J162" s="136">
        <f t="shared" si="31"/>
        <v>0.6</v>
      </c>
      <c r="K162" s="136">
        <f t="shared" si="31"/>
        <v>0.6</v>
      </c>
      <c r="L162" s="136">
        <f t="shared" si="31"/>
        <v>0.6</v>
      </c>
      <c r="M162" s="136">
        <f t="shared" si="31"/>
        <v>0.6</v>
      </c>
      <c r="N162" s="136">
        <f t="shared" si="31"/>
        <v>0.6</v>
      </c>
      <c r="O162" s="136">
        <f t="shared" si="31"/>
        <v>0.6</v>
      </c>
      <c r="P162" s="136">
        <f t="shared" si="31"/>
        <v>0.6</v>
      </c>
      <c r="Q162" s="136">
        <f t="shared" si="31"/>
        <v>0.6</v>
      </c>
      <c r="R162" s="136">
        <f t="shared" si="26"/>
        <v>0.6</v>
      </c>
      <c r="S162" s="136">
        <f t="shared" si="26"/>
        <v>0.6</v>
      </c>
      <c r="T162" s="136">
        <f t="shared" si="26"/>
        <v>0.6</v>
      </c>
      <c r="U162" s="136">
        <f t="shared" si="26"/>
        <v>0.6</v>
      </c>
      <c r="V162" s="136">
        <f t="shared" si="26"/>
        <v>0.6</v>
      </c>
      <c r="W162" s="136">
        <f t="shared" si="26"/>
        <v>0.6</v>
      </c>
      <c r="X162" s="136">
        <f t="shared" si="30"/>
        <v>0.6</v>
      </c>
      <c r="Y162" s="136">
        <f t="shared" si="30"/>
        <v>0.6</v>
      </c>
      <c r="Z162" s="136">
        <f t="shared" si="30"/>
        <v>0.6</v>
      </c>
      <c r="AA162" s="136">
        <f t="shared" si="30"/>
        <v>0.6</v>
      </c>
      <c r="AB162" s="136">
        <f t="shared" si="30"/>
        <v>0.6</v>
      </c>
      <c r="AC162" s="136">
        <f t="shared" si="30"/>
        <v>0.6</v>
      </c>
      <c r="AD162" s="136">
        <f t="shared" si="30"/>
        <v>0.6</v>
      </c>
      <c r="AE162" s="136">
        <f t="shared" si="30"/>
        <v>0.6</v>
      </c>
      <c r="AF162" s="136">
        <f t="shared" si="30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1"/>
        <v>0.6</v>
      </c>
      <c r="D163" s="136">
        <f t="shared" si="31"/>
        <v>0.6</v>
      </c>
      <c r="E163" s="136">
        <f t="shared" si="31"/>
        <v>0.6</v>
      </c>
      <c r="F163" s="136">
        <f t="shared" si="31"/>
        <v>0.6</v>
      </c>
      <c r="G163" s="136">
        <f t="shared" si="31"/>
        <v>0.6</v>
      </c>
      <c r="H163" s="136">
        <f t="shared" si="31"/>
        <v>0.6</v>
      </c>
      <c r="I163" s="136">
        <f t="shared" si="31"/>
        <v>0.6</v>
      </c>
      <c r="J163" s="136">
        <f t="shared" si="31"/>
        <v>0.6</v>
      </c>
      <c r="K163" s="136">
        <f t="shared" si="31"/>
        <v>0.6</v>
      </c>
      <c r="L163" s="136">
        <f t="shared" si="31"/>
        <v>0.6</v>
      </c>
      <c r="M163" s="136">
        <f t="shared" si="31"/>
        <v>0.6</v>
      </c>
      <c r="N163" s="136">
        <f t="shared" si="31"/>
        <v>0.6</v>
      </c>
      <c r="O163" s="136">
        <f t="shared" si="31"/>
        <v>0.6</v>
      </c>
      <c r="P163" s="136">
        <f t="shared" si="31"/>
        <v>0.6</v>
      </c>
      <c r="Q163" s="136">
        <f t="shared" si="31"/>
        <v>0.6</v>
      </c>
      <c r="R163" s="136">
        <f t="shared" si="26"/>
        <v>0.6</v>
      </c>
      <c r="S163" s="136">
        <f t="shared" si="26"/>
        <v>0.6</v>
      </c>
      <c r="T163" s="136">
        <f t="shared" si="26"/>
        <v>0.6</v>
      </c>
      <c r="U163" s="136">
        <f t="shared" si="26"/>
        <v>0.6</v>
      </c>
      <c r="V163" s="136">
        <f t="shared" si="26"/>
        <v>0.6</v>
      </c>
      <c r="W163" s="136">
        <f t="shared" si="26"/>
        <v>0.6</v>
      </c>
      <c r="X163" s="136">
        <f t="shared" si="30"/>
        <v>0.6</v>
      </c>
      <c r="Y163" s="136">
        <f t="shared" si="30"/>
        <v>0.6</v>
      </c>
      <c r="Z163" s="136">
        <f t="shared" si="30"/>
        <v>0.6</v>
      </c>
      <c r="AA163" s="136">
        <f t="shared" si="30"/>
        <v>0.6</v>
      </c>
      <c r="AB163" s="136">
        <f t="shared" si="30"/>
        <v>0.6</v>
      </c>
      <c r="AC163" s="136">
        <f t="shared" si="30"/>
        <v>0.6</v>
      </c>
      <c r="AD163" s="136">
        <f t="shared" si="30"/>
        <v>0.6</v>
      </c>
      <c r="AE163" s="136">
        <f t="shared" si="30"/>
        <v>0.6</v>
      </c>
      <c r="AF163" s="136">
        <f t="shared" si="30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1"/>
        <v>0.35</v>
      </c>
      <c r="D164" s="136">
        <f t="shared" si="31"/>
        <v>0.35</v>
      </c>
      <c r="E164" s="136">
        <f t="shared" si="31"/>
        <v>0.35</v>
      </c>
      <c r="F164" s="136">
        <f t="shared" si="31"/>
        <v>0.35</v>
      </c>
      <c r="G164" s="136">
        <f t="shared" si="31"/>
        <v>0.35</v>
      </c>
      <c r="H164" s="136">
        <f t="shared" si="31"/>
        <v>0.35</v>
      </c>
      <c r="I164" s="136">
        <f t="shared" si="31"/>
        <v>0.35</v>
      </c>
      <c r="J164" s="136">
        <f t="shared" si="31"/>
        <v>0.35</v>
      </c>
      <c r="K164" s="136">
        <f t="shared" si="31"/>
        <v>0.35</v>
      </c>
      <c r="L164" s="136">
        <f t="shared" si="31"/>
        <v>0.35</v>
      </c>
      <c r="M164" s="136">
        <f t="shared" si="31"/>
        <v>0.35</v>
      </c>
      <c r="N164" s="136">
        <f t="shared" si="31"/>
        <v>0.35</v>
      </c>
      <c r="O164" s="136">
        <f t="shared" si="31"/>
        <v>0.35</v>
      </c>
      <c r="P164" s="136">
        <f t="shared" si="31"/>
        <v>0.35</v>
      </c>
      <c r="Q164" s="136">
        <f t="shared" si="31"/>
        <v>0.35</v>
      </c>
      <c r="R164" s="136">
        <f t="shared" si="26"/>
        <v>0.35</v>
      </c>
      <c r="S164" s="136">
        <f t="shared" si="26"/>
        <v>0.35</v>
      </c>
      <c r="T164" s="136">
        <f t="shared" si="26"/>
        <v>0.35</v>
      </c>
      <c r="U164" s="136">
        <f t="shared" si="26"/>
        <v>0.35</v>
      </c>
      <c r="V164" s="136">
        <f t="shared" si="26"/>
        <v>0.35</v>
      </c>
      <c r="W164" s="136">
        <f t="shared" si="26"/>
        <v>0.35</v>
      </c>
      <c r="X164" s="136">
        <f t="shared" si="30"/>
        <v>0.35</v>
      </c>
      <c r="Y164" s="136">
        <f t="shared" si="30"/>
        <v>0.35</v>
      </c>
      <c r="Z164" s="136">
        <f t="shared" si="30"/>
        <v>0.35</v>
      </c>
      <c r="AA164" s="136">
        <f t="shared" si="30"/>
        <v>0.35</v>
      </c>
      <c r="AB164" s="136">
        <f t="shared" si="30"/>
        <v>0.35</v>
      </c>
      <c r="AC164" s="136">
        <f t="shared" si="30"/>
        <v>0.35</v>
      </c>
      <c r="AD164" s="136">
        <f t="shared" si="30"/>
        <v>0.35</v>
      </c>
      <c r="AE164" s="136">
        <f t="shared" si="30"/>
        <v>0.35</v>
      </c>
      <c r="AF164" s="136">
        <f t="shared" si="30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1"/>
        <v>0.28999999999999998</v>
      </c>
      <c r="D165" s="136">
        <f t="shared" si="31"/>
        <v>0.28999999999999998</v>
      </c>
      <c r="E165" s="136">
        <f t="shared" si="31"/>
        <v>0.28999999999999998</v>
      </c>
      <c r="F165" s="136">
        <f t="shared" si="31"/>
        <v>0.28999999999999998</v>
      </c>
      <c r="G165" s="136">
        <f t="shared" si="31"/>
        <v>0.28999999999999998</v>
      </c>
      <c r="H165" s="136">
        <f t="shared" si="31"/>
        <v>0.28999999999999998</v>
      </c>
      <c r="I165" s="136">
        <f t="shared" si="31"/>
        <v>0.28999999999999998</v>
      </c>
      <c r="J165" s="136">
        <f t="shared" si="31"/>
        <v>0.28999999999999998</v>
      </c>
      <c r="K165" s="136">
        <f t="shared" si="31"/>
        <v>0.28999999999999998</v>
      </c>
      <c r="L165" s="136">
        <f t="shared" si="31"/>
        <v>0.28999999999999998</v>
      </c>
      <c r="M165" s="136">
        <f t="shared" si="31"/>
        <v>0.28999999999999998</v>
      </c>
      <c r="N165" s="136">
        <f t="shared" si="31"/>
        <v>0.28999999999999998</v>
      </c>
      <c r="O165" s="136">
        <f t="shared" si="31"/>
        <v>0.28999999999999998</v>
      </c>
      <c r="P165" s="136">
        <f t="shared" si="31"/>
        <v>0.28999999999999998</v>
      </c>
      <c r="Q165" s="136">
        <f t="shared" si="31"/>
        <v>0.28999999999999998</v>
      </c>
      <c r="R165" s="136">
        <f t="shared" si="26"/>
        <v>0.28999999999999998</v>
      </c>
      <c r="S165" s="136">
        <f t="shared" si="26"/>
        <v>0.28999999999999998</v>
      </c>
      <c r="T165" s="136">
        <f t="shared" si="26"/>
        <v>0.28999999999999998</v>
      </c>
      <c r="U165" s="136">
        <f t="shared" si="26"/>
        <v>0.28999999999999998</v>
      </c>
      <c r="V165" s="136">
        <f t="shared" si="26"/>
        <v>0.28999999999999998</v>
      </c>
      <c r="W165" s="136">
        <f t="shared" si="26"/>
        <v>0.28999999999999998</v>
      </c>
      <c r="X165" s="136">
        <f t="shared" si="30"/>
        <v>0.28999999999999998</v>
      </c>
      <c r="Y165" s="136">
        <f t="shared" si="30"/>
        <v>0.28999999999999998</v>
      </c>
      <c r="Z165" s="136">
        <f t="shared" si="30"/>
        <v>0.28999999999999998</v>
      </c>
      <c r="AA165" s="136">
        <f t="shared" si="30"/>
        <v>0.28999999999999998</v>
      </c>
      <c r="AB165" s="136">
        <f t="shared" si="30"/>
        <v>0.28999999999999998</v>
      </c>
      <c r="AC165" s="136">
        <f t="shared" si="30"/>
        <v>0.28999999999999998</v>
      </c>
      <c r="AD165" s="136">
        <f t="shared" si="30"/>
        <v>0.28999999999999998</v>
      </c>
      <c r="AE165" s="136">
        <f t="shared" si="30"/>
        <v>0.28999999999999998</v>
      </c>
      <c r="AF165" s="136">
        <f t="shared" si="30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1"/>
        <v>0.06</v>
      </c>
      <c r="D166" s="136">
        <f t="shared" si="31"/>
        <v>0.06</v>
      </c>
      <c r="E166" s="136">
        <f t="shared" si="31"/>
        <v>0.06</v>
      </c>
      <c r="F166" s="136">
        <f t="shared" si="31"/>
        <v>0.06</v>
      </c>
      <c r="G166" s="136">
        <f t="shared" si="31"/>
        <v>0.06</v>
      </c>
      <c r="H166" s="136">
        <f t="shared" si="31"/>
        <v>0.06</v>
      </c>
      <c r="I166" s="136">
        <f t="shared" si="31"/>
        <v>0.06</v>
      </c>
      <c r="J166" s="136">
        <f t="shared" si="31"/>
        <v>0.06</v>
      </c>
      <c r="K166" s="136">
        <f t="shared" si="31"/>
        <v>0.06</v>
      </c>
      <c r="L166" s="136">
        <f t="shared" si="31"/>
        <v>0.06</v>
      </c>
      <c r="M166" s="136">
        <f t="shared" si="31"/>
        <v>0.06</v>
      </c>
      <c r="N166" s="136">
        <f t="shared" si="31"/>
        <v>0.06</v>
      </c>
      <c r="O166" s="136">
        <f t="shared" si="31"/>
        <v>0.06</v>
      </c>
      <c r="P166" s="136">
        <f t="shared" si="31"/>
        <v>0.06</v>
      </c>
      <c r="Q166" s="136">
        <f t="shared" si="31"/>
        <v>0.06</v>
      </c>
      <c r="R166" s="136">
        <f t="shared" si="26"/>
        <v>0.06</v>
      </c>
      <c r="S166" s="136">
        <f t="shared" si="26"/>
        <v>0.06</v>
      </c>
      <c r="T166" s="136">
        <f t="shared" si="26"/>
        <v>0.06</v>
      </c>
      <c r="U166" s="136">
        <f t="shared" si="26"/>
        <v>0.06</v>
      </c>
      <c r="V166" s="136">
        <f t="shared" si="26"/>
        <v>0.06</v>
      </c>
      <c r="W166" s="136">
        <f t="shared" si="26"/>
        <v>0.06</v>
      </c>
      <c r="X166" s="136">
        <f t="shared" si="30"/>
        <v>0.06</v>
      </c>
      <c r="Y166" s="136">
        <f t="shared" si="30"/>
        <v>0.06</v>
      </c>
      <c r="Z166" s="136">
        <f t="shared" si="30"/>
        <v>0.06</v>
      </c>
      <c r="AA166" s="136">
        <f t="shared" si="30"/>
        <v>0.06</v>
      </c>
      <c r="AB166" s="136">
        <f t="shared" si="30"/>
        <v>0.06</v>
      </c>
      <c r="AC166" s="136">
        <f t="shared" si="30"/>
        <v>0.06</v>
      </c>
      <c r="AD166" s="136">
        <f t="shared" si="30"/>
        <v>0.06</v>
      </c>
      <c r="AE166" s="136">
        <f t="shared" si="30"/>
        <v>0.06</v>
      </c>
      <c r="AF166" s="136">
        <f t="shared" si="30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1"/>
        <v>0.11</v>
      </c>
      <c r="D167" s="136">
        <f t="shared" si="31"/>
        <v>0.11</v>
      </c>
      <c r="E167" s="136">
        <f t="shared" si="31"/>
        <v>0.11</v>
      </c>
      <c r="F167" s="136">
        <f t="shared" si="31"/>
        <v>0.11</v>
      </c>
      <c r="G167" s="136">
        <f t="shared" si="31"/>
        <v>0.11</v>
      </c>
      <c r="H167" s="136">
        <f t="shared" si="31"/>
        <v>0.11</v>
      </c>
      <c r="I167" s="136">
        <f t="shared" si="31"/>
        <v>0.11</v>
      </c>
      <c r="J167" s="136">
        <f t="shared" si="31"/>
        <v>0.11</v>
      </c>
      <c r="K167" s="136">
        <f t="shared" si="31"/>
        <v>0.11</v>
      </c>
      <c r="L167" s="136">
        <f t="shared" si="31"/>
        <v>0.11</v>
      </c>
      <c r="M167" s="136">
        <f t="shared" si="31"/>
        <v>0.11</v>
      </c>
      <c r="N167" s="136">
        <f t="shared" si="31"/>
        <v>0.11</v>
      </c>
      <c r="O167" s="136">
        <f t="shared" si="31"/>
        <v>0.11</v>
      </c>
      <c r="P167" s="136">
        <f t="shared" si="31"/>
        <v>0.11</v>
      </c>
      <c r="Q167" s="136">
        <f t="shared" si="31"/>
        <v>0.11</v>
      </c>
      <c r="R167" s="136">
        <f t="shared" si="26"/>
        <v>0.11</v>
      </c>
      <c r="S167" s="136">
        <f t="shared" si="26"/>
        <v>0.11</v>
      </c>
      <c r="T167" s="136">
        <f t="shared" si="26"/>
        <v>0.11</v>
      </c>
      <c r="U167" s="136">
        <f t="shared" si="26"/>
        <v>0.11</v>
      </c>
      <c r="V167" s="136">
        <f t="shared" si="26"/>
        <v>0.11</v>
      </c>
      <c r="W167" s="136">
        <f t="shared" si="26"/>
        <v>0.11</v>
      </c>
      <c r="X167" s="136">
        <f t="shared" si="30"/>
        <v>0.11</v>
      </c>
      <c r="Y167" s="136">
        <f t="shared" si="30"/>
        <v>0.11</v>
      </c>
      <c r="Z167" s="136">
        <f t="shared" si="30"/>
        <v>0.11</v>
      </c>
      <c r="AA167" s="136">
        <f t="shared" si="30"/>
        <v>0.11</v>
      </c>
      <c r="AB167" s="136">
        <f t="shared" si="30"/>
        <v>0.11</v>
      </c>
      <c r="AC167" s="136">
        <f t="shared" si="30"/>
        <v>0.11</v>
      </c>
      <c r="AD167" s="136">
        <f t="shared" si="30"/>
        <v>0.11</v>
      </c>
      <c r="AE167" s="136">
        <f t="shared" si="30"/>
        <v>0.11</v>
      </c>
      <c r="AF167" s="136">
        <f t="shared" si="30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1"/>
        <v>0.1</v>
      </c>
      <c r="D168" s="136">
        <f t="shared" si="31"/>
        <v>0.1</v>
      </c>
      <c r="E168" s="136">
        <f t="shared" si="31"/>
        <v>0.1</v>
      </c>
      <c r="F168" s="136">
        <f t="shared" si="31"/>
        <v>0.1</v>
      </c>
      <c r="G168" s="136">
        <f t="shared" si="31"/>
        <v>0.1</v>
      </c>
      <c r="H168" s="136">
        <f t="shared" si="31"/>
        <v>0.1</v>
      </c>
      <c r="I168" s="136">
        <f t="shared" si="31"/>
        <v>0.1</v>
      </c>
      <c r="J168" s="136">
        <f t="shared" si="31"/>
        <v>0.1</v>
      </c>
      <c r="K168" s="136">
        <f t="shared" si="31"/>
        <v>0.1</v>
      </c>
      <c r="L168" s="136">
        <f t="shared" si="31"/>
        <v>0.1</v>
      </c>
      <c r="M168" s="136">
        <f t="shared" si="31"/>
        <v>0.1</v>
      </c>
      <c r="N168" s="136">
        <f t="shared" si="31"/>
        <v>0.1</v>
      </c>
      <c r="O168" s="136">
        <f t="shared" si="31"/>
        <v>0.1</v>
      </c>
      <c r="P168" s="136">
        <f t="shared" si="31"/>
        <v>0.1</v>
      </c>
      <c r="Q168" s="136">
        <f t="shared" si="31"/>
        <v>0.1</v>
      </c>
      <c r="R168" s="136">
        <f t="shared" si="26"/>
        <v>0.1</v>
      </c>
      <c r="S168" s="136">
        <f t="shared" si="26"/>
        <v>0.1</v>
      </c>
      <c r="T168" s="136">
        <f t="shared" si="26"/>
        <v>0.1</v>
      </c>
      <c r="U168" s="136">
        <f t="shared" si="26"/>
        <v>0.1</v>
      </c>
      <c r="V168" s="136">
        <f t="shared" si="26"/>
        <v>0.1</v>
      </c>
      <c r="W168" s="136">
        <f t="shared" si="26"/>
        <v>0.1</v>
      </c>
      <c r="X168" s="136">
        <f t="shared" si="30"/>
        <v>0.1</v>
      </c>
      <c r="Y168" s="136">
        <f t="shared" si="30"/>
        <v>0.1</v>
      </c>
      <c r="Z168" s="136">
        <f t="shared" si="30"/>
        <v>0.1</v>
      </c>
      <c r="AA168" s="136">
        <f t="shared" si="30"/>
        <v>0.1</v>
      </c>
      <c r="AB168" s="136">
        <f t="shared" si="30"/>
        <v>0.1</v>
      </c>
      <c r="AC168" s="136">
        <f t="shared" si="30"/>
        <v>0.1</v>
      </c>
      <c r="AD168" s="136">
        <f t="shared" si="30"/>
        <v>0.1</v>
      </c>
      <c r="AE168" s="136">
        <f t="shared" si="30"/>
        <v>0.1</v>
      </c>
      <c r="AF168" s="136">
        <f t="shared" si="30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1"/>
        <v>0.09</v>
      </c>
      <c r="D169" s="136">
        <f t="shared" si="31"/>
        <v>0.09</v>
      </c>
      <c r="E169" s="136">
        <f t="shared" si="31"/>
        <v>0.09</v>
      </c>
      <c r="F169" s="136">
        <f t="shared" si="31"/>
        <v>0.09</v>
      </c>
      <c r="G169" s="136">
        <f t="shared" si="31"/>
        <v>0.09</v>
      </c>
      <c r="H169" s="136">
        <f t="shared" si="31"/>
        <v>0.09</v>
      </c>
      <c r="I169" s="136">
        <f t="shared" si="31"/>
        <v>0.09</v>
      </c>
      <c r="J169" s="136">
        <f t="shared" si="31"/>
        <v>0.09</v>
      </c>
      <c r="K169" s="136">
        <f t="shared" si="31"/>
        <v>0.09</v>
      </c>
      <c r="L169" s="136">
        <f t="shared" si="31"/>
        <v>0.09</v>
      </c>
      <c r="M169" s="136">
        <f t="shared" si="31"/>
        <v>0.09</v>
      </c>
      <c r="N169" s="136">
        <f t="shared" si="31"/>
        <v>0.09</v>
      </c>
      <c r="O169" s="136">
        <f t="shared" si="31"/>
        <v>0.09</v>
      </c>
      <c r="P169" s="136">
        <f t="shared" si="31"/>
        <v>0.09</v>
      </c>
      <c r="Q169" s="136">
        <f t="shared" si="31"/>
        <v>0.09</v>
      </c>
      <c r="R169" s="136">
        <f t="shared" si="26"/>
        <v>0.09</v>
      </c>
      <c r="S169" s="136">
        <f t="shared" si="26"/>
        <v>0.09</v>
      </c>
      <c r="T169" s="136">
        <f t="shared" si="26"/>
        <v>0.09</v>
      </c>
      <c r="U169" s="136">
        <f t="shared" si="26"/>
        <v>0.09</v>
      </c>
      <c r="V169" s="136">
        <f t="shared" si="26"/>
        <v>0.09</v>
      </c>
      <c r="W169" s="136">
        <f t="shared" si="26"/>
        <v>0.09</v>
      </c>
      <c r="X169" s="136">
        <f t="shared" si="30"/>
        <v>0.09</v>
      </c>
      <c r="Y169" s="136">
        <f t="shared" si="30"/>
        <v>0.09</v>
      </c>
      <c r="Z169" s="136">
        <f t="shared" si="30"/>
        <v>0.09</v>
      </c>
      <c r="AA169" s="136">
        <f t="shared" si="30"/>
        <v>0.09</v>
      </c>
      <c r="AB169" s="136">
        <f t="shared" si="30"/>
        <v>0.09</v>
      </c>
      <c r="AC169" s="136">
        <f t="shared" si="30"/>
        <v>0.09</v>
      </c>
      <c r="AD169" s="136">
        <f t="shared" si="30"/>
        <v>0.09</v>
      </c>
      <c r="AE169" s="136">
        <f t="shared" si="30"/>
        <v>0.09</v>
      </c>
      <c r="AF169" s="136">
        <f t="shared" si="30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1"/>
        <v>0.04</v>
      </c>
      <c r="D170" s="136">
        <f t="shared" si="31"/>
        <v>0.04</v>
      </c>
      <c r="E170" s="136">
        <f t="shared" si="31"/>
        <v>0.04</v>
      </c>
      <c r="F170" s="136">
        <f t="shared" si="31"/>
        <v>0.04</v>
      </c>
      <c r="G170" s="136">
        <f t="shared" si="31"/>
        <v>0.04</v>
      </c>
      <c r="H170" s="136">
        <f t="shared" si="31"/>
        <v>0.04</v>
      </c>
      <c r="I170" s="136">
        <f t="shared" si="31"/>
        <v>0.04</v>
      </c>
      <c r="J170" s="136">
        <f t="shared" si="31"/>
        <v>0.04</v>
      </c>
      <c r="K170" s="136">
        <f t="shared" si="31"/>
        <v>0.04</v>
      </c>
      <c r="L170" s="136">
        <f t="shared" si="31"/>
        <v>0.04</v>
      </c>
      <c r="M170" s="136">
        <f t="shared" si="31"/>
        <v>0.04</v>
      </c>
      <c r="N170" s="136">
        <f t="shared" si="31"/>
        <v>0.04</v>
      </c>
      <c r="O170" s="136">
        <f t="shared" si="31"/>
        <v>0.04</v>
      </c>
      <c r="P170" s="136">
        <f t="shared" si="31"/>
        <v>0.04</v>
      </c>
      <c r="Q170" s="136">
        <f t="shared" si="31"/>
        <v>0.04</v>
      </c>
      <c r="R170" s="136">
        <f t="shared" si="26"/>
        <v>0.04</v>
      </c>
      <c r="S170" s="136">
        <f t="shared" si="26"/>
        <v>0.04</v>
      </c>
      <c r="T170" s="136">
        <f t="shared" si="26"/>
        <v>0.04</v>
      </c>
      <c r="U170" s="136">
        <f t="shared" si="26"/>
        <v>0.04</v>
      </c>
      <c r="V170" s="136">
        <f t="shared" si="26"/>
        <v>0.04</v>
      </c>
      <c r="W170" s="136">
        <f t="shared" si="26"/>
        <v>0.04</v>
      </c>
      <c r="X170" s="136">
        <f t="shared" si="30"/>
        <v>0.04</v>
      </c>
      <c r="Y170" s="136">
        <f t="shared" si="30"/>
        <v>0.04</v>
      </c>
      <c r="Z170" s="136">
        <f t="shared" si="30"/>
        <v>0.04</v>
      </c>
      <c r="AA170" s="136">
        <f t="shared" si="30"/>
        <v>0.04</v>
      </c>
      <c r="AB170" s="136">
        <f t="shared" si="30"/>
        <v>0.04</v>
      </c>
      <c r="AC170" s="136">
        <f t="shared" si="30"/>
        <v>0.04</v>
      </c>
      <c r="AD170" s="136">
        <f t="shared" si="30"/>
        <v>0.04</v>
      </c>
      <c r="AE170" s="136">
        <f t="shared" si="30"/>
        <v>0.04</v>
      </c>
      <c r="AF170" s="136">
        <f t="shared" si="30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1"/>
        <v>2.3E-2</v>
      </c>
      <c r="E171" s="136">
        <f t="shared" si="31"/>
        <v>2.3E-2</v>
      </c>
      <c r="F171" s="136">
        <f t="shared" si="31"/>
        <v>2.3E-2</v>
      </c>
      <c r="G171" s="136">
        <f t="shared" si="31"/>
        <v>2.3E-2</v>
      </c>
      <c r="H171" s="136">
        <f t="shared" si="31"/>
        <v>2.3E-2</v>
      </c>
      <c r="I171" s="136">
        <f t="shared" si="31"/>
        <v>2.3E-2</v>
      </c>
      <c r="J171" s="136">
        <f t="shared" si="31"/>
        <v>2.3E-2</v>
      </c>
      <c r="K171" s="136">
        <f t="shared" si="31"/>
        <v>2.3E-2</v>
      </c>
      <c r="L171" s="136">
        <f t="shared" si="31"/>
        <v>2.3E-2</v>
      </c>
      <c r="M171" s="136">
        <f t="shared" si="31"/>
        <v>2.3E-2</v>
      </c>
      <c r="N171" s="136">
        <f t="shared" si="31"/>
        <v>2.3E-2</v>
      </c>
      <c r="O171" s="136">
        <f t="shared" si="31"/>
        <v>2.3E-2</v>
      </c>
      <c r="P171" s="136">
        <f t="shared" si="31"/>
        <v>2.3E-2</v>
      </c>
      <c r="Q171" s="136">
        <f t="shared" si="31"/>
        <v>2.3E-2</v>
      </c>
      <c r="R171" s="136">
        <f t="shared" si="26"/>
        <v>2.3E-2</v>
      </c>
      <c r="S171" s="136">
        <f t="shared" si="26"/>
        <v>2.3E-2</v>
      </c>
      <c r="T171" s="136">
        <f t="shared" si="26"/>
        <v>2.3E-2</v>
      </c>
      <c r="U171" s="136">
        <f t="shared" si="26"/>
        <v>2.3E-2</v>
      </c>
      <c r="V171" s="136">
        <f t="shared" si="26"/>
        <v>2.3E-2</v>
      </c>
      <c r="W171" s="136">
        <f t="shared" si="26"/>
        <v>2.3E-2</v>
      </c>
      <c r="X171" s="136">
        <f t="shared" si="30"/>
        <v>2.3E-2</v>
      </c>
      <c r="Y171" s="136">
        <f t="shared" si="30"/>
        <v>2.3E-2</v>
      </c>
      <c r="Z171" s="136">
        <f t="shared" si="30"/>
        <v>2.3E-2</v>
      </c>
      <c r="AA171" s="136">
        <f t="shared" si="30"/>
        <v>2.3E-2</v>
      </c>
      <c r="AB171" s="136">
        <f t="shared" si="30"/>
        <v>2.3E-2</v>
      </c>
      <c r="AC171" s="136">
        <f t="shared" si="30"/>
        <v>2.3E-2</v>
      </c>
      <c r="AD171" s="136">
        <f t="shared" si="30"/>
        <v>2.3E-2</v>
      </c>
      <c r="AE171" s="136">
        <f t="shared" si="30"/>
        <v>2.3E-2</v>
      </c>
      <c r="AF171" s="136">
        <f t="shared" si="30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2">SUM(B90:B171)</f>
        <v>195.60600000000002</v>
      </c>
      <c r="C172" s="141">
        <f t="shared" si="32"/>
        <v>195.60600000000002</v>
      </c>
      <c r="D172" s="141">
        <f t="shared" si="32"/>
        <v>195.60600000000002</v>
      </c>
      <c r="E172" s="141">
        <f t="shared" si="32"/>
        <v>195.60600000000002</v>
      </c>
      <c r="F172" s="141">
        <f t="shared" si="32"/>
        <v>195.60600000000002</v>
      </c>
      <c r="G172" s="141">
        <f t="shared" si="32"/>
        <v>195.60600000000002</v>
      </c>
      <c r="H172" s="141">
        <f t="shared" si="32"/>
        <v>195.60600000000002</v>
      </c>
      <c r="I172" s="141">
        <f t="shared" si="32"/>
        <v>193.00600000000006</v>
      </c>
      <c r="J172" s="141">
        <f t="shared" si="32"/>
        <v>193.00600000000006</v>
      </c>
      <c r="K172" s="141">
        <f t="shared" si="32"/>
        <v>193.00600000000006</v>
      </c>
      <c r="L172" s="141">
        <f t="shared" si="32"/>
        <v>193.00600000000006</v>
      </c>
      <c r="M172" s="141">
        <f t="shared" si="32"/>
        <v>193.00600000000006</v>
      </c>
      <c r="N172" s="141">
        <f t="shared" si="32"/>
        <v>193.00600000000006</v>
      </c>
      <c r="O172" s="141">
        <f t="shared" si="32"/>
        <v>193.00600000000006</v>
      </c>
      <c r="P172" s="141">
        <f t="shared" si="32"/>
        <v>193.00600000000006</v>
      </c>
      <c r="Q172" s="141">
        <f t="shared" si="32"/>
        <v>193.00600000000006</v>
      </c>
      <c r="R172" s="141">
        <f t="shared" si="32"/>
        <v>193.00600000000006</v>
      </c>
      <c r="S172" s="141">
        <f t="shared" si="32"/>
        <v>193.00600000000006</v>
      </c>
      <c r="T172" s="141">
        <f t="shared" si="32"/>
        <v>193.00600000000006</v>
      </c>
      <c r="U172" s="141">
        <f t="shared" si="32"/>
        <v>193.00600000000006</v>
      </c>
      <c r="V172" s="141">
        <f t="shared" si="32"/>
        <v>193.00600000000006</v>
      </c>
      <c r="W172" s="141">
        <f t="shared" si="32"/>
        <v>193.00600000000006</v>
      </c>
      <c r="X172" s="141">
        <f t="shared" si="32"/>
        <v>193.00600000000006</v>
      </c>
      <c r="Y172" s="141">
        <f t="shared" si="32"/>
        <v>193.00600000000006</v>
      </c>
      <c r="Z172" s="141">
        <f t="shared" si="32"/>
        <v>193.00600000000006</v>
      </c>
      <c r="AA172" s="141">
        <f t="shared" si="32"/>
        <v>193.00600000000006</v>
      </c>
      <c r="AB172" s="141">
        <f t="shared" si="32"/>
        <v>193.00600000000006</v>
      </c>
      <c r="AC172" s="141">
        <f t="shared" si="32"/>
        <v>193.00600000000006</v>
      </c>
      <c r="AD172" s="141">
        <f t="shared" si="32"/>
        <v>193.00600000000006</v>
      </c>
      <c r="AE172" s="141">
        <f t="shared" si="32"/>
        <v>193.00600000000006</v>
      </c>
      <c r="AF172" s="141">
        <f t="shared" si="32"/>
        <v>193.00600000000006</v>
      </c>
      <c r="AG172" s="142">
        <f t="shared" si="32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3">B174</f>
        <v>0.3</v>
      </c>
      <c r="D174" s="143">
        <f t="shared" si="33"/>
        <v>0.3</v>
      </c>
      <c r="E174" s="143">
        <f t="shared" si="33"/>
        <v>0.3</v>
      </c>
      <c r="F174" s="143">
        <f t="shared" si="33"/>
        <v>0.3</v>
      </c>
      <c r="G174" s="143">
        <f t="shared" si="33"/>
        <v>0.3</v>
      </c>
      <c r="H174" s="143">
        <f t="shared" si="33"/>
        <v>0.3</v>
      </c>
      <c r="I174" s="143">
        <f t="shared" si="33"/>
        <v>0.3</v>
      </c>
      <c r="J174" s="143">
        <f t="shared" si="33"/>
        <v>0.3</v>
      </c>
      <c r="K174" s="143">
        <f t="shared" si="33"/>
        <v>0.3</v>
      </c>
      <c r="L174" s="143">
        <f t="shared" si="33"/>
        <v>0.3</v>
      </c>
      <c r="M174" s="143">
        <f t="shared" si="33"/>
        <v>0.3</v>
      </c>
      <c r="N174" s="143">
        <f t="shared" si="33"/>
        <v>0.3</v>
      </c>
      <c r="O174" s="143">
        <f t="shared" si="33"/>
        <v>0.3</v>
      </c>
      <c r="P174" s="143">
        <f t="shared" si="33"/>
        <v>0.3</v>
      </c>
      <c r="Q174" s="143">
        <f t="shared" si="33"/>
        <v>0.3</v>
      </c>
      <c r="R174" s="143">
        <f t="shared" si="33"/>
        <v>0.3</v>
      </c>
      <c r="S174" s="143">
        <f t="shared" ref="S174:AF179" si="34">R174</f>
        <v>0.3</v>
      </c>
      <c r="T174" s="143">
        <f t="shared" si="34"/>
        <v>0.3</v>
      </c>
      <c r="U174" s="143">
        <f t="shared" si="34"/>
        <v>0.3</v>
      </c>
      <c r="V174" s="143">
        <f t="shared" si="34"/>
        <v>0.3</v>
      </c>
      <c r="W174" s="143">
        <f t="shared" si="34"/>
        <v>0.3</v>
      </c>
      <c r="X174" s="143">
        <f t="shared" si="34"/>
        <v>0.3</v>
      </c>
      <c r="Y174" s="143">
        <f t="shared" si="34"/>
        <v>0.3</v>
      </c>
      <c r="Z174" s="143">
        <f t="shared" si="34"/>
        <v>0.3</v>
      </c>
      <c r="AA174" s="143">
        <f t="shared" si="34"/>
        <v>0.3</v>
      </c>
      <c r="AB174" s="143">
        <f t="shared" si="34"/>
        <v>0.3</v>
      </c>
      <c r="AC174" s="143">
        <f t="shared" si="34"/>
        <v>0.3</v>
      </c>
      <c r="AD174" s="143">
        <f t="shared" si="34"/>
        <v>0.3</v>
      </c>
      <c r="AE174" s="143">
        <f t="shared" si="34"/>
        <v>0.3</v>
      </c>
      <c r="AF174" s="143">
        <f t="shared" si="34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3"/>
        <v>0.4</v>
      </c>
      <c r="D175" s="136">
        <f t="shared" si="33"/>
        <v>0.4</v>
      </c>
      <c r="E175" s="136">
        <f t="shared" si="33"/>
        <v>0.4</v>
      </c>
      <c r="F175" s="136">
        <f t="shared" si="33"/>
        <v>0.4</v>
      </c>
      <c r="G175" s="136">
        <f t="shared" si="33"/>
        <v>0.4</v>
      </c>
      <c r="H175" s="136">
        <f t="shared" si="33"/>
        <v>0.4</v>
      </c>
      <c r="I175" s="136">
        <f t="shared" si="33"/>
        <v>0.4</v>
      </c>
      <c r="J175" s="136">
        <f t="shared" si="33"/>
        <v>0.4</v>
      </c>
      <c r="K175" s="136">
        <f t="shared" si="33"/>
        <v>0.4</v>
      </c>
      <c r="L175" s="136">
        <f t="shared" si="33"/>
        <v>0.4</v>
      </c>
      <c r="M175" s="136">
        <f t="shared" si="33"/>
        <v>0.4</v>
      </c>
      <c r="N175" s="136">
        <f t="shared" si="33"/>
        <v>0.4</v>
      </c>
      <c r="O175" s="136">
        <f t="shared" si="33"/>
        <v>0.4</v>
      </c>
      <c r="P175" s="136">
        <f t="shared" si="33"/>
        <v>0.4</v>
      </c>
      <c r="Q175" s="136">
        <f t="shared" si="33"/>
        <v>0.4</v>
      </c>
      <c r="R175" s="136">
        <f t="shared" si="33"/>
        <v>0.4</v>
      </c>
      <c r="S175" s="136">
        <f t="shared" si="34"/>
        <v>0.4</v>
      </c>
      <c r="T175" s="136">
        <f t="shared" si="34"/>
        <v>0.4</v>
      </c>
      <c r="U175" s="136">
        <f t="shared" si="34"/>
        <v>0.4</v>
      </c>
      <c r="V175" s="136">
        <f>U175</f>
        <v>0.4</v>
      </c>
      <c r="W175" s="136">
        <f>V175</f>
        <v>0.4</v>
      </c>
      <c r="X175" s="136">
        <f t="shared" si="34"/>
        <v>0.4</v>
      </c>
      <c r="Y175" s="136">
        <f t="shared" si="34"/>
        <v>0.4</v>
      </c>
      <c r="Z175" s="136">
        <f t="shared" si="34"/>
        <v>0.4</v>
      </c>
      <c r="AA175" s="136">
        <f t="shared" si="34"/>
        <v>0.4</v>
      </c>
      <c r="AB175" s="136">
        <f t="shared" si="34"/>
        <v>0.4</v>
      </c>
      <c r="AC175" s="136">
        <f t="shared" si="34"/>
        <v>0.4</v>
      </c>
      <c r="AD175" s="136">
        <f t="shared" si="34"/>
        <v>0.4</v>
      </c>
      <c r="AE175" s="136">
        <f t="shared" si="34"/>
        <v>0.4</v>
      </c>
      <c r="AF175" s="136">
        <f t="shared" si="34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3"/>
        <v>1.5</v>
      </c>
      <c r="D176" s="136">
        <f t="shared" si="33"/>
        <v>1.5</v>
      </c>
      <c r="E176" s="136">
        <f t="shared" si="33"/>
        <v>1.5</v>
      </c>
      <c r="F176" s="136">
        <f t="shared" si="33"/>
        <v>1.5</v>
      </c>
      <c r="G176" s="136">
        <f t="shared" si="33"/>
        <v>1.5</v>
      </c>
      <c r="H176" s="136">
        <f t="shared" si="33"/>
        <v>1.5</v>
      </c>
      <c r="I176" s="136">
        <f t="shared" si="33"/>
        <v>1.5</v>
      </c>
      <c r="J176" s="136">
        <f t="shared" si="33"/>
        <v>1.5</v>
      </c>
      <c r="K176" s="136">
        <f t="shared" si="33"/>
        <v>1.5</v>
      </c>
      <c r="L176" s="136">
        <f t="shared" si="33"/>
        <v>1.5</v>
      </c>
      <c r="M176" s="136">
        <f t="shared" si="33"/>
        <v>1.5</v>
      </c>
      <c r="N176" s="136">
        <f t="shared" si="33"/>
        <v>1.5</v>
      </c>
      <c r="O176" s="136">
        <f t="shared" si="33"/>
        <v>1.5</v>
      </c>
      <c r="P176" s="136">
        <f t="shared" si="33"/>
        <v>1.5</v>
      </c>
      <c r="Q176" s="136">
        <f t="shared" si="33"/>
        <v>1.5</v>
      </c>
      <c r="R176" s="136">
        <f t="shared" si="33"/>
        <v>1.5</v>
      </c>
      <c r="S176" s="136">
        <f t="shared" si="34"/>
        <v>1.5</v>
      </c>
      <c r="T176" s="136">
        <f t="shared" si="34"/>
        <v>1.5</v>
      </c>
      <c r="U176" s="136">
        <f t="shared" si="34"/>
        <v>1.5</v>
      </c>
      <c r="V176" s="136">
        <f t="shared" si="34"/>
        <v>1.5</v>
      </c>
      <c r="W176" s="136">
        <f t="shared" si="34"/>
        <v>1.5</v>
      </c>
      <c r="X176" s="136">
        <f t="shared" si="34"/>
        <v>1.5</v>
      </c>
      <c r="Y176" s="136">
        <f t="shared" si="34"/>
        <v>1.5</v>
      </c>
      <c r="Z176" s="136">
        <f t="shared" si="34"/>
        <v>1.5</v>
      </c>
      <c r="AA176" s="136">
        <f t="shared" si="34"/>
        <v>1.5</v>
      </c>
      <c r="AB176" s="136">
        <f t="shared" si="34"/>
        <v>1.5</v>
      </c>
      <c r="AC176" s="136">
        <f t="shared" si="34"/>
        <v>1.5</v>
      </c>
      <c r="AD176" s="136">
        <f t="shared" si="34"/>
        <v>1.5</v>
      </c>
      <c r="AE176" s="136">
        <f t="shared" si="34"/>
        <v>1.5</v>
      </c>
      <c r="AF176" s="136">
        <f t="shared" si="34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3"/>
        <v>0.3</v>
      </c>
      <c r="D177" s="136">
        <f t="shared" si="33"/>
        <v>0.3</v>
      </c>
      <c r="E177" s="136">
        <f t="shared" si="33"/>
        <v>0.3</v>
      </c>
      <c r="F177" s="136">
        <f t="shared" si="33"/>
        <v>0.3</v>
      </c>
      <c r="G177" s="136">
        <f t="shared" si="33"/>
        <v>0.3</v>
      </c>
      <c r="H177" s="136">
        <f t="shared" si="33"/>
        <v>0.3</v>
      </c>
      <c r="I177" s="136">
        <f t="shared" si="33"/>
        <v>0.3</v>
      </c>
      <c r="J177" s="136">
        <f t="shared" si="33"/>
        <v>0.3</v>
      </c>
      <c r="K177" s="136">
        <f t="shared" si="33"/>
        <v>0.3</v>
      </c>
      <c r="L177" s="136">
        <f t="shared" si="33"/>
        <v>0.3</v>
      </c>
      <c r="M177" s="136">
        <f t="shared" si="33"/>
        <v>0.3</v>
      </c>
      <c r="N177" s="136">
        <f t="shared" si="33"/>
        <v>0.3</v>
      </c>
      <c r="O177" s="136">
        <f t="shared" si="33"/>
        <v>0.3</v>
      </c>
      <c r="P177" s="136">
        <f t="shared" si="33"/>
        <v>0.3</v>
      </c>
      <c r="Q177" s="136">
        <f t="shared" si="33"/>
        <v>0.3</v>
      </c>
      <c r="R177" s="136">
        <f t="shared" si="33"/>
        <v>0.3</v>
      </c>
      <c r="S177" s="136">
        <f t="shared" si="34"/>
        <v>0.3</v>
      </c>
      <c r="T177" s="136">
        <f t="shared" si="34"/>
        <v>0.3</v>
      </c>
      <c r="U177" s="136">
        <f t="shared" si="34"/>
        <v>0.3</v>
      </c>
      <c r="V177" s="136">
        <f t="shared" si="34"/>
        <v>0.3</v>
      </c>
      <c r="W177" s="136">
        <f t="shared" si="34"/>
        <v>0.3</v>
      </c>
      <c r="X177" s="136">
        <f t="shared" si="34"/>
        <v>0.3</v>
      </c>
      <c r="Y177" s="136">
        <f t="shared" si="34"/>
        <v>0.3</v>
      </c>
      <c r="Z177" s="136">
        <f t="shared" si="34"/>
        <v>0.3</v>
      </c>
      <c r="AA177" s="136">
        <f t="shared" si="34"/>
        <v>0.3</v>
      </c>
      <c r="AB177" s="136">
        <f t="shared" si="34"/>
        <v>0.3</v>
      </c>
      <c r="AC177" s="136">
        <f t="shared" si="34"/>
        <v>0.3</v>
      </c>
      <c r="AD177" s="136">
        <f t="shared" si="34"/>
        <v>0.3</v>
      </c>
      <c r="AE177" s="136">
        <f t="shared" si="34"/>
        <v>0.3</v>
      </c>
      <c r="AF177" s="136">
        <f t="shared" si="34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3"/>
        <v>0.4</v>
      </c>
      <c r="D178" s="136">
        <f t="shared" si="33"/>
        <v>0.4</v>
      </c>
      <c r="E178" s="136">
        <f t="shared" si="33"/>
        <v>0.4</v>
      </c>
      <c r="F178" s="136">
        <f t="shared" si="33"/>
        <v>0.4</v>
      </c>
      <c r="G178" s="136">
        <f t="shared" si="33"/>
        <v>0.4</v>
      </c>
      <c r="H178" s="136">
        <f t="shared" si="33"/>
        <v>0.4</v>
      </c>
      <c r="I178" s="136">
        <f t="shared" si="33"/>
        <v>0.4</v>
      </c>
      <c r="J178" s="136">
        <f t="shared" si="33"/>
        <v>0.4</v>
      </c>
      <c r="K178" s="136">
        <f t="shared" si="33"/>
        <v>0.4</v>
      </c>
      <c r="L178" s="136">
        <f t="shared" si="33"/>
        <v>0.4</v>
      </c>
      <c r="M178" s="136">
        <f t="shared" si="33"/>
        <v>0.4</v>
      </c>
      <c r="N178" s="136">
        <f t="shared" si="33"/>
        <v>0.4</v>
      </c>
      <c r="O178" s="136">
        <f t="shared" si="33"/>
        <v>0.4</v>
      </c>
      <c r="P178" s="136">
        <f t="shared" si="33"/>
        <v>0.4</v>
      </c>
      <c r="Q178" s="136">
        <f t="shared" si="33"/>
        <v>0.4</v>
      </c>
      <c r="R178" s="136">
        <f t="shared" si="33"/>
        <v>0.4</v>
      </c>
      <c r="S178" s="136">
        <f t="shared" si="34"/>
        <v>0.4</v>
      </c>
      <c r="T178" s="136">
        <f t="shared" si="34"/>
        <v>0.4</v>
      </c>
      <c r="U178" s="136">
        <f t="shared" si="34"/>
        <v>0.4</v>
      </c>
      <c r="V178" s="136">
        <f t="shared" si="34"/>
        <v>0.4</v>
      </c>
      <c r="W178" s="136">
        <f t="shared" si="34"/>
        <v>0.4</v>
      </c>
      <c r="X178" s="136">
        <f t="shared" si="34"/>
        <v>0.4</v>
      </c>
      <c r="Y178" s="136">
        <f t="shared" si="34"/>
        <v>0.4</v>
      </c>
      <c r="Z178" s="136">
        <f t="shared" si="34"/>
        <v>0.4</v>
      </c>
      <c r="AA178" s="136">
        <f t="shared" si="34"/>
        <v>0.4</v>
      </c>
      <c r="AB178" s="136">
        <f t="shared" si="34"/>
        <v>0.4</v>
      </c>
      <c r="AC178" s="136">
        <f t="shared" si="34"/>
        <v>0.4</v>
      </c>
      <c r="AD178" s="136">
        <f t="shared" si="34"/>
        <v>0.4</v>
      </c>
      <c r="AE178" s="136">
        <f t="shared" si="34"/>
        <v>0.4</v>
      </c>
      <c r="AF178" s="136">
        <f t="shared" si="34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3"/>
        <v>0.64</v>
      </c>
      <c r="D179" s="146">
        <f t="shared" si="33"/>
        <v>0.64</v>
      </c>
      <c r="E179" s="146">
        <f t="shared" si="33"/>
        <v>0.64</v>
      </c>
      <c r="F179" s="146">
        <f t="shared" si="33"/>
        <v>0.64</v>
      </c>
      <c r="G179" s="146">
        <f t="shared" si="33"/>
        <v>0.64</v>
      </c>
      <c r="H179" s="146">
        <f t="shared" si="33"/>
        <v>0.64</v>
      </c>
      <c r="I179" s="146">
        <f t="shared" si="33"/>
        <v>0.64</v>
      </c>
      <c r="J179" s="146">
        <f t="shared" si="33"/>
        <v>0.64</v>
      </c>
      <c r="K179" s="146">
        <f t="shared" si="33"/>
        <v>0.64</v>
      </c>
      <c r="L179" s="146">
        <f t="shared" si="33"/>
        <v>0.64</v>
      </c>
      <c r="M179" s="146">
        <f t="shared" si="33"/>
        <v>0.64</v>
      </c>
      <c r="N179" s="146">
        <f t="shared" si="33"/>
        <v>0.64</v>
      </c>
      <c r="O179" s="146">
        <f t="shared" si="33"/>
        <v>0.64</v>
      </c>
      <c r="P179" s="146">
        <f t="shared" si="33"/>
        <v>0.64</v>
      </c>
      <c r="Q179" s="146">
        <f t="shared" si="33"/>
        <v>0.64</v>
      </c>
      <c r="R179" s="146">
        <f t="shared" si="33"/>
        <v>0.64</v>
      </c>
      <c r="S179" s="146">
        <f t="shared" si="34"/>
        <v>0.64</v>
      </c>
      <c r="T179" s="146">
        <f t="shared" si="34"/>
        <v>0.64</v>
      </c>
      <c r="U179" s="146">
        <f t="shared" si="34"/>
        <v>0.64</v>
      </c>
      <c r="V179" s="146">
        <f t="shared" si="34"/>
        <v>0.64</v>
      </c>
      <c r="W179" s="146">
        <f t="shared" si="34"/>
        <v>0.64</v>
      </c>
      <c r="X179" s="146">
        <f t="shared" si="34"/>
        <v>0.64</v>
      </c>
      <c r="Y179" s="146">
        <f t="shared" si="34"/>
        <v>0.64</v>
      </c>
      <c r="Z179" s="146">
        <f t="shared" si="34"/>
        <v>0.64</v>
      </c>
      <c r="AA179" s="146">
        <f t="shared" si="34"/>
        <v>0.64</v>
      </c>
      <c r="AB179" s="146">
        <f t="shared" si="34"/>
        <v>0.64</v>
      </c>
      <c r="AC179" s="146">
        <f t="shared" si="34"/>
        <v>0.64</v>
      </c>
      <c r="AD179" s="146">
        <f t="shared" si="34"/>
        <v>0.64</v>
      </c>
      <c r="AE179" s="146">
        <f t="shared" si="34"/>
        <v>0.64</v>
      </c>
      <c r="AF179" s="146">
        <f t="shared" si="34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5">SUM(C174:C179)</f>
        <v>3.54</v>
      </c>
      <c r="D180" s="149">
        <f t="shared" si="35"/>
        <v>3.54</v>
      </c>
      <c r="E180" s="149">
        <f t="shared" si="35"/>
        <v>3.54</v>
      </c>
      <c r="F180" s="149">
        <f t="shared" si="35"/>
        <v>3.54</v>
      </c>
      <c r="G180" s="149">
        <f t="shared" si="35"/>
        <v>3.54</v>
      </c>
      <c r="H180" s="149">
        <f t="shared" si="35"/>
        <v>3.54</v>
      </c>
      <c r="I180" s="149">
        <f t="shared" si="35"/>
        <v>3.54</v>
      </c>
      <c r="J180" s="149">
        <f t="shared" si="35"/>
        <v>3.54</v>
      </c>
      <c r="K180" s="149">
        <f t="shared" si="35"/>
        <v>3.54</v>
      </c>
      <c r="L180" s="149">
        <f>SUM(L174:L179)</f>
        <v>3.54</v>
      </c>
      <c r="M180" s="149">
        <f t="shared" ref="M180:R180" si="36">SUM(M174:M179)</f>
        <v>3.54</v>
      </c>
      <c r="N180" s="149">
        <f t="shared" si="36"/>
        <v>3.54</v>
      </c>
      <c r="O180" s="149">
        <f t="shared" si="36"/>
        <v>3.54</v>
      </c>
      <c r="P180" s="149">
        <f t="shared" si="36"/>
        <v>3.54</v>
      </c>
      <c r="Q180" s="149">
        <f t="shared" si="36"/>
        <v>3.54</v>
      </c>
      <c r="R180" s="149">
        <f t="shared" si="36"/>
        <v>3.54</v>
      </c>
      <c r="S180" s="149">
        <f>SUM(S174:S179)</f>
        <v>3.54</v>
      </c>
      <c r="T180" s="149">
        <f t="shared" ref="T180:AG180" si="37">SUM(T174:T179)</f>
        <v>3.54</v>
      </c>
      <c r="U180" s="149">
        <f t="shared" si="37"/>
        <v>3.54</v>
      </c>
      <c r="V180" s="149">
        <f t="shared" si="37"/>
        <v>3.54</v>
      </c>
      <c r="W180" s="149">
        <f t="shared" si="37"/>
        <v>3.54</v>
      </c>
      <c r="X180" s="149">
        <f t="shared" si="37"/>
        <v>3.54</v>
      </c>
      <c r="Y180" s="149">
        <f t="shared" si="37"/>
        <v>3.54</v>
      </c>
      <c r="Z180" s="149">
        <f t="shared" si="37"/>
        <v>3.54</v>
      </c>
      <c r="AA180" s="149">
        <f t="shared" si="37"/>
        <v>3.54</v>
      </c>
      <c r="AB180" s="149">
        <f t="shared" si="37"/>
        <v>3.54</v>
      </c>
      <c r="AC180" s="149">
        <f t="shared" si="37"/>
        <v>3.54</v>
      </c>
      <c r="AD180" s="149">
        <f t="shared" si="37"/>
        <v>3.54</v>
      </c>
      <c r="AE180" s="149">
        <f t="shared" si="37"/>
        <v>3.54</v>
      </c>
      <c r="AF180" s="149">
        <f t="shared" si="37"/>
        <v>3.54</v>
      </c>
      <c r="AG180" s="150">
        <f t="shared" si="37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MAX(F66:M66)</f>
        <v>989.64</v>
      </c>
      <c r="C189" s="164">
        <f>INDEX(F9:M9,1,MATCH(MAX(F66:M66),F66:M66,0))</f>
        <v>0.29166666666666669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12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252" t="s">
        <v>190</v>
      </c>
      <c r="B191" s="252"/>
      <c r="C191" s="46"/>
      <c r="D191" s="165" t="str">
        <f ca="1">"Pie Chart of Daily Peak Demand(Inclusive of Export) of Nepal ("&amp;A4&amp;" "&amp;C4&amp;")"</f>
        <v>Pie Chart of Daily Peak Demand(Inclusive of Export) of Nepal (Date: 2078 Asar 12)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Asar 12)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8">B66</f>
        <v>1026.24</v>
      </c>
      <c r="U194" s="173">
        <f t="shared" si="38"/>
        <v>1017.9399999999999</v>
      </c>
      <c r="V194" s="173">
        <f t="shared" si="38"/>
        <v>960.84</v>
      </c>
      <c r="W194" s="173">
        <f t="shared" si="38"/>
        <v>970.7</v>
      </c>
      <c r="X194" s="173">
        <f t="shared" si="38"/>
        <v>948.12</v>
      </c>
      <c r="Y194" s="173">
        <f t="shared" si="38"/>
        <v>937.56000000000006</v>
      </c>
      <c r="Z194" s="173">
        <f t="shared" si="38"/>
        <v>922.94</v>
      </c>
      <c r="AA194" s="173">
        <f t="shared" si="38"/>
        <v>937.54000000000008</v>
      </c>
      <c r="AB194" s="173">
        <f t="shared" si="38"/>
        <v>989.64</v>
      </c>
      <c r="AC194" s="173">
        <f t="shared" si="38"/>
        <v>953.44</v>
      </c>
      <c r="AD194" s="173">
        <f t="shared" si="38"/>
        <v>961.34</v>
      </c>
      <c r="AE194" s="173">
        <f t="shared" si="38"/>
        <v>946.14</v>
      </c>
      <c r="AF194" s="173">
        <f t="shared" si="38"/>
        <v>930.04</v>
      </c>
      <c r="AG194" s="173">
        <f t="shared" si="38"/>
        <v>920.34</v>
      </c>
      <c r="AH194" s="173">
        <f t="shared" si="38"/>
        <v>909.33999999999992</v>
      </c>
      <c r="AI194" s="173">
        <f t="shared" si="38"/>
        <v>905.54</v>
      </c>
      <c r="AJ194" s="173">
        <f t="shared" si="38"/>
        <v>942.6400000000001</v>
      </c>
      <c r="AK194" s="173">
        <f t="shared" si="38"/>
        <v>942.54</v>
      </c>
      <c r="AL194" s="173">
        <f t="shared" si="38"/>
        <v>948.24</v>
      </c>
      <c r="AM194" s="173">
        <f t="shared" si="38"/>
        <v>947.84</v>
      </c>
      <c r="AN194" s="173">
        <f t="shared" si="38"/>
        <v>945.54</v>
      </c>
      <c r="AO194" s="173">
        <f t="shared" si="38"/>
        <v>952.04</v>
      </c>
      <c r="AP194" s="173">
        <f t="shared" si="38"/>
        <v>988.54</v>
      </c>
      <c r="AQ194" s="173">
        <f t="shared" si="38"/>
        <v>1022.3399999999999</v>
      </c>
      <c r="AR194" s="173">
        <f t="shared" si="38"/>
        <v>1165.54</v>
      </c>
      <c r="AS194" s="173">
        <f t="shared" si="38"/>
        <v>1273.07</v>
      </c>
      <c r="AT194" s="173">
        <f t="shared" si="38"/>
        <v>1194.82</v>
      </c>
      <c r="AU194" s="173">
        <f t="shared" si="38"/>
        <v>1145.6399999999999</v>
      </c>
      <c r="AV194" s="173">
        <f t="shared" si="38"/>
        <v>1108.04</v>
      </c>
      <c r="AW194" s="173">
        <f t="shared" si="38"/>
        <v>1047.9399999999998</v>
      </c>
      <c r="AX194" s="173">
        <f t="shared" si="38"/>
        <v>1013.4499999999999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9">B179</f>
        <v>0.64</v>
      </c>
      <c r="C215" s="176">
        <f t="shared" si="39"/>
        <v>0.64</v>
      </c>
      <c r="D215" s="176">
        <f t="shared" si="39"/>
        <v>0.64</v>
      </c>
      <c r="E215" s="176">
        <f t="shared" si="39"/>
        <v>0.64</v>
      </c>
      <c r="F215" s="176">
        <f t="shared" si="39"/>
        <v>0.64</v>
      </c>
      <c r="G215" s="176">
        <f t="shared" si="39"/>
        <v>0.64</v>
      </c>
      <c r="H215" s="176">
        <f t="shared" si="39"/>
        <v>0.64</v>
      </c>
      <c r="I215" s="176">
        <f t="shared" si="39"/>
        <v>0.64</v>
      </c>
      <c r="J215" s="176">
        <f t="shared" si="39"/>
        <v>0.64</v>
      </c>
      <c r="K215" s="176">
        <f t="shared" si="39"/>
        <v>0.64</v>
      </c>
      <c r="L215" s="176">
        <f t="shared" si="39"/>
        <v>0.64</v>
      </c>
      <c r="M215" s="176">
        <f t="shared" si="39"/>
        <v>0.64</v>
      </c>
      <c r="N215" s="176">
        <f t="shared" si="39"/>
        <v>0.64</v>
      </c>
      <c r="O215" s="176">
        <f t="shared" si="39"/>
        <v>0.64</v>
      </c>
      <c r="P215" s="176">
        <f t="shared" si="39"/>
        <v>0.64</v>
      </c>
      <c r="Q215" s="176">
        <f t="shared" si="39"/>
        <v>0.64</v>
      </c>
      <c r="R215" s="176">
        <f t="shared" si="39"/>
        <v>0.64</v>
      </c>
      <c r="S215" s="176">
        <f t="shared" si="39"/>
        <v>0.64</v>
      </c>
      <c r="T215" s="176">
        <f t="shared" si="39"/>
        <v>0.64</v>
      </c>
      <c r="U215" s="176">
        <f t="shared" si="39"/>
        <v>0.64</v>
      </c>
      <c r="V215" s="176">
        <f t="shared" si="39"/>
        <v>0.64</v>
      </c>
      <c r="W215" s="176">
        <f t="shared" si="39"/>
        <v>0.64</v>
      </c>
      <c r="X215" s="176">
        <f t="shared" si="39"/>
        <v>0.64</v>
      </c>
      <c r="Y215" s="176">
        <f t="shared" si="39"/>
        <v>0.64</v>
      </c>
      <c r="Z215" s="176">
        <f t="shared" si="39"/>
        <v>0.64</v>
      </c>
      <c r="AA215" s="176">
        <f t="shared" si="39"/>
        <v>0.64</v>
      </c>
      <c r="AB215" s="176">
        <f t="shared" si="39"/>
        <v>0.64</v>
      </c>
      <c r="AC215" s="176">
        <f t="shared" si="39"/>
        <v>0.64</v>
      </c>
      <c r="AD215" s="176">
        <f t="shared" si="39"/>
        <v>0.64</v>
      </c>
      <c r="AE215" s="176">
        <f t="shared" si="39"/>
        <v>0.64</v>
      </c>
      <c r="AF215" s="176">
        <f t="shared" si="39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40">IF(C183&lt;100,"",C183-520)</f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1">IF(B184&lt;100,"",B184-620)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2">IF(B185&lt;100,"",B185-330)</f>
        <v/>
      </c>
      <c r="C218" s="120" t="str">
        <f t="shared" si="42"/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3">IF(C186&lt;100,"",C186-1500)</f>
        <v/>
      </c>
      <c r="D219" s="120" t="str">
        <f t="shared" si="43"/>
        <v/>
      </c>
      <c r="E219" s="120" t="str">
        <f t="shared" si="43"/>
        <v/>
      </c>
      <c r="F219" s="120" t="str">
        <f t="shared" si="43"/>
        <v/>
      </c>
      <c r="G219" s="120" t="str">
        <f t="shared" si="43"/>
        <v/>
      </c>
      <c r="H219" s="120" t="str">
        <f t="shared" si="43"/>
        <v/>
      </c>
      <c r="I219" s="120" t="str">
        <f t="shared" si="43"/>
        <v/>
      </c>
      <c r="J219" s="120" t="str">
        <f t="shared" si="43"/>
        <v/>
      </c>
      <c r="K219" s="120" t="str">
        <f t="shared" si="43"/>
        <v/>
      </c>
      <c r="L219" s="120" t="str">
        <f t="shared" si="43"/>
        <v/>
      </c>
      <c r="M219" s="120" t="str">
        <f t="shared" si="43"/>
        <v/>
      </c>
      <c r="N219" s="120" t="str">
        <f t="shared" si="43"/>
        <v/>
      </c>
      <c r="O219" s="120" t="str">
        <f t="shared" si="43"/>
        <v/>
      </c>
      <c r="P219" s="120" t="str">
        <f t="shared" si="43"/>
        <v/>
      </c>
      <c r="Q219" s="120" t="str">
        <f t="shared" si="43"/>
        <v/>
      </c>
      <c r="R219" s="120" t="str">
        <f t="shared" si="43"/>
        <v/>
      </c>
      <c r="S219" s="120" t="str">
        <f t="shared" si="43"/>
        <v/>
      </c>
      <c r="T219" s="120" t="str">
        <f t="shared" si="43"/>
        <v/>
      </c>
      <c r="U219" s="120" t="str">
        <f t="shared" si="43"/>
        <v/>
      </c>
      <c r="V219" s="120" t="str">
        <f t="shared" si="43"/>
        <v/>
      </c>
      <c r="W219" s="120" t="str">
        <f t="shared" si="43"/>
        <v/>
      </c>
      <c r="X219" s="120" t="str">
        <f t="shared" si="43"/>
        <v/>
      </c>
      <c r="Y219" s="120" t="str">
        <f t="shared" si="43"/>
        <v/>
      </c>
      <c r="Z219" s="120" t="str">
        <f t="shared" si="43"/>
        <v/>
      </c>
      <c r="AA219" s="120" t="str">
        <f t="shared" si="43"/>
        <v/>
      </c>
      <c r="AB219" s="120" t="str">
        <f t="shared" si="43"/>
        <v/>
      </c>
      <c r="AC219" s="120" t="str">
        <f t="shared" si="43"/>
        <v/>
      </c>
      <c r="AD219" s="120" t="str">
        <f t="shared" si="43"/>
        <v/>
      </c>
      <c r="AE219" s="120" t="str">
        <f t="shared" si="43"/>
        <v/>
      </c>
      <c r="AF219" s="120" t="str">
        <f t="shared" si="43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3 AL15:AL27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702" priority="216">
      <formula>S$9&gt;=20/24</formula>
    </cfRule>
    <cfRule type="expression" dxfId="4701" priority="217">
      <formula>AND(S$9&gt;=14/24,S$9&lt;20/24)</formula>
    </cfRule>
    <cfRule type="expression" dxfId="4700" priority="218">
      <formula>AND(S$9&gt;=8/24,S$9&lt;14/24)</formula>
    </cfRule>
    <cfRule type="expression" dxfId="4699" priority="219">
      <formula>S$9&lt;8/24</formula>
    </cfRule>
  </conditionalFormatting>
  <conditionalFormatting sqref="B8:AF10 AA71:AF71 B71:Q71 L33:Z34 L32:Q32 B48:AF48 B72:AF72 C174:AF180 M37 N36:Q37 L30:Q30 M38:Q40 L35:Q35 L50:T51 V36:W36 S35:W35 X35:Z36 AA73:AF80 AA49:AF52 B55:B59 R11:T11 B60:AF70 U11:Z12 H73:Q73 M54:N59 C55:C58 B49:K51 B73:G80 B52:H53 J52:J53 H74:Z80 L52:N53 O35:O40 O52:Q59 L45:Z47 AB45:AF47 AB53:AC55 AB57:AF59">
    <cfRule type="expression" dxfId="4698" priority="212">
      <formula>B$9&gt;=20/24</formula>
    </cfRule>
    <cfRule type="expression" dxfId="4697" priority="213">
      <formula>AND(B$9&gt;=14/24,B$9&lt;20/24)</formula>
    </cfRule>
    <cfRule type="expression" dxfId="4696" priority="214">
      <formula>AND(B$9&gt;=8/24,B$9&lt;14/24)</formula>
    </cfRule>
    <cfRule type="expression" dxfId="4695" priority="215">
      <formula>B$9&lt;8/24</formula>
    </cfRule>
  </conditionalFormatting>
  <conditionalFormatting sqref="B172:AF172">
    <cfRule type="expression" dxfId="4694" priority="208">
      <formula>B$9&gt;=20/24</formula>
    </cfRule>
    <cfRule type="expression" dxfId="4693" priority="209">
      <formula>AND(B$9&gt;=14/24,B$9&lt;20/24)</formula>
    </cfRule>
    <cfRule type="expression" dxfId="4692" priority="210">
      <formula>AND(B$9&gt;=8/24,B$9&lt;14/24)</formula>
    </cfRule>
    <cfRule type="expression" dxfId="4691" priority="211">
      <formula>B$9&lt;8/24</formula>
    </cfRule>
  </conditionalFormatting>
  <conditionalFormatting sqref="AL4:AL6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L49:Q49">
    <cfRule type="expression" dxfId="4690" priority="203">
      <formula>L$9&gt;=20/24</formula>
    </cfRule>
    <cfRule type="expression" dxfId="4689" priority="204">
      <formula>AND(L$9&gt;=14/24,L$9&lt;20/24)</formula>
    </cfRule>
    <cfRule type="expression" dxfId="4688" priority="205">
      <formula>AND(L$9&gt;=8/24,L$9&lt;14/24)</formula>
    </cfRule>
    <cfRule type="expression" dxfId="4687" priority="206">
      <formula>L$9&lt;8/24</formula>
    </cfRule>
  </conditionalFormatting>
  <conditionalFormatting sqref="L36:M36">
    <cfRule type="expression" dxfId="4686" priority="199">
      <formula>L$9&gt;=20/24</formula>
    </cfRule>
    <cfRule type="expression" dxfId="4685" priority="200">
      <formula>AND(L$9&gt;=14/24,L$9&lt;20/24)</formula>
    </cfRule>
    <cfRule type="expression" dxfId="4684" priority="201">
      <formula>AND(L$9&gt;=8/24,L$9&lt;14/24)</formula>
    </cfRule>
    <cfRule type="expression" dxfId="4683" priority="202">
      <formula>L$9&lt;8/24</formula>
    </cfRule>
  </conditionalFormatting>
  <conditionalFormatting sqref="U13:Z13">
    <cfRule type="expression" dxfId="4682" priority="195">
      <formula>U$9&gt;=20/24</formula>
    </cfRule>
    <cfRule type="expression" dxfId="4681" priority="196">
      <formula>AND(U$9&gt;=14/24,U$9&lt;20/24)</formula>
    </cfRule>
    <cfRule type="expression" dxfId="4680" priority="197">
      <formula>AND(U$9&gt;=8/24,U$9&lt;14/24)</formula>
    </cfRule>
    <cfRule type="expression" dxfId="4679" priority="198">
      <formula>U$9&lt;8/24</formula>
    </cfRule>
  </conditionalFormatting>
  <conditionalFormatting sqref="R32:Z32">
    <cfRule type="expression" dxfId="4678" priority="191">
      <formula>R$9&gt;=20/24</formula>
    </cfRule>
    <cfRule type="expression" dxfId="4677" priority="192">
      <formula>AND(R$9&gt;=14/24,R$9&lt;20/24)</formula>
    </cfRule>
    <cfRule type="expression" dxfId="4676" priority="193">
      <formula>AND(R$9&gt;=8/24,R$9&lt;14/24)</formula>
    </cfRule>
    <cfRule type="expression" dxfId="4675" priority="194">
      <formula>R$9&lt;8/24</formula>
    </cfRule>
  </conditionalFormatting>
  <conditionalFormatting sqref="R49:Z49">
    <cfRule type="expression" dxfId="4674" priority="187">
      <formula>R$9&gt;=20/24</formula>
    </cfRule>
    <cfRule type="expression" dxfId="4673" priority="188">
      <formula>AND(R$9&gt;=14/24,R$9&lt;20/24)</formula>
    </cfRule>
    <cfRule type="expression" dxfId="4672" priority="189">
      <formula>AND(R$9&gt;=8/24,R$9&lt;14/24)</formula>
    </cfRule>
    <cfRule type="expression" dxfId="4671" priority="190">
      <formula>R$9&lt;8/24</formula>
    </cfRule>
  </conditionalFormatting>
  <conditionalFormatting sqref="R71:Z71">
    <cfRule type="expression" dxfId="4670" priority="183">
      <formula>R$9&gt;=20/24</formula>
    </cfRule>
    <cfRule type="expression" dxfId="4669" priority="184">
      <formula>AND(R$9&gt;=14/24,R$9&lt;20/24)</formula>
    </cfRule>
    <cfRule type="expression" dxfId="4668" priority="185">
      <formula>AND(R$9&gt;=8/24,R$9&lt;14/24)</formula>
    </cfRule>
    <cfRule type="expression" dxfId="4667" priority="186">
      <formula>R$9&lt;8/24</formula>
    </cfRule>
  </conditionalFormatting>
  <conditionalFormatting sqref="R73:Z73">
    <cfRule type="expression" dxfId="4666" priority="179">
      <formula>R$9&gt;=20/24</formula>
    </cfRule>
    <cfRule type="expression" dxfId="4665" priority="180">
      <formula>AND(R$9&gt;=14/24,R$9&lt;20/24)</formula>
    </cfRule>
    <cfRule type="expression" dxfId="4664" priority="181">
      <formula>AND(R$9&gt;=8/24,R$9&lt;14/24)</formula>
    </cfRule>
    <cfRule type="expression" dxfId="4663" priority="182">
      <formula>R$9&lt;8/24</formula>
    </cfRule>
  </conditionalFormatting>
  <conditionalFormatting sqref="L11:Q13 L15:Q28 R23:Z27">
    <cfRule type="expression" dxfId="4662" priority="175">
      <formula>L$9&gt;=20/24</formula>
    </cfRule>
    <cfRule type="expression" dxfId="4661" priority="176">
      <formula>AND(L$9&gt;=14/24,L$9&lt;20/24)</formula>
    </cfRule>
    <cfRule type="expression" dxfId="4660" priority="177">
      <formula>AND(L$9&gt;=8/24,L$9&lt;14/24)</formula>
    </cfRule>
    <cfRule type="expression" dxfId="4659" priority="178">
      <formula>L$9&lt;8/24</formula>
    </cfRule>
  </conditionalFormatting>
  <conditionalFormatting sqref="L41:Q41">
    <cfRule type="expression" dxfId="4658" priority="171">
      <formula>L$9&gt;=20/24</formula>
    </cfRule>
    <cfRule type="expression" dxfId="4657" priority="172">
      <formula>AND(L$9&gt;=14/24,L$9&lt;20/24)</formula>
    </cfRule>
    <cfRule type="expression" dxfId="4656" priority="173">
      <formula>AND(L$9&gt;=8/24,L$9&lt;14/24)</formula>
    </cfRule>
    <cfRule type="expression" dxfId="4655" priority="174">
      <formula>L$9&lt;8/24</formula>
    </cfRule>
  </conditionalFormatting>
  <conditionalFormatting sqref="L42:Q42">
    <cfRule type="expression" dxfId="4654" priority="167">
      <formula>L$9&gt;=20/24</formula>
    </cfRule>
    <cfRule type="expression" dxfId="4653" priority="168">
      <formula>AND(L$9&gt;=14/24,L$9&lt;20/24)</formula>
    </cfRule>
    <cfRule type="expression" dxfId="4652" priority="169">
      <formula>AND(L$9&gt;=8/24,L$9&lt;14/24)</formula>
    </cfRule>
    <cfRule type="expression" dxfId="4651" priority="170">
      <formula>L$9&lt;8/24</formula>
    </cfRule>
  </conditionalFormatting>
  <conditionalFormatting sqref="L37:L40">
    <cfRule type="expression" dxfId="4650" priority="163">
      <formula>L$9&gt;=20/24</formula>
    </cfRule>
    <cfRule type="expression" dxfId="4649" priority="164">
      <formula>AND(L$9&gt;=14/24,L$9&lt;20/24)</formula>
    </cfRule>
    <cfRule type="expression" dxfId="4648" priority="165">
      <formula>AND(L$9&gt;=8/24,L$9&lt;14/24)</formula>
    </cfRule>
    <cfRule type="expression" dxfId="4647" priority="166">
      <formula>L$9&lt;8/24</formula>
    </cfRule>
  </conditionalFormatting>
  <conditionalFormatting sqref="R30:AD30">
    <cfRule type="expression" dxfId="4646" priority="159">
      <formula>R$9&gt;=20/24</formula>
    </cfRule>
    <cfRule type="expression" dxfId="4645" priority="160">
      <formula>AND(R$9&gt;=14/24,R$9&lt;20/24)</formula>
    </cfRule>
    <cfRule type="expression" dxfId="4644" priority="161">
      <formula>AND(R$9&gt;=8/24,R$9&lt;14/24)</formula>
    </cfRule>
    <cfRule type="expression" dxfId="4643" priority="162">
      <formula>R$9&lt;8/24</formula>
    </cfRule>
  </conditionalFormatting>
  <conditionalFormatting sqref="R12:T13 S12:Z12 R15:Z28 AA17:AF28">
    <cfRule type="expression" dxfId="4642" priority="155">
      <formula>R$9&gt;=20/24</formula>
    </cfRule>
    <cfRule type="expression" dxfId="4641" priority="156">
      <formula>AND(R$9&gt;=14/24,R$9&lt;20/24)</formula>
    </cfRule>
    <cfRule type="expression" dxfId="4640" priority="157">
      <formula>AND(R$9&gt;=8/24,R$9&lt;14/24)</formula>
    </cfRule>
    <cfRule type="expression" dxfId="4639" priority="158">
      <formula>R$9&lt;8/24</formula>
    </cfRule>
  </conditionalFormatting>
  <conditionalFormatting sqref="R35:R40 S36:U40 V37:Z40">
    <cfRule type="expression" dxfId="4638" priority="151">
      <formula>R$9&gt;=20/24</formula>
    </cfRule>
    <cfRule type="expression" dxfId="4637" priority="152">
      <formula>AND(R$9&gt;=14/24,R$9&lt;20/24)</formula>
    </cfRule>
    <cfRule type="expression" dxfId="4636" priority="153">
      <formula>AND(R$9&gt;=8/24,R$9&lt;14/24)</formula>
    </cfRule>
    <cfRule type="expression" dxfId="4635" priority="154">
      <formula>R$9&lt;8/24</formula>
    </cfRule>
  </conditionalFormatting>
  <conditionalFormatting sqref="R41:Z41">
    <cfRule type="expression" dxfId="4634" priority="147">
      <formula>R$9&gt;=20/24</formula>
    </cfRule>
    <cfRule type="expression" dxfId="4633" priority="148">
      <formula>AND(R$9&gt;=14/24,R$9&lt;20/24)</formula>
    </cfRule>
    <cfRule type="expression" dxfId="4632" priority="149">
      <formula>AND(R$9&gt;=8/24,R$9&lt;14/24)</formula>
    </cfRule>
    <cfRule type="expression" dxfId="4631" priority="150">
      <formula>R$9&lt;8/24</formula>
    </cfRule>
  </conditionalFormatting>
  <conditionalFormatting sqref="R42:Z42">
    <cfRule type="expression" dxfId="4630" priority="143">
      <formula>R$9&gt;=20/24</formula>
    </cfRule>
    <cfRule type="expression" dxfId="4629" priority="144">
      <formula>AND(R$9&gt;=14/24,R$9&lt;20/24)</formula>
    </cfRule>
    <cfRule type="expression" dxfId="4628" priority="145">
      <formula>AND(R$9&gt;=8/24,R$9&lt;14/24)</formula>
    </cfRule>
    <cfRule type="expression" dxfId="4627" priority="146">
      <formula>R$9&lt;8/24</formula>
    </cfRule>
  </conditionalFormatting>
  <conditionalFormatting sqref="AA53:AA59 R52:Z59 AD53:AF53 AD54:AE55 AB56:AE56 AF54:AF56">
    <cfRule type="expression" dxfId="4626" priority="139">
      <formula>R$9&gt;=20/24</formula>
    </cfRule>
    <cfRule type="expression" dxfId="4625" priority="140">
      <formula>AND(R$9&gt;=14/24,R$9&lt;20/24)</formula>
    </cfRule>
    <cfRule type="expression" dxfId="4624" priority="141">
      <formula>AND(R$9&gt;=8/24,R$9&lt;14/24)</formula>
    </cfRule>
    <cfRule type="expression" dxfId="4623" priority="142">
      <formula>R$9&lt;8/24</formula>
    </cfRule>
  </conditionalFormatting>
  <conditionalFormatting sqref="AA84:AF87">
    <cfRule type="expression" dxfId="4622" priority="135">
      <formula>AA$9&gt;=20/24</formula>
    </cfRule>
    <cfRule type="expression" dxfId="4621" priority="136">
      <formula>AND(AA$9&gt;=14/24,AA$9&lt;20/24)</formula>
    </cfRule>
    <cfRule type="expression" dxfId="4620" priority="137">
      <formula>AND(AA$9&gt;=8/24,AA$9&lt;14/24)</formula>
    </cfRule>
    <cfRule type="expression" dxfId="4619" priority="138">
      <formula>AA$9&lt;8/24</formula>
    </cfRule>
  </conditionalFormatting>
  <conditionalFormatting sqref="H55:H59 I59:K59 B54:H54 J54">
    <cfRule type="expression" dxfId="4618" priority="131">
      <formula>B$9&gt;=20/24</formula>
    </cfRule>
    <cfRule type="expression" dxfId="4617" priority="132">
      <formula>AND(B$9&gt;=14/24,B$9&lt;20/24)</formula>
    </cfRule>
    <cfRule type="expression" dxfId="4616" priority="133">
      <formula>AND(B$9&gt;=8/24,B$9&lt;14/24)</formula>
    </cfRule>
    <cfRule type="expression" dxfId="4615" priority="134">
      <formula>B$9&lt;8/24</formula>
    </cfRule>
  </conditionalFormatting>
  <conditionalFormatting sqref="B84:K87">
    <cfRule type="expression" dxfId="4614" priority="127">
      <formula>B$9&gt;=20/24</formula>
    </cfRule>
    <cfRule type="expression" dxfId="4613" priority="128">
      <formula>AND(B$9&gt;=14/24,B$9&lt;20/24)</formula>
    </cfRule>
    <cfRule type="expression" dxfId="4612" priority="129">
      <formula>AND(B$9&gt;=8/24,B$9&lt;14/24)</formula>
    </cfRule>
    <cfRule type="expression" dxfId="4611" priority="130">
      <formula>B$9&lt;8/24</formula>
    </cfRule>
  </conditionalFormatting>
  <conditionalFormatting sqref="L84:Q87">
    <cfRule type="expression" dxfId="4610" priority="123">
      <formula>L$9&gt;=20/24</formula>
    </cfRule>
    <cfRule type="expression" dxfId="4609" priority="124">
      <formula>AND(L$9&gt;=14/24,L$9&lt;20/24)</formula>
    </cfRule>
    <cfRule type="expression" dxfId="4608" priority="125">
      <formula>AND(L$9&gt;=8/24,L$9&lt;14/24)</formula>
    </cfRule>
    <cfRule type="expression" dxfId="4607" priority="126">
      <formula>L$9&lt;8/24</formula>
    </cfRule>
  </conditionalFormatting>
  <conditionalFormatting sqref="R84:Z87">
    <cfRule type="expression" dxfId="4606" priority="119">
      <formula>R$9&gt;=20/24</formula>
    </cfRule>
    <cfRule type="expression" dxfId="4605" priority="120">
      <formula>AND(R$9&gt;=14/24,R$9&lt;20/24)</formula>
    </cfRule>
    <cfRule type="expression" dxfId="4604" priority="121">
      <formula>AND(R$9&gt;=8/24,R$9&lt;14/24)</formula>
    </cfRule>
    <cfRule type="expression" dxfId="4603" priority="122">
      <formula>R$9&lt;8/24</formula>
    </cfRule>
  </conditionalFormatting>
  <conditionalFormatting sqref="B31:AF31 I11:N11 C29:AF30 C43:AG43 D32:I36 H37:I37 D37:G38 I38:I42 H38 I13:J13 I15:J20 L12:N13 B44:AF44 B48:AF48 B45:Z47 AB45:AF47 O11:AF13 L15:AF28 J32:AF42">
    <cfRule type="expression" dxfId="4602" priority="118">
      <formula>B11&gt;$AG11</formula>
    </cfRule>
  </conditionalFormatting>
  <conditionalFormatting sqref="T193:AX193">
    <cfRule type="expression" dxfId="4601" priority="114">
      <formula>T$9&gt;=20/24</formula>
    </cfRule>
    <cfRule type="expression" dxfId="4600" priority="115">
      <formula>AND(T$9&gt;=14/24,T$9&lt;20/24)</formula>
    </cfRule>
    <cfRule type="expression" dxfId="4599" priority="116">
      <formula>AND(T$9&gt;=8/24,T$9&lt;14/24)</formula>
    </cfRule>
    <cfRule type="expression" dxfId="4598" priority="117">
      <formula>T$9&lt;8/24</formula>
    </cfRule>
  </conditionalFormatting>
  <conditionalFormatting sqref="A11:A13 A89:A181 A15:A87">
    <cfRule type="expression" dxfId="4597" priority="113">
      <formula>$AH11=0</formula>
    </cfRule>
  </conditionalFormatting>
  <conditionalFormatting sqref="AA88:AF88">
    <cfRule type="expression" dxfId="4596" priority="109">
      <formula>AA$9&gt;=20/24</formula>
    </cfRule>
    <cfRule type="expression" dxfId="4595" priority="110">
      <formula>AND(AA$9&gt;=14/24,AA$9&lt;20/24)</formula>
    </cfRule>
    <cfRule type="expression" dxfId="4594" priority="111">
      <formula>AND(AA$9&gt;=8/24,AA$9&lt;14/24)</formula>
    </cfRule>
    <cfRule type="expression" dxfId="4593" priority="112">
      <formula>AA$9&lt;8/24</formula>
    </cfRule>
  </conditionalFormatting>
  <conditionalFormatting sqref="B88:K88">
    <cfRule type="expression" dxfId="4592" priority="105">
      <formula>B$9&gt;=20/24</formula>
    </cfRule>
    <cfRule type="expression" dxfId="4591" priority="106">
      <formula>AND(B$9&gt;=14/24,B$9&lt;20/24)</formula>
    </cfRule>
    <cfRule type="expression" dxfId="4590" priority="107">
      <formula>AND(B$9&gt;=8/24,B$9&lt;14/24)</formula>
    </cfRule>
    <cfRule type="expression" dxfId="4589" priority="108">
      <formula>B$9&lt;8/24</formula>
    </cfRule>
  </conditionalFormatting>
  <conditionalFormatting sqref="L88:Q88">
    <cfRule type="expression" dxfId="4588" priority="101">
      <formula>L$9&gt;=20/24</formula>
    </cfRule>
    <cfRule type="expression" dxfId="4587" priority="102">
      <formula>AND(L$9&gt;=14/24,L$9&lt;20/24)</formula>
    </cfRule>
    <cfRule type="expression" dxfId="4586" priority="103">
      <formula>AND(L$9&gt;=8/24,L$9&lt;14/24)</formula>
    </cfRule>
    <cfRule type="expression" dxfId="4585" priority="104">
      <formula>L$9&lt;8/24</formula>
    </cfRule>
  </conditionalFormatting>
  <conditionalFormatting sqref="R88:Z88">
    <cfRule type="expression" dxfId="4584" priority="97">
      <formula>R$9&gt;=20/24</formula>
    </cfRule>
    <cfRule type="expression" dxfId="4583" priority="98">
      <formula>AND(R$9&gt;=14/24,R$9&lt;20/24)</formula>
    </cfRule>
    <cfRule type="expression" dxfId="4582" priority="99">
      <formula>AND(R$9&gt;=8/24,R$9&lt;14/24)</formula>
    </cfRule>
    <cfRule type="expression" dxfId="4581" priority="100">
      <formula>R$9&lt;8/24</formula>
    </cfRule>
  </conditionalFormatting>
  <conditionalFormatting sqref="A88">
    <cfRule type="expression" dxfId="4580" priority="96">
      <formula>$AH88=0</formula>
    </cfRule>
  </conditionalFormatting>
  <conditionalFormatting sqref="C29:AF29">
    <cfRule type="expression" dxfId="4579" priority="92">
      <formula>C$9&gt;=20/24</formula>
    </cfRule>
    <cfRule type="expression" dxfId="4578" priority="93">
      <formula>AND(C$9&gt;=14/24,C$9&lt;20/24)</formula>
    </cfRule>
    <cfRule type="expression" dxfId="4577" priority="94">
      <formula>AND(C$9&gt;=8/24,C$9&lt;14/24)</formula>
    </cfRule>
    <cfRule type="expression" dxfId="4576" priority="95">
      <formula>C$9&lt;8/24</formula>
    </cfRule>
  </conditionalFormatting>
  <conditionalFormatting sqref="R29:AA29">
    <cfRule type="expression" dxfId="4575" priority="88">
      <formula>R$9&gt;=20/24</formula>
    </cfRule>
    <cfRule type="expression" dxfId="4574" priority="89">
      <formula>AND(R$9&gt;=14/24,R$9&lt;20/24)</formula>
    </cfRule>
    <cfRule type="expression" dxfId="4573" priority="90">
      <formula>AND(R$9&gt;=8/24,R$9&lt;14/24)</formula>
    </cfRule>
    <cfRule type="expression" dxfId="4572" priority="91">
      <formula>R$9&lt;8/24</formula>
    </cfRule>
  </conditionalFormatting>
  <conditionalFormatting sqref="C59:G59 D55:G58">
    <cfRule type="expression" dxfId="4571" priority="70">
      <formula>C$9&gt;=20/24</formula>
    </cfRule>
    <cfRule type="expression" dxfId="4570" priority="71">
      <formula>AND(C$9&gt;=14/24,C$9&lt;20/24)</formula>
    </cfRule>
    <cfRule type="expression" dxfId="4569" priority="72">
      <formula>AND(C$9&gt;=8/24,C$9&lt;14/24)</formula>
    </cfRule>
    <cfRule type="expression" dxfId="4568" priority="73">
      <formula>C$9&lt;8/24</formula>
    </cfRule>
  </conditionalFormatting>
  <conditionalFormatting sqref="L54:L59">
    <cfRule type="expression" dxfId="4567" priority="66">
      <formula>L$9&gt;=20/24</formula>
    </cfRule>
    <cfRule type="expression" dxfId="4566" priority="67">
      <formula>AND(L$9&gt;=14/24,L$9&lt;20/24)</formula>
    </cfRule>
    <cfRule type="expression" dxfId="4565" priority="68">
      <formula>AND(L$9&gt;=8/24,L$9&lt;14/24)</formula>
    </cfRule>
    <cfRule type="expression" dxfId="4564" priority="69">
      <formula>L$9&lt;8/24</formula>
    </cfRule>
  </conditionalFormatting>
  <conditionalFormatting sqref="AL14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U14:Z14">
    <cfRule type="expression" dxfId="4563" priority="61">
      <formula>U$9&gt;=20/24</formula>
    </cfRule>
    <cfRule type="expression" dxfId="4562" priority="62">
      <formula>AND(U$9&gt;=14/24,U$9&lt;20/24)</formula>
    </cfRule>
    <cfRule type="expression" dxfId="4561" priority="63">
      <formula>AND(U$9&gt;=8/24,U$9&lt;14/24)</formula>
    </cfRule>
    <cfRule type="expression" dxfId="4560" priority="64">
      <formula>U$9&lt;8/24</formula>
    </cfRule>
  </conditionalFormatting>
  <conditionalFormatting sqref="L14:Q14">
    <cfRule type="expression" dxfId="4559" priority="57">
      <formula>L$9&gt;=20/24</formula>
    </cfRule>
    <cfRule type="expression" dxfId="4558" priority="58">
      <formula>AND(L$9&gt;=14/24,L$9&lt;20/24)</formula>
    </cfRule>
    <cfRule type="expression" dxfId="4557" priority="59">
      <formula>AND(L$9&gt;=8/24,L$9&lt;14/24)</formula>
    </cfRule>
    <cfRule type="expression" dxfId="4556" priority="60">
      <formula>L$9&lt;8/24</formula>
    </cfRule>
  </conditionalFormatting>
  <conditionalFormatting sqref="R14:Z14">
    <cfRule type="expression" dxfId="4555" priority="53">
      <formula>R$9&gt;=20/24</formula>
    </cfRule>
    <cfRule type="expression" dxfId="4554" priority="54">
      <formula>AND(R$9&gt;=14/24,R$9&lt;20/24)</formula>
    </cfRule>
    <cfRule type="expression" dxfId="4553" priority="55">
      <formula>AND(R$9&gt;=8/24,R$9&lt;14/24)</formula>
    </cfRule>
    <cfRule type="expression" dxfId="4552" priority="56">
      <formula>R$9&lt;8/24</formula>
    </cfRule>
  </conditionalFormatting>
  <conditionalFormatting sqref="I14:J14 L14:AF14">
    <cfRule type="expression" dxfId="4551" priority="52">
      <formula>I14&gt;$AG14</formula>
    </cfRule>
  </conditionalFormatting>
  <conditionalFormatting sqref="A14">
    <cfRule type="expression" dxfId="4550" priority="51">
      <formula>$AH14=0</formula>
    </cfRule>
  </conditionalFormatting>
  <conditionalFormatting sqref="B17:H28">
    <cfRule type="expression" dxfId="4549" priority="47">
      <formula>B$9&gt;=20/24</formula>
    </cfRule>
    <cfRule type="expression" dxfId="4548" priority="48">
      <formula>AND(B$9&gt;=14/24,B$9&lt;20/24)</formula>
    </cfRule>
    <cfRule type="expression" dxfId="4547" priority="49">
      <formula>AND(B$9&gt;=8/24,B$9&lt;14/24)</formula>
    </cfRule>
    <cfRule type="expression" dxfId="4546" priority="50">
      <formula>B$9&lt;8/24</formula>
    </cfRule>
  </conditionalFormatting>
  <conditionalFormatting sqref="B15:B30 B11:H13 C15:H28 I12:J12">
    <cfRule type="expression" dxfId="4545" priority="46">
      <formula>B11&gt;$AG11</formula>
    </cfRule>
  </conditionalFormatting>
  <conditionalFormatting sqref="B29">
    <cfRule type="expression" dxfId="4544" priority="42">
      <formula>B$9&gt;=20/24</formula>
    </cfRule>
    <cfRule type="expression" dxfId="4543" priority="43">
      <formula>AND(B$9&gt;=14/24,B$9&lt;20/24)</formula>
    </cfRule>
    <cfRule type="expression" dxfId="4542" priority="44">
      <formula>AND(B$9&gt;=8/24,B$9&lt;14/24)</formula>
    </cfRule>
    <cfRule type="expression" dxfId="4541" priority="45">
      <formula>B$9&lt;8/24</formula>
    </cfRule>
  </conditionalFormatting>
  <conditionalFormatting sqref="B14:H14">
    <cfRule type="expression" dxfId="4540" priority="41">
      <formula>B14&gt;$AG14</formula>
    </cfRule>
  </conditionalFormatting>
  <conditionalFormatting sqref="B32:B43 C32:C42 D39:H42">
    <cfRule type="expression" dxfId="4539" priority="40">
      <formula>B32&gt;$AG32</formula>
    </cfRule>
  </conditionalFormatting>
  <conditionalFormatting sqref="I21:J28">
    <cfRule type="expression" dxfId="4538" priority="36">
      <formula>I$9&gt;=20/24</formula>
    </cfRule>
    <cfRule type="expression" dxfId="4537" priority="37">
      <formula>AND(I$9&gt;=14/24,I$9&lt;20/24)</formula>
    </cfRule>
    <cfRule type="expression" dxfId="4536" priority="38">
      <formula>AND(I$9&gt;=8/24,I$9&lt;14/24)</formula>
    </cfRule>
    <cfRule type="expression" dxfId="4535" priority="39">
      <formula>I$9&lt;8/24</formula>
    </cfRule>
  </conditionalFormatting>
  <conditionalFormatting sqref="I21:J28">
    <cfRule type="expression" dxfId="4534" priority="35">
      <formula>I21&gt;$AG21</formula>
    </cfRule>
  </conditionalFormatting>
  <conditionalFormatting sqref="I52:I53">
    <cfRule type="expression" dxfId="4533" priority="31">
      <formula>I$9&gt;=20/24</formula>
    </cfRule>
    <cfRule type="expression" dxfId="4532" priority="32">
      <formula>AND(I$9&gt;=14/24,I$9&lt;20/24)</formula>
    </cfRule>
    <cfRule type="expression" dxfId="4531" priority="33">
      <formula>AND(I$9&gt;=8/24,I$9&lt;14/24)</formula>
    </cfRule>
    <cfRule type="expression" dxfId="4530" priority="34">
      <formula>I$9&lt;8/24</formula>
    </cfRule>
  </conditionalFormatting>
  <conditionalFormatting sqref="I54:I58 J55:J58">
    <cfRule type="expression" dxfId="4529" priority="27">
      <formula>I$9&gt;=20/24</formula>
    </cfRule>
    <cfRule type="expression" dxfId="4528" priority="28">
      <formula>AND(I$9&gt;=14/24,I$9&lt;20/24)</formula>
    </cfRule>
    <cfRule type="expression" dxfId="4527" priority="29">
      <formula>AND(I$9&gt;=8/24,I$9&lt;14/24)</formula>
    </cfRule>
    <cfRule type="expression" dxfId="4526" priority="30">
      <formula>I$9&lt;8/24</formula>
    </cfRule>
  </conditionalFormatting>
  <conditionalFormatting sqref="K13 K15:K20">
    <cfRule type="expression" dxfId="4525" priority="26">
      <formula>K13&gt;$AG13</formula>
    </cfRule>
  </conditionalFormatting>
  <conditionalFormatting sqref="K14">
    <cfRule type="expression" dxfId="4524" priority="25">
      <formula>K14&gt;$AG14</formula>
    </cfRule>
  </conditionalFormatting>
  <conditionalFormatting sqref="K12">
    <cfRule type="expression" dxfId="4523" priority="24">
      <formula>K12&gt;$AG12</formula>
    </cfRule>
  </conditionalFormatting>
  <conditionalFormatting sqref="K21:K28">
    <cfRule type="expression" dxfId="4522" priority="20">
      <formula>K$9&gt;=20/24</formula>
    </cfRule>
    <cfRule type="expression" dxfId="4521" priority="21">
      <formula>AND(K$9&gt;=14/24,K$9&lt;20/24)</formula>
    </cfRule>
    <cfRule type="expression" dxfId="4520" priority="22">
      <formula>AND(K$9&gt;=8/24,K$9&lt;14/24)</formula>
    </cfRule>
    <cfRule type="expression" dxfId="4519" priority="23">
      <formula>K$9&lt;8/24</formula>
    </cfRule>
  </conditionalFormatting>
  <conditionalFormatting sqref="K21:K28">
    <cfRule type="expression" dxfId="4518" priority="19">
      <formula>K21&gt;$AG21</formula>
    </cfRule>
  </conditionalFormatting>
  <conditionalFormatting sqref="K52:K53">
    <cfRule type="expression" dxfId="4517" priority="15">
      <formula>K$9&gt;=20/24</formula>
    </cfRule>
    <cfRule type="expression" dxfId="4516" priority="16">
      <formula>AND(K$9&gt;=14/24,K$9&lt;20/24)</formula>
    </cfRule>
    <cfRule type="expression" dxfId="4515" priority="17">
      <formula>AND(K$9&gt;=8/24,K$9&lt;14/24)</formula>
    </cfRule>
    <cfRule type="expression" dxfId="4514" priority="18">
      <formula>K$9&lt;8/24</formula>
    </cfRule>
  </conditionalFormatting>
  <conditionalFormatting sqref="K54">
    <cfRule type="expression" dxfId="4513" priority="11">
      <formula>K$9&gt;=20/24</formula>
    </cfRule>
    <cfRule type="expression" dxfId="4512" priority="12">
      <formula>AND(K$9&gt;=14/24,K$9&lt;20/24)</formula>
    </cfRule>
    <cfRule type="expression" dxfId="4511" priority="13">
      <formula>AND(K$9&gt;=8/24,K$9&lt;14/24)</formula>
    </cfRule>
    <cfRule type="expression" dxfId="4510" priority="14">
      <formula>K$9&lt;8/24</formula>
    </cfRule>
  </conditionalFormatting>
  <conditionalFormatting sqref="K55:K58">
    <cfRule type="expression" dxfId="4509" priority="7">
      <formula>K$9&gt;=20/24</formula>
    </cfRule>
    <cfRule type="expression" dxfId="4508" priority="8">
      <formula>AND(K$9&gt;=14/24,K$9&lt;20/24)</formula>
    </cfRule>
    <cfRule type="expression" dxfId="4507" priority="9">
      <formula>AND(K$9&gt;=8/24,K$9&lt;14/24)</formula>
    </cfRule>
    <cfRule type="expression" dxfId="4506" priority="10">
      <formula>K$9&lt;8/24</formula>
    </cfRule>
  </conditionalFormatting>
  <conditionalFormatting sqref="AA45:AA47">
    <cfRule type="expression" dxfId="4505" priority="2">
      <formula>AA$9&gt;=20/24</formula>
    </cfRule>
    <cfRule type="expression" dxfId="4504" priority="3">
      <formula>AND(AA$9&gt;=14/24,AA$9&lt;20/24)</formula>
    </cfRule>
    <cfRule type="expression" dxfId="4503" priority="4">
      <formula>AND(AA$9&gt;=8/24,AA$9&lt;14/24)</formula>
    </cfRule>
    <cfRule type="expression" dxfId="4502" priority="5">
      <formula>AA$9&lt;8/24</formula>
    </cfRule>
  </conditionalFormatting>
  <conditionalFormatting sqref="AA45:AA47">
    <cfRule type="expression" dxfId="4501" priority="1">
      <formula>AA45&gt;$AG45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464.91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13</v>
      </c>
      <c r="D4" s="257">
        <f ca="1">IFERROR(DATE(2021,6,14)+C4,"")</f>
        <v>44374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35">
      <c r="A5" s="27"/>
      <c r="B5" s="32">
        <f>B65</f>
        <v>201.53</v>
      </c>
      <c r="C5" s="32">
        <f t="shared" ref="C5:AF5" si="0">C65</f>
        <v>190.48</v>
      </c>
      <c r="D5" s="32">
        <f t="shared" si="0"/>
        <v>189.6</v>
      </c>
      <c r="E5" s="32">
        <f t="shared" si="0"/>
        <v>167</v>
      </c>
      <c r="F5" s="32">
        <f t="shared" si="0"/>
        <v>149.19999999999999</v>
      </c>
      <c r="G5" s="32">
        <f t="shared" si="0"/>
        <v>153.6</v>
      </c>
      <c r="H5" s="32">
        <f t="shared" si="0"/>
        <v>189</v>
      </c>
      <c r="I5" s="32">
        <f t="shared" si="0"/>
        <v>174.2</v>
      </c>
      <c r="J5" s="32">
        <f t="shared" si="0"/>
        <v>210</v>
      </c>
      <c r="K5" s="32">
        <f t="shared" si="0"/>
        <v>192</v>
      </c>
      <c r="L5" s="32">
        <f t="shared" si="0"/>
        <v>218</v>
      </c>
      <c r="M5" s="32">
        <f t="shared" si="0"/>
        <v>247</v>
      </c>
      <c r="N5" s="32">
        <f t="shared" si="0"/>
        <v>257.39999999999998</v>
      </c>
      <c r="O5" s="32">
        <f t="shared" si="0"/>
        <v>296.08</v>
      </c>
      <c r="P5" s="32">
        <f t="shared" si="0"/>
        <v>322.62</v>
      </c>
      <c r="Q5" s="32">
        <f t="shared" si="0"/>
        <v>350</v>
      </c>
      <c r="R5" s="32">
        <f t="shared" si="0"/>
        <v>374.6</v>
      </c>
      <c r="S5" s="32">
        <f t="shared" si="0"/>
        <v>380.42999999999995</v>
      </c>
      <c r="T5" s="32">
        <f t="shared" si="0"/>
        <v>354.8</v>
      </c>
      <c r="U5" s="32">
        <f t="shared" si="0"/>
        <v>321.90000000000003</v>
      </c>
      <c r="V5" s="32">
        <f t="shared" si="0"/>
        <v>280.59000000000003</v>
      </c>
      <c r="W5" s="32">
        <f t="shared" si="0"/>
        <v>258</v>
      </c>
      <c r="X5" s="32">
        <f t="shared" si="0"/>
        <v>303.06</v>
      </c>
      <c r="Y5" s="32">
        <f t="shared" si="0"/>
        <v>358.3</v>
      </c>
      <c r="Z5" s="32">
        <f t="shared" si="0"/>
        <v>361.5</v>
      </c>
      <c r="AA5" s="32">
        <f t="shared" si="0"/>
        <v>404.5</v>
      </c>
      <c r="AB5" s="32">
        <f t="shared" si="0"/>
        <v>409</v>
      </c>
      <c r="AC5" s="32">
        <f t="shared" si="0"/>
        <v>337.5</v>
      </c>
      <c r="AD5" s="32">
        <f t="shared" si="0"/>
        <v>325.2</v>
      </c>
      <c r="AE5" s="32">
        <f t="shared" si="0"/>
        <v>298</v>
      </c>
      <c r="AF5" s="32">
        <f t="shared" si="0"/>
        <v>309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7.45" x14ac:dyDescent="0.35">
      <c r="A6" s="27"/>
      <c r="B6" s="28"/>
      <c r="C6" s="27"/>
      <c r="D6" s="221"/>
      <c r="E6" s="221"/>
      <c r="F6" s="221"/>
      <c r="G6" s="221"/>
      <c r="H6" s="221"/>
      <c r="I6" s="221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1068MW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1858.3100000000002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5.95" thickBot="1" x14ac:dyDescent="0.4">
      <c r="A7" s="35" t="str">
        <f>"Base Load="&amp;ROUND(MIN($B$7:$AF$7),0)</f>
        <v>Base Load=908</v>
      </c>
      <c r="B7" s="36">
        <f t="shared" ref="B7:AF7" si="1">B71</f>
        <v>1003.5699999999999</v>
      </c>
      <c r="C7" s="36">
        <f t="shared" si="1"/>
        <v>979.82</v>
      </c>
      <c r="D7" s="36">
        <f t="shared" si="1"/>
        <v>941.04</v>
      </c>
      <c r="E7" s="36">
        <f t="shared" si="1"/>
        <v>918.94</v>
      </c>
      <c r="F7" s="36">
        <f t="shared" si="1"/>
        <v>908.24</v>
      </c>
      <c r="G7" s="36">
        <f t="shared" si="1"/>
        <v>910.63999999999987</v>
      </c>
      <c r="H7" s="36">
        <f t="shared" si="1"/>
        <v>949.74</v>
      </c>
      <c r="I7" s="36">
        <f t="shared" si="1"/>
        <v>935.94</v>
      </c>
      <c r="J7" s="36">
        <f t="shared" si="1"/>
        <v>972.33999999999992</v>
      </c>
      <c r="K7" s="36">
        <f t="shared" si="1"/>
        <v>952.54</v>
      </c>
      <c r="L7" s="36">
        <f>L71</f>
        <v>1037.8400000000001</v>
      </c>
      <c r="M7" s="36">
        <f t="shared" si="1"/>
        <v>1068.04</v>
      </c>
      <c r="N7" s="36">
        <f t="shared" si="1"/>
        <v>1099.94</v>
      </c>
      <c r="O7" s="36">
        <f t="shared" si="1"/>
        <v>1142.1199999999999</v>
      </c>
      <c r="P7" s="36">
        <f t="shared" si="1"/>
        <v>1151.3600000000001</v>
      </c>
      <c r="Q7" s="36">
        <f t="shared" si="1"/>
        <v>1165.6400000000001</v>
      </c>
      <c r="R7" s="36">
        <f t="shared" si="1"/>
        <v>1186.44</v>
      </c>
      <c r="S7" s="36">
        <f t="shared" si="1"/>
        <v>1208.67</v>
      </c>
      <c r="T7" s="36">
        <f t="shared" si="1"/>
        <v>1171.6400000000001</v>
      </c>
      <c r="U7" s="36">
        <f t="shared" si="1"/>
        <v>1129.94</v>
      </c>
      <c r="V7" s="36">
        <f t="shared" si="1"/>
        <v>1102.43</v>
      </c>
      <c r="W7" s="36">
        <f t="shared" si="1"/>
        <v>1067.24</v>
      </c>
      <c r="X7" s="36">
        <f t="shared" si="1"/>
        <v>1111.9000000000001</v>
      </c>
      <c r="Y7" s="36">
        <f t="shared" si="1"/>
        <v>1069.2399999999998</v>
      </c>
      <c r="Z7" s="36">
        <f t="shared" si="1"/>
        <v>1206.1399999999999</v>
      </c>
      <c r="AA7" s="36">
        <f t="shared" si="1"/>
        <v>1292.44</v>
      </c>
      <c r="AB7" s="36">
        <f t="shared" si="1"/>
        <v>1257.54</v>
      </c>
      <c r="AC7" s="36">
        <f t="shared" si="1"/>
        <v>1187.7400000000002</v>
      </c>
      <c r="AD7" s="36">
        <f t="shared" si="1"/>
        <v>1169.8400000000001</v>
      </c>
      <c r="AE7" s="36">
        <f t="shared" si="1"/>
        <v>1135.1400000000001</v>
      </c>
      <c r="AF7" s="36">
        <f t="shared" si="1"/>
        <v>1132.1400000000001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thickBot="1" x14ac:dyDescent="0.4">
      <c r="A11" s="232" t="s">
        <v>249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ht="14.45" x14ac:dyDescent="0.35">
      <c r="A12" s="233" t="s">
        <v>18</v>
      </c>
      <c r="B12" s="48">
        <v>58.9</v>
      </c>
      <c r="C12" s="48">
        <v>56.2</v>
      </c>
      <c r="D12" s="48">
        <v>56.3</v>
      </c>
      <c r="E12" s="48">
        <v>55.9</v>
      </c>
      <c r="F12" s="48">
        <v>58.1</v>
      </c>
      <c r="G12" s="48">
        <v>56.9</v>
      </c>
      <c r="H12" s="48">
        <v>59.9</v>
      </c>
      <c r="I12" s="48">
        <v>61.4</v>
      </c>
      <c r="J12" s="48">
        <v>62.1</v>
      </c>
      <c r="K12" s="48">
        <v>60.6</v>
      </c>
      <c r="L12" s="49">
        <v>60.6</v>
      </c>
      <c r="M12" s="49">
        <v>60</v>
      </c>
      <c r="N12" s="49">
        <v>58.8</v>
      </c>
      <c r="O12" s="49">
        <v>59.7</v>
      </c>
      <c r="P12" s="49">
        <v>59.3</v>
      </c>
      <c r="Q12" s="49">
        <v>59.3</v>
      </c>
      <c r="R12" s="50">
        <v>59.1</v>
      </c>
      <c r="S12" s="50">
        <v>60</v>
      </c>
      <c r="T12" s="50">
        <v>60.3</v>
      </c>
      <c r="U12" s="50">
        <v>60</v>
      </c>
      <c r="V12" s="50">
        <v>60</v>
      </c>
      <c r="W12" s="50">
        <v>60.3</v>
      </c>
      <c r="X12" s="50">
        <v>60.2</v>
      </c>
      <c r="Y12" s="50">
        <v>62.3</v>
      </c>
      <c r="Z12" s="50">
        <v>55.1</v>
      </c>
      <c r="AA12" s="48">
        <v>62</v>
      </c>
      <c r="AB12" s="48">
        <v>62</v>
      </c>
      <c r="AC12" s="48">
        <v>60</v>
      </c>
      <c r="AD12" s="48">
        <v>60</v>
      </c>
      <c r="AE12" s="48">
        <v>60</v>
      </c>
      <c r="AF12" s="48">
        <v>60</v>
      </c>
      <c r="AG12" s="51">
        <v>60</v>
      </c>
      <c r="AH12" s="52">
        <f>MAX(B12:AF12)</f>
        <v>62.3</v>
      </c>
      <c r="AI12" s="53">
        <f>MIN(B12:AF12)</f>
        <v>55.1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ht="14.45" x14ac:dyDescent="0.3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35">
      <c r="A14" s="233" t="s">
        <v>20</v>
      </c>
      <c r="B14" s="56">
        <v>24.1</v>
      </c>
      <c r="C14" s="56">
        <v>24.6</v>
      </c>
      <c r="D14" s="56">
        <v>24.2</v>
      </c>
      <c r="E14" s="56">
        <v>24.6</v>
      </c>
      <c r="F14" s="56">
        <v>24.6</v>
      </c>
      <c r="G14" s="56">
        <v>24.5</v>
      </c>
      <c r="H14" s="56">
        <v>24.5</v>
      </c>
      <c r="I14" s="56">
        <v>24.6</v>
      </c>
      <c r="J14" s="56">
        <v>24.7</v>
      </c>
      <c r="K14" s="56">
        <v>24.4</v>
      </c>
      <c r="L14" s="49">
        <v>23.3</v>
      </c>
      <c r="M14" s="49">
        <v>23.3</v>
      </c>
      <c r="N14" s="49">
        <v>22.7</v>
      </c>
      <c r="O14" s="49">
        <v>22.8</v>
      </c>
      <c r="P14" s="49">
        <v>23.5</v>
      </c>
      <c r="Q14" s="49">
        <v>23.5</v>
      </c>
      <c r="R14" s="49">
        <v>24.2</v>
      </c>
      <c r="S14" s="49">
        <v>23.6</v>
      </c>
      <c r="T14" s="49">
        <v>23.6</v>
      </c>
      <c r="U14" s="49">
        <v>23.9</v>
      </c>
      <c r="V14" s="49">
        <v>24.1</v>
      </c>
      <c r="W14" s="49">
        <v>23.8</v>
      </c>
      <c r="X14" s="49">
        <v>24.2</v>
      </c>
      <c r="Y14" s="49">
        <v>23.8</v>
      </c>
      <c r="Z14" s="49">
        <v>24.3</v>
      </c>
      <c r="AA14" s="56">
        <v>24.3</v>
      </c>
      <c r="AB14" s="56">
        <v>24.3</v>
      </c>
      <c r="AC14" s="56">
        <v>24.6</v>
      </c>
      <c r="AD14" s="56">
        <v>24.6</v>
      </c>
      <c r="AE14" s="56">
        <v>24.6</v>
      </c>
      <c r="AF14" s="56">
        <v>24.6</v>
      </c>
      <c r="AG14" s="59">
        <v>45</v>
      </c>
      <c r="AH14" s="52">
        <f t="shared" si="2"/>
        <v>24.7</v>
      </c>
      <c r="AI14" s="53">
        <f t="shared" si="3"/>
        <v>22.7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3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ht="14.45" x14ac:dyDescent="0.3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ht="14.45" x14ac:dyDescent="0.3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ht="14.45" x14ac:dyDescent="0.35">
      <c r="A18" s="233" t="s">
        <v>250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ht="14.45" x14ac:dyDescent="0.3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ht="14.45" x14ac:dyDescent="0.35">
      <c r="A20" s="233" t="s">
        <v>251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234">
        <v>22.2</v>
      </c>
      <c r="AH20" s="52">
        <f t="shared" si="2"/>
        <v>0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35">
      <c r="A21" s="233" t="s">
        <v>24</v>
      </c>
      <c r="B21" s="56">
        <v>25.5</v>
      </c>
      <c r="C21" s="56">
        <v>25.2</v>
      </c>
      <c r="D21" s="56">
        <v>24.8</v>
      </c>
      <c r="E21" s="56">
        <v>24.8</v>
      </c>
      <c r="F21" s="56">
        <v>24.6</v>
      </c>
      <c r="G21" s="56">
        <v>25.4</v>
      </c>
      <c r="H21" s="56">
        <v>25.4</v>
      </c>
      <c r="I21" s="56">
        <v>25.4</v>
      </c>
      <c r="J21" s="56">
        <v>25.1</v>
      </c>
      <c r="K21" s="56">
        <v>25.1</v>
      </c>
      <c r="L21" s="49">
        <v>25.1</v>
      </c>
      <c r="M21" s="49">
        <v>25.1</v>
      </c>
      <c r="N21" s="49">
        <v>24.8</v>
      </c>
      <c r="O21" s="49">
        <v>24.7</v>
      </c>
      <c r="P21" s="49">
        <v>25.7</v>
      </c>
      <c r="Q21" s="49">
        <v>25.7</v>
      </c>
      <c r="R21" s="49">
        <v>25.5</v>
      </c>
      <c r="S21" s="49">
        <v>25.6</v>
      </c>
      <c r="T21" s="49">
        <v>25.6</v>
      </c>
      <c r="U21" s="49">
        <v>25.7</v>
      </c>
      <c r="V21" s="49">
        <v>25.6</v>
      </c>
      <c r="W21" s="49">
        <v>25.6</v>
      </c>
      <c r="X21" s="49">
        <v>25.1</v>
      </c>
      <c r="Y21" s="49">
        <v>25.1</v>
      </c>
      <c r="Z21" s="49">
        <v>24.8</v>
      </c>
      <c r="AA21" s="49">
        <v>24.8</v>
      </c>
      <c r="AB21" s="49">
        <v>24.8</v>
      </c>
      <c r="AC21" s="49">
        <v>24.8</v>
      </c>
      <c r="AD21" s="49">
        <v>24.8</v>
      </c>
      <c r="AE21" s="49">
        <v>24.8</v>
      </c>
      <c r="AF21" s="49">
        <v>24.8</v>
      </c>
      <c r="AG21" s="59">
        <v>22.1</v>
      </c>
      <c r="AH21" s="52">
        <f t="shared" si="2"/>
        <v>25.7</v>
      </c>
      <c r="AI21" s="53">
        <f t="shared" si="3"/>
        <v>24.6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ht="14.45" x14ac:dyDescent="0.35">
      <c r="A22" s="233" t="s">
        <v>25</v>
      </c>
      <c r="B22" s="56">
        <v>18.3</v>
      </c>
      <c r="C22" s="56">
        <v>18.3</v>
      </c>
      <c r="D22" s="56">
        <v>18.3</v>
      </c>
      <c r="E22" s="56">
        <v>18.3</v>
      </c>
      <c r="F22" s="56">
        <v>18.3</v>
      </c>
      <c r="G22" s="56">
        <v>18.3</v>
      </c>
      <c r="H22" s="56">
        <v>18.3</v>
      </c>
      <c r="I22" s="56">
        <v>18.3</v>
      </c>
      <c r="J22" s="56">
        <v>18.3</v>
      </c>
      <c r="K22" s="56">
        <v>18.3</v>
      </c>
      <c r="L22" s="49">
        <v>18.3</v>
      </c>
      <c r="M22" s="49">
        <v>18.3</v>
      </c>
      <c r="N22" s="49">
        <v>18.3</v>
      </c>
      <c r="O22" s="49">
        <v>18.3</v>
      </c>
      <c r="P22" s="49">
        <v>18.3</v>
      </c>
      <c r="Q22" s="49">
        <v>18.3</v>
      </c>
      <c r="R22" s="49">
        <v>18.3</v>
      </c>
      <c r="S22" s="49">
        <v>18.3</v>
      </c>
      <c r="T22" s="49">
        <v>18.3</v>
      </c>
      <c r="U22" s="49">
        <v>18.3</v>
      </c>
      <c r="V22" s="49">
        <v>18.3</v>
      </c>
      <c r="W22" s="49">
        <v>18.3</v>
      </c>
      <c r="X22" s="49">
        <v>18.3</v>
      </c>
      <c r="Y22" s="49">
        <v>18.3</v>
      </c>
      <c r="Z22" s="49">
        <v>18.3</v>
      </c>
      <c r="AA22" s="49">
        <v>18.3</v>
      </c>
      <c r="AB22" s="49">
        <v>18.3</v>
      </c>
      <c r="AC22" s="49">
        <v>18.3</v>
      </c>
      <c r="AD22" s="49">
        <v>18.3</v>
      </c>
      <c r="AE22" s="49">
        <v>18.3</v>
      </c>
      <c r="AF22" s="49">
        <v>18.3</v>
      </c>
      <c r="AG22" s="59">
        <v>22.1</v>
      </c>
      <c r="AH22" s="52">
        <f t="shared" si="2"/>
        <v>18.3</v>
      </c>
      <c r="AI22" s="53">
        <f t="shared" si="3"/>
        <v>18.3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ht="14.45" x14ac:dyDescent="0.35">
      <c r="A23" s="233" t="s">
        <v>26</v>
      </c>
      <c r="B23" s="56">
        <v>28</v>
      </c>
      <c r="C23" s="56">
        <v>28</v>
      </c>
      <c r="D23" s="56">
        <v>25.9</v>
      </c>
      <c r="E23" s="56">
        <v>27.7</v>
      </c>
      <c r="F23" s="56">
        <v>27.7</v>
      </c>
      <c r="G23" s="56">
        <v>27.7</v>
      </c>
      <c r="H23" s="56">
        <v>27.7</v>
      </c>
      <c r="I23" s="56">
        <v>27.9</v>
      </c>
      <c r="J23" s="56">
        <v>27.9</v>
      </c>
      <c r="K23" s="56">
        <v>27.9</v>
      </c>
      <c r="L23" s="49">
        <v>27.9</v>
      </c>
      <c r="M23" s="49">
        <v>27.8</v>
      </c>
      <c r="N23" s="49">
        <v>27.8</v>
      </c>
      <c r="O23" s="49">
        <v>28.1</v>
      </c>
      <c r="P23" s="49">
        <v>27.8</v>
      </c>
      <c r="Q23" s="49">
        <v>27.8</v>
      </c>
      <c r="R23" s="49">
        <v>27.8</v>
      </c>
      <c r="S23" s="49">
        <v>25.9</v>
      </c>
      <c r="T23" s="49">
        <v>26</v>
      </c>
      <c r="U23" s="49">
        <v>26</v>
      </c>
      <c r="V23" s="49">
        <v>25.9</v>
      </c>
      <c r="W23" s="49">
        <v>27.9</v>
      </c>
      <c r="X23" s="49">
        <v>27.9</v>
      </c>
      <c r="Y23" s="49">
        <v>26.6</v>
      </c>
      <c r="Z23" s="49">
        <v>28</v>
      </c>
      <c r="AA23" s="49">
        <v>28</v>
      </c>
      <c r="AB23" s="49">
        <v>28</v>
      </c>
      <c r="AC23" s="49">
        <v>28</v>
      </c>
      <c r="AD23" s="49">
        <v>28</v>
      </c>
      <c r="AE23" s="49">
        <v>28</v>
      </c>
      <c r="AF23" s="49">
        <v>28</v>
      </c>
      <c r="AG23" s="59">
        <v>22</v>
      </c>
      <c r="AH23" s="52">
        <f t="shared" si="2"/>
        <v>28.1</v>
      </c>
      <c r="AI23" s="53">
        <f t="shared" si="3"/>
        <v>25.9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ht="14.45" x14ac:dyDescent="0.3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56">
        <v>21</v>
      </c>
      <c r="H24" s="56">
        <v>21</v>
      </c>
      <c r="I24" s="56">
        <v>21</v>
      </c>
      <c r="J24" s="56">
        <v>21</v>
      </c>
      <c r="K24" s="56">
        <v>21</v>
      </c>
      <c r="L24" s="56">
        <v>21</v>
      </c>
      <c r="M24" s="49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21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ht="14.45" x14ac:dyDescent="0.35">
      <c r="A25" s="233" t="s">
        <v>28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14</v>
      </c>
      <c r="AC25" s="49">
        <v>14</v>
      </c>
      <c r="AD25" s="49">
        <v>14</v>
      </c>
      <c r="AE25" s="49">
        <v>14</v>
      </c>
      <c r="AF25" s="49">
        <v>14</v>
      </c>
      <c r="AG25" s="59">
        <v>14.9</v>
      </c>
      <c r="AH25" s="52">
        <f t="shared" si="2"/>
        <v>14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ht="14.45" x14ac:dyDescent="0.3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56">
        <v>12</v>
      </c>
      <c r="H26" s="56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49">
        <v>12</v>
      </c>
      <c r="P26" s="49">
        <v>12</v>
      </c>
      <c r="Q26" s="49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ht="14.45" x14ac:dyDescent="0.3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ht="14.45" x14ac:dyDescent="0.35">
      <c r="A28" s="233" t="s">
        <v>31</v>
      </c>
      <c r="B28" s="49">
        <v>10</v>
      </c>
      <c r="C28" s="49">
        <v>10</v>
      </c>
      <c r="D28" s="49">
        <v>10</v>
      </c>
      <c r="E28" s="49">
        <v>10</v>
      </c>
      <c r="F28" s="49">
        <v>10</v>
      </c>
      <c r="G28" s="56">
        <v>10</v>
      </c>
      <c r="H28" s="56">
        <v>10</v>
      </c>
      <c r="I28" s="56">
        <v>10</v>
      </c>
      <c r="J28" s="56">
        <v>10</v>
      </c>
      <c r="K28" s="56">
        <v>10</v>
      </c>
      <c r="L28" s="56">
        <v>0</v>
      </c>
      <c r="M28" s="56">
        <v>0</v>
      </c>
      <c r="N28" s="56">
        <v>12</v>
      </c>
      <c r="O28" s="49">
        <v>12</v>
      </c>
      <c r="P28" s="49">
        <v>12</v>
      </c>
      <c r="Q28" s="49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ht="14.45" x14ac:dyDescent="0.3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49">
        <v>10</v>
      </c>
      <c r="P29" s="49">
        <v>10</v>
      </c>
      <c r="Q29" s="49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ht="14.45" x14ac:dyDescent="0.3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ht="14.45" x14ac:dyDescent="0.35">
      <c r="A31" s="233" t="s">
        <v>34</v>
      </c>
      <c r="B31" s="49">
        <v>8.1999999999999993</v>
      </c>
      <c r="C31" s="49">
        <v>8.1999999999999993</v>
      </c>
      <c r="D31" s="49">
        <v>8.1999999999999993</v>
      </c>
      <c r="E31" s="49">
        <v>8.1999999999999993</v>
      </c>
      <c r="F31" s="49">
        <v>8.1999999999999993</v>
      </c>
      <c r="G31" s="56">
        <v>8.1999999999999993</v>
      </c>
      <c r="H31" s="56">
        <v>8.1999999999999993</v>
      </c>
      <c r="I31" s="56">
        <v>8.1999999999999993</v>
      </c>
      <c r="J31" s="56">
        <v>8.1999999999999993</v>
      </c>
      <c r="K31" s="56">
        <v>8.1999999999999993</v>
      </c>
      <c r="L31" s="56">
        <v>8.1999999999999993</v>
      </c>
      <c r="M31" s="49">
        <v>8.1999999999999993</v>
      </c>
      <c r="N31" s="49">
        <v>8.1999999999999993</v>
      </c>
      <c r="O31" s="49">
        <v>8.1999999999999993</v>
      </c>
      <c r="P31" s="49">
        <v>8.1999999999999993</v>
      </c>
      <c r="Q31" s="49">
        <v>8.1999999999999993</v>
      </c>
      <c r="R31" s="49">
        <v>8.1999999999999993</v>
      </c>
      <c r="S31" s="49">
        <v>8.1999999999999993</v>
      </c>
      <c r="T31" s="49">
        <v>8.1999999999999993</v>
      </c>
      <c r="U31" s="49">
        <v>8.1999999999999993</v>
      </c>
      <c r="V31" s="49">
        <v>8.1999999999999993</v>
      </c>
      <c r="W31" s="49">
        <v>8.1999999999999993</v>
      </c>
      <c r="X31" s="49">
        <v>8.1999999999999993</v>
      </c>
      <c r="Y31" s="49">
        <v>8.1999999999999993</v>
      </c>
      <c r="Z31" s="49">
        <v>8.1999999999999993</v>
      </c>
      <c r="AA31" s="49">
        <v>8.1999999999999993</v>
      </c>
      <c r="AB31" s="49">
        <v>8.1999999999999993</v>
      </c>
      <c r="AC31" s="49">
        <v>8.1999999999999993</v>
      </c>
      <c r="AD31" s="49">
        <v>8.1999999999999993</v>
      </c>
      <c r="AE31" s="49">
        <v>8.1999999999999993</v>
      </c>
      <c r="AF31" s="49">
        <v>8.1999999999999993</v>
      </c>
      <c r="AG31" s="59">
        <v>10</v>
      </c>
      <c r="AH31" s="52">
        <f t="shared" si="2"/>
        <v>8.1999999999999993</v>
      </c>
      <c r="AI31" s="53">
        <f t="shared" si="3"/>
        <v>8.1999999999999993</v>
      </c>
      <c r="AK31" s="54"/>
    </row>
    <row r="32" spans="1:88" ht="14.45" x14ac:dyDescent="0.35">
      <c r="A32" s="58" t="s">
        <v>252</v>
      </c>
      <c r="B32" s="49"/>
      <c r="C32" s="49"/>
      <c r="D32" s="49"/>
      <c r="E32" s="49"/>
      <c r="F32" s="49"/>
      <c r="G32" s="56"/>
      <c r="H32" s="56"/>
      <c r="I32" s="56"/>
      <c r="J32" s="56"/>
      <c r="K32" s="56"/>
      <c r="L32" s="5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ht="14.45" x14ac:dyDescent="0.35">
      <c r="A33" s="237" t="s">
        <v>35</v>
      </c>
      <c r="B33" s="56">
        <v>150</v>
      </c>
      <c r="C33" s="56">
        <v>150</v>
      </c>
      <c r="D33" s="56">
        <v>150</v>
      </c>
      <c r="E33" s="56">
        <v>150</v>
      </c>
      <c r="F33" s="56">
        <v>150</v>
      </c>
      <c r="G33" s="56">
        <v>150</v>
      </c>
      <c r="H33" s="56">
        <v>150</v>
      </c>
      <c r="I33" s="56">
        <v>150</v>
      </c>
      <c r="J33" s="56">
        <v>150</v>
      </c>
      <c r="K33" s="56">
        <v>150</v>
      </c>
      <c r="L33" s="56">
        <v>150</v>
      </c>
      <c r="M33" s="56">
        <v>150</v>
      </c>
      <c r="N33" s="56">
        <v>150</v>
      </c>
      <c r="O33" s="56">
        <v>150</v>
      </c>
      <c r="P33" s="56">
        <v>150</v>
      </c>
      <c r="Q33" s="56">
        <v>150</v>
      </c>
      <c r="R33" s="56">
        <v>150</v>
      </c>
      <c r="S33" s="56">
        <v>150</v>
      </c>
      <c r="T33" s="56">
        <v>150</v>
      </c>
      <c r="U33" s="56">
        <v>150</v>
      </c>
      <c r="V33" s="56">
        <v>150</v>
      </c>
      <c r="W33" s="56">
        <v>150</v>
      </c>
      <c r="X33" s="56">
        <v>150</v>
      </c>
      <c r="Y33" s="56">
        <v>150</v>
      </c>
      <c r="Z33" s="56">
        <v>150</v>
      </c>
      <c r="AA33" s="56">
        <v>150</v>
      </c>
      <c r="AB33" s="56">
        <v>150</v>
      </c>
      <c r="AC33" s="56">
        <v>150</v>
      </c>
      <c r="AD33" s="56">
        <v>150</v>
      </c>
      <c r="AE33" s="56">
        <v>150</v>
      </c>
      <c r="AF33" s="56">
        <v>150</v>
      </c>
      <c r="AG33" s="59">
        <v>85</v>
      </c>
      <c r="AH33" s="52">
        <f t="shared" si="2"/>
        <v>150</v>
      </c>
      <c r="AI33" s="53">
        <f t="shared" si="3"/>
        <v>150</v>
      </c>
      <c r="AK33" s="54"/>
    </row>
    <row r="34" spans="1:41" thickBot="1" x14ac:dyDescent="0.4">
      <c r="A34" s="238" t="s">
        <v>36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56"/>
      <c r="AF34" s="56"/>
      <c r="AG34" s="59">
        <v>240</v>
      </c>
      <c r="AH34" s="52">
        <f t="shared" si="2"/>
        <v>0</v>
      </c>
      <c r="AI34" s="53">
        <f t="shared" si="3"/>
        <v>0</v>
      </c>
      <c r="AK34" s="54"/>
    </row>
    <row r="35" spans="1:41" thickBot="1" x14ac:dyDescent="0.4">
      <c r="A35" s="239" t="s">
        <v>37</v>
      </c>
      <c r="B35" s="69">
        <f>SUM(B11:B33)</f>
        <v>397.2</v>
      </c>
      <c r="C35" s="69">
        <f t="shared" ref="C35:AF35" si="4">SUM(C11:C33)</f>
        <v>394.70000000000005</v>
      </c>
      <c r="D35" s="69">
        <f t="shared" si="4"/>
        <v>391.9</v>
      </c>
      <c r="E35" s="69">
        <f t="shared" si="4"/>
        <v>393.7</v>
      </c>
      <c r="F35" s="69">
        <f t="shared" si="4"/>
        <v>395.7</v>
      </c>
      <c r="G35" s="69">
        <f t="shared" si="4"/>
        <v>395.2</v>
      </c>
      <c r="H35" s="69">
        <f t="shared" si="4"/>
        <v>398.2</v>
      </c>
      <c r="I35" s="69">
        <f t="shared" si="4"/>
        <v>400</v>
      </c>
      <c r="J35" s="69">
        <f t="shared" si="4"/>
        <v>400.5</v>
      </c>
      <c r="K35" s="69">
        <f t="shared" si="4"/>
        <v>398.70000000000005</v>
      </c>
      <c r="L35" s="69">
        <f t="shared" si="4"/>
        <v>387.6</v>
      </c>
      <c r="M35" s="69">
        <f t="shared" si="4"/>
        <v>386.9</v>
      </c>
      <c r="N35" s="69">
        <f t="shared" si="4"/>
        <v>396.8</v>
      </c>
      <c r="O35" s="69">
        <f t="shared" si="4"/>
        <v>398</v>
      </c>
      <c r="P35" s="69">
        <f t="shared" si="4"/>
        <v>399</v>
      </c>
      <c r="Q35" s="69">
        <f t="shared" si="4"/>
        <v>399</v>
      </c>
      <c r="R35" s="69">
        <f t="shared" si="4"/>
        <v>399.3</v>
      </c>
      <c r="S35" s="69">
        <f t="shared" si="4"/>
        <v>397.8</v>
      </c>
      <c r="T35" s="69">
        <f t="shared" si="4"/>
        <v>398.20000000000005</v>
      </c>
      <c r="U35" s="69">
        <f t="shared" si="4"/>
        <v>398.3</v>
      </c>
      <c r="V35" s="69">
        <f t="shared" si="4"/>
        <v>398.3</v>
      </c>
      <c r="W35" s="69">
        <f t="shared" si="4"/>
        <v>400.3</v>
      </c>
      <c r="X35" s="69">
        <f t="shared" si="4"/>
        <v>400.1</v>
      </c>
      <c r="Y35" s="69">
        <f t="shared" si="4"/>
        <v>400.5</v>
      </c>
      <c r="Z35" s="69">
        <f t="shared" si="4"/>
        <v>394.9</v>
      </c>
      <c r="AA35" s="69">
        <f t="shared" si="4"/>
        <v>401.8</v>
      </c>
      <c r="AB35" s="69">
        <f t="shared" si="4"/>
        <v>415.8</v>
      </c>
      <c r="AC35" s="69">
        <f t="shared" si="4"/>
        <v>414.1</v>
      </c>
      <c r="AD35" s="69">
        <f t="shared" si="4"/>
        <v>414.1</v>
      </c>
      <c r="AE35" s="69">
        <f t="shared" si="4"/>
        <v>414.1</v>
      </c>
      <c r="AF35" s="69">
        <f t="shared" si="4"/>
        <v>414.1</v>
      </c>
      <c r="AG35" s="59">
        <f>SUM(AG11:AG34)</f>
        <v>1287.4000000000001</v>
      </c>
      <c r="AH35" s="52">
        <f t="shared" si="2"/>
        <v>415.8</v>
      </c>
      <c r="AI35" s="53">
        <f t="shared" si="3"/>
        <v>386.9</v>
      </c>
      <c r="AK35" s="54"/>
    </row>
    <row r="36" spans="1:41" ht="14.45" x14ac:dyDescent="0.35">
      <c r="A36" s="55" t="s">
        <v>38</v>
      </c>
      <c r="B36" s="56">
        <v>142.5</v>
      </c>
      <c r="C36" s="56">
        <v>142.4</v>
      </c>
      <c r="D36" s="56">
        <v>142</v>
      </c>
      <c r="E36" s="56">
        <v>141</v>
      </c>
      <c r="F36" s="56">
        <v>141.19999999999999</v>
      </c>
      <c r="G36" s="56">
        <v>141.5</v>
      </c>
      <c r="H36" s="56">
        <v>141.80000000000001</v>
      </c>
      <c r="I36" s="56">
        <v>141.80000000000001</v>
      </c>
      <c r="J36" s="56">
        <v>141.9</v>
      </c>
      <c r="K36" s="56">
        <v>141.69999999999999</v>
      </c>
      <c r="L36" s="49">
        <v>141.80000000000001</v>
      </c>
      <c r="M36" s="49">
        <v>140</v>
      </c>
      <c r="N36" s="49">
        <v>141.6</v>
      </c>
      <c r="O36" s="49">
        <v>142.19999999999999</v>
      </c>
      <c r="P36" s="49">
        <v>142.80000000000001</v>
      </c>
      <c r="Q36" s="49">
        <v>142.69999999999999</v>
      </c>
      <c r="R36" s="49">
        <v>142.80000000000001</v>
      </c>
      <c r="S36" s="49">
        <v>142.4</v>
      </c>
      <c r="T36" s="49">
        <v>142.5</v>
      </c>
      <c r="U36" s="49">
        <v>142.69999999999999</v>
      </c>
      <c r="V36" s="49">
        <v>142.6</v>
      </c>
      <c r="W36" s="49">
        <v>143.1</v>
      </c>
      <c r="X36" s="49">
        <v>143.1</v>
      </c>
      <c r="Y36" s="49">
        <v>0</v>
      </c>
      <c r="Z36" s="49">
        <v>139.69999999999999</v>
      </c>
      <c r="AA36" s="48">
        <v>139.69999999999999</v>
      </c>
      <c r="AB36" s="48">
        <v>144</v>
      </c>
      <c r="AC36" s="48">
        <v>143.69999999999999</v>
      </c>
      <c r="AD36" s="48">
        <v>144</v>
      </c>
      <c r="AE36" s="48">
        <v>143.30000000000001</v>
      </c>
      <c r="AF36" s="48">
        <v>143.30000000000001</v>
      </c>
      <c r="AG36" s="57">
        <v>144</v>
      </c>
      <c r="AH36" s="52">
        <f t="shared" si="2"/>
        <v>144</v>
      </c>
      <c r="AI36" s="53">
        <f t="shared" si="3"/>
        <v>0</v>
      </c>
      <c r="AK36" s="54"/>
    </row>
    <row r="37" spans="1:41" ht="14.45" x14ac:dyDescent="0.35">
      <c r="A37" s="58" t="s">
        <v>39</v>
      </c>
      <c r="B37" s="56">
        <v>69.7</v>
      </c>
      <c r="C37" s="56">
        <v>69.5</v>
      </c>
      <c r="D37" s="56">
        <v>70</v>
      </c>
      <c r="E37" s="56">
        <v>69.599999999999994</v>
      </c>
      <c r="F37" s="56">
        <v>71</v>
      </c>
      <c r="G37" s="56">
        <v>69.2</v>
      </c>
      <c r="H37" s="56">
        <v>69.400000000000006</v>
      </c>
      <c r="I37" s="56">
        <v>69.3</v>
      </c>
      <c r="J37" s="56">
        <v>69.3</v>
      </c>
      <c r="K37" s="56">
        <v>69.599999999999994</v>
      </c>
      <c r="L37" s="70">
        <v>70.5</v>
      </c>
      <c r="M37" s="70">
        <v>70</v>
      </c>
      <c r="N37" s="70">
        <v>69.7</v>
      </c>
      <c r="O37" s="70">
        <v>70.5</v>
      </c>
      <c r="P37" s="70">
        <v>70.400000000000006</v>
      </c>
      <c r="Q37" s="70">
        <v>69.900000000000006</v>
      </c>
      <c r="R37" s="70">
        <v>69.8</v>
      </c>
      <c r="S37" s="70">
        <v>70.900000000000006</v>
      </c>
      <c r="T37" s="70">
        <v>71</v>
      </c>
      <c r="U37" s="70">
        <v>71.099999999999994</v>
      </c>
      <c r="V37" s="70">
        <v>70.599999999999994</v>
      </c>
      <c r="W37" s="70">
        <v>71.5</v>
      </c>
      <c r="X37" s="70">
        <v>70.5</v>
      </c>
      <c r="Y37" s="70">
        <v>70.2</v>
      </c>
      <c r="Z37" s="70">
        <v>71.8</v>
      </c>
      <c r="AA37" s="56">
        <v>71.8</v>
      </c>
      <c r="AB37" s="56">
        <v>36</v>
      </c>
      <c r="AC37" s="56">
        <v>35</v>
      </c>
      <c r="AD37" s="56">
        <v>35</v>
      </c>
      <c r="AE37" s="56">
        <v>35</v>
      </c>
      <c r="AF37" s="56">
        <v>35</v>
      </c>
      <c r="AG37" s="59">
        <v>70</v>
      </c>
      <c r="AH37" s="52">
        <f t="shared" si="2"/>
        <v>71.8</v>
      </c>
      <c r="AI37" s="53">
        <f t="shared" si="3"/>
        <v>35</v>
      </c>
      <c r="AK37" s="54"/>
    </row>
    <row r="38" spans="1:41" ht="14.45" x14ac:dyDescent="0.35">
      <c r="A38" s="58" t="s">
        <v>40</v>
      </c>
      <c r="B38" s="56">
        <v>42.3</v>
      </c>
      <c r="C38" s="56">
        <v>42.1</v>
      </c>
      <c r="D38" s="56">
        <v>42.2</v>
      </c>
      <c r="E38" s="56">
        <v>42.2</v>
      </c>
      <c r="F38" s="56">
        <v>42</v>
      </c>
      <c r="G38" s="56">
        <v>42.7</v>
      </c>
      <c r="H38" s="56">
        <v>42.6</v>
      </c>
      <c r="I38" s="56">
        <v>42.8</v>
      </c>
      <c r="J38" s="56">
        <v>42.6</v>
      </c>
      <c r="K38" s="56">
        <v>42.6</v>
      </c>
      <c r="L38" s="70">
        <v>43</v>
      </c>
      <c r="M38" s="70">
        <v>43</v>
      </c>
      <c r="N38" s="70">
        <v>42.7</v>
      </c>
      <c r="O38" s="70">
        <v>43.5</v>
      </c>
      <c r="P38" s="70">
        <v>42.8</v>
      </c>
      <c r="Q38" s="70">
        <v>42.9</v>
      </c>
      <c r="R38" s="70">
        <v>42.8</v>
      </c>
      <c r="S38" s="70">
        <v>42.9</v>
      </c>
      <c r="T38" s="70">
        <v>63.1</v>
      </c>
      <c r="U38" s="70">
        <v>63.5</v>
      </c>
      <c r="V38" s="70">
        <v>63.9</v>
      </c>
      <c r="W38" s="70">
        <v>63.4</v>
      </c>
      <c r="X38" s="70">
        <v>63.6</v>
      </c>
      <c r="Y38" s="70">
        <v>63.5</v>
      </c>
      <c r="Z38" s="70">
        <v>63.7</v>
      </c>
      <c r="AA38" s="56">
        <v>63.7</v>
      </c>
      <c r="AB38" s="56">
        <v>63.8</v>
      </c>
      <c r="AC38" s="56">
        <v>63.5</v>
      </c>
      <c r="AD38" s="56">
        <v>63.6</v>
      </c>
      <c r="AE38" s="56">
        <v>63.8</v>
      </c>
      <c r="AF38" s="56">
        <v>63.8</v>
      </c>
      <c r="AG38" s="59">
        <v>69</v>
      </c>
      <c r="AH38" s="52">
        <f t="shared" si="2"/>
        <v>63.9</v>
      </c>
      <c r="AI38" s="53">
        <f t="shared" si="3"/>
        <v>42</v>
      </c>
      <c r="AK38" s="54"/>
    </row>
    <row r="39" spans="1:41" ht="14.45" x14ac:dyDescent="0.35">
      <c r="A39" s="58" t="s">
        <v>41</v>
      </c>
      <c r="B39" s="56">
        <v>29.2</v>
      </c>
      <c r="C39" s="56">
        <v>29</v>
      </c>
      <c r="D39" s="56">
        <v>29</v>
      </c>
      <c r="E39" s="56">
        <v>29</v>
      </c>
      <c r="F39" s="56">
        <v>29</v>
      </c>
      <c r="G39" s="56">
        <v>28.7</v>
      </c>
      <c r="H39" s="56">
        <v>29</v>
      </c>
      <c r="I39" s="56">
        <v>29</v>
      </c>
      <c r="J39" s="56">
        <v>29</v>
      </c>
      <c r="K39" s="56">
        <v>29</v>
      </c>
      <c r="L39" s="70">
        <v>29</v>
      </c>
      <c r="M39" s="70">
        <v>29</v>
      </c>
      <c r="N39" s="70">
        <v>28.7</v>
      </c>
      <c r="O39" s="70">
        <v>29</v>
      </c>
      <c r="P39" s="70">
        <v>29</v>
      </c>
      <c r="Q39" s="70">
        <v>29</v>
      </c>
      <c r="R39" s="70">
        <v>28.7</v>
      </c>
      <c r="S39" s="70">
        <v>29</v>
      </c>
      <c r="T39" s="70">
        <v>29.2</v>
      </c>
      <c r="U39" s="70">
        <v>29.2</v>
      </c>
      <c r="V39" s="70">
        <v>29.2</v>
      </c>
      <c r="W39" s="70">
        <v>29.2</v>
      </c>
      <c r="X39" s="70">
        <v>29.2</v>
      </c>
      <c r="Y39" s="70">
        <v>29.2</v>
      </c>
      <c r="Z39" s="70">
        <v>29</v>
      </c>
      <c r="AA39" s="56">
        <v>29</v>
      </c>
      <c r="AB39" s="56">
        <v>29</v>
      </c>
      <c r="AC39" s="56">
        <v>29</v>
      </c>
      <c r="AD39" s="56">
        <v>29</v>
      </c>
      <c r="AE39" s="56">
        <v>29</v>
      </c>
      <c r="AF39" s="56">
        <v>29</v>
      </c>
      <c r="AG39" s="59">
        <v>60</v>
      </c>
      <c r="AH39" s="52">
        <f t="shared" si="2"/>
        <v>29.2</v>
      </c>
      <c r="AI39" s="53">
        <f t="shared" si="3"/>
        <v>28.7</v>
      </c>
      <c r="AK39" s="54"/>
    </row>
    <row r="40" spans="1:41" ht="14.45" x14ac:dyDescent="0.35">
      <c r="A40" s="58" t="s">
        <v>42</v>
      </c>
      <c r="B40" s="56">
        <v>29.3</v>
      </c>
      <c r="C40" s="56">
        <v>29.3</v>
      </c>
      <c r="D40" s="56">
        <v>29.3</v>
      </c>
      <c r="E40" s="56">
        <v>29.3</v>
      </c>
      <c r="F40" s="56">
        <v>29</v>
      </c>
      <c r="G40" s="56">
        <v>29.2</v>
      </c>
      <c r="H40" s="56">
        <v>29.2</v>
      </c>
      <c r="I40" s="56">
        <v>29.3</v>
      </c>
      <c r="J40" s="56">
        <v>29.3</v>
      </c>
      <c r="K40" s="56">
        <v>29.2</v>
      </c>
      <c r="L40" s="49">
        <v>29.2</v>
      </c>
      <c r="M40" s="49">
        <v>29.1</v>
      </c>
      <c r="N40" s="49">
        <v>29.1</v>
      </c>
      <c r="O40" s="49">
        <v>29.1</v>
      </c>
      <c r="P40" s="49">
        <v>29.1</v>
      </c>
      <c r="Q40" s="49">
        <v>29.1</v>
      </c>
      <c r="R40" s="49">
        <v>29.1</v>
      </c>
      <c r="S40" s="49">
        <v>29.5</v>
      </c>
      <c r="T40" s="49">
        <v>29.5</v>
      </c>
      <c r="U40" s="49">
        <v>29.4</v>
      </c>
      <c r="V40" s="70">
        <v>30</v>
      </c>
      <c r="W40" s="70">
        <v>30</v>
      </c>
      <c r="X40" s="70">
        <v>30</v>
      </c>
      <c r="Y40" s="70">
        <v>30</v>
      </c>
      <c r="Z40" s="70">
        <v>30</v>
      </c>
      <c r="AA40" s="56">
        <v>30</v>
      </c>
      <c r="AB40" s="56">
        <v>30</v>
      </c>
      <c r="AC40" s="56">
        <v>30</v>
      </c>
      <c r="AD40" s="56">
        <v>30</v>
      </c>
      <c r="AE40" s="56">
        <v>30</v>
      </c>
      <c r="AF40" s="56">
        <v>30</v>
      </c>
      <c r="AG40" s="59">
        <v>30</v>
      </c>
      <c r="AH40" s="52">
        <f t="shared" si="2"/>
        <v>30</v>
      </c>
      <c r="AI40" s="53">
        <f t="shared" si="3"/>
        <v>29</v>
      </c>
      <c r="AK40" s="54"/>
    </row>
    <row r="41" spans="1:41" ht="14.45" x14ac:dyDescent="0.35">
      <c r="A41" s="58" t="s">
        <v>253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6"/>
      <c r="AB41" s="56"/>
      <c r="AC41" s="56"/>
      <c r="AD41" s="56"/>
      <c r="AE41" s="56"/>
      <c r="AF41" s="56"/>
      <c r="AG41" s="59"/>
      <c r="AH41" s="52"/>
      <c r="AI41" s="53"/>
      <c r="AK41" s="54"/>
    </row>
    <row r="42" spans="1:41" ht="14.45" x14ac:dyDescent="0.35">
      <c r="A42" s="58" t="s">
        <v>43</v>
      </c>
      <c r="B42" s="71">
        <v>10.4</v>
      </c>
      <c r="C42" s="71">
        <v>10.4</v>
      </c>
      <c r="D42" s="71">
        <v>10.4</v>
      </c>
      <c r="E42" s="71">
        <v>10.5</v>
      </c>
      <c r="F42" s="71">
        <v>10.5</v>
      </c>
      <c r="G42" s="71">
        <v>10.5</v>
      </c>
      <c r="H42" s="71">
        <v>10.5</v>
      </c>
      <c r="I42" s="71">
        <v>9.5</v>
      </c>
      <c r="J42" s="71">
        <v>9.6999999999999993</v>
      </c>
      <c r="K42" s="71">
        <v>9.6999999999999993</v>
      </c>
      <c r="L42" s="49">
        <v>9.6999999999999993</v>
      </c>
      <c r="M42" s="49">
        <v>9.6999999999999993</v>
      </c>
      <c r="N42" s="49">
        <v>9.6999999999999993</v>
      </c>
      <c r="O42" s="49">
        <v>9.9</v>
      </c>
      <c r="P42" s="49">
        <v>9.9</v>
      </c>
      <c r="Q42" s="49">
        <v>10.6</v>
      </c>
      <c r="R42" s="49">
        <v>10.6</v>
      </c>
      <c r="S42" s="49">
        <v>10.5</v>
      </c>
      <c r="T42" s="49">
        <v>10.6</v>
      </c>
      <c r="U42" s="49">
        <v>10.7</v>
      </c>
      <c r="V42" s="49">
        <v>10.7</v>
      </c>
      <c r="W42" s="49">
        <v>10.7</v>
      </c>
      <c r="X42" s="49">
        <v>10.6</v>
      </c>
      <c r="Y42" s="49">
        <v>10.7</v>
      </c>
      <c r="Z42" s="49">
        <v>10.6</v>
      </c>
      <c r="AA42" s="56">
        <v>10.6</v>
      </c>
      <c r="AB42" s="56">
        <v>10.6</v>
      </c>
      <c r="AC42" s="56">
        <v>10.6</v>
      </c>
      <c r="AD42" s="56">
        <v>10.6</v>
      </c>
      <c r="AE42" s="56">
        <v>10.6</v>
      </c>
      <c r="AF42" s="56">
        <v>10.6</v>
      </c>
      <c r="AG42" s="59">
        <v>24</v>
      </c>
      <c r="AH42" s="52">
        <f t="shared" si="2"/>
        <v>10.7</v>
      </c>
      <c r="AI42" s="53">
        <f t="shared" si="3"/>
        <v>9.5</v>
      </c>
      <c r="AK42" s="54"/>
    </row>
    <row r="43" spans="1:41" ht="14.45" x14ac:dyDescent="0.35">
      <c r="A43" s="58" t="s">
        <v>44</v>
      </c>
      <c r="B43" s="56">
        <v>2.2000000000000002</v>
      </c>
      <c r="C43" s="56">
        <v>2.2000000000000002</v>
      </c>
      <c r="D43" s="56">
        <v>2.2000000000000002</v>
      </c>
      <c r="E43" s="56">
        <v>2.2000000000000002</v>
      </c>
      <c r="F43" s="56">
        <v>2.2000000000000002</v>
      </c>
      <c r="G43" s="56">
        <v>2.2000000000000002</v>
      </c>
      <c r="H43" s="56">
        <v>2.2000000000000002</v>
      </c>
      <c r="I43" s="56">
        <v>2.2000000000000002</v>
      </c>
      <c r="J43" s="56">
        <v>2.2000000000000002</v>
      </c>
      <c r="K43" s="56">
        <v>2.2000000000000002</v>
      </c>
      <c r="L43" s="49">
        <v>2.2000000000000002</v>
      </c>
      <c r="M43" s="49">
        <v>2.2000000000000002</v>
      </c>
      <c r="N43" s="49">
        <v>2.2000000000000002</v>
      </c>
      <c r="O43" s="49">
        <v>2.2000000000000002</v>
      </c>
      <c r="P43" s="49">
        <v>2.2000000000000002</v>
      </c>
      <c r="Q43" s="49">
        <v>2.2000000000000002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2.2000000000000002</v>
      </c>
      <c r="Y43" s="49">
        <v>2.2000000000000002</v>
      </c>
      <c r="Z43" s="49">
        <v>2.2000000000000002</v>
      </c>
      <c r="AA43" s="56">
        <v>2.2000000000000002</v>
      </c>
      <c r="AB43" s="56">
        <v>2.2000000000000002</v>
      </c>
      <c r="AC43" s="56">
        <v>2.2000000000000002</v>
      </c>
      <c r="AD43" s="56">
        <v>2.2000000000000002</v>
      </c>
      <c r="AE43" s="56">
        <v>2.2000000000000002</v>
      </c>
      <c r="AF43" s="56">
        <v>2.2000000000000002</v>
      </c>
      <c r="AG43" s="59">
        <v>15</v>
      </c>
      <c r="AH43" s="52">
        <f t="shared" si="2"/>
        <v>2.2000000000000002</v>
      </c>
      <c r="AI43" s="53">
        <f t="shared" si="3"/>
        <v>0</v>
      </c>
      <c r="AK43" s="54"/>
    </row>
    <row r="44" spans="1:41" ht="14.45" x14ac:dyDescent="0.35">
      <c r="A44" s="58" t="s">
        <v>45</v>
      </c>
      <c r="B44" s="56">
        <v>7</v>
      </c>
      <c r="C44" s="56">
        <v>7</v>
      </c>
      <c r="D44" s="56">
        <v>7</v>
      </c>
      <c r="E44" s="56">
        <v>7</v>
      </c>
      <c r="F44" s="56">
        <v>7</v>
      </c>
      <c r="G44" s="56">
        <v>7</v>
      </c>
      <c r="H44" s="56">
        <v>7</v>
      </c>
      <c r="I44" s="56">
        <v>7</v>
      </c>
      <c r="J44" s="56">
        <v>7</v>
      </c>
      <c r="K44" s="56">
        <v>7</v>
      </c>
      <c r="L44" s="49">
        <v>7</v>
      </c>
      <c r="M44" s="49">
        <v>7</v>
      </c>
      <c r="N44" s="49">
        <v>7</v>
      </c>
      <c r="O44" s="49">
        <v>7</v>
      </c>
      <c r="P44" s="49">
        <v>7</v>
      </c>
      <c r="Q44" s="49">
        <v>7</v>
      </c>
      <c r="R44" s="49">
        <v>7</v>
      </c>
      <c r="S44" s="49">
        <v>7</v>
      </c>
      <c r="T44" s="49">
        <v>7</v>
      </c>
      <c r="U44" s="49">
        <v>7</v>
      </c>
      <c r="V44" s="49">
        <v>7</v>
      </c>
      <c r="W44" s="49">
        <v>7</v>
      </c>
      <c r="X44" s="49">
        <v>7</v>
      </c>
      <c r="Y44" s="49">
        <v>7</v>
      </c>
      <c r="Z44" s="49">
        <v>7</v>
      </c>
      <c r="AA44" s="56">
        <v>7</v>
      </c>
      <c r="AB44" s="56">
        <v>7</v>
      </c>
      <c r="AC44" s="56">
        <v>7</v>
      </c>
      <c r="AD44" s="56">
        <v>7</v>
      </c>
      <c r="AE44" s="56">
        <v>7</v>
      </c>
      <c r="AF44" s="56">
        <v>7</v>
      </c>
      <c r="AG44" s="59">
        <v>14.1</v>
      </c>
      <c r="AH44" s="52">
        <f t="shared" si="2"/>
        <v>7</v>
      </c>
      <c r="AI44" s="53">
        <f t="shared" si="3"/>
        <v>7</v>
      </c>
      <c r="AK44" s="54"/>
      <c r="AL44" s="64"/>
      <c r="AO44" s="64"/>
    </row>
    <row r="45" spans="1:41" s="64" customFormat="1" ht="14.45" x14ac:dyDescent="0.35">
      <c r="A45" s="72" t="s">
        <v>46</v>
      </c>
      <c r="B45" s="71">
        <v>13</v>
      </c>
      <c r="C45" s="71">
        <v>13</v>
      </c>
      <c r="D45" s="71">
        <v>9</v>
      </c>
      <c r="E45" s="71">
        <v>9</v>
      </c>
      <c r="F45" s="71">
        <v>13</v>
      </c>
      <c r="G45" s="71">
        <v>13</v>
      </c>
      <c r="H45" s="71">
        <v>13</v>
      </c>
      <c r="I45" s="71">
        <v>13</v>
      </c>
      <c r="J45" s="71">
        <v>13</v>
      </c>
      <c r="K45" s="71">
        <v>13</v>
      </c>
      <c r="L45" s="49">
        <v>13</v>
      </c>
      <c r="M45" s="49">
        <v>13</v>
      </c>
      <c r="N45" s="49">
        <v>13</v>
      </c>
      <c r="O45" s="49">
        <v>13</v>
      </c>
      <c r="P45" s="49">
        <v>13.8</v>
      </c>
      <c r="Q45" s="49">
        <v>13.8</v>
      </c>
      <c r="R45" s="49">
        <v>13.8</v>
      </c>
      <c r="S45" s="49">
        <v>13.8</v>
      </c>
      <c r="T45" s="49">
        <v>13.8</v>
      </c>
      <c r="U45" s="49">
        <v>13.8</v>
      </c>
      <c r="V45" s="49">
        <v>13.8</v>
      </c>
      <c r="W45" s="49">
        <v>13.8</v>
      </c>
      <c r="X45" s="49">
        <v>13.8</v>
      </c>
      <c r="Y45" s="49">
        <v>0</v>
      </c>
      <c r="Z45" s="49">
        <v>13</v>
      </c>
      <c r="AA45" s="56">
        <v>13</v>
      </c>
      <c r="AB45" s="56">
        <v>13</v>
      </c>
      <c r="AC45" s="56">
        <v>13</v>
      </c>
      <c r="AD45" s="56">
        <v>13</v>
      </c>
      <c r="AE45" s="56">
        <v>13</v>
      </c>
      <c r="AF45" s="56">
        <v>13</v>
      </c>
      <c r="AG45" s="59">
        <v>14</v>
      </c>
      <c r="AH45" s="52">
        <f t="shared" si="2"/>
        <v>13.8</v>
      </c>
      <c r="AI45" s="53">
        <f t="shared" si="3"/>
        <v>0</v>
      </c>
      <c r="AJ45"/>
      <c r="AK45" s="54"/>
      <c r="AL45"/>
      <c r="AM45"/>
      <c r="AN45"/>
      <c r="AO45"/>
    </row>
    <row r="46" spans="1:41" ht="14.45" x14ac:dyDescent="0.35">
      <c r="A46" s="58" t="s">
        <v>47</v>
      </c>
      <c r="B46" s="56">
        <v>8.9</v>
      </c>
      <c r="C46" s="56">
        <v>8.9</v>
      </c>
      <c r="D46" s="56">
        <v>8.9</v>
      </c>
      <c r="E46" s="56">
        <v>8.9</v>
      </c>
      <c r="F46" s="56">
        <v>8.9</v>
      </c>
      <c r="G46" s="56">
        <v>8.3000000000000007</v>
      </c>
      <c r="H46" s="56">
        <v>8.3000000000000007</v>
      </c>
      <c r="I46" s="56">
        <v>8.3000000000000007</v>
      </c>
      <c r="J46" s="56">
        <v>8.3000000000000007</v>
      </c>
      <c r="K46" s="56">
        <v>8.3000000000000007</v>
      </c>
      <c r="L46" s="49">
        <v>8.3000000000000007</v>
      </c>
      <c r="M46" s="49">
        <v>8.3000000000000007</v>
      </c>
      <c r="N46" s="49">
        <v>8.3000000000000007</v>
      </c>
      <c r="O46" s="49">
        <v>8.3000000000000007</v>
      </c>
      <c r="P46" s="49">
        <v>8.3000000000000007</v>
      </c>
      <c r="Q46" s="49">
        <v>8.3000000000000007</v>
      </c>
      <c r="R46" s="49">
        <v>8.3000000000000007</v>
      </c>
      <c r="S46" s="49">
        <v>5.3</v>
      </c>
      <c r="T46" s="49">
        <v>7.9</v>
      </c>
      <c r="U46" s="49">
        <v>8.5</v>
      </c>
      <c r="V46" s="49">
        <v>8.5</v>
      </c>
      <c r="W46" s="49">
        <v>8.1</v>
      </c>
      <c r="X46" s="49">
        <v>8.6999999999999993</v>
      </c>
      <c r="Y46" s="49">
        <v>8.6999999999999993</v>
      </c>
      <c r="Z46" s="49">
        <v>8.6</v>
      </c>
      <c r="AA46" s="56">
        <v>8.6</v>
      </c>
      <c r="AB46" s="56">
        <v>8.6</v>
      </c>
      <c r="AC46" s="56">
        <v>8.6</v>
      </c>
      <c r="AD46" s="56">
        <v>8.6</v>
      </c>
      <c r="AE46" s="56">
        <v>8.6</v>
      </c>
      <c r="AF46" s="56">
        <v>8.6</v>
      </c>
      <c r="AG46" s="59">
        <v>10.050000000000001</v>
      </c>
      <c r="AH46" s="52">
        <f t="shared" si="2"/>
        <v>8.9</v>
      </c>
      <c r="AI46" s="53">
        <f t="shared" si="3"/>
        <v>5.3</v>
      </c>
      <c r="AK46" s="54"/>
    </row>
    <row r="47" spans="1:41" ht="14.45" x14ac:dyDescent="0.35">
      <c r="A47" s="58" t="s">
        <v>48</v>
      </c>
      <c r="B47" s="56">
        <v>6</v>
      </c>
      <c r="C47" s="56">
        <v>6</v>
      </c>
      <c r="D47" s="56">
        <v>6</v>
      </c>
      <c r="E47" s="56">
        <v>6</v>
      </c>
      <c r="F47" s="56">
        <v>6</v>
      </c>
      <c r="G47" s="56">
        <v>6</v>
      </c>
      <c r="H47" s="56">
        <v>6</v>
      </c>
      <c r="I47" s="56">
        <v>6</v>
      </c>
      <c r="J47" s="56">
        <v>6</v>
      </c>
      <c r="K47" s="56">
        <v>6</v>
      </c>
      <c r="L47" s="49">
        <v>6</v>
      </c>
      <c r="M47" s="49">
        <v>6</v>
      </c>
      <c r="N47" s="49">
        <v>6</v>
      </c>
      <c r="O47" s="49">
        <v>6</v>
      </c>
      <c r="P47" s="49">
        <v>6</v>
      </c>
      <c r="Q47" s="49">
        <v>6</v>
      </c>
      <c r="R47" s="49">
        <v>6</v>
      </c>
      <c r="S47" s="49">
        <v>6</v>
      </c>
      <c r="T47" s="49">
        <v>6</v>
      </c>
      <c r="U47" s="49">
        <v>6</v>
      </c>
      <c r="V47" s="49">
        <v>6</v>
      </c>
      <c r="W47" s="49">
        <v>6</v>
      </c>
      <c r="X47" s="49">
        <v>6</v>
      </c>
      <c r="Y47" s="49">
        <v>6</v>
      </c>
      <c r="Z47" s="49">
        <v>6</v>
      </c>
      <c r="AA47" s="56">
        <v>6</v>
      </c>
      <c r="AB47" s="56">
        <v>6</v>
      </c>
      <c r="AC47" s="56">
        <v>6</v>
      </c>
      <c r="AD47" s="56">
        <v>6</v>
      </c>
      <c r="AE47" s="56">
        <v>6</v>
      </c>
      <c r="AF47" s="56">
        <v>6</v>
      </c>
      <c r="AG47" s="59">
        <v>6.2</v>
      </c>
      <c r="AH47" s="52">
        <f t="shared" si="2"/>
        <v>6</v>
      </c>
      <c r="AI47" s="53">
        <f t="shared" si="3"/>
        <v>6</v>
      </c>
      <c r="AK47" s="54"/>
    </row>
    <row r="48" spans="1:41" thickBot="1" x14ac:dyDescent="0.4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thickBot="1" x14ac:dyDescent="0.4">
      <c r="A49" s="68" t="s">
        <v>50</v>
      </c>
      <c r="B49" s="69">
        <f t="shared" ref="B49:AG49" si="6">SUM(B36:B48)</f>
        <v>364.03999999999996</v>
      </c>
      <c r="C49" s="69">
        <f t="shared" si="6"/>
        <v>363.34</v>
      </c>
      <c r="D49" s="69">
        <f t="shared" si="6"/>
        <v>359.53999999999996</v>
      </c>
      <c r="E49" s="69">
        <f t="shared" si="6"/>
        <v>358.24</v>
      </c>
      <c r="F49" s="69">
        <f t="shared" si="6"/>
        <v>363.34</v>
      </c>
      <c r="G49" s="69">
        <f t="shared" si="6"/>
        <v>361.84</v>
      </c>
      <c r="H49" s="69">
        <f t="shared" si="6"/>
        <v>362.54</v>
      </c>
      <c r="I49" s="69">
        <f t="shared" si="6"/>
        <v>361.74000000000007</v>
      </c>
      <c r="J49" s="69">
        <f t="shared" si="6"/>
        <v>361.84</v>
      </c>
      <c r="K49" s="69">
        <f t="shared" si="6"/>
        <v>361.84</v>
      </c>
      <c r="L49" s="69">
        <f t="shared" si="6"/>
        <v>363.24</v>
      </c>
      <c r="M49" s="69">
        <f t="shared" si="6"/>
        <v>360.84000000000003</v>
      </c>
      <c r="N49" s="69">
        <f t="shared" si="6"/>
        <v>361.54</v>
      </c>
      <c r="O49" s="69">
        <f t="shared" si="6"/>
        <v>364.24</v>
      </c>
      <c r="P49" s="69">
        <f t="shared" si="6"/>
        <v>364.84000000000003</v>
      </c>
      <c r="Q49" s="69">
        <f t="shared" si="6"/>
        <v>365.04000000000008</v>
      </c>
      <c r="R49" s="69">
        <f t="shared" si="6"/>
        <v>362.44000000000011</v>
      </c>
      <c r="S49" s="69">
        <f t="shared" si="6"/>
        <v>360.84000000000003</v>
      </c>
      <c r="T49" s="69">
        <f t="shared" si="6"/>
        <v>384.14000000000004</v>
      </c>
      <c r="U49" s="69">
        <f t="shared" si="6"/>
        <v>385.43999999999994</v>
      </c>
      <c r="V49" s="69">
        <f t="shared" si="6"/>
        <v>385.84</v>
      </c>
      <c r="W49" s="69">
        <f t="shared" si="6"/>
        <v>386.34000000000003</v>
      </c>
      <c r="X49" s="69">
        <f t="shared" si="6"/>
        <v>388.24</v>
      </c>
      <c r="Y49" s="69">
        <f t="shared" si="6"/>
        <v>231.03999999999994</v>
      </c>
      <c r="Z49" s="69">
        <f t="shared" si="6"/>
        <v>385.14000000000004</v>
      </c>
      <c r="AA49" s="69">
        <f t="shared" si="6"/>
        <v>385.14000000000004</v>
      </c>
      <c r="AB49" s="69">
        <f t="shared" si="6"/>
        <v>353.74000000000007</v>
      </c>
      <c r="AC49" s="69">
        <f t="shared" si="6"/>
        <v>352.14000000000004</v>
      </c>
      <c r="AD49" s="69">
        <f t="shared" si="6"/>
        <v>352.54000000000008</v>
      </c>
      <c r="AE49" s="69">
        <f t="shared" si="6"/>
        <v>352.04000000000008</v>
      </c>
      <c r="AF49" s="69">
        <f t="shared" si="6"/>
        <v>352.04000000000008</v>
      </c>
      <c r="AG49" s="74">
        <f t="shared" si="6"/>
        <v>464.91</v>
      </c>
      <c r="AH49" s="52">
        <f t="shared" si="2"/>
        <v>388.24</v>
      </c>
      <c r="AI49" s="53">
        <f t="shared" si="3"/>
        <v>231.03999999999994</v>
      </c>
      <c r="AK49" s="54"/>
    </row>
    <row r="50" spans="1:37" ht="14.45" x14ac:dyDescent="0.35">
      <c r="A50" s="55" t="s">
        <v>51</v>
      </c>
      <c r="B50" s="56">
        <v>30</v>
      </c>
      <c r="C50" s="56">
        <v>20.100000000000001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75">
        <v>43</v>
      </c>
      <c r="M50" s="75">
        <v>43.3</v>
      </c>
      <c r="N50" s="75">
        <v>50.1</v>
      </c>
      <c r="O50" s="75">
        <v>49.9</v>
      </c>
      <c r="P50" s="49">
        <v>40</v>
      </c>
      <c r="Q50" s="49">
        <v>30</v>
      </c>
      <c r="R50" s="49">
        <v>29.6</v>
      </c>
      <c r="S50" s="49">
        <v>43.3</v>
      </c>
      <c r="T50" s="49">
        <v>20.8</v>
      </c>
      <c r="U50" s="49">
        <v>14.5</v>
      </c>
      <c r="V50" s="49">
        <v>31</v>
      </c>
      <c r="W50" s="49">
        <v>13</v>
      </c>
      <c r="X50" s="49">
        <v>13</v>
      </c>
      <c r="Y50" s="49">
        <v>50.2</v>
      </c>
      <c r="Z50" s="49">
        <v>39.200000000000003</v>
      </c>
      <c r="AA50" s="49">
        <v>60</v>
      </c>
      <c r="AB50" s="49">
        <v>50</v>
      </c>
      <c r="AC50" s="49">
        <v>50</v>
      </c>
      <c r="AD50" s="49">
        <v>45</v>
      </c>
      <c r="AE50" s="49">
        <v>45</v>
      </c>
      <c r="AF50" s="49">
        <v>35</v>
      </c>
      <c r="AG50" s="57">
        <v>60</v>
      </c>
      <c r="AH50" s="52">
        <f t="shared" si="2"/>
        <v>60</v>
      </c>
      <c r="AI50" s="53">
        <f t="shared" si="3"/>
        <v>0</v>
      </c>
      <c r="AK50" s="54"/>
    </row>
    <row r="51" spans="1:37" ht="14.45" x14ac:dyDescent="0.35">
      <c r="A51" s="58" t="s">
        <v>52</v>
      </c>
      <c r="B51" s="56">
        <v>7.9</v>
      </c>
      <c r="C51" s="56">
        <v>8.1999999999999993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75">
        <v>19</v>
      </c>
      <c r="M51" s="75">
        <v>23</v>
      </c>
      <c r="N51" s="75">
        <v>25.1</v>
      </c>
      <c r="O51" s="75">
        <v>24.8</v>
      </c>
      <c r="P51" s="70">
        <v>18.3</v>
      </c>
      <c r="Q51" s="70">
        <v>15.8</v>
      </c>
      <c r="R51" s="49">
        <v>15</v>
      </c>
      <c r="S51" s="49">
        <v>19.3</v>
      </c>
      <c r="T51" s="49">
        <v>10</v>
      </c>
      <c r="U51" s="70">
        <v>7.2</v>
      </c>
      <c r="V51" s="70">
        <v>4.9000000000000004</v>
      </c>
      <c r="W51" s="70">
        <v>7</v>
      </c>
      <c r="X51" s="70">
        <v>5.5</v>
      </c>
      <c r="Y51" s="70">
        <v>21.4</v>
      </c>
      <c r="Z51" s="70">
        <v>18.600000000000001</v>
      </c>
      <c r="AA51" s="70">
        <v>30</v>
      </c>
      <c r="AB51" s="70">
        <v>21</v>
      </c>
      <c r="AC51" s="70">
        <v>25</v>
      </c>
      <c r="AD51" s="70">
        <v>24</v>
      </c>
      <c r="AE51" s="70">
        <v>19</v>
      </c>
      <c r="AF51" s="70">
        <v>16</v>
      </c>
      <c r="AG51" s="59">
        <v>32</v>
      </c>
      <c r="AH51" s="52">
        <f t="shared" si="2"/>
        <v>30</v>
      </c>
      <c r="AI51" s="53">
        <f t="shared" si="3"/>
        <v>0</v>
      </c>
      <c r="AK51" s="54"/>
    </row>
    <row r="52" spans="1:37" thickBot="1" x14ac:dyDescent="0.4">
      <c r="A52" s="72" t="s">
        <v>53</v>
      </c>
      <c r="B52" s="71">
        <v>2.9</v>
      </c>
      <c r="C52" s="71">
        <v>3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6">
        <v>7</v>
      </c>
      <c r="M52" s="76">
        <v>7</v>
      </c>
      <c r="N52" s="76">
        <v>9</v>
      </c>
      <c r="O52" s="76">
        <v>9.1</v>
      </c>
      <c r="P52" s="77">
        <v>6.6</v>
      </c>
      <c r="Q52" s="77">
        <v>5.8</v>
      </c>
      <c r="R52" s="49">
        <v>5.5</v>
      </c>
      <c r="S52" s="49">
        <v>7</v>
      </c>
      <c r="T52" s="49">
        <v>3.7</v>
      </c>
      <c r="U52" s="77">
        <v>2.6</v>
      </c>
      <c r="V52" s="77">
        <v>1.8</v>
      </c>
      <c r="W52" s="77">
        <v>2.6</v>
      </c>
      <c r="X52" s="77">
        <v>2</v>
      </c>
      <c r="Y52" s="77">
        <v>7.8</v>
      </c>
      <c r="Z52" s="77">
        <v>6.8</v>
      </c>
      <c r="AA52" s="77">
        <v>11</v>
      </c>
      <c r="AB52" s="77">
        <v>8</v>
      </c>
      <c r="AC52" s="77">
        <v>9</v>
      </c>
      <c r="AD52" s="77">
        <v>9</v>
      </c>
      <c r="AE52" s="77">
        <v>7</v>
      </c>
      <c r="AF52" s="77">
        <v>6</v>
      </c>
      <c r="AG52" s="78">
        <v>14</v>
      </c>
      <c r="AH52" s="52">
        <f t="shared" si="2"/>
        <v>11</v>
      </c>
      <c r="AI52" s="53">
        <f t="shared" si="3"/>
        <v>0</v>
      </c>
      <c r="AK52" s="54"/>
    </row>
    <row r="53" spans="1:37" thickBot="1" x14ac:dyDescent="0.4">
      <c r="A53" s="68" t="s">
        <v>54</v>
      </c>
      <c r="B53" s="69">
        <f>SUM(B50:B52)</f>
        <v>40.799999999999997</v>
      </c>
      <c r="C53" s="69">
        <f t="shared" ref="C53:AF53" si="7">SUM(C50:C52)</f>
        <v>31.3</v>
      </c>
      <c r="D53" s="69">
        <f t="shared" si="7"/>
        <v>0</v>
      </c>
      <c r="E53" s="69">
        <f t="shared" si="7"/>
        <v>0</v>
      </c>
      <c r="F53" s="69">
        <f t="shared" si="7"/>
        <v>0</v>
      </c>
      <c r="G53" s="69">
        <f t="shared" si="7"/>
        <v>0</v>
      </c>
      <c r="H53" s="69">
        <f t="shared" si="7"/>
        <v>0</v>
      </c>
      <c r="I53" s="69">
        <f t="shared" si="7"/>
        <v>0</v>
      </c>
      <c r="J53" s="69">
        <f t="shared" si="7"/>
        <v>0</v>
      </c>
      <c r="K53" s="69">
        <f t="shared" si="7"/>
        <v>0</v>
      </c>
      <c r="L53" s="69">
        <f t="shared" si="7"/>
        <v>69</v>
      </c>
      <c r="M53" s="69">
        <f t="shared" si="7"/>
        <v>73.3</v>
      </c>
      <c r="N53" s="69">
        <f t="shared" si="7"/>
        <v>84.2</v>
      </c>
      <c r="O53" s="69">
        <f t="shared" si="7"/>
        <v>83.8</v>
      </c>
      <c r="P53" s="69">
        <f t="shared" si="7"/>
        <v>64.899999999999991</v>
      </c>
      <c r="Q53" s="69">
        <f t="shared" si="7"/>
        <v>51.599999999999994</v>
      </c>
      <c r="R53" s="69">
        <f t="shared" si="7"/>
        <v>50.1</v>
      </c>
      <c r="S53" s="69">
        <f t="shared" si="7"/>
        <v>69.599999999999994</v>
      </c>
      <c r="T53" s="69">
        <f t="shared" si="7"/>
        <v>34.5</v>
      </c>
      <c r="U53" s="69">
        <f t="shared" si="7"/>
        <v>24.3</v>
      </c>
      <c r="V53" s="69">
        <f t="shared" si="7"/>
        <v>37.699999999999996</v>
      </c>
      <c r="W53" s="69">
        <f t="shared" si="7"/>
        <v>22.6</v>
      </c>
      <c r="X53" s="69">
        <f t="shared" si="7"/>
        <v>20.5</v>
      </c>
      <c r="Y53" s="69">
        <f t="shared" si="7"/>
        <v>79.399999999999991</v>
      </c>
      <c r="Z53" s="69">
        <f t="shared" si="7"/>
        <v>64.600000000000009</v>
      </c>
      <c r="AA53" s="69">
        <f t="shared" si="7"/>
        <v>101</v>
      </c>
      <c r="AB53" s="69">
        <f t="shared" si="7"/>
        <v>79</v>
      </c>
      <c r="AC53" s="69">
        <f t="shared" si="7"/>
        <v>84</v>
      </c>
      <c r="AD53" s="69">
        <f t="shared" si="7"/>
        <v>78</v>
      </c>
      <c r="AE53" s="69">
        <f t="shared" si="7"/>
        <v>71</v>
      </c>
      <c r="AF53" s="69">
        <f t="shared" si="7"/>
        <v>57</v>
      </c>
      <c r="AG53" s="74">
        <f>SUM(AG50:AG52)</f>
        <v>106</v>
      </c>
      <c r="AH53" s="52">
        <f t="shared" si="2"/>
        <v>101</v>
      </c>
      <c r="AI53" s="53">
        <f t="shared" si="3"/>
        <v>0</v>
      </c>
      <c r="AK53" s="54"/>
    </row>
    <row r="54" spans="1:37" ht="14.45" x14ac:dyDescent="0.35">
      <c r="A54" s="55" t="s">
        <v>55</v>
      </c>
      <c r="B54" s="49">
        <v>24.53</v>
      </c>
      <c r="C54" s="49">
        <v>21.48</v>
      </c>
      <c r="D54" s="49">
        <v>37.6</v>
      </c>
      <c r="E54" s="49">
        <v>18</v>
      </c>
      <c r="F54" s="49">
        <v>14.2</v>
      </c>
      <c r="G54" s="49">
        <v>13.6</v>
      </c>
      <c r="H54" s="49">
        <v>39</v>
      </c>
      <c r="I54" s="49">
        <v>34.200000000000003</v>
      </c>
      <c r="J54" s="49">
        <v>40</v>
      </c>
      <c r="K54" s="49">
        <v>40</v>
      </c>
      <c r="L54" s="49">
        <v>38</v>
      </c>
      <c r="M54" s="49">
        <v>52</v>
      </c>
      <c r="N54" s="49">
        <v>55.4</v>
      </c>
      <c r="O54" s="49">
        <v>61.08</v>
      </c>
      <c r="P54" s="49">
        <v>44.52</v>
      </c>
      <c r="Q54" s="49">
        <v>45</v>
      </c>
      <c r="R54" s="49">
        <v>51.3</v>
      </c>
      <c r="S54" s="49">
        <v>51.03</v>
      </c>
      <c r="T54" s="49">
        <v>48.6</v>
      </c>
      <c r="U54" s="49">
        <v>42.3</v>
      </c>
      <c r="V54" s="49">
        <v>43.59</v>
      </c>
      <c r="W54" s="49">
        <v>27</v>
      </c>
      <c r="X54" s="49">
        <v>39.36</v>
      </c>
      <c r="Y54" s="49">
        <v>43.8</v>
      </c>
      <c r="Z54" s="49">
        <v>43</v>
      </c>
      <c r="AA54" s="49">
        <v>76</v>
      </c>
      <c r="AB54" s="49">
        <v>71</v>
      </c>
      <c r="AC54" s="49">
        <v>72.5</v>
      </c>
      <c r="AD54" s="49">
        <v>71.2</v>
      </c>
      <c r="AE54" s="49">
        <v>58</v>
      </c>
      <c r="AF54" s="49">
        <v>35</v>
      </c>
      <c r="AG54" s="57"/>
      <c r="AH54" s="52">
        <f t="shared" si="2"/>
        <v>76</v>
      </c>
      <c r="AI54" s="53">
        <f t="shared" si="3"/>
        <v>13.6</v>
      </c>
      <c r="AK54" s="54"/>
    </row>
    <row r="55" spans="1:37" ht="14.45" x14ac:dyDescent="0.3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68</v>
      </c>
      <c r="AF55" s="70">
        <v>0</v>
      </c>
      <c r="AG55" s="59"/>
      <c r="AH55" s="52">
        <f t="shared" si="2"/>
        <v>68</v>
      </c>
      <c r="AI55" s="53">
        <f t="shared" si="3"/>
        <v>0</v>
      </c>
      <c r="AK55" s="54"/>
    </row>
    <row r="56" spans="1:37" ht="14.45" x14ac:dyDescent="0.35">
      <c r="A56" s="58" t="s">
        <v>57</v>
      </c>
      <c r="B56" s="70">
        <v>168</v>
      </c>
      <c r="C56" s="70">
        <v>160</v>
      </c>
      <c r="D56" s="70">
        <v>152</v>
      </c>
      <c r="E56" s="70">
        <v>149</v>
      </c>
      <c r="F56" s="70">
        <v>135</v>
      </c>
      <c r="G56" s="49">
        <v>140</v>
      </c>
      <c r="H56" s="49">
        <v>150</v>
      </c>
      <c r="I56" s="49">
        <v>140</v>
      </c>
      <c r="J56" s="49">
        <v>170</v>
      </c>
      <c r="K56" s="49">
        <v>152</v>
      </c>
      <c r="L56" s="70">
        <v>180</v>
      </c>
      <c r="M56" s="70">
        <v>195</v>
      </c>
      <c r="N56" s="70">
        <v>202</v>
      </c>
      <c r="O56" s="70">
        <v>235</v>
      </c>
      <c r="P56" s="70">
        <v>201</v>
      </c>
      <c r="Q56" s="70">
        <v>222</v>
      </c>
      <c r="R56" s="70">
        <v>234</v>
      </c>
      <c r="S56" s="70">
        <v>250</v>
      </c>
      <c r="T56" s="70">
        <v>228</v>
      </c>
      <c r="U56" s="80">
        <v>206</v>
      </c>
      <c r="V56" s="80">
        <v>160</v>
      </c>
      <c r="W56" s="80">
        <v>155</v>
      </c>
      <c r="X56" s="80">
        <v>186</v>
      </c>
      <c r="Y56" s="80">
        <v>236</v>
      </c>
      <c r="Z56" s="80">
        <v>240</v>
      </c>
      <c r="AA56" s="70">
        <v>250</v>
      </c>
      <c r="AB56" s="70">
        <v>242</v>
      </c>
      <c r="AC56" s="70">
        <v>162</v>
      </c>
      <c r="AD56" s="70">
        <v>155</v>
      </c>
      <c r="AE56" s="70">
        <v>80</v>
      </c>
      <c r="AF56" s="70">
        <v>190</v>
      </c>
      <c r="AG56" s="81"/>
      <c r="AH56" s="52">
        <f t="shared" si="2"/>
        <v>250</v>
      </c>
      <c r="AI56" s="53">
        <f t="shared" si="3"/>
        <v>80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13</v>
      </c>
      <c r="S57" s="70">
        <v>13</v>
      </c>
      <c r="T57" s="70">
        <v>13</v>
      </c>
      <c r="U57" s="70">
        <v>13</v>
      </c>
      <c r="V57" s="70">
        <v>13</v>
      </c>
      <c r="W57" s="70">
        <v>13</v>
      </c>
      <c r="X57" s="70">
        <v>13</v>
      </c>
      <c r="Y57" s="70">
        <v>13</v>
      </c>
      <c r="Z57" s="70">
        <v>13</v>
      </c>
      <c r="AA57" s="82">
        <v>13</v>
      </c>
      <c r="AB57" s="82">
        <v>13</v>
      </c>
      <c r="AC57" s="82">
        <v>13</v>
      </c>
      <c r="AD57" s="82">
        <v>13</v>
      </c>
      <c r="AE57" s="82">
        <v>13</v>
      </c>
      <c r="AF57" s="82">
        <v>0</v>
      </c>
      <c r="AG57" s="81"/>
      <c r="AH57" s="52">
        <f t="shared" si="2"/>
        <v>13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49">
        <v>0</v>
      </c>
      <c r="M58" s="49">
        <v>0</v>
      </c>
      <c r="N58" s="49">
        <v>0</v>
      </c>
      <c r="O58" s="49">
        <v>0</v>
      </c>
      <c r="P58" s="49">
        <v>77.099999999999994</v>
      </c>
      <c r="Q58" s="49">
        <v>83</v>
      </c>
      <c r="R58" s="49">
        <v>76.3</v>
      </c>
      <c r="S58" s="49">
        <v>66.400000000000006</v>
      </c>
      <c r="T58" s="49">
        <v>65.2</v>
      </c>
      <c r="U58" s="49">
        <v>60.6</v>
      </c>
      <c r="V58" s="49">
        <v>64</v>
      </c>
      <c r="W58" s="49">
        <v>63</v>
      </c>
      <c r="X58" s="49">
        <v>64.7</v>
      </c>
      <c r="Y58" s="49">
        <v>65.5</v>
      </c>
      <c r="Z58" s="49">
        <v>65.5</v>
      </c>
      <c r="AA58" s="49">
        <v>65.5</v>
      </c>
      <c r="AB58" s="49">
        <v>67</v>
      </c>
      <c r="AC58" s="49">
        <v>74</v>
      </c>
      <c r="AD58" s="49">
        <v>70</v>
      </c>
      <c r="AE58" s="49">
        <v>70</v>
      </c>
      <c r="AF58" s="49">
        <v>75</v>
      </c>
      <c r="AG58" s="81"/>
      <c r="AH58" s="52">
        <f t="shared" si="2"/>
        <v>83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7</v>
      </c>
      <c r="AC59" s="83">
        <v>7</v>
      </c>
      <c r="AD59" s="83">
        <v>7</v>
      </c>
      <c r="AE59" s="83">
        <v>0</v>
      </c>
      <c r="AF59" s="83">
        <v>0</v>
      </c>
      <c r="AG59" s="81"/>
      <c r="AH59" s="52">
        <f t="shared" si="2"/>
        <v>7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9</v>
      </c>
      <c r="C61" s="82">
        <v>9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9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9</v>
      </c>
      <c r="AC62" s="82">
        <v>9</v>
      </c>
      <c r="AD62" s="82">
        <v>9</v>
      </c>
      <c r="AE62" s="82">
        <v>9</v>
      </c>
      <c r="AF62" s="82">
        <v>9</v>
      </c>
      <c r="AG62" s="81"/>
      <c r="AH62" s="52">
        <f t="shared" si="2"/>
        <v>9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201.53</v>
      </c>
      <c r="C65" s="69">
        <f t="shared" ref="C65:AF65" si="8">SUM(C54:C64)</f>
        <v>190.48</v>
      </c>
      <c r="D65" s="69">
        <f t="shared" si="8"/>
        <v>189.6</v>
      </c>
      <c r="E65" s="69">
        <f t="shared" si="8"/>
        <v>167</v>
      </c>
      <c r="F65" s="69">
        <f t="shared" si="8"/>
        <v>149.19999999999999</v>
      </c>
      <c r="G65" s="69">
        <f t="shared" si="8"/>
        <v>153.6</v>
      </c>
      <c r="H65" s="69">
        <f t="shared" si="8"/>
        <v>189</v>
      </c>
      <c r="I65" s="69">
        <f t="shared" si="8"/>
        <v>174.2</v>
      </c>
      <c r="J65" s="69">
        <f t="shared" si="8"/>
        <v>210</v>
      </c>
      <c r="K65" s="69">
        <f t="shared" si="8"/>
        <v>192</v>
      </c>
      <c r="L65" s="69">
        <f t="shared" si="8"/>
        <v>218</v>
      </c>
      <c r="M65" s="69">
        <f t="shared" si="8"/>
        <v>247</v>
      </c>
      <c r="N65" s="69">
        <f t="shared" si="8"/>
        <v>257.39999999999998</v>
      </c>
      <c r="O65" s="69">
        <f t="shared" si="8"/>
        <v>296.08</v>
      </c>
      <c r="P65" s="69">
        <f t="shared" si="8"/>
        <v>322.62</v>
      </c>
      <c r="Q65" s="69">
        <f t="shared" si="8"/>
        <v>350</v>
      </c>
      <c r="R65" s="69">
        <f t="shared" si="8"/>
        <v>374.6</v>
      </c>
      <c r="S65" s="69">
        <f t="shared" si="8"/>
        <v>380.42999999999995</v>
      </c>
      <c r="T65" s="69">
        <f t="shared" si="8"/>
        <v>354.8</v>
      </c>
      <c r="U65" s="69">
        <f t="shared" si="8"/>
        <v>321.90000000000003</v>
      </c>
      <c r="V65" s="69">
        <f t="shared" si="8"/>
        <v>280.59000000000003</v>
      </c>
      <c r="W65" s="69">
        <f t="shared" si="8"/>
        <v>258</v>
      </c>
      <c r="X65" s="69">
        <f t="shared" si="8"/>
        <v>303.06</v>
      </c>
      <c r="Y65" s="69">
        <f t="shared" si="8"/>
        <v>358.3</v>
      </c>
      <c r="Z65" s="69">
        <f t="shared" si="8"/>
        <v>361.5</v>
      </c>
      <c r="AA65" s="69">
        <f t="shared" si="8"/>
        <v>404.5</v>
      </c>
      <c r="AB65" s="69">
        <f t="shared" si="8"/>
        <v>409</v>
      </c>
      <c r="AC65" s="69">
        <f t="shared" si="8"/>
        <v>337.5</v>
      </c>
      <c r="AD65" s="69">
        <f t="shared" si="8"/>
        <v>325.2</v>
      </c>
      <c r="AE65" s="69">
        <f t="shared" si="8"/>
        <v>298</v>
      </c>
      <c r="AF65" s="69">
        <f t="shared" si="8"/>
        <v>309</v>
      </c>
      <c r="AG65" s="74">
        <f>SUM(AG54:AG64)</f>
        <v>0</v>
      </c>
      <c r="AH65" s="52">
        <f t="shared" si="2"/>
        <v>409</v>
      </c>
      <c r="AI65" s="53">
        <f t="shared" si="3"/>
        <v>149.19999999999999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1003.5699999999999</v>
      </c>
      <c r="C71" s="91">
        <f t="shared" si="10"/>
        <v>979.82</v>
      </c>
      <c r="D71" s="91">
        <f t="shared" si="10"/>
        <v>941.04</v>
      </c>
      <c r="E71" s="91">
        <f t="shared" si="10"/>
        <v>918.94</v>
      </c>
      <c r="F71" s="91">
        <f t="shared" si="10"/>
        <v>908.24</v>
      </c>
      <c r="G71" s="91">
        <f t="shared" si="10"/>
        <v>910.63999999999987</v>
      </c>
      <c r="H71" s="91">
        <f t="shared" si="10"/>
        <v>949.74</v>
      </c>
      <c r="I71" s="91">
        <f t="shared" si="10"/>
        <v>935.94</v>
      </c>
      <c r="J71" s="91">
        <f t="shared" si="10"/>
        <v>972.33999999999992</v>
      </c>
      <c r="K71" s="91">
        <f t="shared" si="10"/>
        <v>952.54</v>
      </c>
      <c r="L71" s="91">
        <f t="shared" si="10"/>
        <v>1037.8400000000001</v>
      </c>
      <c r="M71" s="91">
        <f t="shared" si="10"/>
        <v>1068.04</v>
      </c>
      <c r="N71" s="91">
        <f t="shared" si="10"/>
        <v>1099.94</v>
      </c>
      <c r="O71" s="91">
        <f t="shared" si="10"/>
        <v>1142.1199999999999</v>
      </c>
      <c r="P71" s="91">
        <f t="shared" si="10"/>
        <v>1151.3600000000001</v>
      </c>
      <c r="Q71" s="91">
        <f t="shared" si="10"/>
        <v>1165.6400000000001</v>
      </c>
      <c r="R71" s="91">
        <f t="shared" si="10"/>
        <v>1186.44</v>
      </c>
      <c r="S71" s="91">
        <f t="shared" si="10"/>
        <v>1208.67</v>
      </c>
      <c r="T71" s="91">
        <f t="shared" si="10"/>
        <v>1171.6400000000001</v>
      </c>
      <c r="U71" s="91">
        <f t="shared" si="10"/>
        <v>1129.94</v>
      </c>
      <c r="V71" s="91">
        <f t="shared" si="10"/>
        <v>1102.43</v>
      </c>
      <c r="W71" s="91">
        <f t="shared" si="10"/>
        <v>1067.24</v>
      </c>
      <c r="X71" s="91">
        <f t="shared" si="10"/>
        <v>1111.9000000000001</v>
      </c>
      <c r="Y71" s="91">
        <f t="shared" si="10"/>
        <v>1069.2399999999998</v>
      </c>
      <c r="Z71" s="91">
        <f t="shared" si="10"/>
        <v>1206.1399999999999</v>
      </c>
      <c r="AA71" s="91">
        <f t="shared" si="10"/>
        <v>1292.44</v>
      </c>
      <c r="AB71" s="91">
        <f t="shared" si="10"/>
        <v>1257.54</v>
      </c>
      <c r="AC71" s="91">
        <f t="shared" si="10"/>
        <v>1187.7400000000002</v>
      </c>
      <c r="AD71" s="91">
        <f t="shared" si="10"/>
        <v>1169.8400000000001</v>
      </c>
      <c r="AE71" s="91">
        <f t="shared" si="10"/>
        <v>1135.1400000000001</v>
      </c>
      <c r="AF71" s="91">
        <f t="shared" si="10"/>
        <v>1132.1400000000001</v>
      </c>
      <c r="AG71" s="74">
        <f t="shared" si="10"/>
        <v>1913.71</v>
      </c>
      <c r="AH71" s="52">
        <f t="shared" si="2"/>
        <v>1292.44</v>
      </c>
      <c r="AI71" s="53">
        <f t="shared" si="3"/>
        <v>908.24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</v>
      </c>
      <c r="C78" s="94">
        <v>50.012999999999998</v>
      </c>
      <c r="D78" s="94">
        <v>49.99</v>
      </c>
      <c r="E78" s="94">
        <v>50.02</v>
      </c>
      <c r="F78" s="94">
        <v>49.878</v>
      </c>
      <c r="G78" s="94">
        <v>50.04</v>
      </c>
      <c r="H78" s="94">
        <v>50.01</v>
      </c>
      <c r="I78" s="94">
        <v>50.04</v>
      </c>
      <c r="J78" s="94">
        <v>50.06</v>
      </c>
      <c r="K78" s="94">
        <v>50.01</v>
      </c>
      <c r="L78" s="94">
        <v>49.933999999999997</v>
      </c>
      <c r="M78" s="94">
        <v>50.05</v>
      </c>
      <c r="N78" s="94">
        <v>50.021000000000001</v>
      </c>
      <c r="O78" s="94">
        <v>50.002000000000002</v>
      </c>
      <c r="P78" s="94">
        <v>50.021999999999998</v>
      </c>
      <c r="Q78" s="95">
        <v>49.987000000000002</v>
      </c>
      <c r="R78" s="94">
        <v>50.030999999999999</v>
      </c>
      <c r="S78" s="94">
        <v>50.009</v>
      </c>
      <c r="T78" s="94">
        <v>49.895000000000003</v>
      </c>
      <c r="U78" s="94">
        <v>49.893000000000001</v>
      </c>
      <c r="V78" s="94">
        <v>50.023000000000003</v>
      </c>
      <c r="W78" s="94">
        <v>49.98</v>
      </c>
      <c r="X78" s="94">
        <v>49.976999999999997</v>
      </c>
      <c r="Y78" s="94">
        <v>50.005899999999997</v>
      </c>
      <c r="Z78" s="94">
        <v>49.89</v>
      </c>
      <c r="AA78" s="94">
        <v>49.9</v>
      </c>
      <c r="AB78" s="94">
        <v>49.94</v>
      </c>
      <c r="AC78" s="94">
        <v>49.94</v>
      </c>
      <c r="AD78" s="94">
        <v>49.88</v>
      </c>
      <c r="AE78" s="94">
        <v>49.96</v>
      </c>
      <c r="AF78" s="96">
        <v>50.05</v>
      </c>
      <c r="AG78" s="97"/>
      <c r="AH78" s="52">
        <f t="shared" si="2"/>
        <v>50.06</v>
      </c>
      <c r="AI78" s="53">
        <f t="shared" si="3"/>
        <v>49.878</v>
      </c>
    </row>
    <row r="79" spans="1:37" x14ac:dyDescent="0.25">
      <c r="A79" s="98" t="s">
        <v>80</v>
      </c>
      <c r="B79" s="70">
        <v>125.6</v>
      </c>
      <c r="C79" s="70">
        <v>125.7</v>
      </c>
      <c r="D79" s="70">
        <v>124.2</v>
      </c>
      <c r="E79" s="70">
        <v>123.9</v>
      </c>
      <c r="F79" s="70">
        <v>125.3</v>
      </c>
      <c r="G79" s="70">
        <v>125.1</v>
      </c>
      <c r="H79" s="70">
        <v>126.2</v>
      </c>
      <c r="I79" s="70">
        <v>124.6</v>
      </c>
      <c r="J79" s="70">
        <v>123.8</v>
      </c>
      <c r="K79" s="70">
        <v>125.3</v>
      </c>
      <c r="L79" s="70">
        <v>124.1</v>
      </c>
      <c r="M79" s="70">
        <v>124.1</v>
      </c>
      <c r="N79" s="70">
        <v>123.9</v>
      </c>
      <c r="O79" s="70">
        <v>123.9</v>
      </c>
      <c r="P79" s="70">
        <v>124.5</v>
      </c>
      <c r="Q79" s="99">
        <v>124.3</v>
      </c>
      <c r="R79" s="99">
        <v>125.7</v>
      </c>
      <c r="S79" s="99">
        <v>125.1</v>
      </c>
      <c r="T79" s="99">
        <v>125.4</v>
      </c>
      <c r="U79" s="99">
        <v>126.4</v>
      </c>
      <c r="V79" s="99">
        <v>126.6</v>
      </c>
      <c r="W79" s="99">
        <v>127.4</v>
      </c>
      <c r="X79" s="99">
        <v>127.2</v>
      </c>
      <c r="Y79" s="99">
        <v>128.80000000000001</v>
      </c>
      <c r="Z79" s="99">
        <v>128.9</v>
      </c>
      <c r="AA79" s="70">
        <v>128.9</v>
      </c>
      <c r="AB79" s="70">
        <v>128</v>
      </c>
      <c r="AC79" s="70">
        <v>128.6</v>
      </c>
      <c r="AD79" s="70">
        <v>128.5</v>
      </c>
      <c r="AE79" s="70">
        <v>129</v>
      </c>
      <c r="AF79" s="100">
        <v>127</v>
      </c>
      <c r="AG79" s="101"/>
      <c r="AH79" s="52">
        <f t="shared" si="2"/>
        <v>129</v>
      </c>
      <c r="AI79" s="53">
        <f t="shared" si="3"/>
        <v>123.8</v>
      </c>
    </row>
    <row r="80" spans="1:37" x14ac:dyDescent="0.25">
      <c r="A80" s="98" t="s">
        <v>81</v>
      </c>
      <c r="B80" s="70">
        <v>129.1</v>
      </c>
      <c r="C80" s="70">
        <v>129.19999999999999</v>
      </c>
      <c r="D80" s="70">
        <v>128</v>
      </c>
      <c r="E80" s="70">
        <v>127</v>
      </c>
      <c r="F80" s="70">
        <v>128.5</v>
      </c>
      <c r="G80" s="70">
        <v>127.9</v>
      </c>
      <c r="H80" s="70">
        <v>129</v>
      </c>
      <c r="I80" s="70">
        <v>127.6</v>
      </c>
      <c r="J80" s="70">
        <v>126.7</v>
      </c>
      <c r="K80" s="70">
        <v>128.1</v>
      </c>
      <c r="L80" s="70">
        <v>127.1</v>
      </c>
      <c r="M80" s="70">
        <v>127.1</v>
      </c>
      <c r="N80" s="70">
        <v>127</v>
      </c>
      <c r="O80" s="70">
        <v>126.7</v>
      </c>
      <c r="P80" s="70">
        <v>127</v>
      </c>
      <c r="Q80" s="99">
        <v>127.2</v>
      </c>
      <c r="R80" s="99">
        <v>128.5</v>
      </c>
      <c r="S80" s="99">
        <v>128.30000000000001</v>
      </c>
      <c r="T80" s="99">
        <v>128</v>
      </c>
      <c r="U80" s="99">
        <v>129.19999999999999</v>
      </c>
      <c r="V80" s="99">
        <v>128.80000000000001</v>
      </c>
      <c r="W80" s="99">
        <v>129.69999999999999</v>
      </c>
      <c r="X80" s="99">
        <v>129.69999999999999</v>
      </c>
      <c r="Y80" s="99">
        <v>131.19999999999999</v>
      </c>
      <c r="Z80" s="99">
        <v>124.1</v>
      </c>
      <c r="AA80" s="70">
        <v>124.1</v>
      </c>
      <c r="AB80" s="70">
        <v>130.5</v>
      </c>
      <c r="AC80" s="70">
        <v>131.6</v>
      </c>
      <c r="AD80" s="70">
        <v>131</v>
      </c>
      <c r="AE80" s="70">
        <v>131.5</v>
      </c>
      <c r="AF80" s="100">
        <v>130</v>
      </c>
      <c r="AG80" s="101"/>
      <c r="AH80" s="52">
        <f t="shared" si="2"/>
        <v>131.6</v>
      </c>
      <c r="AI80" s="53">
        <f t="shared" si="3"/>
        <v>124.1</v>
      </c>
    </row>
    <row r="81" spans="1:37" x14ac:dyDescent="0.25">
      <c r="A81" s="98" t="s">
        <v>82</v>
      </c>
      <c r="B81" s="70">
        <v>127.8</v>
      </c>
      <c r="C81" s="70">
        <v>128.69999999999999</v>
      </c>
      <c r="D81" s="70">
        <v>127.8</v>
      </c>
      <c r="E81" s="70">
        <v>127.8</v>
      </c>
      <c r="F81" s="70">
        <v>128.5</v>
      </c>
      <c r="G81" s="70">
        <v>128.9</v>
      </c>
      <c r="H81" s="70">
        <v>130.19999999999999</v>
      </c>
      <c r="I81" s="70">
        <v>126.2</v>
      </c>
      <c r="J81" s="70">
        <v>129.30000000000001</v>
      </c>
      <c r="K81" s="70">
        <v>128.19999999999999</v>
      </c>
      <c r="L81" s="70">
        <v>127.6</v>
      </c>
      <c r="M81" s="70">
        <v>127.6</v>
      </c>
      <c r="N81" s="70">
        <v>126.9</v>
      </c>
      <c r="O81" s="70">
        <v>126.2</v>
      </c>
      <c r="P81" s="70">
        <v>127</v>
      </c>
      <c r="Q81" s="70">
        <v>124.9</v>
      </c>
      <c r="R81" s="70">
        <v>126.5</v>
      </c>
      <c r="S81" s="70">
        <v>125.8</v>
      </c>
      <c r="T81" s="99">
        <v>124.8</v>
      </c>
      <c r="U81" s="99">
        <v>127.6</v>
      </c>
      <c r="V81" s="99">
        <v>128.9</v>
      </c>
      <c r="W81" s="99">
        <v>129.69999999999999</v>
      </c>
      <c r="X81" s="99">
        <v>127.7</v>
      </c>
      <c r="Y81" s="99">
        <v>125.8</v>
      </c>
      <c r="Z81" s="99">
        <v>128.69999999999999</v>
      </c>
      <c r="AA81" s="70">
        <v>128.69999999999999</v>
      </c>
      <c r="AB81" s="70">
        <v>126</v>
      </c>
      <c r="AC81" s="70">
        <v>126</v>
      </c>
      <c r="AD81" s="70">
        <v>126</v>
      </c>
      <c r="AE81" s="70">
        <v>124</v>
      </c>
      <c r="AF81" s="100">
        <v>125</v>
      </c>
      <c r="AG81" s="101"/>
      <c r="AH81" s="52">
        <f t="shared" si="2"/>
        <v>130.19999999999999</v>
      </c>
      <c r="AI81" s="53">
        <f t="shared" si="3"/>
        <v>124</v>
      </c>
    </row>
    <row r="82" spans="1:37" x14ac:dyDescent="0.25">
      <c r="A82" s="102" t="s">
        <v>83</v>
      </c>
      <c r="B82" s="70">
        <v>130.6</v>
      </c>
      <c r="C82" s="70">
        <v>131.30000000000001</v>
      </c>
      <c r="D82" s="70">
        <v>130.69999999999999</v>
      </c>
      <c r="E82" s="70">
        <v>131.1</v>
      </c>
      <c r="F82" s="70">
        <v>131.69999999999999</v>
      </c>
      <c r="G82" s="70">
        <v>131.80000000000001</v>
      </c>
      <c r="H82" s="70">
        <v>132.5</v>
      </c>
      <c r="I82" s="70">
        <v>129.1</v>
      </c>
      <c r="J82" s="70">
        <v>131.30000000000001</v>
      </c>
      <c r="K82" s="70">
        <v>130.69999999999999</v>
      </c>
      <c r="L82" s="70">
        <v>130.9</v>
      </c>
      <c r="M82" s="70">
        <v>130.9</v>
      </c>
      <c r="N82" s="70">
        <v>129.19999999999999</v>
      </c>
      <c r="O82" s="70">
        <v>129.5</v>
      </c>
      <c r="P82" s="70">
        <v>130.9</v>
      </c>
      <c r="Q82" s="70">
        <v>128.5</v>
      </c>
      <c r="R82" s="70">
        <v>131.9</v>
      </c>
      <c r="S82" s="70">
        <v>130.19999999999999</v>
      </c>
      <c r="T82" s="99">
        <v>129.6</v>
      </c>
      <c r="U82" s="99">
        <v>132.6</v>
      </c>
      <c r="V82" s="99">
        <v>133.80000000000001</v>
      </c>
      <c r="W82" s="99">
        <v>132.80000000000001</v>
      </c>
      <c r="X82" s="99">
        <v>130.69999999999999</v>
      </c>
      <c r="Y82" s="99">
        <v>130.6</v>
      </c>
      <c r="Z82" s="99">
        <v>130.1</v>
      </c>
      <c r="AA82" s="70">
        <v>130.1</v>
      </c>
      <c r="AB82" s="70">
        <v>132</v>
      </c>
      <c r="AC82" s="70">
        <v>132</v>
      </c>
      <c r="AD82" s="70">
        <v>132</v>
      </c>
      <c r="AE82" s="70">
        <v>130</v>
      </c>
      <c r="AF82" s="100">
        <v>130</v>
      </c>
      <c r="AG82" s="101"/>
      <c r="AH82" s="52">
        <f t="shared" si="2"/>
        <v>133.80000000000001</v>
      </c>
      <c r="AI82" s="53">
        <f t="shared" si="3"/>
        <v>128.5</v>
      </c>
    </row>
    <row r="83" spans="1:37" x14ac:dyDescent="0.25">
      <c r="A83" s="102" t="s">
        <v>84</v>
      </c>
      <c r="B83" s="103">
        <v>132.4</v>
      </c>
      <c r="C83" s="103">
        <v>133.5</v>
      </c>
      <c r="D83" s="103">
        <v>133.5</v>
      </c>
      <c r="E83" s="103">
        <v>132.1</v>
      </c>
      <c r="F83" s="103">
        <v>132.5</v>
      </c>
      <c r="G83" s="103">
        <v>132.4</v>
      </c>
      <c r="H83" s="103">
        <v>141.9</v>
      </c>
      <c r="I83" s="103">
        <v>133.80000000000001</v>
      </c>
      <c r="J83" s="103">
        <v>132.9</v>
      </c>
      <c r="K83" s="103">
        <v>141.69999999999999</v>
      </c>
      <c r="L83" s="103">
        <v>133.80000000000001</v>
      </c>
      <c r="M83" s="103">
        <v>133.80000000000001</v>
      </c>
      <c r="N83" s="103">
        <v>135.6</v>
      </c>
      <c r="O83" s="103">
        <v>133.19999999999999</v>
      </c>
      <c r="P83" s="103">
        <v>131.19999999999999</v>
      </c>
      <c r="Q83" s="103">
        <v>133.69999999999999</v>
      </c>
      <c r="R83" s="103">
        <v>133.5</v>
      </c>
      <c r="S83" s="103">
        <v>134.4</v>
      </c>
      <c r="T83" s="99">
        <v>133.6</v>
      </c>
      <c r="U83" s="99">
        <v>135.69999999999999</v>
      </c>
      <c r="V83" s="99">
        <v>136</v>
      </c>
      <c r="W83" s="99">
        <v>135.5</v>
      </c>
      <c r="X83" s="99">
        <v>133.30000000000001</v>
      </c>
      <c r="Y83" s="99">
        <v>132.80000000000001</v>
      </c>
      <c r="Z83" s="99">
        <v>131.6</v>
      </c>
      <c r="AA83" s="103">
        <v>131.6</v>
      </c>
      <c r="AB83" s="103">
        <v>133</v>
      </c>
      <c r="AC83" s="103">
        <v>136</v>
      </c>
      <c r="AD83" s="103">
        <v>135</v>
      </c>
      <c r="AE83" s="103">
        <v>132</v>
      </c>
      <c r="AF83" s="104">
        <v>129</v>
      </c>
      <c r="AG83" s="105"/>
      <c r="AH83" s="52">
        <f t="shared" si="2"/>
        <v>141.9</v>
      </c>
      <c r="AI83" s="53">
        <f t="shared" si="3"/>
        <v>129</v>
      </c>
    </row>
    <row r="84" spans="1:37" x14ac:dyDescent="0.25">
      <c r="A84" s="98" t="s">
        <v>85</v>
      </c>
      <c r="B84" s="70">
        <v>133.9</v>
      </c>
      <c r="C84" s="70">
        <v>135.4</v>
      </c>
      <c r="D84" s="70">
        <v>136.5</v>
      </c>
      <c r="E84" s="70">
        <v>133.80000000000001</v>
      </c>
      <c r="F84" s="70">
        <v>134.1</v>
      </c>
      <c r="G84" s="70">
        <v>133.69999999999999</v>
      </c>
      <c r="H84" s="70">
        <v>132.4</v>
      </c>
      <c r="I84" s="70">
        <v>133.6</v>
      </c>
      <c r="J84" s="70">
        <v>131.9</v>
      </c>
      <c r="K84" s="70">
        <v>132.4</v>
      </c>
      <c r="L84" s="70">
        <v>132</v>
      </c>
      <c r="M84" s="70">
        <v>132</v>
      </c>
      <c r="N84" s="70">
        <v>122.4</v>
      </c>
      <c r="O84" s="70">
        <v>122.7</v>
      </c>
      <c r="P84" s="70">
        <v>123.5</v>
      </c>
      <c r="Q84" s="70">
        <v>125.6</v>
      </c>
      <c r="R84" s="70">
        <v>125.5</v>
      </c>
      <c r="S84" s="70">
        <v>128.30000000000001</v>
      </c>
      <c r="T84" s="99">
        <v>127.3</v>
      </c>
      <c r="U84" s="99">
        <v>130.1</v>
      </c>
      <c r="V84" s="99">
        <v>131</v>
      </c>
      <c r="W84" s="99">
        <v>131.30000000000001</v>
      </c>
      <c r="X84" s="99">
        <v>129</v>
      </c>
      <c r="Y84" s="99">
        <v>130.9</v>
      </c>
      <c r="Z84" s="99">
        <v>129.9</v>
      </c>
      <c r="AA84" s="70">
        <v>129.9</v>
      </c>
      <c r="AB84" s="70">
        <v>130</v>
      </c>
      <c r="AC84" s="70">
        <v>128</v>
      </c>
      <c r="AD84" s="70">
        <v>127</v>
      </c>
      <c r="AE84" s="70">
        <v>127</v>
      </c>
      <c r="AF84" s="100">
        <v>131</v>
      </c>
      <c r="AG84" s="101"/>
      <c r="AH84" s="52">
        <f>MAX(B84:AF84)</f>
        <v>136.5</v>
      </c>
      <c r="AI84" s="53">
        <f>MIN(B84:AF84)</f>
        <v>122.4</v>
      </c>
    </row>
    <row r="85" spans="1:37" ht="15.75" thickBot="1" x14ac:dyDescent="0.3">
      <c r="A85" s="98" t="s">
        <v>86</v>
      </c>
      <c r="B85" s="106">
        <v>65.8</v>
      </c>
      <c r="C85" s="106">
        <v>65.900000000000006</v>
      </c>
      <c r="D85" s="106">
        <v>65.2</v>
      </c>
      <c r="E85" s="106">
        <v>65.099999999999994</v>
      </c>
      <c r="F85" s="106">
        <v>65.400000000000006</v>
      </c>
      <c r="G85" s="106">
        <v>65.400000000000006</v>
      </c>
      <c r="H85" s="106">
        <v>65.5</v>
      </c>
      <c r="I85" s="106">
        <v>64.5</v>
      </c>
      <c r="J85" s="106">
        <v>64.900000000000006</v>
      </c>
      <c r="K85" s="106">
        <v>65.2</v>
      </c>
      <c r="L85" s="106">
        <v>64.7</v>
      </c>
      <c r="M85" s="106">
        <v>64.7</v>
      </c>
      <c r="N85" s="106">
        <v>64.7</v>
      </c>
      <c r="O85" s="106">
        <v>64.400000000000006</v>
      </c>
      <c r="P85" s="106">
        <v>64.599999999999994</v>
      </c>
      <c r="Q85" s="106">
        <v>64.7</v>
      </c>
      <c r="R85" s="106">
        <v>65.3</v>
      </c>
      <c r="S85" s="106">
        <v>65.2</v>
      </c>
      <c r="T85" s="106">
        <v>65.099999999999994</v>
      </c>
      <c r="U85" s="106">
        <v>65.7</v>
      </c>
      <c r="V85" s="106">
        <v>65</v>
      </c>
      <c r="W85" s="106">
        <v>65.8</v>
      </c>
      <c r="X85" s="106">
        <v>66</v>
      </c>
      <c r="Y85" s="106">
        <v>66.400000000000006</v>
      </c>
      <c r="Z85" s="106">
        <v>65.400000000000006</v>
      </c>
      <c r="AA85" s="106">
        <v>65.400000000000006</v>
      </c>
      <c r="AB85" s="106">
        <v>66.400000000000006</v>
      </c>
      <c r="AC85" s="106">
        <v>67</v>
      </c>
      <c r="AD85" s="106">
        <v>67</v>
      </c>
      <c r="AE85" s="106">
        <v>67</v>
      </c>
      <c r="AF85" s="107">
        <v>66.2</v>
      </c>
      <c r="AG85" s="108"/>
      <c r="AH85" s="52">
        <f>MAX(B85:AF85)</f>
        <v>67</v>
      </c>
      <c r="AI85" s="53">
        <f>MIN(B85:AF85)</f>
        <v>64.400000000000006</v>
      </c>
    </row>
    <row r="86" spans="1:37" x14ac:dyDescent="0.25">
      <c r="A86" s="109" t="s">
        <v>87</v>
      </c>
      <c r="B86" s="110">
        <f t="shared" ref="B86:AF86" si="19">SUMIF(B54:B63,"&gt;0")</f>
        <v>201.53</v>
      </c>
      <c r="C86" s="110">
        <f t="shared" si="19"/>
        <v>190.48</v>
      </c>
      <c r="D86" s="110">
        <f t="shared" si="19"/>
        <v>189.6</v>
      </c>
      <c r="E86" s="110">
        <f t="shared" si="19"/>
        <v>167</v>
      </c>
      <c r="F86" s="110">
        <f t="shared" si="19"/>
        <v>149.19999999999999</v>
      </c>
      <c r="G86" s="110">
        <f t="shared" si="19"/>
        <v>153.6</v>
      </c>
      <c r="H86" s="110">
        <f t="shared" si="19"/>
        <v>189</v>
      </c>
      <c r="I86" s="110">
        <f t="shared" si="19"/>
        <v>174.2</v>
      </c>
      <c r="J86" s="110">
        <f t="shared" si="19"/>
        <v>210</v>
      </c>
      <c r="K86" s="110">
        <f t="shared" si="19"/>
        <v>192</v>
      </c>
      <c r="L86" s="110">
        <f t="shared" si="19"/>
        <v>218</v>
      </c>
      <c r="M86" s="110">
        <f t="shared" si="19"/>
        <v>247</v>
      </c>
      <c r="N86" s="110">
        <f t="shared" si="19"/>
        <v>257.39999999999998</v>
      </c>
      <c r="O86" s="110">
        <f t="shared" si="19"/>
        <v>296.08</v>
      </c>
      <c r="P86" s="110">
        <f t="shared" si="19"/>
        <v>322.62</v>
      </c>
      <c r="Q86" s="110">
        <f t="shared" si="19"/>
        <v>350</v>
      </c>
      <c r="R86" s="110">
        <f t="shared" si="19"/>
        <v>374.6</v>
      </c>
      <c r="S86" s="110">
        <f t="shared" si="19"/>
        <v>380.42999999999995</v>
      </c>
      <c r="T86" s="110">
        <f t="shared" si="19"/>
        <v>354.8</v>
      </c>
      <c r="U86" s="110">
        <f t="shared" si="19"/>
        <v>321.90000000000003</v>
      </c>
      <c r="V86" s="110">
        <f t="shared" si="19"/>
        <v>280.59000000000003</v>
      </c>
      <c r="W86" s="110">
        <f t="shared" si="19"/>
        <v>258</v>
      </c>
      <c r="X86" s="110">
        <f t="shared" si="19"/>
        <v>303.06</v>
      </c>
      <c r="Y86" s="110">
        <f t="shared" si="19"/>
        <v>358.3</v>
      </c>
      <c r="Z86" s="110">
        <f t="shared" si="19"/>
        <v>361.5</v>
      </c>
      <c r="AA86" s="110">
        <f t="shared" si="19"/>
        <v>404.5</v>
      </c>
      <c r="AB86" s="110">
        <f t="shared" si="19"/>
        <v>409</v>
      </c>
      <c r="AC86" s="110">
        <f t="shared" si="19"/>
        <v>337.5</v>
      </c>
      <c r="AD86" s="110">
        <f t="shared" si="19"/>
        <v>325.2</v>
      </c>
      <c r="AE86" s="110">
        <f t="shared" si="19"/>
        <v>298</v>
      </c>
      <c r="AF86" s="110">
        <f t="shared" si="19"/>
        <v>309</v>
      </c>
      <c r="AG86" s="111"/>
      <c r="AH86" s="52">
        <f>MAX(B86:AF86)</f>
        <v>409</v>
      </c>
      <c r="AI86" s="53">
        <f>MIN(B86:AF86)</f>
        <v>149.19999999999999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124.84000000000002</v>
      </c>
      <c r="C88" s="69">
        <f t="shared" ref="C88:AF88" si="20">SUM(C11:C12,C14,C18,C20:C21,C39,C41:C42,C44,C46,C89:C92,C96,C102,C108,C117,C119,C130,C136,C138,C139,C146,C148,C150,C154:C155,C158:C159,C164:C165,C170:C171,C173:C175,C183,C188)</f>
        <v>113.34</v>
      </c>
      <c r="D88" s="69">
        <f t="shared" si="20"/>
        <v>172.43999999999997</v>
      </c>
      <c r="E88" s="69">
        <f t="shared" si="20"/>
        <v>164.83999999999997</v>
      </c>
      <c r="F88" s="69">
        <f t="shared" si="20"/>
        <v>127.74000000000001</v>
      </c>
      <c r="G88" s="69">
        <f t="shared" si="20"/>
        <v>147.03999999999996</v>
      </c>
      <c r="H88" s="69">
        <f t="shared" si="20"/>
        <v>171.83999999999997</v>
      </c>
      <c r="I88" s="69">
        <f t="shared" si="20"/>
        <v>295.64</v>
      </c>
      <c r="J88" s="69">
        <f t="shared" si="20"/>
        <v>242.73999999999998</v>
      </c>
      <c r="K88" s="69">
        <f t="shared" si="20"/>
        <v>285.74</v>
      </c>
      <c r="L88" s="69">
        <f t="shared" si="20"/>
        <v>227.13999999999996</v>
      </c>
      <c r="M88" s="69">
        <f t="shared" si="20"/>
        <v>226.54</v>
      </c>
      <c r="N88" s="69">
        <f t="shared" si="20"/>
        <v>236.14</v>
      </c>
      <c r="O88" s="69">
        <f t="shared" si="20"/>
        <v>234.44</v>
      </c>
      <c r="P88" s="69">
        <f t="shared" si="20"/>
        <v>226.23999999999998</v>
      </c>
      <c r="Q88" s="69">
        <f t="shared" si="20"/>
        <v>224.34</v>
      </c>
      <c r="R88" s="69">
        <f t="shared" si="20"/>
        <v>229.04</v>
      </c>
      <c r="S88" s="69">
        <f t="shared" si="20"/>
        <v>220.93999999999997</v>
      </c>
      <c r="T88" s="69">
        <f t="shared" si="20"/>
        <v>226.43999999999997</v>
      </c>
      <c r="U88" s="69">
        <f t="shared" si="20"/>
        <v>216.83999999999995</v>
      </c>
      <c r="V88" s="69">
        <f t="shared" si="20"/>
        <v>224.43999999999991</v>
      </c>
      <c r="W88" s="69">
        <f t="shared" si="20"/>
        <v>233.33999999999995</v>
      </c>
      <c r="X88" s="69">
        <f t="shared" si="20"/>
        <v>227.53999999999994</v>
      </c>
      <c r="Y88" s="69">
        <f t="shared" si="20"/>
        <v>275.13999999999993</v>
      </c>
      <c r="Z88" s="69">
        <f t="shared" si="20"/>
        <v>266.33999999999997</v>
      </c>
      <c r="AA88" s="69">
        <f t="shared" si="20"/>
        <v>255.23999999999995</v>
      </c>
      <c r="AB88" s="69">
        <f t="shared" si="20"/>
        <v>245.23999999999995</v>
      </c>
      <c r="AC88" s="69">
        <f t="shared" si="20"/>
        <v>181.53999999999994</v>
      </c>
      <c r="AD88" s="69">
        <f t="shared" si="20"/>
        <v>168.53999999999994</v>
      </c>
      <c r="AE88" s="69">
        <f t="shared" si="20"/>
        <v>289.53999999999996</v>
      </c>
      <c r="AF88" s="243">
        <f t="shared" si="20"/>
        <v>135.53999999999994</v>
      </c>
      <c r="AG88" s="116"/>
      <c r="AH88" s="52">
        <f>MAX(B88:AF88)</f>
        <v>295.64</v>
      </c>
      <c r="AI88" s="53">
        <f>MIN(B88:AF88)</f>
        <v>113.34</v>
      </c>
    </row>
    <row r="89" spans="1:37" x14ac:dyDescent="0.25">
      <c r="A89" s="117" t="s">
        <v>89</v>
      </c>
      <c r="B89" s="82">
        <v>19</v>
      </c>
      <c r="C89" s="82">
        <v>25.5</v>
      </c>
      <c r="D89" s="82">
        <v>35.5</v>
      </c>
      <c r="E89" s="82">
        <v>28</v>
      </c>
      <c r="F89" s="82">
        <v>32.9</v>
      </c>
      <c r="G89" s="82">
        <v>34</v>
      </c>
      <c r="H89" s="82">
        <v>39.9</v>
      </c>
      <c r="I89" s="82">
        <v>40.299999999999997</v>
      </c>
      <c r="J89" s="82">
        <v>37</v>
      </c>
      <c r="K89" s="82">
        <v>38.9</v>
      </c>
      <c r="L89" s="82">
        <v>27</v>
      </c>
      <c r="M89" s="82">
        <v>27</v>
      </c>
      <c r="N89" s="82">
        <v>26</v>
      </c>
      <c r="O89" s="82">
        <v>25.4</v>
      </c>
      <c r="P89" s="82">
        <v>17.7</v>
      </c>
      <c r="Q89" s="82">
        <v>11.8</v>
      </c>
      <c r="R89" s="82">
        <v>15.8</v>
      </c>
      <c r="S89" s="82">
        <v>16</v>
      </c>
      <c r="T89" s="82">
        <v>38.799999999999997</v>
      </c>
      <c r="U89" s="82">
        <v>35.6</v>
      </c>
      <c r="V89" s="82">
        <v>38.200000000000003</v>
      </c>
      <c r="W89" s="82">
        <v>41.4</v>
      </c>
      <c r="X89" s="82">
        <v>44</v>
      </c>
      <c r="Y89" s="82">
        <v>7</v>
      </c>
      <c r="Z89" s="82">
        <v>34.700000000000003</v>
      </c>
      <c r="AA89" s="49">
        <v>20</v>
      </c>
      <c r="AB89" s="49">
        <v>13</v>
      </c>
      <c r="AC89" s="49">
        <v>20</v>
      </c>
      <c r="AD89" s="49">
        <v>15</v>
      </c>
      <c r="AE89" s="49">
        <v>10</v>
      </c>
      <c r="AF89" s="244">
        <v>0</v>
      </c>
      <c r="AG89" s="120">
        <v>75</v>
      </c>
      <c r="AH89" s="52">
        <f>IF(ABS(MAX(B89:AF89))&gt;ABS(MIN(B89:AF89)),MAX(B89:AF89),MIN(B89:AF89))</f>
        <v>44</v>
      </c>
      <c r="AI89" s="121">
        <f>INDEX($B$9:$AF$9,1,MATCH(AH89,B89:AF89,0))</f>
        <v>0.77083333333333337</v>
      </c>
    </row>
    <row r="90" spans="1:37" x14ac:dyDescent="0.25">
      <c r="A90" s="122" t="s">
        <v>90</v>
      </c>
      <c r="B90" s="83">
        <v>-30</v>
      </c>
      <c r="C90" s="83">
        <v>-31</v>
      </c>
      <c r="D90" s="83">
        <v>33</v>
      </c>
      <c r="E90" s="83">
        <v>27.7</v>
      </c>
      <c r="F90" s="83">
        <v>-27.6</v>
      </c>
      <c r="G90" s="83">
        <v>-21.799999999999997</v>
      </c>
      <c r="H90" s="83">
        <v>-19.3</v>
      </c>
      <c r="I90" s="83">
        <v>-0.19999999999999996</v>
      </c>
      <c r="J90" s="83">
        <v>-0.59999999999999964</v>
      </c>
      <c r="K90" s="83">
        <v>20.9</v>
      </c>
      <c r="L90" s="83">
        <v>28</v>
      </c>
      <c r="M90" s="83">
        <v>28</v>
      </c>
      <c r="N90" s="83">
        <v>30.1</v>
      </c>
      <c r="O90" s="83">
        <v>30.6</v>
      </c>
      <c r="P90" s="83">
        <v>37</v>
      </c>
      <c r="Q90" s="83">
        <v>38</v>
      </c>
      <c r="R90" s="83">
        <v>40</v>
      </c>
      <c r="S90" s="83">
        <v>35.5</v>
      </c>
      <c r="T90" s="83">
        <v>24</v>
      </c>
      <c r="U90" s="83">
        <v>24</v>
      </c>
      <c r="V90" s="83">
        <v>18</v>
      </c>
      <c r="W90" s="83">
        <v>28.5</v>
      </c>
      <c r="X90" s="83">
        <v>22</v>
      </c>
      <c r="Y90" s="83">
        <v>9.3000000000000007</v>
      </c>
      <c r="Z90" s="83">
        <v>7.8</v>
      </c>
      <c r="AA90" s="70">
        <v>6</v>
      </c>
      <c r="AB90" s="70">
        <v>5</v>
      </c>
      <c r="AC90" s="70">
        <v>-14</v>
      </c>
      <c r="AD90" s="70">
        <v>-12</v>
      </c>
      <c r="AE90" s="70">
        <v>-15</v>
      </c>
      <c r="AF90" s="123">
        <v>-1</v>
      </c>
      <c r="AG90" s="120">
        <v>240</v>
      </c>
      <c r="AH90" s="52">
        <f>IF(ABS(MAX(B90:AF90))&gt;ABS(MIN(B90:AF90)),MAX(B90:AF90),MIN(B90:AF90))</f>
        <v>40</v>
      </c>
      <c r="AI90" s="121">
        <f>INDEX($B$9:$AF$9,1,MATCH(AH90,B90:AF90,0))</f>
        <v>0.58333333333333304</v>
      </c>
    </row>
    <row r="91" spans="1:37" x14ac:dyDescent="0.25">
      <c r="A91" s="122" t="s">
        <v>91</v>
      </c>
      <c r="B91" s="83">
        <v>14.9</v>
      </c>
      <c r="C91" s="83">
        <v>8</v>
      </c>
      <c r="D91" s="83">
        <v>-3.3</v>
      </c>
      <c r="E91" s="83">
        <v>0</v>
      </c>
      <c r="F91" s="83">
        <v>4.2</v>
      </c>
      <c r="G91" s="83">
        <v>6.1</v>
      </c>
      <c r="H91" s="83">
        <v>9.6</v>
      </c>
      <c r="I91" s="83">
        <v>9.1999999999999993</v>
      </c>
      <c r="J91" s="83">
        <v>5.5</v>
      </c>
      <c r="K91" s="83">
        <v>26.9</v>
      </c>
      <c r="L91" s="83">
        <v>35</v>
      </c>
      <c r="M91" s="83">
        <v>35</v>
      </c>
      <c r="N91" s="83">
        <v>44.2</v>
      </c>
      <c r="O91" s="83">
        <v>41.2</v>
      </c>
      <c r="P91" s="83">
        <v>33.200000000000003</v>
      </c>
      <c r="Q91" s="83">
        <v>35.200000000000003</v>
      </c>
      <c r="R91" s="83">
        <v>34.6</v>
      </c>
      <c r="S91" s="83">
        <v>33.5</v>
      </c>
      <c r="T91" s="83">
        <v>24.8</v>
      </c>
      <c r="U91" s="83">
        <v>17.600000000000001</v>
      </c>
      <c r="V91" s="83">
        <v>27.9</v>
      </c>
      <c r="W91" s="83">
        <v>23.8</v>
      </c>
      <c r="X91" s="83">
        <v>21.8</v>
      </c>
      <c r="Y91" s="83">
        <v>45.2</v>
      </c>
      <c r="Z91" s="83">
        <v>36.9</v>
      </c>
      <c r="AA91" s="70">
        <v>40</v>
      </c>
      <c r="AB91" s="70">
        <v>44</v>
      </c>
      <c r="AC91" s="70">
        <v>28</v>
      </c>
      <c r="AD91" s="70">
        <v>26</v>
      </c>
      <c r="AE91" s="70">
        <v>25</v>
      </c>
      <c r="AF91" s="123">
        <v>12</v>
      </c>
      <c r="AG91" s="120">
        <v>60</v>
      </c>
      <c r="AH91" s="52">
        <f>IF(ABS(MAX(B91:AF91))&gt;ABS(MIN(B91:AF91)),MAX(B91:AF91),MIN(B91:AF91))</f>
        <v>45.2</v>
      </c>
      <c r="AI91" s="121">
        <f>INDEX($B$9:$AF$9,1,MATCH(AH91,B91:AF91,0))</f>
        <v>0.79166666666666663</v>
      </c>
    </row>
    <row r="92" spans="1:37" x14ac:dyDescent="0.25">
      <c r="A92" s="124" t="s">
        <v>92</v>
      </c>
      <c r="B92" s="85">
        <v>-78.8</v>
      </c>
      <c r="C92" s="85">
        <v>-85.4</v>
      </c>
      <c r="D92" s="85">
        <v>-88.3</v>
      </c>
      <c r="E92" s="85">
        <v>-86.5</v>
      </c>
      <c r="F92" s="85">
        <v>-79.400000000000006</v>
      </c>
      <c r="G92" s="85">
        <v>-67.5</v>
      </c>
      <c r="H92" s="85">
        <v>-57.9</v>
      </c>
      <c r="I92" s="85">
        <v>46.2</v>
      </c>
      <c r="J92" s="85">
        <v>0</v>
      </c>
      <c r="K92" s="85">
        <v>0</v>
      </c>
      <c r="L92" s="85">
        <v>-60.8</v>
      </c>
      <c r="M92" s="85">
        <v>-60.8</v>
      </c>
      <c r="N92" s="85">
        <v>-59.1</v>
      </c>
      <c r="O92" s="85">
        <v>-59.1</v>
      </c>
      <c r="P92" s="85">
        <v>-59.3</v>
      </c>
      <c r="Q92" s="85">
        <v>-59</v>
      </c>
      <c r="R92" s="85">
        <v>-59.7</v>
      </c>
      <c r="S92" s="85">
        <v>-60</v>
      </c>
      <c r="T92" s="85">
        <v>-60.3</v>
      </c>
      <c r="U92" s="85">
        <v>-60.3</v>
      </c>
      <c r="V92" s="85">
        <v>-59.7</v>
      </c>
      <c r="W92" s="85">
        <v>-60</v>
      </c>
      <c r="X92" s="85">
        <v>-60.2</v>
      </c>
      <c r="Y92" s="85">
        <v>11.9</v>
      </c>
      <c r="Z92" s="85">
        <v>-7.4</v>
      </c>
      <c r="AA92" s="125">
        <v>-12</v>
      </c>
      <c r="AB92" s="125">
        <v>-18</v>
      </c>
      <c r="AC92" s="125">
        <v>-52</v>
      </c>
      <c r="AD92" s="125">
        <v>-60</v>
      </c>
      <c r="AE92" s="125">
        <v>70</v>
      </c>
      <c r="AF92" s="126">
        <v>-75</v>
      </c>
      <c r="AG92" s="127">
        <v>120</v>
      </c>
      <c r="AH92" s="52">
        <f>IF(ABS(MAX(B92:AF92))&gt;ABS(MIN(B92:AF92)),MAX(B92:AF92),MIN(B92:AF92))</f>
        <v>-88.3</v>
      </c>
      <c r="AI92" s="121">
        <f>INDEX($B$9:$AF$9,1,MATCH(AH92,B92:AF92,0))</f>
        <v>0.125</v>
      </c>
    </row>
    <row r="93" spans="1:37" ht="15.75" thickBot="1" x14ac:dyDescent="0.3">
      <c r="A93" s="124" t="s">
        <v>93</v>
      </c>
      <c r="B93" s="85">
        <v>60.7</v>
      </c>
      <c r="C93" s="85">
        <v>59.5</v>
      </c>
      <c r="D93" s="85">
        <v>62.4</v>
      </c>
      <c r="E93" s="85">
        <v>71.099999999999994</v>
      </c>
      <c r="F93" s="85">
        <v>64.7</v>
      </c>
      <c r="G93" s="85">
        <v>59.2</v>
      </c>
      <c r="H93" s="85">
        <v>55.8</v>
      </c>
      <c r="I93" s="85">
        <v>71.3</v>
      </c>
      <c r="J93" s="85">
        <v>71.8</v>
      </c>
      <c r="K93" s="85">
        <v>78</v>
      </c>
      <c r="L93" s="85">
        <v>93</v>
      </c>
      <c r="M93" s="85">
        <v>93</v>
      </c>
      <c r="N93" s="85">
        <v>99.2</v>
      </c>
      <c r="O93" s="85">
        <v>105.1</v>
      </c>
      <c r="P93" s="85">
        <v>83.1</v>
      </c>
      <c r="Q93" s="85">
        <v>83</v>
      </c>
      <c r="R93" s="85">
        <v>85</v>
      </c>
      <c r="S93" s="85">
        <v>83.4</v>
      </c>
      <c r="T93" s="85">
        <v>63.5</v>
      </c>
      <c r="U93" s="85">
        <v>70.8</v>
      </c>
      <c r="V93" s="85">
        <v>55.6</v>
      </c>
      <c r="W93" s="85">
        <v>62.9</v>
      </c>
      <c r="X93" s="85">
        <v>57</v>
      </c>
      <c r="Y93" s="85">
        <v>43.3</v>
      </c>
      <c r="Z93" s="85">
        <v>41</v>
      </c>
      <c r="AA93" s="125">
        <v>40</v>
      </c>
      <c r="AB93" s="125">
        <v>40</v>
      </c>
      <c r="AC93" s="125">
        <v>27</v>
      </c>
      <c r="AD93" s="125">
        <v>33</v>
      </c>
      <c r="AE93" s="125">
        <v>37</v>
      </c>
      <c r="AF93" s="126">
        <v>62</v>
      </c>
      <c r="AG93" s="127"/>
      <c r="AH93" s="52"/>
      <c r="AI93" s="121"/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1068.04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13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13)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13)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1003.5699999999999</v>
      </c>
      <c r="U203" s="173">
        <f t="shared" si="37"/>
        <v>979.82</v>
      </c>
      <c r="V203" s="173">
        <f t="shared" si="37"/>
        <v>941.04</v>
      </c>
      <c r="W203" s="173">
        <f t="shared" si="37"/>
        <v>918.94</v>
      </c>
      <c r="X203" s="173">
        <f t="shared" si="37"/>
        <v>908.24</v>
      </c>
      <c r="Y203" s="173">
        <f t="shared" si="37"/>
        <v>910.63999999999987</v>
      </c>
      <c r="Z203" s="173">
        <f t="shared" si="37"/>
        <v>949.74</v>
      </c>
      <c r="AA203" s="173">
        <f t="shared" si="37"/>
        <v>935.94</v>
      </c>
      <c r="AB203" s="173">
        <f t="shared" si="37"/>
        <v>972.33999999999992</v>
      </c>
      <c r="AC203" s="173">
        <f t="shared" si="37"/>
        <v>952.54</v>
      </c>
      <c r="AD203" s="173">
        <f t="shared" si="37"/>
        <v>1037.8400000000001</v>
      </c>
      <c r="AE203" s="173">
        <f t="shared" si="37"/>
        <v>1068.04</v>
      </c>
      <c r="AF203" s="173">
        <f t="shared" si="37"/>
        <v>1099.94</v>
      </c>
      <c r="AG203" s="173">
        <f t="shared" si="37"/>
        <v>1142.1199999999999</v>
      </c>
      <c r="AH203" s="173">
        <f t="shared" si="37"/>
        <v>1151.3600000000001</v>
      </c>
      <c r="AI203" s="173">
        <f t="shared" si="37"/>
        <v>1165.6400000000001</v>
      </c>
      <c r="AJ203" s="173">
        <f t="shared" si="37"/>
        <v>1186.44</v>
      </c>
      <c r="AK203" s="173">
        <f t="shared" si="37"/>
        <v>1208.67</v>
      </c>
      <c r="AL203" s="173">
        <f t="shared" si="37"/>
        <v>1171.6400000000001</v>
      </c>
      <c r="AM203" s="173">
        <f t="shared" si="37"/>
        <v>1129.94</v>
      </c>
      <c r="AN203" s="173">
        <f t="shared" si="37"/>
        <v>1102.43</v>
      </c>
      <c r="AO203" s="173">
        <f t="shared" si="37"/>
        <v>1067.24</v>
      </c>
      <c r="AP203" s="173">
        <f t="shared" si="37"/>
        <v>1111.9000000000001</v>
      </c>
      <c r="AQ203" s="173">
        <f t="shared" si="37"/>
        <v>1069.2399999999998</v>
      </c>
      <c r="AR203" s="173">
        <f t="shared" si="37"/>
        <v>1206.1399999999999</v>
      </c>
      <c r="AS203" s="173">
        <f t="shared" si="37"/>
        <v>1292.44</v>
      </c>
      <c r="AT203" s="173">
        <f t="shared" si="37"/>
        <v>1257.54</v>
      </c>
      <c r="AU203" s="173">
        <f t="shared" si="37"/>
        <v>1187.7400000000002</v>
      </c>
      <c r="AV203" s="173">
        <f t="shared" si="37"/>
        <v>1169.8400000000001</v>
      </c>
      <c r="AW203" s="173">
        <f t="shared" si="37"/>
        <v>1135.1400000000001</v>
      </c>
      <c r="AX203" s="173">
        <f t="shared" si="37"/>
        <v>1132.1400000000001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500" priority="205">
      <formula>S$9&gt;=20/24</formula>
    </cfRule>
    <cfRule type="expression" dxfId="4499" priority="206">
      <formula>AND(S$9&gt;=14/24,S$9&lt;20/24)</formula>
    </cfRule>
    <cfRule type="expression" dxfId="4498" priority="207">
      <formula>AND(S$9&gt;=8/24,S$9&lt;14/24)</formula>
    </cfRule>
    <cfRule type="expression" dxfId="4497" priority="208">
      <formula>S$9&lt;8/24</formula>
    </cfRule>
  </conditionalFormatting>
  <conditionalFormatting sqref="B8:AF10 AA76:AF76 B76:Q76 L37:Z38 L36:Q36 B53:AF53 B77:AF77 C183:AF189 M42 N40:Q42 L34:Q34 M43:Q45 L39:Q39 L57:Q58 L55:T56 V40:W41 S39:W39 X39:Z41 AA78:AF85 L50:AF52 AA54:AF57 B60:B64 R12:T12 B65:AF75 U12:Z13 B54:K58 H79:Z85 H78:Q78 B78:G85 M59:Q64">
    <cfRule type="expression" dxfId="4496" priority="201">
      <formula>B$9&gt;=20/24</formula>
    </cfRule>
    <cfRule type="expression" dxfId="4495" priority="202">
      <formula>AND(B$9&gt;=14/24,B$9&lt;20/24)</formula>
    </cfRule>
    <cfRule type="expression" dxfId="4494" priority="203">
      <formula>AND(B$9&gt;=8/24,B$9&lt;14/24)</formula>
    </cfRule>
    <cfRule type="expression" dxfId="4493" priority="204">
      <formula>B$9&lt;8/24</formula>
    </cfRule>
  </conditionalFormatting>
  <conditionalFormatting sqref="B181:AF181">
    <cfRule type="expression" dxfId="4492" priority="197">
      <formula>B$9&gt;=20/24</formula>
    </cfRule>
    <cfRule type="expression" dxfId="4491" priority="198">
      <formula>AND(B$9&gt;=14/24,B$9&lt;20/24)</formula>
    </cfRule>
    <cfRule type="expression" dxfId="4490" priority="199">
      <formula>AND(B$9&gt;=8/24,B$9&lt;14/24)</formula>
    </cfRule>
    <cfRule type="expression" dxfId="4489" priority="200">
      <formula>B$9&lt;8/24</formula>
    </cfRule>
  </conditionalFormatting>
  <conditionalFormatting sqref="AL4:AL6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488" priority="192">
      <formula>L$9&gt;=20/24</formula>
    </cfRule>
    <cfRule type="expression" dxfId="4487" priority="193">
      <formula>AND(L$9&gt;=14/24,L$9&lt;20/24)</formula>
    </cfRule>
    <cfRule type="expression" dxfId="4486" priority="194">
      <formula>AND(L$9&gt;=8/24,L$9&lt;14/24)</formula>
    </cfRule>
    <cfRule type="expression" dxfId="4485" priority="195">
      <formula>L$9&lt;8/24</formula>
    </cfRule>
  </conditionalFormatting>
  <conditionalFormatting sqref="L40:M41">
    <cfRule type="expression" dxfId="4484" priority="188">
      <formula>L$9&gt;=20/24</formula>
    </cfRule>
    <cfRule type="expression" dxfId="4483" priority="189">
      <formula>AND(L$9&gt;=14/24,L$9&lt;20/24)</formula>
    </cfRule>
    <cfRule type="expression" dxfId="4482" priority="190">
      <formula>AND(L$9&gt;=8/24,L$9&lt;14/24)</formula>
    </cfRule>
    <cfRule type="expression" dxfId="4481" priority="191">
      <formula>L$9&lt;8/24</formula>
    </cfRule>
  </conditionalFormatting>
  <conditionalFormatting sqref="U14:Z14">
    <cfRule type="expression" dxfId="4480" priority="184">
      <formula>U$9&gt;=20/24</formula>
    </cfRule>
    <cfRule type="expression" dxfId="4479" priority="185">
      <formula>AND(U$9&gt;=14/24,U$9&lt;20/24)</formula>
    </cfRule>
    <cfRule type="expression" dxfId="4478" priority="186">
      <formula>AND(U$9&gt;=8/24,U$9&lt;14/24)</formula>
    </cfRule>
    <cfRule type="expression" dxfId="4477" priority="187">
      <formula>U$9&lt;8/24</formula>
    </cfRule>
  </conditionalFormatting>
  <conditionalFormatting sqref="R36:Z36">
    <cfRule type="expression" dxfId="4476" priority="180">
      <formula>R$9&gt;=20/24</formula>
    </cfRule>
    <cfRule type="expression" dxfId="4475" priority="181">
      <formula>AND(R$9&gt;=14/24,R$9&lt;20/24)</formula>
    </cfRule>
    <cfRule type="expression" dxfId="4474" priority="182">
      <formula>AND(R$9&gt;=8/24,R$9&lt;14/24)</formula>
    </cfRule>
    <cfRule type="expression" dxfId="4473" priority="183">
      <formula>R$9&lt;8/24</formula>
    </cfRule>
  </conditionalFormatting>
  <conditionalFormatting sqref="R54:Z54">
    <cfRule type="expression" dxfId="4472" priority="176">
      <formula>R$9&gt;=20/24</formula>
    </cfRule>
    <cfRule type="expression" dxfId="4471" priority="177">
      <formula>AND(R$9&gt;=14/24,R$9&lt;20/24)</formula>
    </cfRule>
    <cfRule type="expression" dxfId="4470" priority="178">
      <formula>AND(R$9&gt;=8/24,R$9&lt;14/24)</formula>
    </cfRule>
    <cfRule type="expression" dxfId="4469" priority="179">
      <formula>R$9&lt;8/24</formula>
    </cfRule>
  </conditionalFormatting>
  <conditionalFormatting sqref="R76:Z76">
    <cfRule type="expression" dxfId="4468" priority="172">
      <formula>R$9&gt;=20/24</formula>
    </cfRule>
    <cfRule type="expression" dxfId="4467" priority="173">
      <formula>AND(R$9&gt;=14/24,R$9&lt;20/24)</formula>
    </cfRule>
    <cfRule type="expression" dxfId="4466" priority="174">
      <formula>AND(R$9&gt;=8/24,R$9&lt;14/24)</formula>
    </cfRule>
    <cfRule type="expression" dxfId="4465" priority="175">
      <formula>R$9&lt;8/24</formula>
    </cfRule>
  </conditionalFormatting>
  <conditionalFormatting sqref="R78:Z78">
    <cfRule type="expression" dxfId="4464" priority="168">
      <formula>R$9&gt;=20/24</formula>
    </cfRule>
    <cfRule type="expression" dxfId="4463" priority="169">
      <formula>AND(R$9&gt;=14/24,R$9&lt;20/24)</formula>
    </cfRule>
    <cfRule type="expression" dxfId="4462" priority="170">
      <formula>AND(R$9&gt;=8/24,R$9&lt;14/24)</formula>
    </cfRule>
    <cfRule type="expression" dxfId="4461" priority="171">
      <formula>R$9&lt;8/24</formula>
    </cfRule>
  </conditionalFormatting>
  <conditionalFormatting sqref="L12:Q14 R26:T30 L16:Q17 L21:Q31 L19:Q19">
    <cfRule type="expression" dxfId="4460" priority="164">
      <formula>L$9&gt;=20/24</formula>
    </cfRule>
    <cfRule type="expression" dxfId="4459" priority="165">
      <formula>AND(L$9&gt;=14/24,L$9&lt;20/24)</formula>
    </cfRule>
    <cfRule type="expression" dxfId="4458" priority="166">
      <formula>AND(L$9&gt;=8/24,L$9&lt;14/24)</formula>
    </cfRule>
    <cfRule type="expression" dxfId="4457" priority="167">
      <formula>L$9&lt;8/24</formula>
    </cfRule>
  </conditionalFormatting>
  <conditionalFormatting sqref="L46:Q46">
    <cfRule type="expression" dxfId="4456" priority="160">
      <formula>L$9&gt;=20/24</formula>
    </cfRule>
    <cfRule type="expression" dxfId="4455" priority="161">
      <formula>AND(L$9&gt;=14/24,L$9&lt;20/24)</formula>
    </cfRule>
    <cfRule type="expression" dxfId="4454" priority="162">
      <formula>AND(L$9&gt;=8/24,L$9&lt;14/24)</formula>
    </cfRule>
    <cfRule type="expression" dxfId="4453" priority="163">
      <formula>L$9&lt;8/24</formula>
    </cfRule>
  </conditionalFormatting>
  <conditionalFormatting sqref="L47:Q47">
    <cfRule type="expression" dxfId="4452" priority="156">
      <formula>L$9&gt;=20/24</formula>
    </cfRule>
    <cfRule type="expression" dxfId="4451" priority="157">
      <formula>AND(L$9&gt;=14/24,L$9&lt;20/24)</formula>
    </cfRule>
    <cfRule type="expression" dxfId="4450" priority="158">
      <formula>AND(L$9&gt;=8/24,L$9&lt;14/24)</formula>
    </cfRule>
    <cfRule type="expression" dxfId="4449" priority="159">
      <formula>L$9&lt;8/24</formula>
    </cfRule>
  </conditionalFormatting>
  <conditionalFormatting sqref="L42:L45">
    <cfRule type="expression" dxfId="4448" priority="152">
      <formula>L$9&gt;=20/24</formula>
    </cfRule>
    <cfRule type="expression" dxfId="4447" priority="153">
      <formula>AND(L$9&gt;=14/24,L$9&lt;20/24)</formula>
    </cfRule>
    <cfRule type="expression" dxfId="4446" priority="154">
      <formula>AND(L$9&gt;=8/24,L$9&lt;14/24)</formula>
    </cfRule>
    <cfRule type="expression" dxfId="4445" priority="155">
      <formula>L$9&lt;8/24</formula>
    </cfRule>
  </conditionalFormatting>
  <conditionalFormatting sqref="R34:AD34">
    <cfRule type="expression" dxfId="4444" priority="148">
      <formula>R$9&gt;=20/24</formula>
    </cfRule>
    <cfRule type="expression" dxfId="4443" priority="149">
      <formula>AND(R$9&gt;=14/24,R$9&lt;20/24)</formula>
    </cfRule>
    <cfRule type="expression" dxfId="4442" priority="150">
      <formula>AND(R$9&gt;=8/24,R$9&lt;14/24)</formula>
    </cfRule>
    <cfRule type="expression" dxfId="4441" priority="151">
      <formula>R$9&lt;8/24</formula>
    </cfRule>
  </conditionalFormatting>
  <conditionalFormatting sqref="R13:T14 R16:Z17 R19:AF19 R21:AF31">
    <cfRule type="expression" dxfId="4440" priority="144">
      <formula>R$9&gt;=20/24</formula>
    </cfRule>
    <cfRule type="expression" dxfId="4439" priority="145">
      <formula>AND(R$9&gt;=14/24,R$9&lt;20/24)</formula>
    </cfRule>
    <cfRule type="expression" dxfId="4438" priority="146">
      <formula>AND(R$9&gt;=8/24,R$9&lt;14/24)</formula>
    </cfRule>
    <cfRule type="expression" dxfId="4437" priority="147">
      <formula>R$9&lt;8/24</formula>
    </cfRule>
  </conditionalFormatting>
  <conditionalFormatting sqref="R39:R45 S40:U45 V42:Z45">
    <cfRule type="expression" dxfId="4436" priority="140">
      <formula>R$9&gt;=20/24</formula>
    </cfRule>
    <cfRule type="expression" dxfId="4435" priority="141">
      <formula>AND(R$9&gt;=14/24,R$9&lt;20/24)</formula>
    </cfRule>
    <cfRule type="expression" dxfId="4434" priority="142">
      <formula>AND(R$9&gt;=8/24,R$9&lt;14/24)</formula>
    </cfRule>
    <cfRule type="expression" dxfId="4433" priority="143">
      <formula>R$9&lt;8/24</formula>
    </cfRule>
  </conditionalFormatting>
  <conditionalFormatting sqref="R46:Z46">
    <cfRule type="expression" dxfId="4432" priority="136">
      <formula>R$9&gt;=20/24</formula>
    </cfRule>
    <cfRule type="expression" dxfId="4431" priority="137">
      <formula>AND(R$9&gt;=14/24,R$9&lt;20/24)</formula>
    </cfRule>
    <cfRule type="expression" dxfId="4430" priority="138">
      <formula>AND(R$9&gt;=8/24,R$9&lt;14/24)</formula>
    </cfRule>
    <cfRule type="expression" dxfId="4429" priority="139">
      <formula>R$9&lt;8/24</formula>
    </cfRule>
  </conditionalFormatting>
  <conditionalFormatting sqref="R47:Z47">
    <cfRule type="expression" dxfId="4428" priority="132">
      <formula>R$9&gt;=20/24</formula>
    </cfRule>
    <cfRule type="expression" dxfId="4427" priority="133">
      <formula>AND(R$9&gt;=14/24,R$9&lt;20/24)</formula>
    </cfRule>
    <cfRule type="expression" dxfId="4426" priority="134">
      <formula>AND(R$9&gt;=8/24,R$9&lt;14/24)</formula>
    </cfRule>
    <cfRule type="expression" dxfId="4425" priority="135">
      <formula>R$9&lt;8/24</formula>
    </cfRule>
  </conditionalFormatting>
  <conditionalFormatting sqref="R57:Z64 AA58:AF64">
    <cfRule type="expression" dxfId="4424" priority="128">
      <formula>R$9&gt;=20/24</formula>
    </cfRule>
    <cfRule type="expression" dxfId="4423" priority="129">
      <formula>AND(R$9&gt;=14/24,R$9&lt;20/24)</formula>
    </cfRule>
    <cfRule type="expression" dxfId="4422" priority="130">
      <formula>AND(R$9&gt;=8/24,R$9&lt;14/24)</formula>
    </cfRule>
    <cfRule type="expression" dxfId="4421" priority="131">
      <formula>R$9&lt;8/24</formula>
    </cfRule>
  </conditionalFormatting>
  <conditionalFormatting sqref="AA89:AF92">
    <cfRule type="expression" dxfId="4420" priority="124">
      <formula>AA$9&gt;=20/24</formula>
    </cfRule>
    <cfRule type="expression" dxfId="4419" priority="125">
      <formula>AND(AA$9&gt;=14/24,AA$9&lt;20/24)</formula>
    </cfRule>
    <cfRule type="expression" dxfId="4418" priority="126">
      <formula>AND(AA$9&gt;=8/24,AA$9&lt;14/24)</formula>
    </cfRule>
    <cfRule type="expression" dxfId="4417" priority="127">
      <formula>AA$9&lt;8/24</formula>
    </cfRule>
  </conditionalFormatting>
  <conditionalFormatting sqref="B59:H59 H60:H64 I59:K64">
    <cfRule type="expression" dxfId="4416" priority="120">
      <formula>B$9&gt;=20/24</formula>
    </cfRule>
    <cfRule type="expression" dxfId="4415" priority="121">
      <formula>AND(B$9&gt;=14/24,B$9&lt;20/24)</formula>
    </cfRule>
    <cfRule type="expression" dxfId="4414" priority="122">
      <formula>AND(B$9&gt;=8/24,B$9&lt;14/24)</formula>
    </cfRule>
    <cfRule type="expression" dxfId="4413" priority="123">
      <formula>B$9&lt;8/24</formula>
    </cfRule>
  </conditionalFormatting>
  <conditionalFormatting sqref="B89:K92">
    <cfRule type="expression" dxfId="4412" priority="116">
      <formula>B$9&gt;=20/24</formula>
    </cfRule>
    <cfRule type="expression" dxfId="4411" priority="117">
      <formula>AND(B$9&gt;=14/24,B$9&lt;20/24)</formula>
    </cfRule>
    <cfRule type="expression" dxfId="4410" priority="118">
      <formula>AND(B$9&gt;=8/24,B$9&lt;14/24)</formula>
    </cfRule>
    <cfRule type="expression" dxfId="4409" priority="119">
      <formula>B$9&lt;8/24</formula>
    </cfRule>
  </conditionalFormatting>
  <conditionalFormatting sqref="L89:Q92">
    <cfRule type="expression" dxfId="4408" priority="112">
      <formula>L$9&gt;=20/24</formula>
    </cfRule>
    <cfRule type="expression" dxfId="4407" priority="113">
      <formula>AND(L$9&gt;=14/24,L$9&lt;20/24)</formula>
    </cfRule>
    <cfRule type="expression" dxfId="4406" priority="114">
      <formula>AND(L$9&gt;=8/24,L$9&lt;14/24)</formula>
    </cfRule>
    <cfRule type="expression" dxfId="4405" priority="115">
      <formula>L$9&lt;8/24</formula>
    </cfRule>
  </conditionalFormatting>
  <conditionalFormatting sqref="R89:Z92">
    <cfRule type="expression" dxfId="4404" priority="108">
      <formula>R$9&gt;=20/24</formula>
    </cfRule>
    <cfRule type="expression" dxfId="4403" priority="109">
      <formula>AND(R$9&gt;=14/24,R$9&lt;20/24)</formula>
    </cfRule>
    <cfRule type="expression" dxfId="4402" priority="110">
      <formula>AND(R$9&gt;=8/24,R$9&lt;14/24)</formula>
    </cfRule>
    <cfRule type="expression" dxfId="4401" priority="111">
      <formula>R$9&lt;8/24</formula>
    </cfRule>
  </conditionalFormatting>
  <conditionalFormatting sqref="AG48 C33:AF33 G22:G28 G30:G31 B29:G29 B22:F23 B12:AF14 B16:AF17 B21:G21 B19:AF19 H21:AF31 B34:AF53">
    <cfRule type="expression" dxfId="4400" priority="107">
      <formula>B12&gt;$AG12</formula>
    </cfRule>
  </conditionalFormatting>
  <conditionalFormatting sqref="T202:AX202">
    <cfRule type="expression" dxfId="4399" priority="103">
      <formula>T$9&gt;=20/24</formula>
    </cfRule>
    <cfRule type="expression" dxfId="4398" priority="104">
      <formula>AND(T$9&gt;=14/24,T$9&lt;20/24)</formula>
    </cfRule>
    <cfRule type="expression" dxfId="4397" priority="105">
      <formula>AND(T$9&gt;=8/24,T$9&lt;14/24)</formula>
    </cfRule>
    <cfRule type="expression" dxfId="4396" priority="106">
      <formula>T$9&lt;8/24</formula>
    </cfRule>
  </conditionalFormatting>
  <conditionalFormatting sqref="A12:A14 A94:A100 A16:A17 A21:A31 A106:A143 A102:A104 A146:A190 A19 A33:A92">
    <cfRule type="expression" dxfId="4395" priority="102">
      <formula>$AH12=0</formula>
    </cfRule>
  </conditionalFormatting>
  <conditionalFormatting sqref="AA93:AF93">
    <cfRule type="expression" dxfId="4394" priority="98">
      <formula>AA$9&gt;=20/24</formula>
    </cfRule>
    <cfRule type="expression" dxfId="4393" priority="99">
      <formula>AND(AA$9&gt;=14/24,AA$9&lt;20/24)</formula>
    </cfRule>
    <cfRule type="expression" dxfId="4392" priority="100">
      <formula>AND(AA$9&gt;=8/24,AA$9&lt;14/24)</formula>
    </cfRule>
    <cfRule type="expression" dxfId="4391" priority="101">
      <formula>AA$9&lt;8/24</formula>
    </cfRule>
  </conditionalFormatting>
  <conditionalFormatting sqref="B93:K93">
    <cfRule type="expression" dxfId="4390" priority="94">
      <formula>B$9&gt;=20/24</formula>
    </cfRule>
    <cfRule type="expression" dxfId="4389" priority="95">
      <formula>AND(B$9&gt;=14/24,B$9&lt;20/24)</formula>
    </cfRule>
    <cfRule type="expression" dxfId="4388" priority="96">
      <formula>AND(B$9&gt;=8/24,B$9&lt;14/24)</formula>
    </cfRule>
    <cfRule type="expression" dxfId="4387" priority="97">
      <formula>B$9&lt;8/24</formula>
    </cfRule>
  </conditionalFormatting>
  <conditionalFormatting sqref="L93:Q93">
    <cfRule type="expression" dxfId="4386" priority="90">
      <formula>L$9&gt;=20/24</formula>
    </cfRule>
    <cfRule type="expression" dxfId="4385" priority="91">
      <formula>AND(L$9&gt;=14/24,L$9&lt;20/24)</formula>
    </cfRule>
    <cfRule type="expression" dxfId="4384" priority="92">
      <formula>AND(L$9&gt;=8/24,L$9&lt;14/24)</formula>
    </cfRule>
    <cfRule type="expression" dxfId="4383" priority="93">
      <formula>L$9&lt;8/24</formula>
    </cfRule>
  </conditionalFormatting>
  <conditionalFormatting sqref="R93:Z93">
    <cfRule type="expression" dxfId="4382" priority="86">
      <formula>R$9&gt;=20/24</formula>
    </cfRule>
    <cfRule type="expression" dxfId="4381" priority="87">
      <formula>AND(R$9&gt;=14/24,R$9&lt;20/24)</formula>
    </cfRule>
    <cfRule type="expression" dxfId="4380" priority="88">
      <formula>AND(R$9&gt;=8/24,R$9&lt;14/24)</formula>
    </cfRule>
    <cfRule type="expression" dxfId="4379" priority="89">
      <formula>R$9&lt;8/24</formula>
    </cfRule>
  </conditionalFormatting>
  <conditionalFormatting sqref="A93">
    <cfRule type="expression" dxfId="4378" priority="85">
      <formula>$AH93=0</formula>
    </cfRule>
  </conditionalFormatting>
  <conditionalFormatting sqref="C33:AF33">
    <cfRule type="expression" dxfId="4377" priority="81">
      <formula>C$9&gt;=20/24</formula>
    </cfRule>
    <cfRule type="expression" dxfId="4376" priority="82">
      <formula>AND(C$9&gt;=14/24,C$9&lt;20/24)</formula>
    </cfRule>
    <cfRule type="expression" dxfId="4375" priority="83">
      <formula>AND(C$9&gt;=8/24,C$9&lt;14/24)</formula>
    </cfRule>
    <cfRule type="expression" dxfId="4374" priority="84">
      <formula>C$9&lt;8/24</formula>
    </cfRule>
  </conditionalFormatting>
  <conditionalFormatting sqref="R33:AA33">
    <cfRule type="expression" dxfId="4373" priority="77">
      <formula>R$9&gt;=20/24</formula>
    </cfRule>
    <cfRule type="expression" dxfId="4372" priority="78">
      <formula>AND(R$9&gt;=14/24,R$9&lt;20/24)</formula>
    </cfRule>
    <cfRule type="expression" dxfId="4371" priority="79">
      <formula>AND(R$9&gt;=8/24,R$9&lt;14/24)</formula>
    </cfRule>
    <cfRule type="expression" dxfId="4370" priority="80">
      <formula>R$9&lt;8/24</formula>
    </cfRule>
  </conditionalFormatting>
  <conditionalFormatting sqref="B24:B28 C31:F31 B30:B31">
    <cfRule type="expression" dxfId="4369" priority="73">
      <formula>B$9&gt;=20/24</formula>
    </cfRule>
    <cfRule type="expression" dxfId="4368" priority="74">
      <formula>AND(B$9&gt;=14/24,B$9&lt;20/24)</formula>
    </cfRule>
    <cfRule type="expression" dxfId="4367" priority="75">
      <formula>AND(B$9&gt;=8/24,B$9&lt;14/24)</formula>
    </cfRule>
    <cfRule type="expression" dxfId="4366" priority="76">
      <formula>B$9&lt;8/24</formula>
    </cfRule>
  </conditionalFormatting>
  <conditionalFormatting sqref="B24:B28 C31:F31 B30:B31 B33">
    <cfRule type="expression" dxfId="4365" priority="72">
      <formula>B24&gt;$AG24</formula>
    </cfRule>
  </conditionalFormatting>
  <conditionalFormatting sqref="B33">
    <cfRule type="expression" dxfId="4364" priority="68">
      <formula>B$9&gt;=20/24</formula>
    </cfRule>
    <cfRule type="expression" dxfId="4363" priority="69">
      <formula>AND(B$9&gt;=14/24,B$9&lt;20/24)</formula>
    </cfRule>
    <cfRule type="expression" dxfId="4362" priority="70">
      <formula>AND(B$9&gt;=8/24,B$9&lt;14/24)</formula>
    </cfRule>
    <cfRule type="expression" dxfId="4361" priority="71">
      <formula>B$9&lt;8/24</formula>
    </cfRule>
  </conditionalFormatting>
  <conditionalFormatting sqref="C24:F28 C30:F30">
    <cfRule type="expression" dxfId="4360" priority="64">
      <formula>C$9&gt;=20/24</formula>
    </cfRule>
    <cfRule type="expression" dxfId="4359" priority="65">
      <formula>AND(C$9&gt;=14/24,C$9&lt;20/24)</formula>
    </cfRule>
    <cfRule type="expression" dxfId="4358" priority="66">
      <formula>AND(C$9&gt;=8/24,C$9&lt;14/24)</formula>
    </cfRule>
    <cfRule type="expression" dxfId="4357" priority="67">
      <formula>C$9&lt;8/24</formula>
    </cfRule>
  </conditionalFormatting>
  <conditionalFormatting sqref="C24:F28 C30:F30">
    <cfRule type="expression" dxfId="4356" priority="63">
      <formula>C24&gt;$AG24</formula>
    </cfRule>
  </conditionalFormatting>
  <conditionalFormatting sqref="C60:G64">
    <cfRule type="expression" dxfId="4355" priority="59">
      <formula>C$9&gt;=20/24</formula>
    </cfRule>
    <cfRule type="expression" dxfId="4354" priority="60">
      <formula>AND(C$9&gt;=14/24,C$9&lt;20/24)</formula>
    </cfRule>
    <cfRule type="expression" dxfId="4353" priority="61">
      <formula>AND(C$9&gt;=8/24,C$9&lt;14/24)</formula>
    </cfRule>
    <cfRule type="expression" dxfId="4352" priority="62">
      <formula>C$9&lt;8/24</formula>
    </cfRule>
  </conditionalFormatting>
  <conditionalFormatting sqref="L59:L64">
    <cfRule type="expression" dxfId="4351" priority="55">
      <formula>L$9&gt;=20/24</formula>
    </cfRule>
    <cfRule type="expression" dxfId="4350" priority="56">
      <formula>AND(L$9&gt;=14/24,L$9&lt;20/24)</formula>
    </cfRule>
    <cfRule type="expression" dxfId="4349" priority="57">
      <formula>AND(L$9&gt;=8/24,L$9&lt;14/24)</formula>
    </cfRule>
    <cfRule type="expression" dxfId="4348" priority="58">
      <formula>L$9&lt;8/24</formula>
    </cfRule>
  </conditionalFormatting>
  <conditionalFormatting sqref="AL15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4347" priority="50">
      <formula>U$9&gt;=20/24</formula>
    </cfRule>
    <cfRule type="expression" dxfId="4346" priority="51">
      <formula>AND(U$9&gt;=14/24,U$9&lt;20/24)</formula>
    </cfRule>
    <cfRule type="expression" dxfId="4345" priority="52">
      <formula>AND(U$9&gt;=8/24,U$9&lt;14/24)</formula>
    </cfRule>
    <cfRule type="expression" dxfId="4344" priority="53">
      <formula>U$9&lt;8/24</formula>
    </cfRule>
  </conditionalFormatting>
  <conditionalFormatting sqref="L15:Q15">
    <cfRule type="expression" dxfId="4343" priority="46">
      <formula>L$9&gt;=20/24</formula>
    </cfRule>
    <cfRule type="expression" dxfId="4342" priority="47">
      <formula>AND(L$9&gt;=14/24,L$9&lt;20/24)</formula>
    </cfRule>
    <cfRule type="expression" dxfId="4341" priority="48">
      <formula>AND(L$9&gt;=8/24,L$9&lt;14/24)</formula>
    </cfRule>
    <cfRule type="expression" dxfId="4340" priority="49">
      <formula>L$9&lt;8/24</formula>
    </cfRule>
  </conditionalFormatting>
  <conditionalFormatting sqref="R15:T15">
    <cfRule type="expression" dxfId="4339" priority="42">
      <formula>R$9&gt;=20/24</formula>
    </cfRule>
    <cfRule type="expression" dxfId="4338" priority="43">
      <formula>AND(R$9&gt;=14/24,R$9&lt;20/24)</formula>
    </cfRule>
    <cfRule type="expression" dxfId="4337" priority="44">
      <formula>AND(R$9&gt;=8/24,R$9&lt;14/24)</formula>
    </cfRule>
    <cfRule type="expression" dxfId="4336" priority="45">
      <formula>R$9&lt;8/24</formula>
    </cfRule>
  </conditionalFormatting>
  <conditionalFormatting sqref="B15:AF15">
    <cfRule type="expression" dxfId="4335" priority="41">
      <formula>B15&gt;$AG15</formula>
    </cfRule>
  </conditionalFormatting>
  <conditionalFormatting sqref="A15">
    <cfRule type="expression" dxfId="4334" priority="40">
      <formula>$AH15=0</formula>
    </cfRule>
  </conditionalFormatting>
  <conditionalFormatting sqref="AL20">
    <cfRule type="iconSet" priority="39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4333" priority="35">
      <formula>L$9&gt;=20/24</formula>
    </cfRule>
    <cfRule type="expression" dxfId="4332" priority="36">
      <formula>AND(L$9&gt;=14/24,L$9&lt;20/24)</formula>
    </cfRule>
    <cfRule type="expression" dxfId="4331" priority="37">
      <formula>AND(L$9&gt;=8/24,L$9&lt;14/24)</formula>
    </cfRule>
    <cfRule type="expression" dxfId="4330" priority="38">
      <formula>L$9&lt;8/24</formula>
    </cfRule>
  </conditionalFormatting>
  <conditionalFormatting sqref="B20:AF20">
    <cfRule type="expression" dxfId="4329" priority="34">
      <formula>B20&gt;$AG20</formula>
    </cfRule>
  </conditionalFormatting>
  <conditionalFormatting sqref="A20">
    <cfRule type="expression" dxfId="4328" priority="33">
      <formula>$AH20=0</formula>
    </cfRule>
  </conditionalFormatting>
  <conditionalFormatting sqref="A105">
    <cfRule type="expression" dxfId="4327" priority="32">
      <formula>$AH105=0</formula>
    </cfRule>
  </conditionalFormatting>
  <conditionalFormatting sqref="A101">
    <cfRule type="expression" dxfId="4326" priority="31">
      <formula>$AH101=0</formula>
    </cfRule>
  </conditionalFormatting>
  <conditionalFormatting sqref="A144:A145">
    <cfRule type="expression" dxfId="4325" priority="30">
      <formula>$AH144=0</formula>
    </cfRule>
  </conditionalFormatting>
  <conditionalFormatting sqref="AL18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L18:Z18">
    <cfRule type="expression" dxfId="4324" priority="25">
      <formula>L$9&gt;=20/24</formula>
    </cfRule>
    <cfRule type="expression" dxfId="4323" priority="26">
      <formula>AND(L$9&gt;=14/24,L$9&lt;20/24)</formula>
    </cfRule>
    <cfRule type="expression" dxfId="4322" priority="27">
      <formula>AND(L$9&gt;=8/24,L$9&lt;14/24)</formula>
    </cfRule>
    <cfRule type="expression" dxfId="4321" priority="28">
      <formula>L$9&lt;8/24</formula>
    </cfRule>
  </conditionalFormatting>
  <conditionalFormatting sqref="B18:AF18">
    <cfRule type="expression" dxfId="4320" priority="24">
      <formula>B18&gt;$AG18</formula>
    </cfRule>
  </conditionalFormatting>
  <conditionalFormatting sqref="A18">
    <cfRule type="expression" dxfId="4319" priority="23">
      <formula>$AH18=0</formula>
    </cfRule>
  </conditionalFormatting>
  <conditionalFormatting sqref="AL11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4318" priority="18">
      <formula>L$9&gt;=20/24</formula>
    </cfRule>
    <cfRule type="expression" dxfId="4317" priority="19">
      <formula>AND(L$9&gt;=14/24,L$9&lt;20/24)</formula>
    </cfRule>
    <cfRule type="expression" dxfId="4316" priority="20">
      <formula>AND(L$9&gt;=8/24,L$9&lt;14/24)</formula>
    </cfRule>
    <cfRule type="expression" dxfId="4315" priority="21">
      <formula>L$9&lt;8/24</formula>
    </cfRule>
  </conditionalFormatting>
  <conditionalFormatting sqref="B11:AF11">
    <cfRule type="expression" dxfId="4314" priority="17">
      <formula>B11&gt;$AG11</formula>
    </cfRule>
  </conditionalFormatting>
  <conditionalFormatting sqref="A11">
    <cfRule type="expression" dxfId="4313" priority="16">
      <formula>$AH11=0</formula>
    </cfRule>
  </conditionalFormatting>
  <conditionalFormatting sqref="L32:Q32">
    <cfRule type="expression" dxfId="4312" priority="12">
      <formula>L$9&gt;=20/24</formula>
    </cfRule>
    <cfRule type="expression" dxfId="4311" priority="13">
      <formula>AND(L$9&gt;=14/24,L$9&lt;20/24)</formula>
    </cfRule>
    <cfRule type="expression" dxfId="4310" priority="14">
      <formula>AND(L$9&gt;=8/24,L$9&lt;14/24)</formula>
    </cfRule>
    <cfRule type="expression" dxfId="4309" priority="15">
      <formula>L$9&lt;8/24</formula>
    </cfRule>
  </conditionalFormatting>
  <conditionalFormatting sqref="R32:AF32">
    <cfRule type="expression" dxfId="4308" priority="8">
      <formula>R$9&gt;=20/24</formula>
    </cfRule>
    <cfRule type="expression" dxfId="4307" priority="9">
      <formula>AND(R$9&gt;=14/24,R$9&lt;20/24)</formula>
    </cfRule>
    <cfRule type="expression" dxfId="4306" priority="10">
      <formula>AND(R$9&gt;=8/24,R$9&lt;14/24)</formula>
    </cfRule>
    <cfRule type="expression" dxfId="4305" priority="11">
      <formula>R$9&lt;8/24</formula>
    </cfRule>
  </conditionalFormatting>
  <conditionalFormatting sqref="G32:AF32">
    <cfRule type="expression" dxfId="4304" priority="7">
      <formula>G32&gt;$AG32</formula>
    </cfRule>
  </conditionalFormatting>
  <conditionalFormatting sqref="A32">
    <cfRule type="expression" dxfId="4303" priority="6">
      <formula>$AH32=0</formula>
    </cfRule>
  </conditionalFormatting>
  <conditionalFormatting sqref="B32:F32">
    <cfRule type="expression" dxfId="4302" priority="2">
      <formula>B$9&gt;=20/24</formula>
    </cfRule>
    <cfRule type="expression" dxfId="4301" priority="3">
      <formula>AND(B$9&gt;=14/24,B$9&lt;20/24)</formula>
    </cfRule>
    <cfRule type="expression" dxfId="4300" priority="4">
      <formula>AND(B$9&gt;=8/24,B$9&lt;14/24)</formula>
    </cfRule>
    <cfRule type="expression" dxfId="4299" priority="5">
      <formula>B$9&lt;8/24</formula>
    </cfRule>
  </conditionalFormatting>
  <conditionalFormatting sqref="B32:F32">
    <cfRule type="expression" dxfId="4298" priority="1">
      <formula>B32&gt;$AG32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A27" sqref="AA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14</v>
      </c>
      <c r="D4" s="257">
        <f ca="1">IFERROR(DATE(2021,6,14)+C4,"")</f>
        <v>44375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35">
      <c r="A5" s="27"/>
      <c r="B5" s="32">
        <f>B65</f>
        <v>289</v>
      </c>
      <c r="C5" s="32">
        <f t="shared" ref="C5:AF5" si="0">C65</f>
        <v>293</v>
      </c>
      <c r="D5" s="32">
        <f t="shared" si="0"/>
        <v>281.10000000000002</v>
      </c>
      <c r="E5" s="32">
        <f t="shared" si="0"/>
        <v>258.60000000000002</v>
      </c>
      <c r="F5" s="32">
        <f t="shared" si="0"/>
        <v>260.7</v>
      </c>
      <c r="G5" s="32">
        <f t="shared" si="0"/>
        <v>251.1</v>
      </c>
      <c r="H5" s="32">
        <f t="shared" si="0"/>
        <v>249</v>
      </c>
      <c r="I5" s="32">
        <f t="shared" si="0"/>
        <v>263.3</v>
      </c>
      <c r="J5" s="32">
        <f t="shared" si="0"/>
        <v>276.3</v>
      </c>
      <c r="K5" s="32">
        <f t="shared" si="0"/>
        <v>278</v>
      </c>
      <c r="L5" s="32">
        <f t="shared" si="0"/>
        <v>289.2</v>
      </c>
      <c r="M5" s="32">
        <f t="shared" si="0"/>
        <v>307</v>
      </c>
      <c r="N5" s="32">
        <f t="shared" si="0"/>
        <v>310</v>
      </c>
      <c r="O5" s="32">
        <f t="shared" si="0"/>
        <v>299.39999999999998</v>
      </c>
      <c r="P5" s="32">
        <f t="shared" si="0"/>
        <v>339.5</v>
      </c>
      <c r="Q5" s="32">
        <f t="shared" si="0"/>
        <v>329.15</v>
      </c>
      <c r="R5" s="32">
        <f t="shared" si="0"/>
        <v>383</v>
      </c>
      <c r="S5" s="32">
        <f t="shared" si="0"/>
        <v>383.3</v>
      </c>
      <c r="T5" s="32">
        <f t="shared" si="0"/>
        <v>370.4</v>
      </c>
      <c r="U5" s="32">
        <f t="shared" si="0"/>
        <v>305.3</v>
      </c>
      <c r="V5" s="32">
        <f t="shared" si="0"/>
        <v>272.62</v>
      </c>
      <c r="W5" s="32">
        <f t="shared" si="0"/>
        <v>255.2</v>
      </c>
      <c r="X5" s="32">
        <f t="shared" si="0"/>
        <v>250.82000000000002</v>
      </c>
      <c r="Y5" s="32">
        <f t="shared" si="0"/>
        <v>284.65000000000003</v>
      </c>
      <c r="Z5" s="32">
        <f t="shared" si="0"/>
        <v>384.3</v>
      </c>
      <c r="AA5" s="32">
        <f t="shared" si="0"/>
        <v>419.59999999999997</v>
      </c>
      <c r="AB5" s="32">
        <f t="shared" si="0"/>
        <v>406.67999999999995</v>
      </c>
      <c r="AC5" s="32">
        <f t="shared" si="0"/>
        <v>420.7</v>
      </c>
      <c r="AD5" s="32">
        <f t="shared" si="0"/>
        <v>301.5</v>
      </c>
      <c r="AE5" s="32">
        <f t="shared" si="0"/>
        <v>275.39999999999998</v>
      </c>
      <c r="AF5" s="32">
        <f t="shared" si="0"/>
        <v>250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7.45" x14ac:dyDescent="0.35">
      <c r="A6" s="27"/>
      <c r="B6" s="28"/>
      <c r="C6" s="27"/>
      <c r="D6" s="221"/>
      <c r="E6" s="221"/>
      <c r="F6" s="221"/>
      <c r="G6" s="221"/>
      <c r="H6" s="221"/>
      <c r="I6" s="221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1191MW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5.95" thickBot="1" x14ac:dyDescent="0.4">
      <c r="A7" s="35" t="str">
        <f>"Base Load="&amp;ROUND(MIN($B$7:$AF$7),0)</f>
        <v>Base Load=1055</v>
      </c>
      <c r="B7" s="36">
        <f t="shared" ref="B7:AF7" si="1">B71</f>
        <v>1159.8400000000001</v>
      </c>
      <c r="C7" s="36">
        <f t="shared" si="1"/>
        <v>1135.8400000000001</v>
      </c>
      <c r="D7" s="36">
        <f t="shared" si="1"/>
        <v>1112.04</v>
      </c>
      <c r="E7" s="36">
        <f t="shared" si="1"/>
        <v>1076.1399999999999</v>
      </c>
      <c r="F7" s="36">
        <f t="shared" si="1"/>
        <v>1069.74</v>
      </c>
      <c r="G7" s="36">
        <f t="shared" si="1"/>
        <v>1065.74</v>
      </c>
      <c r="H7" s="36">
        <f t="shared" si="1"/>
        <v>1054.74</v>
      </c>
      <c r="I7" s="36">
        <f t="shared" si="1"/>
        <v>1070.44</v>
      </c>
      <c r="J7" s="36">
        <f t="shared" si="1"/>
        <v>1118.5400000000002</v>
      </c>
      <c r="K7" s="36">
        <f t="shared" si="1"/>
        <v>1120.2400000000002</v>
      </c>
      <c r="L7" s="36">
        <f>L71</f>
        <v>1185.3400000000001</v>
      </c>
      <c r="M7" s="36">
        <f t="shared" si="1"/>
        <v>1191.1400000000001</v>
      </c>
      <c r="N7" s="36">
        <f t="shared" si="1"/>
        <v>1201.1400000000001</v>
      </c>
      <c r="O7" s="36">
        <f t="shared" si="1"/>
        <v>1173.44</v>
      </c>
      <c r="P7" s="36">
        <f t="shared" si="1"/>
        <v>1184.74</v>
      </c>
      <c r="Q7" s="36">
        <f t="shared" si="1"/>
        <v>1189.8900000000001</v>
      </c>
      <c r="R7" s="36">
        <f t="shared" si="1"/>
        <v>1234.04</v>
      </c>
      <c r="S7" s="36">
        <f t="shared" si="1"/>
        <v>1257.1400000000001</v>
      </c>
      <c r="T7" s="36">
        <f t="shared" si="1"/>
        <v>1250.8400000000001</v>
      </c>
      <c r="U7" s="36">
        <f t="shared" si="1"/>
        <v>1161.04</v>
      </c>
      <c r="V7" s="36">
        <f t="shared" si="1"/>
        <v>1132.06</v>
      </c>
      <c r="W7" s="36">
        <f t="shared" si="1"/>
        <v>1115.54</v>
      </c>
      <c r="X7" s="36">
        <f t="shared" si="1"/>
        <v>1104.3600000000001</v>
      </c>
      <c r="Y7" s="36">
        <f t="shared" si="1"/>
        <v>1194.19</v>
      </c>
      <c r="Z7" s="36">
        <f t="shared" si="1"/>
        <v>1316.24</v>
      </c>
      <c r="AA7" s="36">
        <f t="shared" si="1"/>
        <v>1352.14</v>
      </c>
      <c r="AB7" s="36">
        <f t="shared" si="1"/>
        <v>1326.2199999999998</v>
      </c>
      <c r="AC7" s="36">
        <f t="shared" si="1"/>
        <v>1324.44</v>
      </c>
      <c r="AD7" s="36">
        <f t="shared" si="1"/>
        <v>1240.3400000000001</v>
      </c>
      <c r="AE7" s="36">
        <f t="shared" si="1"/>
        <v>1181.74</v>
      </c>
      <c r="AF7" s="36">
        <f t="shared" si="1"/>
        <v>1179.44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9">
        <v>60.3</v>
      </c>
      <c r="M12" s="49">
        <v>60.3</v>
      </c>
      <c r="N12" s="49">
        <v>60.3</v>
      </c>
      <c r="O12" s="49">
        <v>60.2</v>
      </c>
      <c r="P12" s="49">
        <v>60</v>
      </c>
      <c r="Q12" s="49">
        <v>59.7</v>
      </c>
      <c r="R12" s="50">
        <v>59.3</v>
      </c>
      <c r="S12" s="50">
        <v>60.6</v>
      </c>
      <c r="T12" s="50">
        <v>59.4</v>
      </c>
      <c r="U12" s="50">
        <v>60.2</v>
      </c>
      <c r="V12" s="50">
        <v>60.3</v>
      </c>
      <c r="W12" s="50">
        <v>60.3</v>
      </c>
      <c r="X12" s="50">
        <v>60.3</v>
      </c>
      <c r="Y12" s="50">
        <v>60.8</v>
      </c>
      <c r="Z12" s="50">
        <v>60.8</v>
      </c>
      <c r="AA12" s="48">
        <v>60.6</v>
      </c>
      <c r="AB12" s="48">
        <v>60</v>
      </c>
      <c r="AC12" s="48">
        <v>58.8</v>
      </c>
      <c r="AD12" s="48">
        <v>59.1</v>
      </c>
      <c r="AE12" s="48">
        <v>59.4</v>
      </c>
      <c r="AF12" s="48">
        <v>58.8</v>
      </c>
      <c r="AG12" s="51">
        <v>60</v>
      </c>
      <c r="AH12" s="52">
        <f t="shared" ref="AH12:AH75" si="2">MAX(B12:AF12)</f>
        <v>60.8</v>
      </c>
      <c r="AI12" s="53">
        <f t="shared" ref="AI12:AI75" si="3">MIN(B12:AF12)</f>
        <v>58.8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si="2"/>
        <v>0</v>
      </c>
      <c r="AI13" s="53">
        <f t="shared" si="3"/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24.6</v>
      </c>
      <c r="C14" s="56">
        <v>24.6</v>
      </c>
      <c r="D14" s="56">
        <v>0</v>
      </c>
      <c r="E14" s="56">
        <v>0</v>
      </c>
      <c r="F14" s="56">
        <v>24.6</v>
      </c>
      <c r="G14" s="56">
        <v>24.6</v>
      </c>
      <c r="H14" s="56">
        <v>24.6</v>
      </c>
      <c r="I14" s="56">
        <v>24.6</v>
      </c>
      <c r="J14" s="56">
        <v>24.6</v>
      </c>
      <c r="K14" s="56">
        <v>24.6</v>
      </c>
      <c r="L14" s="49">
        <v>23.4</v>
      </c>
      <c r="M14" s="49">
        <v>23.4</v>
      </c>
      <c r="N14" s="49">
        <v>23.4</v>
      </c>
      <c r="O14" s="49">
        <v>23.3</v>
      </c>
      <c r="P14" s="49">
        <v>23.3</v>
      </c>
      <c r="Q14" s="49">
        <v>23.3</v>
      </c>
      <c r="R14" s="49">
        <v>23.3</v>
      </c>
      <c r="S14" s="49">
        <v>23.1</v>
      </c>
      <c r="T14" s="49">
        <v>23</v>
      </c>
      <c r="U14" s="49">
        <v>23.3</v>
      </c>
      <c r="V14" s="49">
        <v>23.7</v>
      </c>
      <c r="W14" s="49">
        <v>23.8</v>
      </c>
      <c r="X14" s="49">
        <v>24</v>
      </c>
      <c r="Y14" s="49">
        <v>23.7</v>
      </c>
      <c r="Z14" s="49">
        <v>23.6</v>
      </c>
      <c r="AA14" s="56">
        <v>23.5</v>
      </c>
      <c r="AB14" s="56">
        <v>23.6</v>
      </c>
      <c r="AC14" s="56">
        <v>24.3</v>
      </c>
      <c r="AD14" s="56">
        <v>24</v>
      </c>
      <c r="AE14" s="56">
        <v>24.1</v>
      </c>
      <c r="AF14" s="56">
        <v>24.5</v>
      </c>
      <c r="AG14" s="59">
        <v>45</v>
      </c>
      <c r="AH14" s="52">
        <f t="shared" si="2"/>
        <v>24.6</v>
      </c>
      <c r="AI14" s="53">
        <f t="shared" si="3"/>
        <v>0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0</v>
      </c>
      <c r="M20" s="49">
        <v>0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22.5</v>
      </c>
      <c r="C21" s="56">
        <v>22.5</v>
      </c>
      <c r="D21" s="56">
        <v>22.5</v>
      </c>
      <c r="E21" s="56">
        <v>22.5</v>
      </c>
      <c r="F21" s="56">
        <v>22.5</v>
      </c>
      <c r="G21" s="56">
        <v>22</v>
      </c>
      <c r="H21" s="56">
        <v>22</v>
      </c>
      <c r="I21" s="56">
        <v>22</v>
      </c>
      <c r="J21" s="56">
        <v>22</v>
      </c>
      <c r="K21" s="56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49">
        <v>22</v>
      </c>
      <c r="S21" s="49">
        <v>25</v>
      </c>
      <c r="T21" s="49">
        <v>25.3</v>
      </c>
      <c r="U21" s="49">
        <v>25.2</v>
      </c>
      <c r="V21" s="49">
        <v>25.4</v>
      </c>
      <c r="W21" s="49">
        <v>25.4</v>
      </c>
      <c r="X21" s="49">
        <v>25.3</v>
      </c>
      <c r="Y21" s="49">
        <v>25</v>
      </c>
      <c r="Z21" s="49">
        <v>24.8</v>
      </c>
      <c r="AA21" s="49">
        <v>24.8</v>
      </c>
      <c r="AB21" s="49">
        <v>25</v>
      </c>
      <c r="AC21" s="49">
        <v>25.2</v>
      </c>
      <c r="AD21" s="49">
        <v>25.4</v>
      </c>
      <c r="AE21" s="49">
        <v>25.4</v>
      </c>
      <c r="AF21" s="49">
        <v>25.5</v>
      </c>
      <c r="AG21" s="59">
        <v>22.1</v>
      </c>
      <c r="AH21" s="52">
        <f t="shared" si="2"/>
        <v>25.5</v>
      </c>
      <c r="AI21" s="53">
        <f t="shared" si="3"/>
        <v>22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18.3</v>
      </c>
      <c r="C22" s="56">
        <v>18.3</v>
      </c>
      <c r="D22" s="56">
        <v>18.3</v>
      </c>
      <c r="E22" s="56">
        <v>18.3</v>
      </c>
      <c r="F22" s="56">
        <v>18.3</v>
      </c>
      <c r="G22" s="56">
        <v>18.3</v>
      </c>
      <c r="H22" s="56">
        <v>18.3</v>
      </c>
      <c r="I22" s="56">
        <v>18.3</v>
      </c>
      <c r="J22" s="56">
        <v>18.3</v>
      </c>
      <c r="K22" s="56">
        <v>18.3</v>
      </c>
      <c r="L22" s="49">
        <v>18.3</v>
      </c>
      <c r="M22" s="49">
        <v>18.3</v>
      </c>
      <c r="N22" s="49">
        <v>18.3</v>
      </c>
      <c r="O22" s="49">
        <v>18.3</v>
      </c>
      <c r="P22" s="49">
        <v>18.3</v>
      </c>
      <c r="Q22" s="49">
        <v>18.3</v>
      </c>
      <c r="R22" s="49">
        <v>18.3</v>
      </c>
      <c r="S22" s="49">
        <v>18.3</v>
      </c>
      <c r="T22" s="49">
        <v>18.3</v>
      </c>
      <c r="U22" s="49">
        <v>18.3</v>
      </c>
      <c r="V22" s="49">
        <v>18.3</v>
      </c>
      <c r="W22" s="49">
        <v>18.3</v>
      </c>
      <c r="X22" s="49">
        <v>18.3</v>
      </c>
      <c r="Y22" s="49">
        <v>18.3</v>
      </c>
      <c r="Z22" s="49">
        <v>18.3</v>
      </c>
      <c r="AA22" s="49">
        <v>18.3</v>
      </c>
      <c r="AB22" s="49">
        <v>18.3</v>
      </c>
      <c r="AC22" s="49">
        <v>18.3</v>
      </c>
      <c r="AD22" s="49">
        <v>18.3</v>
      </c>
      <c r="AE22" s="49">
        <v>18.3</v>
      </c>
      <c r="AF22" s="49">
        <v>18.3</v>
      </c>
      <c r="AG22" s="59">
        <v>22.1</v>
      </c>
      <c r="AH22" s="52">
        <f t="shared" si="2"/>
        <v>18.3</v>
      </c>
      <c r="AI22" s="53">
        <f t="shared" si="3"/>
        <v>18.3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28</v>
      </c>
      <c r="C23" s="56">
        <v>28</v>
      </c>
      <c r="D23" s="56">
        <v>27.6</v>
      </c>
      <c r="E23" s="56">
        <v>27.6</v>
      </c>
      <c r="F23" s="56">
        <v>27.6</v>
      </c>
      <c r="G23" s="56">
        <v>27.6</v>
      </c>
      <c r="H23" s="56">
        <v>27.6</v>
      </c>
      <c r="I23" s="56">
        <v>27.6</v>
      </c>
      <c r="J23" s="56">
        <v>28.1</v>
      </c>
      <c r="K23" s="56">
        <v>28.1</v>
      </c>
      <c r="L23" s="49">
        <v>28.1</v>
      </c>
      <c r="M23" s="49">
        <v>28.1</v>
      </c>
      <c r="N23" s="49">
        <v>28.1</v>
      </c>
      <c r="O23" s="49">
        <v>28.1</v>
      </c>
      <c r="P23" s="49">
        <v>23</v>
      </c>
      <c r="Q23" s="49">
        <v>27.3</v>
      </c>
      <c r="R23" s="49">
        <v>27.3</v>
      </c>
      <c r="S23" s="49">
        <v>27.4</v>
      </c>
      <c r="T23" s="49">
        <v>27.3</v>
      </c>
      <c r="U23" s="49">
        <v>27.6</v>
      </c>
      <c r="V23" s="49">
        <v>27.5</v>
      </c>
      <c r="W23" s="49">
        <v>27.6</v>
      </c>
      <c r="X23" s="49">
        <v>27.6</v>
      </c>
      <c r="Y23" s="49">
        <v>27.6</v>
      </c>
      <c r="Z23" s="49">
        <v>27.6</v>
      </c>
      <c r="AA23" s="49">
        <v>27.6</v>
      </c>
      <c r="AB23" s="49">
        <v>27.3</v>
      </c>
      <c r="AC23" s="49">
        <v>27.3</v>
      </c>
      <c r="AD23" s="49">
        <v>27.2</v>
      </c>
      <c r="AE23" s="49">
        <v>27.4</v>
      </c>
      <c r="AF23" s="49">
        <v>23</v>
      </c>
      <c r="AG23" s="59">
        <v>22</v>
      </c>
      <c r="AH23" s="52">
        <f t="shared" si="2"/>
        <v>28.1</v>
      </c>
      <c r="AI23" s="53">
        <f t="shared" si="3"/>
        <v>23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56">
        <v>21</v>
      </c>
      <c r="H24" s="56">
        <v>21</v>
      </c>
      <c r="I24" s="56">
        <v>21</v>
      </c>
      <c r="J24" s="56">
        <v>21</v>
      </c>
      <c r="K24" s="56">
        <v>21</v>
      </c>
      <c r="L24" s="49">
        <v>21</v>
      </c>
      <c r="M24" s="49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21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14</v>
      </c>
      <c r="C25" s="49">
        <v>14</v>
      </c>
      <c r="D25" s="49">
        <v>14</v>
      </c>
      <c r="E25" s="49">
        <v>14</v>
      </c>
      <c r="F25" s="49">
        <v>14</v>
      </c>
      <c r="G25" s="49">
        <v>14</v>
      </c>
      <c r="H25" s="49">
        <v>14</v>
      </c>
      <c r="I25" s="49">
        <v>14</v>
      </c>
      <c r="J25" s="49">
        <v>14</v>
      </c>
      <c r="K25" s="49">
        <v>14</v>
      </c>
      <c r="L25" s="56">
        <v>14</v>
      </c>
      <c r="M25" s="56">
        <v>14</v>
      </c>
      <c r="N25" s="56">
        <v>14</v>
      </c>
      <c r="O25" s="49">
        <v>14</v>
      </c>
      <c r="P25" s="49">
        <v>14</v>
      </c>
      <c r="Q25" s="49">
        <v>14</v>
      </c>
      <c r="R25" s="49">
        <v>14</v>
      </c>
      <c r="S25" s="49">
        <v>14</v>
      </c>
      <c r="T25" s="49">
        <v>14</v>
      </c>
      <c r="U25" s="49">
        <v>14</v>
      </c>
      <c r="V25" s="49">
        <v>14</v>
      </c>
      <c r="W25" s="49">
        <v>14</v>
      </c>
      <c r="X25" s="49">
        <v>14</v>
      </c>
      <c r="Y25" s="49">
        <v>14</v>
      </c>
      <c r="Z25" s="49">
        <v>14</v>
      </c>
      <c r="AA25" s="49">
        <v>14</v>
      </c>
      <c r="AB25" s="49">
        <v>14</v>
      </c>
      <c r="AC25" s="49">
        <v>14</v>
      </c>
      <c r="AD25" s="49">
        <v>14</v>
      </c>
      <c r="AE25" s="49">
        <v>14</v>
      </c>
      <c r="AF25" s="49">
        <v>14</v>
      </c>
      <c r="AG25" s="59">
        <v>14.9</v>
      </c>
      <c r="AH25" s="52">
        <f t="shared" si="2"/>
        <v>14</v>
      </c>
      <c r="AI25" s="53">
        <f t="shared" si="3"/>
        <v>14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56">
        <v>12</v>
      </c>
      <c r="H26" s="56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56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56">
        <v>12</v>
      </c>
      <c r="H28" s="56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0</v>
      </c>
      <c r="N28" s="56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12</v>
      </c>
      <c r="AH28" s="52">
        <f t="shared" si="2"/>
        <v>12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49">
        <v>10</v>
      </c>
      <c r="P29" s="49">
        <v>10</v>
      </c>
      <c r="Q29" s="49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 t="shared" si="2"/>
        <v>10</v>
      </c>
      <c r="AI29" s="53">
        <f t="shared" si="3"/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 t="shared" si="2"/>
        <v>0</v>
      </c>
      <c r="AI30" s="53">
        <f t="shared" si="3"/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8.1999999999999993</v>
      </c>
      <c r="C31" s="49">
        <v>8.1999999999999993</v>
      </c>
      <c r="D31" s="49">
        <v>8.1999999999999993</v>
      </c>
      <c r="E31" s="49">
        <v>8.1999999999999993</v>
      </c>
      <c r="F31" s="49">
        <v>8.1999999999999993</v>
      </c>
      <c r="G31" s="56">
        <v>8.1999999999999993</v>
      </c>
      <c r="H31" s="56">
        <v>8.1999999999999993</v>
      </c>
      <c r="I31" s="56">
        <v>8.1999999999999993</v>
      </c>
      <c r="J31" s="56">
        <v>8.1999999999999993</v>
      </c>
      <c r="K31" s="56">
        <v>8.1999999999999993</v>
      </c>
      <c r="L31" s="49">
        <v>8.1999999999999993</v>
      </c>
      <c r="M31" s="49">
        <v>8.1999999999999993</v>
      </c>
      <c r="N31" s="49">
        <v>8.1999999999999993</v>
      </c>
      <c r="O31" s="49">
        <v>8.1999999999999993</v>
      </c>
      <c r="P31" s="49">
        <v>8.1999999999999993</v>
      </c>
      <c r="Q31" s="49">
        <v>8.1999999999999993</v>
      </c>
      <c r="R31" s="49">
        <v>8.1999999999999993</v>
      </c>
      <c r="S31" s="49">
        <v>8.1999999999999993</v>
      </c>
      <c r="T31" s="49">
        <v>8.1999999999999993</v>
      </c>
      <c r="U31" s="49">
        <v>8.1999999999999993</v>
      </c>
      <c r="V31" s="49">
        <v>8.1999999999999993</v>
      </c>
      <c r="W31" s="49">
        <v>8.1999999999999993</v>
      </c>
      <c r="X31" s="49">
        <v>8.1999999999999993</v>
      </c>
      <c r="Y31" s="49">
        <v>8.1999999999999993</v>
      </c>
      <c r="Z31" s="49">
        <v>8.1999999999999993</v>
      </c>
      <c r="AA31" s="49">
        <v>8.1999999999999993</v>
      </c>
      <c r="AB31" s="49">
        <v>8.1999999999999993</v>
      </c>
      <c r="AC31" s="49">
        <v>8.1999999999999993</v>
      </c>
      <c r="AD31" s="49">
        <v>8.1999999999999993</v>
      </c>
      <c r="AE31" s="49">
        <v>8.1999999999999993</v>
      </c>
      <c r="AF31" s="49">
        <v>8.1999999999999993</v>
      </c>
      <c r="AG31" s="59">
        <v>10</v>
      </c>
      <c r="AH31" s="52">
        <f t="shared" si="2"/>
        <v>8.1999999999999993</v>
      </c>
      <c r="AI31" s="53">
        <f t="shared" si="3"/>
        <v>8.1999999999999993</v>
      </c>
      <c r="AK31" s="54"/>
    </row>
    <row r="32" spans="1:88" x14ac:dyDescent="0.25">
      <c r="A32" s="58" t="s">
        <v>252</v>
      </c>
      <c r="B32" s="49"/>
      <c r="C32" s="49"/>
      <c r="D32" s="49"/>
      <c r="E32" s="49"/>
      <c r="F32" s="49"/>
      <c r="G32" s="49"/>
      <c r="H32" s="49"/>
      <c r="I32" s="49"/>
      <c r="J32" s="49"/>
      <c r="K32" s="56"/>
      <c r="L32" s="5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150</v>
      </c>
      <c r="C34" s="56">
        <v>155</v>
      </c>
      <c r="D34" s="56">
        <v>154.1</v>
      </c>
      <c r="E34" s="56">
        <v>155.19999999999999</v>
      </c>
      <c r="F34" s="56">
        <v>140</v>
      </c>
      <c r="G34" s="56">
        <v>154</v>
      </c>
      <c r="H34" s="56">
        <v>154.19999999999999</v>
      </c>
      <c r="I34" s="56">
        <v>153</v>
      </c>
      <c r="J34" s="56">
        <v>153</v>
      </c>
      <c r="K34" s="56">
        <v>150.69999999999999</v>
      </c>
      <c r="L34" s="67">
        <v>150.6</v>
      </c>
      <c r="M34" s="67">
        <v>150</v>
      </c>
      <c r="N34" s="67">
        <v>149.1</v>
      </c>
      <c r="O34" s="67">
        <v>148.80000000000001</v>
      </c>
      <c r="P34" s="67">
        <v>149</v>
      </c>
      <c r="Q34" s="67">
        <v>148.69999999999999</v>
      </c>
      <c r="R34" s="67">
        <v>146.5</v>
      </c>
      <c r="S34" s="67">
        <v>147.80000000000001</v>
      </c>
      <c r="T34" s="67">
        <v>148.30000000000001</v>
      </c>
      <c r="U34" s="67">
        <v>148.5</v>
      </c>
      <c r="V34" s="67">
        <v>147.9</v>
      </c>
      <c r="W34" s="67">
        <v>147.80000000000001</v>
      </c>
      <c r="X34" s="67">
        <v>147.19999999999999</v>
      </c>
      <c r="Y34" s="67">
        <v>146.69999999999999</v>
      </c>
      <c r="Z34" s="67">
        <v>145.6</v>
      </c>
      <c r="AA34" s="67">
        <v>145.30000000000001</v>
      </c>
      <c r="AB34" s="67">
        <v>144.80000000000001</v>
      </c>
      <c r="AC34" s="67">
        <v>145.80000000000001</v>
      </c>
      <c r="AD34" s="67">
        <v>149.6</v>
      </c>
      <c r="AE34" s="56">
        <v>150.4</v>
      </c>
      <c r="AF34" s="56">
        <v>153</v>
      </c>
      <c r="AG34" s="59">
        <v>240</v>
      </c>
      <c r="AH34" s="52">
        <f t="shared" si="2"/>
        <v>155.19999999999999</v>
      </c>
      <c r="AI34" s="53">
        <f t="shared" si="3"/>
        <v>140</v>
      </c>
      <c r="AK34" s="54"/>
    </row>
    <row r="35" spans="1:41" thickBot="1" x14ac:dyDescent="0.4">
      <c r="A35" s="239" t="s">
        <v>37</v>
      </c>
      <c r="B35" s="69">
        <f>SUM(B11:B33)</f>
        <v>468.8</v>
      </c>
      <c r="C35" s="69">
        <f t="shared" ref="C35:AF35" si="4">SUM(C11:C33)</f>
        <v>468.8</v>
      </c>
      <c r="D35" s="69">
        <f t="shared" si="4"/>
        <v>443.79999999999995</v>
      </c>
      <c r="E35" s="69">
        <f t="shared" si="4"/>
        <v>443.79999999999995</v>
      </c>
      <c r="F35" s="69">
        <f t="shared" si="4"/>
        <v>468.40000000000003</v>
      </c>
      <c r="G35" s="69">
        <f t="shared" si="4"/>
        <v>467.90000000000003</v>
      </c>
      <c r="H35" s="69">
        <f t="shared" si="4"/>
        <v>467.90000000000003</v>
      </c>
      <c r="I35" s="69">
        <f t="shared" si="4"/>
        <v>467.90000000000003</v>
      </c>
      <c r="J35" s="69">
        <f t="shared" si="4"/>
        <v>468.40000000000003</v>
      </c>
      <c r="K35" s="69">
        <f t="shared" si="4"/>
        <v>468.40000000000003</v>
      </c>
      <c r="L35" s="69">
        <f t="shared" si="4"/>
        <v>460.5</v>
      </c>
      <c r="M35" s="69">
        <f t="shared" si="4"/>
        <v>448.5</v>
      </c>
      <c r="N35" s="69">
        <f t="shared" si="4"/>
        <v>455.5</v>
      </c>
      <c r="O35" s="69">
        <f t="shared" si="4"/>
        <v>455.29999999999995</v>
      </c>
      <c r="P35" s="69">
        <f t="shared" si="4"/>
        <v>450</v>
      </c>
      <c r="Q35" s="69">
        <f t="shared" si="4"/>
        <v>454</v>
      </c>
      <c r="R35" s="69">
        <f t="shared" si="4"/>
        <v>453.6</v>
      </c>
      <c r="S35" s="69">
        <f t="shared" si="4"/>
        <v>457.8</v>
      </c>
      <c r="T35" s="69">
        <f t="shared" si="4"/>
        <v>456.70000000000005</v>
      </c>
      <c r="U35" s="69">
        <f t="shared" si="4"/>
        <v>458</v>
      </c>
      <c r="V35" s="69">
        <f t="shared" si="4"/>
        <v>458.6</v>
      </c>
      <c r="W35" s="69">
        <f t="shared" si="4"/>
        <v>458.8</v>
      </c>
      <c r="X35" s="69">
        <f t="shared" si="4"/>
        <v>458.90000000000003</v>
      </c>
      <c r="Y35" s="69">
        <f t="shared" si="4"/>
        <v>458.8</v>
      </c>
      <c r="Z35" s="69">
        <f t="shared" si="4"/>
        <v>458.5</v>
      </c>
      <c r="AA35" s="69">
        <f t="shared" si="4"/>
        <v>458.2</v>
      </c>
      <c r="AB35" s="69">
        <f t="shared" si="4"/>
        <v>457.6</v>
      </c>
      <c r="AC35" s="69">
        <f t="shared" si="4"/>
        <v>457.3</v>
      </c>
      <c r="AD35" s="69">
        <f t="shared" si="4"/>
        <v>457.4</v>
      </c>
      <c r="AE35" s="69">
        <f t="shared" si="4"/>
        <v>458</v>
      </c>
      <c r="AF35" s="69">
        <f t="shared" si="4"/>
        <v>453.5</v>
      </c>
      <c r="AG35" s="59">
        <f>SUM(AG11:AG34)</f>
        <v>1287.4000000000001</v>
      </c>
      <c r="AH35" s="52">
        <f t="shared" si="2"/>
        <v>468.8</v>
      </c>
      <c r="AI35" s="53">
        <f t="shared" si="3"/>
        <v>443.79999999999995</v>
      </c>
      <c r="AK35" s="54"/>
    </row>
    <row r="36" spans="1:41" x14ac:dyDescent="0.25">
      <c r="A36" s="55" t="s">
        <v>38</v>
      </c>
      <c r="B36" s="56">
        <v>143.30000000000001</v>
      </c>
      <c r="C36" s="56">
        <v>143.30000000000001</v>
      </c>
      <c r="D36" s="56">
        <v>143.80000000000001</v>
      </c>
      <c r="E36" s="56">
        <v>143.4</v>
      </c>
      <c r="F36" s="56">
        <v>143.30000000000001</v>
      </c>
      <c r="G36" s="56">
        <v>143.19999999999999</v>
      </c>
      <c r="H36" s="56">
        <v>142.30000000000001</v>
      </c>
      <c r="I36" s="56">
        <v>142.80000000000001</v>
      </c>
      <c r="J36" s="56">
        <v>142.6</v>
      </c>
      <c r="K36" s="56">
        <v>142.6</v>
      </c>
      <c r="L36" s="49">
        <v>142.19999999999999</v>
      </c>
      <c r="M36" s="49">
        <v>142.19999999999999</v>
      </c>
      <c r="N36" s="49">
        <v>142.19999999999999</v>
      </c>
      <c r="O36" s="49">
        <v>144.1</v>
      </c>
      <c r="P36" s="49">
        <v>144</v>
      </c>
      <c r="Q36" s="49">
        <v>143.80000000000001</v>
      </c>
      <c r="R36" s="49">
        <v>143.1</v>
      </c>
      <c r="S36" s="49">
        <v>142.4</v>
      </c>
      <c r="T36" s="49">
        <v>141.19999999999999</v>
      </c>
      <c r="U36" s="49">
        <v>141.19999999999999</v>
      </c>
      <c r="V36" s="49">
        <v>141.30000000000001</v>
      </c>
      <c r="W36" s="49">
        <v>141.80000000000001</v>
      </c>
      <c r="X36" s="49">
        <v>141.69999999999999</v>
      </c>
      <c r="Y36" s="49">
        <v>142</v>
      </c>
      <c r="Z36" s="49">
        <v>143.5</v>
      </c>
      <c r="AA36" s="48">
        <v>143.6</v>
      </c>
      <c r="AB36" s="48">
        <v>144</v>
      </c>
      <c r="AC36" s="48">
        <v>143.9</v>
      </c>
      <c r="AD36" s="48">
        <v>142.4</v>
      </c>
      <c r="AE36" s="48">
        <v>141.9</v>
      </c>
      <c r="AF36" s="48">
        <v>141.1</v>
      </c>
      <c r="AG36" s="57">
        <v>144</v>
      </c>
      <c r="AH36" s="52">
        <f t="shared" si="2"/>
        <v>144.1</v>
      </c>
      <c r="AI36" s="53">
        <f t="shared" si="3"/>
        <v>141.1</v>
      </c>
      <c r="AK36" s="54"/>
    </row>
    <row r="37" spans="1:41" x14ac:dyDescent="0.25">
      <c r="A37" s="58" t="s">
        <v>39</v>
      </c>
      <c r="B37" s="56">
        <v>35</v>
      </c>
      <c r="C37" s="56">
        <v>35</v>
      </c>
      <c r="D37" s="56">
        <v>70.099999999999994</v>
      </c>
      <c r="E37" s="56">
        <v>70</v>
      </c>
      <c r="F37" s="56">
        <v>70.599999999999994</v>
      </c>
      <c r="G37" s="56">
        <v>70.599999999999994</v>
      </c>
      <c r="H37" s="56">
        <v>70</v>
      </c>
      <c r="I37" s="56">
        <v>35</v>
      </c>
      <c r="J37" s="56">
        <v>70</v>
      </c>
      <c r="K37" s="56">
        <v>70</v>
      </c>
      <c r="L37" s="70">
        <v>69</v>
      </c>
      <c r="M37" s="70">
        <v>69</v>
      </c>
      <c r="N37" s="70">
        <v>69</v>
      </c>
      <c r="O37" s="70">
        <v>70.2</v>
      </c>
      <c r="P37" s="70">
        <v>69.900000000000006</v>
      </c>
      <c r="Q37" s="70">
        <v>70.599999999999994</v>
      </c>
      <c r="R37" s="70">
        <v>70.2</v>
      </c>
      <c r="S37" s="70">
        <v>70.2</v>
      </c>
      <c r="T37" s="70">
        <v>68.7</v>
      </c>
      <c r="U37" s="70">
        <v>68.7</v>
      </c>
      <c r="V37" s="70">
        <v>69.7</v>
      </c>
      <c r="W37" s="70">
        <v>69.400000000000006</v>
      </c>
      <c r="X37" s="70">
        <v>69.400000000000006</v>
      </c>
      <c r="Y37" s="70">
        <v>70</v>
      </c>
      <c r="Z37" s="70">
        <v>72.5</v>
      </c>
      <c r="AA37" s="56">
        <v>70</v>
      </c>
      <c r="AB37" s="56">
        <v>71.7</v>
      </c>
      <c r="AC37" s="56">
        <v>70</v>
      </c>
      <c r="AD37" s="56">
        <v>68.7</v>
      </c>
      <c r="AE37" s="56">
        <v>70.3</v>
      </c>
      <c r="AF37" s="56">
        <v>69.400000000000006</v>
      </c>
      <c r="AG37" s="59">
        <v>70</v>
      </c>
      <c r="AH37" s="52">
        <f t="shared" si="2"/>
        <v>72.5</v>
      </c>
      <c r="AI37" s="53">
        <f t="shared" si="3"/>
        <v>35</v>
      </c>
      <c r="AK37" s="54"/>
    </row>
    <row r="38" spans="1:41" x14ac:dyDescent="0.25">
      <c r="A38" s="58" t="s">
        <v>40</v>
      </c>
      <c r="B38" s="56">
        <v>63.8</v>
      </c>
      <c r="C38" s="56">
        <v>63.8</v>
      </c>
      <c r="D38" s="56">
        <v>63.9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63.6</v>
      </c>
      <c r="M38" s="70">
        <v>63.6</v>
      </c>
      <c r="N38" s="70">
        <v>63.6</v>
      </c>
      <c r="O38" s="70">
        <v>64.099999999999994</v>
      </c>
      <c r="P38" s="70">
        <v>63.1</v>
      </c>
      <c r="Q38" s="70">
        <v>63.4</v>
      </c>
      <c r="R38" s="70">
        <v>64.099999999999994</v>
      </c>
      <c r="S38" s="70">
        <v>63.9</v>
      </c>
      <c r="T38" s="70">
        <v>63.8</v>
      </c>
      <c r="U38" s="70">
        <v>63.8</v>
      </c>
      <c r="V38" s="70">
        <v>63.4</v>
      </c>
      <c r="W38" s="70">
        <v>63.1</v>
      </c>
      <c r="X38" s="70">
        <v>62.9</v>
      </c>
      <c r="Y38" s="70">
        <v>63</v>
      </c>
      <c r="Z38" s="70">
        <v>63.3</v>
      </c>
      <c r="AA38" s="56">
        <v>63.4</v>
      </c>
      <c r="AB38" s="56">
        <v>63.2</v>
      </c>
      <c r="AC38" s="56">
        <v>62.9</v>
      </c>
      <c r="AD38" s="56">
        <v>64.2</v>
      </c>
      <c r="AE38" s="56">
        <v>64.099999999999994</v>
      </c>
      <c r="AF38" s="56">
        <v>64.400000000000006</v>
      </c>
      <c r="AG38" s="59">
        <v>69</v>
      </c>
      <c r="AH38" s="52">
        <f t="shared" si="2"/>
        <v>64.400000000000006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29</v>
      </c>
      <c r="C39" s="56">
        <v>29</v>
      </c>
      <c r="D39" s="56">
        <v>29</v>
      </c>
      <c r="E39" s="56">
        <v>29</v>
      </c>
      <c r="F39" s="56">
        <v>29</v>
      </c>
      <c r="G39" s="56">
        <v>29.2</v>
      </c>
      <c r="H39" s="56">
        <v>29.3</v>
      </c>
      <c r="I39" s="56">
        <v>29.3</v>
      </c>
      <c r="J39" s="56">
        <v>29</v>
      </c>
      <c r="K39" s="56">
        <v>29</v>
      </c>
      <c r="L39" s="56">
        <v>29</v>
      </c>
      <c r="M39" s="56">
        <v>29</v>
      </c>
      <c r="N39" s="56">
        <v>29</v>
      </c>
      <c r="O39" s="70">
        <v>29</v>
      </c>
      <c r="P39" s="70">
        <v>29</v>
      </c>
      <c r="Q39" s="70">
        <v>29</v>
      </c>
      <c r="R39" s="70">
        <v>29</v>
      </c>
      <c r="S39" s="70">
        <v>29</v>
      </c>
      <c r="T39" s="70">
        <v>29</v>
      </c>
      <c r="U39" s="70">
        <v>29</v>
      </c>
      <c r="V39" s="70">
        <v>29</v>
      </c>
      <c r="W39" s="70">
        <v>29.2</v>
      </c>
      <c r="X39" s="70">
        <v>29</v>
      </c>
      <c r="Y39" s="70">
        <v>29</v>
      </c>
      <c r="Z39" s="70">
        <v>29</v>
      </c>
      <c r="AA39" s="56">
        <v>28.7</v>
      </c>
      <c r="AB39" s="56">
        <v>29.2</v>
      </c>
      <c r="AC39" s="56">
        <v>29.2</v>
      </c>
      <c r="AD39" s="56">
        <v>29.2</v>
      </c>
      <c r="AE39" s="56">
        <v>29</v>
      </c>
      <c r="AF39" s="56">
        <v>29</v>
      </c>
      <c r="AG39" s="59">
        <v>60</v>
      </c>
      <c r="AH39" s="52">
        <f t="shared" si="2"/>
        <v>29.3</v>
      </c>
      <c r="AI39" s="53">
        <f t="shared" si="3"/>
        <v>28.7</v>
      </c>
      <c r="AK39" s="54"/>
    </row>
    <row r="40" spans="1:41" x14ac:dyDescent="0.25">
      <c r="A40" s="58" t="s">
        <v>42</v>
      </c>
      <c r="B40" s="56">
        <v>30</v>
      </c>
      <c r="C40" s="56">
        <v>30</v>
      </c>
      <c r="D40" s="56">
        <v>30</v>
      </c>
      <c r="E40" s="56">
        <v>30</v>
      </c>
      <c r="F40" s="56">
        <v>30</v>
      </c>
      <c r="G40" s="56">
        <v>30</v>
      </c>
      <c r="H40" s="56">
        <v>30</v>
      </c>
      <c r="I40" s="56">
        <v>30</v>
      </c>
      <c r="J40" s="56">
        <v>30</v>
      </c>
      <c r="K40" s="56">
        <v>30</v>
      </c>
      <c r="L40" s="56">
        <v>30</v>
      </c>
      <c r="M40" s="56">
        <v>30</v>
      </c>
      <c r="N40" s="56">
        <v>30</v>
      </c>
      <c r="O40" s="49">
        <v>30</v>
      </c>
      <c r="P40" s="49">
        <v>30</v>
      </c>
      <c r="Q40" s="49">
        <v>30</v>
      </c>
      <c r="R40" s="49">
        <v>30</v>
      </c>
      <c r="S40" s="49">
        <v>29.6</v>
      </c>
      <c r="T40" s="49">
        <v>29.5</v>
      </c>
      <c r="U40" s="49">
        <v>29.5</v>
      </c>
      <c r="V40" s="70">
        <v>29.6</v>
      </c>
      <c r="W40" s="70">
        <v>29.5</v>
      </c>
      <c r="X40" s="70">
        <v>29.5</v>
      </c>
      <c r="Y40" s="70">
        <v>29.6</v>
      </c>
      <c r="Z40" s="70">
        <v>29.6</v>
      </c>
      <c r="AA40" s="56">
        <v>29.6</v>
      </c>
      <c r="AB40" s="56">
        <v>30</v>
      </c>
      <c r="AC40" s="56">
        <v>30</v>
      </c>
      <c r="AD40" s="56">
        <v>30</v>
      </c>
      <c r="AE40" s="56">
        <v>30</v>
      </c>
      <c r="AF40" s="56">
        <v>30</v>
      </c>
      <c r="AG40" s="59">
        <v>30</v>
      </c>
      <c r="AH40" s="52">
        <f t="shared" si="2"/>
        <v>30</v>
      </c>
      <c r="AI40" s="53">
        <f t="shared" si="3"/>
        <v>29.5</v>
      </c>
      <c r="AK40" s="54"/>
    </row>
    <row r="41" spans="1:41" x14ac:dyDescent="0.25">
      <c r="A41" s="58" t="s">
        <v>253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6"/>
      <c r="AB41" s="56"/>
      <c r="AC41" s="56"/>
      <c r="AD41" s="56"/>
      <c r="AE41" s="56"/>
      <c r="AF41" s="56"/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10.6</v>
      </c>
      <c r="C42" s="71">
        <v>10.6</v>
      </c>
      <c r="D42" s="71">
        <v>10</v>
      </c>
      <c r="E42" s="71">
        <v>10.4</v>
      </c>
      <c r="F42" s="71">
        <v>10.4</v>
      </c>
      <c r="G42" s="71">
        <v>10.199999999999999</v>
      </c>
      <c r="H42" s="71">
        <v>10.199999999999999</v>
      </c>
      <c r="I42" s="71">
        <v>10.199999999999999</v>
      </c>
      <c r="J42" s="71">
        <v>10.3</v>
      </c>
      <c r="K42" s="71">
        <v>10.3</v>
      </c>
      <c r="L42" s="71">
        <v>10.3</v>
      </c>
      <c r="M42" s="71">
        <v>10.3</v>
      </c>
      <c r="N42" s="71">
        <v>10.3</v>
      </c>
      <c r="O42" s="49">
        <v>10.5</v>
      </c>
      <c r="P42" s="49">
        <v>10.7</v>
      </c>
      <c r="Q42" s="49">
        <v>8.6</v>
      </c>
      <c r="R42" s="49">
        <v>7.9</v>
      </c>
      <c r="S42" s="49">
        <v>8</v>
      </c>
      <c r="T42" s="49">
        <v>7.9</v>
      </c>
      <c r="U42" s="49">
        <v>7.9</v>
      </c>
      <c r="V42" s="49">
        <v>10.6</v>
      </c>
      <c r="W42" s="49">
        <v>10.5</v>
      </c>
      <c r="X42" s="49">
        <v>10.5</v>
      </c>
      <c r="Y42" s="49">
        <v>10.4</v>
      </c>
      <c r="Z42" s="49">
        <v>10.4</v>
      </c>
      <c r="AA42" s="56">
        <v>10.4</v>
      </c>
      <c r="AB42" s="56">
        <v>10.5</v>
      </c>
      <c r="AC42" s="56">
        <v>10.5</v>
      </c>
      <c r="AD42" s="56">
        <v>10.5</v>
      </c>
      <c r="AE42" s="56">
        <v>10.6</v>
      </c>
      <c r="AF42" s="56">
        <v>10.6</v>
      </c>
      <c r="AG42" s="59">
        <v>24</v>
      </c>
      <c r="AH42" s="52">
        <f t="shared" si="2"/>
        <v>10.7</v>
      </c>
      <c r="AI42" s="53">
        <f t="shared" si="3"/>
        <v>7.9</v>
      </c>
      <c r="AK42" s="54"/>
    </row>
    <row r="43" spans="1:41" x14ac:dyDescent="0.25">
      <c r="A43" s="58" t="s">
        <v>44</v>
      </c>
      <c r="B43" s="56">
        <v>2.2000000000000002</v>
      </c>
      <c r="C43" s="56">
        <v>2.2000000000000002</v>
      </c>
      <c r="D43" s="56">
        <v>2.2000000000000002</v>
      </c>
      <c r="E43" s="56">
        <v>2.2000000000000002</v>
      </c>
      <c r="F43" s="56">
        <v>2.2000000000000002</v>
      </c>
      <c r="G43" s="56">
        <v>2.2000000000000002</v>
      </c>
      <c r="H43" s="56">
        <v>2.2000000000000002</v>
      </c>
      <c r="I43" s="56">
        <v>2.2000000000000002</v>
      </c>
      <c r="J43" s="56">
        <v>2.2000000000000002</v>
      </c>
      <c r="K43" s="56">
        <v>2.2000000000000002</v>
      </c>
      <c r="L43" s="56">
        <v>2.2000000000000002</v>
      </c>
      <c r="M43" s="56">
        <v>2.2000000000000002</v>
      </c>
      <c r="N43" s="56">
        <v>2.2000000000000002</v>
      </c>
      <c r="O43" s="49">
        <v>2.2000000000000002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2.2000000000000002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7</v>
      </c>
      <c r="C44" s="56">
        <v>7</v>
      </c>
      <c r="D44" s="56">
        <v>7</v>
      </c>
      <c r="E44" s="56">
        <v>7</v>
      </c>
      <c r="F44" s="56">
        <v>7</v>
      </c>
      <c r="G44" s="56">
        <v>7</v>
      </c>
      <c r="H44" s="56">
        <v>7</v>
      </c>
      <c r="I44" s="56">
        <v>7</v>
      </c>
      <c r="J44" s="56">
        <v>7</v>
      </c>
      <c r="K44" s="56">
        <v>7</v>
      </c>
      <c r="L44" s="56">
        <v>7</v>
      </c>
      <c r="M44" s="56">
        <v>7</v>
      </c>
      <c r="N44" s="56">
        <v>7</v>
      </c>
      <c r="O44" s="49">
        <v>7</v>
      </c>
      <c r="P44" s="49">
        <v>7</v>
      </c>
      <c r="Q44" s="49">
        <v>7</v>
      </c>
      <c r="R44" s="49">
        <v>7</v>
      </c>
      <c r="S44" s="49">
        <v>7</v>
      </c>
      <c r="T44" s="49">
        <v>7</v>
      </c>
      <c r="U44" s="49">
        <v>7</v>
      </c>
      <c r="V44" s="49">
        <v>7</v>
      </c>
      <c r="W44" s="49">
        <v>7</v>
      </c>
      <c r="X44" s="49">
        <v>7</v>
      </c>
      <c r="Y44" s="49">
        <v>7</v>
      </c>
      <c r="Z44" s="49">
        <v>7</v>
      </c>
      <c r="AA44" s="56">
        <v>7</v>
      </c>
      <c r="AB44" s="56">
        <v>7</v>
      </c>
      <c r="AC44" s="56">
        <v>7</v>
      </c>
      <c r="AD44" s="56">
        <v>7</v>
      </c>
      <c r="AE44" s="56">
        <v>7</v>
      </c>
      <c r="AF44" s="56">
        <v>7</v>
      </c>
      <c r="AG44" s="59">
        <v>14.1</v>
      </c>
      <c r="AH44" s="52">
        <f t="shared" si="2"/>
        <v>7</v>
      </c>
      <c r="AI44" s="53">
        <f t="shared" si="3"/>
        <v>7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13</v>
      </c>
      <c r="C45" s="71">
        <v>13</v>
      </c>
      <c r="D45" s="71">
        <v>13</v>
      </c>
      <c r="E45" s="71">
        <v>13</v>
      </c>
      <c r="F45" s="71">
        <v>13</v>
      </c>
      <c r="G45" s="71">
        <v>13</v>
      </c>
      <c r="H45" s="71">
        <v>13</v>
      </c>
      <c r="I45" s="71">
        <v>13</v>
      </c>
      <c r="J45" s="71">
        <v>13</v>
      </c>
      <c r="K45" s="71">
        <v>13</v>
      </c>
      <c r="L45" s="71">
        <v>13</v>
      </c>
      <c r="M45" s="71">
        <v>13</v>
      </c>
      <c r="N45" s="71">
        <v>13</v>
      </c>
      <c r="O45" s="49">
        <v>10</v>
      </c>
      <c r="P45" s="49">
        <v>8</v>
      </c>
      <c r="Q45" s="49">
        <v>3</v>
      </c>
      <c r="R45" s="49">
        <v>12</v>
      </c>
      <c r="S45" s="49">
        <v>12</v>
      </c>
      <c r="T45" s="49">
        <v>12</v>
      </c>
      <c r="U45" s="49">
        <v>12</v>
      </c>
      <c r="V45" s="49">
        <v>12</v>
      </c>
      <c r="W45" s="49">
        <v>12</v>
      </c>
      <c r="X45" s="49">
        <v>12</v>
      </c>
      <c r="Y45" s="49">
        <v>12</v>
      </c>
      <c r="Z45" s="49">
        <v>12</v>
      </c>
      <c r="AA45" s="56">
        <v>12</v>
      </c>
      <c r="AB45" s="56">
        <v>12</v>
      </c>
      <c r="AC45" s="56">
        <v>12</v>
      </c>
      <c r="AD45" s="56">
        <v>12</v>
      </c>
      <c r="AE45" s="56">
        <v>12</v>
      </c>
      <c r="AF45" s="56">
        <v>12</v>
      </c>
      <c r="AG45" s="59">
        <v>14</v>
      </c>
      <c r="AH45" s="52">
        <f t="shared" si="2"/>
        <v>13</v>
      </c>
      <c r="AI45" s="53">
        <f t="shared" si="3"/>
        <v>3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8.6</v>
      </c>
      <c r="C46" s="56">
        <v>8.6</v>
      </c>
      <c r="D46" s="56">
        <v>8.6</v>
      </c>
      <c r="E46" s="56">
        <v>8.6</v>
      </c>
      <c r="F46" s="56">
        <v>8.6</v>
      </c>
      <c r="G46" s="56">
        <v>8.6</v>
      </c>
      <c r="H46" s="56">
        <v>8.6</v>
      </c>
      <c r="I46" s="56">
        <v>8.6</v>
      </c>
      <c r="J46" s="56">
        <v>8.6</v>
      </c>
      <c r="K46" s="56">
        <v>8.6</v>
      </c>
      <c r="L46" s="56">
        <v>8.6</v>
      </c>
      <c r="M46" s="56">
        <v>8.6</v>
      </c>
      <c r="N46" s="56">
        <v>8.6</v>
      </c>
      <c r="O46" s="49">
        <v>8.6</v>
      </c>
      <c r="P46" s="49">
        <v>8.6</v>
      </c>
      <c r="Q46" s="49">
        <v>8.6</v>
      </c>
      <c r="R46" s="49">
        <v>8.6</v>
      </c>
      <c r="S46" s="49">
        <v>5.8</v>
      </c>
      <c r="T46" s="49">
        <v>5.8</v>
      </c>
      <c r="U46" s="49">
        <v>5.8</v>
      </c>
      <c r="V46" s="49">
        <v>8.4</v>
      </c>
      <c r="W46" s="49">
        <v>8.4</v>
      </c>
      <c r="X46" s="49">
        <v>7.8</v>
      </c>
      <c r="Y46" s="49">
        <v>7.5</v>
      </c>
      <c r="Z46" s="49">
        <v>7.8</v>
      </c>
      <c r="AA46" s="56">
        <v>8.1999999999999993</v>
      </c>
      <c r="AB46" s="56">
        <v>8.1999999999999993</v>
      </c>
      <c r="AC46" s="56">
        <v>8.1999999999999993</v>
      </c>
      <c r="AD46" s="56">
        <v>8.1999999999999993</v>
      </c>
      <c r="AE46" s="56">
        <v>8.1999999999999993</v>
      </c>
      <c r="AF46" s="56">
        <v>8.1999999999999993</v>
      </c>
      <c r="AG46" s="59">
        <v>10.050000000000001</v>
      </c>
      <c r="AH46" s="52">
        <f t="shared" si="2"/>
        <v>8.6</v>
      </c>
      <c r="AI46" s="53">
        <f t="shared" si="3"/>
        <v>5.8</v>
      </c>
      <c r="AK46" s="54"/>
    </row>
    <row r="47" spans="1:41" x14ac:dyDescent="0.25">
      <c r="A47" s="58" t="s">
        <v>48</v>
      </c>
      <c r="B47" s="56">
        <v>6</v>
      </c>
      <c r="C47" s="56">
        <v>6</v>
      </c>
      <c r="D47" s="56">
        <v>6</v>
      </c>
      <c r="E47" s="56">
        <v>6</v>
      </c>
      <c r="F47" s="56">
        <v>6</v>
      </c>
      <c r="G47" s="56">
        <v>6</v>
      </c>
      <c r="H47" s="56">
        <v>6</v>
      </c>
      <c r="I47" s="56">
        <v>6</v>
      </c>
      <c r="J47" s="56">
        <v>6</v>
      </c>
      <c r="K47" s="56">
        <v>6</v>
      </c>
      <c r="L47" s="56">
        <v>6</v>
      </c>
      <c r="M47" s="56">
        <v>6</v>
      </c>
      <c r="N47" s="56">
        <v>6</v>
      </c>
      <c r="O47" s="49">
        <v>6</v>
      </c>
      <c r="P47" s="49">
        <v>6</v>
      </c>
      <c r="Q47" s="49">
        <v>6</v>
      </c>
      <c r="R47" s="49">
        <v>6</v>
      </c>
      <c r="S47" s="49">
        <v>6</v>
      </c>
      <c r="T47" s="49">
        <v>6</v>
      </c>
      <c r="U47" s="49">
        <v>6</v>
      </c>
      <c r="V47" s="49">
        <v>6</v>
      </c>
      <c r="W47" s="49">
        <v>6</v>
      </c>
      <c r="X47" s="49">
        <v>6</v>
      </c>
      <c r="Y47" s="49">
        <v>6</v>
      </c>
      <c r="Z47" s="49">
        <v>6</v>
      </c>
      <c r="AA47" s="56">
        <v>6</v>
      </c>
      <c r="AB47" s="56">
        <v>6</v>
      </c>
      <c r="AC47" s="56">
        <v>6</v>
      </c>
      <c r="AD47" s="56">
        <v>6</v>
      </c>
      <c r="AE47" s="56">
        <v>6</v>
      </c>
      <c r="AF47" s="56">
        <v>6</v>
      </c>
      <c r="AG47" s="59">
        <v>6.2</v>
      </c>
      <c r="AH47" s="52">
        <f t="shared" si="2"/>
        <v>6</v>
      </c>
      <c r="AI47" s="53">
        <f t="shared" si="3"/>
        <v>6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352.04000000000008</v>
      </c>
      <c r="C49" s="69">
        <f t="shared" si="6"/>
        <v>352.04000000000008</v>
      </c>
      <c r="D49" s="69">
        <f t="shared" si="6"/>
        <v>387.14000000000004</v>
      </c>
      <c r="E49" s="69">
        <f t="shared" si="6"/>
        <v>323.14</v>
      </c>
      <c r="F49" s="69">
        <f t="shared" si="6"/>
        <v>323.64</v>
      </c>
      <c r="G49" s="69">
        <f t="shared" si="6"/>
        <v>323.54000000000002</v>
      </c>
      <c r="H49" s="69">
        <f t="shared" si="6"/>
        <v>322.14000000000004</v>
      </c>
      <c r="I49" s="69">
        <f t="shared" si="6"/>
        <v>287.64000000000004</v>
      </c>
      <c r="J49" s="69">
        <f t="shared" si="6"/>
        <v>322.24000000000007</v>
      </c>
      <c r="K49" s="69">
        <f t="shared" si="6"/>
        <v>322.24000000000007</v>
      </c>
      <c r="L49" s="69">
        <f t="shared" si="6"/>
        <v>384.44000000000005</v>
      </c>
      <c r="M49" s="69">
        <f t="shared" si="6"/>
        <v>384.44000000000005</v>
      </c>
      <c r="N49" s="69">
        <f t="shared" si="6"/>
        <v>384.44000000000005</v>
      </c>
      <c r="O49" s="69">
        <f t="shared" si="6"/>
        <v>385.24</v>
      </c>
      <c r="P49" s="69">
        <f t="shared" si="6"/>
        <v>379.84000000000003</v>
      </c>
      <c r="Q49" s="69">
        <f t="shared" si="6"/>
        <v>373.54000000000008</v>
      </c>
      <c r="R49" s="69">
        <f t="shared" si="6"/>
        <v>381.44</v>
      </c>
      <c r="S49" s="69">
        <f t="shared" si="6"/>
        <v>377.44000000000005</v>
      </c>
      <c r="T49" s="69">
        <f t="shared" si="6"/>
        <v>374.44</v>
      </c>
      <c r="U49" s="69">
        <f t="shared" si="6"/>
        <v>374.44</v>
      </c>
      <c r="V49" s="69">
        <f t="shared" si="6"/>
        <v>380.54</v>
      </c>
      <c r="W49" s="69">
        <f t="shared" si="6"/>
        <v>380.44</v>
      </c>
      <c r="X49" s="69">
        <f t="shared" si="6"/>
        <v>379.34000000000003</v>
      </c>
      <c r="Y49" s="69">
        <f t="shared" si="6"/>
        <v>380.04</v>
      </c>
      <c r="Z49" s="69">
        <f t="shared" si="6"/>
        <v>384.64000000000004</v>
      </c>
      <c r="AA49" s="69">
        <f t="shared" si="6"/>
        <v>382.44</v>
      </c>
      <c r="AB49" s="69">
        <f t="shared" si="6"/>
        <v>385.34</v>
      </c>
      <c r="AC49" s="69">
        <f t="shared" si="6"/>
        <v>383.24</v>
      </c>
      <c r="AD49" s="69">
        <f t="shared" si="6"/>
        <v>381.74</v>
      </c>
      <c r="AE49" s="69">
        <f t="shared" si="6"/>
        <v>382.64</v>
      </c>
      <c r="AF49" s="69">
        <f t="shared" si="6"/>
        <v>381.24</v>
      </c>
      <c r="AG49" s="74">
        <f t="shared" si="6"/>
        <v>489.91</v>
      </c>
      <c r="AH49" s="52">
        <f t="shared" si="2"/>
        <v>387.14000000000004</v>
      </c>
      <c r="AI49" s="53">
        <f t="shared" si="3"/>
        <v>287.64000000000004</v>
      </c>
      <c r="AK49" s="54"/>
    </row>
    <row r="50" spans="1:37" x14ac:dyDescent="0.25">
      <c r="A50" s="55" t="s">
        <v>51</v>
      </c>
      <c r="B50" s="56">
        <v>30</v>
      </c>
      <c r="C50" s="56">
        <v>10</v>
      </c>
      <c r="D50" s="56">
        <v>0</v>
      </c>
      <c r="E50" s="56">
        <v>30</v>
      </c>
      <c r="F50" s="56">
        <v>10</v>
      </c>
      <c r="G50" s="56">
        <v>10</v>
      </c>
      <c r="H50" s="56">
        <v>10.199999999999999</v>
      </c>
      <c r="I50" s="56">
        <v>30.2</v>
      </c>
      <c r="J50" s="56">
        <v>30.2</v>
      </c>
      <c r="K50" s="56">
        <v>30.2</v>
      </c>
      <c r="L50" s="75">
        <v>30.3</v>
      </c>
      <c r="M50" s="75">
        <v>30.3</v>
      </c>
      <c r="N50" s="75">
        <v>30.3</v>
      </c>
      <c r="O50" s="75">
        <v>20</v>
      </c>
      <c r="P50" s="49">
        <v>10.6</v>
      </c>
      <c r="Q50" s="49">
        <v>20.8</v>
      </c>
      <c r="R50" s="49">
        <v>10</v>
      </c>
      <c r="S50" s="49">
        <v>20.2</v>
      </c>
      <c r="T50" s="49">
        <v>30.1</v>
      </c>
      <c r="U50" s="49">
        <v>13.6</v>
      </c>
      <c r="V50" s="49">
        <v>13.6</v>
      </c>
      <c r="W50" s="49">
        <v>13.5</v>
      </c>
      <c r="X50" s="49">
        <v>10</v>
      </c>
      <c r="Y50" s="49">
        <v>44.2</v>
      </c>
      <c r="Z50" s="49">
        <v>54.8</v>
      </c>
      <c r="AA50" s="49">
        <v>54.8</v>
      </c>
      <c r="AB50" s="49">
        <v>50</v>
      </c>
      <c r="AC50" s="49">
        <v>40</v>
      </c>
      <c r="AD50" s="49">
        <v>58.8</v>
      </c>
      <c r="AE50" s="49">
        <v>39.9</v>
      </c>
      <c r="AF50" s="49">
        <v>39.200000000000003</v>
      </c>
      <c r="AG50" s="57">
        <v>60</v>
      </c>
      <c r="AH50" s="52">
        <f t="shared" si="2"/>
        <v>58.8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15</v>
      </c>
      <c r="C51" s="56">
        <v>9</v>
      </c>
      <c r="D51" s="56">
        <v>0</v>
      </c>
      <c r="E51" s="56">
        <v>15</v>
      </c>
      <c r="F51" s="56">
        <v>5.0999999999999996</v>
      </c>
      <c r="G51" s="56">
        <v>9.6999999999999993</v>
      </c>
      <c r="H51" s="56">
        <v>4</v>
      </c>
      <c r="I51" s="56">
        <v>15.7</v>
      </c>
      <c r="J51" s="56">
        <v>15.7</v>
      </c>
      <c r="K51" s="56">
        <v>15.7</v>
      </c>
      <c r="L51" s="75">
        <v>15.3</v>
      </c>
      <c r="M51" s="75">
        <v>15.3</v>
      </c>
      <c r="N51" s="75">
        <v>15.3</v>
      </c>
      <c r="O51" s="75">
        <v>9.9</v>
      </c>
      <c r="P51" s="70">
        <v>3.5</v>
      </c>
      <c r="Q51" s="70">
        <v>9.1</v>
      </c>
      <c r="R51" s="49">
        <v>4.4000000000000004</v>
      </c>
      <c r="S51" s="49">
        <v>13.5</v>
      </c>
      <c r="T51" s="49">
        <v>14.1</v>
      </c>
      <c r="U51" s="70">
        <v>7.1</v>
      </c>
      <c r="V51" s="70">
        <v>4.9000000000000004</v>
      </c>
      <c r="W51" s="70">
        <v>5.6</v>
      </c>
      <c r="X51" s="70">
        <v>3.9</v>
      </c>
      <c r="Y51" s="70">
        <v>19.399999999999999</v>
      </c>
      <c r="Z51" s="70">
        <v>24.9</v>
      </c>
      <c r="AA51" s="70">
        <v>27.2</v>
      </c>
      <c r="AB51" s="70">
        <v>19.5</v>
      </c>
      <c r="AC51" s="70">
        <v>17</v>
      </c>
      <c r="AD51" s="70">
        <v>30</v>
      </c>
      <c r="AE51" s="70">
        <v>18.899999999999999</v>
      </c>
      <c r="AF51" s="70">
        <v>18.8</v>
      </c>
      <c r="AG51" s="59">
        <v>32</v>
      </c>
      <c r="AH51" s="52">
        <f t="shared" si="2"/>
        <v>30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5</v>
      </c>
      <c r="C52" s="71">
        <v>3</v>
      </c>
      <c r="D52" s="71">
        <v>0</v>
      </c>
      <c r="E52" s="71">
        <v>5.6</v>
      </c>
      <c r="F52" s="71">
        <v>1.9</v>
      </c>
      <c r="G52" s="71">
        <v>3.5</v>
      </c>
      <c r="H52" s="71">
        <v>1.5</v>
      </c>
      <c r="I52" s="71">
        <v>5.7</v>
      </c>
      <c r="J52" s="71">
        <v>5.7</v>
      </c>
      <c r="K52" s="71">
        <v>5.7</v>
      </c>
      <c r="L52" s="76">
        <v>5.6</v>
      </c>
      <c r="M52" s="76">
        <v>5.6</v>
      </c>
      <c r="N52" s="76">
        <v>5.6</v>
      </c>
      <c r="O52" s="76">
        <v>3.6</v>
      </c>
      <c r="P52" s="77">
        <v>1.3</v>
      </c>
      <c r="Q52" s="77">
        <v>3.3</v>
      </c>
      <c r="R52" s="49">
        <v>1.6</v>
      </c>
      <c r="S52" s="49">
        <v>4.9000000000000004</v>
      </c>
      <c r="T52" s="49">
        <v>5.0999999999999996</v>
      </c>
      <c r="U52" s="77">
        <v>2.6</v>
      </c>
      <c r="V52" s="77">
        <v>1.8</v>
      </c>
      <c r="W52" s="77">
        <v>2</v>
      </c>
      <c r="X52" s="77">
        <v>1.4</v>
      </c>
      <c r="Y52" s="77">
        <v>7.1</v>
      </c>
      <c r="Z52" s="77">
        <v>9.1</v>
      </c>
      <c r="AA52" s="77">
        <v>9.9</v>
      </c>
      <c r="AB52" s="77">
        <v>7.1</v>
      </c>
      <c r="AC52" s="77">
        <v>6.2</v>
      </c>
      <c r="AD52" s="77">
        <v>10.9</v>
      </c>
      <c r="AE52" s="77">
        <v>6.9</v>
      </c>
      <c r="AF52" s="77">
        <v>6.7</v>
      </c>
      <c r="AG52" s="78">
        <v>14</v>
      </c>
      <c r="AH52" s="52">
        <f t="shared" si="2"/>
        <v>10.9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50</v>
      </c>
      <c r="C53" s="69">
        <f t="shared" ref="C53:AF53" si="7">SUM(C50:C52)</f>
        <v>22</v>
      </c>
      <c r="D53" s="69">
        <f t="shared" si="7"/>
        <v>0</v>
      </c>
      <c r="E53" s="69">
        <f t="shared" si="7"/>
        <v>50.6</v>
      </c>
      <c r="F53" s="69">
        <f t="shared" si="7"/>
        <v>17</v>
      </c>
      <c r="G53" s="69">
        <f t="shared" si="7"/>
        <v>23.2</v>
      </c>
      <c r="H53" s="69">
        <f t="shared" si="7"/>
        <v>15.7</v>
      </c>
      <c r="I53" s="69">
        <f t="shared" si="7"/>
        <v>51.6</v>
      </c>
      <c r="J53" s="69">
        <f t="shared" si="7"/>
        <v>51.6</v>
      </c>
      <c r="K53" s="69">
        <f t="shared" si="7"/>
        <v>51.6</v>
      </c>
      <c r="L53" s="69">
        <f t="shared" si="7"/>
        <v>51.2</v>
      </c>
      <c r="M53" s="69">
        <f t="shared" si="7"/>
        <v>51.2</v>
      </c>
      <c r="N53" s="69">
        <f t="shared" si="7"/>
        <v>51.2</v>
      </c>
      <c r="O53" s="69">
        <f t="shared" si="7"/>
        <v>33.5</v>
      </c>
      <c r="P53" s="69">
        <f t="shared" si="7"/>
        <v>15.4</v>
      </c>
      <c r="Q53" s="69">
        <f t="shared" si="7"/>
        <v>33.199999999999996</v>
      </c>
      <c r="R53" s="69">
        <f t="shared" si="7"/>
        <v>16</v>
      </c>
      <c r="S53" s="69">
        <f t="shared" si="7"/>
        <v>38.6</v>
      </c>
      <c r="T53" s="69">
        <f t="shared" si="7"/>
        <v>49.300000000000004</v>
      </c>
      <c r="U53" s="69">
        <f t="shared" si="7"/>
        <v>23.3</v>
      </c>
      <c r="V53" s="69">
        <f t="shared" si="7"/>
        <v>20.3</v>
      </c>
      <c r="W53" s="69">
        <f t="shared" si="7"/>
        <v>21.1</v>
      </c>
      <c r="X53" s="69">
        <f t="shared" si="7"/>
        <v>15.3</v>
      </c>
      <c r="Y53" s="69">
        <f t="shared" si="7"/>
        <v>70.7</v>
      </c>
      <c r="Z53" s="69">
        <f t="shared" si="7"/>
        <v>88.799999999999983</v>
      </c>
      <c r="AA53" s="69">
        <f t="shared" si="7"/>
        <v>91.9</v>
      </c>
      <c r="AB53" s="69">
        <f t="shared" si="7"/>
        <v>76.599999999999994</v>
      </c>
      <c r="AC53" s="69">
        <f t="shared" si="7"/>
        <v>63.2</v>
      </c>
      <c r="AD53" s="69">
        <f t="shared" si="7"/>
        <v>99.7</v>
      </c>
      <c r="AE53" s="69">
        <f t="shared" si="7"/>
        <v>65.7</v>
      </c>
      <c r="AF53" s="69">
        <f t="shared" si="7"/>
        <v>64.7</v>
      </c>
      <c r="AG53" s="74">
        <f>SUM(AG50:AG52)</f>
        <v>106</v>
      </c>
      <c r="AH53" s="52">
        <f t="shared" si="2"/>
        <v>99.7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32</v>
      </c>
      <c r="C54" s="49">
        <v>32</v>
      </c>
      <c r="D54" s="49">
        <v>30</v>
      </c>
      <c r="E54" s="49">
        <v>30.3</v>
      </c>
      <c r="F54" s="49">
        <v>30.2</v>
      </c>
      <c r="G54" s="49">
        <v>26</v>
      </c>
      <c r="H54" s="49">
        <v>22</v>
      </c>
      <c r="I54" s="49">
        <v>32</v>
      </c>
      <c r="J54" s="49">
        <v>41.3</v>
      </c>
      <c r="K54" s="49">
        <v>36</v>
      </c>
      <c r="L54" s="49">
        <v>34</v>
      </c>
      <c r="M54" s="49">
        <v>39</v>
      </c>
      <c r="N54" s="49">
        <v>41</v>
      </c>
      <c r="O54" s="49">
        <v>46</v>
      </c>
      <c r="P54" s="49">
        <v>40</v>
      </c>
      <c r="Q54" s="49">
        <v>49.35</v>
      </c>
      <c r="R54" s="49">
        <v>57.6</v>
      </c>
      <c r="S54" s="49">
        <v>54.9</v>
      </c>
      <c r="T54" s="49">
        <v>41.6</v>
      </c>
      <c r="U54" s="49">
        <v>54</v>
      </c>
      <c r="V54" s="49">
        <v>46.92</v>
      </c>
      <c r="W54" s="49">
        <v>45.6</v>
      </c>
      <c r="X54" s="49">
        <v>37.619999999999997</v>
      </c>
      <c r="Y54" s="49">
        <v>37.549999999999997</v>
      </c>
      <c r="Z54" s="49">
        <v>44.2</v>
      </c>
      <c r="AA54" s="49">
        <v>66.099999999999994</v>
      </c>
      <c r="AB54" s="49">
        <v>70.08</v>
      </c>
      <c r="AC54" s="49">
        <v>70</v>
      </c>
      <c r="AD54" s="49">
        <v>55.8</v>
      </c>
      <c r="AE54" s="49">
        <v>49</v>
      </c>
      <c r="AF54" s="49">
        <v>30.8</v>
      </c>
      <c r="AG54" s="57"/>
      <c r="AH54" s="52">
        <f t="shared" si="2"/>
        <v>70.08</v>
      </c>
      <c r="AI54" s="53">
        <f t="shared" si="3"/>
        <v>22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71</v>
      </c>
      <c r="S55" s="49">
        <v>65.2</v>
      </c>
      <c r="T55" s="49">
        <v>35.299999999999997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56.7</v>
      </c>
      <c r="AA55" s="70">
        <v>55.1</v>
      </c>
      <c r="AB55" s="70">
        <v>55.7</v>
      </c>
      <c r="AC55" s="70">
        <v>57.2</v>
      </c>
      <c r="AD55" s="70">
        <v>47.6</v>
      </c>
      <c r="AE55" s="70">
        <v>37.1</v>
      </c>
      <c r="AF55" s="70">
        <v>0</v>
      </c>
      <c r="AG55" s="59"/>
      <c r="AH55" s="52">
        <f t="shared" si="2"/>
        <v>71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180</v>
      </c>
      <c r="C56" s="70">
        <v>180</v>
      </c>
      <c r="D56" s="70">
        <v>170</v>
      </c>
      <c r="E56" s="70">
        <v>145</v>
      </c>
      <c r="F56" s="70">
        <v>165</v>
      </c>
      <c r="G56" s="49">
        <v>152</v>
      </c>
      <c r="H56" s="49">
        <v>158</v>
      </c>
      <c r="I56" s="49">
        <v>169</v>
      </c>
      <c r="J56" s="49">
        <v>176</v>
      </c>
      <c r="K56" s="49">
        <v>180</v>
      </c>
      <c r="L56" s="70">
        <v>186</v>
      </c>
      <c r="M56" s="70">
        <v>200</v>
      </c>
      <c r="N56" s="70">
        <v>203</v>
      </c>
      <c r="O56" s="70">
        <v>182</v>
      </c>
      <c r="P56" s="70">
        <v>220</v>
      </c>
      <c r="Q56" s="70">
        <v>204</v>
      </c>
      <c r="R56" s="70">
        <v>182</v>
      </c>
      <c r="S56" s="70">
        <v>190</v>
      </c>
      <c r="T56" s="70">
        <v>216.9</v>
      </c>
      <c r="U56" s="80">
        <v>185</v>
      </c>
      <c r="V56" s="80">
        <v>163</v>
      </c>
      <c r="W56" s="80">
        <v>148</v>
      </c>
      <c r="X56" s="80">
        <v>151.30000000000001</v>
      </c>
      <c r="Y56" s="80">
        <v>170</v>
      </c>
      <c r="Z56" s="80">
        <v>203.7</v>
      </c>
      <c r="AA56" s="70">
        <v>214.6</v>
      </c>
      <c r="AB56" s="70">
        <v>193</v>
      </c>
      <c r="AC56" s="70">
        <v>203</v>
      </c>
      <c r="AD56" s="70">
        <f>47+48</f>
        <v>95</v>
      </c>
      <c r="AE56" s="70">
        <v>90</v>
      </c>
      <c r="AF56" s="70">
        <v>120</v>
      </c>
      <c r="AG56" s="81"/>
      <c r="AH56" s="52">
        <f t="shared" si="2"/>
        <v>220</v>
      </c>
      <c r="AI56" s="53">
        <f t="shared" si="3"/>
        <v>90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17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12</v>
      </c>
      <c r="Z57" s="70">
        <v>12</v>
      </c>
      <c r="AA57" s="82">
        <v>12</v>
      </c>
      <c r="AB57" s="82">
        <v>12</v>
      </c>
      <c r="AC57" s="82">
        <v>12</v>
      </c>
      <c r="AD57" s="82">
        <v>12</v>
      </c>
      <c r="AE57" s="82">
        <v>12</v>
      </c>
      <c r="AF57" s="82">
        <v>12</v>
      </c>
      <c r="AG57" s="81"/>
      <c r="AH57" s="52">
        <f t="shared" si="2"/>
        <v>17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68</v>
      </c>
      <c r="C58" s="82">
        <v>72</v>
      </c>
      <c r="D58" s="82">
        <v>73.099999999999994</v>
      </c>
      <c r="E58" s="82">
        <v>66.3</v>
      </c>
      <c r="F58" s="82">
        <v>65.5</v>
      </c>
      <c r="G58" s="82">
        <v>73.099999999999994</v>
      </c>
      <c r="H58" s="82">
        <v>69</v>
      </c>
      <c r="I58" s="82">
        <v>62.3</v>
      </c>
      <c r="J58" s="82">
        <v>59</v>
      </c>
      <c r="K58" s="82">
        <v>62</v>
      </c>
      <c r="L58" s="49">
        <v>69.2</v>
      </c>
      <c r="M58" s="49">
        <v>68</v>
      </c>
      <c r="N58" s="49">
        <v>66</v>
      </c>
      <c r="O58" s="49">
        <v>71.400000000000006</v>
      </c>
      <c r="P58" s="49">
        <v>74.5</v>
      </c>
      <c r="Q58" s="49">
        <v>70.8</v>
      </c>
      <c r="R58" s="49">
        <v>67.400000000000006</v>
      </c>
      <c r="S58" s="49">
        <v>68.2</v>
      </c>
      <c r="T58" s="49">
        <v>71.599999999999994</v>
      </c>
      <c r="U58" s="49">
        <v>61.3</v>
      </c>
      <c r="V58" s="49">
        <v>57.7</v>
      </c>
      <c r="W58" s="49">
        <v>56.6</v>
      </c>
      <c r="X58" s="49">
        <v>56.9</v>
      </c>
      <c r="Y58" s="49">
        <v>60.1</v>
      </c>
      <c r="Z58" s="49">
        <v>62.7</v>
      </c>
      <c r="AA58" s="49">
        <v>66.8</v>
      </c>
      <c r="AB58" s="49">
        <v>62.4</v>
      </c>
      <c r="AC58" s="49">
        <v>65</v>
      </c>
      <c r="AD58" s="49">
        <v>77.599999999999994</v>
      </c>
      <c r="AE58" s="49">
        <v>73.8</v>
      </c>
      <c r="AF58" s="49">
        <v>73.7</v>
      </c>
      <c r="AG58" s="81"/>
      <c r="AH58" s="52">
        <f t="shared" si="2"/>
        <v>77.599999999999994</v>
      </c>
      <c r="AI58" s="53">
        <f t="shared" si="3"/>
        <v>56.6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8.5</v>
      </c>
      <c r="AC59" s="83">
        <v>8.5</v>
      </c>
      <c r="AD59" s="83">
        <v>8.5</v>
      </c>
      <c r="AE59" s="83">
        <v>8.5</v>
      </c>
      <c r="AF59" s="83">
        <v>8.5</v>
      </c>
      <c r="AG59" s="81"/>
      <c r="AH59" s="52">
        <f t="shared" si="2"/>
        <v>8.5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9</v>
      </c>
      <c r="C61" s="82">
        <v>9</v>
      </c>
      <c r="D61" s="82">
        <v>8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5</v>
      </c>
      <c r="Q61" s="82">
        <v>5</v>
      </c>
      <c r="R61" s="82">
        <v>5</v>
      </c>
      <c r="S61" s="82">
        <v>5</v>
      </c>
      <c r="T61" s="82">
        <v>5</v>
      </c>
      <c r="U61" s="82">
        <v>5</v>
      </c>
      <c r="V61" s="82">
        <v>5</v>
      </c>
      <c r="W61" s="82">
        <v>5</v>
      </c>
      <c r="X61" s="82">
        <v>5</v>
      </c>
      <c r="Y61" s="82">
        <v>5</v>
      </c>
      <c r="Z61" s="82">
        <v>5</v>
      </c>
      <c r="AA61" s="82">
        <v>5</v>
      </c>
      <c r="AB61" s="82">
        <v>5</v>
      </c>
      <c r="AC61" s="83">
        <v>5</v>
      </c>
      <c r="AD61" s="83">
        <v>5</v>
      </c>
      <c r="AE61" s="83">
        <v>5</v>
      </c>
      <c r="AF61" s="83">
        <v>5</v>
      </c>
      <c r="AG61" s="81"/>
      <c r="AH61" s="52">
        <f t="shared" si="2"/>
        <v>9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3">
        <v>0</v>
      </c>
      <c r="AD62" s="83">
        <v>0</v>
      </c>
      <c r="AE62" s="83">
        <v>0</v>
      </c>
      <c r="AF62" s="83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3">
        <v>0</v>
      </c>
      <c r="AD63" s="83">
        <v>0</v>
      </c>
      <c r="AE63" s="83">
        <v>0</v>
      </c>
      <c r="AF63" s="83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3">
        <v>0</v>
      </c>
      <c r="AD64" s="83">
        <v>0</v>
      </c>
      <c r="AE64" s="83">
        <v>0</v>
      </c>
      <c r="AF64" s="83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289</v>
      </c>
      <c r="C65" s="69">
        <f t="shared" ref="C65:AF65" si="8">SUM(C54:C64)</f>
        <v>293</v>
      </c>
      <c r="D65" s="69">
        <f t="shared" si="8"/>
        <v>281.10000000000002</v>
      </c>
      <c r="E65" s="69">
        <f t="shared" si="8"/>
        <v>258.60000000000002</v>
      </c>
      <c r="F65" s="69">
        <f t="shared" si="8"/>
        <v>260.7</v>
      </c>
      <c r="G65" s="69">
        <f t="shared" si="8"/>
        <v>251.1</v>
      </c>
      <c r="H65" s="69">
        <f t="shared" si="8"/>
        <v>249</v>
      </c>
      <c r="I65" s="69">
        <f t="shared" si="8"/>
        <v>263.3</v>
      </c>
      <c r="J65" s="69">
        <f t="shared" si="8"/>
        <v>276.3</v>
      </c>
      <c r="K65" s="69">
        <f t="shared" si="8"/>
        <v>278</v>
      </c>
      <c r="L65" s="69">
        <f t="shared" si="8"/>
        <v>289.2</v>
      </c>
      <c r="M65" s="69">
        <f t="shared" si="8"/>
        <v>307</v>
      </c>
      <c r="N65" s="69">
        <f t="shared" si="8"/>
        <v>310</v>
      </c>
      <c r="O65" s="69">
        <f t="shared" si="8"/>
        <v>299.39999999999998</v>
      </c>
      <c r="P65" s="69">
        <f t="shared" si="8"/>
        <v>339.5</v>
      </c>
      <c r="Q65" s="69">
        <f t="shared" si="8"/>
        <v>329.15</v>
      </c>
      <c r="R65" s="69">
        <f t="shared" si="8"/>
        <v>383</v>
      </c>
      <c r="S65" s="69">
        <f t="shared" si="8"/>
        <v>383.3</v>
      </c>
      <c r="T65" s="69">
        <f t="shared" si="8"/>
        <v>370.4</v>
      </c>
      <c r="U65" s="69">
        <f t="shared" si="8"/>
        <v>305.3</v>
      </c>
      <c r="V65" s="69">
        <f t="shared" si="8"/>
        <v>272.62</v>
      </c>
      <c r="W65" s="69">
        <f t="shared" si="8"/>
        <v>255.2</v>
      </c>
      <c r="X65" s="69">
        <f t="shared" si="8"/>
        <v>250.82000000000002</v>
      </c>
      <c r="Y65" s="69">
        <f t="shared" si="8"/>
        <v>284.65000000000003</v>
      </c>
      <c r="Z65" s="69">
        <f t="shared" si="8"/>
        <v>384.3</v>
      </c>
      <c r="AA65" s="69">
        <f t="shared" si="8"/>
        <v>419.59999999999997</v>
      </c>
      <c r="AB65" s="69">
        <f t="shared" si="8"/>
        <v>406.67999999999995</v>
      </c>
      <c r="AC65" s="69">
        <f t="shared" si="8"/>
        <v>420.7</v>
      </c>
      <c r="AD65" s="69">
        <f t="shared" si="8"/>
        <v>301.5</v>
      </c>
      <c r="AE65" s="69">
        <f t="shared" si="8"/>
        <v>275.39999999999998</v>
      </c>
      <c r="AF65" s="69">
        <f t="shared" si="8"/>
        <v>250</v>
      </c>
      <c r="AG65" s="74">
        <f>SUM(AG54:AG64)</f>
        <v>0</v>
      </c>
      <c r="AH65" s="52">
        <f t="shared" si="2"/>
        <v>420.7</v>
      </c>
      <c r="AI65" s="53">
        <f t="shared" si="3"/>
        <v>249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>
        <v>30</v>
      </c>
      <c r="AG70" s="74"/>
      <c r="AH70" s="52">
        <f t="shared" si="2"/>
        <v>30</v>
      </c>
      <c r="AI70" s="53">
        <f t="shared" si="3"/>
        <v>30</v>
      </c>
    </row>
    <row r="71" spans="1:37" ht="15.75" thickBot="1" x14ac:dyDescent="0.3">
      <c r="A71" s="90" t="s">
        <v>72</v>
      </c>
      <c r="B71" s="91">
        <f t="shared" ref="B71:AG71" si="10">B69+B65+B53+B49+B35+B70</f>
        <v>1159.8400000000001</v>
      </c>
      <c r="C71" s="91">
        <f t="shared" si="10"/>
        <v>1135.8400000000001</v>
      </c>
      <c r="D71" s="91">
        <f t="shared" si="10"/>
        <v>1112.04</v>
      </c>
      <c r="E71" s="91">
        <f t="shared" si="10"/>
        <v>1076.1399999999999</v>
      </c>
      <c r="F71" s="91">
        <f t="shared" si="10"/>
        <v>1069.74</v>
      </c>
      <c r="G71" s="91">
        <f t="shared" si="10"/>
        <v>1065.74</v>
      </c>
      <c r="H71" s="91">
        <f t="shared" si="10"/>
        <v>1054.74</v>
      </c>
      <c r="I71" s="91">
        <f t="shared" si="10"/>
        <v>1070.44</v>
      </c>
      <c r="J71" s="91">
        <f t="shared" si="10"/>
        <v>1118.5400000000002</v>
      </c>
      <c r="K71" s="91">
        <f t="shared" si="10"/>
        <v>1120.2400000000002</v>
      </c>
      <c r="L71" s="91">
        <f t="shared" si="10"/>
        <v>1185.3400000000001</v>
      </c>
      <c r="M71" s="91">
        <f t="shared" si="10"/>
        <v>1191.1400000000001</v>
      </c>
      <c r="N71" s="91">
        <f t="shared" si="10"/>
        <v>1201.1400000000001</v>
      </c>
      <c r="O71" s="91">
        <f t="shared" si="10"/>
        <v>1173.44</v>
      </c>
      <c r="P71" s="91">
        <f t="shared" si="10"/>
        <v>1184.74</v>
      </c>
      <c r="Q71" s="91">
        <f t="shared" si="10"/>
        <v>1189.8900000000001</v>
      </c>
      <c r="R71" s="91">
        <f t="shared" si="10"/>
        <v>1234.04</v>
      </c>
      <c r="S71" s="91">
        <f t="shared" si="10"/>
        <v>1257.1400000000001</v>
      </c>
      <c r="T71" s="91">
        <f t="shared" si="10"/>
        <v>1250.8400000000001</v>
      </c>
      <c r="U71" s="91">
        <f t="shared" si="10"/>
        <v>1161.04</v>
      </c>
      <c r="V71" s="91">
        <f t="shared" si="10"/>
        <v>1132.06</v>
      </c>
      <c r="W71" s="91">
        <f t="shared" si="10"/>
        <v>1115.54</v>
      </c>
      <c r="X71" s="91">
        <f t="shared" si="10"/>
        <v>1104.3600000000001</v>
      </c>
      <c r="Y71" s="91">
        <f t="shared" si="10"/>
        <v>1194.19</v>
      </c>
      <c r="Z71" s="91">
        <f t="shared" si="10"/>
        <v>1316.24</v>
      </c>
      <c r="AA71" s="91">
        <f t="shared" si="10"/>
        <v>1352.14</v>
      </c>
      <c r="AB71" s="91">
        <f t="shared" si="10"/>
        <v>1326.2199999999998</v>
      </c>
      <c r="AC71" s="91">
        <f t="shared" si="10"/>
        <v>1324.44</v>
      </c>
      <c r="AD71" s="91">
        <f t="shared" si="10"/>
        <v>1240.3400000000001</v>
      </c>
      <c r="AE71" s="91">
        <f t="shared" si="10"/>
        <v>1181.74</v>
      </c>
      <c r="AF71" s="91">
        <f t="shared" si="10"/>
        <v>1179.44</v>
      </c>
      <c r="AG71" s="74">
        <f t="shared" si="10"/>
        <v>1938.71</v>
      </c>
      <c r="AH71" s="52">
        <f t="shared" si="2"/>
        <v>1352.14</v>
      </c>
      <c r="AI71" s="53">
        <f t="shared" si="3"/>
        <v>1054.74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ref="AH76:AH88" si="18">MAX(B76:AF76)</f>
        <v>0</v>
      </c>
      <c r="AI76" s="53">
        <f t="shared" ref="AI76:AI88" si="19">MIN(B76:AF76)</f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20">SUM(C72:C76)</f>
        <v>0</v>
      </c>
      <c r="D77" s="69">
        <f t="shared" si="20"/>
        <v>0</v>
      </c>
      <c r="E77" s="69">
        <f t="shared" si="20"/>
        <v>0</v>
      </c>
      <c r="F77" s="69">
        <f t="shared" si="20"/>
        <v>0</v>
      </c>
      <c r="G77" s="69">
        <f t="shared" si="20"/>
        <v>0</v>
      </c>
      <c r="H77" s="69">
        <f t="shared" si="20"/>
        <v>0</v>
      </c>
      <c r="I77" s="69">
        <f t="shared" si="20"/>
        <v>0</v>
      </c>
      <c r="J77" s="69">
        <f t="shared" si="20"/>
        <v>0</v>
      </c>
      <c r="K77" s="69">
        <f t="shared" si="20"/>
        <v>0</v>
      </c>
      <c r="L77" s="69">
        <f t="shared" si="20"/>
        <v>0</v>
      </c>
      <c r="M77" s="69">
        <f t="shared" si="20"/>
        <v>0</v>
      </c>
      <c r="N77" s="69">
        <f t="shared" si="20"/>
        <v>0</v>
      </c>
      <c r="O77" s="69">
        <f t="shared" si="20"/>
        <v>0</v>
      </c>
      <c r="P77" s="69">
        <f t="shared" si="20"/>
        <v>0</v>
      </c>
      <c r="Q77" s="69">
        <f t="shared" si="20"/>
        <v>0</v>
      </c>
      <c r="R77" s="69">
        <f t="shared" si="20"/>
        <v>0</v>
      </c>
      <c r="S77" s="69">
        <f t="shared" si="20"/>
        <v>0</v>
      </c>
      <c r="T77" s="69">
        <f t="shared" si="20"/>
        <v>0</v>
      </c>
      <c r="U77" s="69">
        <f t="shared" si="20"/>
        <v>0</v>
      </c>
      <c r="V77" s="69">
        <f t="shared" si="20"/>
        <v>0</v>
      </c>
      <c r="W77" s="69">
        <f t="shared" si="20"/>
        <v>0</v>
      </c>
      <c r="X77" s="69">
        <f t="shared" si="20"/>
        <v>0</v>
      </c>
      <c r="Y77" s="69">
        <f t="shared" si="20"/>
        <v>0</v>
      </c>
      <c r="Z77" s="69">
        <f t="shared" si="20"/>
        <v>0</v>
      </c>
      <c r="AA77" s="69">
        <f t="shared" si="20"/>
        <v>0</v>
      </c>
      <c r="AB77" s="69">
        <f t="shared" si="20"/>
        <v>0</v>
      </c>
      <c r="AC77" s="69">
        <f t="shared" si="20"/>
        <v>0</v>
      </c>
      <c r="AD77" s="69">
        <f t="shared" si="20"/>
        <v>0</v>
      </c>
      <c r="AE77" s="69">
        <f t="shared" si="20"/>
        <v>0</v>
      </c>
      <c r="AF77" s="69">
        <f t="shared" si="20"/>
        <v>0</v>
      </c>
      <c r="AG77" s="74">
        <f>SUM(AG72:AG76)</f>
        <v>0</v>
      </c>
      <c r="AH77" s="52">
        <f t="shared" si="18"/>
        <v>0</v>
      </c>
      <c r="AI77" s="53">
        <f t="shared" si="19"/>
        <v>0</v>
      </c>
    </row>
    <row r="78" spans="1:37" x14ac:dyDescent="0.25">
      <c r="A78" s="93" t="s">
        <v>79</v>
      </c>
      <c r="B78" s="94">
        <v>50</v>
      </c>
      <c r="C78" s="94">
        <v>50</v>
      </c>
      <c r="D78" s="94">
        <v>49.978999999999999</v>
      </c>
      <c r="E78" s="94">
        <v>50.021000000000001</v>
      </c>
      <c r="F78" s="94">
        <v>49.923999999999999</v>
      </c>
      <c r="G78" s="94">
        <v>50.076000000000001</v>
      </c>
      <c r="H78" s="94">
        <v>49.984000000000002</v>
      </c>
      <c r="I78" s="94">
        <v>49.994999999999997</v>
      </c>
      <c r="J78" s="94">
        <v>49.984000000000002</v>
      </c>
      <c r="K78" s="94">
        <v>50.011000000000003</v>
      </c>
      <c r="L78" s="94">
        <v>50.002000000000002</v>
      </c>
      <c r="M78" s="94">
        <v>50.01</v>
      </c>
      <c r="N78" s="94">
        <v>49.966000000000001</v>
      </c>
      <c r="O78" s="94">
        <v>49.953000000000003</v>
      </c>
      <c r="P78" s="94">
        <v>49.97</v>
      </c>
      <c r="Q78" s="95">
        <v>49.972000000000001</v>
      </c>
      <c r="R78" s="94">
        <v>49.993000000000002</v>
      </c>
      <c r="S78" s="94">
        <v>49.972999999999999</v>
      </c>
      <c r="T78" s="94">
        <v>50.054000000000002</v>
      </c>
      <c r="U78" s="94">
        <v>50.054000000000002</v>
      </c>
      <c r="V78" s="94">
        <v>49.981999999999999</v>
      </c>
      <c r="W78" s="94">
        <v>50.012999999999998</v>
      </c>
      <c r="X78" s="94">
        <v>49.994999999999997</v>
      </c>
      <c r="Y78" s="94">
        <v>49.951000000000001</v>
      </c>
      <c r="Z78" s="94">
        <v>49.72</v>
      </c>
      <c r="AA78" s="94">
        <v>49.917000000000002</v>
      </c>
      <c r="AB78" s="94">
        <v>49.781999999999996</v>
      </c>
      <c r="AC78" s="94">
        <v>49.902000000000001</v>
      </c>
      <c r="AD78" s="94">
        <v>49.884</v>
      </c>
      <c r="AE78" s="94">
        <v>49.963000000000001</v>
      </c>
      <c r="AF78" s="96">
        <v>50.006999999999998</v>
      </c>
      <c r="AG78" s="97"/>
      <c r="AH78" s="52">
        <f t="shared" si="18"/>
        <v>50.076000000000001</v>
      </c>
      <c r="AI78" s="53">
        <f t="shared" si="19"/>
        <v>49.72</v>
      </c>
    </row>
    <row r="79" spans="1:37" x14ac:dyDescent="0.25">
      <c r="A79" s="98" t="s">
        <v>80</v>
      </c>
      <c r="B79" s="70">
        <v>128</v>
      </c>
      <c r="C79" s="70">
        <v>128</v>
      </c>
      <c r="D79" s="70">
        <v>126.8</v>
      </c>
      <c r="E79" s="70">
        <v>126.2</v>
      </c>
      <c r="F79" s="70">
        <v>126.1</v>
      </c>
      <c r="G79" s="70">
        <v>126.8</v>
      </c>
      <c r="H79" s="70">
        <v>126.7</v>
      </c>
      <c r="I79" s="70">
        <v>126.5</v>
      </c>
      <c r="J79" s="70">
        <v>126.2</v>
      </c>
      <c r="K79" s="70">
        <v>126</v>
      </c>
      <c r="L79" s="70">
        <v>124.8</v>
      </c>
      <c r="M79" s="70">
        <v>124.5</v>
      </c>
      <c r="N79" s="70">
        <v>124.1</v>
      </c>
      <c r="O79" s="70">
        <v>123.7</v>
      </c>
      <c r="P79" s="70">
        <v>122.2</v>
      </c>
      <c r="Q79" s="99">
        <v>123</v>
      </c>
      <c r="R79" s="99">
        <v>122.9</v>
      </c>
      <c r="S79" s="99">
        <v>122.7</v>
      </c>
      <c r="T79" s="99">
        <v>124.1</v>
      </c>
      <c r="U79" s="99">
        <v>124.1</v>
      </c>
      <c r="V79" s="99">
        <v>126.1</v>
      </c>
      <c r="W79" s="99">
        <v>127.2</v>
      </c>
      <c r="X79" s="99">
        <v>126.8</v>
      </c>
      <c r="Y79" s="99">
        <v>127</v>
      </c>
      <c r="Z79" s="99">
        <v>125.4</v>
      </c>
      <c r="AA79" s="70">
        <v>125.6</v>
      </c>
      <c r="AB79" s="70">
        <v>126.4</v>
      </c>
      <c r="AC79" s="70">
        <v>126.6</v>
      </c>
      <c r="AD79" s="70">
        <v>128.19999999999999</v>
      </c>
      <c r="AE79" s="70">
        <v>128.1</v>
      </c>
      <c r="AF79" s="100">
        <v>128.30000000000001</v>
      </c>
      <c r="AG79" s="101"/>
      <c r="AH79" s="52">
        <f t="shared" si="18"/>
        <v>128.30000000000001</v>
      </c>
      <c r="AI79" s="53">
        <f t="shared" si="19"/>
        <v>122.2</v>
      </c>
    </row>
    <row r="80" spans="1:37" x14ac:dyDescent="0.25">
      <c r="A80" s="98" t="s">
        <v>81</v>
      </c>
      <c r="B80" s="70">
        <v>131</v>
      </c>
      <c r="C80" s="70">
        <v>131</v>
      </c>
      <c r="D80" s="70">
        <v>129.80000000000001</v>
      </c>
      <c r="E80" s="70">
        <v>129</v>
      </c>
      <c r="F80" s="70">
        <v>129</v>
      </c>
      <c r="G80" s="70">
        <v>129.5</v>
      </c>
      <c r="H80" s="70">
        <v>128.5</v>
      </c>
      <c r="I80" s="70">
        <v>128.80000000000001</v>
      </c>
      <c r="J80" s="70">
        <v>128.80000000000001</v>
      </c>
      <c r="K80" s="70">
        <v>127.9</v>
      </c>
      <c r="L80" s="70">
        <v>126.8</v>
      </c>
      <c r="M80" s="70">
        <v>126.4</v>
      </c>
      <c r="N80" s="70">
        <v>126.3</v>
      </c>
      <c r="O80" s="70">
        <v>126.1</v>
      </c>
      <c r="P80" s="70">
        <v>124.9</v>
      </c>
      <c r="Q80" s="99">
        <v>125.9</v>
      </c>
      <c r="R80" s="99">
        <v>125.6</v>
      </c>
      <c r="S80" s="99">
        <v>125.4</v>
      </c>
      <c r="T80" s="99">
        <v>126.4</v>
      </c>
      <c r="U80" s="99">
        <v>126.4</v>
      </c>
      <c r="V80" s="99">
        <v>128.4</v>
      </c>
      <c r="W80" s="99">
        <v>129.5</v>
      </c>
      <c r="X80" s="99">
        <v>129</v>
      </c>
      <c r="Y80" s="99">
        <v>128.80000000000001</v>
      </c>
      <c r="Z80" s="99">
        <v>127</v>
      </c>
      <c r="AA80" s="70">
        <v>127.7</v>
      </c>
      <c r="AB80" s="70">
        <v>128.9</v>
      </c>
      <c r="AC80" s="70">
        <v>129.19999999999999</v>
      </c>
      <c r="AD80" s="70">
        <v>130.80000000000001</v>
      </c>
      <c r="AE80" s="70">
        <v>130.9</v>
      </c>
      <c r="AF80" s="100">
        <v>131.19999999999999</v>
      </c>
      <c r="AG80" s="101"/>
      <c r="AH80" s="52">
        <f t="shared" si="18"/>
        <v>131.19999999999999</v>
      </c>
      <c r="AI80" s="53">
        <f t="shared" si="19"/>
        <v>124.9</v>
      </c>
    </row>
    <row r="81" spans="1:37" x14ac:dyDescent="0.25">
      <c r="A81" s="98" t="s">
        <v>82</v>
      </c>
      <c r="B81" s="70">
        <v>128</v>
      </c>
      <c r="C81" s="70">
        <v>128</v>
      </c>
      <c r="D81" s="70">
        <v>128.4</v>
      </c>
      <c r="E81" s="70">
        <v>127.7</v>
      </c>
      <c r="F81" s="70">
        <v>127.1</v>
      </c>
      <c r="G81" s="70">
        <v>128.69999999999999</v>
      </c>
      <c r="H81" s="70">
        <v>128.6</v>
      </c>
      <c r="I81" s="70">
        <v>128.6</v>
      </c>
      <c r="J81" s="70">
        <v>129.19999999999999</v>
      </c>
      <c r="K81" s="70">
        <v>125.6</v>
      </c>
      <c r="L81" s="70">
        <v>126.5</v>
      </c>
      <c r="M81" s="70">
        <v>124</v>
      </c>
      <c r="N81" s="70">
        <v>126.8</v>
      </c>
      <c r="O81" s="70">
        <v>127</v>
      </c>
      <c r="P81" s="70">
        <v>127.9</v>
      </c>
      <c r="Q81" s="70">
        <v>124.1</v>
      </c>
      <c r="R81" s="70">
        <v>119.8</v>
      </c>
      <c r="S81" s="70">
        <v>128.30000000000001</v>
      </c>
      <c r="T81" s="99">
        <v>127.7</v>
      </c>
      <c r="U81" s="99">
        <v>127.7</v>
      </c>
      <c r="V81" s="99">
        <v>128.80000000000001</v>
      </c>
      <c r="W81" s="99">
        <v>130.6</v>
      </c>
      <c r="X81" s="99">
        <v>129.1</v>
      </c>
      <c r="Y81" s="99">
        <v>129.6</v>
      </c>
      <c r="Z81" s="99">
        <v>128.19999999999999</v>
      </c>
      <c r="AA81" s="70">
        <v>127.9</v>
      </c>
      <c r="AB81" s="70">
        <v>126.8</v>
      </c>
      <c r="AC81" s="70">
        <v>127.3</v>
      </c>
      <c r="AD81" s="70">
        <v>128.30000000000001</v>
      </c>
      <c r="AE81" s="70">
        <v>127.7</v>
      </c>
      <c r="AF81" s="100">
        <v>126.6</v>
      </c>
      <c r="AG81" s="101"/>
      <c r="AH81" s="52">
        <f t="shared" si="18"/>
        <v>130.6</v>
      </c>
      <c r="AI81" s="53">
        <f t="shared" si="19"/>
        <v>119.8</v>
      </c>
    </row>
    <row r="82" spans="1:37" x14ac:dyDescent="0.25">
      <c r="A82" s="102" t="s">
        <v>83</v>
      </c>
      <c r="B82" s="70">
        <v>131</v>
      </c>
      <c r="C82" s="70">
        <v>132</v>
      </c>
      <c r="D82" s="70">
        <v>131.1</v>
      </c>
      <c r="E82" s="70">
        <v>130</v>
      </c>
      <c r="F82" s="70">
        <v>130.1</v>
      </c>
      <c r="G82" s="70">
        <v>131.69999999999999</v>
      </c>
      <c r="H82" s="70">
        <v>132.4</v>
      </c>
      <c r="I82" s="70">
        <v>132.4</v>
      </c>
      <c r="J82" s="70">
        <v>133.30000000000001</v>
      </c>
      <c r="K82" s="70">
        <v>129.4</v>
      </c>
      <c r="L82" s="70">
        <v>128.6</v>
      </c>
      <c r="M82" s="70">
        <v>129</v>
      </c>
      <c r="N82" s="70">
        <v>129.4</v>
      </c>
      <c r="O82" s="70">
        <v>130</v>
      </c>
      <c r="P82" s="70">
        <v>130</v>
      </c>
      <c r="Q82" s="70">
        <v>129</v>
      </c>
      <c r="R82" s="70">
        <v>122.5</v>
      </c>
      <c r="S82" s="70">
        <v>131</v>
      </c>
      <c r="T82" s="99">
        <v>130.5</v>
      </c>
      <c r="U82" s="99">
        <v>130.5</v>
      </c>
      <c r="V82" s="99">
        <v>132.19999999999999</v>
      </c>
      <c r="W82" s="99">
        <v>133.80000000000001</v>
      </c>
      <c r="X82" s="99">
        <v>133.6</v>
      </c>
      <c r="Y82" s="99">
        <v>133.1</v>
      </c>
      <c r="Z82" s="99">
        <v>131.4</v>
      </c>
      <c r="AA82" s="70">
        <v>131.80000000000001</v>
      </c>
      <c r="AB82" s="70">
        <v>130.9</v>
      </c>
      <c r="AC82" s="70">
        <v>131.6</v>
      </c>
      <c r="AD82" s="70">
        <v>133.19999999999999</v>
      </c>
      <c r="AE82" s="70">
        <v>131.1</v>
      </c>
      <c r="AF82" s="100">
        <v>130.30000000000001</v>
      </c>
      <c r="AG82" s="101"/>
      <c r="AH82" s="52">
        <f t="shared" si="18"/>
        <v>133.80000000000001</v>
      </c>
      <c r="AI82" s="53">
        <f t="shared" si="19"/>
        <v>122.5</v>
      </c>
    </row>
    <row r="83" spans="1:37" x14ac:dyDescent="0.25">
      <c r="A83" s="102" t="s">
        <v>84</v>
      </c>
      <c r="B83" s="103">
        <v>132</v>
      </c>
      <c r="C83" s="103">
        <v>132</v>
      </c>
      <c r="D83" s="103">
        <v>133.6</v>
      </c>
      <c r="E83" s="103">
        <v>127.6</v>
      </c>
      <c r="F83" s="103">
        <v>131.1</v>
      </c>
      <c r="G83" s="103">
        <v>133</v>
      </c>
      <c r="H83" s="103">
        <v>34.5</v>
      </c>
      <c r="I83" s="103">
        <v>134.6</v>
      </c>
      <c r="J83" s="103">
        <v>134.9</v>
      </c>
      <c r="K83" s="103">
        <v>134</v>
      </c>
      <c r="L83" s="103">
        <v>133.5</v>
      </c>
      <c r="M83" s="103">
        <v>133.19999999999999</v>
      </c>
      <c r="N83" s="103">
        <v>133.6</v>
      </c>
      <c r="O83" s="103">
        <v>131</v>
      </c>
      <c r="P83" s="103">
        <v>133.19999999999999</v>
      </c>
      <c r="Q83" s="103">
        <v>131.4</v>
      </c>
      <c r="R83" s="103">
        <v>135.6</v>
      </c>
      <c r="S83" s="103">
        <v>132.30000000000001</v>
      </c>
      <c r="T83" s="99">
        <v>134.1</v>
      </c>
      <c r="U83" s="99">
        <v>135.19999999999999</v>
      </c>
      <c r="V83" s="99">
        <v>135.19999999999999</v>
      </c>
      <c r="W83" s="99">
        <v>136.69999999999999</v>
      </c>
      <c r="X83" s="99">
        <v>133.4</v>
      </c>
      <c r="Y83" s="99">
        <v>133</v>
      </c>
      <c r="Z83" s="99">
        <v>129.6</v>
      </c>
      <c r="AA83" s="103">
        <v>131.6</v>
      </c>
      <c r="AB83" s="103">
        <v>133.19999999999999</v>
      </c>
      <c r="AC83" s="103">
        <v>134.30000000000001</v>
      </c>
      <c r="AD83" s="103">
        <v>133.5</v>
      </c>
      <c r="AE83" s="103">
        <v>133.1</v>
      </c>
      <c r="AF83" s="104">
        <v>137.80000000000001</v>
      </c>
      <c r="AG83" s="105"/>
      <c r="AH83" s="52">
        <f t="shared" si="18"/>
        <v>137.80000000000001</v>
      </c>
      <c r="AI83" s="53">
        <f t="shared" si="19"/>
        <v>34.5</v>
      </c>
    </row>
    <row r="84" spans="1:37" x14ac:dyDescent="0.25">
      <c r="A84" s="98" t="s">
        <v>85</v>
      </c>
      <c r="B84" s="70">
        <v>130</v>
      </c>
      <c r="C84" s="70">
        <v>130</v>
      </c>
      <c r="D84" s="70">
        <v>130.6</v>
      </c>
      <c r="E84" s="70">
        <v>131.30000000000001</v>
      </c>
      <c r="F84" s="70">
        <v>125.8</v>
      </c>
      <c r="G84" s="70">
        <v>128.69999999999999</v>
      </c>
      <c r="H84" s="70">
        <v>126.1</v>
      </c>
      <c r="I84" s="70">
        <v>128</v>
      </c>
      <c r="J84" s="70">
        <v>135.1</v>
      </c>
      <c r="K84" s="70">
        <v>135.80000000000001</v>
      </c>
      <c r="L84" s="70">
        <v>131.9</v>
      </c>
      <c r="M84" s="70">
        <v>125.6</v>
      </c>
      <c r="N84" s="70">
        <v>126.4</v>
      </c>
      <c r="O84" s="70">
        <v>127</v>
      </c>
      <c r="P84" s="70">
        <v>129.9</v>
      </c>
      <c r="Q84" s="70">
        <v>121.8</v>
      </c>
      <c r="R84" s="70">
        <v>121.6</v>
      </c>
      <c r="S84" s="70">
        <v>128.19999999999999</v>
      </c>
      <c r="T84" s="99">
        <v>127.1</v>
      </c>
      <c r="U84" s="99">
        <v>127</v>
      </c>
      <c r="V84" s="99">
        <v>127</v>
      </c>
      <c r="W84" s="99">
        <v>127.4</v>
      </c>
      <c r="X84" s="99">
        <v>127.4</v>
      </c>
      <c r="Y84" s="99">
        <v>131.69999999999999</v>
      </c>
      <c r="Z84" s="99">
        <v>129.4</v>
      </c>
      <c r="AA84" s="70">
        <v>125.1</v>
      </c>
      <c r="AB84" s="70">
        <v>125.3</v>
      </c>
      <c r="AC84" s="70">
        <v>124</v>
      </c>
      <c r="AD84" s="70">
        <v>130.5</v>
      </c>
      <c r="AE84" s="70">
        <v>128</v>
      </c>
      <c r="AF84" s="100">
        <v>127.6</v>
      </c>
      <c r="AG84" s="101"/>
      <c r="AH84" s="52">
        <f t="shared" si="18"/>
        <v>135.80000000000001</v>
      </c>
      <c r="AI84" s="53">
        <f t="shared" si="19"/>
        <v>121.6</v>
      </c>
    </row>
    <row r="85" spans="1:37" ht="15.75" thickBot="1" x14ac:dyDescent="0.3">
      <c r="A85" s="98" t="s">
        <v>86</v>
      </c>
      <c r="B85" s="106">
        <v>66.400000000000006</v>
      </c>
      <c r="C85" s="106">
        <v>66.400000000000006</v>
      </c>
      <c r="D85" s="106">
        <v>65.900000000000006</v>
      </c>
      <c r="E85" s="106">
        <v>65.5</v>
      </c>
      <c r="F85" s="106">
        <v>65.5</v>
      </c>
      <c r="G85" s="106">
        <v>65.900000000000006</v>
      </c>
      <c r="H85" s="106">
        <v>65.400000000000006</v>
      </c>
      <c r="I85" s="106">
        <v>65.5</v>
      </c>
      <c r="J85" s="106">
        <v>65.400000000000006</v>
      </c>
      <c r="K85" s="106">
        <v>64.900000000000006</v>
      </c>
      <c r="L85" s="106">
        <v>64.8</v>
      </c>
      <c r="M85" s="106">
        <v>64.5</v>
      </c>
      <c r="N85" s="106">
        <v>64.400000000000006</v>
      </c>
      <c r="O85" s="106">
        <v>64.3</v>
      </c>
      <c r="P85" s="106">
        <v>63.7</v>
      </c>
      <c r="Q85" s="106">
        <v>64.3</v>
      </c>
      <c r="R85" s="106">
        <v>64.099999999999994</v>
      </c>
      <c r="S85" s="106">
        <v>63.9</v>
      </c>
      <c r="T85" s="106">
        <v>64.599999999999994</v>
      </c>
      <c r="U85" s="106">
        <v>65.400000000000006</v>
      </c>
      <c r="V85" s="106">
        <v>65.400000000000006</v>
      </c>
      <c r="W85" s="106">
        <v>66.099999999999994</v>
      </c>
      <c r="X85" s="106">
        <v>65.8</v>
      </c>
      <c r="Y85" s="106">
        <v>65.599999999999994</v>
      </c>
      <c r="Z85" s="106">
        <v>64.599999999999994</v>
      </c>
      <c r="AA85" s="106">
        <v>65.099999999999994</v>
      </c>
      <c r="AB85" s="106">
        <v>65.7</v>
      </c>
      <c r="AC85" s="106">
        <v>66</v>
      </c>
      <c r="AD85" s="106">
        <v>66.5</v>
      </c>
      <c r="AE85" s="106">
        <v>66.400000000000006</v>
      </c>
      <c r="AF85" s="107">
        <v>66.7</v>
      </c>
      <c r="AG85" s="108"/>
      <c r="AH85" s="52">
        <f t="shared" si="18"/>
        <v>66.7</v>
      </c>
      <c r="AI85" s="53">
        <f t="shared" si="19"/>
        <v>63.7</v>
      </c>
    </row>
    <row r="86" spans="1:37" x14ac:dyDescent="0.25">
      <c r="A86" s="109" t="s">
        <v>87</v>
      </c>
      <c r="B86" s="110">
        <f t="shared" ref="B86:AF86" si="21">SUMIF(B54:B63,"&gt;0")</f>
        <v>289</v>
      </c>
      <c r="C86" s="110">
        <f t="shared" si="21"/>
        <v>293</v>
      </c>
      <c r="D86" s="110">
        <f t="shared" si="21"/>
        <v>281.10000000000002</v>
      </c>
      <c r="E86" s="110">
        <f t="shared" si="21"/>
        <v>258.60000000000002</v>
      </c>
      <c r="F86" s="110">
        <f t="shared" si="21"/>
        <v>260.7</v>
      </c>
      <c r="G86" s="110">
        <f t="shared" si="21"/>
        <v>251.1</v>
      </c>
      <c r="H86" s="110">
        <f t="shared" si="21"/>
        <v>249</v>
      </c>
      <c r="I86" s="110">
        <f t="shared" si="21"/>
        <v>263.3</v>
      </c>
      <c r="J86" s="110">
        <f t="shared" si="21"/>
        <v>276.3</v>
      </c>
      <c r="K86" s="110">
        <f t="shared" si="21"/>
        <v>278</v>
      </c>
      <c r="L86" s="110">
        <f t="shared" si="21"/>
        <v>289.2</v>
      </c>
      <c r="M86" s="110">
        <f t="shared" si="21"/>
        <v>307</v>
      </c>
      <c r="N86" s="110">
        <f t="shared" si="21"/>
        <v>310</v>
      </c>
      <c r="O86" s="110">
        <f t="shared" si="21"/>
        <v>299.39999999999998</v>
      </c>
      <c r="P86" s="110">
        <f t="shared" si="21"/>
        <v>339.5</v>
      </c>
      <c r="Q86" s="110">
        <f t="shared" si="21"/>
        <v>329.15</v>
      </c>
      <c r="R86" s="110">
        <f t="shared" si="21"/>
        <v>383</v>
      </c>
      <c r="S86" s="110">
        <f t="shared" si="21"/>
        <v>383.3</v>
      </c>
      <c r="T86" s="110">
        <f t="shared" si="21"/>
        <v>370.4</v>
      </c>
      <c r="U86" s="110">
        <f t="shared" si="21"/>
        <v>305.3</v>
      </c>
      <c r="V86" s="110">
        <f t="shared" si="21"/>
        <v>272.62</v>
      </c>
      <c r="W86" s="110">
        <f t="shared" si="21"/>
        <v>255.2</v>
      </c>
      <c r="X86" s="110">
        <f t="shared" si="21"/>
        <v>250.82000000000002</v>
      </c>
      <c r="Y86" s="110">
        <f t="shared" si="21"/>
        <v>284.65000000000003</v>
      </c>
      <c r="Z86" s="110">
        <f t="shared" si="21"/>
        <v>384.3</v>
      </c>
      <c r="AA86" s="110">
        <f t="shared" si="21"/>
        <v>419.59999999999997</v>
      </c>
      <c r="AB86" s="110">
        <f t="shared" si="21"/>
        <v>406.67999999999995</v>
      </c>
      <c r="AC86" s="110">
        <f t="shared" si="21"/>
        <v>420.7</v>
      </c>
      <c r="AD86" s="110">
        <f t="shared" si="21"/>
        <v>301.5</v>
      </c>
      <c r="AE86" s="110">
        <f t="shared" si="21"/>
        <v>275.39999999999998</v>
      </c>
      <c r="AF86" s="110">
        <f t="shared" si="21"/>
        <v>250</v>
      </c>
      <c r="AG86" s="111"/>
      <c r="AH86" s="52">
        <f t="shared" si="18"/>
        <v>420.7</v>
      </c>
      <c r="AI86" s="53">
        <f t="shared" si="19"/>
        <v>249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135.03999999999996</v>
      </c>
      <c r="C88" s="69">
        <f t="shared" ref="C88:AF88" si="22">SUM(C11:C12,C14,C18,C20:C21,C39,C41:C42,C44,C46,C89:C92,C96,C102,C108,C117,C119,C130,C136,C138,C139,C146,C148,C150,C154:C155,C158:C159,C164:C165,C170:C171,C173:C175,C183,C188)</f>
        <v>133.23999999999995</v>
      </c>
      <c r="D88" s="69">
        <f t="shared" si="22"/>
        <v>120.64000000000001</v>
      </c>
      <c r="E88" s="69">
        <f t="shared" si="22"/>
        <v>120.94</v>
      </c>
      <c r="F88" s="69">
        <f t="shared" si="22"/>
        <v>128.84</v>
      </c>
      <c r="G88" s="69">
        <f t="shared" si="22"/>
        <v>143.73999999999995</v>
      </c>
      <c r="H88" s="69">
        <f t="shared" si="22"/>
        <v>175.63999999999996</v>
      </c>
      <c r="I88" s="69">
        <f t="shared" si="22"/>
        <v>189.43999999999994</v>
      </c>
      <c r="J88" s="69">
        <f t="shared" si="22"/>
        <v>187.93999999999997</v>
      </c>
      <c r="K88" s="69">
        <f t="shared" si="22"/>
        <v>209.33999999999997</v>
      </c>
      <c r="L88" s="69">
        <f t="shared" si="22"/>
        <v>252.54</v>
      </c>
      <c r="M88" s="69">
        <f t="shared" si="22"/>
        <v>243.54</v>
      </c>
      <c r="N88" s="69">
        <f t="shared" si="22"/>
        <v>251.33999999999995</v>
      </c>
      <c r="O88" s="69">
        <f t="shared" si="22"/>
        <v>246.34</v>
      </c>
      <c r="P88" s="69">
        <f t="shared" si="22"/>
        <v>258.14000000000004</v>
      </c>
      <c r="Q88" s="69">
        <f t="shared" si="22"/>
        <v>243.43999999999994</v>
      </c>
      <c r="R88" s="69">
        <f t="shared" si="22"/>
        <v>232.53999999999996</v>
      </c>
      <c r="S88" s="69">
        <f t="shared" si="22"/>
        <v>242.83999999999997</v>
      </c>
      <c r="T88" s="69">
        <f t="shared" si="22"/>
        <v>242.83999999999995</v>
      </c>
      <c r="U88" s="69">
        <f t="shared" si="22"/>
        <v>228.63999999999996</v>
      </c>
      <c r="V88" s="69">
        <f t="shared" si="22"/>
        <v>221.54</v>
      </c>
      <c r="W88" s="69">
        <f t="shared" si="22"/>
        <v>219.93999999999997</v>
      </c>
      <c r="X88" s="69">
        <f t="shared" si="22"/>
        <v>220.94</v>
      </c>
      <c r="Y88" s="69">
        <f t="shared" si="22"/>
        <v>254.03999999999996</v>
      </c>
      <c r="Z88" s="69">
        <f t="shared" si="22"/>
        <v>293.93999999999994</v>
      </c>
      <c r="AA88" s="69">
        <f t="shared" si="22"/>
        <v>278.64</v>
      </c>
      <c r="AB88" s="69">
        <f t="shared" si="22"/>
        <v>259.04000000000002</v>
      </c>
      <c r="AC88" s="69">
        <f t="shared" si="22"/>
        <v>245.03999999999996</v>
      </c>
      <c r="AD88" s="69">
        <f t="shared" si="22"/>
        <v>189.93999999999994</v>
      </c>
      <c r="AE88" s="69">
        <f t="shared" si="22"/>
        <v>163.43999999999997</v>
      </c>
      <c r="AF88" s="243">
        <f t="shared" si="22"/>
        <v>139.93999999999997</v>
      </c>
      <c r="AG88" s="116"/>
      <c r="AH88" s="52">
        <f t="shared" si="18"/>
        <v>293.93999999999994</v>
      </c>
      <c r="AI88" s="53">
        <f t="shared" si="19"/>
        <v>120.64000000000001</v>
      </c>
    </row>
    <row r="89" spans="1:37" x14ac:dyDescent="0.25">
      <c r="A89" s="117" t="s">
        <v>89</v>
      </c>
      <c r="B89" s="82">
        <v>-2</v>
      </c>
      <c r="C89" s="82">
        <v>0</v>
      </c>
      <c r="D89" s="82">
        <v>8.4</v>
      </c>
      <c r="E89" s="82">
        <v>5</v>
      </c>
      <c r="F89" s="82">
        <v>-11.2</v>
      </c>
      <c r="G89" s="82">
        <v>-4.5</v>
      </c>
      <c r="H89" s="82">
        <v>4</v>
      </c>
      <c r="I89" s="82">
        <v>3.7</v>
      </c>
      <c r="J89" s="82">
        <v>1.6</v>
      </c>
      <c r="K89" s="82">
        <v>29</v>
      </c>
      <c r="L89" s="82">
        <v>48</v>
      </c>
      <c r="M89" s="82">
        <v>40</v>
      </c>
      <c r="N89" s="82">
        <v>32</v>
      </c>
      <c r="O89" s="82">
        <v>41.4</v>
      </c>
      <c r="P89" s="82">
        <v>44.5</v>
      </c>
      <c r="Q89" s="82">
        <v>36.700000000000003</v>
      </c>
      <c r="R89" s="82">
        <v>40.6</v>
      </c>
      <c r="S89" s="82">
        <v>33.4</v>
      </c>
      <c r="T89" s="82">
        <v>32.6</v>
      </c>
      <c r="U89" s="82">
        <v>32.6</v>
      </c>
      <c r="V89" s="82">
        <v>39.4</v>
      </c>
      <c r="W89" s="82">
        <v>39.6</v>
      </c>
      <c r="X89" s="82">
        <v>39.200000000000003</v>
      </c>
      <c r="Y89" s="82">
        <v>38.799999999999997</v>
      </c>
      <c r="Z89" s="82">
        <v>27.6</v>
      </c>
      <c r="AA89" s="49">
        <v>25.7</v>
      </c>
      <c r="AB89" s="49">
        <v>33.1</v>
      </c>
      <c r="AC89" s="49">
        <v>33.9</v>
      </c>
      <c r="AD89" s="49">
        <v>29.8</v>
      </c>
      <c r="AE89" s="49">
        <v>28.3</v>
      </c>
      <c r="AF89" s="244">
        <v>26.5</v>
      </c>
      <c r="AG89" s="120">
        <v>75</v>
      </c>
      <c r="AH89" s="52">
        <f>IF(ABS(MAX(B89:AF89))&gt;ABS(MIN(B89:AF89)),MAX(B89:AF89),MIN(B89:AF89))</f>
        <v>48</v>
      </c>
      <c r="AI89" s="121">
        <f>INDEX($B$9:$AF$9,1,MATCH(AH89,B89:AF89,0))</f>
        <v>0.33333333333333331</v>
      </c>
    </row>
    <row r="90" spans="1:37" x14ac:dyDescent="0.25">
      <c r="A90" s="122" t="s">
        <v>90</v>
      </c>
      <c r="B90" s="83">
        <v>-2</v>
      </c>
      <c r="C90" s="83">
        <v>-3</v>
      </c>
      <c r="D90" s="83">
        <v>-7</v>
      </c>
      <c r="E90" s="83">
        <v>-9</v>
      </c>
      <c r="F90" s="83">
        <v>5.5</v>
      </c>
      <c r="G90" s="83">
        <v>1</v>
      </c>
      <c r="H90" s="83">
        <v>2</v>
      </c>
      <c r="I90" s="83">
        <v>-7</v>
      </c>
      <c r="J90" s="83">
        <v>-1</v>
      </c>
      <c r="K90" s="83">
        <v>-16</v>
      </c>
      <c r="L90" s="83">
        <v>37</v>
      </c>
      <c r="M90" s="83">
        <v>38</v>
      </c>
      <c r="N90" s="83">
        <v>40</v>
      </c>
      <c r="O90" s="83">
        <v>31.3</v>
      </c>
      <c r="P90" s="83">
        <f>21.9+22.6</f>
        <v>44.5</v>
      </c>
      <c r="Q90" s="83">
        <v>36</v>
      </c>
      <c r="R90" s="83">
        <v>19.8</v>
      </c>
      <c r="S90" s="83">
        <v>42.5</v>
      </c>
      <c r="T90" s="83">
        <v>36.1</v>
      </c>
      <c r="U90" s="83">
        <v>36.1</v>
      </c>
      <c r="V90" s="83">
        <v>16.2</v>
      </c>
      <c r="W90" s="83">
        <v>13.6</v>
      </c>
      <c r="X90" s="83">
        <v>16.7</v>
      </c>
      <c r="Y90" s="83">
        <v>29.3</v>
      </c>
      <c r="Z90" s="83">
        <v>64.400000000000006</v>
      </c>
      <c r="AA90" s="70">
        <f>31.4+26.9</f>
        <v>58.3</v>
      </c>
      <c r="AB90" s="70">
        <v>42</v>
      </c>
      <c r="AC90" s="70">
        <v>30</v>
      </c>
      <c r="AD90" s="70">
        <v>-20</v>
      </c>
      <c r="AE90" s="70">
        <v>-33</v>
      </c>
      <c r="AF90" s="123">
        <v>-49.7</v>
      </c>
      <c r="AG90" s="120">
        <v>240</v>
      </c>
      <c r="AH90" s="52">
        <f>IF(ABS(MAX(B90:AF90))&gt;ABS(MIN(B90:AF90)),MAX(B90:AF90),MIN(B90:AF90))</f>
        <v>64.400000000000006</v>
      </c>
      <c r="AI90" s="121">
        <f>INDEX($B$9:$AF$9,1,MATCH(AH90,B90:AF90,0))</f>
        <v>0.8125</v>
      </c>
    </row>
    <row r="91" spans="1:37" x14ac:dyDescent="0.25">
      <c r="A91" s="122" t="s">
        <v>91</v>
      </c>
      <c r="B91" s="83">
        <v>11</v>
      </c>
      <c r="C91" s="83">
        <v>10</v>
      </c>
      <c r="D91" s="83">
        <v>2.2999999999999998</v>
      </c>
      <c r="E91" s="83">
        <v>9.5</v>
      </c>
      <c r="F91" s="83">
        <v>10.5</v>
      </c>
      <c r="G91" s="83">
        <v>12</v>
      </c>
      <c r="H91" s="83">
        <v>16</v>
      </c>
      <c r="I91" s="83">
        <v>28.6</v>
      </c>
      <c r="J91" s="83">
        <v>26.8</v>
      </c>
      <c r="K91" s="83">
        <v>23.3</v>
      </c>
      <c r="L91" s="83">
        <v>33</v>
      </c>
      <c r="M91" s="83">
        <v>35</v>
      </c>
      <c r="N91" s="83">
        <v>36.799999999999997</v>
      </c>
      <c r="O91" s="83">
        <v>31.3</v>
      </c>
      <c r="P91" s="83">
        <v>25.7</v>
      </c>
      <c r="Q91" s="83">
        <v>29.7</v>
      </c>
      <c r="R91" s="83">
        <v>32.200000000000003</v>
      </c>
      <c r="S91" s="83">
        <v>27.1</v>
      </c>
      <c r="T91" s="83">
        <v>34.799999999999997</v>
      </c>
      <c r="U91" s="83">
        <v>20.399999999999999</v>
      </c>
      <c r="V91" s="83">
        <v>20.399999999999999</v>
      </c>
      <c r="W91" s="83">
        <v>20.5</v>
      </c>
      <c r="X91" s="83">
        <v>19.8</v>
      </c>
      <c r="Y91" s="83">
        <v>41.2</v>
      </c>
      <c r="Z91" s="83">
        <v>57.2</v>
      </c>
      <c r="AA91" s="70">
        <v>49.5</v>
      </c>
      <c r="AB91" s="70">
        <v>38.200000000000003</v>
      </c>
      <c r="AC91" s="70">
        <v>35.1</v>
      </c>
      <c r="AD91" s="70">
        <v>34.200000000000003</v>
      </c>
      <c r="AE91" s="70">
        <v>22.2</v>
      </c>
      <c r="AF91" s="123">
        <v>16.399999999999999</v>
      </c>
      <c r="AG91" s="120">
        <v>60</v>
      </c>
      <c r="AH91" s="52">
        <f>IF(ABS(MAX(B91:AF91))&gt;ABS(MIN(B91:AF91)),MAX(B91:AF91),MIN(B91:AF91))</f>
        <v>57.2</v>
      </c>
      <c r="AI91" s="121">
        <f>INDEX($B$9:$AF$9,1,MATCH(AH91,B91:AF91,0))</f>
        <v>0.8125</v>
      </c>
    </row>
    <row r="92" spans="1:37" x14ac:dyDescent="0.25">
      <c r="A92" s="124" t="s">
        <v>92</v>
      </c>
      <c r="B92" s="85">
        <v>-77</v>
      </c>
      <c r="C92" s="85">
        <v>-78</v>
      </c>
      <c r="D92" s="85">
        <v>-62.1</v>
      </c>
      <c r="E92" s="85">
        <v>-64</v>
      </c>
      <c r="F92" s="85">
        <v>-80</v>
      </c>
      <c r="G92" s="85">
        <v>-68.3</v>
      </c>
      <c r="H92" s="85">
        <v>-50</v>
      </c>
      <c r="I92" s="85">
        <v>-39.5</v>
      </c>
      <c r="J92" s="85">
        <v>-42.9</v>
      </c>
      <c r="K92" s="85">
        <v>-30.4</v>
      </c>
      <c r="L92" s="85">
        <v>-61</v>
      </c>
      <c r="M92" s="85">
        <v>-65</v>
      </c>
      <c r="N92" s="85">
        <v>-60</v>
      </c>
      <c r="O92" s="85">
        <v>-60.2</v>
      </c>
      <c r="P92" s="85">
        <v>-59.1</v>
      </c>
      <c r="Q92" s="85">
        <v>-59.1</v>
      </c>
      <c r="R92" s="85">
        <v>-59.1</v>
      </c>
      <c r="S92" s="85">
        <v>-60.6</v>
      </c>
      <c r="T92" s="85">
        <v>-60</v>
      </c>
      <c r="U92" s="85">
        <v>-60.8</v>
      </c>
      <c r="V92" s="85">
        <v>-60.8</v>
      </c>
      <c r="W92" s="85">
        <v>-60.3</v>
      </c>
      <c r="X92" s="85">
        <v>-60.6</v>
      </c>
      <c r="Y92" s="85">
        <v>-60.6</v>
      </c>
      <c r="Z92" s="85">
        <v>-60.6</v>
      </c>
      <c r="AA92" s="125">
        <v>-60</v>
      </c>
      <c r="AB92" s="125">
        <v>-59.7</v>
      </c>
      <c r="AC92" s="125">
        <v>-59.1</v>
      </c>
      <c r="AD92" s="125">
        <v>-59.4</v>
      </c>
      <c r="AE92" s="125">
        <v>-59.7</v>
      </c>
      <c r="AF92" s="126">
        <v>-58.8</v>
      </c>
      <c r="AG92" s="127">
        <v>120</v>
      </c>
      <c r="AH92" s="52">
        <f>IF(ABS(MAX(B92:AF92))&gt;ABS(MIN(B92:AF92)),MAX(B92:AF92),MIN(B92:AF92))</f>
        <v>-80</v>
      </c>
      <c r="AI92" s="121">
        <f>INDEX($B$9:$AF$9,1,MATCH(AH92,B92:AF92,0))</f>
        <v>0.20833333333333301</v>
      </c>
    </row>
    <row r="93" spans="1:37" ht="15.75" thickBot="1" x14ac:dyDescent="0.3">
      <c r="A93" s="124" t="s">
        <v>93</v>
      </c>
      <c r="B93" s="85">
        <v>64</v>
      </c>
      <c r="C93" s="85">
        <v>57</v>
      </c>
      <c r="D93" s="85">
        <v>65.900000000000006</v>
      </c>
      <c r="E93" s="85">
        <v>72.2</v>
      </c>
      <c r="F93" s="85">
        <v>85.7</v>
      </c>
      <c r="G93" s="85">
        <v>76</v>
      </c>
      <c r="H93" s="85">
        <v>98</v>
      </c>
      <c r="I93" s="85">
        <v>56.6</v>
      </c>
      <c r="J93" s="85">
        <v>64.599999999999994</v>
      </c>
      <c r="K93" s="85">
        <v>45</v>
      </c>
      <c r="L93" s="85">
        <v>64</v>
      </c>
      <c r="M93" s="85">
        <v>68</v>
      </c>
      <c r="N93" s="85">
        <v>72</v>
      </c>
      <c r="O93" s="85">
        <v>71.400000000000006</v>
      </c>
      <c r="P93" s="85">
        <v>88.4</v>
      </c>
      <c r="Q93" s="85">
        <v>81.599999999999994</v>
      </c>
      <c r="R93" s="85">
        <v>74.099999999999994</v>
      </c>
      <c r="S93" s="85">
        <v>90.9</v>
      </c>
      <c r="T93" s="85">
        <v>79.3</v>
      </c>
      <c r="U93" s="85">
        <v>56.9</v>
      </c>
      <c r="V93" s="85">
        <v>56.9</v>
      </c>
      <c r="W93" s="85">
        <v>53.3</v>
      </c>
      <c r="X93" s="85">
        <v>59.9</v>
      </c>
      <c r="Y93" s="85">
        <v>50.2</v>
      </c>
      <c r="Z93" s="85">
        <v>77.7</v>
      </c>
      <c r="AA93" s="125">
        <v>78</v>
      </c>
      <c r="AB93" s="125">
        <v>62.8</v>
      </c>
      <c r="AC93" s="125">
        <v>67.2</v>
      </c>
      <c r="AD93" s="125">
        <v>9.5</v>
      </c>
      <c r="AE93" s="125">
        <v>18</v>
      </c>
      <c r="AF93" s="126">
        <v>5.2</v>
      </c>
      <c r="AG93" s="127"/>
      <c r="AH93" s="52">
        <f>IF(ABS(MAX(B93:AF93))&gt;ABS(MIN(B93:AF93)),MAX(B93:AF93),MIN(B93:AF93))</f>
        <v>98</v>
      </c>
      <c r="AI93" s="121">
        <f>INDEX($B$9:$AF$9,1,MATCH(AH93,B93:AF93,0))</f>
        <v>0.25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3">B95</f>
        <v>9.9</v>
      </c>
      <c r="D95" s="133">
        <f t="shared" si="23"/>
        <v>9.9</v>
      </c>
      <c r="E95" s="133">
        <f t="shared" si="23"/>
        <v>9.9</v>
      </c>
      <c r="F95" s="133">
        <f t="shared" si="23"/>
        <v>9.9</v>
      </c>
      <c r="G95" s="133">
        <f t="shared" si="23"/>
        <v>9.9</v>
      </c>
      <c r="H95" s="133">
        <f t="shared" si="23"/>
        <v>9.9</v>
      </c>
      <c r="I95" s="133">
        <f t="shared" si="23"/>
        <v>9.9</v>
      </c>
      <c r="J95" s="133">
        <f t="shared" si="23"/>
        <v>9.9</v>
      </c>
      <c r="K95" s="133">
        <f t="shared" si="23"/>
        <v>9.9</v>
      </c>
      <c r="L95" s="133">
        <f t="shared" si="23"/>
        <v>9.9</v>
      </c>
      <c r="M95" s="133">
        <f t="shared" si="23"/>
        <v>9.9</v>
      </c>
      <c r="N95" s="133">
        <f t="shared" si="23"/>
        <v>9.9</v>
      </c>
      <c r="O95" s="133">
        <f t="shared" si="23"/>
        <v>9.9</v>
      </c>
      <c r="P95" s="133">
        <f t="shared" si="23"/>
        <v>9.9</v>
      </c>
      <c r="Q95" s="133">
        <f t="shared" si="23"/>
        <v>9.9</v>
      </c>
      <c r="R95" s="133">
        <f t="shared" si="23"/>
        <v>9.9</v>
      </c>
      <c r="S95" s="133">
        <f t="shared" ref="S95:AF112" si="24">R95</f>
        <v>9.9</v>
      </c>
      <c r="T95" s="133">
        <f t="shared" si="24"/>
        <v>9.9</v>
      </c>
      <c r="U95" s="133">
        <f t="shared" si="24"/>
        <v>9.9</v>
      </c>
      <c r="V95" s="133">
        <f t="shared" si="24"/>
        <v>9.9</v>
      </c>
      <c r="W95" s="133">
        <f t="shared" si="24"/>
        <v>9.9</v>
      </c>
      <c r="X95" s="133">
        <f t="shared" si="24"/>
        <v>9.9</v>
      </c>
      <c r="Y95" s="133">
        <f t="shared" si="24"/>
        <v>9.9</v>
      </c>
      <c r="Z95" s="133">
        <f t="shared" si="24"/>
        <v>9.9</v>
      </c>
      <c r="AA95" s="133">
        <f t="shared" si="24"/>
        <v>9.9</v>
      </c>
      <c r="AB95" s="133">
        <f t="shared" si="24"/>
        <v>9.9</v>
      </c>
      <c r="AC95" s="133">
        <f t="shared" si="24"/>
        <v>9.9</v>
      </c>
      <c r="AD95" s="133">
        <f t="shared" si="24"/>
        <v>9.9</v>
      </c>
      <c r="AE95" s="133">
        <f t="shared" si="24"/>
        <v>9.9</v>
      </c>
      <c r="AF95" s="133">
        <f t="shared" si="24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3"/>
        <v>9.6</v>
      </c>
      <c r="D96" s="136">
        <f t="shared" si="23"/>
        <v>9.6</v>
      </c>
      <c r="E96" s="136">
        <f t="shared" si="23"/>
        <v>9.6</v>
      </c>
      <c r="F96" s="136">
        <f t="shared" si="23"/>
        <v>9.6</v>
      </c>
      <c r="G96" s="136">
        <f t="shared" si="23"/>
        <v>9.6</v>
      </c>
      <c r="H96" s="136">
        <f t="shared" si="23"/>
        <v>9.6</v>
      </c>
      <c r="I96" s="136">
        <f t="shared" si="23"/>
        <v>9.6</v>
      </c>
      <c r="J96" s="136">
        <f t="shared" si="23"/>
        <v>9.6</v>
      </c>
      <c r="K96" s="136">
        <f t="shared" si="23"/>
        <v>9.6</v>
      </c>
      <c r="L96" s="136">
        <f t="shared" si="23"/>
        <v>9.6</v>
      </c>
      <c r="M96" s="136">
        <f t="shared" si="23"/>
        <v>9.6</v>
      </c>
      <c r="N96" s="136">
        <f t="shared" si="23"/>
        <v>9.6</v>
      </c>
      <c r="O96" s="136">
        <f t="shared" si="23"/>
        <v>9.6</v>
      </c>
      <c r="P96" s="136">
        <f t="shared" si="23"/>
        <v>9.6</v>
      </c>
      <c r="Q96" s="136">
        <f t="shared" si="23"/>
        <v>9.6</v>
      </c>
      <c r="R96" s="136">
        <f t="shared" si="23"/>
        <v>9.6</v>
      </c>
      <c r="S96" s="136">
        <f t="shared" si="24"/>
        <v>9.6</v>
      </c>
      <c r="T96" s="136">
        <f t="shared" si="24"/>
        <v>9.6</v>
      </c>
      <c r="U96" s="136">
        <f t="shared" si="24"/>
        <v>9.6</v>
      </c>
      <c r="V96" s="136">
        <f t="shared" si="24"/>
        <v>9.6</v>
      </c>
      <c r="W96" s="136">
        <f t="shared" si="24"/>
        <v>9.6</v>
      </c>
      <c r="X96" s="136">
        <f t="shared" si="24"/>
        <v>9.6</v>
      </c>
      <c r="Y96" s="136">
        <f t="shared" si="24"/>
        <v>9.6</v>
      </c>
      <c r="Z96" s="136">
        <f t="shared" si="24"/>
        <v>9.6</v>
      </c>
      <c r="AA96" s="136">
        <f t="shared" si="24"/>
        <v>9.6</v>
      </c>
      <c r="AB96" s="136">
        <f t="shared" si="24"/>
        <v>9.6</v>
      </c>
      <c r="AC96" s="136">
        <f t="shared" si="24"/>
        <v>9.6</v>
      </c>
      <c r="AD96" s="136">
        <f t="shared" si="24"/>
        <v>9.6</v>
      </c>
      <c r="AE96" s="136">
        <f t="shared" si="24"/>
        <v>9.6</v>
      </c>
      <c r="AF96" s="136">
        <f t="shared" si="24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3"/>
        <v>9.98</v>
      </c>
      <c r="D97" s="136">
        <f t="shared" si="23"/>
        <v>9.98</v>
      </c>
      <c r="E97" s="136">
        <f t="shared" si="23"/>
        <v>9.98</v>
      </c>
      <c r="F97" s="136">
        <f t="shared" si="23"/>
        <v>9.98</v>
      </c>
      <c r="G97" s="136">
        <f t="shared" si="23"/>
        <v>9.98</v>
      </c>
      <c r="H97" s="136">
        <f t="shared" si="23"/>
        <v>9.98</v>
      </c>
      <c r="I97" s="136">
        <f t="shared" si="23"/>
        <v>9.98</v>
      </c>
      <c r="J97" s="136">
        <f t="shared" si="23"/>
        <v>9.98</v>
      </c>
      <c r="K97" s="136">
        <f t="shared" si="23"/>
        <v>9.98</v>
      </c>
      <c r="L97" s="136">
        <f t="shared" si="23"/>
        <v>9.98</v>
      </c>
      <c r="M97" s="136">
        <f t="shared" si="23"/>
        <v>9.98</v>
      </c>
      <c r="N97" s="136">
        <f t="shared" si="23"/>
        <v>9.98</v>
      </c>
      <c r="O97" s="136">
        <f t="shared" si="23"/>
        <v>9.98</v>
      </c>
      <c r="P97" s="136">
        <f t="shared" si="23"/>
        <v>9.98</v>
      </c>
      <c r="Q97" s="136">
        <f t="shared" si="23"/>
        <v>9.98</v>
      </c>
      <c r="R97" s="136">
        <f t="shared" si="23"/>
        <v>9.98</v>
      </c>
      <c r="S97" s="136">
        <f t="shared" si="24"/>
        <v>9.98</v>
      </c>
      <c r="T97" s="136">
        <f t="shared" si="24"/>
        <v>9.98</v>
      </c>
      <c r="U97" s="136">
        <f t="shared" si="24"/>
        <v>9.98</v>
      </c>
      <c r="V97" s="136">
        <f t="shared" si="24"/>
        <v>9.98</v>
      </c>
      <c r="W97" s="136">
        <f t="shared" si="24"/>
        <v>9.98</v>
      </c>
      <c r="X97" s="136">
        <f t="shared" si="24"/>
        <v>9.98</v>
      </c>
      <c r="Y97" s="136">
        <f t="shared" si="24"/>
        <v>9.98</v>
      </c>
      <c r="Z97" s="136">
        <f t="shared" si="24"/>
        <v>9.98</v>
      </c>
      <c r="AA97" s="136">
        <f t="shared" si="24"/>
        <v>9.98</v>
      </c>
      <c r="AB97" s="136">
        <f t="shared" si="24"/>
        <v>9.98</v>
      </c>
      <c r="AC97" s="136">
        <f t="shared" si="24"/>
        <v>9.98</v>
      </c>
      <c r="AD97" s="136">
        <f t="shared" si="24"/>
        <v>9.98</v>
      </c>
      <c r="AE97" s="136">
        <f t="shared" si="24"/>
        <v>9.98</v>
      </c>
      <c r="AF97" s="136">
        <f t="shared" si="24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3"/>
        <v>9.1</v>
      </c>
      <c r="D98" s="136">
        <f t="shared" si="23"/>
        <v>9.1</v>
      </c>
      <c r="E98" s="136">
        <f t="shared" si="23"/>
        <v>9.1</v>
      </c>
      <c r="F98" s="136">
        <f t="shared" si="23"/>
        <v>9.1</v>
      </c>
      <c r="G98" s="136">
        <f t="shared" si="23"/>
        <v>9.1</v>
      </c>
      <c r="H98" s="136">
        <f t="shared" si="23"/>
        <v>9.1</v>
      </c>
      <c r="I98" s="136">
        <f t="shared" si="23"/>
        <v>9.1</v>
      </c>
      <c r="J98" s="136">
        <f t="shared" si="23"/>
        <v>9.1</v>
      </c>
      <c r="K98" s="136">
        <f t="shared" si="23"/>
        <v>9.1</v>
      </c>
      <c r="L98" s="136">
        <f t="shared" si="23"/>
        <v>9.1</v>
      </c>
      <c r="M98" s="136">
        <f t="shared" si="23"/>
        <v>9.1</v>
      </c>
      <c r="N98" s="136">
        <f t="shared" si="23"/>
        <v>9.1</v>
      </c>
      <c r="O98" s="136">
        <f t="shared" si="23"/>
        <v>9.1</v>
      </c>
      <c r="P98" s="136">
        <f t="shared" si="23"/>
        <v>9.1</v>
      </c>
      <c r="Q98" s="136">
        <f t="shared" si="23"/>
        <v>9.1</v>
      </c>
      <c r="R98" s="136">
        <f t="shared" si="23"/>
        <v>9.1</v>
      </c>
      <c r="S98" s="136">
        <f t="shared" si="24"/>
        <v>9.1</v>
      </c>
      <c r="T98" s="136">
        <f t="shared" si="24"/>
        <v>9.1</v>
      </c>
      <c r="U98" s="136">
        <f t="shared" si="24"/>
        <v>9.1</v>
      </c>
      <c r="V98" s="136">
        <f t="shared" si="24"/>
        <v>9.1</v>
      </c>
      <c r="W98" s="136">
        <f t="shared" si="24"/>
        <v>9.1</v>
      </c>
      <c r="X98" s="136">
        <f t="shared" si="24"/>
        <v>9.1</v>
      </c>
      <c r="Y98" s="136">
        <f t="shared" si="24"/>
        <v>9.1</v>
      </c>
      <c r="Z98" s="136">
        <f t="shared" si="24"/>
        <v>9.1</v>
      </c>
      <c r="AA98" s="136">
        <f t="shared" si="24"/>
        <v>9.1</v>
      </c>
      <c r="AB98" s="136">
        <f t="shared" si="24"/>
        <v>9.1</v>
      </c>
      <c r="AC98" s="136">
        <f t="shared" si="24"/>
        <v>9.1</v>
      </c>
      <c r="AD98" s="136">
        <f t="shared" si="24"/>
        <v>9.1</v>
      </c>
      <c r="AE98" s="136">
        <f t="shared" si="24"/>
        <v>9.1</v>
      </c>
      <c r="AF98" s="136">
        <f t="shared" si="24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3"/>
        <v>9.18</v>
      </c>
      <c r="D99" s="136">
        <f t="shared" si="23"/>
        <v>9.18</v>
      </c>
      <c r="E99" s="136">
        <f t="shared" si="23"/>
        <v>9.18</v>
      </c>
      <c r="F99" s="136">
        <f t="shared" si="23"/>
        <v>9.18</v>
      </c>
      <c r="G99" s="136">
        <f t="shared" si="23"/>
        <v>9.18</v>
      </c>
      <c r="H99" s="136">
        <f t="shared" si="23"/>
        <v>9.18</v>
      </c>
      <c r="I99" s="136">
        <f t="shared" si="23"/>
        <v>9.18</v>
      </c>
      <c r="J99" s="136">
        <f t="shared" si="23"/>
        <v>9.18</v>
      </c>
      <c r="K99" s="136">
        <f t="shared" si="23"/>
        <v>9.18</v>
      </c>
      <c r="L99" s="136">
        <f t="shared" si="23"/>
        <v>9.18</v>
      </c>
      <c r="M99" s="136">
        <f t="shared" si="23"/>
        <v>9.18</v>
      </c>
      <c r="N99" s="136">
        <f t="shared" si="23"/>
        <v>9.18</v>
      </c>
      <c r="O99" s="136">
        <f t="shared" si="23"/>
        <v>9.18</v>
      </c>
      <c r="P99" s="136">
        <f t="shared" si="23"/>
        <v>9.18</v>
      </c>
      <c r="Q99" s="136">
        <f t="shared" si="23"/>
        <v>9.18</v>
      </c>
      <c r="R99" s="136">
        <f t="shared" si="23"/>
        <v>9.18</v>
      </c>
      <c r="S99" s="136">
        <f t="shared" si="24"/>
        <v>9.18</v>
      </c>
      <c r="T99" s="136">
        <f t="shared" si="24"/>
        <v>9.18</v>
      </c>
      <c r="U99" s="136">
        <f t="shared" si="24"/>
        <v>9.18</v>
      </c>
      <c r="V99" s="136">
        <f t="shared" si="24"/>
        <v>9.18</v>
      </c>
      <c r="W99" s="136">
        <f t="shared" si="24"/>
        <v>9.18</v>
      </c>
      <c r="X99" s="136">
        <f t="shared" si="24"/>
        <v>9.18</v>
      </c>
      <c r="Y99" s="136">
        <f t="shared" si="24"/>
        <v>9.18</v>
      </c>
      <c r="Z99" s="136">
        <f t="shared" si="24"/>
        <v>9.18</v>
      </c>
      <c r="AA99" s="136">
        <f t="shared" si="24"/>
        <v>9.18</v>
      </c>
      <c r="AB99" s="136">
        <f t="shared" si="24"/>
        <v>9.18</v>
      </c>
      <c r="AC99" s="136">
        <f t="shared" si="24"/>
        <v>9.18</v>
      </c>
      <c r="AD99" s="136">
        <f t="shared" si="24"/>
        <v>9.18</v>
      </c>
      <c r="AE99" s="136">
        <f t="shared" si="24"/>
        <v>9.18</v>
      </c>
      <c r="AF99" s="136">
        <f t="shared" si="24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3"/>
        <v>7</v>
      </c>
      <c r="D100" s="136">
        <f t="shared" si="23"/>
        <v>7</v>
      </c>
      <c r="E100" s="136">
        <f t="shared" si="23"/>
        <v>7</v>
      </c>
      <c r="F100" s="136">
        <f t="shared" si="23"/>
        <v>7</v>
      </c>
      <c r="G100" s="136">
        <f t="shared" si="23"/>
        <v>7</v>
      </c>
      <c r="H100" s="136">
        <f t="shared" si="23"/>
        <v>7</v>
      </c>
      <c r="I100" s="136">
        <f t="shared" si="23"/>
        <v>7</v>
      </c>
      <c r="J100" s="136">
        <f t="shared" si="23"/>
        <v>7</v>
      </c>
      <c r="K100" s="136">
        <f t="shared" si="23"/>
        <v>7</v>
      </c>
      <c r="L100" s="136">
        <f t="shared" si="23"/>
        <v>7</v>
      </c>
      <c r="M100" s="136">
        <f t="shared" si="23"/>
        <v>7</v>
      </c>
      <c r="N100" s="136">
        <f t="shared" si="23"/>
        <v>7</v>
      </c>
      <c r="O100" s="136">
        <f t="shared" si="23"/>
        <v>7</v>
      </c>
      <c r="P100" s="136">
        <f t="shared" si="23"/>
        <v>7</v>
      </c>
      <c r="Q100" s="136">
        <f t="shared" si="23"/>
        <v>7</v>
      </c>
      <c r="R100" s="136">
        <f t="shared" si="23"/>
        <v>7</v>
      </c>
      <c r="S100" s="136">
        <f t="shared" si="24"/>
        <v>7</v>
      </c>
      <c r="T100" s="136">
        <f t="shared" si="24"/>
        <v>7</v>
      </c>
      <c r="U100" s="136">
        <f t="shared" si="24"/>
        <v>7</v>
      </c>
      <c r="V100" s="136">
        <f t="shared" si="24"/>
        <v>7</v>
      </c>
      <c r="W100" s="136">
        <f t="shared" si="24"/>
        <v>7</v>
      </c>
      <c r="X100" s="136">
        <f t="shared" si="24"/>
        <v>7</v>
      </c>
      <c r="Y100" s="136">
        <f t="shared" si="24"/>
        <v>7</v>
      </c>
      <c r="Z100" s="136">
        <f t="shared" si="24"/>
        <v>7</v>
      </c>
      <c r="AA100" s="136">
        <f t="shared" si="24"/>
        <v>7</v>
      </c>
      <c r="AB100" s="136">
        <f t="shared" si="24"/>
        <v>7</v>
      </c>
      <c r="AC100" s="136">
        <f t="shared" si="24"/>
        <v>7</v>
      </c>
      <c r="AD100" s="136">
        <f t="shared" si="24"/>
        <v>7</v>
      </c>
      <c r="AE100" s="136">
        <f t="shared" si="24"/>
        <v>7</v>
      </c>
      <c r="AF100" s="136">
        <f t="shared" si="24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3"/>
        <v>2.25</v>
      </c>
      <c r="D102" s="136">
        <f t="shared" si="23"/>
        <v>2.25</v>
      </c>
      <c r="E102" s="136">
        <f t="shared" si="23"/>
        <v>2.25</v>
      </c>
      <c r="F102" s="136">
        <f t="shared" si="23"/>
        <v>2.25</v>
      </c>
      <c r="G102" s="136">
        <f t="shared" si="23"/>
        <v>2.25</v>
      </c>
      <c r="H102" s="136">
        <f t="shared" si="23"/>
        <v>2.25</v>
      </c>
      <c r="I102" s="136">
        <f t="shared" si="23"/>
        <v>2.25</v>
      </c>
      <c r="J102" s="136">
        <f t="shared" si="23"/>
        <v>2.25</v>
      </c>
      <c r="K102" s="136">
        <f t="shared" si="23"/>
        <v>2.25</v>
      </c>
      <c r="L102" s="136">
        <f t="shared" si="23"/>
        <v>2.25</v>
      </c>
      <c r="M102" s="136">
        <f t="shared" si="23"/>
        <v>2.25</v>
      </c>
      <c r="N102" s="136">
        <f t="shared" si="23"/>
        <v>2.25</v>
      </c>
      <c r="O102" s="136">
        <f t="shared" si="23"/>
        <v>2.25</v>
      </c>
      <c r="P102" s="136">
        <f t="shared" si="23"/>
        <v>2.25</v>
      </c>
      <c r="Q102" s="136">
        <f t="shared" si="23"/>
        <v>2.25</v>
      </c>
      <c r="R102" s="136">
        <f t="shared" si="23"/>
        <v>2.25</v>
      </c>
      <c r="S102" s="136">
        <f t="shared" si="24"/>
        <v>2.25</v>
      </c>
      <c r="T102" s="136">
        <f t="shared" si="24"/>
        <v>2.25</v>
      </c>
      <c r="U102" s="136">
        <f t="shared" si="24"/>
        <v>2.25</v>
      </c>
      <c r="V102" s="136">
        <f t="shared" si="24"/>
        <v>2.25</v>
      </c>
      <c r="W102" s="136">
        <f t="shared" si="24"/>
        <v>2.25</v>
      </c>
      <c r="X102" s="136">
        <f t="shared" si="24"/>
        <v>2.25</v>
      </c>
      <c r="Y102" s="136">
        <f t="shared" si="24"/>
        <v>2.25</v>
      </c>
      <c r="Z102" s="136">
        <f t="shared" si="24"/>
        <v>2.25</v>
      </c>
      <c r="AA102" s="136">
        <f t="shared" si="24"/>
        <v>2.25</v>
      </c>
      <c r="AB102" s="136">
        <f t="shared" si="24"/>
        <v>2.25</v>
      </c>
      <c r="AC102" s="136">
        <f t="shared" si="24"/>
        <v>2.25</v>
      </c>
      <c r="AD102" s="136">
        <f t="shared" si="24"/>
        <v>2.25</v>
      </c>
      <c r="AE102" s="136">
        <f t="shared" si="24"/>
        <v>2.25</v>
      </c>
      <c r="AF102" s="136">
        <f t="shared" si="24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3"/>
        <v>1.64</v>
      </c>
      <c r="D103" s="136">
        <f t="shared" si="23"/>
        <v>1.64</v>
      </c>
      <c r="E103" s="136">
        <f t="shared" si="23"/>
        <v>1.64</v>
      </c>
      <c r="F103" s="136">
        <f t="shared" si="23"/>
        <v>1.64</v>
      </c>
      <c r="G103" s="136">
        <f t="shared" si="23"/>
        <v>1.64</v>
      </c>
      <c r="H103" s="136">
        <f t="shared" si="23"/>
        <v>1.64</v>
      </c>
      <c r="I103" s="136">
        <f t="shared" si="23"/>
        <v>1.64</v>
      </c>
      <c r="J103" s="136">
        <f t="shared" si="23"/>
        <v>1.64</v>
      </c>
      <c r="K103" s="136">
        <f t="shared" si="23"/>
        <v>1.64</v>
      </c>
      <c r="L103" s="136">
        <f t="shared" si="23"/>
        <v>1.64</v>
      </c>
      <c r="M103" s="136">
        <f t="shared" si="23"/>
        <v>1.64</v>
      </c>
      <c r="N103" s="136">
        <f t="shared" si="23"/>
        <v>1.64</v>
      </c>
      <c r="O103" s="136">
        <f t="shared" si="23"/>
        <v>1.64</v>
      </c>
      <c r="P103" s="136">
        <f t="shared" si="23"/>
        <v>1.64</v>
      </c>
      <c r="Q103" s="136">
        <f t="shared" si="23"/>
        <v>1.64</v>
      </c>
      <c r="R103" s="136">
        <f t="shared" si="23"/>
        <v>1.64</v>
      </c>
      <c r="S103" s="136">
        <f t="shared" si="24"/>
        <v>1.64</v>
      </c>
      <c r="T103" s="136">
        <f t="shared" si="24"/>
        <v>1.64</v>
      </c>
      <c r="U103" s="136">
        <f t="shared" si="24"/>
        <v>1.64</v>
      </c>
      <c r="V103" s="136">
        <f t="shared" si="24"/>
        <v>1.64</v>
      </c>
      <c r="W103" s="136">
        <f t="shared" si="24"/>
        <v>1.64</v>
      </c>
      <c r="X103" s="136">
        <f t="shared" si="24"/>
        <v>1.64</v>
      </c>
      <c r="Y103" s="136">
        <f t="shared" si="24"/>
        <v>1.64</v>
      </c>
      <c r="Z103" s="136">
        <f t="shared" si="24"/>
        <v>1.64</v>
      </c>
      <c r="AA103" s="136">
        <f t="shared" si="24"/>
        <v>1.64</v>
      </c>
      <c r="AB103" s="136">
        <f t="shared" si="24"/>
        <v>1.64</v>
      </c>
      <c r="AC103" s="136">
        <f t="shared" si="24"/>
        <v>1.64</v>
      </c>
      <c r="AD103" s="136">
        <f t="shared" si="24"/>
        <v>1.64</v>
      </c>
      <c r="AE103" s="136">
        <f t="shared" si="24"/>
        <v>1.64</v>
      </c>
      <c r="AF103" s="136">
        <f t="shared" si="24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3"/>
        <v>1.62</v>
      </c>
      <c r="D104" s="136">
        <f t="shared" si="23"/>
        <v>1.62</v>
      </c>
      <c r="E104" s="136">
        <f t="shared" si="23"/>
        <v>1.62</v>
      </c>
      <c r="F104" s="136">
        <f t="shared" si="23"/>
        <v>1.62</v>
      </c>
      <c r="G104" s="136">
        <f t="shared" si="23"/>
        <v>1.62</v>
      </c>
      <c r="H104" s="136">
        <f t="shared" si="23"/>
        <v>1.62</v>
      </c>
      <c r="I104" s="136">
        <f t="shared" si="23"/>
        <v>1.62</v>
      </c>
      <c r="J104" s="136">
        <f t="shared" si="23"/>
        <v>1.62</v>
      </c>
      <c r="K104" s="136">
        <f t="shared" si="23"/>
        <v>1.62</v>
      </c>
      <c r="L104" s="136">
        <f t="shared" si="23"/>
        <v>1.62</v>
      </c>
      <c r="M104" s="136">
        <f t="shared" si="23"/>
        <v>1.62</v>
      </c>
      <c r="N104" s="136">
        <f t="shared" si="23"/>
        <v>1.62</v>
      </c>
      <c r="O104" s="136">
        <f t="shared" si="23"/>
        <v>1.62</v>
      </c>
      <c r="P104" s="136">
        <f t="shared" si="23"/>
        <v>1.62</v>
      </c>
      <c r="Q104" s="136">
        <f t="shared" si="23"/>
        <v>1.62</v>
      </c>
      <c r="R104" s="136">
        <f t="shared" si="23"/>
        <v>1.62</v>
      </c>
      <c r="S104" s="136">
        <f t="shared" si="24"/>
        <v>1.62</v>
      </c>
      <c r="T104" s="136">
        <f t="shared" si="24"/>
        <v>1.62</v>
      </c>
      <c r="U104" s="136">
        <f t="shared" si="24"/>
        <v>1.62</v>
      </c>
      <c r="V104" s="136">
        <f t="shared" si="24"/>
        <v>1.62</v>
      </c>
      <c r="W104" s="136">
        <f t="shared" si="24"/>
        <v>1.62</v>
      </c>
      <c r="X104" s="136">
        <f t="shared" si="24"/>
        <v>1.62</v>
      </c>
      <c r="Y104" s="136">
        <f t="shared" si="24"/>
        <v>1.62</v>
      </c>
      <c r="Z104" s="136">
        <f t="shared" si="24"/>
        <v>1.62</v>
      </c>
      <c r="AA104" s="136">
        <f t="shared" si="24"/>
        <v>1.62</v>
      </c>
      <c r="AB104" s="136">
        <f t="shared" si="24"/>
        <v>1.62</v>
      </c>
      <c r="AC104" s="136">
        <f t="shared" si="24"/>
        <v>1.62</v>
      </c>
      <c r="AD104" s="136">
        <f t="shared" si="24"/>
        <v>1.62</v>
      </c>
      <c r="AE104" s="136">
        <f t="shared" si="24"/>
        <v>1.62</v>
      </c>
      <c r="AF104" s="136">
        <f t="shared" si="24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3"/>
        <v>8.36</v>
      </c>
      <c r="D106" s="136">
        <f t="shared" si="23"/>
        <v>8.36</v>
      </c>
      <c r="E106" s="136">
        <f t="shared" si="23"/>
        <v>8.36</v>
      </c>
      <c r="F106" s="136">
        <f t="shared" si="23"/>
        <v>8.36</v>
      </c>
      <c r="G106" s="136">
        <f t="shared" si="23"/>
        <v>8.36</v>
      </c>
      <c r="H106" s="136">
        <f t="shared" si="23"/>
        <v>8.36</v>
      </c>
      <c r="I106" s="136">
        <f t="shared" si="23"/>
        <v>8.36</v>
      </c>
      <c r="J106" s="136">
        <f t="shared" si="23"/>
        <v>8.36</v>
      </c>
      <c r="K106" s="136">
        <f t="shared" si="23"/>
        <v>8.36</v>
      </c>
      <c r="L106" s="136">
        <f t="shared" si="23"/>
        <v>8.36</v>
      </c>
      <c r="M106" s="136">
        <f t="shared" si="23"/>
        <v>8.36</v>
      </c>
      <c r="N106" s="136">
        <f t="shared" si="23"/>
        <v>8.36</v>
      </c>
      <c r="O106" s="136">
        <f t="shared" si="23"/>
        <v>8.36</v>
      </c>
      <c r="P106" s="136">
        <f t="shared" si="23"/>
        <v>8.36</v>
      </c>
      <c r="Q106" s="136">
        <f t="shared" si="23"/>
        <v>8.36</v>
      </c>
      <c r="R106" s="136">
        <f t="shared" si="23"/>
        <v>8.36</v>
      </c>
      <c r="S106" s="136">
        <f t="shared" si="24"/>
        <v>8.36</v>
      </c>
      <c r="T106" s="136">
        <f t="shared" si="24"/>
        <v>8.36</v>
      </c>
      <c r="U106" s="136">
        <f t="shared" si="24"/>
        <v>8.36</v>
      </c>
      <c r="V106" s="136">
        <f t="shared" si="24"/>
        <v>8.36</v>
      </c>
      <c r="W106" s="136">
        <f t="shared" si="24"/>
        <v>8.36</v>
      </c>
      <c r="X106" s="136">
        <f t="shared" si="24"/>
        <v>8.36</v>
      </c>
      <c r="Y106" s="136">
        <f t="shared" si="24"/>
        <v>8.36</v>
      </c>
      <c r="Z106" s="136">
        <f t="shared" si="24"/>
        <v>8.36</v>
      </c>
      <c r="AA106" s="136">
        <f t="shared" si="24"/>
        <v>8.36</v>
      </c>
      <c r="AB106" s="136">
        <f t="shared" si="24"/>
        <v>8.36</v>
      </c>
      <c r="AC106" s="136">
        <f t="shared" si="24"/>
        <v>8.36</v>
      </c>
      <c r="AD106" s="136">
        <f t="shared" si="24"/>
        <v>8.36</v>
      </c>
      <c r="AE106" s="136">
        <f t="shared" si="24"/>
        <v>8.36</v>
      </c>
      <c r="AF106" s="136">
        <f t="shared" si="24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3"/>
        <v>8</v>
      </c>
      <c r="D107" s="136">
        <f t="shared" si="23"/>
        <v>8</v>
      </c>
      <c r="E107" s="136">
        <f t="shared" si="23"/>
        <v>8</v>
      </c>
      <c r="F107" s="136">
        <f t="shared" si="23"/>
        <v>8</v>
      </c>
      <c r="G107" s="136">
        <f t="shared" si="23"/>
        <v>8</v>
      </c>
      <c r="H107" s="136">
        <f t="shared" si="23"/>
        <v>8</v>
      </c>
      <c r="I107" s="136">
        <v>5.4</v>
      </c>
      <c r="J107" s="136">
        <f t="shared" si="23"/>
        <v>5.4</v>
      </c>
      <c r="K107" s="136">
        <f t="shared" si="23"/>
        <v>5.4</v>
      </c>
      <c r="L107" s="136">
        <f t="shared" si="23"/>
        <v>5.4</v>
      </c>
      <c r="M107" s="136">
        <f t="shared" si="23"/>
        <v>5.4</v>
      </c>
      <c r="N107" s="136">
        <f t="shared" si="23"/>
        <v>5.4</v>
      </c>
      <c r="O107" s="136">
        <f t="shared" si="23"/>
        <v>5.4</v>
      </c>
      <c r="P107" s="136">
        <f t="shared" si="23"/>
        <v>5.4</v>
      </c>
      <c r="Q107" s="136">
        <f t="shared" si="23"/>
        <v>5.4</v>
      </c>
      <c r="R107" s="136">
        <f t="shared" si="23"/>
        <v>5.4</v>
      </c>
      <c r="S107" s="136">
        <f t="shared" si="24"/>
        <v>5.4</v>
      </c>
      <c r="T107" s="136">
        <f t="shared" si="24"/>
        <v>5.4</v>
      </c>
      <c r="U107" s="136">
        <f t="shared" si="24"/>
        <v>5.4</v>
      </c>
      <c r="V107" s="136">
        <f t="shared" si="24"/>
        <v>5.4</v>
      </c>
      <c r="W107" s="136">
        <f t="shared" si="24"/>
        <v>5.4</v>
      </c>
      <c r="X107" s="136">
        <f t="shared" si="24"/>
        <v>5.4</v>
      </c>
      <c r="Y107" s="136">
        <f t="shared" si="24"/>
        <v>5.4</v>
      </c>
      <c r="Z107" s="136">
        <f t="shared" si="24"/>
        <v>5.4</v>
      </c>
      <c r="AA107" s="136">
        <f t="shared" si="24"/>
        <v>5.4</v>
      </c>
      <c r="AB107" s="136">
        <f t="shared" si="24"/>
        <v>5.4</v>
      </c>
      <c r="AC107" s="136">
        <f t="shared" si="24"/>
        <v>5.4</v>
      </c>
      <c r="AD107" s="136">
        <f t="shared" si="24"/>
        <v>5.4</v>
      </c>
      <c r="AE107" s="136">
        <f t="shared" si="24"/>
        <v>5.4</v>
      </c>
      <c r="AF107" s="136">
        <f t="shared" si="24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3"/>
        <v>6.57</v>
      </c>
      <c r="D108" s="136">
        <f t="shared" si="23"/>
        <v>6.57</v>
      </c>
      <c r="E108" s="136">
        <f t="shared" si="23"/>
        <v>6.57</v>
      </c>
      <c r="F108" s="136">
        <f t="shared" si="23"/>
        <v>6.57</v>
      </c>
      <c r="G108" s="136">
        <f t="shared" si="23"/>
        <v>6.57</v>
      </c>
      <c r="H108" s="136">
        <f t="shared" si="23"/>
        <v>6.57</v>
      </c>
      <c r="I108" s="136">
        <f t="shared" si="23"/>
        <v>6.57</v>
      </c>
      <c r="J108" s="136">
        <f t="shared" si="23"/>
        <v>6.57</v>
      </c>
      <c r="K108" s="136">
        <f t="shared" si="23"/>
        <v>6.57</v>
      </c>
      <c r="L108" s="136">
        <f t="shared" si="23"/>
        <v>6.57</v>
      </c>
      <c r="M108" s="136">
        <f t="shared" si="23"/>
        <v>6.57</v>
      </c>
      <c r="N108" s="136">
        <f t="shared" si="23"/>
        <v>6.57</v>
      </c>
      <c r="O108" s="136">
        <f t="shared" si="23"/>
        <v>6.57</v>
      </c>
      <c r="P108" s="136">
        <f t="shared" si="23"/>
        <v>6.57</v>
      </c>
      <c r="Q108" s="136">
        <f t="shared" si="23"/>
        <v>6.57</v>
      </c>
      <c r="R108" s="136">
        <f t="shared" si="23"/>
        <v>6.57</v>
      </c>
      <c r="S108" s="136">
        <f t="shared" si="24"/>
        <v>6.57</v>
      </c>
      <c r="T108" s="136">
        <f t="shared" si="24"/>
        <v>6.57</v>
      </c>
      <c r="U108" s="136">
        <f t="shared" si="24"/>
        <v>6.57</v>
      </c>
      <c r="V108" s="136">
        <f t="shared" si="24"/>
        <v>6.57</v>
      </c>
      <c r="W108" s="136">
        <f t="shared" si="24"/>
        <v>6.57</v>
      </c>
      <c r="X108" s="136">
        <f t="shared" si="24"/>
        <v>6.57</v>
      </c>
      <c r="Y108" s="136">
        <f t="shared" si="24"/>
        <v>6.57</v>
      </c>
      <c r="Z108" s="136">
        <f t="shared" si="24"/>
        <v>6.57</v>
      </c>
      <c r="AA108" s="136">
        <f t="shared" si="24"/>
        <v>6.57</v>
      </c>
      <c r="AB108" s="136">
        <f t="shared" si="24"/>
        <v>6.57</v>
      </c>
      <c r="AC108" s="136">
        <f t="shared" si="24"/>
        <v>6.57</v>
      </c>
      <c r="AD108" s="136">
        <f t="shared" si="24"/>
        <v>6.57</v>
      </c>
      <c r="AE108" s="136">
        <f t="shared" si="24"/>
        <v>6.57</v>
      </c>
      <c r="AF108" s="136">
        <f t="shared" si="24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3"/>
        <v>3.43</v>
      </c>
      <c r="D109" s="136">
        <f t="shared" si="23"/>
        <v>3.43</v>
      </c>
      <c r="E109" s="136">
        <f t="shared" si="23"/>
        <v>3.43</v>
      </c>
      <c r="F109" s="136">
        <f t="shared" si="23"/>
        <v>3.43</v>
      </c>
      <c r="G109" s="136">
        <f t="shared" si="23"/>
        <v>3.43</v>
      </c>
      <c r="H109" s="136">
        <f t="shared" si="23"/>
        <v>3.43</v>
      </c>
      <c r="I109" s="136">
        <f t="shared" si="23"/>
        <v>3.43</v>
      </c>
      <c r="J109" s="136">
        <f t="shared" si="23"/>
        <v>3.43</v>
      </c>
      <c r="K109" s="136">
        <f t="shared" si="23"/>
        <v>3.43</v>
      </c>
      <c r="L109" s="136">
        <f t="shared" si="23"/>
        <v>3.43</v>
      </c>
      <c r="M109" s="136">
        <f t="shared" si="23"/>
        <v>3.43</v>
      </c>
      <c r="N109" s="136">
        <f t="shared" si="23"/>
        <v>3.43</v>
      </c>
      <c r="O109" s="136">
        <f t="shared" si="23"/>
        <v>3.43</v>
      </c>
      <c r="P109" s="136">
        <f t="shared" si="23"/>
        <v>3.43</v>
      </c>
      <c r="Q109" s="136">
        <f t="shared" si="23"/>
        <v>3.43</v>
      </c>
      <c r="R109" s="136">
        <f t="shared" si="23"/>
        <v>3.43</v>
      </c>
      <c r="S109" s="136">
        <f t="shared" si="24"/>
        <v>3.43</v>
      </c>
      <c r="T109" s="136">
        <f t="shared" si="24"/>
        <v>3.43</v>
      </c>
      <c r="U109" s="136">
        <f t="shared" si="24"/>
        <v>3.43</v>
      </c>
      <c r="V109" s="136">
        <f t="shared" si="24"/>
        <v>3.43</v>
      </c>
      <c r="W109" s="136">
        <f t="shared" si="24"/>
        <v>3.43</v>
      </c>
      <c r="X109" s="136">
        <f t="shared" si="24"/>
        <v>3.43</v>
      </c>
      <c r="Y109" s="136">
        <f t="shared" si="24"/>
        <v>3.43</v>
      </c>
      <c r="Z109" s="136">
        <f t="shared" si="24"/>
        <v>3.43</v>
      </c>
      <c r="AA109" s="136">
        <f t="shared" si="24"/>
        <v>3.43</v>
      </c>
      <c r="AB109" s="136">
        <f t="shared" si="24"/>
        <v>3.43</v>
      </c>
      <c r="AC109" s="136">
        <f t="shared" si="24"/>
        <v>3.43</v>
      </c>
      <c r="AD109" s="136">
        <f t="shared" si="24"/>
        <v>3.43</v>
      </c>
      <c r="AE109" s="136">
        <f t="shared" si="24"/>
        <v>3.43</v>
      </c>
      <c r="AF109" s="136">
        <f t="shared" si="24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3"/>
        <v>8</v>
      </c>
      <c r="D110" s="136">
        <f t="shared" si="23"/>
        <v>8</v>
      </c>
      <c r="E110" s="136">
        <f t="shared" si="23"/>
        <v>8</v>
      </c>
      <c r="F110" s="136">
        <f t="shared" si="23"/>
        <v>8</v>
      </c>
      <c r="G110" s="136">
        <f t="shared" si="23"/>
        <v>8</v>
      </c>
      <c r="H110" s="136">
        <f t="shared" si="23"/>
        <v>8</v>
      </c>
      <c r="I110" s="136">
        <f t="shared" si="23"/>
        <v>8</v>
      </c>
      <c r="J110" s="136">
        <f t="shared" si="23"/>
        <v>8</v>
      </c>
      <c r="K110" s="136">
        <f t="shared" si="23"/>
        <v>8</v>
      </c>
      <c r="L110" s="136">
        <f t="shared" si="23"/>
        <v>8</v>
      </c>
      <c r="M110" s="136">
        <f t="shared" si="23"/>
        <v>8</v>
      </c>
      <c r="N110" s="136">
        <f t="shared" si="23"/>
        <v>8</v>
      </c>
      <c r="O110" s="136">
        <f t="shared" si="23"/>
        <v>8</v>
      </c>
      <c r="P110" s="136">
        <f t="shared" si="23"/>
        <v>8</v>
      </c>
      <c r="Q110" s="136">
        <f t="shared" si="23"/>
        <v>8</v>
      </c>
      <c r="R110" s="136">
        <f t="shared" si="23"/>
        <v>8</v>
      </c>
      <c r="S110" s="136">
        <f t="shared" si="24"/>
        <v>8</v>
      </c>
      <c r="T110" s="136">
        <f t="shared" si="24"/>
        <v>8</v>
      </c>
      <c r="U110" s="136">
        <f t="shared" si="24"/>
        <v>8</v>
      </c>
      <c r="V110" s="136">
        <f t="shared" si="24"/>
        <v>8</v>
      </c>
      <c r="W110" s="136">
        <f t="shared" si="24"/>
        <v>8</v>
      </c>
      <c r="X110" s="136">
        <f t="shared" si="24"/>
        <v>8</v>
      </c>
      <c r="Y110" s="136">
        <f t="shared" si="24"/>
        <v>8</v>
      </c>
      <c r="Z110" s="136">
        <f t="shared" si="24"/>
        <v>8</v>
      </c>
      <c r="AA110" s="136">
        <f t="shared" si="24"/>
        <v>8</v>
      </c>
      <c r="AB110" s="136">
        <f t="shared" si="24"/>
        <v>8</v>
      </c>
      <c r="AC110" s="136">
        <f t="shared" si="24"/>
        <v>8</v>
      </c>
      <c r="AD110" s="136">
        <f t="shared" si="24"/>
        <v>8</v>
      </c>
      <c r="AE110" s="136">
        <f t="shared" si="24"/>
        <v>8</v>
      </c>
      <c r="AF110" s="136">
        <f t="shared" si="24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3"/>
        <v>2.96</v>
      </c>
      <c r="D111" s="136">
        <f t="shared" si="23"/>
        <v>2.96</v>
      </c>
      <c r="E111" s="136">
        <f t="shared" si="23"/>
        <v>2.96</v>
      </c>
      <c r="F111" s="136">
        <f t="shared" si="23"/>
        <v>2.96</v>
      </c>
      <c r="G111" s="136">
        <f t="shared" si="23"/>
        <v>2.96</v>
      </c>
      <c r="H111" s="136">
        <f t="shared" si="23"/>
        <v>2.96</v>
      </c>
      <c r="I111" s="136">
        <f t="shared" si="23"/>
        <v>2.96</v>
      </c>
      <c r="J111" s="136">
        <f t="shared" si="23"/>
        <v>2.96</v>
      </c>
      <c r="K111" s="136">
        <f t="shared" si="23"/>
        <v>2.96</v>
      </c>
      <c r="L111" s="136">
        <f t="shared" si="23"/>
        <v>2.96</v>
      </c>
      <c r="M111" s="136">
        <f t="shared" si="23"/>
        <v>2.96</v>
      </c>
      <c r="N111" s="136">
        <f t="shared" si="23"/>
        <v>2.96</v>
      </c>
      <c r="O111" s="136">
        <f t="shared" si="23"/>
        <v>2.96</v>
      </c>
      <c r="P111" s="136">
        <f t="shared" si="23"/>
        <v>2.96</v>
      </c>
      <c r="Q111" s="136">
        <f t="shared" si="23"/>
        <v>2.96</v>
      </c>
      <c r="R111" s="136">
        <f t="shared" si="23"/>
        <v>2.96</v>
      </c>
      <c r="S111" s="136">
        <f t="shared" si="24"/>
        <v>2.96</v>
      </c>
      <c r="T111" s="136">
        <f t="shared" si="24"/>
        <v>2.96</v>
      </c>
      <c r="U111" s="136">
        <f t="shared" si="24"/>
        <v>2.96</v>
      </c>
      <c r="V111" s="136">
        <f t="shared" si="24"/>
        <v>2.96</v>
      </c>
      <c r="W111" s="136">
        <f t="shared" si="24"/>
        <v>2.96</v>
      </c>
      <c r="X111" s="136">
        <f t="shared" si="24"/>
        <v>2.96</v>
      </c>
      <c r="Y111" s="136">
        <f t="shared" si="24"/>
        <v>2.96</v>
      </c>
      <c r="Z111" s="136">
        <f t="shared" si="24"/>
        <v>2.96</v>
      </c>
      <c r="AA111" s="136">
        <f t="shared" si="24"/>
        <v>2.96</v>
      </c>
      <c r="AB111" s="136">
        <f t="shared" si="24"/>
        <v>2.96</v>
      </c>
      <c r="AC111" s="136">
        <f t="shared" si="24"/>
        <v>2.96</v>
      </c>
      <c r="AD111" s="136">
        <f t="shared" si="24"/>
        <v>2.96</v>
      </c>
      <c r="AE111" s="136">
        <f t="shared" si="24"/>
        <v>2.96</v>
      </c>
      <c r="AF111" s="136">
        <f t="shared" si="24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3"/>
        <v>7</v>
      </c>
      <c r="E112" s="136">
        <f t="shared" si="23"/>
        <v>7</v>
      </c>
      <c r="F112" s="136">
        <f t="shared" si="23"/>
        <v>7</v>
      </c>
      <c r="G112" s="136">
        <f t="shared" si="23"/>
        <v>7</v>
      </c>
      <c r="H112" s="136">
        <f t="shared" si="23"/>
        <v>7</v>
      </c>
      <c r="I112" s="136">
        <f t="shared" si="23"/>
        <v>7</v>
      </c>
      <c r="J112" s="136">
        <f t="shared" si="23"/>
        <v>7</v>
      </c>
      <c r="K112" s="136">
        <f t="shared" si="23"/>
        <v>7</v>
      </c>
      <c r="L112" s="136">
        <f t="shared" si="23"/>
        <v>7</v>
      </c>
      <c r="M112" s="136">
        <f t="shared" si="23"/>
        <v>7</v>
      </c>
      <c r="N112" s="136">
        <f t="shared" si="23"/>
        <v>7</v>
      </c>
      <c r="O112" s="136">
        <f t="shared" si="23"/>
        <v>7</v>
      </c>
      <c r="P112" s="136">
        <f t="shared" si="23"/>
        <v>7</v>
      </c>
      <c r="Q112" s="136">
        <f t="shared" si="23"/>
        <v>7</v>
      </c>
      <c r="R112" s="136">
        <f t="shared" si="23"/>
        <v>7</v>
      </c>
      <c r="S112" s="136">
        <f t="shared" si="24"/>
        <v>7</v>
      </c>
      <c r="T112" s="136">
        <f t="shared" si="24"/>
        <v>7</v>
      </c>
      <c r="U112" s="136">
        <f t="shared" si="24"/>
        <v>7</v>
      </c>
      <c r="V112" s="136">
        <f t="shared" si="24"/>
        <v>7</v>
      </c>
      <c r="W112" s="136">
        <f t="shared" si="24"/>
        <v>7</v>
      </c>
      <c r="X112" s="136">
        <f t="shared" si="24"/>
        <v>7</v>
      </c>
      <c r="Y112" s="136">
        <f t="shared" si="24"/>
        <v>7</v>
      </c>
      <c r="Z112" s="136">
        <f t="shared" si="24"/>
        <v>7</v>
      </c>
      <c r="AA112" s="136">
        <f t="shared" si="24"/>
        <v>7</v>
      </c>
      <c r="AB112" s="136">
        <f t="shared" si="24"/>
        <v>7</v>
      </c>
      <c r="AC112" s="136">
        <f t="shared" si="24"/>
        <v>7</v>
      </c>
      <c r="AD112" s="136">
        <f t="shared" si="24"/>
        <v>7</v>
      </c>
      <c r="AE112" s="136">
        <f t="shared" si="24"/>
        <v>7</v>
      </c>
      <c r="AF112" s="136">
        <f t="shared" si="24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5">B113</f>
        <v>3.47</v>
      </c>
      <c r="D113" s="136">
        <f t="shared" si="25"/>
        <v>3.47</v>
      </c>
      <c r="E113" s="136">
        <f t="shared" si="25"/>
        <v>3.47</v>
      </c>
      <c r="F113" s="136">
        <f t="shared" si="25"/>
        <v>3.47</v>
      </c>
      <c r="G113" s="136">
        <f t="shared" si="25"/>
        <v>3.47</v>
      </c>
      <c r="H113" s="136">
        <f t="shared" si="25"/>
        <v>3.47</v>
      </c>
      <c r="I113" s="136">
        <f t="shared" si="25"/>
        <v>3.47</v>
      </c>
      <c r="J113" s="136">
        <f t="shared" si="25"/>
        <v>3.47</v>
      </c>
      <c r="K113" s="136">
        <f t="shared" si="25"/>
        <v>3.47</v>
      </c>
      <c r="L113" s="136">
        <f t="shared" si="25"/>
        <v>3.47</v>
      </c>
      <c r="M113" s="136">
        <f t="shared" si="25"/>
        <v>3.47</v>
      </c>
      <c r="N113" s="136">
        <f t="shared" si="25"/>
        <v>3.47</v>
      </c>
      <c r="O113" s="136">
        <f t="shared" si="25"/>
        <v>3.47</v>
      </c>
      <c r="P113" s="136">
        <f t="shared" si="25"/>
        <v>3.47</v>
      </c>
      <c r="Q113" s="136">
        <f t="shared" si="25"/>
        <v>3.47</v>
      </c>
      <c r="R113" s="136">
        <f t="shared" si="25"/>
        <v>3.47</v>
      </c>
      <c r="S113" s="136">
        <f t="shared" ref="S113:AF131" si="26">R113</f>
        <v>3.47</v>
      </c>
      <c r="T113" s="136">
        <f t="shared" si="26"/>
        <v>3.47</v>
      </c>
      <c r="U113" s="136">
        <f t="shared" si="26"/>
        <v>3.47</v>
      </c>
      <c r="V113" s="136">
        <f t="shared" si="26"/>
        <v>3.47</v>
      </c>
      <c r="W113" s="136">
        <f t="shared" si="26"/>
        <v>3.47</v>
      </c>
      <c r="X113" s="136">
        <f t="shared" si="26"/>
        <v>3.47</v>
      </c>
      <c r="Y113" s="136">
        <f t="shared" si="26"/>
        <v>3.47</v>
      </c>
      <c r="Z113" s="136">
        <f t="shared" si="26"/>
        <v>3.47</v>
      </c>
      <c r="AA113" s="136">
        <f t="shared" si="26"/>
        <v>3.47</v>
      </c>
      <c r="AB113" s="136">
        <f t="shared" si="26"/>
        <v>3.47</v>
      </c>
      <c r="AC113" s="136">
        <f t="shared" si="26"/>
        <v>3.47</v>
      </c>
      <c r="AD113" s="136">
        <f t="shared" si="26"/>
        <v>3.47</v>
      </c>
      <c r="AE113" s="136">
        <f t="shared" si="26"/>
        <v>3.47</v>
      </c>
      <c r="AF113" s="136">
        <f t="shared" si="26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5"/>
        <v>2.1</v>
      </c>
      <c r="D114" s="136">
        <f t="shared" si="25"/>
        <v>2.1</v>
      </c>
      <c r="E114" s="136">
        <f t="shared" si="25"/>
        <v>2.1</v>
      </c>
      <c r="F114" s="136">
        <f t="shared" si="25"/>
        <v>2.1</v>
      </c>
      <c r="G114" s="136">
        <f t="shared" si="25"/>
        <v>2.1</v>
      </c>
      <c r="H114" s="136">
        <f t="shared" si="25"/>
        <v>2.1</v>
      </c>
      <c r="I114" s="136">
        <f t="shared" si="25"/>
        <v>2.1</v>
      </c>
      <c r="J114" s="136">
        <f t="shared" si="25"/>
        <v>2.1</v>
      </c>
      <c r="K114" s="136">
        <f t="shared" si="25"/>
        <v>2.1</v>
      </c>
      <c r="L114" s="136">
        <f t="shared" si="25"/>
        <v>2.1</v>
      </c>
      <c r="M114" s="136">
        <f t="shared" si="25"/>
        <v>2.1</v>
      </c>
      <c r="N114" s="136">
        <f t="shared" si="25"/>
        <v>2.1</v>
      </c>
      <c r="O114" s="136">
        <f t="shared" si="25"/>
        <v>2.1</v>
      </c>
      <c r="P114" s="136">
        <f t="shared" si="25"/>
        <v>2.1</v>
      </c>
      <c r="Q114" s="136">
        <f t="shared" si="25"/>
        <v>2.1</v>
      </c>
      <c r="R114" s="136">
        <f t="shared" si="25"/>
        <v>2.1</v>
      </c>
      <c r="S114" s="136">
        <f t="shared" si="26"/>
        <v>2.1</v>
      </c>
      <c r="T114" s="136">
        <f t="shared" si="26"/>
        <v>2.1</v>
      </c>
      <c r="U114" s="136">
        <f t="shared" si="26"/>
        <v>2.1</v>
      </c>
      <c r="V114" s="136">
        <f t="shared" si="26"/>
        <v>2.1</v>
      </c>
      <c r="W114" s="136">
        <f t="shared" si="26"/>
        <v>2.1</v>
      </c>
      <c r="X114" s="136">
        <f t="shared" si="26"/>
        <v>2.1</v>
      </c>
      <c r="Y114" s="136">
        <f t="shared" si="26"/>
        <v>2.1</v>
      </c>
      <c r="Z114" s="136">
        <f t="shared" si="26"/>
        <v>2.1</v>
      </c>
      <c r="AA114" s="136">
        <f t="shared" si="26"/>
        <v>2.1</v>
      </c>
      <c r="AB114" s="136">
        <f t="shared" si="26"/>
        <v>2.1</v>
      </c>
      <c r="AC114" s="136">
        <f t="shared" si="26"/>
        <v>2.1</v>
      </c>
      <c r="AD114" s="136">
        <f t="shared" si="26"/>
        <v>2.1</v>
      </c>
      <c r="AE114" s="136">
        <f t="shared" si="26"/>
        <v>2.1</v>
      </c>
      <c r="AF114" s="136">
        <f t="shared" si="26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5"/>
        <v>9.3000000000000007</v>
      </c>
      <c r="D115" s="136">
        <f t="shared" si="25"/>
        <v>9.3000000000000007</v>
      </c>
      <c r="E115" s="136">
        <f t="shared" si="25"/>
        <v>9.3000000000000007</v>
      </c>
      <c r="F115" s="136">
        <f t="shared" si="25"/>
        <v>9.3000000000000007</v>
      </c>
      <c r="G115" s="136">
        <f t="shared" si="25"/>
        <v>9.3000000000000007</v>
      </c>
      <c r="H115" s="136">
        <f t="shared" si="25"/>
        <v>9.3000000000000007</v>
      </c>
      <c r="I115" s="136">
        <f t="shared" si="25"/>
        <v>9.3000000000000007</v>
      </c>
      <c r="J115" s="136">
        <f t="shared" si="25"/>
        <v>9.3000000000000007</v>
      </c>
      <c r="K115" s="136">
        <f t="shared" si="25"/>
        <v>9.3000000000000007</v>
      </c>
      <c r="L115" s="136">
        <f t="shared" si="25"/>
        <v>9.3000000000000007</v>
      </c>
      <c r="M115" s="136">
        <f t="shared" si="25"/>
        <v>9.3000000000000007</v>
      </c>
      <c r="N115" s="136">
        <f t="shared" si="25"/>
        <v>9.3000000000000007</v>
      </c>
      <c r="O115" s="136">
        <f t="shared" si="25"/>
        <v>9.3000000000000007</v>
      </c>
      <c r="P115" s="136">
        <f t="shared" si="25"/>
        <v>9.3000000000000007</v>
      </c>
      <c r="Q115" s="136">
        <f t="shared" si="25"/>
        <v>9.3000000000000007</v>
      </c>
      <c r="R115" s="136">
        <f t="shared" si="25"/>
        <v>9.3000000000000007</v>
      </c>
      <c r="S115" s="136">
        <f t="shared" si="26"/>
        <v>9.3000000000000007</v>
      </c>
      <c r="T115" s="136">
        <f t="shared" si="26"/>
        <v>9.3000000000000007</v>
      </c>
      <c r="U115" s="136">
        <f t="shared" si="26"/>
        <v>9.3000000000000007</v>
      </c>
      <c r="V115" s="136">
        <f t="shared" si="26"/>
        <v>9.3000000000000007</v>
      </c>
      <c r="W115" s="136">
        <f t="shared" si="26"/>
        <v>9.3000000000000007</v>
      </c>
      <c r="X115" s="136">
        <f t="shared" si="26"/>
        <v>9.3000000000000007</v>
      </c>
      <c r="Y115" s="136">
        <f t="shared" si="26"/>
        <v>9.3000000000000007</v>
      </c>
      <c r="Z115" s="136">
        <f t="shared" si="26"/>
        <v>9.3000000000000007</v>
      </c>
      <c r="AA115" s="136">
        <f t="shared" si="26"/>
        <v>9.3000000000000007</v>
      </c>
      <c r="AB115" s="136">
        <f t="shared" si="26"/>
        <v>9.3000000000000007</v>
      </c>
      <c r="AC115" s="136">
        <f t="shared" si="26"/>
        <v>9.3000000000000007</v>
      </c>
      <c r="AD115" s="136">
        <f t="shared" si="26"/>
        <v>9.3000000000000007</v>
      </c>
      <c r="AE115" s="136">
        <f t="shared" si="26"/>
        <v>9.3000000000000007</v>
      </c>
      <c r="AF115" s="136">
        <f t="shared" si="26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5"/>
        <v>0</v>
      </c>
      <c r="D116" s="136">
        <f t="shared" si="25"/>
        <v>0</v>
      </c>
      <c r="E116" s="136">
        <f t="shared" si="25"/>
        <v>0</v>
      </c>
      <c r="F116" s="136">
        <f t="shared" si="25"/>
        <v>0</v>
      </c>
      <c r="G116" s="136">
        <f t="shared" si="25"/>
        <v>0</v>
      </c>
      <c r="H116" s="136">
        <f t="shared" si="25"/>
        <v>0</v>
      </c>
      <c r="I116" s="136">
        <f t="shared" si="25"/>
        <v>0</v>
      </c>
      <c r="J116" s="136">
        <f t="shared" si="25"/>
        <v>0</v>
      </c>
      <c r="K116" s="136">
        <f t="shared" si="25"/>
        <v>0</v>
      </c>
      <c r="L116" s="136">
        <f t="shared" si="25"/>
        <v>0</v>
      </c>
      <c r="M116" s="136">
        <f t="shared" si="25"/>
        <v>0</v>
      </c>
      <c r="N116" s="136">
        <f t="shared" si="25"/>
        <v>0</v>
      </c>
      <c r="O116" s="136">
        <f t="shared" si="25"/>
        <v>0</v>
      </c>
      <c r="P116" s="136">
        <f t="shared" si="25"/>
        <v>0</v>
      </c>
      <c r="Q116" s="136">
        <f t="shared" si="25"/>
        <v>0</v>
      </c>
      <c r="R116" s="136">
        <f t="shared" si="25"/>
        <v>0</v>
      </c>
      <c r="S116" s="136">
        <f t="shared" si="26"/>
        <v>0</v>
      </c>
      <c r="T116" s="136">
        <f t="shared" si="26"/>
        <v>0</v>
      </c>
      <c r="U116" s="136">
        <f t="shared" si="26"/>
        <v>0</v>
      </c>
      <c r="V116" s="136">
        <f t="shared" si="26"/>
        <v>0</v>
      </c>
      <c r="W116" s="136">
        <f t="shared" si="26"/>
        <v>0</v>
      </c>
      <c r="X116" s="136">
        <f t="shared" si="26"/>
        <v>0</v>
      </c>
      <c r="Y116" s="136">
        <f t="shared" si="26"/>
        <v>0</v>
      </c>
      <c r="Z116" s="136">
        <f t="shared" si="26"/>
        <v>0</v>
      </c>
      <c r="AA116" s="136">
        <f t="shared" si="26"/>
        <v>0</v>
      </c>
      <c r="AB116" s="136">
        <f t="shared" si="26"/>
        <v>0</v>
      </c>
      <c r="AC116" s="136">
        <f t="shared" si="26"/>
        <v>0</v>
      </c>
      <c r="AD116" s="136">
        <f t="shared" si="26"/>
        <v>0</v>
      </c>
      <c r="AE116" s="136">
        <f t="shared" si="26"/>
        <v>0</v>
      </c>
      <c r="AF116" s="136">
        <f t="shared" si="26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5"/>
        <v>0</v>
      </c>
      <c r="D117" s="136">
        <f t="shared" si="25"/>
        <v>0</v>
      </c>
      <c r="E117" s="136">
        <f t="shared" si="25"/>
        <v>0</v>
      </c>
      <c r="F117" s="136">
        <f t="shared" si="25"/>
        <v>0</v>
      </c>
      <c r="G117" s="136">
        <f t="shared" si="25"/>
        <v>0</v>
      </c>
      <c r="H117" s="136">
        <f t="shared" si="25"/>
        <v>0</v>
      </c>
      <c r="I117" s="136">
        <f t="shared" si="25"/>
        <v>0</v>
      </c>
      <c r="J117" s="136">
        <f t="shared" si="25"/>
        <v>0</v>
      </c>
      <c r="K117" s="136">
        <f t="shared" si="25"/>
        <v>0</v>
      </c>
      <c r="L117" s="136">
        <f t="shared" si="25"/>
        <v>0</v>
      </c>
      <c r="M117" s="136">
        <f t="shared" si="25"/>
        <v>0</v>
      </c>
      <c r="N117" s="136">
        <f t="shared" si="25"/>
        <v>0</v>
      </c>
      <c r="O117" s="136">
        <f t="shared" si="25"/>
        <v>0</v>
      </c>
      <c r="P117" s="136">
        <f t="shared" si="25"/>
        <v>0</v>
      </c>
      <c r="Q117" s="136">
        <f t="shared" si="25"/>
        <v>0</v>
      </c>
      <c r="R117" s="136">
        <f t="shared" si="25"/>
        <v>0</v>
      </c>
      <c r="S117" s="136">
        <f t="shared" si="26"/>
        <v>0</v>
      </c>
      <c r="T117" s="136">
        <f t="shared" si="26"/>
        <v>0</v>
      </c>
      <c r="U117" s="136">
        <f t="shared" si="26"/>
        <v>0</v>
      </c>
      <c r="V117" s="136">
        <f t="shared" si="26"/>
        <v>0</v>
      </c>
      <c r="W117" s="136">
        <f t="shared" si="26"/>
        <v>0</v>
      </c>
      <c r="X117" s="136">
        <f t="shared" si="26"/>
        <v>0</v>
      </c>
      <c r="Y117" s="136">
        <f t="shared" si="26"/>
        <v>0</v>
      </c>
      <c r="Z117" s="136">
        <f t="shared" si="26"/>
        <v>0</v>
      </c>
      <c r="AA117" s="136">
        <f t="shared" si="26"/>
        <v>0</v>
      </c>
      <c r="AB117" s="136">
        <f t="shared" si="26"/>
        <v>0</v>
      </c>
      <c r="AC117" s="136">
        <f t="shared" si="26"/>
        <v>0</v>
      </c>
      <c r="AD117" s="136">
        <f t="shared" si="26"/>
        <v>0</v>
      </c>
      <c r="AE117" s="136">
        <f t="shared" si="26"/>
        <v>0</v>
      </c>
      <c r="AF117" s="136">
        <f t="shared" si="26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5"/>
        <v>5</v>
      </c>
      <c r="D118" s="136">
        <f t="shared" si="25"/>
        <v>5</v>
      </c>
      <c r="E118" s="136">
        <f t="shared" si="25"/>
        <v>5</v>
      </c>
      <c r="F118" s="136">
        <f t="shared" si="25"/>
        <v>5</v>
      </c>
      <c r="G118" s="136">
        <f t="shared" si="25"/>
        <v>5</v>
      </c>
      <c r="H118" s="136">
        <f t="shared" si="25"/>
        <v>5</v>
      </c>
      <c r="I118" s="136">
        <f t="shared" si="25"/>
        <v>5</v>
      </c>
      <c r="J118" s="136">
        <f t="shared" si="25"/>
        <v>5</v>
      </c>
      <c r="K118" s="136">
        <f t="shared" si="25"/>
        <v>5</v>
      </c>
      <c r="L118" s="136">
        <f t="shared" si="25"/>
        <v>5</v>
      </c>
      <c r="M118" s="136">
        <f t="shared" si="25"/>
        <v>5</v>
      </c>
      <c r="N118" s="136">
        <f t="shared" si="25"/>
        <v>5</v>
      </c>
      <c r="O118" s="136">
        <f t="shared" si="25"/>
        <v>5</v>
      </c>
      <c r="P118" s="136">
        <f t="shared" si="25"/>
        <v>5</v>
      </c>
      <c r="Q118" s="136">
        <f t="shared" si="25"/>
        <v>5</v>
      </c>
      <c r="R118" s="136">
        <f t="shared" si="25"/>
        <v>5</v>
      </c>
      <c r="S118" s="136">
        <f t="shared" si="26"/>
        <v>5</v>
      </c>
      <c r="T118" s="136">
        <f t="shared" si="26"/>
        <v>5</v>
      </c>
      <c r="U118" s="136">
        <f t="shared" si="26"/>
        <v>5</v>
      </c>
      <c r="V118" s="136">
        <f t="shared" si="26"/>
        <v>5</v>
      </c>
      <c r="W118" s="136">
        <f t="shared" si="26"/>
        <v>5</v>
      </c>
      <c r="X118" s="136">
        <f t="shared" si="26"/>
        <v>5</v>
      </c>
      <c r="Y118" s="136">
        <f t="shared" si="26"/>
        <v>5</v>
      </c>
      <c r="Z118" s="136">
        <f t="shared" si="26"/>
        <v>5</v>
      </c>
      <c r="AA118" s="136">
        <f t="shared" si="26"/>
        <v>5</v>
      </c>
      <c r="AB118" s="136">
        <f t="shared" si="26"/>
        <v>5</v>
      </c>
      <c r="AC118" s="136">
        <f t="shared" si="26"/>
        <v>5</v>
      </c>
      <c r="AD118" s="136">
        <f t="shared" si="26"/>
        <v>5</v>
      </c>
      <c r="AE118" s="136">
        <f t="shared" si="26"/>
        <v>5</v>
      </c>
      <c r="AF118" s="136">
        <f t="shared" si="26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5"/>
        <v>1</v>
      </c>
      <c r="D119" s="136">
        <f t="shared" si="25"/>
        <v>1</v>
      </c>
      <c r="E119" s="136">
        <f t="shared" si="25"/>
        <v>1</v>
      </c>
      <c r="F119" s="136">
        <f t="shared" si="25"/>
        <v>1</v>
      </c>
      <c r="G119" s="136">
        <f t="shared" si="25"/>
        <v>1</v>
      </c>
      <c r="H119" s="136">
        <f t="shared" si="25"/>
        <v>1</v>
      </c>
      <c r="I119" s="136">
        <f t="shared" si="25"/>
        <v>1</v>
      </c>
      <c r="J119" s="136">
        <f t="shared" si="25"/>
        <v>1</v>
      </c>
      <c r="K119" s="136">
        <f t="shared" si="25"/>
        <v>1</v>
      </c>
      <c r="L119" s="136">
        <f t="shared" si="25"/>
        <v>1</v>
      </c>
      <c r="M119" s="136">
        <f t="shared" si="25"/>
        <v>1</v>
      </c>
      <c r="N119" s="136">
        <f t="shared" si="25"/>
        <v>1</v>
      </c>
      <c r="O119" s="136">
        <f t="shared" si="25"/>
        <v>1</v>
      </c>
      <c r="P119" s="136">
        <f t="shared" si="25"/>
        <v>1</v>
      </c>
      <c r="Q119" s="136">
        <f t="shared" si="25"/>
        <v>1</v>
      </c>
      <c r="R119" s="136">
        <f t="shared" si="25"/>
        <v>1</v>
      </c>
      <c r="S119" s="136">
        <f t="shared" si="26"/>
        <v>1</v>
      </c>
      <c r="T119" s="136">
        <f t="shared" si="26"/>
        <v>1</v>
      </c>
      <c r="U119" s="136">
        <f t="shared" si="26"/>
        <v>1</v>
      </c>
      <c r="V119" s="136">
        <f t="shared" si="26"/>
        <v>1</v>
      </c>
      <c r="W119" s="136">
        <f t="shared" si="26"/>
        <v>1</v>
      </c>
      <c r="X119" s="136">
        <f t="shared" si="26"/>
        <v>1</v>
      </c>
      <c r="Y119" s="136">
        <f t="shared" si="26"/>
        <v>1</v>
      </c>
      <c r="Z119" s="136">
        <f t="shared" si="26"/>
        <v>1</v>
      </c>
      <c r="AA119" s="136">
        <f t="shared" si="26"/>
        <v>1</v>
      </c>
      <c r="AB119" s="136">
        <f t="shared" si="26"/>
        <v>1</v>
      </c>
      <c r="AC119" s="136">
        <f t="shared" si="26"/>
        <v>1</v>
      </c>
      <c r="AD119" s="136">
        <f t="shared" si="26"/>
        <v>1</v>
      </c>
      <c r="AE119" s="136">
        <f t="shared" si="26"/>
        <v>1</v>
      </c>
      <c r="AF119" s="136">
        <f t="shared" si="26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5"/>
        <v>1.58</v>
      </c>
      <c r="D120" s="136">
        <f t="shared" si="25"/>
        <v>1.58</v>
      </c>
      <c r="E120" s="136">
        <f t="shared" si="25"/>
        <v>1.58</v>
      </c>
      <c r="F120" s="136">
        <f t="shared" si="25"/>
        <v>1.58</v>
      </c>
      <c r="G120" s="136">
        <f t="shared" si="25"/>
        <v>1.58</v>
      </c>
      <c r="H120" s="136">
        <f t="shared" si="25"/>
        <v>1.58</v>
      </c>
      <c r="I120" s="136">
        <f t="shared" si="25"/>
        <v>1.58</v>
      </c>
      <c r="J120" s="136">
        <f t="shared" si="25"/>
        <v>1.58</v>
      </c>
      <c r="K120" s="136">
        <f t="shared" si="25"/>
        <v>1.58</v>
      </c>
      <c r="L120" s="136">
        <f t="shared" si="25"/>
        <v>1.58</v>
      </c>
      <c r="M120" s="136">
        <f t="shared" si="25"/>
        <v>1.58</v>
      </c>
      <c r="N120" s="136">
        <f t="shared" si="25"/>
        <v>1.58</v>
      </c>
      <c r="O120" s="136">
        <f t="shared" si="25"/>
        <v>1.58</v>
      </c>
      <c r="P120" s="136">
        <f t="shared" si="25"/>
        <v>1.58</v>
      </c>
      <c r="Q120" s="136">
        <f t="shared" si="25"/>
        <v>1.58</v>
      </c>
      <c r="R120" s="136">
        <f t="shared" si="25"/>
        <v>1.58</v>
      </c>
      <c r="S120" s="136">
        <f t="shared" si="26"/>
        <v>1.58</v>
      </c>
      <c r="T120" s="136">
        <f t="shared" si="26"/>
        <v>1.58</v>
      </c>
      <c r="U120" s="136">
        <f t="shared" si="26"/>
        <v>1.58</v>
      </c>
      <c r="V120" s="136">
        <f t="shared" si="26"/>
        <v>1.58</v>
      </c>
      <c r="W120" s="136">
        <f t="shared" si="26"/>
        <v>1.58</v>
      </c>
      <c r="X120" s="136">
        <f t="shared" si="26"/>
        <v>1.58</v>
      </c>
      <c r="Y120" s="136">
        <f t="shared" si="26"/>
        <v>1.58</v>
      </c>
      <c r="Z120" s="136">
        <f t="shared" si="26"/>
        <v>1.58</v>
      </c>
      <c r="AA120" s="136">
        <f t="shared" si="26"/>
        <v>1.58</v>
      </c>
      <c r="AB120" s="136">
        <f t="shared" si="26"/>
        <v>1.58</v>
      </c>
      <c r="AC120" s="136">
        <f t="shared" si="26"/>
        <v>1.58</v>
      </c>
      <c r="AD120" s="136">
        <f t="shared" si="26"/>
        <v>1.58</v>
      </c>
      <c r="AE120" s="136">
        <f t="shared" si="26"/>
        <v>1.58</v>
      </c>
      <c r="AF120" s="136">
        <f t="shared" si="26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5"/>
        <v>1.46</v>
      </c>
      <c r="D121" s="136">
        <f t="shared" si="25"/>
        <v>1.46</v>
      </c>
      <c r="E121" s="136">
        <f t="shared" si="25"/>
        <v>1.46</v>
      </c>
      <c r="F121" s="136">
        <f t="shared" si="25"/>
        <v>1.46</v>
      </c>
      <c r="G121" s="136">
        <f t="shared" si="25"/>
        <v>1.46</v>
      </c>
      <c r="H121" s="136">
        <f t="shared" si="25"/>
        <v>1.46</v>
      </c>
      <c r="I121" s="136">
        <f t="shared" si="25"/>
        <v>1.46</v>
      </c>
      <c r="J121" s="136">
        <f t="shared" si="25"/>
        <v>1.46</v>
      </c>
      <c r="K121" s="136">
        <f t="shared" si="25"/>
        <v>1.46</v>
      </c>
      <c r="L121" s="136">
        <f t="shared" si="25"/>
        <v>1.46</v>
      </c>
      <c r="M121" s="136">
        <f t="shared" si="25"/>
        <v>1.46</v>
      </c>
      <c r="N121" s="136">
        <f t="shared" si="25"/>
        <v>1.46</v>
      </c>
      <c r="O121" s="136">
        <f t="shared" si="25"/>
        <v>1.46</v>
      </c>
      <c r="P121" s="136">
        <f t="shared" si="25"/>
        <v>1.46</v>
      </c>
      <c r="Q121" s="136">
        <f t="shared" si="25"/>
        <v>1.46</v>
      </c>
      <c r="R121" s="136">
        <f t="shared" si="25"/>
        <v>1.46</v>
      </c>
      <c r="S121" s="136">
        <f t="shared" si="26"/>
        <v>1.46</v>
      </c>
      <c r="T121" s="136">
        <f t="shared" si="26"/>
        <v>1.46</v>
      </c>
      <c r="U121" s="136">
        <f t="shared" si="26"/>
        <v>1.46</v>
      </c>
      <c r="V121" s="136">
        <f t="shared" si="26"/>
        <v>1.46</v>
      </c>
      <c r="W121" s="136">
        <f t="shared" si="26"/>
        <v>1.46</v>
      </c>
      <c r="X121" s="136">
        <f t="shared" si="26"/>
        <v>1.46</v>
      </c>
      <c r="Y121" s="136">
        <f t="shared" si="26"/>
        <v>1.46</v>
      </c>
      <c r="Z121" s="136">
        <f t="shared" si="26"/>
        <v>1.46</v>
      </c>
      <c r="AA121" s="136">
        <f t="shared" si="26"/>
        <v>1.46</v>
      </c>
      <c r="AB121" s="136">
        <f t="shared" si="26"/>
        <v>1.46</v>
      </c>
      <c r="AC121" s="136">
        <f t="shared" si="26"/>
        <v>1.46</v>
      </c>
      <c r="AD121" s="136">
        <f t="shared" si="26"/>
        <v>1.46</v>
      </c>
      <c r="AE121" s="136">
        <f t="shared" si="26"/>
        <v>1.46</v>
      </c>
      <c r="AF121" s="136">
        <f t="shared" si="26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5"/>
        <v>1.48</v>
      </c>
      <c r="D122" s="136">
        <f t="shared" si="25"/>
        <v>1.48</v>
      </c>
      <c r="E122" s="136">
        <f t="shared" si="25"/>
        <v>1.48</v>
      </c>
      <c r="F122" s="136">
        <f t="shared" si="25"/>
        <v>1.48</v>
      </c>
      <c r="G122" s="136">
        <f t="shared" si="25"/>
        <v>1.48</v>
      </c>
      <c r="H122" s="136">
        <f t="shared" si="25"/>
        <v>1.48</v>
      </c>
      <c r="I122" s="136">
        <f t="shared" si="25"/>
        <v>1.48</v>
      </c>
      <c r="J122" s="136">
        <f t="shared" si="25"/>
        <v>1.48</v>
      </c>
      <c r="K122" s="136">
        <f t="shared" si="25"/>
        <v>1.48</v>
      </c>
      <c r="L122" s="136">
        <f t="shared" si="25"/>
        <v>1.48</v>
      </c>
      <c r="M122" s="136">
        <f t="shared" si="25"/>
        <v>1.48</v>
      </c>
      <c r="N122" s="136">
        <f t="shared" si="25"/>
        <v>1.48</v>
      </c>
      <c r="O122" s="136">
        <f t="shared" si="25"/>
        <v>1.48</v>
      </c>
      <c r="P122" s="136">
        <f t="shared" si="25"/>
        <v>1.48</v>
      </c>
      <c r="Q122" s="136">
        <f t="shared" si="25"/>
        <v>1.48</v>
      </c>
      <c r="R122" s="136">
        <f t="shared" si="25"/>
        <v>1.48</v>
      </c>
      <c r="S122" s="136">
        <f t="shared" si="26"/>
        <v>1.48</v>
      </c>
      <c r="T122" s="136">
        <f t="shared" si="26"/>
        <v>1.48</v>
      </c>
      <c r="U122" s="136">
        <f t="shared" si="26"/>
        <v>1.48</v>
      </c>
      <c r="V122" s="136">
        <f t="shared" si="26"/>
        <v>1.48</v>
      </c>
      <c r="W122" s="136">
        <f t="shared" si="26"/>
        <v>1.48</v>
      </c>
      <c r="X122" s="136">
        <f t="shared" si="26"/>
        <v>1.48</v>
      </c>
      <c r="Y122" s="136">
        <f t="shared" si="26"/>
        <v>1.48</v>
      </c>
      <c r="Z122" s="136">
        <f t="shared" si="26"/>
        <v>1.48</v>
      </c>
      <c r="AA122" s="136">
        <f t="shared" si="26"/>
        <v>1.48</v>
      </c>
      <c r="AB122" s="136">
        <f t="shared" si="26"/>
        <v>1.48</v>
      </c>
      <c r="AC122" s="136">
        <f t="shared" si="26"/>
        <v>1.48</v>
      </c>
      <c r="AD122" s="136">
        <f t="shared" si="26"/>
        <v>1.48</v>
      </c>
      <c r="AE122" s="136">
        <f t="shared" si="26"/>
        <v>1.48</v>
      </c>
      <c r="AF122" s="136">
        <f t="shared" si="26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5"/>
        <v>2.2000000000000002</v>
      </c>
      <c r="D123" s="136">
        <f t="shared" si="25"/>
        <v>2.2000000000000002</v>
      </c>
      <c r="E123" s="136">
        <f t="shared" si="25"/>
        <v>2.2000000000000002</v>
      </c>
      <c r="F123" s="136">
        <f t="shared" si="25"/>
        <v>2.2000000000000002</v>
      </c>
      <c r="G123" s="136">
        <f t="shared" si="25"/>
        <v>2.2000000000000002</v>
      </c>
      <c r="H123" s="136">
        <f t="shared" si="25"/>
        <v>2.2000000000000002</v>
      </c>
      <c r="I123" s="136">
        <f t="shared" si="25"/>
        <v>2.2000000000000002</v>
      </c>
      <c r="J123" s="136">
        <f t="shared" si="25"/>
        <v>2.2000000000000002</v>
      </c>
      <c r="K123" s="136">
        <f t="shared" si="25"/>
        <v>2.2000000000000002</v>
      </c>
      <c r="L123" s="136">
        <f t="shared" si="25"/>
        <v>2.2000000000000002</v>
      </c>
      <c r="M123" s="136">
        <f t="shared" si="25"/>
        <v>2.2000000000000002</v>
      </c>
      <c r="N123" s="136">
        <f t="shared" si="25"/>
        <v>2.2000000000000002</v>
      </c>
      <c r="O123" s="136">
        <f t="shared" si="25"/>
        <v>2.2000000000000002</v>
      </c>
      <c r="P123" s="136">
        <f t="shared" si="25"/>
        <v>2.2000000000000002</v>
      </c>
      <c r="Q123" s="136">
        <f t="shared" si="25"/>
        <v>2.2000000000000002</v>
      </c>
      <c r="R123" s="136">
        <f t="shared" si="25"/>
        <v>2.2000000000000002</v>
      </c>
      <c r="S123" s="136">
        <f t="shared" si="26"/>
        <v>2.2000000000000002</v>
      </c>
      <c r="T123" s="136">
        <f t="shared" si="26"/>
        <v>2.2000000000000002</v>
      </c>
      <c r="U123" s="136">
        <f t="shared" si="26"/>
        <v>2.2000000000000002</v>
      </c>
      <c r="V123" s="136">
        <f t="shared" si="26"/>
        <v>2.2000000000000002</v>
      </c>
      <c r="W123" s="136">
        <f t="shared" si="26"/>
        <v>2.2000000000000002</v>
      </c>
      <c r="X123" s="136">
        <f t="shared" si="26"/>
        <v>2.2000000000000002</v>
      </c>
      <c r="Y123" s="136">
        <f t="shared" si="26"/>
        <v>2.2000000000000002</v>
      </c>
      <c r="Z123" s="136">
        <f t="shared" si="26"/>
        <v>2.2000000000000002</v>
      </c>
      <c r="AA123" s="136">
        <f t="shared" si="26"/>
        <v>2.2000000000000002</v>
      </c>
      <c r="AB123" s="136">
        <f t="shared" si="26"/>
        <v>2.2000000000000002</v>
      </c>
      <c r="AC123" s="136">
        <f t="shared" si="26"/>
        <v>2.2000000000000002</v>
      </c>
      <c r="AD123" s="136">
        <f t="shared" si="26"/>
        <v>2.2000000000000002</v>
      </c>
      <c r="AE123" s="136">
        <f t="shared" si="26"/>
        <v>2.2000000000000002</v>
      </c>
      <c r="AF123" s="136">
        <f t="shared" si="26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5"/>
        <v>2</v>
      </c>
      <c r="D124" s="136">
        <f t="shared" si="25"/>
        <v>2</v>
      </c>
      <c r="E124" s="136">
        <f t="shared" si="25"/>
        <v>2</v>
      </c>
      <c r="F124" s="136">
        <f t="shared" si="25"/>
        <v>2</v>
      </c>
      <c r="G124" s="136">
        <f t="shared" si="25"/>
        <v>2</v>
      </c>
      <c r="H124" s="136">
        <f t="shared" si="25"/>
        <v>2</v>
      </c>
      <c r="I124" s="136">
        <f t="shared" si="25"/>
        <v>2</v>
      </c>
      <c r="J124" s="136">
        <f t="shared" si="25"/>
        <v>2</v>
      </c>
      <c r="K124" s="136">
        <f t="shared" si="25"/>
        <v>2</v>
      </c>
      <c r="L124" s="136">
        <f t="shared" si="25"/>
        <v>2</v>
      </c>
      <c r="M124" s="136">
        <f t="shared" si="25"/>
        <v>2</v>
      </c>
      <c r="N124" s="136">
        <f t="shared" si="25"/>
        <v>2</v>
      </c>
      <c r="O124" s="136">
        <f t="shared" si="25"/>
        <v>2</v>
      </c>
      <c r="P124" s="136">
        <f t="shared" si="25"/>
        <v>2</v>
      </c>
      <c r="Q124" s="136">
        <f t="shared" si="25"/>
        <v>2</v>
      </c>
      <c r="R124" s="136">
        <f t="shared" si="25"/>
        <v>2</v>
      </c>
      <c r="S124" s="136">
        <f t="shared" si="26"/>
        <v>2</v>
      </c>
      <c r="T124" s="136">
        <f t="shared" si="26"/>
        <v>2</v>
      </c>
      <c r="U124" s="136">
        <f t="shared" si="26"/>
        <v>2</v>
      </c>
      <c r="V124" s="136">
        <f t="shared" si="26"/>
        <v>2</v>
      </c>
      <c r="W124" s="136">
        <f t="shared" si="26"/>
        <v>2</v>
      </c>
      <c r="X124" s="136">
        <f t="shared" si="26"/>
        <v>2</v>
      </c>
      <c r="Y124" s="136">
        <f t="shared" si="26"/>
        <v>2</v>
      </c>
      <c r="Z124" s="136">
        <f t="shared" si="26"/>
        <v>2</v>
      </c>
      <c r="AA124" s="136">
        <f t="shared" si="26"/>
        <v>2</v>
      </c>
      <c r="AB124" s="136">
        <f t="shared" si="26"/>
        <v>2</v>
      </c>
      <c r="AC124" s="136">
        <f t="shared" si="26"/>
        <v>2</v>
      </c>
      <c r="AD124" s="136">
        <f t="shared" si="26"/>
        <v>2</v>
      </c>
      <c r="AE124" s="136">
        <f t="shared" si="26"/>
        <v>2</v>
      </c>
      <c r="AF124" s="136">
        <f t="shared" si="26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5"/>
        <v>1.25</v>
      </c>
      <c r="D125" s="136">
        <f t="shared" si="25"/>
        <v>1.25</v>
      </c>
      <c r="E125" s="136">
        <f t="shared" si="25"/>
        <v>1.25</v>
      </c>
      <c r="F125" s="136">
        <f t="shared" si="25"/>
        <v>1.25</v>
      </c>
      <c r="G125" s="136">
        <f t="shared" si="25"/>
        <v>1.25</v>
      </c>
      <c r="H125" s="136">
        <f t="shared" si="25"/>
        <v>1.25</v>
      </c>
      <c r="I125" s="136">
        <f t="shared" si="25"/>
        <v>1.25</v>
      </c>
      <c r="J125" s="136">
        <f t="shared" si="25"/>
        <v>1.25</v>
      </c>
      <c r="K125" s="136">
        <f t="shared" si="25"/>
        <v>1.25</v>
      </c>
      <c r="L125" s="136">
        <f t="shared" si="25"/>
        <v>1.25</v>
      </c>
      <c r="M125" s="136">
        <f t="shared" si="25"/>
        <v>1.25</v>
      </c>
      <c r="N125" s="136">
        <f t="shared" si="25"/>
        <v>1.25</v>
      </c>
      <c r="O125" s="136">
        <f t="shared" si="25"/>
        <v>1.25</v>
      </c>
      <c r="P125" s="136">
        <f t="shared" si="25"/>
        <v>1.25</v>
      </c>
      <c r="Q125" s="136">
        <f t="shared" si="25"/>
        <v>1.25</v>
      </c>
      <c r="R125" s="136">
        <f t="shared" si="25"/>
        <v>1.25</v>
      </c>
      <c r="S125" s="136">
        <f t="shared" si="26"/>
        <v>1.25</v>
      </c>
      <c r="T125" s="136">
        <f t="shared" si="26"/>
        <v>1.25</v>
      </c>
      <c r="U125" s="136">
        <f t="shared" si="26"/>
        <v>1.25</v>
      </c>
      <c r="V125" s="136">
        <f t="shared" si="26"/>
        <v>1.25</v>
      </c>
      <c r="W125" s="136">
        <f t="shared" si="26"/>
        <v>1.25</v>
      </c>
      <c r="X125" s="136">
        <f t="shared" si="26"/>
        <v>1.25</v>
      </c>
      <c r="Y125" s="136">
        <f t="shared" si="26"/>
        <v>1.25</v>
      </c>
      <c r="Z125" s="136">
        <f t="shared" si="26"/>
        <v>1.25</v>
      </c>
      <c r="AA125" s="136">
        <f t="shared" si="26"/>
        <v>1.25</v>
      </c>
      <c r="AB125" s="136">
        <f t="shared" si="26"/>
        <v>1.25</v>
      </c>
      <c r="AC125" s="136">
        <f t="shared" si="26"/>
        <v>1.25</v>
      </c>
      <c r="AD125" s="136">
        <f t="shared" si="26"/>
        <v>1.25</v>
      </c>
      <c r="AE125" s="136">
        <f t="shared" si="26"/>
        <v>1.25</v>
      </c>
      <c r="AF125" s="136">
        <f t="shared" si="26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5"/>
        <v>1.1499999999999999</v>
      </c>
      <c r="D126" s="136">
        <f t="shared" si="25"/>
        <v>1.1499999999999999</v>
      </c>
      <c r="E126" s="136">
        <f t="shared" si="25"/>
        <v>1.1499999999999999</v>
      </c>
      <c r="F126" s="136">
        <f t="shared" si="25"/>
        <v>1.1499999999999999</v>
      </c>
      <c r="G126" s="136">
        <f t="shared" si="25"/>
        <v>1.1499999999999999</v>
      </c>
      <c r="H126" s="136">
        <f t="shared" si="25"/>
        <v>1.1499999999999999</v>
      </c>
      <c r="I126" s="136">
        <f t="shared" si="25"/>
        <v>1.1499999999999999</v>
      </c>
      <c r="J126" s="136">
        <f t="shared" si="25"/>
        <v>1.1499999999999999</v>
      </c>
      <c r="K126" s="136">
        <f t="shared" si="25"/>
        <v>1.1499999999999999</v>
      </c>
      <c r="L126" s="136">
        <f t="shared" si="25"/>
        <v>1.1499999999999999</v>
      </c>
      <c r="M126" s="136">
        <f t="shared" si="25"/>
        <v>1.1499999999999999</v>
      </c>
      <c r="N126" s="136">
        <f t="shared" si="25"/>
        <v>1.1499999999999999</v>
      </c>
      <c r="O126" s="136">
        <f t="shared" si="25"/>
        <v>1.1499999999999999</v>
      </c>
      <c r="P126" s="136">
        <f t="shared" si="25"/>
        <v>1.1499999999999999</v>
      </c>
      <c r="Q126" s="136">
        <f t="shared" si="25"/>
        <v>1.1499999999999999</v>
      </c>
      <c r="R126" s="136">
        <f t="shared" si="25"/>
        <v>1.1499999999999999</v>
      </c>
      <c r="S126" s="136">
        <f t="shared" si="26"/>
        <v>1.1499999999999999</v>
      </c>
      <c r="T126" s="136">
        <f t="shared" si="26"/>
        <v>1.1499999999999999</v>
      </c>
      <c r="U126" s="136">
        <f t="shared" si="26"/>
        <v>1.1499999999999999</v>
      </c>
      <c r="V126" s="136">
        <f t="shared" si="26"/>
        <v>1.1499999999999999</v>
      </c>
      <c r="W126" s="136">
        <f t="shared" si="26"/>
        <v>1.1499999999999999</v>
      </c>
      <c r="X126" s="136">
        <f t="shared" si="26"/>
        <v>1.1499999999999999</v>
      </c>
      <c r="Y126" s="136">
        <f t="shared" si="26"/>
        <v>1.1499999999999999</v>
      </c>
      <c r="Z126" s="136">
        <f t="shared" si="26"/>
        <v>1.1499999999999999</v>
      </c>
      <c r="AA126" s="136">
        <f t="shared" si="26"/>
        <v>1.1499999999999999</v>
      </c>
      <c r="AB126" s="136">
        <f t="shared" si="26"/>
        <v>1.1499999999999999</v>
      </c>
      <c r="AC126" s="136">
        <f t="shared" si="26"/>
        <v>1.1499999999999999</v>
      </c>
      <c r="AD126" s="136">
        <f t="shared" si="26"/>
        <v>1.1499999999999999</v>
      </c>
      <c r="AE126" s="136">
        <f t="shared" si="26"/>
        <v>1.1499999999999999</v>
      </c>
      <c r="AF126" s="136">
        <f t="shared" si="26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5"/>
        <v>2.133</v>
      </c>
      <c r="D127" s="136">
        <f t="shared" si="25"/>
        <v>2.133</v>
      </c>
      <c r="E127" s="136">
        <f t="shared" si="25"/>
        <v>2.133</v>
      </c>
      <c r="F127" s="136">
        <f t="shared" si="25"/>
        <v>2.133</v>
      </c>
      <c r="G127" s="136">
        <f t="shared" si="25"/>
        <v>2.133</v>
      </c>
      <c r="H127" s="136">
        <f t="shared" si="25"/>
        <v>2.133</v>
      </c>
      <c r="I127" s="136">
        <f t="shared" si="25"/>
        <v>2.133</v>
      </c>
      <c r="J127" s="136">
        <f t="shared" si="25"/>
        <v>2.133</v>
      </c>
      <c r="K127" s="136">
        <f t="shared" si="25"/>
        <v>2.133</v>
      </c>
      <c r="L127" s="136">
        <f t="shared" si="25"/>
        <v>2.133</v>
      </c>
      <c r="M127" s="136">
        <f t="shared" si="25"/>
        <v>2.133</v>
      </c>
      <c r="N127" s="136">
        <f t="shared" si="25"/>
        <v>2.133</v>
      </c>
      <c r="O127" s="136">
        <f t="shared" si="25"/>
        <v>2.133</v>
      </c>
      <c r="P127" s="136">
        <f t="shared" si="25"/>
        <v>2.133</v>
      </c>
      <c r="Q127" s="136">
        <f t="shared" si="25"/>
        <v>2.133</v>
      </c>
      <c r="R127" s="136">
        <f t="shared" si="25"/>
        <v>2.133</v>
      </c>
      <c r="S127" s="136">
        <f t="shared" si="26"/>
        <v>2.133</v>
      </c>
      <c r="T127" s="136">
        <f t="shared" si="26"/>
        <v>2.133</v>
      </c>
      <c r="U127" s="136">
        <f t="shared" si="26"/>
        <v>2.133</v>
      </c>
      <c r="V127" s="136">
        <f t="shared" si="26"/>
        <v>2.133</v>
      </c>
      <c r="W127" s="136">
        <f t="shared" si="26"/>
        <v>2.133</v>
      </c>
      <c r="X127" s="136">
        <f t="shared" si="26"/>
        <v>2.133</v>
      </c>
      <c r="Y127" s="136">
        <f t="shared" si="26"/>
        <v>2.133</v>
      </c>
      <c r="Z127" s="136">
        <f t="shared" si="26"/>
        <v>2.133</v>
      </c>
      <c r="AA127" s="136">
        <f t="shared" si="26"/>
        <v>2.133</v>
      </c>
      <c r="AB127" s="136">
        <f t="shared" si="26"/>
        <v>2.133</v>
      </c>
      <c r="AC127" s="136">
        <f t="shared" si="26"/>
        <v>2.133</v>
      </c>
      <c r="AD127" s="136">
        <f t="shared" si="26"/>
        <v>2.133</v>
      </c>
      <c r="AE127" s="136">
        <f t="shared" si="26"/>
        <v>2.133</v>
      </c>
      <c r="AF127" s="136">
        <f t="shared" si="26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5"/>
        <v>2.09</v>
      </c>
      <c r="D128" s="136">
        <f t="shared" si="25"/>
        <v>2.09</v>
      </c>
      <c r="E128" s="136">
        <f t="shared" si="25"/>
        <v>2.09</v>
      </c>
      <c r="F128" s="136">
        <f t="shared" si="25"/>
        <v>2.09</v>
      </c>
      <c r="G128" s="136">
        <f t="shared" si="25"/>
        <v>2.09</v>
      </c>
      <c r="H128" s="136">
        <f t="shared" si="25"/>
        <v>2.09</v>
      </c>
      <c r="I128" s="136">
        <f t="shared" si="25"/>
        <v>2.09</v>
      </c>
      <c r="J128" s="136">
        <f t="shared" si="25"/>
        <v>2.09</v>
      </c>
      <c r="K128" s="136">
        <f t="shared" si="25"/>
        <v>2.09</v>
      </c>
      <c r="L128" s="136">
        <f t="shared" si="25"/>
        <v>2.09</v>
      </c>
      <c r="M128" s="136">
        <f t="shared" si="25"/>
        <v>2.09</v>
      </c>
      <c r="N128" s="136">
        <f t="shared" si="25"/>
        <v>2.09</v>
      </c>
      <c r="O128" s="136">
        <f t="shared" si="25"/>
        <v>2.09</v>
      </c>
      <c r="P128" s="136">
        <f t="shared" si="25"/>
        <v>2.09</v>
      </c>
      <c r="Q128" s="136">
        <f t="shared" si="25"/>
        <v>2.09</v>
      </c>
      <c r="R128" s="136">
        <f t="shared" ref="R128:W180" si="27">Q128</f>
        <v>2.09</v>
      </c>
      <c r="S128" s="136">
        <f t="shared" si="26"/>
        <v>2.09</v>
      </c>
      <c r="T128" s="136">
        <f t="shared" si="26"/>
        <v>2.09</v>
      </c>
      <c r="U128" s="136">
        <f t="shared" si="26"/>
        <v>2.09</v>
      </c>
      <c r="V128" s="136">
        <f t="shared" si="26"/>
        <v>2.09</v>
      </c>
      <c r="W128" s="136">
        <f t="shared" si="26"/>
        <v>2.09</v>
      </c>
      <c r="X128" s="136">
        <f t="shared" si="26"/>
        <v>2.09</v>
      </c>
      <c r="Y128" s="136">
        <f t="shared" si="26"/>
        <v>2.09</v>
      </c>
      <c r="Z128" s="136">
        <f t="shared" si="26"/>
        <v>2.09</v>
      </c>
      <c r="AA128" s="136">
        <f t="shared" si="26"/>
        <v>2.09</v>
      </c>
      <c r="AB128" s="136">
        <f t="shared" si="26"/>
        <v>2.09</v>
      </c>
      <c r="AC128" s="136">
        <f t="shared" si="26"/>
        <v>2.09</v>
      </c>
      <c r="AD128" s="136">
        <f t="shared" si="26"/>
        <v>2.09</v>
      </c>
      <c r="AE128" s="136">
        <f t="shared" si="26"/>
        <v>2.09</v>
      </c>
      <c r="AF128" s="136">
        <f t="shared" si="26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8">B129</f>
        <v>1.1399999999999999</v>
      </c>
      <c r="D129" s="136">
        <f t="shared" si="28"/>
        <v>1.1399999999999999</v>
      </c>
      <c r="E129" s="136">
        <f t="shared" si="28"/>
        <v>1.1399999999999999</v>
      </c>
      <c r="F129" s="136">
        <f t="shared" si="28"/>
        <v>1.1399999999999999</v>
      </c>
      <c r="G129" s="136">
        <f t="shared" si="28"/>
        <v>1.1399999999999999</v>
      </c>
      <c r="H129" s="136">
        <f t="shared" si="28"/>
        <v>1.1399999999999999</v>
      </c>
      <c r="I129" s="136">
        <f t="shared" si="28"/>
        <v>1.1399999999999999</v>
      </c>
      <c r="J129" s="136">
        <f t="shared" si="28"/>
        <v>1.1399999999999999</v>
      </c>
      <c r="K129" s="136">
        <f t="shared" si="28"/>
        <v>1.1399999999999999</v>
      </c>
      <c r="L129" s="136">
        <f t="shared" si="28"/>
        <v>1.1399999999999999</v>
      </c>
      <c r="M129" s="136">
        <f t="shared" si="28"/>
        <v>1.1399999999999999</v>
      </c>
      <c r="N129" s="136">
        <f t="shared" si="28"/>
        <v>1.1399999999999999</v>
      </c>
      <c r="O129" s="136">
        <f t="shared" si="28"/>
        <v>1.1399999999999999</v>
      </c>
      <c r="P129" s="136">
        <f t="shared" si="28"/>
        <v>1.1399999999999999</v>
      </c>
      <c r="Q129" s="136">
        <f t="shared" si="28"/>
        <v>1.1399999999999999</v>
      </c>
      <c r="R129" s="136">
        <f t="shared" si="27"/>
        <v>1.1399999999999999</v>
      </c>
      <c r="S129" s="136">
        <f t="shared" si="26"/>
        <v>1.1399999999999999</v>
      </c>
      <c r="T129" s="136">
        <f t="shared" si="26"/>
        <v>1.1399999999999999</v>
      </c>
      <c r="U129" s="136">
        <f t="shared" si="26"/>
        <v>1.1399999999999999</v>
      </c>
      <c r="V129" s="136">
        <f t="shared" si="26"/>
        <v>1.1399999999999999</v>
      </c>
      <c r="W129" s="136">
        <f t="shared" si="26"/>
        <v>1.1399999999999999</v>
      </c>
      <c r="X129" s="136">
        <f t="shared" si="26"/>
        <v>1.1399999999999999</v>
      </c>
      <c r="Y129" s="136">
        <f t="shared" si="26"/>
        <v>1.1399999999999999</v>
      </c>
      <c r="Z129" s="136">
        <f t="shared" si="26"/>
        <v>1.1399999999999999</v>
      </c>
      <c r="AA129" s="136">
        <f t="shared" si="26"/>
        <v>1.1399999999999999</v>
      </c>
      <c r="AB129" s="136">
        <f t="shared" si="26"/>
        <v>1.1399999999999999</v>
      </c>
      <c r="AC129" s="136">
        <f t="shared" si="26"/>
        <v>1.1399999999999999</v>
      </c>
      <c r="AD129" s="136">
        <f t="shared" si="26"/>
        <v>1.1399999999999999</v>
      </c>
      <c r="AE129" s="136">
        <f t="shared" si="26"/>
        <v>1.1399999999999999</v>
      </c>
      <c r="AF129" s="136">
        <f t="shared" si="26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8"/>
        <v>0.82</v>
      </c>
      <c r="D130" s="136">
        <f t="shared" si="28"/>
        <v>0.82</v>
      </c>
      <c r="E130" s="136">
        <f t="shared" si="28"/>
        <v>0.82</v>
      </c>
      <c r="F130" s="136">
        <f t="shared" si="28"/>
        <v>0.82</v>
      </c>
      <c r="G130" s="136">
        <f t="shared" si="28"/>
        <v>0.82</v>
      </c>
      <c r="H130" s="136">
        <f t="shared" si="28"/>
        <v>0.82</v>
      </c>
      <c r="I130" s="136">
        <f t="shared" si="28"/>
        <v>0.82</v>
      </c>
      <c r="J130" s="136">
        <f t="shared" si="28"/>
        <v>0.82</v>
      </c>
      <c r="K130" s="136">
        <f t="shared" si="28"/>
        <v>0.82</v>
      </c>
      <c r="L130" s="136">
        <f t="shared" si="28"/>
        <v>0.82</v>
      </c>
      <c r="M130" s="136">
        <f t="shared" si="28"/>
        <v>0.82</v>
      </c>
      <c r="N130" s="136">
        <f t="shared" si="28"/>
        <v>0.82</v>
      </c>
      <c r="O130" s="136">
        <f t="shared" si="28"/>
        <v>0.82</v>
      </c>
      <c r="P130" s="136">
        <f t="shared" si="28"/>
        <v>0.82</v>
      </c>
      <c r="Q130" s="136">
        <f t="shared" si="28"/>
        <v>0.82</v>
      </c>
      <c r="R130" s="136">
        <f t="shared" si="27"/>
        <v>0.82</v>
      </c>
      <c r="S130" s="136">
        <f t="shared" si="26"/>
        <v>0.82</v>
      </c>
      <c r="T130" s="136">
        <f t="shared" si="26"/>
        <v>0.82</v>
      </c>
      <c r="U130" s="136">
        <f t="shared" si="26"/>
        <v>0.82</v>
      </c>
      <c r="V130" s="136">
        <f t="shared" si="26"/>
        <v>0.82</v>
      </c>
      <c r="W130" s="136">
        <f t="shared" si="26"/>
        <v>0.82</v>
      </c>
      <c r="X130" s="136">
        <f t="shared" si="26"/>
        <v>0.82</v>
      </c>
      <c r="Y130" s="136">
        <f t="shared" si="26"/>
        <v>0.82</v>
      </c>
      <c r="Z130" s="136">
        <f t="shared" si="26"/>
        <v>0.82</v>
      </c>
      <c r="AA130" s="136">
        <f t="shared" si="26"/>
        <v>0.82</v>
      </c>
      <c r="AB130" s="136">
        <f t="shared" si="26"/>
        <v>0.82</v>
      </c>
      <c r="AC130" s="136">
        <f t="shared" si="26"/>
        <v>0.82</v>
      </c>
      <c r="AD130" s="136">
        <f t="shared" si="26"/>
        <v>0.82</v>
      </c>
      <c r="AE130" s="136">
        <f t="shared" si="26"/>
        <v>0.82</v>
      </c>
      <c r="AF130" s="136">
        <f t="shared" si="26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8"/>
        <v>2</v>
      </c>
      <c r="D131" s="136">
        <f t="shared" si="28"/>
        <v>2</v>
      </c>
      <c r="E131" s="136">
        <f t="shared" si="28"/>
        <v>2</v>
      </c>
      <c r="F131" s="136">
        <f t="shared" si="28"/>
        <v>2</v>
      </c>
      <c r="G131" s="136">
        <f t="shared" si="28"/>
        <v>2</v>
      </c>
      <c r="H131" s="136">
        <f t="shared" si="28"/>
        <v>2</v>
      </c>
      <c r="I131" s="136">
        <f t="shared" si="28"/>
        <v>2</v>
      </c>
      <c r="J131" s="136">
        <f t="shared" si="28"/>
        <v>2</v>
      </c>
      <c r="K131" s="136">
        <f t="shared" si="28"/>
        <v>2</v>
      </c>
      <c r="L131" s="136">
        <f t="shared" si="28"/>
        <v>2</v>
      </c>
      <c r="M131" s="136">
        <f t="shared" si="28"/>
        <v>2</v>
      </c>
      <c r="N131" s="136">
        <f t="shared" si="28"/>
        <v>2</v>
      </c>
      <c r="O131" s="136">
        <f t="shared" si="28"/>
        <v>2</v>
      </c>
      <c r="P131" s="136">
        <f t="shared" si="28"/>
        <v>2</v>
      </c>
      <c r="Q131" s="136">
        <f t="shared" si="28"/>
        <v>2</v>
      </c>
      <c r="R131" s="136">
        <f t="shared" si="27"/>
        <v>2</v>
      </c>
      <c r="S131" s="136">
        <f t="shared" si="26"/>
        <v>2</v>
      </c>
      <c r="T131" s="136">
        <f t="shared" si="26"/>
        <v>2</v>
      </c>
      <c r="U131" s="136">
        <f t="shared" si="26"/>
        <v>2</v>
      </c>
      <c r="V131" s="136">
        <f t="shared" ref="V131:AF156" si="29">U131</f>
        <v>2</v>
      </c>
      <c r="W131" s="136">
        <f t="shared" si="29"/>
        <v>2</v>
      </c>
      <c r="X131" s="136">
        <f t="shared" si="29"/>
        <v>2</v>
      </c>
      <c r="Y131" s="136">
        <f t="shared" si="29"/>
        <v>2</v>
      </c>
      <c r="Z131" s="136">
        <f t="shared" si="29"/>
        <v>2</v>
      </c>
      <c r="AA131" s="136">
        <f t="shared" si="29"/>
        <v>2</v>
      </c>
      <c r="AB131" s="136">
        <f t="shared" si="29"/>
        <v>2</v>
      </c>
      <c r="AC131" s="136">
        <f t="shared" si="29"/>
        <v>2</v>
      </c>
      <c r="AD131" s="136">
        <f t="shared" si="29"/>
        <v>2</v>
      </c>
      <c r="AE131" s="136">
        <f t="shared" si="29"/>
        <v>2</v>
      </c>
      <c r="AF131" s="136">
        <f t="shared" si="29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8"/>
        <v>5.61</v>
      </c>
      <c r="D132" s="136">
        <f t="shared" si="28"/>
        <v>5.61</v>
      </c>
      <c r="E132" s="136">
        <f t="shared" si="28"/>
        <v>5.61</v>
      </c>
      <c r="F132" s="136">
        <f t="shared" si="28"/>
        <v>5.61</v>
      </c>
      <c r="G132" s="136">
        <f t="shared" si="28"/>
        <v>5.61</v>
      </c>
      <c r="H132" s="136">
        <f t="shared" si="28"/>
        <v>5.61</v>
      </c>
      <c r="I132" s="136">
        <f t="shared" si="28"/>
        <v>5.61</v>
      </c>
      <c r="J132" s="136">
        <f t="shared" si="28"/>
        <v>5.61</v>
      </c>
      <c r="K132" s="136">
        <f t="shared" si="28"/>
        <v>5.61</v>
      </c>
      <c r="L132" s="136">
        <f t="shared" si="28"/>
        <v>5.61</v>
      </c>
      <c r="M132" s="136">
        <f t="shared" si="28"/>
        <v>5.61</v>
      </c>
      <c r="N132" s="136">
        <f t="shared" si="28"/>
        <v>5.61</v>
      </c>
      <c r="O132" s="136">
        <f t="shared" si="28"/>
        <v>5.61</v>
      </c>
      <c r="P132" s="136">
        <f t="shared" si="28"/>
        <v>5.61</v>
      </c>
      <c r="Q132" s="136">
        <f t="shared" si="28"/>
        <v>5.61</v>
      </c>
      <c r="R132" s="136">
        <f t="shared" si="27"/>
        <v>5.61</v>
      </c>
      <c r="S132" s="136">
        <f t="shared" si="27"/>
        <v>5.61</v>
      </c>
      <c r="T132" s="136">
        <f t="shared" si="27"/>
        <v>5.61</v>
      </c>
      <c r="U132" s="136">
        <f t="shared" si="27"/>
        <v>5.61</v>
      </c>
      <c r="V132" s="136">
        <f t="shared" si="29"/>
        <v>5.61</v>
      </c>
      <c r="W132" s="136">
        <f t="shared" si="29"/>
        <v>5.61</v>
      </c>
      <c r="X132" s="136">
        <f t="shared" si="29"/>
        <v>5.61</v>
      </c>
      <c r="Y132" s="136">
        <f t="shared" si="29"/>
        <v>5.61</v>
      </c>
      <c r="Z132" s="136">
        <f t="shared" si="29"/>
        <v>5.61</v>
      </c>
      <c r="AA132" s="136">
        <f t="shared" si="29"/>
        <v>5.61</v>
      </c>
      <c r="AB132" s="136">
        <f t="shared" si="29"/>
        <v>5.61</v>
      </c>
      <c r="AC132" s="136">
        <f t="shared" si="29"/>
        <v>5.61</v>
      </c>
      <c r="AD132" s="136">
        <f t="shared" si="29"/>
        <v>5.61</v>
      </c>
      <c r="AE132" s="136">
        <f t="shared" si="29"/>
        <v>5.61</v>
      </c>
      <c r="AF132" s="136">
        <f t="shared" si="29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8"/>
        <v>1.25</v>
      </c>
      <c r="D133" s="136">
        <f t="shared" si="28"/>
        <v>1.25</v>
      </c>
      <c r="E133" s="136">
        <f t="shared" si="28"/>
        <v>1.25</v>
      </c>
      <c r="F133" s="136">
        <f t="shared" si="28"/>
        <v>1.25</v>
      </c>
      <c r="G133" s="136">
        <f t="shared" si="28"/>
        <v>1.25</v>
      </c>
      <c r="H133" s="136">
        <f t="shared" si="28"/>
        <v>1.25</v>
      </c>
      <c r="I133" s="136">
        <f t="shared" si="28"/>
        <v>1.25</v>
      </c>
      <c r="J133" s="136">
        <f t="shared" si="28"/>
        <v>1.25</v>
      </c>
      <c r="K133" s="136">
        <f t="shared" si="28"/>
        <v>1.25</v>
      </c>
      <c r="L133" s="136">
        <f t="shared" si="28"/>
        <v>1.25</v>
      </c>
      <c r="M133" s="136">
        <f t="shared" si="28"/>
        <v>1.25</v>
      </c>
      <c r="N133" s="136">
        <f t="shared" si="28"/>
        <v>1.25</v>
      </c>
      <c r="O133" s="136">
        <f t="shared" si="28"/>
        <v>1.25</v>
      </c>
      <c r="P133" s="136">
        <f t="shared" si="28"/>
        <v>1.25</v>
      </c>
      <c r="Q133" s="136">
        <f t="shared" si="28"/>
        <v>1.25</v>
      </c>
      <c r="R133" s="136">
        <f t="shared" si="27"/>
        <v>1.25</v>
      </c>
      <c r="S133" s="136">
        <f t="shared" si="27"/>
        <v>1.25</v>
      </c>
      <c r="T133" s="136">
        <f t="shared" si="27"/>
        <v>1.25</v>
      </c>
      <c r="U133" s="136">
        <f t="shared" si="27"/>
        <v>1.25</v>
      </c>
      <c r="V133" s="136">
        <f t="shared" si="29"/>
        <v>1.25</v>
      </c>
      <c r="W133" s="136">
        <f t="shared" si="29"/>
        <v>1.25</v>
      </c>
      <c r="X133" s="136">
        <f t="shared" si="29"/>
        <v>1.25</v>
      </c>
      <c r="Y133" s="136">
        <f t="shared" si="29"/>
        <v>1.25</v>
      </c>
      <c r="Z133" s="136">
        <f t="shared" si="29"/>
        <v>1.25</v>
      </c>
      <c r="AA133" s="136">
        <f t="shared" si="29"/>
        <v>1.25</v>
      </c>
      <c r="AB133" s="136">
        <f t="shared" si="29"/>
        <v>1.25</v>
      </c>
      <c r="AC133" s="136">
        <f t="shared" si="29"/>
        <v>1.25</v>
      </c>
      <c r="AD133" s="136">
        <f t="shared" si="29"/>
        <v>1.25</v>
      </c>
      <c r="AE133" s="136">
        <f t="shared" si="29"/>
        <v>1.25</v>
      </c>
      <c r="AF133" s="136">
        <f t="shared" si="29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8"/>
        <v>1.25</v>
      </c>
      <c r="D134" s="136">
        <f t="shared" si="28"/>
        <v>1.25</v>
      </c>
      <c r="E134" s="136">
        <f t="shared" si="28"/>
        <v>1.25</v>
      </c>
      <c r="F134" s="136">
        <f t="shared" si="28"/>
        <v>1.25</v>
      </c>
      <c r="G134" s="136">
        <f t="shared" si="28"/>
        <v>1.25</v>
      </c>
      <c r="H134" s="136">
        <f t="shared" si="28"/>
        <v>1.25</v>
      </c>
      <c r="I134" s="136">
        <f t="shared" si="28"/>
        <v>1.25</v>
      </c>
      <c r="J134" s="136">
        <f t="shared" si="28"/>
        <v>1.25</v>
      </c>
      <c r="K134" s="136">
        <f t="shared" si="28"/>
        <v>1.25</v>
      </c>
      <c r="L134" s="136">
        <f t="shared" si="28"/>
        <v>1.25</v>
      </c>
      <c r="M134" s="136">
        <f t="shared" si="28"/>
        <v>1.25</v>
      </c>
      <c r="N134" s="136">
        <f t="shared" si="28"/>
        <v>1.25</v>
      </c>
      <c r="O134" s="136">
        <f t="shared" si="28"/>
        <v>1.25</v>
      </c>
      <c r="P134" s="136">
        <f t="shared" si="28"/>
        <v>1.25</v>
      </c>
      <c r="Q134" s="136">
        <f t="shared" si="28"/>
        <v>1.25</v>
      </c>
      <c r="R134" s="136">
        <f t="shared" si="27"/>
        <v>1.25</v>
      </c>
      <c r="S134" s="136">
        <f t="shared" si="27"/>
        <v>1.25</v>
      </c>
      <c r="T134" s="136">
        <f t="shared" si="27"/>
        <v>1.25</v>
      </c>
      <c r="U134" s="136">
        <f t="shared" si="27"/>
        <v>1.25</v>
      </c>
      <c r="V134" s="136">
        <f t="shared" si="29"/>
        <v>1.25</v>
      </c>
      <c r="W134" s="136">
        <f t="shared" si="29"/>
        <v>1.25</v>
      </c>
      <c r="X134" s="136">
        <f t="shared" si="29"/>
        <v>1.25</v>
      </c>
      <c r="Y134" s="136">
        <f t="shared" si="29"/>
        <v>1.25</v>
      </c>
      <c r="Z134" s="136">
        <f t="shared" si="29"/>
        <v>1.25</v>
      </c>
      <c r="AA134" s="136">
        <f t="shared" si="29"/>
        <v>1.25</v>
      </c>
      <c r="AB134" s="136">
        <f t="shared" si="29"/>
        <v>1.25</v>
      </c>
      <c r="AC134" s="136">
        <f t="shared" si="29"/>
        <v>1.25</v>
      </c>
      <c r="AD134" s="136">
        <f t="shared" si="29"/>
        <v>1.25</v>
      </c>
      <c r="AE134" s="136">
        <f t="shared" si="29"/>
        <v>1.25</v>
      </c>
      <c r="AF134" s="136">
        <f t="shared" si="29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8"/>
        <v>1.46</v>
      </c>
      <c r="D135" s="136">
        <f t="shared" si="28"/>
        <v>1.46</v>
      </c>
      <c r="E135" s="136">
        <f t="shared" si="28"/>
        <v>1.46</v>
      </c>
      <c r="F135" s="136">
        <f t="shared" si="28"/>
        <v>1.46</v>
      </c>
      <c r="G135" s="136">
        <f t="shared" si="28"/>
        <v>1.46</v>
      </c>
      <c r="H135" s="136">
        <f t="shared" si="28"/>
        <v>1.46</v>
      </c>
      <c r="I135" s="136">
        <f t="shared" si="28"/>
        <v>1.46</v>
      </c>
      <c r="J135" s="136">
        <f t="shared" si="28"/>
        <v>1.46</v>
      </c>
      <c r="K135" s="136">
        <f t="shared" si="28"/>
        <v>1.46</v>
      </c>
      <c r="L135" s="136">
        <f t="shared" si="28"/>
        <v>1.46</v>
      </c>
      <c r="M135" s="136">
        <f t="shared" si="28"/>
        <v>1.46</v>
      </c>
      <c r="N135" s="136">
        <f t="shared" si="28"/>
        <v>1.46</v>
      </c>
      <c r="O135" s="136">
        <f t="shared" si="28"/>
        <v>1.46</v>
      </c>
      <c r="P135" s="136">
        <f t="shared" si="28"/>
        <v>1.46</v>
      </c>
      <c r="Q135" s="136">
        <f t="shared" si="28"/>
        <v>1.46</v>
      </c>
      <c r="R135" s="136">
        <f t="shared" si="27"/>
        <v>1.46</v>
      </c>
      <c r="S135" s="136">
        <f t="shared" si="27"/>
        <v>1.46</v>
      </c>
      <c r="T135" s="136">
        <f t="shared" si="27"/>
        <v>1.46</v>
      </c>
      <c r="U135" s="136">
        <f t="shared" si="27"/>
        <v>1.46</v>
      </c>
      <c r="V135" s="136">
        <f t="shared" si="29"/>
        <v>1.46</v>
      </c>
      <c r="W135" s="136">
        <f t="shared" si="29"/>
        <v>1.46</v>
      </c>
      <c r="X135" s="136">
        <f t="shared" si="29"/>
        <v>1.46</v>
      </c>
      <c r="Y135" s="136">
        <f t="shared" si="29"/>
        <v>1.46</v>
      </c>
      <c r="Z135" s="136">
        <f t="shared" si="29"/>
        <v>1.46</v>
      </c>
      <c r="AA135" s="136">
        <f t="shared" si="29"/>
        <v>1.46</v>
      </c>
      <c r="AB135" s="136">
        <f t="shared" si="29"/>
        <v>1.46</v>
      </c>
      <c r="AC135" s="136">
        <f t="shared" si="29"/>
        <v>1.46</v>
      </c>
      <c r="AD135" s="136">
        <f t="shared" si="29"/>
        <v>1.46</v>
      </c>
      <c r="AE135" s="136">
        <f t="shared" si="29"/>
        <v>1.46</v>
      </c>
      <c r="AF135" s="136">
        <f t="shared" si="29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8"/>
        <v>3</v>
      </c>
      <c r="D136" s="136">
        <f t="shared" si="28"/>
        <v>3</v>
      </c>
      <c r="E136" s="136">
        <f t="shared" si="28"/>
        <v>3</v>
      </c>
      <c r="F136" s="136">
        <f t="shared" si="28"/>
        <v>3</v>
      </c>
      <c r="G136" s="136">
        <f t="shared" si="28"/>
        <v>3</v>
      </c>
      <c r="H136" s="136">
        <f t="shared" si="28"/>
        <v>3</v>
      </c>
      <c r="I136" s="136">
        <f t="shared" si="28"/>
        <v>3</v>
      </c>
      <c r="J136" s="136">
        <f t="shared" si="28"/>
        <v>3</v>
      </c>
      <c r="K136" s="136">
        <f t="shared" si="28"/>
        <v>3</v>
      </c>
      <c r="L136" s="136">
        <f t="shared" si="28"/>
        <v>3</v>
      </c>
      <c r="M136" s="136">
        <f t="shared" si="28"/>
        <v>3</v>
      </c>
      <c r="N136" s="136">
        <f t="shared" si="28"/>
        <v>3</v>
      </c>
      <c r="O136" s="136">
        <f t="shared" si="28"/>
        <v>3</v>
      </c>
      <c r="P136" s="136">
        <f t="shared" si="28"/>
        <v>3</v>
      </c>
      <c r="Q136" s="136">
        <f t="shared" si="28"/>
        <v>3</v>
      </c>
      <c r="R136" s="136">
        <f t="shared" si="27"/>
        <v>3</v>
      </c>
      <c r="S136" s="136">
        <f t="shared" si="27"/>
        <v>3</v>
      </c>
      <c r="T136" s="136">
        <f t="shared" si="27"/>
        <v>3</v>
      </c>
      <c r="U136" s="136">
        <f t="shared" si="27"/>
        <v>3</v>
      </c>
      <c r="V136" s="136">
        <f t="shared" si="29"/>
        <v>3</v>
      </c>
      <c r="W136" s="136">
        <f t="shared" si="29"/>
        <v>3</v>
      </c>
      <c r="X136" s="136">
        <f t="shared" si="29"/>
        <v>3</v>
      </c>
      <c r="Y136" s="136">
        <f t="shared" si="29"/>
        <v>3</v>
      </c>
      <c r="Z136" s="136">
        <f t="shared" si="29"/>
        <v>3</v>
      </c>
      <c r="AA136" s="136">
        <f t="shared" si="29"/>
        <v>3</v>
      </c>
      <c r="AB136" s="136">
        <f t="shared" si="29"/>
        <v>3</v>
      </c>
      <c r="AC136" s="136">
        <f t="shared" si="29"/>
        <v>3</v>
      </c>
      <c r="AD136" s="136">
        <f t="shared" si="29"/>
        <v>3</v>
      </c>
      <c r="AE136" s="136">
        <f t="shared" si="29"/>
        <v>3</v>
      </c>
      <c r="AF136" s="136">
        <f t="shared" si="29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8"/>
        <v>3.3</v>
      </c>
      <c r="D137" s="136">
        <f t="shared" si="28"/>
        <v>3.3</v>
      </c>
      <c r="E137" s="136">
        <f t="shared" si="28"/>
        <v>3.3</v>
      </c>
      <c r="F137" s="136">
        <f t="shared" si="28"/>
        <v>3.3</v>
      </c>
      <c r="G137" s="136">
        <f t="shared" si="28"/>
        <v>3.3</v>
      </c>
      <c r="H137" s="136">
        <f t="shared" si="28"/>
        <v>3.3</v>
      </c>
      <c r="I137" s="136">
        <f t="shared" si="28"/>
        <v>3.3</v>
      </c>
      <c r="J137" s="136">
        <f t="shared" si="28"/>
        <v>3.3</v>
      </c>
      <c r="K137" s="136">
        <f t="shared" si="28"/>
        <v>3.3</v>
      </c>
      <c r="L137" s="136">
        <f t="shared" si="28"/>
        <v>3.3</v>
      </c>
      <c r="M137" s="136">
        <f t="shared" si="28"/>
        <v>3.3</v>
      </c>
      <c r="N137" s="136">
        <f t="shared" si="28"/>
        <v>3.3</v>
      </c>
      <c r="O137" s="136">
        <f t="shared" si="28"/>
        <v>3.3</v>
      </c>
      <c r="P137" s="136">
        <f t="shared" si="28"/>
        <v>3.3</v>
      </c>
      <c r="Q137" s="136">
        <f t="shared" si="28"/>
        <v>3.3</v>
      </c>
      <c r="R137" s="136">
        <f t="shared" si="27"/>
        <v>3.3</v>
      </c>
      <c r="S137" s="136">
        <f t="shared" si="27"/>
        <v>3.3</v>
      </c>
      <c r="T137" s="136">
        <f t="shared" si="27"/>
        <v>3.3</v>
      </c>
      <c r="U137" s="136">
        <f t="shared" si="27"/>
        <v>3.3</v>
      </c>
      <c r="V137" s="136">
        <f t="shared" si="29"/>
        <v>3.3</v>
      </c>
      <c r="W137" s="136">
        <f t="shared" si="29"/>
        <v>3.3</v>
      </c>
      <c r="X137" s="136">
        <f t="shared" si="29"/>
        <v>3.3</v>
      </c>
      <c r="Y137" s="136">
        <f t="shared" si="29"/>
        <v>3.3</v>
      </c>
      <c r="Z137" s="136">
        <f t="shared" si="29"/>
        <v>3.3</v>
      </c>
      <c r="AA137" s="136">
        <f t="shared" si="29"/>
        <v>3.3</v>
      </c>
      <c r="AB137" s="136">
        <f t="shared" si="29"/>
        <v>3.3</v>
      </c>
      <c r="AC137" s="136">
        <f t="shared" si="29"/>
        <v>3.3</v>
      </c>
      <c r="AD137" s="136">
        <f t="shared" si="29"/>
        <v>3.3</v>
      </c>
      <c r="AE137" s="136">
        <f t="shared" si="29"/>
        <v>3.3</v>
      </c>
      <c r="AF137" s="136">
        <f t="shared" si="29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8"/>
        <v>1.76</v>
      </c>
      <c r="D138" s="136">
        <f t="shared" si="28"/>
        <v>1.76</v>
      </c>
      <c r="E138" s="136">
        <f t="shared" si="28"/>
        <v>1.76</v>
      </c>
      <c r="F138" s="136">
        <f t="shared" si="28"/>
        <v>1.76</v>
      </c>
      <c r="G138" s="136">
        <f t="shared" si="28"/>
        <v>1.76</v>
      </c>
      <c r="H138" s="136">
        <f t="shared" si="28"/>
        <v>1.76</v>
      </c>
      <c r="I138" s="136">
        <f t="shared" si="28"/>
        <v>1.76</v>
      </c>
      <c r="J138" s="136">
        <f t="shared" si="28"/>
        <v>1.76</v>
      </c>
      <c r="K138" s="136">
        <f t="shared" si="28"/>
        <v>1.76</v>
      </c>
      <c r="L138" s="136">
        <f t="shared" si="28"/>
        <v>1.76</v>
      </c>
      <c r="M138" s="136">
        <f t="shared" si="28"/>
        <v>1.76</v>
      </c>
      <c r="N138" s="136">
        <f t="shared" si="28"/>
        <v>1.76</v>
      </c>
      <c r="O138" s="136">
        <f t="shared" si="28"/>
        <v>1.76</v>
      </c>
      <c r="P138" s="136">
        <f t="shared" si="28"/>
        <v>1.76</v>
      </c>
      <c r="Q138" s="136">
        <f t="shared" si="28"/>
        <v>1.76</v>
      </c>
      <c r="R138" s="136">
        <f t="shared" si="27"/>
        <v>1.76</v>
      </c>
      <c r="S138" s="136">
        <f t="shared" si="27"/>
        <v>1.76</v>
      </c>
      <c r="T138" s="136">
        <f t="shared" si="27"/>
        <v>1.76</v>
      </c>
      <c r="U138" s="136">
        <f t="shared" si="27"/>
        <v>1.76</v>
      </c>
      <c r="V138" s="136">
        <f t="shared" si="29"/>
        <v>1.76</v>
      </c>
      <c r="W138" s="136">
        <f t="shared" si="29"/>
        <v>1.76</v>
      </c>
      <c r="X138" s="136">
        <f t="shared" si="29"/>
        <v>1.76</v>
      </c>
      <c r="Y138" s="136">
        <f t="shared" si="29"/>
        <v>1.76</v>
      </c>
      <c r="Z138" s="136">
        <f t="shared" si="29"/>
        <v>1.76</v>
      </c>
      <c r="AA138" s="136">
        <f t="shared" si="29"/>
        <v>1.76</v>
      </c>
      <c r="AB138" s="136">
        <f t="shared" si="29"/>
        <v>1.76</v>
      </c>
      <c r="AC138" s="136">
        <f t="shared" si="29"/>
        <v>1.76</v>
      </c>
      <c r="AD138" s="136">
        <f t="shared" si="29"/>
        <v>1.76</v>
      </c>
      <c r="AE138" s="136">
        <f t="shared" si="29"/>
        <v>1.76</v>
      </c>
      <c r="AF138" s="136">
        <f t="shared" si="29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8"/>
        <v>0</v>
      </c>
      <c r="D139" s="136">
        <f t="shared" si="28"/>
        <v>0</v>
      </c>
      <c r="E139" s="136">
        <f t="shared" si="28"/>
        <v>0</v>
      </c>
      <c r="F139" s="136">
        <f t="shared" si="28"/>
        <v>0</v>
      </c>
      <c r="G139" s="136">
        <f t="shared" si="28"/>
        <v>0</v>
      </c>
      <c r="H139" s="136">
        <f t="shared" si="28"/>
        <v>0</v>
      </c>
      <c r="I139" s="136">
        <f t="shared" si="28"/>
        <v>0</v>
      </c>
      <c r="J139" s="136">
        <f t="shared" si="28"/>
        <v>0</v>
      </c>
      <c r="K139" s="136">
        <f t="shared" si="28"/>
        <v>0</v>
      </c>
      <c r="L139" s="136">
        <f t="shared" si="28"/>
        <v>0</v>
      </c>
      <c r="M139" s="136">
        <f t="shared" si="28"/>
        <v>0</v>
      </c>
      <c r="N139" s="136">
        <f t="shared" si="28"/>
        <v>0</v>
      </c>
      <c r="O139" s="136">
        <f t="shared" si="28"/>
        <v>0</v>
      </c>
      <c r="P139" s="136">
        <f t="shared" si="28"/>
        <v>0</v>
      </c>
      <c r="Q139" s="136">
        <f t="shared" si="28"/>
        <v>0</v>
      </c>
      <c r="R139" s="136">
        <f t="shared" si="27"/>
        <v>0</v>
      </c>
      <c r="S139" s="136">
        <f t="shared" si="27"/>
        <v>0</v>
      </c>
      <c r="T139" s="136">
        <f t="shared" si="27"/>
        <v>0</v>
      </c>
      <c r="U139" s="136">
        <f t="shared" si="27"/>
        <v>0</v>
      </c>
      <c r="V139" s="136">
        <f t="shared" si="29"/>
        <v>0</v>
      </c>
      <c r="W139" s="136">
        <f t="shared" si="29"/>
        <v>0</v>
      </c>
      <c r="X139" s="136">
        <f t="shared" si="29"/>
        <v>0</v>
      </c>
      <c r="Y139" s="136">
        <f t="shared" si="29"/>
        <v>0</v>
      </c>
      <c r="Z139" s="136">
        <f t="shared" si="29"/>
        <v>0</v>
      </c>
      <c r="AA139" s="136">
        <f t="shared" si="29"/>
        <v>0</v>
      </c>
      <c r="AB139" s="136">
        <f t="shared" si="29"/>
        <v>0</v>
      </c>
      <c r="AC139" s="136">
        <f t="shared" si="29"/>
        <v>0</v>
      </c>
      <c r="AD139" s="136">
        <f t="shared" si="29"/>
        <v>0</v>
      </c>
      <c r="AE139" s="136">
        <f t="shared" si="29"/>
        <v>0</v>
      </c>
      <c r="AF139" s="136">
        <f t="shared" si="29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8"/>
        <v>0.1</v>
      </c>
      <c r="D140" s="136">
        <f t="shared" si="28"/>
        <v>0.1</v>
      </c>
      <c r="E140" s="136">
        <f t="shared" si="28"/>
        <v>0.1</v>
      </c>
      <c r="F140" s="136">
        <f t="shared" si="28"/>
        <v>0.1</v>
      </c>
      <c r="G140" s="136">
        <f t="shared" si="28"/>
        <v>0.1</v>
      </c>
      <c r="H140" s="136">
        <f t="shared" si="28"/>
        <v>0.1</v>
      </c>
      <c r="I140" s="136">
        <f t="shared" si="28"/>
        <v>0.1</v>
      </c>
      <c r="J140" s="136">
        <f t="shared" si="28"/>
        <v>0.1</v>
      </c>
      <c r="K140" s="136">
        <f t="shared" si="28"/>
        <v>0.1</v>
      </c>
      <c r="L140" s="136">
        <f t="shared" si="28"/>
        <v>0.1</v>
      </c>
      <c r="M140" s="136">
        <f t="shared" si="28"/>
        <v>0.1</v>
      </c>
      <c r="N140" s="136">
        <f t="shared" si="28"/>
        <v>0.1</v>
      </c>
      <c r="O140" s="136">
        <f t="shared" si="28"/>
        <v>0.1</v>
      </c>
      <c r="P140" s="136">
        <f t="shared" si="28"/>
        <v>0.1</v>
      </c>
      <c r="Q140" s="136">
        <f t="shared" si="28"/>
        <v>0.1</v>
      </c>
      <c r="R140" s="136">
        <f t="shared" si="27"/>
        <v>0.1</v>
      </c>
      <c r="S140" s="136">
        <f t="shared" si="27"/>
        <v>0.1</v>
      </c>
      <c r="T140" s="136">
        <f t="shared" si="27"/>
        <v>0.1</v>
      </c>
      <c r="U140" s="136">
        <f t="shared" si="27"/>
        <v>0.1</v>
      </c>
      <c r="V140" s="136">
        <f t="shared" si="29"/>
        <v>0.1</v>
      </c>
      <c r="W140" s="136">
        <f t="shared" si="29"/>
        <v>0.1</v>
      </c>
      <c r="X140" s="136">
        <f t="shared" si="29"/>
        <v>0.1</v>
      </c>
      <c r="Y140" s="136">
        <f t="shared" si="29"/>
        <v>0.1</v>
      </c>
      <c r="Z140" s="136">
        <f t="shared" si="29"/>
        <v>0.1</v>
      </c>
      <c r="AA140" s="136">
        <f t="shared" si="29"/>
        <v>0.1</v>
      </c>
      <c r="AB140" s="136">
        <f t="shared" si="29"/>
        <v>0.1</v>
      </c>
      <c r="AC140" s="136">
        <f t="shared" si="29"/>
        <v>0.1</v>
      </c>
      <c r="AD140" s="136">
        <f t="shared" si="29"/>
        <v>0.1</v>
      </c>
      <c r="AE140" s="136">
        <f t="shared" si="29"/>
        <v>0.1</v>
      </c>
      <c r="AF140" s="136">
        <f t="shared" si="29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8"/>
        <v>2.0499999999999998</v>
      </c>
      <c r="D141" s="136">
        <f t="shared" si="28"/>
        <v>2.0499999999999998</v>
      </c>
      <c r="E141" s="136">
        <f t="shared" si="28"/>
        <v>2.0499999999999998</v>
      </c>
      <c r="F141" s="136">
        <f t="shared" si="28"/>
        <v>2.0499999999999998</v>
      </c>
      <c r="G141" s="136">
        <f t="shared" si="28"/>
        <v>2.0499999999999998</v>
      </c>
      <c r="H141" s="136">
        <f t="shared" si="28"/>
        <v>2.0499999999999998</v>
      </c>
      <c r="I141" s="136">
        <f t="shared" si="28"/>
        <v>2.0499999999999998</v>
      </c>
      <c r="J141" s="136">
        <f t="shared" si="28"/>
        <v>2.0499999999999998</v>
      </c>
      <c r="K141" s="136">
        <f t="shared" si="28"/>
        <v>2.0499999999999998</v>
      </c>
      <c r="L141" s="136">
        <f t="shared" si="28"/>
        <v>2.0499999999999998</v>
      </c>
      <c r="M141" s="136">
        <f t="shared" si="28"/>
        <v>2.0499999999999998</v>
      </c>
      <c r="N141" s="136">
        <f t="shared" si="28"/>
        <v>2.0499999999999998</v>
      </c>
      <c r="O141" s="136">
        <f t="shared" si="28"/>
        <v>2.0499999999999998</v>
      </c>
      <c r="P141" s="136">
        <f t="shared" si="28"/>
        <v>2.0499999999999998</v>
      </c>
      <c r="Q141" s="136">
        <f t="shared" si="28"/>
        <v>2.0499999999999998</v>
      </c>
      <c r="R141" s="136">
        <f t="shared" si="27"/>
        <v>2.0499999999999998</v>
      </c>
      <c r="S141" s="136">
        <f t="shared" si="27"/>
        <v>2.0499999999999998</v>
      </c>
      <c r="T141" s="136">
        <f t="shared" si="27"/>
        <v>2.0499999999999998</v>
      </c>
      <c r="U141" s="136">
        <f t="shared" si="27"/>
        <v>2.0499999999999998</v>
      </c>
      <c r="V141" s="136">
        <f t="shared" si="29"/>
        <v>2.0499999999999998</v>
      </c>
      <c r="W141" s="136">
        <f t="shared" si="29"/>
        <v>2.0499999999999998</v>
      </c>
      <c r="X141" s="136">
        <f t="shared" si="29"/>
        <v>2.0499999999999998</v>
      </c>
      <c r="Y141" s="136">
        <f t="shared" si="29"/>
        <v>2.0499999999999998</v>
      </c>
      <c r="Z141" s="136">
        <f t="shared" si="29"/>
        <v>2.0499999999999998</v>
      </c>
      <c r="AA141" s="136">
        <f t="shared" si="29"/>
        <v>2.0499999999999998</v>
      </c>
      <c r="AB141" s="136">
        <f t="shared" si="29"/>
        <v>2.0499999999999998</v>
      </c>
      <c r="AC141" s="136">
        <f t="shared" si="29"/>
        <v>2.0499999999999998</v>
      </c>
      <c r="AD141" s="136">
        <f t="shared" si="29"/>
        <v>2.0499999999999998</v>
      </c>
      <c r="AE141" s="136">
        <f t="shared" si="29"/>
        <v>2.0499999999999998</v>
      </c>
      <c r="AF141" s="136">
        <f t="shared" si="29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8"/>
        <v>2.15</v>
      </c>
      <c r="D142" s="136">
        <f t="shared" si="28"/>
        <v>2.15</v>
      </c>
      <c r="E142" s="136">
        <f t="shared" si="28"/>
        <v>2.15</v>
      </c>
      <c r="F142" s="136">
        <f t="shared" si="28"/>
        <v>2.15</v>
      </c>
      <c r="G142" s="136">
        <f t="shared" si="28"/>
        <v>2.15</v>
      </c>
      <c r="H142" s="136">
        <f t="shared" si="28"/>
        <v>2.15</v>
      </c>
      <c r="I142" s="136">
        <f t="shared" si="28"/>
        <v>2.15</v>
      </c>
      <c r="J142" s="136">
        <f t="shared" si="28"/>
        <v>2.15</v>
      </c>
      <c r="K142" s="136">
        <f t="shared" si="28"/>
        <v>2.15</v>
      </c>
      <c r="L142" s="136">
        <f t="shared" si="28"/>
        <v>2.15</v>
      </c>
      <c r="M142" s="136">
        <f t="shared" si="28"/>
        <v>2.15</v>
      </c>
      <c r="N142" s="136">
        <f t="shared" si="28"/>
        <v>2.15</v>
      </c>
      <c r="O142" s="136">
        <f t="shared" si="28"/>
        <v>2.15</v>
      </c>
      <c r="P142" s="136">
        <f t="shared" si="28"/>
        <v>2.15</v>
      </c>
      <c r="Q142" s="136">
        <f t="shared" si="28"/>
        <v>2.15</v>
      </c>
      <c r="R142" s="136">
        <f t="shared" si="27"/>
        <v>2.15</v>
      </c>
      <c r="S142" s="136">
        <f t="shared" si="27"/>
        <v>2.15</v>
      </c>
      <c r="T142" s="136">
        <f t="shared" si="27"/>
        <v>2.15</v>
      </c>
      <c r="U142" s="136">
        <f t="shared" si="27"/>
        <v>2.15</v>
      </c>
      <c r="V142" s="136">
        <f t="shared" si="29"/>
        <v>2.15</v>
      </c>
      <c r="W142" s="136">
        <f t="shared" si="29"/>
        <v>2.15</v>
      </c>
      <c r="X142" s="136">
        <f t="shared" si="29"/>
        <v>2.15</v>
      </c>
      <c r="Y142" s="136">
        <f t="shared" si="29"/>
        <v>2.15</v>
      </c>
      <c r="Z142" s="136">
        <f t="shared" si="29"/>
        <v>2.15</v>
      </c>
      <c r="AA142" s="136">
        <f t="shared" si="29"/>
        <v>2.15</v>
      </c>
      <c r="AB142" s="136">
        <f t="shared" si="29"/>
        <v>2.15</v>
      </c>
      <c r="AC142" s="136">
        <f t="shared" si="29"/>
        <v>2.15</v>
      </c>
      <c r="AD142" s="136">
        <f t="shared" si="29"/>
        <v>2.15</v>
      </c>
      <c r="AE142" s="136">
        <f t="shared" si="29"/>
        <v>2.15</v>
      </c>
      <c r="AF142" s="136">
        <f t="shared" si="29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8"/>
        <v>2.7</v>
      </c>
      <c r="D143" s="136">
        <f t="shared" si="28"/>
        <v>2.7</v>
      </c>
      <c r="E143" s="136">
        <f t="shared" si="28"/>
        <v>2.7</v>
      </c>
      <c r="F143" s="136">
        <f t="shared" si="28"/>
        <v>2.7</v>
      </c>
      <c r="G143" s="136">
        <f t="shared" si="28"/>
        <v>2.7</v>
      </c>
      <c r="H143" s="136">
        <f t="shared" si="28"/>
        <v>2.7</v>
      </c>
      <c r="I143" s="136">
        <f t="shared" si="28"/>
        <v>2.7</v>
      </c>
      <c r="J143" s="136">
        <f t="shared" si="28"/>
        <v>2.7</v>
      </c>
      <c r="K143" s="136">
        <f t="shared" si="28"/>
        <v>2.7</v>
      </c>
      <c r="L143" s="136">
        <f t="shared" si="28"/>
        <v>2.7</v>
      </c>
      <c r="M143" s="136">
        <f t="shared" si="28"/>
        <v>2.7</v>
      </c>
      <c r="N143" s="136">
        <f t="shared" si="28"/>
        <v>2.7</v>
      </c>
      <c r="O143" s="136">
        <f t="shared" si="28"/>
        <v>2.7</v>
      </c>
      <c r="P143" s="136">
        <f t="shared" si="28"/>
        <v>2.7</v>
      </c>
      <c r="Q143" s="136">
        <f t="shared" si="28"/>
        <v>2.7</v>
      </c>
      <c r="R143" s="136">
        <f t="shared" si="27"/>
        <v>2.7</v>
      </c>
      <c r="S143" s="136">
        <f t="shared" si="27"/>
        <v>2.7</v>
      </c>
      <c r="T143" s="136">
        <f t="shared" si="27"/>
        <v>2.7</v>
      </c>
      <c r="U143" s="136">
        <f t="shared" si="27"/>
        <v>2.7</v>
      </c>
      <c r="V143" s="136">
        <f t="shared" si="29"/>
        <v>2.7</v>
      </c>
      <c r="W143" s="136">
        <f t="shared" si="29"/>
        <v>2.7</v>
      </c>
      <c r="X143" s="136">
        <f t="shared" si="29"/>
        <v>2.7</v>
      </c>
      <c r="Y143" s="136">
        <f t="shared" si="29"/>
        <v>2.7</v>
      </c>
      <c r="Z143" s="136">
        <f t="shared" si="29"/>
        <v>2.7</v>
      </c>
      <c r="AA143" s="136">
        <f t="shared" si="29"/>
        <v>2.7</v>
      </c>
      <c r="AB143" s="136">
        <f t="shared" si="29"/>
        <v>2.7</v>
      </c>
      <c r="AC143" s="136">
        <f t="shared" si="29"/>
        <v>2.7</v>
      </c>
      <c r="AD143" s="136">
        <f t="shared" si="29"/>
        <v>2.7</v>
      </c>
      <c r="AE143" s="136">
        <f t="shared" si="29"/>
        <v>2.7</v>
      </c>
      <c r="AF143" s="136">
        <f t="shared" si="29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8"/>
        <v>0.9</v>
      </c>
      <c r="D146" s="136">
        <f t="shared" si="28"/>
        <v>0.9</v>
      </c>
      <c r="E146" s="136">
        <f t="shared" si="28"/>
        <v>0.9</v>
      </c>
      <c r="F146" s="136">
        <f t="shared" si="28"/>
        <v>0.9</v>
      </c>
      <c r="G146" s="136">
        <f t="shared" si="28"/>
        <v>0.9</v>
      </c>
      <c r="H146" s="136">
        <f t="shared" si="28"/>
        <v>0.9</v>
      </c>
      <c r="I146" s="136">
        <f t="shared" si="28"/>
        <v>0.9</v>
      </c>
      <c r="J146" s="136">
        <f t="shared" si="28"/>
        <v>0.9</v>
      </c>
      <c r="K146" s="136">
        <f t="shared" si="28"/>
        <v>0.9</v>
      </c>
      <c r="L146" s="136">
        <f t="shared" si="28"/>
        <v>0.9</v>
      </c>
      <c r="M146" s="136">
        <f t="shared" si="28"/>
        <v>0.9</v>
      </c>
      <c r="N146" s="136">
        <f t="shared" si="28"/>
        <v>0.9</v>
      </c>
      <c r="O146" s="136">
        <f t="shared" si="28"/>
        <v>0.9</v>
      </c>
      <c r="P146" s="136">
        <f t="shared" si="28"/>
        <v>0.9</v>
      </c>
      <c r="Q146" s="136">
        <f t="shared" si="28"/>
        <v>0.9</v>
      </c>
      <c r="R146" s="136">
        <f t="shared" si="27"/>
        <v>0.9</v>
      </c>
      <c r="S146" s="136">
        <f t="shared" si="27"/>
        <v>0.9</v>
      </c>
      <c r="T146" s="136">
        <f t="shared" si="27"/>
        <v>0.9</v>
      </c>
      <c r="U146" s="136">
        <f t="shared" si="27"/>
        <v>0.9</v>
      </c>
      <c r="V146" s="136">
        <f t="shared" si="29"/>
        <v>0.9</v>
      </c>
      <c r="W146" s="136">
        <f t="shared" si="29"/>
        <v>0.9</v>
      </c>
      <c r="X146" s="136">
        <f t="shared" si="29"/>
        <v>0.9</v>
      </c>
      <c r="Y146" s="136">
        <f t="shared" si="29"/>
        <v>0.9</v>
      </c>
      <c r="Z146" s="136">
        <f t="shared" si="29"/>
        <v>0.9</v>
      </c>
      <c r="AA146" s="136">
        <f t="shared" si="29"/>
        <v>0.9</v>
      </c>
      <c r="AB146" s="136">
        <f t="shared" si="29"/>
        <v>0.9</v>
      </c>
      <c r="AC146" s="136">
        <f t="shared" si="29"/>
        <v>0.9</v>
      </c>
      <c r="AD146" s="136">
        <f t="shared" si="29"/>
        <v>0.9</v>
      </c>
      <c r="AE146" s="136">
        <f t="shared" si="29"/>
        <v>0.9</v>
      </c>
      <c r="AF146" s="136">
        <f t="shared" si="29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8"/>
        <v>1.08</v>
      </c>
      <c r="D147" s="136">
        <f t="shared" si="28"/>
        <v>1.08</v>
      </c>
      <c r="E147" s="136">
        <f t="shared" si="28"/>
        <v>1.08</v>
      </c>
      <c r="F147" s="136">
        <f t="shared" si="28"/>
        <v>1.08</v>
      </c>
      <c r="G147" s="136">
        <f t="shared" si="28"/>
        <v>1.08</v>
      </c>
      <c r="H147" s="136">
        <f t="shared" si="28"/>
        <v>1.08</v>
      </c>
      <c r="I147" s="136">
        <f t="shared" si="28"/>
        <v>1.08</v>
      </c>
      <c r="J147" s="136">
        <f t="shared" si="28"/>
        <v>1.08</v>
      </c>
      <c r="K147" s="136">
        <f t="shared" si="28"/>
        <v>1.08</v>
      </c>
      <c r="L147" s="136">
        <f t="shared" si="28"/>
        <v>1.08</v>
      </c>
      <c r="M147" s="136">
        <f t="shared" si="28"/>
        <v>1.08</v>
      </c>
      <c r="N147" s="136">
        <f t="shared" si="28"/>
        <v>1.08</v>
      </c>
      <c r="O147" s="136">
        <f t="shared" si="28"/>
        <v>1.08</v>
      </c>
      <c r="P147" s="136">
        <f t="shared" si="28"/>
        <v>1.08</v>
      </c>
      <c r="Q147" s="136">
        <f t="shared" si="28"/>
        <v>1.08</v>
      </c>
      <c r="R147" s="136">
        <f t="shared" si="27"/>
        <v>1.08</v>
      </c>
      <c r="S147" s="136">
        <f t="shared" si="27"/>
        <v>1.08</v>
      </c>
      <c r="T147" s="136">
        <f t="shared" si="27"/>
        <v>1.08</v>
      </c>
      <c r="U147" s="136">
        <f t="shared" si="27"/>
        <v>1.08</v>
      </c>
      <c r="V147" s="136">
        <f t="shared" si="29"/>
        <v>1.08</v>
      </c>
      <c r="W147" s="136">
        <f t="shared" si="29"/>
        <v>1.08</v>
      </c>
      <c r="X147" s="136">
        <f t="shared" si="29"/>
        <v>1.08</v>
      </c>
      <c r="Y147" s="136">
        <f t="shared" si="29"/>
        <v>1.08</v>
      </c>
      <c r="Z147" s="136">
        <f t="shared" si="29"/>
        <v>1.08</v>
      </c>
      <c r="AA147" s="136">
        <f t="shared" si="29"/>
        <v>1.08</v>
      </c>
      <c r="AB147" s="136">
        <f t="shared" si="29"/>
        <v>1.08</v>
      </c>
      <c r="AC147" s="136">
        <f t="shared" si="29"/>
        <v>1.08</v>
      </c>
      <c r="AD147" s="136">
        <f t="shared" si="29"/>
        <v>1.08</v>
      </c>
      <c r="AE147" s="136">
        <f t="shared" si="29"/>
        <v>1.08</v>
      </c>
      <c r="AF147" s="136">
        <f t="shared" si="29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30">B148</f>
        <v>2.37</v>
      </c>
      <c r="D148" s="136">
        <f t="shared" si="30"/>
        <v>2.37</v>
      </c>
      <c r="E148" s="136">
        <f t="shared" si="30"/>
        <v>2.37</v>
      </c>
      <c r="F148" s="136">
        <f t="shared" si="30"/>
        <v>2.37</v>
      </c>
      <c r="G148" s="136">
        <f t="shared" si="30"/>
        <v>2.37</v>
      </c>
      <c r="H148" s="136">
        <f t="shared" si="30"/>
        <v>2.37</v>
      </c>
      <c r="I148" s="136">
        <f t="shared" si="30"/>
        <v>2.37</v>
      </c>
      <c r="J148" s="136">
        <f t="shared" si="30"/>
        <v>2.37</v>
      </c>
      <c r="K148" s="136">
        <f t="shared" si="30"/>
        <v>2.37</v>
      </c>
      <c r="L148" s="136">
        <f t="shared" si="30"/>
        <v>2.37</v>
      </c>
      <c r="M148" s="136">
        <f t="shared" si="30"/>
        <v>2.37</v>
      </c>
      <c r="N148" s="136">
        <f t="shared" si="30"/>
        <v>2.37</v>
      </c>
      <c r="O148" s="136">
        <f t="shared" si="30"/>
        <v>2.37</v>
      </c>
      <c r="P148" s="136">
        <f t="shared" si="30"/>
        <v>2.37</v>
      </c>
      <c r="Q148" s="136">
        <f t="shared" si="30"/>
        <v>2.37</v>
      </c>
      <c r="R148" s="136">
        <f t="shared" si="27"/>
        <v>2.37</v>
      </c>
      <c r="S148" s="136">
        <f t="shared" si="27"/>
        <v>2.37</v>
      </c>
      <c r="T148" s="136">
        <f t="shared" si="27"/>
        <v>2.37</v>
      </c>
      <c r="U148" s="136">
        <f t="shared" si="27"/>
        <v>2.37</v>
      </c>
      <c r="V148" s="136">
        <f t="shared" si="29"/>
        <v>2.37</v>
      </c>
      <c r="W148" s="136">
        <f t="shared" si="29"/>
        <v>2.37</v>
      </c>
      <c r="X148" s="136">
        <f t="shared" si="29"/>
        <v>2.37</v>
      </c>
      <c r="Y148" s="136">
        <f t="shared" si="29"/>
        <v>2.37</v>
      </c>
      <c r="Z148" s="136">
        <f t="shared" si="29"/>
        <v>2.37</v>
      </c>
      <c r="AA148" s="136">
        <f t="shared" si="29"/>
        <v>2.37</v>
      </c>
      <c r="AB148" s="136">
        <f t="shared" si="29"/>
        <v>2.37</v>
      </c>
      <c r="AC148" s="136">
        <f t="shared" si="29"/>
        <v>2.37</v>
      </c>
      <c r="AD148" s="136">
        <f t="shared" si="29"/>
        <v>2.37</v>
      </c>
      <c r="AE148" s="136">
        <f t="shared" si="29"/>
        <v>2.37</v>
      </c>
      <c r="AF148" s="136">
        <f t="shared" si="29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30"/>
        <v>1.81</v>
      </c>
      <c r="D149" s="136">
        <f t="shared" si="30"/>
        <v>1.81</v>
      </c>
      <c r="E149" s="136">
        <f t="shared" si="30"/>
        <v>1.81</v>
      </c>
      <c r="F149" s="136">
        <f t="shared" si="30"/>
        <v>1.81</v>
      </c>
      <c r="G149" s="136">
        <f t="shared" si="30"/>
        <v>1.81</v>
      </c>
      <c r="H149" s="136">
        <f t="shared" si="30"/>
        <v>1.81</v>
      </c>
      <c r="I149" s="136">
        <f t="shared" si="30"/>
        <v>1.81</v>
      </c>
      <c r="J149" s="136">
        <f t="shared" si="30"/>
        <v>1.81</v>
      </c>
      <c r="K149" s="136">
        <f t="shared" si="30"/>
        <v>1.81</v>
      </c>
      <c r="L149" s="136">
        <f t="shared" si="30"/>
        <v>1.81</v>
      </c>
      <c r="M149" s="136">
        <f t="shared" si="30"/>
        <v>1.81</v>
      </c>
      <c r="N149" s="136">
        <f t="shared" si="30"/>
        <v>1.81</v>
      </c>
      <c r="O149" s="136">
        <f t="shared" si="30"/>
        <v>1.81</v>
      </c>
      <c r="P149" s="136">
        <f t="shared" si="30"/>
        <v>1.81</v>
      </c>
      <c r="Q149" s="136">
        <f t="shared" si="30"/>
        <v>1.81</v>
      </c>
      <c r="R149" s="136">
        <f t="shared" si="27"/>
        <v>1.81</v>
      </c>
      <c r="S149" s="136">
        <f t="shared" si="27"/>
        <v>1.81</v>
      </c>
      <c r="T149" s="136">
        <f t="shared" si="27"/>
        <v>1.81</v>
      </c>
      <c r="U149" s="136">
        <f t="shared" si="27"/>
        <v>1.81</v>
      </c>
      <c r="V149" s="136">
        <f t="shared" si="29"/>
        <v>1.81</v>
      </c>
      <c r="W149" s="136">
        <f t="shared" si="29"/>
        <v>1.81</v>
      </c>
      <c r="X149" s="136">
        <f t="shared" si="29"/>
        <v>1.81</v>
      </c>
      <c r="Y149" s="136">
        <f t="shared" si="29"/>
        <v>1.81</v>
      </c>
      <c r="Z149" s="136">
        <f t="shared" si="29"/>
        <v>1.81</v>
      </c>
      <c r="AA149" s="136">
        <f t="shared" si="29"/>
        <v>1.81</v>
      </c>
      <c r="AB149" s="136">
        <f t="shared" si="29"/>
        <v>1.81</v>
      </c>
      <c r="AC149" s="136">
        <f t="shared" si="29"/>
        <v>1.81</v>
      </c>
      <c r="AD149" s="136">
        <f t="shared" si="29"/>
        <v>1.81</v>
      </c>
      <c r="AE149" s="136">
        <f t="shared" si="29"/>
        <v>1.81</v>
      </c>
      <c r="AF149" s="136">
        <f t="shared" si="29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30"/>
        <v>1.0900000000000001</v>
      </c>
      <c r="D150" s="136">
        <f t="shared" si="30"/>
        <v>1.0900000000000001</v>
      </c>
      <c r="E150" s="136">
        <f t="shared" si="30"/>
        <v>1.0900000000000001</v>
      </c>
      <c r="F150" s="136">
        <f t="shared" si="30"/>
        <v>1.0900000000000001</v>
      </c>
      <c r="G150" s="136">
        <f t="shared" si="30"/>
        <v>1.0900000000000001</v>
      </c>
      <c r="H150" s="136">
        <f t="shared" si="30"/>
        <v>1.0900000000000001</v>
      </c>
      <c r="I150" s="136">
        <f t="shared" si="30"/>
        <v>1.0900000000000001</v>
      </c>
      <c r="J150" s="136">
        <f t="shared" si="30"/>
        <v>1.0900000000000001</v>
      </c>
      <c r="K150" s="136">
        <f t="shared" si="30"/>
        <v>1.0900000000000001</v>
      </c>
      <c r="L150" s="136">
        <f t="shared" si="30"/>
        <v>1.0900000000000001</v>
      </c>
      <c r="M150" s="136">
        <f t="shared" si="30"/>
        <v>1.0900000000000001</v>
      </c>
      <c r="N150" s="136">
        <f t="shared" si="30"/>
        <v>1.0900000000000001</v>
      </c>
      <c r="O150" s="136">
        <f t="shared" si="30"/>
        <v>1.0900000000000001</v>
      </c>
      <c r="P150" s="136">
        <f t="shared" si="30"/>
        <v>1.0900000000000001</v>
      </c>
      <c r="Q150" s="136">
        <f t="shared" si="30"/>
        <v>1.0900000000000001</v>
      </c>
      <c r="R150" s="136">
        <f t="shared" si="27"/>
        <v>1.0900000000000001</v>
      </c>
      <c r="S150" s="136">
        <f t="shared" si="27"/>
        <v>1.0900000000000001</v>
      </c>
      <c r="T150" s="136">
        <f t="shared" si="27"/>
        <v>1.0900000000000001</v>
      </c>
      <c r="U150" s="136">
        <f t="shared" si="27"/>
        <v>1.0900000000000001</v>
      </c>
      <c r="V150" s="136">
        <f t="shared" si="29"/>
        <v>1.0900000000000001</v>
      </c>
      <c r="W150" s="136">
        <f t="shared" si="29"/>
        <v>1.0900000000000001</v>
      </c>
      <c r="X150" s="136">
        <f t="shared" si="29"/>
        <v>1.0900000000000001</v>
      </c>
      <c r="Y150" s="136">
        <f t="shared" si="29"/>
        <v>1.0900000000000001</v>
      </c>
      <c r="Z150" s="136">
        <f t="shared" si="29"/>
        <v>1.0900000000000001</v>
      </c>
      <c r="AA150" s="136">
        <f t="shared" si="29"/>
        <v>1.0900000000000001</v>
      </c>
      <c r="AB150" s="136">
        <f t="shared" si="29"/>
        <v>1.0900000000000001</v>
      </c>
      <c r="AC150" s="136">
        <f t="shared" si="29"/>
        <v>1.0900000000000001</v>
      </c>
      <c r="AD150" s="136">
        <f t="shared" si="29"/>
        <v>1.0900000000000001</v>
      </c>
      <c r="AE150" s="136">
        <f t="shared" si="29"/>
        <v>1.0900000000000001</v>
      </c>
      <c r="AF150" s="136">
        <f t="shared" si="29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30"/>
        <v>1.58</v>
      </c>
      <c r="D151" s="136">
        <f t="shared" si="30"/>
        <v>1.58</v>
      </c>
      <c r="E151" s="136">
        <f t="shared" si="30"/>
        <v>1.58</v>
      </c>
      <c r="F151" s="136">
        <f t="shared" si="30"/>
        <v>1.58</v>
      </c>
      <c r="G151" s="136">
        <f t="shared" si="30"/>
        <v>1.58</v>
      </c>
      <c r="H151" s="136">
        <f t="shared" si="30"/>
        <v>1.58</v>
      </c>
      <c r="I151" s="136">
        <f t="shared" si="30"/>
        <v>1.58</v>
      </c>
      <c r="J151" s="136">
        <f t="shared" si="30"/>
        <v>1.58</v>
      </c>
      <c r="K151" s="136">
        <f t="shared" si="30"/>
        <v>1.58</v>
      </c>
      <c r="L151" s="136">
        <f t="shared" si="30"/>
        <v>1.58</v>
      </c>
      <c r="M151" s="136">
        <f t="shared" si="30"/>
        <v>1.58</v>
      </c>
      <c r="N151" s="136">
        <f t="shared" si="30"/>
        <v>1.58</v>
      </c>
      <c r="O151" s="136">
        <f t="shared" si="30"/>
        <v>1.58</v>
      </c>
      <c r="P151" s="136">
        <f t="shared" si="30"/>
        <v>1.58</v>
      </c>
      <c r="Q151" s="136">
        <f t="shared" si="30"/>
        <v>1.58</v>
      </c>
      <c r="R151" s="136">
        <f t="shared" si="27"/>
        <v>1.58</v>
      </c>
      <c r="S151" s="136">
        <f t="shared" si="27"/>
        <v>1.58</v>
      </c>
      <c r="T151" s="136">
        <f t="shared" si="27"/>
        <v>1.58</v>
      </c>
      <c r="U151" s="136">
        <f t="shared" si="27"/>
        <v>1.58</v>
      </c>
      <c r="V151" s="136">
        <f t="shared" si="29"/>
        <v>1.58</v>
      </c>
      <c r="W151" s="136">
        <f t="shared" si="29"/>
        <v>1.58</v>
      </c>
      <c r="X151" s="136">
        <f t="shared" si="29"/>
        <v>1.58</v>
      </c>
      <c r="Y151" s="136">
        <f t="shared" si="29"/>
        <v>1.58</v>
      </c>
      <c r="Z151" s="136">
        <f t="shared" si="29"/>
        <v>1.58</v>
      </c>
      <c r="AA151" s="136">
        <f t="shared" si="29"/>
        <v>1.58</v>
      </c>
      <c r="AB151" s="136">
        <f t="shared" si="29"/>
        <v>1.58</v>
      </c>
      <c r="AC151" s="136">
        <f t="shared" si="29"/>
        <v>1.58</v>
      </c>
      <c r="AD151" s="136">
        <f t="shared" si="29"/>
        <v>1.58</v>
      </c>
      <c r="AE151" s="136">
        <f t="shared" si="29"/>
        <v>1.58</v>
      </c>
      <c r="AF151" s="136">
        <f t="shared" si="29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30"/>
        <v>2</v>
      </c>
      <c r="D152" s="136">
        <f t="shared" si="30"/>
        <v>2</v>
      </c>
      <c r="E152" s="136">
        <f t="shared" si="30"/>
        <v>2</v>
      </c>
      <c r="F152" s="136">
        <f t="shared" si="30"/>
        <v>2</v>
      </c>
      <c r="G152" s="136">
        <f t="shared" si="30"/>
        <v>2</v>
      </c>
      <c r="H152" s="136">
        <f t="shared" si="30"/>
        <v>2</v>
      </c>
      <c r="I152" s="136">
        <f t="shared" si="30"/>
        <v>2</v>
      </c>
      <c r="J152" s="136">
        <f t="shared" si="30"/>
        <v>2</v>
      </c>
      <c r="K152" s="136">
        <f t="shared" si="30"/>
        <v>2</v>
      </c>
      <c r="L152" s="136">
        <f t="shared" si="30"/>
        <v>2</v>
      </c>
      <c r="M152" s="136">
        <f t="shared" si="30"/>
        <v>2</v>
      </c>
      <c r="N152" s="136">
        <f t="shared" si="30"/>
        <v>2</v>
      </c>
      <c r="O152" s="136">
        <f t="shared" si="30"/>
        <v>2</v>
      </c>
      <c r="P152" s="136">
        <f t="shared" si="30"/>
        <v>2</v>
      </c>
      <c r="Q152" s="136">
        <f t="shared" si="30"/>
        <v>2</v>
      </c>
      <c r="R152" s="136">
        <f t="shared" si="27"/>
        <v>2</v>
      </c>
      <c r="S152" s="136">
        <f t="shared" si="27"/>
        <v>2</v>
      </c>
      <c r="T152" s="136">
        <f t="shared" si="27"/>
        <v>2</v>
      </c>
      <c r="U152" s="136">
        <f t="shared" si="27"/>
        <v>2</v>
      </c>
      <c r="V152" s="136">
        <f t="shared" si="29"/>
        <v>2</v>
      </c>
      <c r="W152" s="136">
        <f t="shared" si="29"/>
        <v>2</v>
      </c>
      <c r="X152" s="136">
        <f t="shared" si="29"/>
        <v>2</v>
      </c>
      <c r="Y152" s="136">
        <f t="shared" si="29"/>
        <v>2</v>
      </c>
      <c r="Z152" s="136">
        <f t="shared" si="29"/>
        <v>2</v>
      </c>
      <c r="AA152" s="136">
        <f t="shared" si="29"/>
        <v>2</v>
      </c>
      <c r="AB152" s="136">
        <f t="shared" si="29"/>
        <v>2</v>
      </c>
      <c r="AC152" s="136">
        <f t="shared" si="29"/>
        <v>2</v>
      </c>
      <c r="AD152" s="136">
        <f t="shared" si="29"/>
        <v>2</v>
      </c>
      <c r="AE152" s="136">
        <f t="shared" si="29"/>
        <v>2</v>
      </c>
      <c r="AF152" s="136">
        <f t="shared" si="29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30"/>
        <v>0.47</v>
      </c>
      <c r="D153" s="136">
        <f t="shared" si="30"/>
        <v>0.47</v>
      </c>
      <c r="E153" s="136">
        <f t="shared" si="30"/>
        <v>0.47</v>
      </c>
      <c r="F153" s="136">
        <f t="shared" si="30"/>
        <v>0.47</v>
      </c>
      <c r="G153" s="136">
        <f t="shared" si="30"/>
        <v>0.47</v>
      </c>
      <c r="H153" s="136">
        <f t="shared" si="30"/>
        <v>0.47</v>
      </c>
      <c r="I153" s="136">
        <f t="shared" si="30"/>
        <v>0.47</v>
      </c>
      <c r="J153" s="136">
        <f t="shared" si="30"/>
        <v>0.47</v>
      </c>
      <c r="K153" s="136">
        <f t="shared" si="30"/>
        <v>0.47</v>
      </c>
      <c r="L153" s="136">
        <f t="shared" si="30"/>
        <v>0.47</v>
      </c>
      <c r="M153" s="136">
        <f t="shared" si="30"/>
        <v>0.47</v>
      </c>
      <c r="N153" s="136">
        <f t="shared" si="30"/>
        <v>0.47</v>
      </c>
      <c r="O153" s="136">
        <f t="shared" si="30"/>
        <v>0.47</v>
      </c>
      <c r="P153" s="136">
        <f t="shared" si="30"/>
        <v>0.47</v>
      </c>
      <c r="Q153" s="136">
        <f t="shared" si="30"/>
        <v>0.47</v>
      </c>
      <c r="R153" s="136">
        <f t="shared" si="27"/>
        <v>0.47</v>
      </c>
      <c r="S153" s="136">
        <f t="shared" si="27"/>
        <v>0.47</v>
      </c>
      <c r="T153" s="136">
        <f t="shared" si="27"/>
        <v>0.47</v>
      </c>
      <c r="U153" s="136">
        <f t="shared" si="27"/>
        <v>0.47</v>
      </c>
      <c r="V153" s="136">
        <f t="shared" si="29"/>
        <v>0.47</v>
      </c>
      <c r="W153" s="136">
        <f t="shared" si="29"/>
        <v>0.47</v>
      </c>
      <c r="X153" s="136">
        <f t="shared" si="29"/>
        <v>0.47</v>
      </c>
      <c r="Y153" s="136">
        <f t="shared" si="29"/>
        <v>0.47</v>
      </c>
      <c r="Z153" s="136">
        <f t="shared" si="29"/>
        <v>0.47</v>
      </c>
      <c r="AA153" s="136">
        <f t="shared" si="29"/>
        <v>0.47</v>
      </c>
      <c r="AB153" s="136">
        <f t="shared" si="29"/>
        <v>0.47</v>
      </c>
      <c r="AC153" s="136">
        <f t="shared" si="29"/>
        <v>0.47</v>
      </c>
      <c r="AD153" s="136">
        <f t="shared" si="29"/>
        <v>0.47</v>
      </c>
      <c r="AE153" s="136">
        <f t="shared" si="29"/>
        <v>0.47</v>
      </c>
      <c r="AF153" s="136">
        <f t="shared" si="29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30"/>
        <v>0</v>
      </c>
      <c r="D154" s="136">
        <f t="shared" si="30"/>
        <v>0</v>
      </c>
      <c r="E154" s="136">
        <f t="shared" si="30"/>
        <v>0</v>
      </c>
      <c r="F154" s="136">
        <f t="shared" si="30"/>
        <v>0</v>
      </c>
      <c r="G154" s="136">
        <f t="shared" si="30"/>
        <v>0</v>
      </c>
      <c r="H154" s="136">
        <f t="shared" si="30"/>
        <v>0</v>
      </c>
      <c r="I154" s="136">
        <f t="shared" si="30"/>
        <v>0</v>
      </c>
      <c r="J154" s="136">
        <f t="shared" si="30"/>
        <v>0</v>
      </c>
      <c r="K154" s="136">
        <f t="shared" si="30"/>
        <v>0</v>
      </c>
      <c r="L154" s="136">
        <f t="shared" si="30"/>
        <v>0</v>
      </c>
      <c r="M154" s="136">
        <f t="shared" si="30"/>
        <v>0</v>
      </c>
      <c r="N154" s="136">
        <f t="shared" si="30"/>
        <v>0</v>
      </c>
      <c r="O154" s="136">
        <f t="shared" si="30"/>
        <v>0</v>
      </c>
      <c r="P154" s="136">
        <f t="shared" si="30"/>
        <v>0</v>
      </c>
      <c r="Q154" s="136">
        <f t="shared" si="30"/>
        <v>0</v>
      </c>
      <c r="R154" s="136">
        <f t="shared" si="27"/>
        <v>0</v>
      </c>
      <c r="S154" s="136">
        <f t="shared" si="27"/>
        <v>0</v>
      </c>
      <c r="T154" s="136">
        <f t="shared" si="27"/>
        <v>0</v>
      </c>
      <c r="U154" s="136">
        <f t="shared" si="27"/>
        <v>0</v>
      </c>
      <c r="V154" s="136">
        <f t="shared" si="29"/>
        <v>0</v>
      </c>
      <c r="W154" s="136">
        <f t="shared" si="29"/>
        <v>0</v>
      </c>
      <c r="X154" s="136">
        <f t="shared" si="29"/>
        <v>0</v>
      </c>
      <c r="Y154" s="136">
        <f t="shared" si="29"/>
        <v>0</v>
      </c>
      <c r="Z154" s="136">
        <f t="shared" si="29"/>
        <v>0</v>
      </c>
      <c r="AA154" s="136">
        <f t="shared" si="29"/>
        <v>0</v>
      </c>
      <c r="AB154" s="136">
        <f t="shared" si="29"/>
        <v>0</v>
      </c>
      <c r="AC154" s="136">
        <f t="shared" si="29"/>
        <v>0</v>
      </c>
      <c r="AD154" s="136">
        <f t="shared" si="29"/>
        <v>0</v>
      </c>
      <c r="AE154" s="136">
        <f t="shared" si="29"/>
        <v>0</v>
      </c>
      <c r="AF154" s="136">
        <f t="shared" si="29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30"/>
        <v>0</v>
      </c>
      <c r="D155" s="136">
        <f t="shared" si="30"/>
        <v>0</v>
      </c>
      <c r="E155" s="136">
        <f t="shared" si="30"/>
        <v>0</v>
      </c>
      <c r="F155" s="136">
        <f t="shared" si="30"/>
        <v>0</v>
      </c>
      <c r="G155" s="136">
        <f t="shared" si="30"/>
        <v>0</v>
      </c>
      <c r="H155" s="136">
        <f t="shared" si="30"/>
        <v>0</v>
      </c>
      <c r="I155" s="136">
        <f t="shared" si="30"/>
        <v>0</v>
      </c>
      <c r="J155" s="136">
        <f t="shared" si="30"/>
        <v>0</v>
      </c>
      <c r="K155" s="136">
        <f t="shared" si="30"/>
        <v>0</v>
      </c>
      <c r="L155" s="136">
        <f t="shared" si="30"/>
        <v>0</v>
      </c>
      <c r="M155" s="136">
        <f t="shared" si="30"/>
        <v>0</v>
      </c>
      <c r="N155" s="136">
        <f t="shared" si="30"/>
        <v>0</v>
      </c>
      <c r="O155" s="136">
        <f t="shared" si="30"/>
        <v>0</v>
      </c>
      <c r="P155" s="136">
        <f t="shared" si="30"/>
        <v>0</v>
      </c>
      <c r="Q155" s="136">
        <f t="shared" si="30"/>
        <v>0</v>
      </c>
      <c r="R155" s="136">
        <f t="shared" si="27"/>
        <v>0</v>
      </c>
      <c r="S155" s="136">
        <f t="shared" si="27"/>
        <v>0</v>
      </c>
      <c r="T155" s="136">
        <f t="shared" si="27"/>
        <v>0</v>
      </c>
      <c r="U155" s="136">
        <f t="shared" si="27"/>
        <v>0</v>
      </c>
      <c r="V155" s="136">
        <f t="shared" si="29"/>
        <v>0</v>
      </c>
      <c r="W155" s="136">
        <f t="shared" si="29"/>
        <v>0</v>
      </c>
      <c r="X155" s="136">
        <f t="shared" si="29"/>
        <v>0</v>
      </c>
      <c r="Y155" s="136">
        <f t="shared" si="29"/>
        <v>0</v>
      </c>
      <c r="Z155" s="136">
        <f t="shared" si="29"/>
        <v>0</v>
      </c>
      <c r="AA155" s="136">
        <f t="shared" si="29"/>
        <v>0</v>
      </c>
      <c r="AB155" s="136">
        <f t="shared" si="29"/>
        <v>0</v>
      </c>
      <c r="AC155" s="136">
        <f t="shared" si="29"/>
        <v>0</v>
      </c>
      <c r="AD155" s="136">
        <f t="shared" si="29"/>
        <v>0</v>
      </c>
      <c r="AE155" s="136">
        <f t="shared" si="29"/>
        <v>0</v>
      </c>
      <c r="AF155" s="136">
        <f t="shared" si="29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30"/>
        <v>0.8</v>
      </c>
      <c r="D156" s="136">
        <f t="shared" si="30"/>
        <v>0.8</v>
      </c>
      <c r="E156" s="136">
        <f t="shared" si="30"/>
        <v>0.8</v>
      </c>
      <c r="F156" s="136">
        <f t="shared" si="30"/>
        <v>0.8</v>
      </c>
      <c r="G156" s="136">
        <f t="shared" si="30"/>
        <v>0.8</v>
      </c>
      <c r="H156" s="136">
        <f t="shared" si="30"/>
        <v>0.8</v>
      </c>
      <c r="I156" s="136">
        <f t="shared" si="30"/>
        <v>0.8</v>
      </c>
      <c r="J156" s="136">
        <f t="shared" si="30"/>
        <v>0.8</v>
      </c>
      <c r="K156" s="136">
        <f t="shared" si="30"/>
        <v>0.8</v>
      </c>
      <c r="L156" s="136">
        <f t="shared" si="30"/>
        <v>0.8</v>
      </c>
      <c r="M156" s="136">
        <f t="shared" si="30"/>
        <v>0.8</v>
      </c>
      <c r="N156" s="136">
        <f t="shared" si="30"/>
        <v>0.8</v>
      </c>
      <c r="O156" s="136">
        <f t="shared" si="30"/>
        <v>0.8</v>
      </c>
      <c r="P156" s="136">
        <f t="shared" si="30"/>
        <v>0.8</v>
      </c>
      <c r="Q156" s="136">
        <f t="shared" si="30"/>
        <v>0.8</v>
      </c>
      <c r="R156" s="136">
        <f t="shared" si="27"/>
        <v>0.8</v>
      </c>
      <c r="S156" s="136">
        <f t="shared" si="27"/>
        <v>0.8</v>
      </c>
      <c r="T156" s="136">
        <f t="shared" si="27"/>
        <v>0.8</v>
      </c>
      <c r="U156" s="136">
        <f t="shared" si="27"/>
        <v>0.8</v>
      </c>
      <c r="V156" s="136">
        <f t="shared" si="29"/>
        <v>0.8</v>
      </c>
      <c r="W156" s="136">
        <f t="shared" si="29"/>
        <v>0.8</v>
      </c>
      <c r="X156" s="136">
        <f t="shared" ref="X156:AF180" si="31">W156</f>
        <v>0.8</v>
      </c>
      <c r="Y156" s="136">
        <f t="shared" si="31"/>
        <v>0.8</v>
      </c>
      <c r="Z156" s="136">
        <f t="shared" si="31"/>
        <v>0.8</v>
      </c>
      <c r="AA156" s="136">
        <f t="shared" si="31"/>
        <v>0.8</v>
      </c>
      <c r="AB156" s="136">
        <f t="shared" si="31"/>
        <v>0.8</v>
      </c>
      <c r="AC156" s="136">
        <f t="shared" si="31"/>
        <v>0.8</v>
      </c>
      <c r="AD156" s="136">
        <f t="shared" si="31"/>
        <v>0.8</v>
      </c>
      <c r="AE156" s="136">
        <f t="shared" si="31"/>
        <v>0.8</v>
      </c>
      <c r="AF156" s="136">
        <f t="shared" si="31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30"/>
        <v>1.5</v>
      </c>
      <c r="D157" s="136">
        <f t="shared" si="30"/>
        <v>1.5</v>
      </c>
      <c r="E157" s="136">
        <f t="shared" si="30"/>
        <v>1.5</v>
      </c>
      <c r="F157" s="136">
        <f t="shared" si="30"/>
        <v>1.5</v>
      </c>
      <c r="G157" s="136">
        <f t="shared" si="30"/>
        <v>1.5</v>
      </c>
      <c r="H157" s="136">
        <f t="shared" si="30"/>
        <v>1.5</v>
      </c>
      <c r="I157" s="136">
        <f t="shared" si="30"/>
        <v>1.5</v>
      </c>
      <c r="J157" s="136">
        <f t="shared" si="30"/>
        <v>1.5</v>
      </c>
      <c r="K157" s="136">
        <f t="shared" si="30"/>
        <v>1.5</v>
      </c>
      <c r="L157" s="136">
        <f t="shared" si="30"/>
        <v>1.5</v>
      </c>
      <c r="M157" s="136">
        <f t="shared" si="30"/>
        <v>1.5</v>
      </c>
      <c r="N157" s="136">
        <f t="shared" si="30"/>
        <v>1.5</v>
      </c>
      <c r="O157" s="136">
        <f t="shared" si="30"/>
        <v>1.5</v>
      </c>
      <c r="P157" s="136">
        <f t="shared" si="30"/>
        <v>1.5</v>
      </c>
      <c r="Q157" s="136">
        <f t="shared" si="30"/>
        <v>1.5</v>
      </c>
      <c r="R157" s="136">
        <f t="shared" si="27"/>
        <v>1.5</v>
      </c>
      <c r="S157" s="136">
        <f t="shared" si="27"/>
        <v>1.5</v>
      </c>
      <c r="T157" s="136">
        <f t="shared" si="27"/>
        <v>1.5</v>
      </c>
      <c r="U157" s="136">
        <f t="shared" si="27"/>
        <v>1.5</v>
      </c>
      <c r="V157" s="136">
        <f t="shared" si="27"/>
        <v>1.5</v>
      </c>
      <c r="W157" s="136">
        <f t="shared" si="27"/>
        <v>1.5</v>
      </c>
      <c r="X157" s="136">
        <f t="shared" si="31"/>
        <v>1.5</v>
      </c>
      <c r="Y157" s="136">
        <f t="shared" si="31"/>
        <v>1.5</v>
      </c>
      <c r="Z157" s="136">
        <f t="shared" si="31"/>
        <v>1.5</v>
      </c>
      <c r="AA157" s="136">
        <f t="shared" si="31"/>
        <v>1.5</v>
      </c>
      <c r="AB157" s="136">
        <f t="shared" si="31"/>
        <v>1.5</v>
      </c>
      <c r="AC157" s="136">
        <f t="shared" si="31"/>
        <v>1.5</v>
      </c>
      <c r="AD157" s="136">
        <f t="shared" si="31"/>
        <v>1.5</v>
      </c>
      <c r="AE157" s="136">
        <f t="shared" si="31"/>
        <v>1.5</v>
      </c>
      <c r="AF157" s="136">
        <f t="shared" si="31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30"/>
        <v>1</v>
      </c>
      <c r="D158" s="136">
        <f t="shared" si="30"/>
        <v>1</v>
      </c>
      <c r="E158" s="136">
        <f t="shared" si="30"/>
        <v>1</v>
      </c>
      <c r="F158" s="136">
        <f t="shared" si="30"/>
        <v>1</v>
      </c>
      <c r="G158" s="136">
        <f t="shared" si="30"/>
        <v>1</v>
      </c>
      <c r="H158" s="136">
        <f t="shared" si="30"/>
        <v>1</v>
      </c>
      <c r="I158" s="136">
        <f t="shared" si="30"/>
        <v>1</v>
      </c>
      <c r="J158" s="136">
        <f t="shared" si="30"/>
        <v>1</v>
      </c>
      <c r="K158" s="136">
        <f t="shared" si="30"/>
        <v>1</v>
      </c>
      <c r="L158" s="136">
        <f t="shared" si="30"/>
        <v>1</v>
      </c>
      <c r="M158" s="136">
        <f t="shared" si="30"/>
        <v>1</v>
      </c>
      <c r="N158" s="136">
        <f t="shared" si="30"/>
        <v>1</v>
      </c>
      <c r="O158" s="136">
        <f t="shared" si="30"/>
        <v>1</v>
      </c>
      <c r="P158" s="136">
        <f t="shared" si="30"/>
        <v>1</v>
      </c>
      <c r="Q158" s="136">
        <f t="shared" si="30"/>
        <v>1</v>
      </c>
      <c r="R158" s="136">
        <f t="shared" si="27"/>
        <v>1</v>
      </c>
      <c r="S158" s="136">
        <f t="shared" si="27"/>
        <v>1</v>
      </c>
      <c r="T158" s="136">
        <f t="shared" si="27"/>
        <v>1</v>
      </c>
      <c r="U158" s="136">
        <f t="shared" si="27"/>
        <v>1</v>
      </c>
      <c r="V158" s="136">
        <f t="shared" si="27"/>
        <v>1</v>
      </c>
      <c r="W158" s="136">
        <f t="shared" si="27"/>
        <v>1</v>
      </c>
      <c r="X158" s="136">
        <f t="shared" si="31"/>
        <v>1</v>
      </c>
      <c r="Y158" s="136">
        <f t="shared" si="31"/>
        <v>1</v>
      </c>
      <c r="Z158" s="136">
        <f t="shared" si="31"/>
        <v>1</v>
      </c>
      <c r="AA158" s="136">
        <f t="shared" si="31"/>
        <v>1</v>
      </c>
      <c r="AB158" s="136">
        <f t="shared" si="31"/>
        <v>1</v>
      </c>
      <c r="AC158" s="136">
        <f t="shared" si="31"/>
        <v>1</v>
      </c>
      <c r="AD158" s="136">
        <f t="shared" si="31"/>
        <v>1</v>
      </c>
      <c r="AE158" s="136">
        <f t="shared" si="31"/>
        <v>1</v>
      </c>
      <c r="AF158" s="136">
        <f t="shared" si="31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30"/>
        <v>1</v>
      </c>
      <c r="D159" s="136">
        <f t="shared" si="30"/>
        <v>1</v>
      </c>
      <c r="E159" s="136">
        <f t="shared" si="30"/>
        <v>1</v>
      </c>
      <c r="F159" s="136">
        <f t="shared" si="30"/>
        <v>1</v>
      </c>
      <c r="G159" s="136">
        <f t="shared" si="30"/>
        <v>1</v>
      </c>
      <c r="H159" s="136">
        <f t="shared" si="30"/>
        <v>1</v>
      </c>
      <c r="I159" s="136">
        <f t="shared" si="30"/>
        <v>1</v>
      </c>
      <c r="J159" s="136">
        <f t="shared" si="30"/>
        <v>1</v>
      </c>
      <c r="K159" s="136">
        <f t="shared" si="30"/>
        <v>1</v>
      </c>
      <c r="L159" s="136">
        <f t="shared" si="30"/>
        <v>1</v>
      </c>
      <c r="M159" s="136">
        <f t="shared" si="30"/>
        <v>1</v>
      </c>
      <c r="N159" s="136">
        <f t="shared" si="30"/>
        <v>1</v>
      </c>
      <c r="O159" s="136">
        <f t="shared" si="30"/>
        <v>1</v>
      </c>
      <c r="P159" s="136">
        <f t="shared" si="30"/>
        <v>1</v>
      </c>
      <c r="Q159" s="136">
        <f t="shared" si="30"/>
        <v>1</v>
      </c>
      <c r="R159" s="136">
        <f t="shared" si="27"/>
        <v>1</v>
      </c>
      <c r="S159" s="136">
        <f t="shared" si="27"/>
        <v>1</v>
      </c>
      <c r="T159" s="136">
        <f t="shared" si="27"/>
        <v>1</v>
      </c>
      <c r="U159" s="136">
        <f t="shared" si="27"/>
        <v>1</v>
      </c>
      <c r="V159" s="136">
        <f t="shared" si="27"/>
        <v>1</v>
      </c>
      <c r="W159" s="136">
        <f t="shared" si="27"/>
        <v>1</v>
      </c>
      <c r="X159" s="136">
        <f t="shared" si="31"/>
        <v>1</v>
      </c>
      <c r="Y159" s="136">
        <f t="shared" si="31"/>
        <v>1</v>
      </c>
      <c r="Z159" s="136">
        <f t="shared" si="31"/>
        <v>1</v>
      </c>
      <c r="AA159" s="136">
        <f t="shared" si="31"/>
        <v>1</v>
      </c>
      <c r="AB159" s="136">
        <f t="shared" si="31"/>
        <v>1</v>
      </c>
      <c r="AC159" s="136">
        <f t="shared" si="31"/>
        <v>1</v>
      </c>
      <c r="AD159" s="136">
        <f t="shared" si="31"/>
        <v>1</v>
      </c>
      <c r="AE159" s="136">
        <f t="shared" si="31"/>
        <v>1</v>
      </c>
      <c r="AF159" s="136">
        <f t="shared" si="31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30"/>
        <v>0.42</v>
      </c>
      <c r="D160" s="136">
        <f t="shared" si="30"/>
        <v>0.42</v>
      </c>
      <c r="E160" s="136">
        <f t="shared" si="30"/>
        <v>0.42</v>
      </c>
      <c r="F160" s="136">
        <f t="shared" si="30"/>
        <v>0.42</v>
      </c>
      <c r="G160" s="136">
        <f t="shared" si="30"/>
        <v>0.42</v>
      </c>
      <c r="H160" s="136">
        <f t="shared" si="30"/>
        <v>0.42</v>
      </c>
      <c r="I160" s="136">
        <f t="shared" si="30"/>
        <v>0.42</v>
      </c>
      <c r="J160" s="136">
        <f t="shared" si="30"/>
        <v>0.42</v>
      </c>
      <c r="K160" s="136">
        <f t="shared" si="30"/>
        <v>0.42</v>
      </c>
      <c r="L160" s="136">
        <f t="shared" si="30"/>
        <v>0.42</v>
      </c>
      <c r="M160" s="136">
        <f t="shared" si="30"/>
        <v>0.42</v>
      </c>
      <c r="N160" s="136">
        <f t="shared" si="30"/>
        <v>0.42</v>
      </c>
      <c r="O160" s="136">
        <f t="shared" si="30"/>
        <v>0.42</v>
      </c>
      <c r="P160" s="136">
        <f t="shared" si="30"/>
        <v>0.42</v>
      </c>
      <c r="Q160" s="136">
        <f t="shared" si="30"/>
        <v>0.42</v>
      </c>
      <c r="R160" s="136">
        <f t="shared" si="27"/>
        <v>0.42</v>
      </c>
      <c r="S160" s="136">
        <f t="shared" si="27"/>
        <v>0.42</v>
      </c>
      <c r="T160" s="136">
        <f t="shared" si="27"/>
        <v>0.42</v>
      </c>
      <c r="U160" s="136">
        <f t="shared" si="27"/>
        <v>0.42</v>
      </c>
      <c r="V160" s="136">
        <f t="shared" si="27"/>
        <v>0.42</v>
      </c>
      <c r="W160" s="136">
        <f t="shared" si="27"/>
        <v>0.42</v>
      </c>
      <c r="X160" s="136">
        <f t="shared" si="31"/>
        <v>0.42</v>
      </c>
      <c r="Y160" s="136">
        <f t="shared" si="31"/>
        <v>0.42</v>
      </c>
      <c r="Z160" s="136">
        <f t="shared" si="31"/>
        <v>0.42</v>
      </c>
      <c r="AA160" s="136">
        <f t="shared" si="31"/>
        <v>0.42</v>
      </c>
      <c r="AB160" s="136">
        <f t="shared" si="31"/>
        <v>0.42</v>
      </c>
      <c r="AC160" s="136">
        <f t="shared" si="31"/>
        <v>0.42</v>
      </c>
      <c r="AD160" s="136">
        <f t="shared" si="31"/>
        <v>0.42</v>
      </c>
      <c r="AE160" s="136">
        <f t="shared" si="31"/>
        <v>0.42</v>
      </c>
      <c r="AF160" s="136">
        <f t="shared" si="31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30"/>
        <v>0.46</v>
      </c>
      <c r="D161" s="136">
        <f t="shared" si="30"/>
        <v>0.46</v>
      </c>
      <c r="E161" s="136">
        <f t="shared" si="30"/>
        <v>0.46</v>
      </c>
      <c r="F161" s="136">
        <f t="shared" si="30"/>
        <v>0.46</v>
      </c>
      <c r="G161" s="136">
        <f t="shared" si="30"/>
        <v>0.46</v>
      </c>
      <c r="H161" s="136">
        <f t="shared" si="30"/>
        <v>0.46</v>
      </c>
      <c r="I161" s="136">
        <f t="shared" si="30"/>
        <v>0.46</v>
      </c>
      <c r="J161" s="136">
        <f t="shared" si="30"/>
        <v>0.46</v>
      </c>
      <c r="K161" s="136">
        <f t="shared" si="30"/>
        <v>0.46</v>
      </c>
      <c r="L161" s="136">
        <f t="shared" si="30"/>
        <v>0.46</v>
      </c>
      <c r="M161" s="136">
        <f t="shared" si="30"/>
        <v>0.46</v>
      </c>
      <c r="N161" s="136">
        <f t="shared" si="30"/>
        <v>0.46</v>
      </c>
      <c r="O161" s="136">
        <f t="shared" si="30"/>
        <v>0.46</v>
      </c>
      <c r="P161" s="136">
        <f t="shared" si="30"/>
        <v>0.46</v>
      </c>
      <c r="Q161" s="136">
        <f t="shared" si="30"/>
        <v>0.46</v>
      </c>
      <c r="R161" s="136">
        <f t="shared" si="27"/>
        <v>0.46</v>
      </c>
      <c r="S161" s="136">
        <f t="shared" si="27"/>
        <v>0.46</v>
      </c>
      <c r="T161" s="136">
        <f t="shared" si="27"/>
        <v>0.46</v>
      </c>
      <c r="U161" s="136">
        <f t="shared" si="27"/>
        <v>0.46</v>
      </c>
      <c r="V161" s="136">
        <f t="shared" si="27"/>
        <v>0.46</v>
      </c>
      <c r="W161" s="136">
        <f t="shared" si="27"/>
        <v>0.46</v>
      </c>
      <c r="X161" s="136">
        <f t="shared" si="31"/>
        <v>0.46</v>
      </c>
      <c r="Y161" s="136">
        <f t="shared" si="31"/>
        <v>0.46</v>
      </c>
      <c r="Z161" s="136">
        <f t="shared" si="31"/>
        <v>0.46</v>
      </c>
      <c r="AA161" s="136">
        <f t="shared" si="31"/>
        <v>0.46</v>
      </c>
      <c r="AB161" s="136">
        <f t="shared" si="31"/>
        <v>0.46</v>
      </c>
      <c r="AC161" s="136">
        <f t="shared" si="31"/>
        <v>0.46</v>
      </c>
      <c r="AD161" s="136">
        <f t="shared" si="31"/>
        <v>0.46</v>
      </c>
      <c r="AE161" s="136">
        <f t="shared" si="31"/>
        <v>0.46</v>
      </c>
      <c r="AF161" s="136">
        <f t="shared" si="31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30"/>
        <v>0.85</v>
      </c>
      <c r="D162" s="136">
        <f t="shared" si="30"/>
        <v>0.85</v>
      </c>
      <c r="E162" s="136">
        <f t="shared" si="30"/>
        <v>0.85</v>
      </c>
      <c r="F162" s="136">
        <f t="shared" si="30"/>
        <v>0.85</v>
      </c>
      <c r="G162" s="136">
        <f t="shared" si="30"/>
        <v>0.85</v>
      </c>
      <c r="H162" s="136">
        <f t="shared" si="30"/>
        <v>0.85</v>
      </c>
      <c r="I162" s="136">
        <f t="shared" si="30"/>
        <v>0.85</v>
      </c>
      <c r="J162" s="136">
        <f t="shared" si="30"/>
        <v>0.85</v>
      </c>
      <c r="K162" s="136">
        <f t="shared" si="30"/>
        <v>0.85</v>
      </c>
      <c r="L162" s="136">
        <f t="shared" si="30"/>
        <v>0.85</v>
      </c>
      <c r="M162" s="136">
        <f t="shared" si="30"/>
        <v>0.85</v>
      </c>
      <c r="N162" s="136">
        <f t="shared" si="30"/>
        <v>0.85</v>
      </c>
      <c r="O162" s="136">
        <f t="shared" si="30"/>
        <v>0.85</v>
      </c>
      <c r="P162" s="136">
        <f t="shared" si="30"/>
        <v>0.85</v>
      </c>
      <c r="Q162" s="136">
        <f t="shared" si="30"/>
        <v>0.85</v>
      </c>
      <c r="R162" s="136">
        <f t="shared" si="27"/>
        <v>0.85</v>
      </c>
      <c r="S162" s="136">
        <f t="shared" si="27"/>
        <v>0.85</v>
      </c>
      <c r="T162" s="136">
        <f t="shared" si="27"/>
        <v>0.85</v>
      </c>
      <c r="U162" s="136">
        <f t="shared" si="27"/>
        <v>0.85</v>
      </c>
      <c r="V162" s="136">
        <f t="shared" si="27"/>
        <v>0.85</v>
      </c>
      <c r="W162" s="136">
        <f t="shared" si="27"/>
        <v>0.85</v>
      </c>
      <c r="X162" s="136">
        <f t="shared" si="31"/>
        <v>0.85</v>
      </c>
      <c r="Y162" s="136">
        <f t="shared" si="31"/>
        <v>0.85</v>
      </c>
      <c r="Z162" s="136">
        <f t="shared" si="31"/>
        <v>0.85</v>
      </c>
      <c r="AA162" s="136">
        <f t="shared" si="31"/>
        <v>0.85</v>
      </c>
      <c r="AB162" s="136">
        <f t="shared" si="31"/>
        <v>0.85</v>
      </c>
      <c r="AC162" s="136">
        <f t="shared" si="31"/>
        <v>0.85</v>
      </c>
      <c r="AD162" s="136">
        <f t="shared" si="31"/>
        <v>0.85</v>
      </c>
      <c r="AE162" s="136">
        <f t="shared" si="31"/>
        <v>0.85</v>
      </c>
      <c r="AF162" s="136">
        <f t="shared" si="31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30"/>
        <v>0.9</v>
      </c>
      <c r="D163" s="136">
        <f t="shared" si="30"/>
        <v>0.9</v>
      </c>
      <c r="E163" s="136">
        <f t="shared" si="30"/>
        <v>0.9</v>
      </c>
      <c r="F163" s="136">
        <f t="shared" si="30"/>
        <v>0.9</v>
      </c>
      <c r="G163" s="136">
        <f t="shared" si="30"/>
        <v>0.9</v>
      </c>
      <c r="H163" s="136">
        <f t="shared" si="30"/>
        <v>0.9</v>
      </c>
      <c r="I163" s="136">
        <f t="shared" si="30"/>
        <v>0.9</v>
      </c>
      <c r="J163" s="136">
        <f t="shared" si="30"/>
        <v>0.9</v>
      </c>
      <c r="K163" s="136">
        <f t="shared" si="30"/>
        <v>0.9</v>
      </c>
      <c r="L163" s="136">
        <f t="shared" si="30"/>
        <v>0.9</v>
      </c>
      <c r="M163" s="136">
        <f t="shared" si="30"/>
        <v>0.9</v>
      </c>
      <c r="N163" s="136">
        <f t="shared" si="30"/>
        <v>0.9</v>
      </c>
      <c r="O163" s="136">
        <f t="shared" si="30"/>
        <v>0.9</v>
      </c>
      <c r="P163" s="136">
        <f t="shared" si="30"/>
        <v>0.9</v>
      </c>
      <c r="Q163" s="136">
        <f t="shared" si="30"/>
        <v>0.9</v>
      </c>
      <c r="R163" s="136">
        <f t="shared" si="27"/>
        <v>0.9</v>
      </c>
      <c r="S163" s="136">
        <f t="shared" si="27"/>
        <v>0.9</v>
      </c>
      <c r="T163" s="136">
        <f t="shared" si="27"/>
        <v>0.9</v>
      </c>
      <c r="U163" s="136">
        <f t="shared" si="27"/>
        <v>0.9</v>
      </c>
      <c r="V163" s="136">
        <f t="shared" si="27"/>
        <v>0.9</v>
      </c>
      <c r="W163" s="136">
        <f t="shared" si="27"/>
        <v>0.9</v>
      </c>
      <c r="X163" s="136">
        <f t="shared" si="31"/>
        <v>0.9</v>
      </c>
      <c r="Y163" s="136">
        <f t="shared" si="31"/>
        <v>0.9</v>
      </c>
      <c r="Z163" s="136">
        <f t="shared" si="31"/>
        <v>0.9</v>
      </c>
      <c r="AA163" s="136">
        <f t="shared" si="31"/>
        <v>0.9</v>
      </c>
      <c r="AB163" s="136">
        <f t="shared" si="31"/>
        <v>0.9</v>
      </c>
      <c r="AC163" s="136">
        <f t="shared" si="31"/>
        <v>0.9</v>
      </c>
      <c r="AD163" s="136">
        <f t="shared" si="31"/>
        <v>0.9</v>
      </c>
      <c r="AE163" s="136">
        <f t="shared" si="31"/>
        <v>0.9</v>
      </c>
      <c r="AF163" s="136">
        <f t="shared" si="31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30"/>
        <v>0.44</v>
      </c>
      <c r="D164" s="136">
        <f t="shared" si="30"/>
        <v>0.44</v>
      </c>
      <c r="E164" s="136">
        <f t="shared" si="30"/>
        <v>0.44</v>
      </c>
      <c r="F164" s="136">
        <f t="shared" si="30"/>
        <v>0.44</v>
      </c>
      <c r="G164" s="136">
        <f t="shared" si="30"/>
        <v>0.44</v>
      </c>
      <c r="H164" s="136">
        <f t="shared" si="30"/>
        <v>0.44</v>
      </c>
      <c r="I164" s="136">
        <f t="shared" si="30"/>
        <v>0.44</v>
      </c>
      <c r="J164" s="136">
        <f t="shared" si="30"/>
        <v>0.44</v>
      </c>
      <c r="K164" s="136">
        <f t="shared" si="30"/>
        <v>0.44</v>
      </c>
      <c r="L164" s="136">
        <f t="shared" si="30"/>
        <v>0.44</v>
      </c>
      <c r="M164" s="136">
        <f t="shared" si="30"/>
        <v>0.44</v>
      </c>
      <c r="N164" s="136">
        <f t="shared" si="30"/>
        <v>0.44</v>
      </c>
      <c r="O164" s="136">
        <f t="shared" si="30"/>
        <v>0.44</v>
      </c>
      <c r="P164" s="136">
        <f t="shared" si="30"/>
        <v>0.44</v>
      </c>
      <c r="Q164" s="136">
        <f t="shared" si="30"/>
        <v>0.44</v>
      </c>
      <c r="R164" s="136">
        <f t="shared" si="27"/>
        <v>0.44</v>
      </c>
      <c r="S164" s="136">
        <f t="shared" si="27"/>
        <v>0.44</v>
      </c>
      <c r="T164" s="136">
        <f t="shared" si="27"/>
        <v>0.44</v>
      </c>
      <c r="U164" s="136">
        <f t="shared" si="27"/>
        <v>0.44</v>
      </c>
      <c r="V164" s="136">
        <f t="shared" si="27"/>
        <v>0.44</v>
      </c>
      <c r="W164" s="136">
        <f t="shared" si="27"/>
        <v>0.44</v>
      </c>
      <c r="X164" s="136">
        <f t="shared" si="31"/>
        <v>0.44</v>
      </c>
      <c r="Y164" s="136">
        <f t="shared" si="31"/>
        <v>0.44</v>
      </c>
      <c r="Z164" s="136">
        <f t="shared" si="31"/>
        <v>0.44</v>
      </c>
      <c r="AA164" s="136">
        <f t="shared" si="31"/>
        <v>0.44</v>
      </c>
      <c r="AB164" s="136">
        <f t="shared" si="31"/>
        <v>0.44</v>
      </c>
      <c r="AC164" s="136">
        <f t="shared" si="31"/>
        <v>0.44</v>
      </c>
      <c r="AD164" s="136">
        <f t="shared" si="31"/>
        <v>0.44</v>
      </c>
      <c r="AE164" s="136">
        <f t="shared" si="31"/>
        <v>0.44</v>
      </c>
      <c r="AF164" s="136">
        <f t="shared" si="31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2">B165</f>
        <v>0.9</v>
      </c>
      <c r="D165" s="136">
        <f t="shared" si="32"/>
        <v>0.9</v>
      </c>
      <c r="E165" s="136">
        <f t="shared" si="32"/>
        <v>0.9</v>
      </c>
      <c r="F165" s="136">
        <f t="shared" si="32"/>
        <v>0.9</v>
      </c>
      <c r="G165" s="136">
        <f t="shared" si="32"/>
        <v>0.9</v>
      </c>
      <c r="H165" s="136">
        <f t="shared" si="32"/>
        <v>0.9</v>
      </c>
      <c r="I165" s="136">
        <f t="shared" si="32"/>
        <v>0.9</v>
      </c>
      <c r="J165" s="136">
        <f t="shared" si="32"/>
        <v>0.9</v>
      </c>
      <c r="K165" s="136">
        <f t="shared" si="32"/>
        <v>0.9</v>
      </c>
      <c r="L165" s="136">
        <f t="shared" si="32"/>
        <v>0.9</v>
      </c>
      <c r="M165" s="136">
        <f t="shared" si="32"/>
        <v>0.9</v>
      </c>
      <c r="N165" s="136">
        <f t="shared" si="32"/>
        <v>0.9</v>
      </c>
      <c r="O165" s="136">
        <f t="shared" si="32"/>
        <v>0.9</v>
      </c>
      <c r="P165" s="136">
        <f t="shared" si="32"/>
        <v>0.9</v>
      </c>
      <c r="Q165" s="136">
        <f t="shared" si="32"/>
        <v>0.9</v>
      </c>
      <c r="R165" s="136">
        <f t="shared" si="27"/>
        <v>0.9</v>
      </c>
      <c r="S165" s="136">
        <f t="shared" si="27"/>
        <v>0.9</v>
      </c>
      <c r="T165" s="136">
        <f t="shared" si="27"/>
        <v>0.9</v>
      </c>
      <c r="U165" s="136">
        <f t="shared" si="27"/>
        <v>0.9</v>
      </c>
      <c r="V165" s="136">
        <f t="shared" si="27"/>
        <v>0.9</v>
      </c>
      <c r="W165" s="136">
        <f t="shared" si="27"/>
        <v>0.9</v>
      </c>
      <c r="X165" s="136">
        <f t="shared" si="31"/>
        <v>0.9</v>
      </c>
      <c r="Y165" s="136">
        <f t="shared" si="31"/>
        <v>0.9</v>
      </c>
      <c r="Z165" s="136">
        <f t="shared" si="31"/>
        <v>0.9</v>
      </c>
      <c r="AA165" s="136">
        <f t="shared" si="31"/>
        <v>0.9</v>
      </c>
      <c r="AB165" s="136">
        <f t="shared" si="31"/>
        <v>0.9</v>
      </c>
      <c r="AC165" s="136">
        <f t="shared" si="31"/>
        <v>0.9</v>
      </c>
      <c r="AD165" s="136">
        <f t="shared" si="31"/>
        <v>0.9</v>
      </c>
      <c r="AE165" s="136">
        <f t="shared" si="31"/>
        <v>0.9</v>
      </c>
      <c r="AF165" s="136">
        <f t="shared" si="31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2"/>
        <v>2.1</v>
      </c>
      <c r="D166" s="136">
        <f t="shared" si="32"/>
        <v>2.1</v>
      </c>
      <c r="E166" s="136">
        <f t="shared" si="32"/>
        <v>2.1</v>
      </c>
      <c r="F166" s="136">
        <f t="shared" si="32"/>
        <v>2.1</v>
      </c>
      <c r="G166" s="136">
        <f t="shared" si="32"/>
        <v>2.1</v>
      </c>
      <c r="H166" s="136">
        <f t="shared" si="32"/>
        <v>2.1</v>
      </c>
      <c r="I166" s="136">
        <f t="shared" si="32"/>
        <v>2.1</v>
      </c>
      <c r="J166" s="136">
        <f t="shared" si="32"/>
        <v>2.1</v>
      </c>
      <c r="K166" s="136">
        <f t="shared" si="32"/>
        <v>2.1</v>
      </c>
      <c r="L166" s="136">
        <f t="shared" si="32"/>
        <v>2.1</v>
      </c>
      <c r="M166" s="136">
        <f t="shared" si="32"/>
        <v>2.1</v>
      </c>
      <c r="N166" s="136">
        <f t="shared" si="32"/>
        <v>2.1</v>
      </c>
      <c r="O166" s="136">
        <f t="shared" si="32"/>
        <v>2.1</v>
      </c>
      <c r="P166" s="136">
        <f t="shared" si="32"/>
        <v>2.1</v>
      </c>
      <c r="Q166" s="136">
        <f t="shared" si="32"/>
        <v>2.1</v>
      </c>
      <c r="R166" s="136">
        <f t="shared" si="27"/>
        <v>2.1</v>
      </c>
      <c r="S166" s="136">
        <f t="shared" si="27"/>
        <v>2.1</v>
      </c>
      <c r="T166" s="136">
        <f t="shared" si="27"/>
        <v>2.1</v>
      </c>
      <c r="U166" s="136">
        <f t="shared" si="27"/>
        <v>2.1</v>
      </c>
      <c r="V166" s="136">
        <f t="shared" si="27"/>
        <v>2.1</v>
      </c>
      <c r="W166" s="136">
        <f t="shared" si="27"/>
        <v>2.1</v>
      </c>
      <c r="X166" s="136">
        <f t="shared" si="31"/>
        <v>2.1</v>
      </c>
      <c r="Y166" s="136">
        <f t="shared" si="31"/>
        <v>2.1</v>
      </c>
      <c r="Z166" s="136">
        <f t="shared" si="31"/>
        <v>2.1</v>
      </c>
      <c r="AA166" s="136">
        <f t="shared" si="31"/>
        <v>2.1</v>
      </c>
      <c r="AB166" s="136">
        <f t="shared" si="31"/>
        <v>2.1</v>
      </c>
      <c r="AC166" s="136">
        <f t="shared" si="31"/>
        <v>2.1</v>
      </c>
      <c r="AD166" s="136">
        <f t="shared" si="31"/>
        <v>2.1</v>
      </c>
      <c r="AE166" s="136">
        <f t="shared" si="31"/>
        <v>2.1</v>
      </c>
      <c r="AF166" s="136">
        <f t="shared" si="31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2"/>
        <v>0.9</v>
      </c>
      <c r="D167" s="136">
        <f t="shared" si="32"/>
        <v>0.9</v>
      </c>
      <c r="E167" s="136">
        <f t="shared" si="32"/>
        <v>0.9</v>
      </c>
      <c r="F167" s="136">
        <f t="shared" si="32"/>
        <v>0.9</v>
      </c>
      <c r="G167" s="136">
        <f t="shared" si="32"/>
        <v>0.9</v>
      </c>
      <c r="H167" s="136">
        <f t="shared" si="32"/>
        <v>0.9</v>
      </c>
      <c r="I167" s="136">
        <f t="shared" si="32"/>
        <v>0.9</v>
      </c>
      <c r="J167" s="136">
        <f t="shared" si="32"/>
        <v>0.9</v>
      </c>
      <c r="K167" s="136">
        <f t="shared" si="32"/>
        <v>0.9</v>
      </c>
      <c r="L167" s="136">
        <f t="shared" si="32"/>
        <v>0.9</v>
      </c>
      <c r="M167" s="136">
        <f t="shared" si="32"/>
        <v>0.9</v>
      </c>
      <c r="N167" s="136">
        <f t="shared" si="32"/>
        <v>0.9</v>
      </c>
      <c r="O167" s="136">
        <f t="shared" si="32"/>
        <v>0.9</v>
      </c>
      <c r="P167" s="136">
        <f t="shared" si="32"/>
        <v>0.9</v>
      </c>
      <c r="Q167" s="136">
        <f t="shared" si="32"/>
        <v>0.9</v>
      </c>
      <c r="R167" s="136">
        <f t="shared" si="27"/>
        <v>0.9</v>
      </c>
      <c r="S167" s="136">
        <f t="shared" si="27"/>
        <v>0.9</v>
      </c>
      <c r="T167" s="136">
        <f t="shared" si="27"/>
        <v>0.9</v>
      </c>
      <c r="U167" s="136">
        <f t="shared" si="27"/>
        <v>0.9</v>
      </c>
      <c r="V167" s="136">
        <f t="shared" si="27"/>
        <v>0.9</v>
      </c>
      <c r="W167" s="136">
        <f t="shared" si="27"/>
        <v>0.9</v>
      </c>
      <c r="X167" s="136">
        <f t="shared" si="31"/>
        <v>0.9</v>
      </c>
      <c r="Y167" s="136">
        <f t="shared" si="31"/>
        <v>0.9</v>
      </c>
      <c r="Z167" s="136">
        <f t="shared" si="31"/>
        <v>0.9</v>
      </c>
      <c r="AA167" s="136">
        <f t="shared" si="31"/>
        <v>0.9</v>
      </c>
      <c r="AB167" s="136">
        <f t="shared" si="31"/>
        <v>0.9</v>
      </c>
      <c r="AC167" s="136">
        <f t="shared" si="31"/>
        <v>0.9</v>
      </c>
      <c r="AD167" s="136">
        <f t="shared" si="31"/>
        <v>0.9</v>
      </c>
      <c r="AE167" s="136">
        <f t="shared" si="31"/>
        <v>0.9</v>
      </c>
      <c r="AF167" s="136">
        <f t="shared" si="31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2"/>
        <v>0.57999999999999996</v>
      </c>
      <c r="D168" s="136">
        <f t="shared" si="32"/>
        <v>0.57999999999999996</v>
      </c>
      <c r="E168" s="136">
        <f t="shared" si="32"/>
        <v>0.57999999999999996</v>
      </c>
      <c r="F168" s="136">
        <f t="shared" si="32"/>
        <v>0.57999999999999996</v>
      </c>
      <c r="G168" s="136">
        <f t="shared" si="32"/>
        <v>0.57999999999999996</v>
      </c>
      <c r="H168" s="136">
        <f t="shared" si="32"/>
        <v>0.57999999999999996</v>
      </c>
      <c r="I168" s="136">
        <f t="shared" si="32"/>
        <v>0.57999999999999996</v>
      </c>
      <c r="J168" s="136">
        <f t="shared" si="32"/>
        <v>0.57999999999999996</v>
      </c>
      <c r="K168" s="136">
        <f t="shared" si="32"/>
        <v>0.57999999999999996</v>
      </c>
      <c r="L168" s="136">
        <f t="shared" si="32"/>
        <v>0.57999999999999996</v>
      </c>
      <c r="M168" s="136">
        <f t="shared" si="32"/>
        <v>0.57999999999999996</v>
      </c>
      <c r="N168" s="136">
        <f t="shared" si="32"/>
        <v>0.57999999999999996</v>
      </c>
      <c r="O168" s="136">
        <f t="shared" si="32"/>
        <v>0.57999999999999996</v>
      </c>
      <c r="P168" s="136">
        <f t="shared" si="32"/>
        <v>0.57999999999999996</v>
      </c>
      <c r="Q168" s="136">
        <f t="shared" si="32"/>
        <v>0.57999999999999996</v>
      </c>
      <c r="R168" s="136">
        <f t="shared" si="27"/>
        <v>0.57999999999999996</v>
      </c>
      <c r="S168" s="136">
        <f t="shared" si="27"/>
        <v>0.57999999999999996</v>
      </c>
      <c r="T168" s="136">
        <f t="shared" si="27"/>
        <v>0.57999999999999996</v>
      </c>
      <c r="U168" s="136">
        <f t="shared" si="27"/>
        <v>0.57999999999999996</v>
      </c>
      <c r="V168" s="136">
        <f t="shared" si="27"/>
        <v>0.57999999999999996</v>
      </c>
      <c r="W168" s="136">
        <f t="shared" si="27"/>
        <v>0.57999999999999996</v>
      </c>
      <c r="X168" s="136">
        <f t="shared" si="31"/>
        <v>0.57999999999999996</v>
      </c>
      <c r="Y168" s="136">
        <f t="shared" si="31"/>
        <v>0.57999999999999996</v>
      </c>
      <c r="Z168" s="136">
        <f t="shared" si="31"/>
        <v>0.57999999999999996</v>
      </c>
      <c r="AA168" s="136">
        <f t="shared" si="31"/>
        <v>0.57999999999999996</v>
      </c>
      <c r="AB168" s="136">
        <f t="shared" si="31"/>
        <v>0.57999999999999996</v>
      </c>
      <c r="AC168" s="136">
        <f t="shared" si="31"/>
        <v>0.57999999999999996</v>
      </c>
      <c r="AD168" s="136">
        <f t="shared" si="31"/>
        <v>0.57999999999999996</v>
      </c>
      <c r="AE168" s="136">
        <f t="shared" si="31"/>
        <v>0.57999999999999996</v>
      </c>
      <c r="AF168" s="136">
        <f t="shared" si="31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2"/>
        <v>0.8</v>
      </c>
      <c r="D169" s="136">
        <f t="shared" si="32"/>
        <v>0.8</v>
      </c>
      <c r="E169" s="136">
        <f t="shared" si="32"/>
        <v>0.8</v>
      </c>
      <c r="F169" s="136">
        <f t="shared" si="32"/>
        <v>0.8</v>
      </c>
      <c r="G169" s="136">
        <f t="shared" si="32"/>
        <v>0.8</v>
      </c>
      <c r="H169" s="136">
        <f t="shared" si="32"/>
        <v>0.8</v>
      </c>
      <c r="I169" s="136">
        <f t="shared" si="32"/>
        <v>0.8</v>
      </c>
      <c r="J169" s="136">
        <f t="shared" si="32"/>
        <v>0.8</v>
      </c>
      <c r="K169" s="136">
        <f t="shared" si="32"/>
        <v>0.8</v>
      </c>
      <c r="L169" s="136">
        <f t="shared" si="32"/>
        <v>0.8</v>
      </c>
      <c r="M169" s="136">
        <f t="shared" si="32"/>
        <v>0.8</v>
      </c>
      <c r="N169" s="136">
        <f t="shared" si="32"/>
        <v>0.8</v>
      </c>
      <c r="O169" s="136">
        <f t="shared" si="32"/>
        <v>0.8</v>
      </c>
      <c r="P169" s="136">
        <f t="shared" si="32"/>
        <v>0.8</v>
      </c>
      <c r="Q169" s="136">
        <f t="shared" si="32"/>
        <v>0.8</v>
      </c>
      <c r="R169" s="136">
        <f t="shared" si="27"/>
        <v>0.8</v>
      </c>
      <c r="S169" s="136">
        <f t="shared" si="27"/>
        <v>0.8</v>
      </c>
      <c r="T169" s="136">
        <f t="shared" si="27"/>
        <v>0.8</v>
      </c>
      <c r="U169" s="136">
        <f t="shared" si="27"/>
        <v>0.8</v>
      </c>
      <c r="V169" s="136">
        <f t="shared" si="27"/>
        <v>0.8</v>
      </c>
      <c r="W169" s="136">
        <f t="shared" si="27"/>
        <v>0.8</v>
      </c>
      <c r="X169" s="136">
        <f t="shared" si="31"/>
        <v>0.8</v>
      </c>
      <c r="Y169" s="136">
        <f t="shared" si="31"/>
        <v>0.8</v>
      </c>
      <c r="Z169" s="136">
        <f t="shared" si="31"/>
        <v>0.8</v>
      </c>
      <c r="AA169" s="136">
        <f t="shared" si="31"/>
        <v>0.8</v>
      </c>
      <c r="AB169" s="136">
        <f t="shared" si="31"/>
        <v>0.8</v>
      </c>
      <c r="AC169" s="136">
        <f t="shared" si="31"/>
        <v>0.8</v>
      </c>
      <c r="AD169" s="136">
        <f t="shared" si="31"/>
        <v>0.8</v>
      </c>
      <c r="AE169" s="136">
        <f t="shared" si="31"/>
        <v>0.8</v>
      </c>
      <c r="AF169" s="136">
        <f t="shared" si="31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2"/>
        <v>0</v>
      </c>
      <c r="D170" s="136">
        <f t="shared" si="32"/>
        <v>0</v>
      </c>
      <c r="E170" s="136">
        <f t="shared" si="32"/>
        <v>0</v>
      </c>
      <c r="F170" s="136">
        <f t="shared" si="32"/>
        <v>0</v>
      </c>
      <c r="G170" s="136">
        <f t="shared" si="32"/>
        <v>0</v>
      </c>
      <c r="H170" s="136">
        <f t="shared" si="32"/>
        <v>0</v>
      </c>
      <c r="I170" s="136">
        <f t="shared" si="32"/>
        <v>0</v>
      </c>
      <c r="J170" s="136">
        <f t="shared" si="32"/>
        <v>0</v>
      </c>
      <c r="K170" s="136">
        <f t="shared" si="32"/>
        <v>0</v>
      </c>
      <c r="L170" s="136">
        <f t="shared" si="32"/>
        <v>0</v>
      </c>
      <c r="M170" s="136">
        <f t="shared" si="32"/>
        <v>0</v>
      </c>
      <c r="N170" s="136">
        <f t="shared" si="32"/>
        <v>0</v>
      </c>
      <c r="O170" s="136">
        <f t="shared" si="32"/>
        <v>0</v>
      </c>
      <c r="P170" s="136">
        <f t="shared" si="32"/>
        <v>0</v>
      </c>
      <c r="Q170" s="136">
        <f t="shared" si="32"/>
        <v>0</v>
      </c>
      <c r="R170" s="136">
        <f t="shared" si="27"/>
        <v>0</v>
      </c>
      <c r="S170" s="136">
        <f t="shared" si="27"/>
        <v>0</v>
      </c>
      <c r="T170" s="136">
        <f t="shared" si="27"/>
        <v>0</v>
      </c>
      <c r="U170" s="136">
        <f t="shared" si="27"/>
        <v>0</v>
      </c>
      <c r="V170" s="136">
        <f t="shared" si="27"/>
        <v>0</v>
      </c>
      <c r="W170" s="136">
        <f t="shared" si="27"/>
        <v>0</v>
      </c>
      <c r="X170" s="136">
        <f t="shared" si="31"/>
        <v>0</v>
      </c>
      <c r="Y170" s="136">
        <f t="shared" si="31"/>
        <v>0</v>
      </c>
      <c r="Z170" s="136">
        <f t="shared" si="31"/>
        <v>0</v>
      </c>
      <c r="AA170" s="136">
        <f t="shared" si="31"/>
        <v>0</v>
      </c>
      <c r="AB170" s="136">
        <f t="shared" si="31"/>
        <v>0</v>
      </c>
      <c r="AC170" s="136">
        <f t="shared" si="31"/>
        <v>0</v>
      </c>
      <c r="AD170" s="136">
        <f t="shared" si="31"/>
        <v>0</v>
      </c>
      <c r="AE170" s="136">
        <f t="shared" si="31"/>
        <v>0</v>
      </c>
      <c r="AF170" s="136">
        <f t="shared" si="31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2"/>
        <v>0.6</v>
      </c>
      <c r="D171" s="136">
        <f t="shared" si="32"/>
        <v>0.6</v>
      </c>
      <c r="E171" s="136">
        <f t="shared" si="32"/>
        <v>0.6</v>
      </c>
      <c r="F171" s="136">
        <f t="shared" si="32"/>
        <v>0.6</v>
      </c>
      <c r="G171" s="136">
        <f t="shared" si="32"/>
        <v>0.6</v>
      </c>
      <c r="H171" s="136">
        <f t="shared" si="32"/>
        <v>0.6</v>
      </c>
      <c r="I171" s="136">
        <f t="shared" si="32"/>
        <v>0.6</v>
      </c>
      <c r="J171" s="136">
        <f t="shared" si="32"/>
        <v>0.6</v>
      </c>
      <c r="K171" s="136">
        <f t="shared" si="32"/>
        <v>0.6</v>
      </c>
      <c r="L171" s="136">
        <f t="shared" si="32"/>
        <v>0.6</v>
      </c>
      <c r="M171" s="136">
        <f t="shared" si="32"/>
        <v>0.6</v>
      </c>
      <c r="N171" s="136">
        <f t="shared" si="32"/>
        <v>0.6</v>
      </c>
      <c r="O171" s="136">
        <f t="shared" si="32"/>
        <v>0.6</v>
      </c>
      <c r="P171" s="136">
        <f t="shared" si="32"/>
        <v>0.6</v>
      </c>
      <c r="Q171" s="136">
        <f t="shared" si="32"/>
        <v>0.6</v>
      </c>
      <c r="R171" s="136">
        <f t="shared" si="27"/>
        <v>0.6</v>
      </c>
      <c r="S171" s="136">
        <f t="shared" si="27"/>
        <v>0.6</v>
      </c>
      <c r="T171" s="136">
        <f t="shared" si="27"/>
        <v>0.6</v>
      </c>
      <c r="U171" s="136">
        <f t="shared" si="27"/>
        <v>0.6</v>
      </c>
      <c r="V171" s="136">
        <f t="shared" si="27"/>
        <v>0.6</v>
      </c>
      <c r="W171" s="136">
        <f t="shared" si="27"/>
        <v>0.6</v>
      </c>
      <c r="X171" s="136">
        <f t="shared" si="31"/>
        <v>0.6</v>
      </c>
      <c r="Y171" s="136">
        <f t="shared" si="31"/>
        <v>0.6</v>
      </c>
      <c r="Z171" s="136">
        <f t="shared" si="31"/>
        <v>0.6</v>
      </c>
      <c r="AA171" s="136">
        <f t="shared" si="31"/>
        <v>0.6</v>
      </c>
      <c r="AB171" s="136">
        <f t="shared" si="31"/>
        <v>0.6</v>
      </c>
      <c r="AC171" s="136">
        <f t="shared" si="31"/>
        <v>0.6</v>
      </c>
      <c r="AD171" s="136">
        <f t="shared" si="31"/>
        <v>0.6</v>
      </c>
      <c r="AE171" s="136">
        <f t="shared" si="31"/>
        <v>0.6</v>
      </c>
      <c r="AF171" s="136">
        <f t="shared" si="31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2"/>
        <v>0.6</v>
      </c>
      <c r="D172" s="136">
        <f t="shared" si="32"/>
        <v>0.6</v>
      </c>
      <c r="E172" s="136">
        <f t="shared" si="32"/>
        <v>0.6</v>
      </c>
      <c r="F172" s="136">
        <f t="shared" si="32"/>
        <v>0.6</v>
      </c>
      <c r="G172" s="136">
        <f t="shared" si="32"/>
        <v>0.6</v>
      </c>
      <c r="H172" s="136">
        <f t="shared" si="32"/>
        <v>0.6</v>
      </c>
      <c r="I172" s="136">
        <f t="shared" si="32"/>
        <v>0.6</v>
      </c>
      <c r="J172" s="136">
        <f t="shared" si="32"/>
        <v>0.6</v>
      </c>
      <c r="K172" s="136">
        <f t="shared" si="32"/>
        <v>0.6</v>
      </c>
      <c r="L172" s="136">
        <f t="shared" si="32"/>
        <v>0.6</v>
      </c>
      <c r="M172" s="136">
        <f t="shared" si="32"/>
        <v>0.6</v>
      </c>
      <c r="N172" s="136">
        <f t="shared" si="32"/>
        <v>0.6</v>
      </c>
      <c r="O172" s="136">
        <f t="shared" si="32"/>
        <v>0.6</v>
      </c>
      <c r="P172" s="136">
        <f t="shared" si="32"/>
        <v>0.6</v>
      </c>
      <c r="Q172" s="136">
        <f t="shared" si="32"/>
        <v>0.6</v>
      </c>
      <c r="R172" s="136">
        <f t="shared" si="27"/>
        <v>0.6</v>
      </c>
      <c r="S172" s="136">
        <f t="shared" si="27"/>
        <v>0.6</v>
      </c>
      <c r="T172" s="136">
        <f t="shared" si="27"/>
        <v>0.6</v>
      </c>
      <c r="U172" s="136">
        <f t="shared" si="27"/>
        <v>0.6</v>
      </c>
      <c r="V172" s="136">
        <f t="shared" si="27"/>
        <v>0.6</v>
      </c>
      <c r="W172" s="136">
        <f t="shared" si="27"/>
        <v>0.6</v>
      </c>
      <c r="X172" s="136">
        <f t="shared" si="31"/>
        <v>0.6</v>
      </c>
      <c r="Y172" s="136">
        <f t="shared" si="31"/>
        <v>0.6</v>
      </c>
      <c r="Z172" s="136">
        <f t="shared" si="31"/>
        <v>0.6</v>
      </c>
      <c r="AA172" s="136">
        <f t="shared" si="31"/>
        <v>0.6</v>
      </c>
      <c r="AB172" s="136">
        <f t="shared" si="31"/>
        <v>0.6</v>
      </c>
      <c r="AC172" s="136">
        <f t="shared" si="31"/>
        <v>0.6</v>
      </c>
      <c r="AD172" s="136">
        <f t="shared" si="31"/>
        <v>0.6</v>
      </c>
      <c r="AE172" s="136">
        <f t="shared" si="31"/>
        <v>0.6</v>
      </c>
      <c r="AF172" s="136">
        <f t="shared" si="31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2"/>
        <v>0.35</v>
      </c>
      <c r="D173" s="136">
        <f t="shared" si="32"/>
        <v>0.35</v>
      </c>
      <c r="E173" s="136">
        <f t="shared" si="32"/>
        <v>0.35</v>
      </c>
      <c r="F173" s="136">
        <f t="shared" si="32"/>
        <v>0.35</v>
      </c>
      <c r="G173" s="136">
        <f t="shared" si="32"/>
        <v>0.35</v>
      </c>
      <c r="H173" s="136">
        <f t="shared" si="32"/>
        <v>0.35</v>
      </c>
      <c r="I173" s="136">
        <f t="shared" si="32"/>
        <v>0.35</v>
      </c>
      <c r="J173" s="136">
        <f t="shared" si="32"/>
        <v>0.35</v>
      </c>
      <c r="K173" s="136">
        <f t="shared" si="32"/>
        <v>0.35</v>
      </c>
      <c r="L173" s="136">
        <f t="shared" si="32"/>
        <v>0.35</v>
      </c>
      <c r="M173" s="136">
        <f t="shared" si="32"/>
        <v>0.35</v>
      </c>
      <c r="N173" s="136">
        <f t="shared" si="32"/>
        <v>0.35</v>
      </c>
      <c r="O173" s="136">
        <f t="shared" si="32"/>
        <v>0.35</v>
      </c>
      <c r="P173" s="136">
        <f t="shared" si="32"/>
        <v>0.35</v>
      </c>
      <c r="Q173" s="136">
        <f t="shared" si="32"/>
        <v>0.35</v>
      </c>
      <c r="R173" s="136">
        <f t="shared" si="27"/>
        <v>0.35</v>
      </c>
      <c r="S173" s="136">
        <f t="shared" si="27"/>
        <v>0.35</v>
      </c>
      <c r="T173" s="136">
        <f t="shared" si="27"/>
        <v>0.35</v>
      </c>
      <c r="U173" s="136">
        <f t="shared" si="27"/>
        <v>0.35</v>
      </c>
      <c r="V173" s="136">
        <f t="shared" si="27"/>
        <v>0.35</v>
      </c>
      <c r="W173" s="136">
        <f t="shared" si="27"/>
        <v>0.35</v>
      </c>
      <c r="X173" s="136">
        <f t="shared" si="31"/>
        <v>0.35</v>
      </c>
      <c r="Y173" s="136">
        <f t="shared" si="31"/>
        <v>0.35</v>
      </c>
      <c r="Z173" s="136">
        <f t="shared" si="31"/>
        <v>0.35</v>
      </c>
      <c r="AA173" s="136">
        <f t="shared" si="31"/>
        <v>0.35</v>
      </c>
      <c r="AB173" s="136">
        <f t="shared" si="31"/>
        <v>0.35</v>
      </c>
      <c r="AC173" s="136">
        <f t="shared" si="31"/>
        <v>0.35</v>
      </c>
      <c r="AD173" s="136">
        <f t="shared" si="31"/>
        <v>0.35</v>
      </c>
      <c r="AE173" s="136">
        <f t="shared" si="31"/>
        <v>0.35</v>
      </c>
      <c r="AF173" s="136">
        <f t="shared" si="31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2"/>
        <v>0.28999999999999998</v>
      </c>
      <c r="D174" s="136">
        <f t="shared" si="32"/>
        <v>0.28999999999999998</v>
      </c>
      <c r="E174" s="136">
        <f t="shared" si="32"/>
        <v>0.28999999999999998</v>
      </c>
      <c r="F174" s="136">
        <f t="shared" si="32"/>
        <v>0.28999999999999998</v>
      </c>
      <c r="G174" s="136">
        <f t="shared" si="32"/>
        <v>0.28999999999999998</v>
      </c>
      <c r="H174" s="136">
        <f t="shared" si="32"/>
        <v>0.28999999999999998</v>
      </c>
      <c r="I174" s="136">
        <f t="shared" si="32"/>
        <v>0.28999999999999998</v>
      </c>
      <c r="J174" s="136">
        <f t="shared" si="32"/>
        <v>0.28999999999999998</v>
      </c>
      <c r="K174" s="136">
        <f t="shared" si="32"/>
        <v>0.28999999999999998</v>
      </c>
      <c r="L174" s="136">
        <f t="shared" si="32"/>
        <v>0.28999999999999998</v>
      </c>
      <c r="M174" s="136">
        <f t="shared" si="32"/>
        <v>0.28999999999999998</v>
      </c>
      <c r="N174" s="136">
        <f t="shared" si="32"/>
        <v>0.28999999999999998</v>
      </c>
      <c r="O174" s="136">
        <f t="shared" si="32"/>
        <v>0.28999999999999998</v>
      </c>
      <c r="P174" s="136">
        <f t="shared" si="32"/>
        <v>0.28999999999999998</v>
      </c>
      <c r="Q174" s="136">
        <f t="shared" si="32"/>
        <v>0.28999999999999998</v>
      </c>
      <c r="R174" s="136">
        <f t="shared" si="27"/>
        <v>0.28999999999999998</v>
      </c>
      <c r="S174" s="136">
        <f t="shared" si="27"/>
        <v>0.28999999999999998</v>
      </c>
      <c r="T174" s="136">
        <f t="shared" si="27"/>
        <v>0.28999999999999998</v>
      </c>
      <c r="U174" s="136">
        <f t="shared" si="27"/>
        <v>0.28999999999999998</v>
      </c>
      <c r="V174" s="136">
        <f t="shared" si="27"/>
        <v>0.28999999999999998</v>
      </c>
      <c r="W174" s="136">
        <f t="shared" si="27"/>
        <v>0.28999999999999998</v>
      </c>
      <c r="X174" s="136">
        <f t="shared" si="31"/>
        <v>0.28999999999999998</v>
      </c>
      <c r="Y174" s="136">
        <f t="shared" si="31"/>
        <v>0.28999999999999998</v>
      </c>
      <c r="Z174" s="136">
        <f t="shared" si="31"/>
        <v>0.28999999999999998</v>
      </c>
      <c r="AA174" s="136">
        <f t="shared" si="31"/>
        <v>0.28999999999999998</v>
      </c>
      <c r="AB174" s="136">
        <f t="shared" si="31"/>
        <v>0.28999999999999998</v>
      </c>
      <c r="AC174" s="136">
        <f t="shared" si="31"/>
        <v>0.28999999999999998</v>
      </c>
      <c r="AD174" s="136">
        <f t="shared" si="31"/>
        <v>0.28999999999999998</v>
      </c>
      <c r="AE174" s="136">
        <f t="shared" si="31"/>
        <v>0.28999999999999998</v>
      </c>
      <c r="AF174" s="136">
        <f t="shared" si="31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2"/>
        <v>0.06</v>
      </c>
      <c r="D175" s="136">
        <f t="shared" si="32"/>
        <v>0.06</v>
      </c>
      <c r="E175" s="136">
        <f t="shared" si="32"/>
        <v>0.06</v>
      </c>
      <c r="F175" s="136">
        <f t="shared" si="32"/>
        <v>0.06</v>
      </c>
      <c r="G175" s="136">
        <f t="shared" si="32"/>
        <v>0.06</v>
      </c>
      <c r="H175" s="136">
        <f t="shared" si="32"/>
        <v>0.06</v>
      </c>
      <c r="I175" s="136">
        <f t="shared" si="32"/>
        <v>0.06</v>
      </c>
      <c r="J175" s="136">
        <f t="shared" si="32"/>
        <v>0.06</v>
      </c>
      <c r="K175" s="136">
        <f t="shared" si="32"/>
        <v>0.06</v>
      </c>
      <c r="L175" s="136">
        <f t="shared" si="32"/>
        <v>0.06</v>
      </c>
      <c r="M175" s="136">
        <f t="shared" si="32"/>
        <v>0.06</v>
      </c>
      <c r="N175" s="136">
        <f t="shared" si="32"/>
        <v>0.06</v>
      </c>
      <c r="O175" s="136">
        <f t="shared" si="32"/>
        <v>0.06</v>
      </c>
      <c r="P175" s="136">
        <f t="shared" si="32"/>
        <v>0.06</v>
      </c>
      <c r="Q175" s="136">
        <f t="shared" si="32"/>
        <v>0.06</v>
      </c>
      <c r="R175" s="136">
        <f t="shared" si="27"/>
        <v>0.06</v>
      </c>
      <c r="S175" s="136">
        <f t="shared" si="27"/>
        <v>0.06</v>
      </c>
      <c r="T175" s="136">
        <f t="shared" si="27"/>
        <v>0.06</v>
      </c>
      <c r="U175" s="136">
        <f t="shared" si="27"/>
        <v>0.06</v>
      </c>
      <c r="V175" s="136">
        <f t="shared" si="27"/>
        <v>0.06</v>
      </c>
      <c r="W175" s="136">
        <f t="shared" si="27"/>
        <v>0.06</v>
      </c>
      <c r="X175" s="136">
        <f t="shared" si="31"/>
        <v>0.06</v>
      </c>
      <c r="Y175" s="136">
        <f t="shared" si="31"/>
        <v>0.06</v>
      </c>
      <c r="Z175" s="136">
        <f t="shared" si="31"/>
        <v>0.06</v>
      </c>
      <c r="AA175" s="136">
        <f t="shared" si="31"/>
        <v>0.06</v>
      </c>
      <c r="AB175" s="136">
        <f t="shared" si="31"/>
        <v>0.06</v>
      </c>
      <c r="AC175" s="136">
        <f t="shared" si="31"/>
        <v>0.06</v>
      </c>
      <c r="AD175" s="136">
        <f t="shared" si="31"/>
        <v>0.06</v>
      </c>
      <c r="AE175" s="136">
        <f t="shared" si="31"/>
        <v>0.06</v>
      </c>
      <c r="AF175" s="136">
        <f t="shared" si="31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2"/>
        <v>0.11</v>
      </c>
      <c r="D176" s="136">
        <f t="shared" si="32"/>
        <v>0.11</v>
      </c>
      <c r="E176" s="136">
        <f t="shared" si="32"/>
        <v>0.11</v>
      </c>
      <c r="F176" s="136">
        <f t="shared" si="32"/>
        <v>0.11</v>
      </c>
      <c r="G176" s="136">
        <f t="shared" si="32"/>
        <v>0.11</v>
      </c>
      <c r="H176" s="136">
        <f t="shared" si="32"/>
        <v>0.11</v>
      </c>
      <c r="I176" s="136">
        <f t="shared" si="32"/>
        <v>0.11</v>
      </c>
      <c r="J176" s="136">
        <f t="shared" si="32"/>
        <v>0.11</v>
      </c>
      <c r="K176" s="136">
        <f t="shared" si="32"/>
        <v>0.11</v>
      </c>
      <c r="L176" s="136">
        <f t="shared" si="32"/>
        <v>0.11</v>
      </c>
      <c r="M176" s="136">
        <f t="shared" si="32"/>
        <v>0.11</v>
      </c>
      <c r="N176" s="136">
        <f t="shared" si="32"/>
        <v>0.11</v>
      </c>
      <c r="O176" s="136">
        <f t="shared" si="32"/>
        <v>0.11</v>
      </c>
      <c r="P176" s="136">
        <f t="shared" si="32"/>
        <v>0.11</v>
      </c>
      <c r="Q176" s="136">
        <f t="shared" si="32"/>
        <v>0.11</v>
      </c>
      <c r="R176" s="136">
        <f t="shared" si="27"/>
        <v>0.11</v>
      </c>
      <c r="S176" s="136">
        <f t="shared" si="27"/>
        <v>0.11</v>
      </c>
      <c r="T176" s="136">
        <f t="shared" si="27"/>
        <v>0.11</v>
      </c>
      <c r="U176" s="136">
        <f t="shared" si="27"/>
        <v>0.11</v>
      </c>
      <c r="V176" s="136">
        <f t="shared" si="27"/>
        <v>0.11</v>
      </c>
      <c r="W176" s="136">
        <f t="shared" si="27"/>
        <v>0.11</v>
      </c>
      <c r="X176" s="136">
        <f t="shared" si="31"/>
        <v>0.11</v>
      </c>
      <c r="Y176" s="136">
        <f t="shared" si="31"/>
        <v>0.11</v>
      </c>
      <c r="Z176" s="136">
        <f t="shared" si="31"/>
        <v>0.11</v>
      </c>
      <c r="AA176" s="136">
        <f t="shared" si="31"/>
        <v>0.11</v>
      </c>
      <c r="AB176" s="136">
        <f t="shared" si="31"/>
        <v>0.11</v>
      </c>
      <c r="AC176" s="136">
        <f t="shared" si="31"/>
        <v>0.11</v>
      </c>
      <c r="AD176" s="136">
        <f t="shared" si="31"/>
        <v>0.11</v>
      </c>
      <c r="AE176" s="136">
        <f t="shared" si="31"/>
        <v>0.11</v>
      </c>
      <c r="AF176" s="136">
        <f t="shared" si="31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2"/>
        <v>0.1</v>
      </c>
      <c r="D177" s="136">
        <f t="shared" si="32"/>
        <v>0.1</v>
      </c>
      <c r="E177" s="136">
        <f t="shared" si="32"/>
        <v>0.1</v>
      </c>
      <c r="F177" s="136">
        <f t="shared" si="32"/>
        <v>0.1</v>
      </c>
      <c r="G177" s="136">
        <f t="shared" si="32"/>
        <v>0.1</v>
      </c>
      <c r="H177" s="136">
        <f t="shared" si="32"/>
        <v>0.1</v>
      </c>
      <c r="I177" s="136">
        <f t="shared" si="32"/>
        <v>0.1</v>
      </c>
      <c r="J177" s="136">
        <f t="shared" si="32"/>
        <v>0.1</v>
      </c>
      <c r="K177" s="136">
        <f t="shared" si="32"/>
        <v>0.1</v>
      </c>
      <c r="L177" s="136">
        <f t="shared" si="32"/>
        <v>0.1</v>
      </c>
      <c r="M177" s="136">
        <f t="shared" si="32"/>
        <v>0.1</v>
      </c>
      <c r="N177" s="136">
        <f t="shared" si="32"/>
        <v>0.1</v>
      </c>
      <c r="O177" s="136">
        <f t="shared" si="32"/>
        <v>0.1</v>
      </c>
      <c r="P177" s="136">
        <f t="shared" si="32"/>
        <v>0.1</v>
      </c>
      <c r="Q177" s="136">
        <f t="shared" si="32"/>
        <v>0.1</v>
      </c>
      <c r="R177" s="136">
        <f t="shared" si="27"/>
        <v>0.1</v>
      </c>
      <c r="S177" s="136">
        <f t="shared" si="27"/>
        <v>0.1</v>
      </c>
      <c r="T177" s="136">
        <f t="shared" si="27"/>
        <v>0.1</v>
      </c>
      <c r="U177" s="136">
        <f t="shared" si="27"/>
        <v>0.1</v>
      </c>
      <c r="V177" s="136">
        <f t="shared" si="27"/>
        <v>0.1</v>
      </c>
      <c r="W177" s="136">
        <f t="shared" si="27"/>
        <v>0.1</v>
      </c>
      <c r="X177" s="136">
        <f t="shared" si="31"/>
        <v>0.1</v>
      </c>
      <c r="Y177" s="136">
        <f t="shared" si="31"/>
        <v>0.1</v>
      </c>
      <c r="Z177" s="136">
        <f t="shared" si="31"/>
        <v>0.1</v>
      </c>
      <c r="AA177" s="136">
        <f t="shared" si="31"/>
        <v>0.1</v>
      </c>
      <c r="AB177" s="136">
        <f t="shared" si="31"/>
        <v>0.1</v>
      </c>
      <c r="AC177" s="136">
        <f t="shared" si="31"/>
        <v>0.1</v>
      </c>
      <c r="AD177" s="136">
        <f t="shared" si="31"/>
        <v>0.1</v>
      </c>
      <c r="AE177" s="136">
        <f t="shared" si="31"/>
        <v>0.1</v>
      </c>
      <c r="AF177" s="136">
        <f t="shared" si="31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2"/>
        <v>0.09</v>
      </c>
      <c r="D178" s="136">
        <f t="shared" si="32"/>
        <v>0.09</v>
      </c>
      <c r="E178" s="136">
        <f t="shared" si="32"/>
        <v>0.09</v>
      </c>
      <c r="F178" s="136">
        <f t="shared" si="32"/>
        <v>0.09</v>
      </c>
      <c r="G178" s="136">
        <f t="shared" si="32"/>
        <v>0.09</v>
      </c>
      <c r="H178" s="136">
        <f t="shared" si="32"/>
        <v>0.09</v>
      </c>
      <c r="I178" s="136">
        <f t="shared" si="32"/>
        <v>0.09</v>
      </c>
      <c r="J178" s="136">
        <f t="shared" si="32"/>
        <v>0.09</v>
      </c>
      <c r="K178" s="136">
        <f t="shared" si="32"/>
        <v>0.09</v>
      </c>
      <c r="L178" s="136">
        <f t="shared" si="32"/>
        <v>0.09</v>
      </c>
      <c r="M178" s="136">
        <f t="shared" si="32"/>
        <v>0.09</v>
      </c>
      <c r="N178" s="136">
        <f t="shared" si="32"/>
        <v>0.09</v>
      </c>
      <c r="O178" s="136">
        <f t="shared" si="32"/>
        <v>0.09</v>
      </c>
      <c r="P178" s="136">
        <f t="shared" si="32"/>
        <v>0.09</v>
      </c>
      <c r="Q178" s="136">
        <f t="shared" si="32"/>
        <v>0.09</v>
      </c>
      <c r="R178" s="136">
        <f t="shared" si="27"/>
        <v>0.09</v>
      </c>
      <c r="S178" s="136">
        <f t="shared" si="27"/>
        <v>0.09</v>
      </c>
      <c r="T178" s="136">
        <f t="shared" si="27"/>
        <v>0.09</v>
      </c>
      <c r="U178" s="136">
        <f t="shared" si="27"/>
        <v>0.09</v>
      </c>
      <c r="V178" s="136">
        <f t="shared" si="27"/>
        <v>0.09</v>
      </c>
      <c r="W178" s="136">
        <f t="shared" si="27"/>
        <v>0.09</v>
      </c>
      <c r="X178" s="136">
        <f t="shared" si="31"/>
        <v>0.09</v>
      </c>
      <c r="Y178" s="136">
        <f t="shared" si="31"/>
        <v>0.09</v>
      </c>
      <c r="Z178" s="136">
        <f t="shared" si="31"/>
        <v>0.09</v>
      </c>
      <c r="AA178" s="136">
        <f t="shared" si="31"/>
        <v>0.09</v>
      </c>
      <c r="AB178" s="136">
        <f t="shared" si="31"/>
        <v>0.09</v>
      </c>
      <c r="AC178" s="136">
        <f t="shared" si="31"/>
        <v>0.09</v>
      </c>
      <c r="AD178" s="136">
        <f t="shared" si="31"/>
        <v>0.09</v>
      </c>
      <c r="AE178" s="136">
        <f t="shared" si="31"/>
        <v>0.09</v>
      </c>
      <c r="AF178" s="136">
        <f t="shared" si="31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2"/>
        <v>0.04</v>
      </c>
      <c r="D179" s="136">
        <f t="shared" si="32"/>
        <v>0.04</v>
      </c>
      <c r="E179" s="136">
        <f t="shared" si="32"/>
        <v>0.04</v>
      </c>
      <c r="F179" s="136">
        <f t="shared" si="32"/>
        <v>0.04</v>
      </c>
      <c r="G179" s="136">
        <f t="shared" si="32"/>
        <v>0.04</v>
      </c>
      <c r="H179" s="136">
        <f t="shared" si="32"/>
        <v>0.04</v>
      </c>
      <c r="I179" s="136">
        <f t="shared" si="32"/>
        <v>0.04</v>
      </c>
      <c r="J179" s="136">
        <f t="shared" si="32"/>
        <v>0.04</v>
      </c>
      <c r="K179" s="136">
        <f t="shared" si="32"/>
        <v>0.04</v>
      </c>
      <c r="L179" s="136">
        <f t="shared" si="32"/>
        <v>0.04</v>
      </c>
      <c r="M179" s="136">
        <f t="shared" si="32"/>
        <v>0.04</v>
      </c>
      <c r="N179" s="136">
        <f t="shared" si="32"/>
        <v>0.04</v>
      </c>
      <c r="O179" s="136">
        <f t="shared" si="32"/>
        <v>0.04</v>
      </c>
      <c r="P179" s="136">
        <f t="shared" si="32"/>
        <v>0.04</v>
      </c>
      <c r="Q179" s="136">
        <f t="shared" si="32"/>
        <v>0.04</v>
      </c>
      <c r="R179" s="136">
        <f t="shared" si="27"/>
        <v>0.04</v>
      </c>
      <c r="S179" s="136">
        <f t="shared" si="27"/>
        <v>0.04</v>
      </c>
      <c r="T179" s="136">
        <f t="shared" si="27"/>
        <v>0.04</v>
      </c>
      <c r="U179" s="136">
        <f t="shared" si="27"/>
        <v>0.04</v>
      </c>
      <c r="V179" s="136">
        <f t="shared" si="27"/>
        <v>0.04</v>
      </c>
      <c r="W179" s="136">
        <f t="shared" si="27"/>
        <v>0.04</v>
      </c>
      <c r="X179" s="136">
        <f t="shared" si="31"/>
        <v>0.04</v>
      </c>
      <c r="Y179" s="136">
        <f t="shared" si="31"/>
        <v>0.04</v>
      </c>
      <c r="Z179" s="136">
        <f t="shared" si="31"/>
        <v>0.04</v>
      </c>
      <c r="AA179" s="136">
        <f t="shared" si="31"/>
        <v>0.04</v>
      </c>
      <c r="AB179" s="136">
        <f t="shared" si="31"/>
        <v>0.04</v>
      </c>
      <c r="AC179" s="136">
        <f t="shared" si="31"/>
        <v>0.04</v>
      </c>
      <c r="AD179" s="136">
        <f t="shared" si="31"/>
        <v>0.04</v>
      </c>
      <c r="AE179" s="136">
        <f t="shared" si="31"/>
        <v>0.04</v>
      </c>
      <c r="AF179" s="136">
        <f t="shared" si="31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2"/>
        <v>2.3E-2</v>
      </c>
      <c r="E180" s="136">
        <f t="shared" si="32"/>
        <v>2.3E-2</v>
      </c>
      <c r="F180" s="136">
        <f t="shared" si="32"/>
        <v>2.3E-2</v>
      </c>
      <c r="G180" s="136">
        <f t="shared" si="32"/>
        <v>2.3E-2</v>
      </c>
      <c r="H180" s="136">
        <f t="shared" si="32"/>
        <v>2.3E-2</v>
      </c>
      <c r="I180" s="136">
        <f t="shared" si="32"/>
        <v>2.3E-2</v>
      </c>
      <c r="J180" s="136">
        <f t="shared" si="32"/>
        <v>2.3E-2</v>
      </c>
      <c r="K180" s="136">
        <f t="shared" si="32"/>
        <v>2.3E-2</v>
      </c>
      <c r="L180" s="136">
        <f t="shared" si="32"/>
        <v>2.3E-2</v>
      </c>
      <c r="M180" s="136">
        <f t="shared" si="32"/>
        <v>2.3E-2</v>
      </c>
      <c r="N180" s="136">
        <f t="shared" si="32"/>
        <v>2.3E-2</v>
      </c>
      <c r="O180" s="136">
        <f t="shared" si="32"/>
        <v>2.3E-2</v>
      </c>
      <c r="P180" s="136">
        <f t="shared" si="32"/>
        <v>2.3E-2</v>
      </c>
      <c r="Q180" s="136">
        <f t="shared" si="32"/>
        <v>2.3E-2</v>
      </c>
      <c r="R180" s="136">
        <f t="shared" si="27"/>
        <v>2.3E-2</v>
      </c>
      <c r="S180" s="136">
        <f t="shared" si="27"/>
        <v>2.3E-2</v>
      </c>
      <c r="T180" s="136">
        <f t="shared" si="27"/>
        <v>2.3E-2</v>
      </c>
      <c r="U180" s="136">
        <f t="shared" si="27"/>
        <v>2.3E-2</v>
      </c>
      <c r="V180" s="136">
        <f t="shared" si="27"/>
        <v>2.3E-2</v>
      </c>
      <c r="W180" s="136">
        <f t="shared" si="27"/>
        <v>2.3E-2</v>
      </c>
      <c r="X180" s="136">
        <f t="shared" si="31"/>
        <v>2.3E-2</v>
      </c>
      <c r="Y180" s="136">
        <f t="shared" si="31"/>
        <v>2.3E-2</v>
      </c>
      <c r="Z180" s="136">
        <f t="shared" si="31"/>
        <v>2.3E-2</v>
      </c>
      <c r="AA180" s="136">
        <f t="shared" si="31"/>
        <v>2.3E-2</v>
      </c>
      <c r="AB180" s="136">
        <f t="shared" si="31"/>
        <v>2.3E-2</v>
      </c>
      <c r="AC180" s="136">
        <f t="shared" si="31"/>
        <v>2.3E-2</v>
      </c>
      <c r="AD180" s="136">
        <f t="shared" si="31"/>
        <v>2.3E-2</v>
      </c>
      <c r="AE180" s="136">
        <f t="shared" si="31"/>
        <v>2.3E-2</v>
      </c>
      <c r="AF180" s="136">
        <f t="shared" si="31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3">SUM(C95:C180)</f>
        <v>195.60600000000002</v>
      </c>
      <c r="D181" s="141">
        <f t="shared" si="33"/>
        <v>195.60600000000002</v>
      </c>
      <c r="E181" s="141">
        <f t="shared" si="33"/>
        <v>195.60600000000002</v>
      </c>
      <c r="F181" s="141">
        <f t="shared" si="33"/>
        <v>195.60600000000002</v>
      </c>
      <c r="G181" s="141">
        <f t="shared" si="33"/>
        <v>195.60600000000002</v>
      </c>
      <c r="H181" s="141">
        <f t="shared" si="33"/>
        <v>195.60600000000002</v>
      </c>
      <c r="I181" s="141">
        <f t="shared" si="33"/>
        <v>193.00600000000006</v>
      </c>
      <c r="J181" s="141">
        <f t="shared" si="33"/>
        <v>193.00600000000006</v>
      </c>
      <c r="K181" s="141">
        <f t="shared" si="33"/>
        <v>193.00600000000006</v>
      </c>
      <c r="L181" s="141">
        <f t="shared" si="33"/>
        <v>193.00600000000006</v>
      </c>
      <c r="M181" s="141">
        <f t="shared" si="33"/>
        <v>193.00600000000006</v>
      </c>
      <c r="N181" s="141">
        <f t="shared" si="33"/>
        <v>193.00600000000006</v>
      </c>
      <c r="O181" s="141">
        <f t="shared" si="33"/>
        <v>193.00600000000006</v>
      </c>
      <c r="P181" s="141">
        <f t="shared" si="33"/>
        <v>193.00600000000006</v>
      </c>
      <c r="Q181" s="141">
        <f t="shared" si="33"/>
        <v>193.00600000000006</v>
      </c>
      <c r="R181" s="141">
        <f t="shared" si="33"/>
        <v>193.00600000000006</v>
      </c>
      <c r="S181" s="141">
        <f t="shared" si="33"/>
        <v>193.00600000000006</v>
      </c>
      <c r="T181" s="141">
        <f t="shared" si="33"/>
        <v>193.00600000000006</v>
      </c>
      <c r="U181" s="141">
        <f t="shared" si="33"/>
        <v>193.00600000000006</v>
      </c>
      <c r="V181" s="141">
        <f t="shared" si="33"/>
        <v>193.00600000000006</v>
      </c>
      <c r="W181" s="141">
        <f t="shared" si="33"/>
        <v>193.00600000000006</v>
      </c>
      <c r="X181" s="141">
        <f t="shared" si="33"/>
        <v>193.00600000000006</v>
      </c>
      <c r="Y181" s="141">
        <f t="shared" si="33"/>
        <v>193.00600000000006</v>
      </c>
      <c r="Z181" s="141">
        <f t="shared" si="33"/>
        <v>193.00600000000006</v>
      </c>
      <c r="AA181" s="141">
        <f t="shared" si="33"/>
        <v>193.00600000000006</v>
      </c>
      <c r="AB181" s="141">
        <f t="shared" si="33"/>
        <v>193.00600000000006</v>
      </c>
      <c r="AC181" s="141">
        <f t="shared" si="33"/>
        <v>193.00600000000006</v>
      </c>
      <c r="AD181" s="141">
        <f t="shared" si="33"/>
        <v>193.00600000000006</v>
      </c>
      <c r="AE181" s="141">
        <f t="shared" si="33"/>
        <v>193.00600000000006</v>
      </c>
      <c r="AF181" s="141">
        <f t="shared" si="33"/>
        <v>193.00600000000006</v>
      </c>
      <c r="AG181" s="142">
        <f t="shared" si="33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4">B183</f>
        <v>0.3</v>
      </c>
      <c r="D183" s="143">
        <f t="shared" si="34"/>
        <v>0.3</v>
      </c>
      <c r="E183" s="143">
        <f t="shared" si="34"/>
        <v>0.3</v>
      </c>
      <c r="F183" s="143">
        <f t="shared" si="34"/>
        <v>0.3</v>
      </c>
      <c r="G183" s="143">
        <f t="shared" si="34"/>
        <v>0.3</v>
      </c>
      <c r="H183" s="143">
        <f t="shared" si="34"/>
        <v>0.3</v>
      </c>
      <c r="I183" s="143">
        <f t="shared" si="34"/>
        <v>0.3</v>
      </c>
      <c r="J183" s="143">
        <f t="shared" si="34"/>
        <v>0.3</v>
      </c>
      <c r="K183" s="143">
        <f t="shared" si="34"/>
        <v>0.3</v>
      </c>
      <c r="L183" s="143">
        <f t="shared" si="34"/>
        <v>0.3</v>
      </c>
      <c r="M183" s="143">
        <f t="shared" si="34"/>
        <v>0.3</v>
      </c>
      <c r="N183" s="143">
        <f t="shared" si="34"/>
        <v>0.3</v>
      </c>
      <c r="O183" s="143">
        <f t="shared" si="34"/>
        <v>0.3</v>
      </c>
      <c r="P183" s="143">
        <f t="shared" si="34"/>
        <v>0.3</v>
      </c>
      <c r="Q183" s="143">
        <f t="shared" si="34"/>
        <v>0.3</v>
      </c>
      <c r="R183" s="143">
        <f t="shared" si="34"/>
        <v>0.3</v>
      </c>
      <c r="S183" s="143">
        <f t="shared" ref="S183:AF188" si="35">R183</f>
        <v>0.3</v>
      </c>
      <c r="T183" s="143">
        <f t="shared" si="35"/>
        <v>0.3</v>
      </c>
      <c r="U183" s="143">
        <f t="shared" si="35"/>
        <v>0.3</v>
      </c>
      <c r="V183" s="143">
        <f t="shared" si="35"/>
        <v>0.3</v>
      </c>
      <c r="W183" s="143">
        <f t="shared" si="35"/>
        <v>0.3</v>
      </c>
      <c r="X183" s="143">
        <f t="shared" si="35"/>
        <v>0.3</v>
      </c>
      <c r="Y183" s="143">
        <f t="shared" si="35"/>
        <v>0.3</v>
      </c>
      <c r="Z183" s="143">
        <f t="shared" si="35"/>
        <v>0.3</v>
      </c>
      <c r="AA183" s="143">
        <f t="shared" si="35"/>
        <v>0.3</v>
      </c>
      <c r="AB183" s="143">
        <f t="shared" si="35"/>
        <v>0.3</v>
      </c>
      <c r="AC183" s="143">
        <f t="shared" si="35"/>
        <v>0.3</v>
      </c>
      <c r="AD183" s="143">
        <f t="shared" si="35"/>
        <v>0.3</v>
      </c>
      <c r="AE183" s="143">
        <f t="shared" si="35"/>
        <v>0.3</v>
      </c>
      <c r="AF183" s="143">
        <f t="shared" si="35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4"/>
        <v>0.4</v>
      </c>
      <c r="D184" s="136">
        <f t="shared" si="34"/>
        <v>0.4</v>
      </c>
      <c r="E184" s="136">
        <f t="shared" si="34"/>
        <v>0.4</v>
      </c>
      <c r="F184" s="136">
        <f t="shared" si="34"/>
        <v>0.4</v>
      </c>
      <c r="G184" s="136">
        <f t="shared" si="34"/>
        <v>0.4</v>
      </c>
      <c r="H184" s="136">
        <f t="shared" si="34"/>
        <v>0.4</v>
      </c>
      <c r="I184" s="136">
        <f t="shared" si="34"/>
        <v>0.4</v>
      </c>
      <c r="J184" s="136">
        <f t="shared" si="34"/>
        <v>0.4</v>
      </c>
      <c r="K184" s="136">
        <f t="shared" si="34"/>
        <v>0.4</v>
      </c>
      <c r="L184" s="136">
        <f t="shared" si="34"/>
        <v>0.4</v>
      </c>
      <c r="M184" s="136">
        <f t="shared" si="34"/>
        <v>0.4</v>
      </c>
      <c r="N184" s="136">
        <f t="shared" si="34"/>
        <v>0.4</v>
      </c>
      <c r="O184" s="136">
        <f t="shared" si="34"/>
        <v>0.4</v>
      </c>
      <c r="P184" s="136">
        <f t="shared" si="34"/>
        <v>0.4</v>
      </c>
      <c r="Q184" s="136">
        <f t="shared" si="34"/>
        <v>0.4</v>
      </c>
      <c r="R184" s="136">
        <f t="shared" si="34"/>
        <v>0.4</v>
      </c>
      <c r="S184" s="136">
        <f t="shared" si="35"/>
        <v>0.4</v>
      </c>
      <c r="T184" s="136">
        <f t="shared" si="35"/>
        <v>0.4</v>
      </c>
      <c r="U184" s="136">
        <f t="shared" si="35"/>
        <v>0.4</v>
      </c>
      <c r="V184" s="136">
        <f>U184</f>
        <v>0.4</v>
      </c>
      <c r="W184" s="136">
        <f>V184</f>
        <v>0.4</v>
      </c>
      <c r="X184" s="136">
        <f t="shared" si="35"/>
        <v>0.4</v>
      </c>
      <c r="Y184" s="136">
        <f t="shared" si="35"/>
        <v>0.4</v>
      </c>
      <c r="Z184" s="136">
        <f t="shared" si="35"/>
        <v>0.4</v>
      </c>
      <c r="AA184" s="136">
        <f t="shared" si="35"/>
        <v>0.4</v>
      </c>
      <c r="AB184" s="136">
        <f t="shared" si="35"/>
        <v>0.4</v>
      </c>
      <c r="AC184" s="136">
        <f t="shared" si="35"/>
        <v>0.4</v>
      </c>
      <c r="AD184" s="136">
        <f t="shared" si="35"/>
        <v>0.4</v>
      </c>
      <c r="AE184" s="136">
        <f t="shared" si="35"/>
        <v>0.4</v>
      </c>
      <c r="AF184" s="136">
        <f t="shared" si="35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4"/>
        <v>1.5</v>
      </c>
      <c r="D185" s="136">
        <f t="shared" si="34"/>
        <v>1.5</v>
      </c>
      <c r="E185" s="136">
        <f t="shared" si="34"/>
        <v>1.5</v>
      </c>
      <c r="F185" s="136">
        <f t="shared" si="34"/>
        <v>1.5</v>
      </c>
      <c r="G185" s="136">
        <f t="shared" si="34"/>
        <v>1.5</v>
      </c>
      <c r="H185" s="136">
        <f t="shared" si="34"/>
        <v>1.5</v>
      </c>
      <c r="I185" s="136">
        <f t="shared" si="34"/>
        <v>1.5</v>
      </c>
      <c r="J185" s="136">
        <f t="shared" si="34"/>
        <v>1.5</v>
      </c>
      <c r="K185" s="136">
        <f t="shared" si="34"/>
        <v>1.5</v>
      </c>
      <c r="L185" s="136">
        <f t="shared" si="34"/>
        <v>1.5</v>
      </c>
      <c r="M185" s="136">
        <f t="shared" si="34"/>
        <v>1.5</v>
      </c>
      <c r="N185" s="136">
        <f t="shared" si="34"/>
        <v>1.5</v>
      </c>
      <c r="O185" s="136">
        <f t="shared" si="34"/>
        <v>1.5</v>
      </c>
      <c r="P185" s="136">
        <f t="shared" si="34"/>
        <v>1.5</v>
      </c>
      <c r="Q185" s="136">
        <f t="shared" si="34"/>
        <v>1.5</v>
      </c>
      <c r="R185" s="136">
        <f t="shared" si="34"/>
        <v>1.5</v>
      </c>
      <c r="S185" s="136">
        <f t="shared" si="35"/>
        <v>1.5</v>
      </c>
      <c r="T185" s="136">
        <f t="shared" si="35"/>
        <v>1.5</v>
      </c>
      <c r="U185" s="136">
        <f t="shared" si="35"/>
        <v>1.5</v>
      </c>
      <c r="V185" s="136">
        <f t="shared" si="35"/>
        <v>1.5</v>
      </c>
      <c r="W185" s="136">
        <f t="shared" si="35"/>
        <v>1.5</v>
      </c>
      <c r="X185" s="136">
        <f t="shared" si="35"/>
        <v>1.5</v>
      </c>
      <c r="Y185" s="136">
        <f t="shared" si="35"/>
        <v>1.5</v>
      </c>
      <c r="Z185" s="136">
        <f t="shared" si="35"/>
        <v>1.5</v>
      </c>
      <c r="AA185" s="136">
        <f t="shared" si="35"/>
        <v>1.5</v>
      </c>
      <c r="AB185" s="136">
        <f t="shared" si="35"/>
        <v>1.5</v>
      </c>
      <c r="AC185" s="136">
        <f t="shared" si="35"/>
        <v>1.5</v>
      </c>
      <c r="AD185" s="136">
        <f t="shared" si="35"/>
        <v>1.5</v>
      </c>
      <c r="AE185" s="136">
        <f t="shared" si="35"/>
        <v>1.5</v>
      </c>
      <c r="AF185" s="136">
        <f t="shared" si="35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4"/>
        <v>0.3</v>
      </c>
      <c r="D186" s="136">
        <f t="shared" si="34"/>
        <v>0.3</v>
      </c>
      <c r="E186" s="136">
        <f t="shared" si="34"/>
        <v>0.3</v>
      </c>
      <c r="F186" s="136">
        <f t="shared" si="34"/>
        <v>0.3</v>
      </c>
      <c r="G186" s="136">
        <f t="shared" si="34"/>
        <v>0.3</v>
      </c>
      <c r="H186" s="136">
        <f t="shared" si="34"/>
        <v>0.3</v>
      </c>
      <c r="I186" s="136">
        <f t="shared" si="34"/>
        <v>0.3</v>
      </c>
      <c r="J186" s="136">
        <f t="shared" si="34"/>
        <v>0.3</v>
      </c>
      <c r="K186" s="136">
        <f t="shared" si="34"/>
        <v>0.3</v>
      </c>
      <c r="L186" s="136">
        <f t="shared" si="34"/>
        <v>0.3</v>
      </c>
      <c r="M186" s="136">
        <f t="shared" si="34"/>
        <v>0.3</v>
      </c>
      <c r="N186" s="136">
        <f t="shared" si="34"/>
        <v>0.3</v>
      </c>
      <c r="O186" s="136">
        <f t="shared" si="34"/>
        <v>0.3</v>
      </c>
      <c r="P186" s="136">
        <f t="shared" si="34"/>
        <v>0.3</v>
      </c>
      <c r="Q186" s="136">
        <f t="shared" si="34"/>
        <v>0.3</v>
      </c>
      <c r="R186" s="136">
        <f t="shared" si="34"/>
        <v>0.3</v>
      </c>
      <c r="S186" s="136">
        <f t="shared" si="35"/>
        <v>0.3</v>
      </c>
      <c r="T186" s="136">
        <f t="shared" si="35"/>
        <v>0.3</v>
      </c>
      <c r="U186" s="136">
        <f t="shared" si="35"/>
        <v>0.3</v>
      </c>
      <c r="V186" s="136">
        <f t="shared" si="35"/>
        <v>0.3</v>
      </c>
      <c r="W186" s="136">
        <f t="shared" si="35"/>
        <v>0.3</v>
      </c>
      <c r="X186" s="136">
        <f t="shared" si="35"/>
        <v>0.3</v>
      </c>
      <c r="Y186" s="136">
        <f t="shared" si="35"/>
        <v>0.3</v>
      </c>
      <c r="Z186" s="136">
        <f t="shared" si="35"/>
        <v>0.3</v>
      </c>
      <c r="AA186" s="136">
        <f t="shared" si="35"/>
        <v>0.3</v>
      </c>
      <c r="AB186" s="136">
        <f t="shared" si="35"/>
        <v>0.3</v>
      </c>
      <c r="AC186" s="136">
        <f t="shared" si="35"/>
        <v>0.3</v>
      </c>
      <c r="AD186" s="136">
        <f t="shared" si="35"/>
        <v>0.3</v>
      </c>
      <c r="AE186" s="136">
        <f t="shared" si="35"/>
        <v>0.3</v>
      </c>
      <c r="AF186" s="136">
        <f t="shared" si="35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4"/>
        <v>0.4</v>
      </c>
      <c r="D187" s="136">
        <f t="shared" si="34"/>
        <v>0.4</v>
      </c>
      <c r="E187" s="136">
        <f t="shared" si="34"/>
        <v>0.4</v>
      </c>
      <c r="F187" s="136">
        <f t="shared" si="34"/>
        <v>0.4</v>
      </c>
      <c r="G187" s="136">
        <f t="shared" si="34"/>
        <v>0.4</v>
      </c>
      <c r="H187" s="136">
        <f t="shared" si="34"/>
        <v>0.4</v>
      </c>
      <c r="I187" s="136">
        <f t="shared" si="34"/>
        <v>0.4</v>
      </c>
      <c r="J187" s="136">
        <f t="shared" si="34"/>
        <v>0.4</v>
      </c>
      <c r="K187" s="136">
        <f t="shared" si="34"/>
        <v>0.4</v>
      </c>
      <c r="L187" s="136">
        <f t="shared" si="34"/>
        <v>0.4</v>
      </c>
      <c r="M187" s="136">
        <f t="shared" si="34"/>
        <v>0.4</v>
      </c>
      <c r="N187" s="136">
        <f t="shared" si="34"/>
        <v>0.4</v>
      </c>
      <c r="O187" s="136">
        <f t="shared" si="34"/>
        <v>0.4</v>
      </c>
      <c r="P187" s="136">
        <f t="shared" si="34"/>
        <v>0.4</v>
      </c>
      <c r="Q187" s="136">
        <f t="shared" si="34"/>
        <v>0.4</v>
      </c>
      <c r="R187" s="136">
        <f t="shared" si="34"/>
        <v>0.4</v>
      </c>
      <c r="S187" s="136">
        <f t="shared" si="35"/>
        <v>0.4</v>
      </c>
      <c r="T187" s="136">
        <f t="shared" si="35"/>
        <v>0.4</v>
      </c>
      <c r="U187" s="136">
        <f t="shared" si="35"/>
        <v>0.4</v>
      </c>
      <c r="V187" s="136">
        <f t="shared" si="35"/>
        <v>0.4</v>
      </c>
      <c r="W187" s="136">
        <f t="shared" si="35"/>
        <v>0.4</v>
      </c>
      <c r="X187" s="136">
        <f t="shared" si="35"/>
        <v>0.4</v>
      </c>
      <c r="Y187" s="136">
        <f t="shared" si="35"/>
        <v>0.4</v>
      </c>
      <c r="Z187" s="136">
        <f t="shared" si="35"/>
        <v>0.4</v>
      </c>
      <c r="AA187" s="136">
        <f t="shared" si="35"/>
        <v>0.4</v>
      </c>
      <c r="AB187" s="136">
        <f t="shared" si="35"/>
        <v>0.4</v>
      </c>
      <c r="AC187" s="136">
        <f t="shared" si="35"/>
        <v>0.4</v>
      </c>
      <c r="AD187" s="136">
        <f t="shared" si="35"/>
        <v>0.4</v>
      </c>
      <c r="AE187" s="136">
        <f t="shared" si="35"/>
        <v>0.4</v>
      </c>
      <c r="AF187" s="136">
        <f t="shared" si="35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4"/>
        <v>0.64</v>
      </c>
      <c r="D188" s="146">
        <f t="shared" si="34"/>
        <v>0.64</v>
      </c>
      <c r="E188" s="146">
        <f t="shared" si="34"/>
        <v>0.64</v>
      </c>
      <c r="F188" s="146">
        <f t="shared" si="34"/>
        <v>0.64</v>
      </c>
      <c r="G188" s="146">
        <f t="shared" si="34"/>
        <v>0.64</v>
      </c>
      <c r="H188" s="146">
        <f t="shared" si="34"/>
        <v>0.64</v>
      </c>
      <c r="I188" s="146">
        <f t="shared" si="34"/>
        <v>0.64</v>
      </c>
      <c r="J188" s="146">
        <f t="shared" si="34"/>
        <v>0.64</v>
      </c>
      <c r="K188" s="146">
        <f t="shared" si="34"/>
        <v>0.64</v>
      </c>
      <c r="L188" s="146">
        <f t="shared" si="34"/>
        <v>0.64</v>
      </c>
      <c r="M188" s="146">
        <f t="shared" si="34"/>
        <v>0.64</v>
      </c>
      <c r="N188" s="146">
        <f t="shared" si="34"/>
        <v>0.64</v>
      </c>
      <c r="O188" s="146">
        <f t="shared" si="34"/>
        <v>0.64</v>
      </c>
      <c r="P188" s="146">
        <f t="shared" si="34"/>
        <v>0.64</v>
      </c>
      <c r="Q188" s="146">
        <f t="shared" si="34"/>
        <v>0.64</v>
      </c>
      <c r="R188" s="146">
        <f t="shared" si="34"/>
        <v>0.64</v>
      </c>
      <c r="S188" s="146">
        <f t="shared" si="35"/>
        <v>0.64</v>
      </c>
      <c r="T188" s="146">
        <f t="shared" si="35"/>
        <v>0.64</v>
      </c>
      <c r="U188" s="146">
        <f t="shared" si="35"/>
        <v>0.64</v>
      </c>
      <c r="V188" s="146">
        <f t="shared" si="35"/>
        <v>0.64</v>
      </c>
      <c r="W188" s="146">
        <f t="shared" si="35"/>
        <v>0.64</v>
      </c>
      <c r="X188" s="146">
        <f t="shared" si="35"/>
        <v>0.64</v>
      </c>
      <c r="Y188" s="146">
        <f t="shared" si="35"/>
        <v>0.64</v>
      </c>
      <c r="Z188" s="146">
        <f t="shared" si="35"/>
        <v>0.64</v>
      </c>
      <c r="AA188" s="146">
        <f t="shared" si="35"/>
        <v>0.64</v>
      </c>
      <c r="AB188" s="146">
        <f t="shared" si="35"/>
        <v>0.64</v>
      </c>
      <c r="AC188" s="146">
        <f t="shared" si="35"/>
        <v>0.64</v>
      </c>
      <c r="AD188" s="146">
        <f t="shared" si="35"/>
        <v>0.64</v>
      </c>
      <c r="AE188" s="146">
        <f t="shared" si="35"/>
        <v>0.64</v>
      </c>
      <c r="AF188" s="146">
        <f t="shared" si="35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6">SUM(C183:C188)</f>
        <v>3.54</v>
      </c>
      <c r="D189" s="149">
        <f t="shared" si="36"/>
        <v>3.54</v>
      </c>
      <c r="E189" s="149">
        <f t="shared" si="36"/>
        <v>3.54</v>
      </c>
      <c r="F189" s="149">
        <f t="shared" si="36"/>
        <v>3.54</v>
      </c>
      <c r="G189" s="149">
        <f t="shared" si="36"/>
        <v>3.54</v>
      </c>
      <c r="H189" s="149">
        <f t="shared" si="36"/>
        <v>3.54</v>
      </c>
      <c r="I189" s="149">
        <f t="shared" si="36"/>
        <v>3.54</v>
      </c>
      <c r="J189" s="149">
        <f t="shared" si="36"/>
        <v>3.54</v>
      </c>
      <c r="K189" s="149">
        <f t="shared" si="36"/>
        <v>3.54</v>
      </c>
      <c r="L189" s="149">
        <f>SUM(L183:L188)</f>
        <v>3.54</v>
      </c>
      <c r="M189" s="149">
        <f t="shared" ref="M189:R189" si="37">SUM(M183:M188)</f>
        <v>3.54</v>
      </c>
      <c r="N189" s="149">
        <f t="shared" si="37"/>
        <v>3.54</v>
      </c>
      <c r="O189" s="149">
        <f t="shared" si="37"/>
        <v>3.54</v>
      </c>
      <c r="P189" s="149">
        <f t="shared" si="37"/>
        <v>3.54</v>
      </c>
      <c r="Q189" s="149">
        <f t="shared" si="37"/>
        <v>3.54</v>
      </c>
      <c r="R189" s="149">
        <f t="shared" si="37"/>
        <v>3.54</v>
      </c>
      <c r="S189" s="149">
        <f>SUM(S183:S188)</f>
        <v>3.54</v>
      </c>
      <c r="T189" s="149">
        <f t="shared" ref="T189:AG189" si="38">SUM(T183:T188)</f>
        <v>3.54</v>
      </c>
      <c r="U189" s="149">
        <f t="shared" si="38"/>
        <v>3.54</v>
      </c>
      <c r="V189" s="149">
        <f t="shared" si="38"/>
        <v>3.54</v>
      </c>
      <c r="W189" s="149">
        <f t="shared" si="38"/>
        <v>3.54</v>
      </c>
      <c r="X189" s="149">
        <f t="shared" si="38"/>
        <v>3.54</v>
      </c>
      <c r="Y189" s="149">
        <f t="shared" si="38"/>
        <v>3.54</v>
      </c>
      <c r="Z189" s="149">
        <f t="shared" si="38"/>
        <v>3.54</v>
      </c>
      <c r="AA189" s="149">
        <f t="shared" si="38"/>
        <v>3.54</v>
      </c>
      <c r="AB189" s="149">
        <f t="shared" si="38"/>
        <v>3.54</v>
      </c>
      <c r="AC189" s="149">
        <f t="shared" si="38"/>
        <v>3.54</v>
      </c>
      <c r="AD189" s="149">
        <f t="shared" si="38"/>
        <v>3.54</v>
      </c>
      <c r="AE189" s="149">
        <f t="shared" si="38"/>
        <v>3.54</v>
      </c>
      <c r="AF189" s="149">
        <f t="shared" si="38"/>
        <v>3.54</v>
      </c>
      <c r="AG189" s="150">
        <f t="shared" si="38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1191.1400000000001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14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14)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14)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9">B71</f>
        <v>1159.8400000000001</v>
      </c>
      <c r="U203" s="173">
        <f t="shared" si="39"/>
        <v>1135.8400000000001</v>
      </c>
      <c r="V203" s="173">
        <f t="shared" si="39"/>
        <v>1112.04</v>
      </c>
      <c r="W203" s="173">
        <f t="shared" si="39"/>
        <v>1076.1399999999999</v>
      </c>
      <c r="X203" s="173">
        <f t="shared" si="39"/>
        <v>1069.74</v>
      </c>
      <c r="Y203" s="173">
        <f t="shared" si="39"/>
        <v>1065.74</v>
      </c>
      <c r="Z203" s="173">
        <f t="shared" si="39"/>
        <v>1054.74</v>
      </c>
      <c r="AA203" s="173">
        <f t="shared" si="39"/>
        <v>1070.44</v>
      </c>
      <c r="AB203" s="173">
        <f t="shared" si="39"/>
        <v>1118.5400000000002</v>
      </c>
      <c r="AC203" s="173">
        <f t="shared" si="39"/>
        <v>1120.2400000000002</v>
      </c>
      <c r="AD203" s="173">
        <f t="shared" si="39"/>
        <v>1185.3400000000001</v>
      </c>
      <c r="AE203" s="173">
        <f t="shared" si="39"/>
        <v>1191.1400000000001</v>
      </c>
      <c r="AF203" s="173">
        <f t="shared" si="39"/>
        <v>1201.1400000000001</v>
      </c>
      <c r="AG203" s="173">
        <f t="shared" si="39"/>
        <v>1173.44</v>
      </c>
      <c r="AH203" s="173">
        <f t="shared" si="39"/>
        <v>1184.74</v>
      </c>
      <c r="AI203" s="173">
        <f t="shared" si="39"/>
        <v>1189.8900000000001</v>
      </c>
      <c r="AJ203" s="173">
        <f t="shared" si="39"/>
        <v>1234.04</v>
      </c>
      <c r="AK203" s="173">
        <f t="shared" si="39"/>
        <v>1257.1400000000001</v>
      </c>
      <c r="AL203" s="173">
        <f t="shared" si="39"/>
        <v>1250.8400000000001</v>
      </c>
      <c r="AM203" s="173">
        <f t="shared" si="39"/>
        <v>1161.04</v>
      </c>
      <c r="AN203" s="173">
        <f t="shared" si="39"/>
        <v>1132.06</v>
      </c>
      <c r="AO203" s="173">
        <f t="shared" si="39"/>
        <v>1115.54</v>
      </c>
      <c r="AP203" s="173">
        <f t="shared" si="39"/>
        <v>1104.3600000000001</v>
      </c>
      <c r="AQ203" s="173">
        <f t="shared" si="39"/>
        <v>1194.19</v>
      </c>
      <c r="AR203" s="173">
        <f t="shared" si="39"/>
        <v>1316.24</v>
      </c>
      <c r="AS203" s="173">
        <f t="shared" si="39"/>
        <v>1352.14</v>
      </c>
      <c r="AT203" s="173">
        <f t="shared" si="39"/>
        <v>1326.2199999999998</v>
      </c>
      <c r="AU203" s="173">
        <f t="shared" si="39"/>
        <v>1324.44</v>
      </c>
      <c r="AV203" s="173">
        <f t="shared" si="39"/>
        <v>1240.3400000000001</v>
      </c>
      <c r="AW203" s="173">
        <f t="shared" si="39"/>
        <v>1181.74</v>
      </c>
      <c r="AX203" s="173">
        <f t="shared" si="39"/>
        <v>1179.44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40">B188</f>
        <v>0.64</v>
      </c>
      <c r="C224" s="176">
        <f t="shared" si="40"/>
        <v>0.64</v>
      </c>
      <c r="D224" s="176">
        <f t="shared" si="40"/>
        <v>0.64</v>
      </c>
      <c r="E224" s="176">
        <f t="shared" si="40"/>
        <v>0.64</v>
      </c>
      <c r="F224" s="176">
        <f t="shared" si="40"/>
        <v>0.64</v>
      </c>
      <c r="G224" s="176">
        <f t="shared" si="40"/>
        <v>0.64</v>
      </c>
      <c r="H224" s="176">
        <f t="shared" si="40"/>
        <v>0.64</v>
      </c>
      <c r="I224" s="176">
        <f t="shared" si="40"/>
        <v>0.64</v>
      </c>
      <c r="J224" s="176">
        <f t="shared" si="40"/>
        <v>0.64</v>
      </c>
      <c r="K224" s="176">
        <f t="shared" si="40"/>
        <v>0.64</v>
      </c>
      <c r="L224" s="176">
        <f t="shared" si="40"/>
        <v>0.64</v>
      </c>
      <c r="M224" s="176">
        <f t="shared" si="40"/>
        <v>0.64</v>
      </c>
      <c r="N224" s="176">
        <f t="shared" si="40"/>
        <v>0.64</v>
      </c>
      <c r="O224" s="176">
        <f t="shared" si="40"/>
        <v>0.64</v>
      </c>
      <c r="P224" s="176">
        <f t="shared" si="40"/>
        <v>0.64</v>
      </c>
      <c r="Q224" s="176">
        <f t="shared" si="40"/>
        <v>0.64</v>
      </c>
      <c r="R224" s="176">
        <f t="shared" si="40"/>
        <v>0.64</v>
      </c>
      <c r="S224" s="176">
        <f t="shared" si="40"/>
        <v>0.64</v>
      </c>
      <c r="T224" s="176">
        <f t="shared" si="40"/>
        <v>0.64</v>
      </c>
      <c r="U224" s="176">
        <f t="shared" si="40"/>
        <v>0.64</v>
      </c>
      <c r="V224" s="176">
        <f t="shared" si="40"/>
        <v>0.64</v>
      </c>
      <c r="W224" s="176">
        <f t="shared" si="40"/>
        <v>0.64</v>
      </c>
      <c r="X224" s="176">
        <f t="shared" si="40"/>
        <v>0.64</v>
      </c>
      <c r="Y224" s="176">
        <f t="shared" si="40"/>
        <v>0.64</v>
      </c>
      <c r="Z224" s="176">
        <f t="shared" si="40"/>
        <v>0.64</v>
      </c>
      <c r="AA224" s="176">
        <f t="shared" si="40"/>
        <v>0.64</v>
      </c>
      <c r="AB224" s="176">
        <f t="shared" si="40"/>
        <v>0.64</v>
      </c>
      <c r="AC224" s="176">
        <f t="shared" si="40"/>
        <v>0.64</v>
      </c>
      <c r="AD224" s="176">
        <f t="shared" si="40"/>
        <v>0.64</v>
      </c>
      <c r="AE224" s="176">
        <f t="shared" si="40"/>
        <v>0.64</v>
      </c>
      <c r="AF224" s="176">
        <f t="shared" si="40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41">IF(C192&lt;100,"",C192-520)</f>
        <v/>
      </c>
      <c r="D225" s="120" t="str">
        <f t="shared" si="41"/>
        <v/>
      </c>
      <c r="E225" s="120" t="str">
        <f t="shared" si="41"/>
        <v/>
      </c>
      <c r="F225" s="120" t="str">
        <f t="shared" si="41"/>
        <v/>
      </c>
      <c r="G225" s="120" t="str">
        <f t="shared" si="41"/>
        <v/>
      </c>
      <c r="H225" s="120" t="str">
        <f t="shared" si="41"/>
        <v/>
      </c>
      <c r="I225" s="120" t="str">
        <f t="shared" si="41"/>
        <v/>
      </c>
      <c r="J225" s="120" t="str">
        <f t="shared" si="41"/>
        <v/>
      </c>
      <c r="K225" s="120" t="str">
        <f t="shared" si="41"/>
        <v/>
      </c>
      <c r="L225" s="120" t="str">
        <f t="shared" si="41"/>
        <v/>
      </c>
      <c r="M225" s="120" t="str">
        <f t="shared" si="41"/>
        <v/>
      </c>
      <c r="N225" s="120" t="str">
        <f t="shared" si="41"/>
        <v/>
      </c>
      <c r="O225" s="120" t="str">
        <f t="shared" si="41"/>
        <v/>
      </c>
      <c r="P225" s="120" t="str">
        <f t="shared" si="41"/>
        <v/>
      </c>
      <c r="Q225" s="120" t="str">
        <f t="shared" si="41"/>
        <v/>
      </c>
      <c r="R225" s="120" t="str">
        <f t="shared" si="41"/>
        <v/>
      </c>
      <c r="S225" s="120" t="str">
        <f t="shared" si="41"/>
        <v/>
      </c>
      <c r="T225" s="120" t="str">
        <f t="shared" si="41"/>
        <v/>
      </c>
      <c r="U225" s="120" t="str">
        <f t="shared" si="41"/>
        <v/>
      </c>
      <c r="V225" s="120" t="str">
        <f t="shared" si="41"/>
        <v/>
      </c>
      <c r="W225" s="120" t="str">
        <f t="shared" si="41"/>
        <v/>
      </c>
      <c r="X225" s="120" t="str">
        <f t="shared" si="41"/>
        <v/>
      </c>
      <c r="Y225" s="120" t="str">
        <f t="shared" si="41"/>
        <v/>
      </c>
      <c r="Z225" s="120" t="str">
        <f t="shared" si="41"/>
        <v/>
      </c>
      <c r="AA225" s="120" t="str">
        <f t="shared" si="41"/>
        <v/>
      </c>
      <c r="AB225" s="120" t="str">
        <f t="shared" si="41"/>
        <v/>
      </c>
      <c r="AC225" s="120" t="str">
        <f t="shared" si="41"/>
        <v/>
      </c>
      <c r="AD225" s="120" t="str">
        <f t="shared" si="41"/>
        <v/>
      </c>
      <c r="AE225" s="120" t="str">
        <f t="shared" si="41"/>
        <v/>
      </c>
      <c r="AF225" s="120" t="str">
        <f t="shared" si="41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2">IF(B193&lt;100,"",B193-620)</f>
        <v/>
      </c>
      <c r="C226" s="120" t="str">
        <f t="shared" si="42"/>
        <v/>
      </c>
      <c r="D226" s="120" t="str">
        <f t="shared" si="42"/>
        <v/>
      </c>
      <c r="E226" s="120" t="str">
        <f t="shared" si="42"/>
        <v/>
      </c>
      <c r="F226" s="120" t="str">
        <f t="shared" si="42"/>
        <v/>
      </c>
      <c r="G226" s="120" t="str">
        <f t="shared" si="42"/>
        <v/>
      </c>
      <c r="H226" s="120" t="str">
        <f t="shared" si="42"/>
        <v/>
      </c>
      <c r="I226" s="120" t="str">
        <f t="shared" si="42"/>
        <v/>
      </c>
      <c r="J226" s="120" t="str">
        <f t="shared" si="42"/>
        <v/>
      </c>
      <c r="K226" s="120" t="str">
        <f t="shared" si="42"/>
        <v/>
      </c>
      <c r="L226" s="120" t="str">
        <f t="shared" si="42"/>
        <v/>
      </c>
      <c r="M226" s="120" t="str">
        <f t="shared" si="42"/>
        <v/>
      </c>
      <c r="N226" s="120" t="str">
        <f t="shared" si="42"/>
        <v/>
      </c>
      <c r="O226" s="120" t="str">
        <f t="shared" si="42"/>
        <v/>
      </c>
      <c r="P226" s="120" t="str">
        <f t="shared" si="42"/>
        <v/>
      </c>
      <c r="Q226" s="120" t="str">
        <f t="shared" si="42"/>
        <v/>
      </c>
      <c r="R226" s="120" t="str">
        <f t="shared" si="42"/>
        <v/>
      </c>
      <c r="S226" s="120" t="str">
        <f t="shared" si="42"/>
        <v/>
      </c>
      <c r="T226" s="120" t="str">
        <f t="shared" si="42"/>
        <v/>
      </c>
      <c r="U226" s="120" t="str">
        <f t="shared" si="42"/>
        <v/>
      </c>
      <c r="V226" s="120" t="str">
        <f t="shared" si="42"/>
        <v/>
      </c>
      <c r="W226" s="120" t="str">
        <f t="shared" si="42"/>
        <v/>
      </c>
      <c r="X226" s="120" t="str">
        <f t="shared" si="42"/>
        <v/>
      </c>
      <c r="Y226" s="120" t="str">
        <f t="shared" si="42"/>
        <v/>
      </c>
      <c r="Z226" s="120" t="str">
        <f t="shared" si="42"/>
        <v/>
      </c>
      <c r="AA226" s="120" t="str">
        <f t="shared" si="42"/>
        <v/>
      </c>
      <c r="AB226" s="120" t="str">
        <f t="shared" si="42"/>
        <v/>
      </c>
      <c r="AC226" s="120" t="str">
        <f t="shared" si="42"/>
        <v/>
      </c>
      <c r="AD226" s="120" t="str">
        <f t="shared" si="42"/>
        <v/>
      </c>
      <c r="AE226" s="120" t="str">
        <f t="shared" si="42"/>
        <v/>
      </c>
      <c r="AF226" s="120" t="str">
        <f t="shared" si="42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3">IF(B194&lt;100,"",B194-330)</f>
        <v/>
      </c>
      <c r="C227" s="120" t="str">
        <f t="shared" si="43"/>
        <v/>
      </c>
      <c r="D227" s="120" t="str">
        <f t="shared" si="43"/>
        <v/>
      </c>
      <c r="E227" s="120" t="str">
        <f t="shared" si="43"/>
        <v/>
      </c>
      <c r="F227" s="120" t="str">
        <f t="shared" si="43"/>
        <v/>
      </c>
      <c r="G227" s="120" t="str">
        <f t="shared" si="43"/>
        <v/>
      </c>
      <c r="H227" s="120" t="str">
        <f t="shared" si="43"/>
        <v/>
      </c>
      <c r="I227" s="120" t="str">
        <f t="shared" si="43"/>
        <v/>
      </c>
      <c r="J227" s="120" t="str">
        <f t="shared" si="43"/>
        <v/>
      </c>
      <c r="K227" s="120" t="str">
        <f t="shared" si="43"/>
        <v/>
      </c>
      <c r="L227" s="120" t="str">
        <f t="shared" si="43"/>
        <v/>
      </c>
      <c r="M227" s="120" t="str">
        <f t="shared" si="43"/>
        <v/>
      </c>
      <c r="N227" s="120" t="str">
        <f t="shared" si="43"/>
        <v/>
      </c>
      <c r="O227" s="120" t="str">
        <f t="shared" si="43"/>
        <v/>
      </c>
      <c r="P227" s="120" t="str">
        <f t="shared" si="43"/>
        <v/>
      </c>
      <c r="Q227" s="120" t="str">
        <f t="shared" si="43"/>
        <v/>
      </c>
      <c r="R227" s="120" t="str">
        <f t="shared" si="43"/>
        <v/>
      </c>
      <c r="S227" s="120" t="str">
        <f t="shared" si="43"/>
        <v/>
      </c>
      <c r="T227" s="120" t="str">
        <f t="shared" si="43"/>
        <v/>
      </c>
      <c r="U227" s="120" t="str">
        <f t="shared" si="43"/>
        <v/>
      </c>
      <c r="V227" s="120" t="str">
        <f t="shared" si="43"/>
        <v/>
      </c>
      <c r="W227" s="120" t="str">
        <f t="shared" si="43"/>
        <v/>
      </c>
      <c r="X227" s="120" t="str">
        <f t="shared" si="43"/>
        <v/>
      </c>
      <c r="Y227" s="120" t="str">
        <f t="shared" si="43"/>
        <v/>
      </c>
      <c r="Z227" s="120" t="str">
        <f t="shared" si="43"/>
        <v/>
      </c>
      <c r="AA227" s="120" t="str">
        <f t="shared" si="43"/>
        <v/>
      </c>
      <c r="AB227" s="120" t="str">
        <f t="shared" si="43"/>
        <v/>
      </c>
      <c r="AC227" s="120" t="str">
        <f t="shared" si="43"/>
        <v/>
      </c>
      <c r="AD227" s="120" t="str">
        <f t="shared" si="43"/>
        <v/>
      </c>
      <c r="AE227" s="120" t="str">
        <f t="shared" si="43"/>
        <v/>
      </c>
      <c r="AF227" s="120" t="str">
        <f t="shared" si="43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4">IF(C195&lt;100,"",C195-1500)</f>
        <v/>
      </c>
      <c r="D228" s="120" t="str">
        <f t="shared" si="44"/>
        <v/>
      </c>
      <c r="E228" s="120" t="str">
        <f t="shared" si="44"/>
        <v/>
      </c>
      <c r="F228" s="120" t="str">
        <f t="shared" si="44"/>
        <v/>
      </c>
      <c r="G228" s="120" t="str">
        <f t="shared" si="44"/>
        <v/>
      </c>
      <c r="H228" s="120" t="str">
        <f t="shared" si="44"/>
        <v/>
      </c>
      <c r="I228" s="120" t="str">
        <f t="shared" si="44"/>
        <v/>
      </c>
      <c r="J228" s="120" t="str">
        <f t="shared" si="44"/>
        <v/>
      </c>
      <c r="K228" s="120" t="str">
        <f t="shared" si="44"/>
        <v/>
      </c>
      <c r="L228" s="120" t="str">
        <f t="shared" si="44"/>
        <v/>
      </c>
      <c r="M228" s="120" t="str">
        <f t="shared" si="44"/>
        <v/>
      </c>
      <c r="N228" s="120" t="str">
        <f t="shared" si="44"/>
        <v/>
      </c>
      <c r="O228" s="120" t="str">
        <f t="shared" si="44"/>
        <v/>
      </c>
      <c r="P228" s="120" t="str">
        <f t="shared" si="44"/>
        <v/>
      </c>
      <c r="Q228" s="120" t="str">
        <f t="shared" si="44"/>
        <v/>
      </c>
      <c r="R228" s="120" t="str">
        <f t="shared" si="44"/>
        <v/>
      </c>
      <c r="S228" s="120" t="str">
        <f t="shared" si="44"/>
        <v/>
      </c>
      <c r="T228" s="120" t="str">
        <f t="shared" si="44"/>
        <v/>
      </c>
      <c r="U228" s="120" t="str">
        <f t="shared" si="44"/>
        <v/>
      </c>
      <c r="V228" s="120" t="str">
        <f t="shared" si="44"/>
        <v/>
      </c>
      <c r="W228" s="120" t="str">
        <f t="shared" si="44"/>
        <v/>
      </c>
      <c r="X228" s="120" t="str">
        <f t="shared" si="44"/>
        <v/>
      </c>
      <c r="Y228" s="120" t="str">
        <f t="shared" si="44"/>
        <v/>
      </c>
      <c r="Z228" s="120" t="str">
        <f t="shared" si="44"/>
        <v/>
      </c>
      <c r="AA228" s="120" t="str">
        <f t="shared" si="44"/>
        <v/>
      </c>
      <c r="AB228" s="120" t="str">
        <f t="shared" si="44"/>
        <v/>
      </c>
      <c r="AC228" s="120" t="str">
        <f t="shared" si="44"/>
        <v/>
      </c>
      <c r="AD228" s="120" t="str">
        <f t="shared" si="44"/>
        <v/>
      </c>
      <c r="AE228" s="120" t="str">
        <f t="shared" si="44"/>
        <v/>
      </c>
      <c r="AF228" s="120" t="str">
        <f t="shared" si="44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297" priority="264">
      <formula>S$9&gt;=20/24</formula>
    </cfRule>
    <cfRule type="expression" dxfId="4296" priority="265">
      <formula>AND(S$9&gt;=14/24,S$9&lt;20/24)</formula>
    </cfRule>
    <cfRule type="expression" dxfId="4295" priority="266">
      <formula>AND(S$9&gt;=8/24,S$9&lt;14/24)</formula>
    </cfRule>
    <cfRule type="expression" dxfId="4294" priority="267">
      <formula>S$9&lt;8/24</formula>
    </cfRule>
  </conditionalFormatting>
  <conditionalFormatting sqref="B8:AF10 AA76:AF76 B76:Q76 B53:AF53 B77:AF77 C183:AF189 M42 N40:Q42 V40:W41 S39:W39 AA78:AF85 AA54:AF57 B60:B64 R12:T12 B65:AF75 U12:Z13 B54:K58 H78:Q78 B78:G85 M64:Q64 L37:Z38 L36:Q36 L39:Q39 L50:AF52 O55:T56 O57:Q63 L55:N58 M43:Q45 L34:Q34 U37:U39 H79:Z85 X39:Z41">
    <cfRule type="expression" dxfId="4293" priority="260">
      <formula>B$9&gt;=20/24</formula>
    </cfRule>
    <cfRule type="expression" dxfId="4292" priority="261">
      <formula>AND(B$9&gt;=14/24,B$9&lt;20/24)</formula>
    </cfRule>
    <cfRule type="expression" dxfId="4291" priority="262">
      <formula>AND(B$9&gt;=8/24,B$9&lt;14/24)</formula>
    </cfRule>
    <cfRule type="expression" dxfId="4290" priority="263">
      <formula>B$9&lt;8/24</formula>
    </cfRule>
  </conditionalFormatting>
  <conditionalFormatting sqref="B181:AF181">
    <cfRule type="expression" dxfId="4289" priority="256">
      <formula>B$9&gt;=20/24</formula>
    </cfRule>
    <cfRule type="expression" dxfId="4288" priority="257">
      <formula>AND(B$9&gt;=14/24,B$9&lt;20/24)</formula>
    </cfRule>
    <cfRule type="expression" dxfId="4287" priority="258">
      <formula>AND(B$9&gt;=8/24,B$9&lt;14/24)</formula>
    </cfRule>
    <cfRule type="expression" dxfId="4286" priority="259">
      <formula>B$9&lt;8/24</formula>
    </cfRule>
  </conditionalFormatting>
  <conditionalFormatting sqref="AL4:AL6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285" priority="251">
      <formula>L$9&gt;=20/24</formula>
    </cfRule>
    <cfRule type="expression" dxfId="4284" priority="252">
      <formula>AND(L$9&gt;=14/24,L$9&lt;20/24)</formula>
    </cfRule>
    <cfRule type="expression" dxfId="4283" priority="253">
      <formula>AND(L$9&gt;=8/24,L$9&lt;14/24)</formula>
    </cfRule>
    <cfRule type="expression" dxfId="4282" priority="254">
      <formula>L$9&lt;8/24</formula>
    </cfRule>
  </conditionalFormatting>
  <conditionalFormatting sqref="L40:N41">
    <cfRule type="expression" dxfId="4281" priority="247">
      <formula>L$9&gt;=20/24</formula>
    </cfRule>
    <cfRule type="expression" dxfId="4280" priority="248">
      <formula>AND(L$9&gt;=14/24,L$9&lt;20/24)</formula>
    </cfRule>
    <cfRule type="expression" dxfId="4279" priority="249">
      <formula>AND(L$9&gt;=8/24,L$9&lt;14/24)</formula>
    </cfRule>
    <cfRule type="expression" dxfId="4278" priority="250">
      <formula>L$9&lt;8/24</formula>
    </cfRule>
  </conditionalFormatting>
  <conditionalFormatting sqref="U14:Z14">
    <cfRule type="expression" dxfId="4277" priority="243">
      <formula>U$9&gt;=20/24</formula>
    </cfRule>
    <cfRule type="expression" dxfId="4276" priority="244">
      <formula>AND(U$9&gt;=14/24,U$9&lt;20/24)</formula>
    </cfRule>
    <cfRule type="expression" dxfId="4275" priority="245">
      <formula>AND(U$9&gt;=8/24,U$9&lt;14/24)</formula>
    </cfRule>
    <cfRule type="expression" dxfId="4274" priority="246">
      <formula>U$9&lt;8/24</formula>
    </cfRule>
  </conditionalFormatting>
  <conditionalFormatting sqref="R36:Z36">
    <cfRule type="expression" dxfId="4273" priority="239">
      <formula>R$9&gt;=20/24</formula>
    </cfRule>
    <cfRule type="expression" dxfId="4272" priority="240">
      <formula>AND(R$9&gt;=14/24,R$9&lt;20/24)</formula>
    </cfRule>
    <cfRule type="expression" dxfId="4271" priority="241">
      <formula>AND(R$9&gt;=8/24,R$9&lt;14/24)</formula>
    </cfRule>
    <cfRule type="expression" dxfId="4270" priority="242">
      <formula>R$9&lt;8/24</formula>
    </cfRule>
  </conditionalFormatting>
  <conditionalFormatting sqref="R54:Z54">
    <cfRule type="expression" dxfId="4269" priority="235">
      <formula>R$9&gt;=20/24</formula>
    </cfRule>
    <cfRule type="expression" dxfId="4268" priority="236">
      <formula>AND(R$9&gt;=14/24,R$9&lt;20/24)</formula>
    </cfRule>
    <cfRule type="expression" dxfId="4267" priority="237">
      <formula>AND(R$9&gt;=8/24,R$9&lt;14/24)</formula>
    </cfRule>
    <cfRule type="expression" dxfId="4266" priority="238">
      <formula>R$9&lt;8/24</formula>
    </cfRule>
  </conditionalFormatting>
  <conditionalFormatting sqref="R76:Z76">
    <cfRule type="expression" dxfId="4265" priority="231">
      <formula>R$9&gt;=20/24</formula>
    </cfRule>
    <cfRule type="expression" dxfId="4264" priority="232">
      <formula>AND(R$9&gt;=14/24,R$9&lt;20/24)</formula>
    </cfRule>
    <cfRule type="expression" dxfId="4263" priority="233">
      <formula>AND(R$9&gt;=8/24,R$9&lt;14/24)</formula>
    </cfRule>
    <cfRule type="expression" dxfId="4262" priority="234">
      <formula>R$9&lt;8/24</formula>
    </cfRule>
  </conditionalFormatting>
  <conditionalFormatting sqref="R78:Z78">
    <cfRule type="expression" dxfId="4261" priority="227">
      <formula>R$9&gt;=20/24</formula>
    </cfRule>
    <cfRule type="expression" dxfId="4260" priority="228">
      <formula>AND(R$9&gt;=14/24,R$9&lt;20/24)</formula>
    </cfRule>
    <cfRule type="expression" dxfId="4259" priority="229">
      <formula>AND(R$9&gt;=8/24,R$9&lt;14/24)</formula>
    </cfRule>
    <cfRule type="expression" dxfId="4258" priority="230">
      <formula>R$9&lt;8/24</formula>
    </cfRule>
  </conditionalFormatting>
  <conditionalFormatting sqref="M11 O19:Q19 O21:Q25 O16:Q17 O12:Q14 O27:Q31 R26:Z30">
    <cfRule type="expression" dxfId="4257" priority="223">
      <formula>M$9&gt;=20/24</formula>
    </cfRule>
    <cfRule type="expression" dxfId="4256" priority="224">
      <formula>AND(M$9&gt;=14/24,M$9&lt;20/24)</formula>
    </cfRule>
    <cfRule type="expression" dxfId="4255" priority="225">
      <formula>AND(M$9&gt;=8/24,M$9&lt;14/24)</formula>
    </cfRule>
    <cfRule type="expression" dxfId="4254" priority="226">
      <formula>M$9&lt;8/24</formula>
    </cfRule>
  </conditionalFormatting>
  <conditionalFormatting sqref="L46:Q46">
    <cfRule type="expression" dxfId="4253" priority="219">
      <formula>L$9&gt;=20/24</formula>
    </cfRule>
    <cfRule type="expression" dxfId="4252" priority="220">
      <formula>AND(L$9&gt;=14/24,L$9&lt;20/24)</formula>
    </cfRule>
    <cfRule type="expression" dxfId="4251" priority="221">
      <formula>AND(L$9&gt;=8/24,L$9&lt;14/24)</formula>
    </cfRule>
    <cfRule type="expression" dxfId="4250" priority="222">
      <formula>L$9&lt;8/24</formula>
    </cfRule>
  </conditionalFormatting>
  <conditionalFormatting sqref="L47:Q47">
    <cfRule type="expression" dxfId="4249" priority="215">
      <formula>L$9&gt;=20/24</formula>
    </cfRule>
    <cfRule type="expression" dxfId="4248" priority="216">
      <formula>AND(L$9&gt;=14/24,L$9&lt;20/24)</formula>
    </cfRule>
    <cfRule type="expression" dxfId="4247" priority="217">
      <formula>AND(L$9&gt;=8/24,L$9&lt;14/24)</formula>
    </cfRule>
    <cfRule type="expression" dxfId="4246" priority="218">
      <formula>L$9&lt;8/24</formula>
    </cfRule>
  </conditionalFormatting>
  <conditionalFormatting sqref="L42:N45">
    <cfRule type="expression" dxfId="4245" priority="211">
      <formula>L$9&gt;=20/24</formula>
    </cfRule>
    <cfRule type="expression" dxfId="4244" priority="212">
      <formula>AND(L$9&gt;=14/24,L$9&lt;20/24)</formula>
    </cfRule>
    <cfRule type="expression" dxfId="4243" priority="213">
      <formula>AND(L$9&gt;=8/24,L$9&lt;14/24)</formula>
    </cfRule>
    <cfRule type="expression" dxfId="4242" priority="214">
      <formula>L$9&lt;8/24</formula>
    </cfRule>
  </conditionalFormatting>
  <conditionalFormatting sqref="R34:AD34">
    <cfRule type="expression" dxfId="4241" priority="207">
      <formula>R$9&gt;=20/24</formula>
    </cfRule>
    <cfRule type="expression" dxfId="4240" priority="208">
      <formula>AND(R$9&gt;=14/24,R$9&lt;20/24)</formula>
    </cfRule>
    <cfRule type="expression" dxfId="4239" priority="209">
      <formula>AND(R$9&gt;=8/24,R$9&lt;14/24)</formula>
    </cfRule>
    <cfRule type="expression" dxfId="4238" priority="210">
      <formula>R$9&lt;8/24</formula>
    </cfRule>
  </conditionalFormatting>
  <conditionalFormatting sqref="R13:T14 R16:Z17 T13:Z13 R19:AF19 R21:AF31">
    <cfRule type="expression" dxfId="4237" priority="203">
      <formula>R$9&gt;=20/24</formula>
    </cfRule>
    <cfRule type="expression" dxfId="4236" priority="204">
      <formula>AND(R$9&gt;=14/24,R$9&lt;20/24)</formula>
    </cfRule>
    <cfRule type="expression" dxfId="4235" priority="205">
      <formula>AND(R$9&gt;=8/24,R$9&lt;14/24)</formula>
    </cfRule>
    <cfRule type="expression" dxfId="4234" priority="206">
      <formula>R$9&lt;8/24</formula>
    </cfRule>
  </conditionalFormatting>
  <conditionalFormatting sqref="R39:R45 S40:U45 V42:Z45">
    <cfRule type="expression" dxfId="4233" priority="199">
      <formula>R$9&gt;=20/24</formula>
    </cfRule>
    <cfRule type="expression" dxfId="4232" priority="200">
      <formula>AND(R$9&gt;=14/24,R$9&lt;20/24)</formula>
    </cfRule>
    <cfRule type="expression" dxfId="4231" priority="201">
      <formula>AND(R$9&gt;=8/24,R$9&lt;14/24)</formula>
    </cfRule>
    <cfRule type="expression" dxfId="4230" priority="202">
      <formula>R$9&lt;8/24</formula>
    </cfRule>
  </conditionalFormatting>
  <conditionalFormatting sqref="R46:Z46">
    <cfRule type="expression" dxfId="4229" priority="195">
      <formula>R$9&gt;=20/24</formula>
    </cfRule>
    <cfRule type="expression" dxfId="4228" priority="196">
      <formula>AND(R$9&gt;=14/24,R$9&lt;20/24)</formula>
    </cfRule>
    <cfRule type="expression" dxfId="4227" priority="197">
      <formula>AND(R$9&gt;=8/24,R$9&lt;14/24)</formula>
    </cfRule>
    <cfRule type="expression" dxfId="4226" priority="198">
      <formula>R$9&lt;8/24</formula>
    </cfRule>
  </conditionalFormatting>
  <conditionalFormatting sqref="R47:Z47">
    <cfRule type="expression" dxfId="4225" priority="191">
      <formula>R$9&gt;=20/24</formula>
    </cfRule>
    <cfRule type="expression" dxfId="4224" priority="192">
      <formula>AND(R$9&gt;=14/24,R$9&lt;20/24)</formula>
    </cfRule>
    <cfRule type="expression" dxfId="4223" priority="193">
      <formula>AND(R$9&gt;=8/24,R$9&lt;14/24)</formula>
    </cfRule>
    <cfRule type="expression" dxfId="4222" priority="194">
      <formula>R$9&lt;8/24</formula>
    </cfRule>
  </conditionalFormatting>
  <conditionalFormatting sqref="R57:Z64 AA58:AF64">
    <cfRule type="expression" dxfId="4221" priority="187">
      <formula>R$9&gt;=20/24</formula>
    </cfRule>
    <cfRule type="expression" dxfId="4220" priority="188">
      <formula>AND(R$9&gt;=14/24,R$9&lt;20/24)</formula>
    </cfRule>
    <cfRule type="expression" dxfId="4219" priority="189">
      <formula>AND(R$9&gt;=8/24,R$9&lt;14/24)</formula>
    </cfRule>
    <cfRule type="expression" dxfId="4218" priority="190">
      <formula>R$9&lt;8/24</formula>
    </cfRule>
  </conditionalFormatting>
  <conditionalFormatting sqref="AA89:AF92">
    <cfRule type="expression" dxfId="4217" priority="183">
      <formula>AA$9&gt;=20/24</formula>
    </cfRule>
    <cfRule type="expression" dxfId="4216" priority="184">
      <formula>AND(AA$9&gt;=14/24,AA$9&lt;20/24)</formula>
    </cfRule>
    <cfRule type="expression" dxfId="4215" priority="185">
      <formula>AND(AA$9&gt;=8/24,AA$9&lt;14/24)</formula>
    </cfRule>
    <cfRule type="expression" dxfId="4214" priority="186">
      <formula>AA$9&lt;8/24</formula>
    </cfRule>
  </conditionalFormatting>
  <conditionalFormatting sqref="B59:H59 H60:H64 I59:K64 L59:N63">
    <cfRule type="expression" dxfId="4213" priority="179">
      <formula>B$9&gt;=20/24</formula>
    </cfRule>
    <cfRule type="expression" dxfId="4212" priority="180">
      <formula>AND(B$9&gt;=14/24,B$9&lt;20/24)</formula>
    </cfRule>
    <cfRule type="expression" dxfId="4211" priority="181">
      <formula>AND(B$9&gt;=8/24,B$9&lt;14/24)</formula>
    </cfRule>
    <cfRule type="expression" dxfId="4210" priority="182">
      <formula>B$9&lt;8/24</formula>
    </cfRule>
  </conditionalFormatting>
  <conditionalFormatting sqref="B89:K92">
    <cfRule type="expression" dxfId="4209" priority="175">
      <formula>B$9&gt;=20/24</formula>
    </cfRule>
    <cfRule type="expression" dxfId="4208" priority="176">
      <formula>AND(B$9&gt;=14/24,B$9&lt;20/24)</formula>
    </cfRule>
    <cfRule type="expression" dxfId="4207" priority="177">
      <formula>AND(B$9&gt;=8/24,B$9&lt;14/24)</formula>
    </cfRule>
    <cfRule type="expression" dxfId="4206" priority="178">
      <formula>B$9&lt;8/24</formula>
    </cfRule>
  </conditionalFormatting>
  <conditionalFormatting sqref="L89:Q92">
    <cfRule type="expression" dxfId="4205" priority="171">
      <formula>L$9&gt;=20/24</formula>
    </cfRule>
    <cfRule type="expression" dxfId="4204" priority="172">
      <formula>AND(L$9&gt;=14/24,L$9&lt;20/24)</formula>
    </cfRule>
    <cfRule type="expression" dxfId="4203" priority="173">
      <formula>AND(L$9&gt;=8/24,L$9&lt;14/24)</formula>
    </cfRule>
    <cfRule type="expression" dxfId="4202" priority="174">
      <formula>L$9&lt;8/24</formula>
    </cfRule>
  </conditionalFormatting>
  <conditionalFormatting sqref="R89:Z92">
    <cfRule type="expression" dxfId="4201" priority="167">
      <formula>R$9&gt;=20/24</formula>
    </cfRule>
    <cfRule type="expression" dxfId="4200" priority="168">
      <formula>AND(R$9&gt;=14/24,R$9&lt;20/24)</formula>
    </cfRule>
    <cfRule type="expression" dxfId="4199" priority="169">
      <formula>AND(R$9&gt;=8/24,R$9&lt;14/24)</formula>
    </cfRule>
    <cfRule type="expression" dxfId="4198" priority="170">
      <formula>R$9&lt;8/24</formula>
    </cfRule>
  </conditionalFormatting>
  <conditionalFormatting sqref="AG48 G22:G24 G30:G31 B29:G29 B22:F23 B21:G21 B12:K14 G26:G28 B16:K17 B19:K19 H21:K24 M11 H26:K30 H31:N31 O21:Q25 O27:Q31 B34:AF53 O19:AF19 O12:AF14 O16:AF17 R21:AF31">
    <cfRule type="expression" dxfId="4197" priority="166">
      <formula>B11&gt;$AG11</formula>
    </cfRule>
  </conditionalFormatting>
  <conditionalFormatting sqref="T202:AX202">
    <cfRule type="expression" dxfId="4196" priority="162">
      <formula>T$9&gt;=20/24</formula>
    </cfRule>
    <cfRule type="expression" dxfId="4195" priority="163">
      <formula>AND(T$9&gt;=14/24,T$9&lt;20/24)</formula>
    </cfRule>
    <cfRule type="expression" dxfId="4194" priority="164">
      <formula>AND(T$9&gt;=8/24,T$9&lt;14/24)</formula>
    </cfRule>
    <cfRule type="expression" dxfId="4193" priority="165">
      <formula>T$9&lt;8/24</formula>
    </cfRule>
  </conditionalFormatting>
  <conditionalFormatting sqref="A12:A14 A94:A100 A16:A17 A21:A31 A106:A143 A102:A104 A146:A190 A19 A33:A92">
    <cfRule type="expression" dxfId="4192" priority="161">
      <formula>$AH12=0</formula>
    </cfRule>
  </conditionalFormatting>
  <conditionalFormatting sqref="AA93:AF93">
    <cfRule type="expression" dxfId="4191" priority="157">
      <formula>AA$9&gt;=20/24</formula>
    </cfRule>
    <cfRule type="expression" dxfId="4190" priority="158">
      <formula>AND(AA$9&gt;=14/24,AA$9&lt;20/24)</formula>
    </cfRule>
    <cfRule type="expression" dxfId="4189" priority="159">
      <formula>AND(AA$9&gt;=8/24,AA$9&lt;14/24)</formula>
    </cfRule>
    <cfRule type="expression" dxfId="4188" priority="160">
      <formula>AA$9&lt;8/24</formula>
    </cfRule>
  </conditionalFormatting>
  <conditionalFormatting sqref="B93:K93">
    <cfRule type="expression" dxfId="4187" priority="153">
      <formula>B$9&gt;=20/24</formula>
    </cfRule>
    <cfRule type="expression" dxfId="4186" priority="154">
      <formula>AND(B$9&gt;=14/24,B$9&lt;20/24)</formula>
    </cfRule>
    <cfRule type="expression" dxfId="4185" priority="155">
      <formula>AND(B$9&gt;=8/24,B$9&lt;14/24)</formula>
    </cfRule>
    <cfRule type="expression" dxfId="4184" priority="156">
      <formula>B$9&lt;8/24</formula>
    </cfRule>
  </conditionalFormatting>
  <conditionalFormatting sqref="L93:Q93">
    <cfRule type="expression" dxfId="4183" priority="149">
      <formula>L$9&gt;=20/24</formula>
    </cfRule>
    <cfRule type="expression" dxfId="4182" priority="150">
      <formula>AND(L$9&gt;=14/24,L$9&lt;20/24)</formula>
    </cfRule>
    <cfRule type="expression" dxfId="4181" priority="151">
      <formula>AND(L$9&gt;=8/24,L$9&lt;14/24)</formula>
    </cfRule>
    <cfRule type="expression" dxfId="4180" priority="152">
      <formula>L$9&lt;8/24</formula>
    </cfRule>
  </conditionalFormatting>
  <conditionalFormatting sqref="R93:Z93">
    <cfRule type="expression" dxfId="4179" priority="145">
      <formula>R$9&gt;=20/24</formula>
    </cfRule>
    <cfRule type="expression" dxfId="4178" priority="146">
      <formula>AND(R$9&gt;=14/24,R$9&lt;20/24)</formula>
    </cfRule>
    <cfRule type="expression" dxfId="4177" priority="147">
      <formula>AND(R$9&gt;=8/24,R$9&lt;14/24)</formula>
    </cfRule>
    <cfRule type="expression" dxfId="4176" priority="148">
      <formula>R$9&lt;8/24</formula>
    </cfRule>
  </conditionalFormatting>
  <conditionalFormatting sqref="A93">
    <cfRule type="expression" dxfId="4175" priority="144">
      <formula>$AH93=0</formula>
    </cfRule>
  </conditionalFormatting>
  <conditionalFormatting sqref="B24:B28 C31:F31 B30:B31 C25:K25">
    <cfRule type="expression" dxfId="4174" priority="132">
      <formula>B$9&gt;=20/24</formula>
    </cfRule>
    <cfRule type="expression" dxfId="4173" priority="133">
      <formula>AND(B$9&gt;=14/24,B$9&lt;20/24)</formula>
    </cfRule>
    <cfRule type="expression" dxfId="4172" priority="134">
      <formula>AND(B$9&gt;=8/24,B$9&lt;14/24)</formula>
    </cfRule>
    <cfRule type="expression" dxfId="4171" priority="135">
      <formula>B$9&lt;8/24</formula>
    </cfRule>
  </conditionalFormatting>
  <conditionalFormatting sqref="B24:B28 C31:F31 B30:B31 C25:K25 B33:AF33">
    <cfRule type="expression" dxfId="4170" priority="131">
      <formula>B24&gt;$AG24</formula>
    </cfRule>
  </conditionalFormatting>
  <conditionalFormatting sqref="B33:AF33">
    <cfRule type="expression" dxfId="4169" priority="127">
      <formula>B$9&gt;=20/24</formula>
    </cfRule>
    <cfRule type="expression" dxfId="4168" priority="128">
      <formula>AND(B$9&gt;=14/24,B$9&lt;20/24)</formula>
    </cfRule>
    <cfRule type="expression" dxfId="4167" priority="129">
      <formula>AND(B$9&gt;=8/24,B$9&lt;14/24)</formula>
    </cfRule>
    <cfRule type="expression" dxfId="4166" priority="130">
      <formula>B$9&lt;8/24</formula>
    </cfRule>
  </conditionalFormatting>
  <conditionalFormatting sqref="C24:F24 C30:F30 C26:F28">
    <cfRule type="expression" dxfId="4165" priority="123">
      <formula>C$9&gt;=20/24</formula>
    </cfRule>
    <cfRule type="expression" dxfId="4164" priority="124">
      <formula>AND(C$9&gt;=14/24,C$9&lt;20/24)</formula>
    </cfRule>
    <cfRule type="expression" dxfId="4163" priority="125">
      <formula>AND(C$9&gt;=8/24,C$9&lt;14/24)</formula>
    </cfRule>
    <cfRule type="expression" dxfId="4162" priority="126">
      <formula>C$9&lt;8/24</formula>
    </cfRule>
  </conditionalFormatting>
  <conditionalFormatting sqref="C24:F24 C30:F30 C26:F28">
    <cfRule type="expression" dxfId="4161" priority="122">
      <formula>C24&gt;$AG24</formula>
    </cfRule>
  </conditionalFormatting>
  <conditionalFormatting sqref="C60:G64">
    <cfRule type="expression" dxfId="4160" priority="118">
      <formula>C$9&gt;=20/24</formula>
    </cfRule>
    <cfRule type="expression" dxfId="4159" priority="119">
      <formula>AND(C$9&gt;=14/24,C$9&lt;20/24)</formula>
    </cfRule>
    <cfRule type="expression" dxfId="4158" priority="120">
      <formula>AND(C$9&gt;=8/24,C$9&lt;14/24)</formula>
    </cfRule>
    <cfRule type="expression" dxfId="4157" priority="121">
      <formula>C$9&lt;8/24</formula>
    </cfRule>
  </conditionalFormatting>
  <conditionalFormatting sqref="L64">
    <cfRule type="expression" dxfId="4156" priority="114">
      <formula>L$9&gt;=20/24</formula>
    </cfRule>
    <cfRule type="expression" dxfId="4155" priority="115">
      <formula>AND(L$9&gt;=14/24,L$9&lt;20/24)</formula>
    </cfRule>
    <cfRule type="expression" dxfId="4154" priority="116">
      <formula>AND(L$9&gt;=8/24,L$9&lt;14/24)</formula>
    </cfRule>
    <cfRule type="expression" dxfId="4153" priority="117">
      <formula>L$9&lt;8/24</formula>
    </cfRule>
  </conditionalFormatting>
  <conditionalFormatting sqref="AL15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O15:Q15">
    <cfRule type="expression" dxfId="4152" priority="105">
      <formula>O$9&gt;=20/24</formula>
    </cfRule>
    <cfRule type="expression" dxfId="4151" priority="106">
      <formula>AND(O$9&gt;=14/24,O$9&lt;20/24)</formula>
    </cfRule>
    <cfRule type="expression" dxfId="4150" priority="107">
      <formula>AND(O$9&gt;=8/24,O$9&lt;14/24)</formula>
    </cfRule>
    <cfRule type="expression" dxfId="4149" priority="108">
      <formula>O$9&lt;8/24</formula>
    </cfRule>
  </conditionalFormatting>
  <conditionalFormatting sqref="R15:Z15">
    <cfRule type="expression" dxfId="4148" priority="101">
      <formula>R$9&gt;=20/24</formula>
    </cfRule>
    <cfRule type="expression" dxfId="4147" priority="102">
      <formula>AND(R$9&gt;=14/24,R$9&lt;20/24)</formula>
    </cfRule>
    <cfRule type="expression" dxfId="4146" priority="103">
      <formula>AND(R$9&gt;=8/24,R$9&lt;14/24)</formula>
    </cfRule>
    <cfRule type="expression" dxfId="4145" priority="104">
      <formula>R$9&lt;8/24</formula>
    </cfRule>
  </conditionalFormatting>
  <conditionalFormatting sqref="B15:K15 O15:AF15">
    <cfRule type="expression" dxfId="4144" priority="100">
      <formula>B15&gt;$AG15</formula>
    </cfRule>
  </conditionalFormatting>
  <conditionalFormatting sqref="A15">
    <cfRule type="expression" dxfId="4143" priority="99">
      <formula>$AH15=0</formula>
    </cfRule>
  </conditionalFormatting>
  <conditionalFormatting sqref="AL20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O20:Z20">
    <cfRule type="expression" dxfId="4142" priority="94">
      <formula>O$9&gt;=20/24</formula>
    </cfRule>
    <cfRule type="expression" dxfId="4141" priority="95">
      <formula>AND(O$9&gt;=14/24,O$9&lt;20/24)</formula>
    </cfRule>
    <cfRule type="expression" dxfId="4140" priority="96">
      <formula>AND(O$9&gt;=8/24,O$9&lt;14/24)</formula>
    </cfRule>
    <cfRule type="expression" dxfId="4139" priority="97">
      <formula>O$9&lt;8/24</formula>
    </cfRule>
  </conditionalFormatting>
  <conditionalFormatting sqref="B20:K20 O20:AF20">
    <cfRule type="expression" dxfId="4138" priority="93">
      <formula>B20&gt;$AG20</formula>
    </cfRule>
  </conditionalFormatting>
  <conditionalFormatting sqref="A20">
    <cfRule type="expression" dxfId="4137" priority="92">
      <formula>$AH20=0</formula>
    </cfRule>
  </conditionalFormatting>
  <conditionalFormatting sqref="A105">
    <cfRule type="expression" dxfId="4136" priority="91">
      <formula>$AH105=0</formula>
    </cfRule>
  </conditionalFormatting>
  <conditionalFormatting sqref="A101">
    <cfRule type="expression" dxfId="4135" priority="90">
      <formula>$AH101=0</formula>
    </cfRule>
  </conditionalFormatting>
  <conditionalFormatting sqref="A144:A145">
    <cfRule type="expression" dxfId="4134" priority="89">
      <formula>$AH144=0</formula>
    </cfRule>
  </conditionalFormatting>
  <conditionalFormatting sqref="AL18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O18:Z18">
    <cfRule type="expression" dxfId="4133" priority="84">
      <formula>O$9&gt;=20/24</formula>
    </cfRule>
    <cfRule type="expression" dxfId="4132" priority="85">
      <formula>AND(O$9&gt;=14/24,O$9&lt;20/24)</formula>
    </cfRule>
    <cfRule type="expression" dxfId="4131" priority="86">
      <formula>AND(O$9&gt;=8/24,O$9&lt;14/24)</formula>
    </cfRule>
    <cfRule type="expression" dxfId="4130" priority="87">
      <formula>O$9&lt;8/24</formula>
    </cfRule>
  </conditionalFormatting>
  <conditionalFormatting sqref="B18:K18 O18:AF18">
    <cfRule type="expression" dxfId="4129" priority="83">
      <formula>B18&gt;$AG18</formula>
    </cfRule>
  </conditionalFormatting>
  <conditionalFormatting sqref="A18">
    <cfRule type="expression" dxfId="4128" priority="82">
      <formula>$AH18=0</formula>
    </cfRule>
  </conditionalFormatting>
  <conditionalFormatting sqref="AL11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M11:Z11">
    <cfRule type="expression" dxfId="4127" priority="77">
      <formula>M$9&gt;=20/24</formula>
    </cfRule>
    <cfRule type="expression" dxfId="4126" priority="78">
      <formula>AND(M$9&gt;=14/24,M$9&lt;20/24)</formula>
    </cfRule>
    <cfRule type="expression" dxfId="4125" priority="79">
      <formula>AND(M$9&gt;=8/24,M$9&lt;14/24)</formula>
    </cfRule>
    <cfRule type="expression" dxfId="4124" priority="80">
      <formula>M$9&lt;8/24</formula>
    </cfRule>
  </conditionalFormatting>
  <conditionalFormatting sqref="B11:K11 M11:AF11">
    <cfRule type="expression" dxfId="4123" priority="76">
      <formula>B11&gt;$AG11</formula>
    </cfRule>
  </conditionalFormatting>
  <conditionalFormatting sqref="A11">
    <cfRule type="expression" dxfId="4122" priority="75">
      <formula>$AH11=0</formula>
    </cfRule>
  </conditionalFormatting>
  <conditionalFormatting sqref="L32:Q32">
    <cfRule type="expression" dxfId="4121" priority="71">
      <formula>L$9&gt;=20/24</formula>
    </cfRule>
    <cfRule type="expression" dxfId="4120" priority="72">
      <formula>AND(L$9&gt;=14/24,L$9&lt;20/24)</formula>
    </cfRule>
    <cfRule type="expression" dxfId="4119" priority="73">
      <formula>AND(L$9&gt;=8/24,L$9&lt;14/24)</formula>
    </cfRule>
    <cfRule type="expression" dxfId="4118" priority="74">
      <formula>L$9&lt;8/24</formula>
    </cfRule>
  </conditionalFormatting>
  <conditionalFormatting sqref="R32:AF32">
    <cfRule type="expression" dxfId="4117" priority="67">
      <formula>R$9&gt;=20/24</formula>
    </cfRule>
    <cfRule type="expression" dxfId="4116" priority="68">
      <formula>AND(R$9&gt;=14/24,R$9&lt;20/24)</formula>
    </cfRule>
    <cfRule type="expression" dxfId="4115" priority="69">
      <formula>AND(R$9&gt;=8/24,R$9&lt;14/24)</formula>
    </cfRule>
    <cfRule type="expression" dxfId="4114" priority="70">
      <formula>R$9&lt;8/24</formula>
    </cfRule>
  </conditionalFormatting>
  <conditionalFormatting sqref="K32:AF32">
    <cfRule type="expression" dxfId="4113" priority="66">
      <formula>K32&gt;$AG32</formula>
    </cfRule>
  </conditionalFormatting>
  <conditionalFormatting sqref="A32">
    <cfRule type="expression" dxfId="4112" priority="65">
      <formula>$AH32=0</formula>
    </cfRule>
  </conditionalFormatting>
  <conditionalFormatting sqref="B32:J32">
    <cfRule type="expression" dxfId="4111" priority="61">
      <formula>B$9&gt;=20/24</formula>
    </cfRule>
    <cfRule type="expression" dxfId="4110" priority="62">
      <formula>AND(B$9&gt;=14/24,B$9&lt;20/24)</formula>
    </cfRule>
    <cfRule type="expression" dxfId="4109" priority="63">
      <formula>AND(B$9&gt;=8/24,B$9&lt;14/24)</formula>
    </cfRule>
    <cfRule type="expression" dxfId="4108" priority="64">
      <formula>B$9&lt;8/24</formula>
    </cfRule>
  </conditionalFormatting>
  <conditionalFormatting sqref="B32:J32">
    <cfRule type="expression" dxfId="4107" priority="60">
      <formula>B32&gt;$AG32</formula>
    </cfRule>
  </conditionalFormatting>
  <conditionalFormatting sqref="L11:L30 M12:N25 M27:N30 M26:Q26">
    <cfRule type="expression" dxfId="4106" priority="41">
      <formula>L$9&gt;=20/24</formula>
    </cfRule>
    <cfRule type="expression" dxfId="4105" priority="42">
      <formula>AND(L$9&gt;=14/24,L$9&lt;20/24)</formula>
    </cfRule>
    <cfRule type="expression" dxfId="4104" priority="43">
      <formula>AND(L$9&gt;=8/24,L$9&lt;14/24)</formula>
    </cfRule>
    <cfRule type="expression" dxfId="4103" priority="44">
      <formula>L$9&lt;8/24</formula>
    </cfRule>
  </conditionalFormatting>
  <conditionalFormatting sqref="L11:L30 M12:N25 M27:N30 M26:Q26">
    <cfRule type="expression" dxfId="4102" priority="40">
      <formula>L11&gt;$AG11</formula>
    </cfRule>
  </conditionalFormatting>
  <conditionalFormatting sqref="L15:N15">
    <cfRule type="expression" dxfId="4101" priority="36">
      <formula>L$9&gt;=20/24</formula>
    </cfRule>
    <cfRule type="expression" dxfId="4100" priority="37">
      <formula>AND(L$9&gt;=14/24,L$9&lt;20/24)</formula>
    </cfRule>
    <cfRule type="expression" dxfId="4099" priority="38">
      <formula>AND(L$9&gt;=8/24,L$9&lt;14/24)</formula>
    </cfRule>
    <cfRule type="expression" dxfId="4098" priority="39">
      <formula>L$9&lt;8/24</formula>
    </cfRule>
  </conditionalFormatting>
  <conditionalFormatting sqref="L15:N15">
    <cfRule type="expression" dxfId="4097" priority="35">
      <formula>L15&gt;$AG15</formula>
    </cfRule>
  </conditionalFormatting>
  <conditionalFormatting sqref="L20:N20">
    <cfRule type="expression" dxfId="4096" priority="31">
      <formula>L$9&gt;=20/24</formula>
    </cfRule>
    <cfRule type="expression" dxfId="4095" priority="32">
      <formula>AND(L$9&gt;=14/24,L$9&lt;20/24)</formula>
    </cfRule>
    <cfRule type="expression" dxfId="4094" priority="33">
      <formula>AND(L$9&gt;=8/24,L$9&lt;14/24)</formula>
    </cfRule>
    <cfRule type="expression" dxfId="4093" priority="34">
      <formula>L$9&lt;8/24</formula>
    </cfRule>
  </conditionalFormatting>
  <conditionalFormatting sqref="L20:N20">
    <cfRule type="expression" dxfId="4092" priority="30">
      <formula>L20&gt;$AG20</formula>
    </cfRule>
  </conditionalFormatting>
  <conditionalFormatting sqref="L18:N18">
    <cfRule type="expression" dxfId="4091" priority="26">
      <formula>L$9&gt;=20/24</formula>
    </cfRule>
    <cfRule type="expression" dxfId="4090" priority="27">
      <formula>AND(L$9&gt;=14/24,L$9&lt;20/24)</formula>
    </cfRule>
    <cfRule type="expression" dxfId="4089" priority="28">
      <formula>AND(L$9&gt;=8/24,L$9&lt;14/24)</formula>
    </cfRule>
    <cfRule type="expression" dxfId="4088" priority="29">
      <formula>L$9&lt;8/24</formula>
    </cfRule>
  </conditionalFormatting>
  <conditionalFormatting sqref="L18:N18">
    <cfRule type="expression" dxfId="4087" priority="25">
      <formula>L18&gt;$AG18</formula>
    </cfRule>
  </conditionalFormatting>
  <conditionalFormatting sqref="L11">
    <cfRule type="expression" dxfId="4086" priority="21">
      <formula>L$9&gt;=20/24</formula>
    </cfRule>
    <cfRule type="expression" dxfId="4085" priority="22">
      <formula>AND(L$9&gt;=14/24,L$9&lt;20/24)</formula>
    </cfRule>
    <cfRule type="expression" dxfId="4084" priority="23">
      <formula>AND(L$9&gt;=8/24,L$9&lt;14/24)</formula>
    </cfRule>
    <cfRule type="expression" dxfId="4083" priority="24">
      <formula>L$9&lt;8/24</formula>
    </cfRule>
  </conditionalFormatting>
  <conditionalFormatting sqref="L11">
    <cfRule type="expression" dxfId="4082" priority="20">
      <formula>L11&gt;$AG11</formula>
    </cfRule>
  </conditionalFormatting>
  <conditionalFormatting sqref="L14:N14">
    <cfRule type="expression" dxfId="4081" priority="16">
      <formula>L$9&gt;=20/24</formula>
    </cfRule>
    <cfRule type="expression" dxfId="4080" priority="17">
      <formula>AND(L$9&gt;=14/24,L$9&lt;20/24)</formula>
    </cfRule>
    <cfRule type="expression" dxfId="4079" priority="18">
      <formula>AND(L$9&gt;=8/24,L$9&lt;14/24)</formula>
    </cfRule>
    <cfRule type="expression" dxfId="4078" priority="19">
      <formula>L$9&lt;8/24</formula>
    </cfRule>
  </conditionalFormatting>
  <conditionalFormatting sqref="L14:N14">
    <cfRule type="expression" dxfId="4077" priority="15">
      <formula>L14&gt;$AG14</formula>
    </cfRule>
  </conditionalFormatting>
  <conditionalFormatting sqref="L19:N19">
    <cfRule type="expression" dxfId="4076" priority="11">
      <formula>L$9&gt;=20/24</formula>
    </cfRule>
    <cfRule type="expression" dxfId="4075" priority="12">
      <formula>AND(L$9&gt;=14/24,L$9&lt;20/24)</formula>
    </cfRule>
    <cfRule type="expression" dxfId="4074" priority="13">
      <formula>AND(L$9&gt;=8/24,L$9&lt;14/24)</formula>
    </cfRule>
    <cfRule type="expression" dxfId="4073" priority="14">
      <formula>L$9&lt;8/24</formula>
    </cfRule>
  </conditionalFormatting>
  <conditionalFormatting sqref="L19:N19">
    <cfRule type="expression" dxfId="4072" priority="10">
      <formula>L19&gt;$AG19</formula>
    </cfRule>
  </conditionalFormatting>
  <conditionalFormatting sqref="L17:N17">
    <cfRule type="expression" dxfId="4071" priority="6">
      <formula>L$9&gt;=20/24</formula>
    </cfRule>
    <cfRule type="expression" dxfId="4070" priority="7">
      <formula>AND(L$9&gt;=14/24,L$9&lt;20/24)</formula>
    </cfRule>
    <cfRule type="expression" dxfId="4069" priority="8">
      <formula>AND(L$9&gt;=8/24,L$9&lt;14/24)</formula>
    </cfRule>
    <cfRule type="expression" dxfId="4068" priority="9">
      <formula>L$9&lt;8/24</formula>
    </cfRule>
  </conditionalFormatting>
  <conditionalFormatting sqref="L17:N17">
    <cfRule type="expression" dxfId="4067" priority="5">
      <formula>L17&gt;$AG17</formula>
    </cfRule>
  </conditionalFormatting>
  <conditionalFormatting sqref="L31:N31">
    <cfRule type="expression" dxfId="4066" priority="1">
      <formula>L$9&gt;=20/24</formula>
    </cfRule>
    <cfRule type="expression" dxfId="4065" priority="2">
      <formula>AND(L$9&gt;=14/24,L$9&lt;20/24)</formula>
    </cfRule>
    <cfRule type="expression" dxfId="4064" priority="3">
      <formula>AND(L$9&gt;=8/24,L$9&lt;14/24)</formula>
    </cfRule>
    <cfRule type="expression" dxfId="4063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T54" sqref="T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15</v>
      </c>
      <c r="D4" s="257">
        <f ca="1">IFERROR(DATE(2021,6,14)+C4,"")</f>
        <v>44376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292</v>
      </c>
      <c r="C5" s="32">
        <f t="shared" ref="C5:AF5" si="0">C65</f>
        <v>221.8</v>
      </c>
      <c r="D5" s="32">
        <f t="shared" si="0"/>
        <v>212.7</v>
      </c>
      <c r="E5" s="32">
        <f t="shared" si="0"/>
        <v>186.9</v>
      </c>
      <c r="F5" s="32">
        <f t="shared" si="0"/>
        <v>191.28</v>
      </c>
      <c r="G5" s="32">
        <f t="shared" si="0"/>
        <v>192</v>
      </c>
      <c r="H5" s="32">
        <f t="shared" si="0"/>
        <v>197</v>
      </c>
      <c r="I5" s="32">
        <f t="shared" si="0"/>
        <v>201.6</v>
      </c>
      <c r="J5" s="32">
        <f t="shared" si="0"/>
        <v>217.8</v>
      </c>
      <c r="K5" s="32">
        <f t="shared" si="0"/>
        <v>248.5</v>
      </c>
      <c r="L5" s="32">
        <f t="shared" si="0"/>
        <v>283</v>
      </c>
      <c r="M5" s="32">
        <f t="shared" si="0"/>
        <v>359.47</v>
      </c>
      <c r="N5" s="32">
        <f t="shared" si="0"/>
        <v>360.5</v>
      </c>
      <c r="O5" s="32">
        <f t="shared" si="0"/>
        <v>330.2</v>
      </c>
      <c r="P5" s="32">
        <f t="shared" si="0"/>
        <v>411.79999999999995</v>
      </c>
      <c r="Q5" s="32">
        <f t="shared" si="0"/>
        <v>358.2</v>
      </c>
      <c r="R5" s="32">
        <f t="shared" si="0"/>
        <v>350.59999999999997</v>
      </c>
      <c r="S5" s="32">
        <f t="shared" si="0"/>
        <v>439.29999999999995</v>
      </c>
      <c r="T5" s="32">
        <f t="shared" si="0"/>
        <v>346.21999999999997</v>
      </c>
      <c r="U5" s="32">
        <f t="shared" si="0"/>
        <v>352.59999999999997</v>
      </c>
      <c r="V5" s="32">
        <f t="shared" si="0"/>
        <v>326.3</v>
      </c>
      <c r="W5" s="32">
        <f t="shared" si="0"/>
        <v>335.53000000000003</v>
      </c>
      <c r="X5" s="32">
        <f t="shared" si="0"/>
        <v>276.7</v>
      </c>
      <c r="Y5" s="32">
        <f t="shared" si="0"/>
        <v>351.14000000000004</v>
      </c>
      <c r="Z5" s="32">
        <f t="shared" si="0"/>
        <v>396.2</v>
      </c>
      <c r="AA5" s="32">
        <f t="shared" si="0"/>
        <v>413.8</v>
      </c>
      <c r="AB5" s="32">
        <f t="shared" si="0"/>
        <v>444.5</v>
      </c>
      <c r="AC5" s="32">
        <f t="shared" si="0"/>
        <v>446.5</v>
      </c>
      <c r="AD5" s="32">
        <f t="shared" si="0"/>
        <v>301.39999999999998</v>
      </c>
      <c r="AE5" s="32">
        <f t="shared" si="0"/>
        <v>269.10000000000002</v>
      </c>
      <c r="AF5" s="32">
        <f t="shared" si="0"/>
        <v>243.79999999999998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23"/>
      <c r="E6" s="223"/>
      <c r="F6" s="223"/>
      <c r="G6" s="223"/>
      <c r="H6" s="223"/>
      <c r="I6" s="223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1237MW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Load=1032</v>
      </c>
      <c r="B7" s="36">
        <f t="shared" ref="B7:AF7" si="1">B71</f>
        <v>1152.3400000000001</v>
      </c>
      <c r="C7" s="36">
        <f t="shared" si="1"/>
        <v>1084.1400000000001</v>
      </c>
      <c r="D7" s="36">
        <f t="shared" si="1"/>
        <v>1056.44</v>
      </c>
      <c r="E7" s="36">
        <f t="shared" si="1"/>
        <v>1043.74</v>
      </c>
      <c r="F7" s="36">
        <f t="shared" si="1"/>
        <v>1032.22</v>
      </c>
      <c r="G7" s="36">
        <f t="shared" si="1"/>
        <v>1032.74</v>
      </c>
      <c r="H7" s="36">
        <f t="shared" si="1"/>
        <v>1036.44</v>
      </c>
      <c r="I7" s="36">
        <f t="shared" si="1"/>
        <v>1038.44</v>
      </c>
      <c r="J7" s="36">
        <f t="shared" si="1"/>
        <v>1075.6400000000001</v>
      </c>
      <c r="K7" s="36">
        <f t="shared" si="1"/>
        <v>1106.04</v>
      </c>
      <c r="L7" s="36">
        <f>L71</f>
        <v>1144.3400000000001</v>
      </c>
      <c r="M7" s="36">
        <f t="shared" si="1"/>
        <v>1236.8100000000002</v>
      </c>
      <c r="N7" s="36">
        <f t="shared" si="1"/>
        <v>1135.6400000000001</v>
      </c>
      <c r="O7" s="36">
        <f t="shared" si="1"/>
        <v>1086.04</v>
      </c>
      <c r="P7" s="36">
        <f t="shared" si="1"/>
        <v>1167.1400000000001</v>
      </c>
      <c r="Q7" s="36">
        <f t="shared" si="1"/>
        <v>1201.94</v>
      </c>
      <c r="R7" s="36">
        <f t="shared" si="1"/>
        <v>1203.8399999999999</v>
      </c>
      <c r="S7" s="36">
        <f t="shared" si="1"/>
        <v>1257.0400000000002</v>
      </c>
      <c r="T7" s="36">
        <f t="shared" si="1"/>
        <v>1242.8600000000001</v>
      </c>
      <c r="U7" s="36">
        <f t="shared" si="1"/>
        <v>1204.24</v>
      </c>
      <c r="V7" s="36">
        <f t="shared" si="1"/>
        <v>1170.04</v>
      </c>
      <c r="W7" s="36">
        <f t="shared" si="1"/>
        <v>1179.0700000000002</v>
      </c>
      <c r="X7" s="36">
        <f t="shared" si="1"/>
        <v>1170.1400000000001</v>
      </c>
      <c r="Y7" s="36">
        <f t="shared" si="1"/>
        <v>1227.68</v>
      </c>
      <c r="Z7" s="36">
        <f t="shared" si="1"/>
        <v>1313.24</v>
      </c>
      <c r="AA7" s="36">
        <f t="shared" si="1"/>
        <v>1350.8400000000001</v>
      </c>
      <c r="AB7" s="36">
        <f t="shared" si="1"/>
        <v>1345.3400000000001</v>
      </c>
      <c r="AC7" s="36">
        <f t="shared" si="1"/>
        <v>1324.8400000000001</v>
      </c>
      <c r="AD7" s="36">
        <f t="shared" si="1"/>
        <v>1235.3399999999999</v>
      </c>
      <c r="AE7" s="36">
        <f t="shared" si="1"/>
        <v>1173.04</v>
      </c>
      <c r="AF7" s="36">
        <f t="shared" si="1"/>
        <v>1128.94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58.8</v>
      </c>
      <c r="C12" s="48">
        <v>59.3</v>
      </c>
      <c r="D12" s="48">
        <v>58.6</v>
      </c>
      <c r="E12" s="48">
        <v>60.3</v>
      </c>
      <c r="F12" s="48">
        <v>60.6</v>
      </c>
      <c r="G12" s="48">
        <v>60.6</v>
      </c>
      <c r="H12" s="48">
        <v>60.6</v>
      </c>
      <c r="I12" s="48">
        <v>60.8</v>
      </c>
      <c r="J12" s="48">
        <v>60.6</v>
      </c>
      <c r="K12" s="48">
        <v>60.6</v>
      </c>
      <c r="L12" s="49">
        <v>59.1</v>
      </c>
      <c r="M12" s="49">
        <v>59.4</v>
      </c>
      <c r="N12" s="49">
        <v>57.9</v>
      </c>
      <c r="O12" s="49">
        <v>58.2</v>
      </c>
      <c r="P12" s="49">
        <v>58.2</v>
      </c>
      <c r="Q12" s="49">
        <v>58.5</v>
      </c>
      <c r="R12" s="50">
        <v>60.6</v>
      </c>
      <c r="S12" s="50">
        <v>60.6</v>
      </c>
      <c r="T12" s="50">
        <v>60.6</v>
      </c>
      <c r="U12" s="50">
        <v>60</v>
      </c>
      <c r="V12" s="50">
        <v>60</v>
      </c>
      <c r="W12" s="50">
        <v>60</v>
      </c>
      <c r="X12" s="50">
        <v>60</v>
      </c>
      <c r="Y12" s="50">
        <v>60</v>
      </c>
      <c r="Z12" s="50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51">
        <v>60</v>
      </c>
      <c r="AH12" s="52">
        <f>MAX(B12:AF12)</f>
        <v>60.8</v>
      </c>
      <c r="AI12" s="53">
        <f>MIN(B12:AF12)</f>
        <v>57.9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24.4</v>
      </c>
      <c r="C14" s="56">
        <v>24.5</v>
      </c>
      <c r="D14" s="56">
        <v>24.1</v>
      </c>
      <c r="E14" s="56">
        <v>23.7</v>
      </c>
      <c r="F14" s="56">
        <v>23.9</v>
      </c>
      <c r="G14" s="56">
        <v>23.7</v>
      </c>
      <c r="H14" s="56">
        <v>23.7</v>
      </c>
      <c r="I14" s="56">
        <v>24.6</v>
      </c>
      <c r="J14" s="56">
        <v>23.4</v>
      </c>
      <c r="K14" s="56">
        <v>23.4</v>
      </c>
      <c r="L14" s="49">
        <v>22.5</v>
      </c>
      <c r="M14" s="49">
        <v>22.6</v>
      </c>
      <c r="N14" s="49">
        <v>27.6</v>
      </c>
      <c r="O14" s="49">
        <v>22.9</v>
      </c>
      <c r="P14" s="49">
        <v>23</v>
      </c>
      <c r="Q14" s="49">
        <v>22.5</v>
      </c>
      <c r="R14" s="49">
        <v>22.9</v>
      </c>
      <c r="S14" s="49">
        <v>22.7</v>
      </c>
      <c r="T14" s="49">
        <v>23.4</v>
      </c>
      <c r="U14" s="49">
        <v>23.6</v>
      </c>
      <c r="V14" s="49">
        <v>23.6</v>
      </c>
      <c r="W14" s="49">
        <v>23.6</v>
      </c>
      <c r="X14" s="49">
        <v>23.8</v>
      </c>
      <c r="Y14" s="49">
        <v>23.8</v>
      </c>
      <c r="Z14" s="49">
        <v>23.6</v>
      </c>
      <c r="AA14" s="56">
        <v>23.6</v>
      </c>
      <c r="AB14" s="56">
        <v>24</v>
      </c>
      <c r="AC14" s="56">
        <v>24</v>
      </c>
      <c r="AD14" s="56">
        <v>24</v>
      </c>
      <c r="AE14" s="56">
        <v>24</v>
      </c>
      <c r="AF14" s="56">
        <v>24</v>
      </c>
      <c r="AG14" s="59">
        <v>45</v>
      </c>
      <c r="AH14" s="52">
        <f t="shared" si="2"/>
        <v>27.6</v>
      </c>
      <c r="AI14" s="53">
        <f t="shared" si="3"/>
        <v>22.5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25.1</v>
      </c>
      <c r="O21" s="49">
        <v>25.1</v>
      </c>
      <c r="P21" s="49">
        <v>25.3</v>
      </c>
      <c r="Q21" s="49">
        <v>25.3</v>
      </c>
      <c r="R21" s="49">
        <v>25.3</v>
      </c>
      <c r="S21" s="49">
        <v>25.3</v>
      </c>
      <c r="T21" s="49">
        <v>24.9</v>
      </c>
      <c r="U21" s="49">
        <v>25.3</v>
      </c>
      <c r="V21" s="49">
        <v>25.3</v>
      </c>
      <c r="W21" s="49">
        <v>25.3</v>
      </c>
      <c r="X21" s="49">
        <v>25.4</v>
      </c>
      <c r="Y21" s="49">
        <v>25.4</v>
      </c>
      <c r="Z21" s="49">
        <v>25.4</v>
      </c>
      <c r="AA21" s="49">
        <v>22.5</v>
      </c>
      <c r="AB21" s="49">
        <v>22.5</v>
      </c>
      <c r="AC21" s="49">
        <v>22.5</v>
      </c>
      <c r="AD21" s="49">
        <v>22.5</v>
      </c>
      <c r="AE21" s="49">
        <v>22.5</v>
      </c>
      <c r="AF21" s="49">
        <v>22.5</v>
      </c>
      <c r="AG21" s="59">
        <v>22.1</v>
      </c>
      <c r="AH21" s="52">
        <f t="shared" si="2"/>
        <v>25.4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18.3</v>
      </c>
      <c r="C22" s="56">
        <v>18.3</v>
      </c>
      <c r="D22" s="56">
        <v>18.3</v>
      </c>
      <c r="E22" s="56">
        <v>18.3</v>
      </c>
      <c r="F22" s="56">
        <v>18.3</v>
      </c>
      <c r="G22" s="56">
        <v>18.3</v>
      </c>
      <c r="H22" s="56">
        <v>18.3</v>
      </c>
      <c r="I22" s="56">
        <v>18.3</v>
      </c>
      <c r="J22" s="56">
        <v>18.3</v>
      </c>
      <c r="K22" s="56">
        <v>18.3</v>
      </c>
      <c r="L22" s="49">
        <v>18.3</v>
      </c>
      <c r="M22" s="49">
        <v>18.3</v>
      </c>
      <c r="N22" s="49">
        <v>18.3</v>
      </c>
      <c r="O22" s="49">
        <v>18.3</v>
      </c>
      <c r="P22" s="49">
        <v>18.3</v>
      </c>
      <c r="Q22" s="49">
        <v>18.3</v>
      </c>
      <c r="R22" s="49">
        <v>18.3</v>
      </c>
      <c r="S22" s="49">
        <v>18.3</v>
      </c>
      <c r="T22" s="49">
        <v>18.3</v>
      </c>
      <c r="U22" s="49">
        <v>18.3</v>
      </c>
      <c r="V22" s="49">
        <v>18.3</v>
      </c>
      <c r="W22" s="49">
        <v>18.3</v>
      </c>
      <c r="X22" s="49">
        <v>18.3</v>
      </c>
      <c r="Y22" s="49">
        <v>18.3</v>
      </c>
      <c r="Z22" s="49">
        <v>18.3</v>
      </c>
      <c r="AA22" s="49">
        <v>18.3</v>
      </c>
      <c r="AB22" s="49">
        <v>18.3</v>
      </c>
      <c r="AC22" s="49">
        <v>18.3</v>
      </c>
      <c r="AD22" s="49">
        <v>18.3</v>
      </c>
      <c r="AE22" s="49">
        <v>18.3</v>
      </c>
      <c r="AF22" s="49">
        <v>18.3</v>
      </c>
      <c r="AG22" s="59">
        <v>22.1</v>
      </c>
      <c r="AH22" s="52">
        <f t="shared" si="2"/>
        <v>18.3</v>
      </c>
      <c r="AI22" s="53">
        <f t="shared" si="3"/>
        <v>18.3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27.6</v>
      </c>
      <c r="C23" s="56">
        <v>27.6</v>
      </c>
      <c r="D23" s="56">
        <v>27.6</v>
      </c>
      <c r="E23" s="56">
        <v>27.5</v>
      </c>
      <c r="F23" s="56">
        <v>27.7</v>
      </c>
      <c r="G23" s="56">
        <v>27.7</v>
      </c>
      <c r="H23" s="56">
        <v>27.6</v>
      </c>
      <c r="I23" s="56">
        <v>24.5</v>
      </c>
      <c r="J23" s="56">
        <v>27.5</v>
      </c>
      <c r="K23" s="56">
        <v>27.6</v>
      </c>
      <c r="L23" s="49">
        <v>27.5</v>
      </c>
      <c r="M23" s="49">
        <v>27.6</v>
      </c>
      <c r="N23" s="49">
        <v>27.6</v>
      </c>
      <c r="O23" s="49">
        <v>27.6</v>
      </c>
      <c r="P23" s="49">
        <v>27.5</v>
      </c>
      <c r="Q23" s="49">
        <v>27.3</v>
      </c>
      <c r="R23" s="49">
        <v>27.2</v>
      </c>
      <c r="S23" s="49">
        <v>27.1</v>
      </c>
      <c r="T23" s="49">
        <v>27.2</v>
      </c>
      <c r="U23" s="49">
        <v>27.4</v>
      </c>
      <c r="V23" s="49">
        <v>27.4</v>
      </c>
      <c r="W23" s="49">
        <v>27.5</v>
      </c>
      <c r="X23" s="49">
        <v>27.3</v>
      </c>
      <c r="Y23" s="49">
        <v>27.2</v>
      </c>
      <c r="Z23" s="49">
        <v>27.2</v>
      </c>
      <c r="AA23" s="49">
        <v>27.2</v>
      </c>
      <c r="AB23" s="49">
        <v>27.2</v>
      </c>
      <c r="AC23" s="49">
        <v>27.2</v>
      </c>
      <c r="AD23" s="49">
        <v>27.2</v>
      </c>
      <c r="AE23" s="49">
        <v>25</v>
      </c>
      <c r="AF23" s="49">
        <v>25</v>
      </c>
      <c r="AG23" s="59">
        <v>22</v>
      </c>
      <c r="AH23" s="52">
        <f t="shared" si="2"/>
        <v>27.7</v>
      </c>
      <c r="AI23" s="53">
        <f t="shared" si="3"/>
        <v>24.5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49">
        <v>21</v>
      </c>
      <c r="H24" s="49">
        <v>21</v>
      </c>
      <c r="I24" s="49">
        <v>21</v>
      </c>
      <c r="J24" s="49">
        <v>21</v>
      </c>
      <c r="K24" s="49">
        <v>21</v>
      </c>
      <c r="L24" s="56">
        <v>21</v>
      </c>
      <c r="M24" s="49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21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14</v>
      </c>
      <c r="C25" s="49">
        <v>14</v>
      </c>
      <c r="D25" s="49">
        <v>14</v>
      </c>
      <c r="E25" s="49">
        <v>14</v>
      </c>
      <c r="F25" s="49">
        <v>14</v>
      </c>
      <c r="G25" s="49">
        <v>14</v>
      </c>
      <c r="H25" s="49">
        <v>14</v>
      </c>
      <c r="I25" s="49">
        <v>14</v>
      </c>
      <c r="J25" s="49">
        <v>14</v>
      </c>
      <c r="K25" s="49">
        <v>14</v>
      </c>
      <c r="L25" s="56">
        <v>14</v>
      </c>
      <c r="M25" s="49">
        <v>14</v>
      </c>
      <c r="N25" s="49">
        <v>14</v>
      </c>
      <c r="O25" s="49">
        <v>14</v>
      </c>
      <c r="P25" s="49">
        <v>14</v>
      </c>
      <c r="Q25" s="49">
        <v>14</v>
      </c>
      <c r="R25" s="49">
        <v>14</v>
      </c>
      <c r="S25" s="49">
        <v>14</v>
      </c>
      <c r="T25" s="49">
        <v>14</v>
      </c>
      <c r="U25" s="49">
        <v>14</v>
      </c>
      <c r="V25" s="49">
        <v>14</v>
      </c>
      <c r="W25" s="49">
        <v>14</v>
      </c>
      <c r="X25" s="49">
        <v>14</v>
      </c>
      <c r="Y25" s="49">
        <v>14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14.9</v>
      </c>
      <c r="AH25" s="52">
        <f t="shared" si="2"/>
        <v>14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6">
        <v>12</v>
      </c>
      <c r="M26" s="56">
        <v>12</v>
      </c>
      <c r="N26" s="56">
        <v>12</v>
      </c>
      <c r="O26" s="49">
        <v>12</v>
      </c>
      <c r="P26" s="49">
        <v>12</v>
      </c>
      <c r="Q26" s="49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49">
        <v>10</v>
      </c>
      <c r="P29" s="49">
        <v>10</v>
      </c>
      <c r="Q29" s="49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8.1999999999999993</v>
      </c>
      <c r="C31" s="49">
        <v>8.1999999999999993</v>
      </c>
      <c r="D31" s="49">
        <v>8.1999999999999993</v>
      </c>
      <c r="E31" s="49">
        <v>8.1999999999999993</v>
      </c>
      <c r="F31" s="49">
        <v>8.1999999999999993</v>
      </c>
      <c r="G31" s="49">
        <v>8.1999999999999993</v>
      </c>
      <c r="H31" s="49">
        <v>8.1999999999999993</v>
      </c>
      <c r="I31" s="49">
        <v>8.1999999999999993</v>
      </c>
      <c r="J31" s="49">
        <v>8.1999999999999993</v>
      </c>
      <c r="K31" s="49">
        <v>8.1999999999999993</v>
      </c>
      <c r="L31" s="56">
        <v>8.1999999999999993</v>
      </c>
      <c r="M31" s="49">
        <v>8.1999999999999993</v>
      </c>
      <c r="N31" s="49">
        <v>8.1999999999999993</v>
      </c>
      <c r="O31" s="49">
        <v>8.1999999999999993</v>
      </c>
      <c r="P31" s="49">
        <v>8.1999999999999993</v>
      </c>
      <c r="Q31" s="49">
        <v>4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</v>
      </c>
      <c r="AB31" s="49">
        <v>8</v>
      </c>
      <c r="AC31" s="49">
        <v>8</v>
      </c>
      <c r="AD31" s="49">
        <v>8</v>
      </c>
      <c r="AE31" s="49">
        <v>8</v>
      </c>
      <c r="AF31" s="49">
        <v>8</v>
      </c>
      <c r="AG31" s="59">
        <v>10</v>
      </c>
      <c r="AH31" s="52">
        <f t="shared" si="2"/>
        <v>8.1999999999999993</v>
      </c>
      <c r="AI31" s="53">
        <f t="shared" si="3"/>
        <v>4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56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110</v>
      </c>
      <c r="O33" s="56">
        <v>105</v>
      </c>
      <c r="P33" s="56">
        <v>105</v>
      </c>
      <c r="Q33" s="56">
        <v>200</v>
      </c>
      <c r="R33" s="56">
        <v>200</v>
      </c>
      <c r="S33" s="56">
        <v>150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105</v>
      </c>
      <c r="AK33" s="54"/>
    </row>
    <row r="34" spans="1:41" ht="15.75" thickBot="1" x14ac:dyDescent="0.3">
      <c r="A34" s="238" t="s">
        <v>36</v>
      </c>
      <c r="B34" s="56">
        <v>152.30000000000001</v>
      </c>
      <c r="C34" s="56">
        <v>151.80000000000001</v>
      </c>
      <c r="D34" s="56">
        <v>152.5</v>
      </c>
      <c r="E34" s="56">
        <v>156.5</v>
      </c>
      <c r="F34" s="56">
        <v>149.19999999999999</v>
      </c>
      <c r="G34" s="56">
        <v>156.5</v>
      </c>
      <c r="H34" s="56">
        <v>156.80000000000001</v>
      </c>
      <c r="I34" s="56">
        <v>146.1</v>
      </c>
      <c r="J34" s="56">
        <v>147.4</v>
      </c>
      <c r="K34" s="56">
        <v>146</v>
      </c>
      <c r="L34" s="67">
        <v>145</v>
      </c>
      <c r="M34" s="67">
        <v>143.69999999999999</v>
      </c>
      <c r="N34" s="67">
        <v>138.1</v>
      </c>
      <c r="O34" s="67">
        <v>135</v>
      </c>
      <c r="P34" s="67">
        <v>139.1</v>
      </c>
      <c r="Q34" s="67">
        <v>152</v>
      </c>
      <c r="R34" s="67">
        <v>17</v>
      </c>
      <c r="S34" s="67">
        <v>70.8</v>
      </c>
      <c r="T34" s="67">
        <v>145.69999999999999</v>
      </c>
      <c r="U34" s="67">
        <v>139.69999999999999</v>
      </c>
      <c r="V34" s="67">
        <v>139</v>
      </c>
      <c r="W34" s="67">
        <v>141.5</v>
      </c>
      <c r="X34" s="67">
        <v>139.9</v>
      </c>
      <c r="Y34" s="67">
        <v>131.5</v>
      </c>
      <c r="Z34" s="67">
        <v>129.4</v>
      </c>
      <c r="AA34" s="67">
        <v>129.4</v>
      </c>
      <c r="AB34" s="67">
        <v>137</v>
      </c>
      <c r="AC34" s="67">
        <v>138</v>
      </c>
      <c r="AD34" s="67">
        <v>139.19999999999999</v>
      </c>
      <c r="AE34" s="56">
        <v>139.80000000000001</v>
      </c>
      <c r="AF34" s="56">
        <v>140.80000000000001</v>
      </c>
      <c r="AG34" s="59">
        <v>240</v>
      </c>
      <c r="AH34" s="52">
        <f t="shared" si="2"/>
        <v>156.80000000000001</v>
      </c>
      <c r="AI34" s="53">
        <f t="shared" si="3"/>
        <v>17</v>
      </c>
      <c r="AK34" s="54"/>
    </row>
    <row r="35" spans="1:41" ht="15.75" thickBot="1" x14ac:dyDescent="0.3">
      <c r="A35" s="239" t="s">
        <v>37</v>
      </c>
      <c r="B35" s="69">
        <f>SUM(B11:B33)</f>
        <v>454.6</v>
      </c>
      <c r="C35" s="69">
        <f t="shared" ref="C35:AF35" si="4">SUM(C11:C33)</f>
        <v>455.2</v>
      </c>
      <c r="D35" s="69">
        <f t="shared" si="4"/>
        <v>454.1</v>
      </c>
      <c r="E35" s="69">
        <f t="shared" si="4"/>
        <v>455.3</v>
      </c>
      <c r="F35" s="69">
        <f t="shared" si="4"/>
        <v>456</v>
      </c>
      <c r="G35" s="69">
        <f t="shared" si="4"/>
        <v>455.79999999999995</v>
      </c>
      <c r="H35" s="69">
        <f t="shared" si="4"/>
        <v>455.7</v>
      </c>
      <c r="I35" s="69">
        <f t="shared" si="4"/>
        <v>453.70000000000005</v>
      </c>
      <c r="J35" s="69">
        <f t="shared" si="4"/>
        <v>455.3</v>
      </c>
      <c r="K35" s="69">
        <f t="shared" si="4"/>
        <v>455.4</v>
      </c>
      <c r="L35" s="69">
        <f t="shared" si="4"/>
        <v>464.90000000000003</v>
      </c>
      <c r="M35" s="69">
        <f t="shared" si="4"/>
        <v>465.40000000000003</v>
      </c>
      <c r="N35" s="69">
        <f t="shared" si="4"/>
        <v>381.90000000000003</v>
      </c>
      <c r="O35" s="69">
        <f t="shared" si="4"/>
        <v>372.5</v>
      </c>
      <c r="P35" s="69">
        <f t="shared" si="4"/>
        <v>372.7</v>
      </c>
      <c r="Q35" s="69">
        <f t="shared" si="4"/>
        <v>463.1</v>
      </c>
      <c r="R35" s="69">
        <f t="shared" si="4"/>
        <v>469.5</v>
      </c>
      <c r="S35" s="69">
        <f t="shared" si="4"/>
        <v>419.20000000000005</v>
      </c>
      <c r="T35" s="69">
        <f t="shared" si="4"/>
        <v>469.6</v>
      </c>
      <c r="U35" s="69">
        <f t="shared" si="4"/>
        <v>469.8</v>
      </c>
      <c r="V35" s="69">
        <f t="shared" si="4"/>
        <v>469.8</v>
      </c>
      <c r="W35" s="69">
        <f t="shared" si="4"/>
        <v>469.9</v>
      </c>
      <c r="X35" s="69">
        <f t="shared" si="4"/>
        <v>470</v>
      </c>
      <c r="Y35" s="69">
        <f t="shared" si="4"/>
        <v>469.9</v>
      </c>
      <c r="Z35" s="69">
        <f t="shared" si="4"/>
        <v>455.7</v>
      </c>
      <c r="AA35" s="69">
        <f t="shared" si="4"/>
        <v>452.8</v>
      </c>
      <c r="AB35" s="69">
        <f t="shared" si="4"/>
        <v>453.2</v>
      </c>
      <c r="AC35" s="69">
        <f t="shared" si="4"/>
        <v>453.2</v>
      </c>
      <c r="AD35" s="69">
        <f t="shared" si="4"/>
        <v>453.2</v>
      </c>
      <c r="AE35" s="69">
        <f t="shared" si="4"/>
        <v>451</v>
      </c>
      <c r="AF35" s="69">
        <f t="shared" si="4"/>
        <v>451</v>
      </c>
      <c r="AG35" s="59">
        <f>SUM(AG11:AG34)</f>
        <v>1287.4000000000001</v>
      </c>
      <c r="AH35" s="52">
        <f t="shared" si="2"/>
        <v>470</v>
      </c>
      <c r="AI35" s="53">
        <f t="shared" si="3"/>
        <v>372.5</v>
      </c>
      <c r="AK35" s="54"/>
    </row>
    <row r="36" spans="1:41" x14ac:dyDescent="0.25">
      <c r="A36" s="55" t="s">
        <v>38</v>
      </c>
      <c r="B36" s="56">
        <v>141</v>
      </c>
      <c r="C36" s="56">
        <v>140.5</v>
      </c>
      <c r="D36" s="56">
        <v>141.4</v>
      </c>
      <c r="E36" s="56">
        <v>141.80000000000001</v>
      </c>
      <c r="F36" s="56">
        <v>142</v>
      </c>
      <c r="G36" s="56">
        <v>141.6</v>
      </c>
      <c r="H36" s="56">
        <v>141.5</v>
      </c>
      <c r="I36" s="56">
        <v>141.30000000000001</v>
      </c>
      <c r="J36" s="56">
        <v>141.4</v>
      </c>
      <c r="K36" s="56">
        <v>141.30000000000001</v>
      </c>
      <c r="L36" s="49">
        <v>141.30000000000001</v>
      </c>
      <c r="M36" s="49">
        <v>140.6</v>
      </c>
      <c r="N36" s="49">
        <v>141.30000000000001</v>
      </c>
      <c r="O36" s="49">
        <v>141.9</v>
      </c>
      <c r="P36" s="49">
        <v>142.5</v>
      </c>
      <c r="Q36" s="49">
        <v>142.6</v>
      </c>
      <c r="R36" s="49">
        <v>143</v>
      </c>
      <c r="S36" s="49">
        <v>95.9</v>
      </c>
      <c r="T36" s="49">
        <v>144</v>
      </c>
      <c r="U36" s="49">
        <v>142.5</v>
      </c>
      <c r="V36" s="49">
        <v>142.30000000000001</v>
      </c>
      <c r="W36" s="49">
        <v>141.9</v>
      </c>
      <c r="X36" s="49">
        <v>142</v>
      </c>
      <c r="Y36" s="49">
        <v>142</v>
      </c>
      <c r="Z36" s="49">
        <v>142.30000000000001</v>
      </c>
      <c r="AA36" s="48">
        <v>142.19999999999999</v>
      </c>
      <c r="AB36" s="48">
        <v>142.19999999999999</v>
      </c>
      <c r="AC36" s="48">
        <v>142.19999999999999</v>
      </c>
      <c r="AD36" s="48">
        <v>143.1</v>
      </c>
      <c r="AE36" s="48">
        <v>143.30000000000001</v>
      </c>
      <c r="AF36" s="48">
        <v>143.5</v>
      </c>
      <c r="AG36" s="57">
        <v>144</v>
      </c>
      <c r="AH36" s="52">
        <f t="shared" si="2"/>
        <v>144</v>
      </c>
      <c r="AI36" s="53">
        <f t="shared" si="3"/>
        <v>95.9</v>
      </c>
      <c r="AK36" s="54"/>
    </row>
    <row r="37" spans="1:41" x14ac:dyDescent="0.25">
      <c r="A37" s="58" t="s">
        <v>39</v>
      </c>
      <c r="B37" s="56">
        <v>69.7</v>
      </c>
      <c r="C37" s="56">
        <v>69.5</v>
      </c>
      <c r="D37" s="56">
        <v>69.5</v>
      </c>
      <c r="E37" s="56">
        <v>69.2</v>
      </c>
      <c r="F37" s="56">
        <v>70.099999999999994</v>
      </c>
      <c r="G37" s="56">
        <v>69.7</v>
      </c>
      <c r="H37" s="56">
        <v>69.599999999999994</v>
      </c>
      <c r="I37" s="56">
        <v>69.599999999999994</v>
      </c>
      <c r="J37" s="56">
        <v>69.400000000000006</v>
      </c>
      <c r="K37" s="56">
        <v>69.900000000000006</v>
      </c>
      <c r="L37" s="70">
        <v>69.099999999999994</v>
      </c>
      <c r="M37" s="70">
        <v>69.400000000000006</v>
      </c>
      <c r="N37" s="70">
        <v>69</v>
      </c>
      <c r="O37" s="70">
        <v>69.7</v>
      </c>
      <c r="P37" s="70">
        <v>69.400000000000006</v>
      </c>
      <c r="Q37" s="70">
        <v>69.7</v>
      </c>
      <c r="R37" s="70">
        <v>70.400000000000006</v>
      </c>
      <c r="S37" s="70">
        <v>70.7</v>
      </c>
      <c r="T37" s="70">
        <v>70.2</v>
      </c>
      <c r="U37" s="70">
        <v>69.900000000000006</v>
      </c>
      <c r="V37" s="70">
        <v>69.599999999999994</v>
      </c>
      <c r="W37" s="70">
        <v>69.7</v>
      </c>
      <c r="X37" s="70">
        <v>69.400000000000006</v>
      </c>
      <c r="Y37" s="70">
        <v>69.5</v>
      </c>
      <c r="Z37" s="70">
        <v>71.400000000000006</v>
      </c>
      <c r="AA37" s="56">
        <v>70.400000000000006</v>
      </c>
      <c r="AB37" s="56">
        <v>70.400000000000006</v>
      </c>
      <c r="AC37" s="56">
        <v>70.400000000000006</v>
      </c>
      <c r="AD37" s="56">
        <v>70.400000000000006</v>
      </c>
      <c r="AE37" s="56">
        <v>70.7</v>
      </c>
      <c r="AF37" s="56">
        <v>70.099999999999994</v>
      </c>
      <c r="AG37" s="59">
        <v>70</v>
      </c>
      <c r="AH37" s="52">
        <f t="shared" si="2"/>
        <v>71.400000000000006</v>
      </c>
      <c r="AI37" s="53">
        <f t="shared" si="3"/>
        <v>69</v>
      </c>
      <c r="AK37" s="54"/>
    </row>
    <row r="38" spans="1:41" x14ac:dyDescent="0.25">
      <c r="A38" s="58" t="s">
        <v>40</v>
      </c>
      <c r="B38" s="56">
        <v>63.6</v>
      </c>
      <c r="C38" s="56">
        <v>64</v>
      </c>
      <c r="D38" s="56">
        <v>63.7</v>
      </c>
      <c r="E38" s="56">
        <v>64.3</v>
      </c>
      <c r="F38" s="56">
        <v>63</v>
      </c>
      <c r="G38" s="56">
        <v>64</v>
      </c>
      <c r="H38" s="56">
        <v>63</v>
      </c>
      <c r="I38" s="56">
        <v>62.5</v>
      </c>
      <c r="J38" s="56">
        <v>62.1</v>
      </c>
      <c r="K38" s="56">
        <v>61.5</v>
      </c>
      <c r="L38" s="70">
        <v>62.1</v>
      </c>
      <c r="M38" s="70">
        <v>60.9</v>
      </c>
      <c r="N38" s="70">
        <v>59.2</v>
      </c>
      <c r="O38" s="70">
        <v>61.8</v>
      </c>
      <c r="P38" s="70">
        <v>60.9</v>
      </c>
      <c r="Q38" s="70">
        <v>60.5</v>
      </c>
      <c r="R38" s="70">
        <v>60.8</v>
      </c>
      <c r="S38" s="70">
        <v>60.8</v>
      </c>
      <c r="T38" s="70">
        <v>60.8</v>
      </c>
      <c r="U38" s="70">
        <v>60.4</v>
      </c>
      <c r="V38" s="70">
        <v>60.1</v>
      </c>
      <c r="W38" s="70">
        <v>60</v>
      </c>
      <c r="X38" s="70">
        <v>59.7</v>
      </c>
      <c r="Y38" s="70">
        <v>60.2</v>
      </c>
      <c r="Z38" s="70">
        <v>60.5</v>
      </c>
      <c r="AA38" s="56">
        <v>60.5</v>
      </c>
      <c r="AB38" s="56">
        <v>60.5</v>
      </c>
      <c r="AC38" s="56">
        <v>42</v>
      </c>
      <c r="AD38" s="56">
        <v>60.5</v>
      </c>
      <c r="AE38" s="56">
        <v>61</v>
      </c>
      <c r="AF38" s="56">
        <v>63</v>
      </c>
      <c r="AG38" s="59">
        <v>69</v>
      </c>
      <c r="AH38" s="52">
        <f t="shared" si="2"/>
        <v>64.3</v>
      </c>
      <c r="AI38" s="53">
        <f t="shared" si="3"/>
        <v>42</v>
      </c>
      <c r="AK38" s="54"/>
    </row>
    <row r="39" spans="1:41" x14ac:dyDescent="0.25">
      <c r="A39" s="58" t="s">
        <v>41</v>
      </c>
      <c r="B39" s="56">
        <v>29</v>
      </c>
      <c r="C39" s="56">
        <v>28</v>
      </c>
      <c r="D39" s="56">
        <v>0</v>
      </c>
      <c r="E39" s="56">
        <v>29.5</v>
      </c>
      <c r="F39" s="56">
        <v>29.5</v>
      </c>
      <c r="G39" s="56">
        <v>29.5</v>
      </c>
      <c r="H39" s="56">
        <v>29.5</v>
      </c>
      <c r="I39" s="56">
        <v>29.5</v>
      </c>
      <c r="J39" s="56">
        <v>29.5</v>
      </c>
      <c r="K39" s="56">
        <v>29.5</v>
      </c>
      <c r="L39" s="70">
        <v>29.2</v>
      </c>
      <c r="M39" s="70">
        <v>29.2</v>
      </c>
      <c r="N39" s="70">
        <v>29.7</v>
      </c>
      <c r="O39" s="70">
        <v>29.7</v>
      </c>
      <c r="P39" s="70">
        <v>29.5</v>
      </c>
      <c r="Q39" s="70">
        <v>29.5</v>
      </c>
      <c r="R39" s="70">
        <v>29.5</v>
      </c>
      <c r="S39" s="70">
        <v>29.5</v>
      </c>
      <c r="T39" s="70">
        <v>29.5</v>
      </c>
      <c r="U39" s="70">
        <v>29.5</v>
      </c>
      <c r="V39" s="70">
        <v>29.2</v>
      </c>
      <c r="W39" s="70">
        <v>29.5</v>
      </c>
      <c r="X39" s="70">
        <v>29.5</v>
      </c>
      <c r="Y39" s="70">
        <v>29.5</v>
      </c>
      <c r="Z39" s="70">
        <v>29.5</v>
      </c>
      <c r="AA39" s="56">
        <v>29.7</v>
      </c>
      <c r="AB39" s="56">
        <v>29.7</v>
      </c>
      <c r="AC39" s="56">
        <v>29.7</v>
      </c>
      <c r="AD39" s="56">
        <v>29.7</v>
      </c>
      <c r="AE39" s="56">
        <v>29.7</v>
      </c>
      <c r="AF39" s="56">
        <v>29.5</v>
      </c>
      <c r="AG39" s="59">
        <v>60</v>
      </c>
      <c r="AH39" s="52">
        <f t="shared" si="2"/>
        <v>29.7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30</v>
      </c>
      <c r="C40" s="56">
        <v>30</v>
      </c>
      <c r="D40" s="56">
        <v>30</v>
      </c>
      <c r="E40" s="56">
        <v>30</v>
      </c>
      <c r="F40" s="56">
        <v>29.7</v>
      </c>
      <c r="G40" s="56">
        <v>29.6</v>
      </c>
      <c r="H40" s="56">
        <v>29.6</v>
      </c>
      <c r="I40" s="56">
        <v>29.6</v>
      </c>
      <c r="J40" s="56">
        <v>29.5</v>
      </c>
      <c r="K40" s="56">
        <v>29.5</v>
      </c>
      <c r="L40" s="49">
        <v>29.6</v>
      </c>
      <c r="M40" s="49">
        <v>29.6</v>
      </c>
      <c r="N40" s="49">
        <v>29.4</v>
      </c>
      <c r="O40" s="49">
        <v>30</v>
      </c>
      <c r="P40" s="49">
        <v>30</v>
      </c>
      <c r="Q40" s="49">
        <v>30</v>
      </c>
      <c r="R40" s="49">
        <v>30</v>
      </c>
      <c r="S40" s="49">
        <v>15</v>
      </c>
      <c r="T40" s="49">
        <v>29.5</v>
      </c>
      <c r="U40" s="49">
        <v>29.3</v>
      </c>
      <c r="V40" s="70">
        <v>29.3</v>
      </c>
      <c r="W40" s="70">
        <v>29.3</v>
      </c>
      <c r="X40" s="70">
        <v>29.2</v>
      </c>
      <c r="Y40" s="70">
        <v>29.3</v>
      </c>
      <c r="Z40" s="70">
        <v>29.3</v>
      </c>
      <c r="AA40" s="56">
        <v>29.4</v>
      </c>
      <c r="AB40" s="56">
        <v>29.4</v>
      </c>
      <c r="AC40" s="56">
        <v>29.4</v>
      </c>
      <c r="AD40" s="56">
        <v>29.4</v>
      </c>
      <c r="AE40" s="56">
        <v>29.3</v>
      </c>
      <c r="AF40" s="56">
        <v>29.1</v>
      </c>
      <c r="AG40" s="59">
        <v>30</v>
      </c>
      <c r="AH40" s="52">
        <f t="shared" si="2"/>
        <v>30</v>
      </c>
      <c r="AI40" s="53">
        <f t="shared" si="3"/>
        <v>15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10.6</v>
      </c>
      <c r="C42" s="71">
        <v>10.6</v>
      </c>
      <c r="D42" s="71">
        <v>10.6</v>
      </c>
      <c r="E42" s="71">
        <v>10.6</v>
      </c>
      <c r="F42" s="71">
        <v>10.6</v>
      </c>
      <c r="G42" s="71">
        <v>10.5</v>
      </c>
      <c r="H42" s="71">
        <v>10.6</v>
      </c>
      <c r="I42" s="71">
        <v>10.6</v>
      </c>
      <c r="J42" s="71">
        <v>10.6</v>
      </c>
      <c r="K42" s="71">
        <v>10.5</v>
      </c>
      <c r="L42" s="49">
        <v>25.3</v>
      </c>
      <c r="M42" s="49">
        <v>25.3</v>
      </c>
      <c r="N42" s="49">
        <v>24.8</v>
      </c>
      <c r="O42" s="49">
        <v>10.4</v>
      </c>
      <c r="P42" s="49">
        <v>10.5</v>
      </c>
      <c r="Q42" s="49">
        <v>10.5</v>
      </c>
      <c r="R42" s="49">
        <v>10.5</v>
      </c>
      <c r="S42" s="49">
        <v>10.6</v>
      </c>
      <c r="T42" s="49">
        <v>10.5</v>
      </c>
      <c r="U42" s="49">
        <v>10.8</v>
      </c>
      <c r="V42" s="49">
        <v>10.7</v>
      </c>
      <c r="W42" s="49">
        <v>10.6</v>
      </c>
      <c r="X42" s="49">
        <v>10.5</v>
      </c>
      <c r="Y42" s="49">
        <v>10.6</v>
      </c>
      <c r="Z42" s="49">
        <v>10.6</v>
      </c>
      <c r="AA42" s="56">
        <v>10.6</v>
      </c>
      <c r="AB42" s="56">
        <v>10.6</v>
      </c>
      <c r="AC42" s="56">
        <v>10.6</v>
      </c>
      <c r="AD42" s="56">
        <v>10.6</v>
      </c>
      <c r="AE42" s="56">
        <v>10.6</v>
      </c>
      <c r="AF42" s="56">
        <v>10.6</v>
      </c>
      <c r="AG42" s="59">
        <v>24</v>
      </c>
      <c r="AH42" s="52">
        <f t="shared" si="2"/>
        <v>25.3</v>
      </c>
      <c r="AI42" s="53">
        <f t="shared" si="3"/>
        <v>10.4</v>
      </c>
      <c r="AK42" s="54"/>
    </row>
    <row r="43" spans="1:41" x14ac:dyDescent="0.25">
      <c r="A43" s="58" t="s">
        <v>44</v>
      </c>
      <c r="B43" s="56">
        <v>1.8</v>
      </c>
      <c r="C43" s="56">
        <v>1.8</v>
      </c>
      <c r="D43" s="56">
        <v>1.8</v>
      </c>
      <c r="E43" s="56">
        <v>1.8</v>
      </c>
      <c r="F43" s="56">
        <v>1.8</v>
      </c>
      <c r="G43" s="56">
        <v>1.8</v>
      </c>
      <c r="H43" s="56">
        <v>1.8</v>
      </c>
      <c r="I43" s="56">
        <v>1.8</v>
      </c>
      <c r="J43" s="56">
        <v>1.8</v>
      </c>
      <c r="K43" s="56">
        <v>1.8</v>
      </c>
      <c r="L43" s="49">
        <v>1.8</v>
      </c>
      <c r="M43" s="49">
        <v>1.8</v>
      </c>
      <c r="N43" s="49">
        <v>1.8</v>
      </c>
      <c r="O43" s="49">
        <v>1.8</v>
      </c>
      <c r="P43" s="49">
        <v>1.8</v>
      </c>
      <c r="Q43" s="49">
        <v>1.8</v>
      </c>
      <c r="R43" s="49">
        <v>1.8</v>
      </c>
      <c r="S43" s="49">
        <v>1.8</v>
      </c>
      <c r="T43" s="49">
        <v>1.8</v>
      </c>
      <c r="U43" s="49">
        <v>1.8</v>
      </c>
      <c r="V43" s="49">
        <v>1.8</v>
      </c>
      <c r="W43" s="49">
        <v>1.8</v>
      </c>
      <c r="X43" s="49">
        <v>1.8</v>
      </c>
      <c r="Y43" s="49">
        <v>1.8</v>
      </c>
      <c r="Z43" s="49">
        <v>1.8</v>
      </c>
      <c r="AA43" s="56">
        <v>1.8</v>
      </c>
      <c r="AB43" s="56">
        <v>1.8</v>
      </c>
      <c r="AC43" s="56">
        <v>1.8</v>
      </c>
      <c r="AD43" s="56">
        <v>1.8</v>
      </c>
      <c r="AE43" s="56">
        <v>1.8</v>
      </c>
      <c r="AF43" s="56">
        <v>1.8</v>
      </c>
      <c r="AG43" s="59">
        <v>15</v>
      </c>
      <c r="AH43" s="52">
        <f t="shared" si="2"/>
        <v>1.8</v>
      </c>
      <c r="AI43" s="53">
        <f t="shared" si="3"/>
        <v>1.8</v>
      </c>
      <c r="AK43" s="54"/>
    </row>
    <row r="44" spans="1:41" x14ac:dyDescent="0.25">
      <c r="A44" s="58" t="s">
        <v>45</v>
      </c>
      <c r="B44" s="56">
        <v>8</v>
      </c>
      <c r="C44" s="56">
        <v>8</v>
      </c>
      <c r="D44" s="56">
        <v>8</v>
      </c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56">
        <v>8</v>
      </c>
      <c r="K44" s="56">
        <v>8</v>
      </c>
      <c r="L44" s="49">
        <v>8</v>
      </c>
      <c r="M44" s="49">
        <v>8</v>
      </c>
      <c r="N44" s="49">
        <v>8</v>
      </c>
      <c r="O44" s="49">
        <v>8</v>
      </c>
      <c r="P44" s="49">
        <v>8</v>
      </c>
      <c r="Q44" s="49">
        <v>8</v>
      </c>
      <c r="R44" s="49">
        <v>8</v>
      </c>
      <c r="S44" s="49">
        <v>8</v>
      </c>
      <c r="T44" s="49">
        <v>8</v>
      </c>
      <c r="U44" s="49">
        <v>8</v>
      </c>
      <c r="V44" s="49">
        <v>8</v>
      </c>
      <c r="W44" s="49">
        <v>8</v>
      </c>
      <c r="X44" s="49">
        <v>8</v>
      </c>
      <c r="Y44" s="49">
        <v>8</v>
      </c>
      <c r="Z44" s="49">
        <v>8</v>
      </c>
      <c r="AA44" s="56">
        <v>8</v>
      </c>
      <c r="AB44" s="56">
        <v>8</v>
      </c>
      <c r="AC44" s="56">
        <v>8</v>
      </c>
      <c r="AD44" s="56">
        <v>8</v>
      </c>
      <c r="AE44" s="56">
        <v>8</v>
      </c>
      <c r="AF44" s="56">
        <v>8</v>
      </c>
      <c r="AG44" s="59">
        <v>14.1</v>
      </c>
      <c r="AH44" s="52">
        <f t="shared" si="2"/>
        <v>8</v>
      </c>
      <c r="AI44" s="53">
        <f t="shared" si="3"/>
        <v>8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13</v>
      </c>
      <c r="C45" s="71">
        <v>13</v>
      </c>
      <c r="D45" s="71">
        <v>13</v>
      </c>
      <c r="E45" s="71">
        <v>13</v>
      </c>
      <c r="F45" s="71">
        <v>13</v>
      </c>
      <c r="G45" s="71">
        <v>13</v>
      </c>
      <c r="H45" s="71">
        <v>13</v>
      </c>
      <c r="I45" s="71">
        <v>13</v>
      </c>
      <c r="J45" s="71">
        <v>13</v>
      </c>
      <c r="K45" s="71">
        <v>13</v>
      </c>
      <c r="L45" s="49">
        <v>13</v>
      </c>
      <c r="M45" s="49">
        <v>13</v>
      </c>
      <c r="N45" s="49">
        <v>13</v>
      </c>
      <c r="O45" s="49">
        <v>13</v>
      </c>
      <c r="P45" s="49">
        <v>13</v>
      </c>
      <c r="Q45" s="49">
        <v>14</v>
      </c>
      <c r="R45" s="49">
        <v>14</v>
      </c>
      <c r="S45" s="49">
        <v>14</v>
      </c>
      <c r="T45" s="49">
        <v>14</v>
      </c>
      <c r="U45" s="49">
        <v>5</v>
      </c>
      <c r="V45" s="49">
        <v>5</v>
      </c>
      <c r="W45" s="49">
        <v>5</v>
      </c>
      <c r="X45" s="49">
        <v>5</v>
      </c>
      <c r="Y45" s="49">
        <v>5</v>
      </c>
      <c r="Z45" s="49">
        <v>5</v>
      </c>
      <c r="AA45" s="56">
        <v>10</v>
      </c>
      <c r="AB45" s="56">
        <v>10</v>
      </c>
      <c r="AC45" s="56">
        <v>10</v>
      </c>
      <c r="AD45" s="56">
        <v>10</v>
      </c>
      <c r="AE45" s="56">
        <v>10</v>
      </c>
      <c r="AF45" s="56">
        <v>10</v>
      </c>
      <c r="AG45" s="59">
        <v>14</v>
      </c>
      <c r="AH45" s="52">
        <f t="shared" si="2"/>
        <v>14</v>
      </c>
      <c r="AI45" s="53">
        <f t="shared" si="3"/>
        <v>5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8.1</v>
      </c>
      <c r="C46" s="56">
        <v>7.9</v>
      </c>
      <c r="D46" s="56">
        <v>7.8</v>
      </c>
      <c r="E46" s="56">
        <v>7.8</v>
      </c>
      <c r="F46" s="56">
        <v>7.7</v>
      </c>
      <c r="G46" s="56">
        <v>7.7</v>
      </c>
      <c r="H46" s="56">
        <v>7.6</v>
      </c>
      <c r="I46" s="56">
        <v>7.7</v>
      </c>
      <c r="J46" s="56">
        <v>7.7</v>
      </c>
      <c r="K46" s="56">
        <v>7.6</v>
      </c>
      <c r="L46" s="49">
        <v>7.5</v>
      </c>
      <c r="M46" s="49">
        <v>7.5</v>
      </c>
      <c r="N46" s="49">
        <v>7.5</v>
      </c>
      <c r="O46" s="49">
        <v>7.5</v>
      </c>
      <c r="P46" s="49">
        <v>7.5</v>
      </c>
      <c r="Q46" s="49">
        <v>4.5</v>
      </c>
      <c r="R46" s="49">
        <v>6.2</v>
      </c>
      <c r="S46" s="49">
        <v>0</v>
      </c>
      <c r="T46" s="49">
        <v>8.4</v>
      </c>
      <c r="U46" s="49">
        <v>8.4</v>
      </c>
      <c r="V46" s="49">
        <v>8.4</v>
      </c>
      <c r="W46" s="49">
        <v>8.3000000000000007</v>
      </c>
      <c r="X46" s="49">
        <v>8.3000000000000007</v>
      </c>
      <c r="Y46" s="49">
        <v>8.3000000000000007</v>
      </c>
      <c r="Z46" s="49">
        <v>8.3000000000000007</v>
      </c>
      <c r="AA46" s="56">
        <v>8.3000000000000007</v>
      </c>
      <c r="AB46" s="56">
        <v>8.3000000000000007</v>
      </c>
      <c r="AC46" s="56">
        <v>8.3000000000000007</v>
      </c>
      <c r="AD46" s="56">
        <v>8.3000000000000007</v>
      </c>
      <c r="AE46" s="56">
        <v>8</v>
      </c>
      <c r="AF46" s="56">
        <v>8</v>
      </c>
      <c r="AG46" s="59">
        <v>10.050000000000001</v>
      </c>
      <c r="AH46" s="52">
        <f t="shared" si="2"/>
        <v>8.4</v>
      </c>
      <c r="AI46" s="53">
        <f t="shared" si="3"/>
        <v>0</v>
      </c>
      <c r="AK46" s="54"/>
    </row>
    <row r="47" spans="1:41" x14ac:dyDescent="0.25">
      <c r="A47" s="58" t="s">
        <v>48</v>
      </c>
      <c r="B47" s="56">
        <v>6</v>
      </c>
      <c r="C47" s="56">
        <v>6</v>
      </c>
      <c r="D47" s="56">
        <v>6</v>
      </c>
      <c r="E47" s="56">
        <v>6</v>
      </c>
      <c r="F47" s="56">
        <v>6</v>
      </c>
      <c r="G47" s="56">
        <v>6</v>
      </c>
      <c r="H47" s="56">
        <v>6</v>
      </c>
      <c r="I47" s="56">
        <v>6</v>
      </c>
      <c r="J47" s="56">
        <v>6</v>
      </c>
      <c r="K47" s="56">
        <v>6</v>
      </c>
      <c r="L47" s="49">
        <v>6</v>
      </c>
      <c r="M47" s="49">
        <v>6</v>
      </c>
      <c r="N47" s="49">
        <v>6</v>
      </c>
      <c r="O47" s="49">
        <v>6</v>
      </c>
      <c r="P47" s="49">
        <v>6</v>
      </c>
      <c r="Q47" s="49">
        <v>6</v>
      </c>
      <c r="R47" s="49">
        <v>6</v>
      </c>
      <c r="S47" s="49">
        <v>6</v>
      </c>
      <c r="T47" s="49">
        <v>6</v>
      </c>
      <c r="U47" s="49">
        <v>6</v>
      </c>
      <c r="V47" s="49">
        <v>6</v>
      </c>
      <c r="W47" s="49">
        <v>6</v>
      </c>
      <c r="X47" s="49">
        <v>6</v>
      </c>
      <c r="Y47" s="49">
        <v>6</v>
      </c>
      <c r="Z47" s="49">
        <v>6</v>
      </c>
      <c r="AA47" s="56">
        <v>6</v>
      </c>
      <c r="AB47" s="56">
        <v>6</v>
      </c>
      <c r="AC47" s="56">
        <v>6</v>
      </c>
      <c r="AD47" s="56">
        <v>6</v>
      </c>
      <c r="AE47" s="56">
        <v>6</v>
      </c>
      <c r="AF47" s="56">
        <v>6</v>
      </c>
      <c r="AG47" s="59">
        <v>6.2</v>
      </c>
      <c r="AH47" s="52">
        <f t="shared" si="2"/>
        <v>6</v>
      </c>
      <c r="AI47" s="53">
        <f t="shared" si="3"/>
        <v>6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384.34000000000009</v>
      </c>
      <c r="C49" s="69">
        <f t="shared" si="6"/>
        <v>382.84000000000003</v>
      </c>
      <c r="D49" s="69">
        <f t="shared" si="6"/>
        <v>355.34000000000009</v>
      </c>
      <c r="E49" s="69">
        <f t="shared" si="6"/>
        <v>385.54000000000008</v>
      </c>
      <c r="F49" s="69">
        <f t="shared" si="6"/>
        <v>384.94000000000005</v>
      </c>
      <c r="G49" s="69">
        <f t="shared" si="6"/>
        <v>384.94000000000005</v>
      </c>
      <c r="H49" s="69">
        <f t="shared" si="6"/>
        <v>383.74000000000012</v>
      </c>
      <c r="I49" s="69">
        <f t="shared" si="6"/>
        <v>383.14000000000004</v>
      </c>
      <c r="J49" s="69">
        <f t="shared" si="6"/>
        <v>382.54000000000008</v>
      </c>
      <c r="K49" s="69">
        <f t="shared" si="6"/>
        <v>382.1400000000001</v>
      </c>
      <c r="L49" s="69">
        <f t="shared" si="6"/>
        <v>396.44000000000005</v>
      </c>
      <c r="M49" s="69">
        <f t="shared" si="6"/>
        <v>394.84000000000003</v>
      </c>
      <c r="N49" s="69">
        <f t="shared" si="6"/>
        <v>393.24</v>
      </c>
      <c r="O49" s="69">
        <f t="shared" si="6"/>
        <v>383.34000000000003</v>
      </c>
      <c r="P49" s="69">
        <f t="shared" si="6"/>
        <v>382.64000000000004</v>
      </c>
      <c r="Q49" s="69">
        <f t="shared" si="6"/>
        <v>380.64000000000004</v>
      </c>
      <c r="R49" s="69">
        <f t="shared" si="6"/>
        <v>383.74</v>
      </c>
      <c r="S49" s="69">
        <f t="shared" si="6"/>
        <v>315.84000000000009</v>
      </c>
      <c r="T49" s="69">
        <f t="shared" si="6"/>
        <v>386.24</v>
      </c>
      <c r="U49" s="69">
        <f t="shared" si="6"/>
        <v>375.14000000000004</v>
      </c>
      <c r="V49" s="69">
        <f t="shared" si="6"/>
        <v>373.94</v>
      </c>
      <c r="W49" s="69">
        <f t="shared" si="6"/>
        <v>373.6400000000001</v>
      </c>
      <c r="X49" s="69">
        <f t="shared" si="6"/>
        <v>372.94000000000005</v>
      </c>
      <c r="Y49" s="69">
        <f t="shared" si="6"/>
        <v>373.74000000000007</v>
      </c>
      <c r="Z49" s="69">
        <f t="shared" si="6"/>
        <v>376.24000000000012</v>
      </c>
      <c r="AA49" s="69">
        <f t="shared" si="6"/>
        <v>380.44000000000005</v>
      </c>
      <c r="AB49" s="69">
        <f t="shared" si="6"/>
        <v>380.44000000000005</v>
      </c>
      <c r="AC49" s="69">
        <f t="shared" si="6"/>
        <v>361.94000000000005</v>
      </c>
      <c r="AD49" s="69">
        <f t="shared" si="6"/>
        <v>381.34000000000003</v>
      </c>
      <c r="AE49" s="69">
        <f t="shared" si="6"/>
        <v>381.94000000000005</v>
      </c>
      <c r="AF49" s="69">
        <f t="shared" si="6"/>
        <v>383.1400000000001</v>
      </c>
      <c r="AG49" s="74">
        <f t="shared" si="6"/>
        <v>489.91</v>
      </c>
      <c r="AH49" s="52">
        <f t="shared" si="2"/>
        <v>396.44000000000005</v>
      </c>
      <c r="AI49" s="53">
        <f t="shared" si="3"/>
        <v>315.84000000000009</v>
      </c>
      <c r="AK49" s="54"/>
    </row>
    <row r="50" spans="1:37" x14ac:dyDescent="0.25">
      <c r="A50" s="55" t="s">
        <v>51</v>
      </c>
      <c r="B50" s="56">
        <v>10.5</v>
      </c>
      <c r="C50" s="56">
        <v>15</v>
      </c>
      <c r="D50" s="56">
        <v>17.2</v>
      </c>
      <c r="E50" s="56">
        <v>9.4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75">
        <v>0</v>
      </c>
      <c r="M50" s="75">
        <v>10.8</v>
      </c>
      <c r="N50" s="75">
        <v>0</v>
      </c>
      <c r="O50" s="75">
        <v>0</v>
      </c>
      <c r="P50" s="49">
        <v>0</v>
      </c>
      <c r="Q50" s="49">
        <v>0</v>
      </c>
      <c r="R50" s="49">
        <v>0</v>
      </c>
      <c r="S50" s="49">
        <v>50</v>
      </c>
      <c r="T50" s="49">
        <v>19.8</v>
      </c>
      <c r="U50" s="49">
        <v>0</v>
      </c>
      <c r="V50" s="49">
        <v>0</v>
      </c>
      <c r="W50" s="49">
        <v>0</v>
      </c>
      <c r="X50" s="49">
        <v>30</v>
      </c>
      <c r="Y50" s="49">
        <v>19.7</v>
      </c>
      <c r="Z50" s="49">
        <v>59</v>
      </c>
      <c r="AA50" s="49">
        <v>58.9</v>
      </c>
      <c r="AB50" s="49">
        <v>35</v>
      </c>
      <c r="AC50" s="49">
        <v>34</v>
      </c>
      <c r="AD50" s="49">
        <v>59</v>
      </c>
      <c r="AE50" s="49">
        <v>41</v>
      </c>
      <c r="AF50" s="49">
        <v>29.8</v>
      </c>
      <c r="AG50" s="57">
        <v>60</v>
      </c>
      <c r="AH50" s="52">
        <f t="shared" si="2"/>
        <v>59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8</v>
      </c>
      <c r="C51" s="56">
        <v>6.8</v>
      </c>
      <c r="D51" s="56">
        <v>12.5</v>
      </c>
      <c r="E51" s="56">
        <v>4.8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75">
        <v>0</v>
      </c>
      <c r="M51" s="75">
        <v>4.5999999999999996</v>
      </c>
      <c r="N51" s="75">
        <v>0</v>
      </c>
      <c r="O51" s="75">
        <v>0</v>
      </c>
      <c r="P51" s="70">
        <v>0</v>
      </c>
      <c r="Q51" s="49">
        <v>0</v>
      </c>
      <c r="R51" s="49">
        <v>0</v>
      </c>
      <c r="S51" s="49">
        <v>24</v>
      </c>
      <c r="T51" s="49">
        <v>15.4</v>
      </c>
      <c r="U51" s="70">
        <v>4.9000000000000004</v>
      </c>
      <c r="V51" s="70">
        <v>0</v>
      </c>
      <c r="W51" s="70">
        <v>0</v>
      </c>
      <c r="X51" s="70">
        <v>15</v>
      </c>
      <c r="Y51" s="70">
        <v>9.6999999999999993</v>
      </c>
      <c r="Z51" s="70">
        <v>19.100000000000001</v>
      </c>
      <c r="AA51" s="70">
        <v>30.9</v>
      </c>
      <c r="AB51" s="70">
        <v>24.4</v>
      </c>
      <c r="AC51" s="70">
        <v>24</v>
      </c>
      <c r="AD51" s="70">
        <v>29.6</v>
      </c>
      <c r="AE51" s="70">
        <v>22</v>
      </c>
      <c r="AF51" s="70">
        <v>15.5</v>
      </c>
      <c r="AG51" s="59">
        <v>32</v>
      </c>
      <c r="AH51" s="52">
        <f t="shared" si="2"/>
        <v>30.9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2.9</v>
      </c>
      <c r="C52" s="71">
        <v>2.5</v>
      </c>
      <c r="D52" s="71">
        <v>4.5999999999999996</v>
      </c>
      <c r="E52" s="71">
        <v>1.8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6">
        <v>0</v>
      </c>
      <c r="M52" s="76">
        <v>1.7</v>
      </c>
      <c r="N52" s="76">
        <v>0</v>
      </c>
      <c r="O52" s="76">
        <v>0</v>
      </c>
      <c r="P52" s="77">
        <v>0</v>
      </c>
      <c r="Q52" s="49">
        <v>0</v>
      </c>
      <c r="R52" s="49">
        <v>0</v>
      </c>
      <c r="S52" s="49">
        <v>8.6999999999999993</v>
      </c>
      <c r="T52" s="49">
        <v>5.6</v>
      </c>
      <c r="U52" s="77">
        <v>1.8</v>
      </c>
      <c r="V52" s="77">
        <v>0</v>
      </c>
      <c r="W52" s="77">
        <v>0</v>
      </c>
      <c r="X52" s="77">
        <v>5.5</v>
      </c>
      <c r="Y52" s="77">
        <v>3.5</v>
      </c>
      <c r="Z52" s="77">
        <v>7</v>
      </c>
      <c r="AA52" s="77">
        <v>14</v>
      </c>
      <c r="AB52" s="77">
        <v>7.8</v>
      </c>
      <c r="AC52" s="77">
        <v>5.2</v>
      </c>
      <c r="AD52" s="77">
        <v>10.8</v>
      </c>
      <c r="AE52" s="77">
        <v>8</v>
      </c>
      <c r="AF52" s="77">
        <v>5.7</v>
      </c>
      <c r="AG52" s="78">
        <v>14</v>
      </c>
      <c r="AH52" s="52">
        <f t="shared" si="2"/>
        <v>14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21.4</v>
      </c>
      <c r="C53" s="69">
        <f t="shared" ref="C53:AF53" si="7">SUM(C50:C52)</f>
        <v>24.3</v>
      </c>
      <c r="D53" s="69">
        <f t="shared" si="7"/>
        <v>34.299999999999997</v>
      </c>
      <c r="E53" s="69">
        <f t="shared" si="7"/>
        <v>16</v>
      </c>
      <c r="F53" s="69">
        <f t="shared" si="7"/>
        <v>0</v>
      </c>
      <c r="G53" s="69">
        <f t="shared" si="7"/>
        <v>0</v>
      </c>
      <c r="H53" s="69">
        <f t="shared" si="7"/>
        <v>0</v>
      </c>
      <c r="I53" s="69">
        <f t="shared" si="7"/>
        <v>0</v>
      </c>
      <c r="J53" s="69">
        <f t="shared" si="7"/>
        <v>0</v>
      </c>
      <c r="K53" s="69">
        <f t="shared" si="7"/>
        <v>0</v>
      </c>
      <c r="L53" s="69">
        <f t="shared" si="7"/>
        <v>0</v>
      </c>
      <c r="M53" s="69">
        <f t="shared" si="7"/>
        <v>17.100000000000001</v>
      </c>
      <c r="N53" s="69">
        <f t="shared" si="7"/>
        <v>0</v>
      </c>
      <c r="O53" s="69">
        <f t="shared" si="7"/>
        <v>0</v>
      </c>
      <c r="P53" s="69">
        <f t="shared" si="7"/>
        <v>0</v>
      </c>
      <c r="Q53" s="69">
        <f t="shared" si="7"/>
        <v>0</v>
      </c>
      <c r="R53" s="69">
        <f t="shared" si="7"/>
        <v>0</v>
      </c>
      <c r="S53" s="69">
        <f t="shared" si="7"/>
        <v>82.7</v>
      </c>
      <c r="T53" s="69">
        <f t="shared" si="7"/>
        <v>40.800000000000004</v>
      </c>
      <c r="U53" s="69">
        <f t="shared" si="7"/>
        <v>6.7</v>
      </c>
      <c r="V53" s="69">
        <f t="shared" si="7"/>
        <v>0</v>
      </c>
      <c r="W53" s="69">
        <f t="shared" si="7"/>
        <v>0</v>
      </c>
      <c r="X53" s="69">
        <f t="shared" si="7"/>
        <v>50.5</v>
      </c>
      <c r="Y53" s="69">
        <f t="shared" si="7"/>
        <v>32.9</v>
      </c>
      <c r="Z53" s="69">
        <f t="shared" si="7"/>
        <v>85.1</v>
      </c>
      <c r="AA53" s="69">
        <f t="shared" si="7"/>
        <v>103.8</v>
      </c>
      <c r="AB53" s="69">
        <f t="shared" si="7"/>
        <v>67.2</v>
      </c>
      <c r="AC53" s="69">
        <f t="shared" si="7"/>
        <v>63.2</v>
      </c>
      <c r="AD53" s="69">
        <f t="shared" si="7"/>
        <v>99.399999999999991</v>
      </c>
      <c r="AE53" s="69">
        <f t="shared" si="7"/>
        <v>71</v>
      </c>
      <c r="AF53" s="69">
        <f t="shared" si="7"/>
        <v>51</v>
      </c>
      <c r="AG53" s="74">
        <f>SUM(AG50:AG52)</f>
        <v>106</v>
      </c>
      <c r="AH53" s="52">
        <f t="shared" si="2"/>
        <v>103.8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30.5</v>
      </c>
      <c r="C54" s="49">
        <v>28.8</v>
      </c>
      <c r="D54" s="49">
        <v>27.7</v>
      </c>
      <c r="E54" s="49">
        <v>26.9</v>
      </c>
      <c r="F54" s="49">
        <v>26.28</v>
      </c>
      <c r="G54" s="49">
        <v>23</v>
      </c>
      <c r="H54" s="49">
        <v>20</v>
      </c>
      <c r="I54" s="49">
        <v>39.6</v>
      </c>
      <c r="J54" s="49">
        <v>37.799999999999997</v>
      </c>
      <c r="K54" s="49">
        <v>48.5</v>
      </c>
      <c r="L54" s="49">
        <v>53</v>
      </c>
      <c r="M54" s="49">
        <v>55.07</v>
      </c>
      <c r="N54" s="49">
        <v>55</v>
      </c>
      <c r="O54" s="49">
        <v>54.3</v>
      </c>
      <c r="P54" s="49">
        <v>65.5</v>
      </c>
      <c r="Q54" s="49">
        <v>55.8</v>
      </c>
      <c r="R54" s="49">
        <v>56</v>
      </c>
      <c r="S54" s="49">
        <v>49.9</v>
      </c>
      <c r="T54" s="49">
        <v>50.02</v>
      </c>
      <c r="U54" s="49">
        <v>52.9</v>
      </c>
      <c r="V54" s="49">
        <v>47</v>
      </c>
      <c r="W54" s="49">
        <v>39.83</v>
      </c>
      <c r="X54" s="49">
        <v>39</v>
      </c>
      <c r="Y54" s="49">
        <v>40.340000000000003</v>
      </c>
      <c r="Z54" s="49">
        <v>49.7</v>
      </c>
      <c r="AA54" s="49">
        <v>61</v>
      </c>
      <c r="AB54" s="49">
        <v>58</v>
      </c>
      <c r="AC54" s="49">
        <v>56.6</v>
      </c>
      <c r="AD54" s="49">
        <v>52</v>
      </c>
      <c r="AE54" s="49">
        <v>54.8</v>
      </c>
      <c r="AF54" s="49">
        <v>54.2</v>
      </c>
      <c r="AG54" s="57"/>
      <c r="AH54" s="52">
        <f t="shared" si="2"/>
        <v>65.5</v>
      </c>
      <c r="AI54" s="53">
        <f t="shared" si="3"/>
        <v>20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46.8</v>
      </c>
      <c r="N55" s="49">
        <v>46</v>
      </c>
      <c r="O55" s="49">
        <v>45.7</v>
      </c>
      <c r="P55" s="49">
        <v>39.200000000000003</v>
      </c>
      <c r="Q55" s="49">
        <v>0</v>
      </c>
      <c r="R55" s="49">
        <v>0</v>
      </c>
      <c r="S55" s="49">
        <v>111</v>
      </c>
      <c r="T55" s="49">
        <v>0</v>
      </c>
      <c r="U55" s="79">
        <v>34</v>
      </c>
      <c r="V55" s="79">
        <v>0</v>
      </c>
      <c r="W55" s="79">
        <v>0</v>
      </c>
      <c r="X55" s="79">
        <v>99.3</v>
      </c>
      <c r="Y55" s="79">
        <v>125</v>
      </c>
      <c r="Z55" s="79">
        <v>113</v>
      </c>
      <c r="AA55" s="70">
        <f>66.5+44</f>
        <v>110.5</v>
      </c>
      <c r="AB55" s="70">
        <f>78+45</f>
        <v>123</v>
      </c>
      <c r="AC55" s="70">
        <f>75+46</f>
        <v>121</v>
      </c>
      <c r="AD55" s="70">
        <v>115</v>
      </c>
      <c r="AE55" s="70">
        <v>98</v>
      </c>
      <c r="AF55" s="70">
        <v>93</v>
      </c>
      <c r="AG55" s="59"/>
      <c r="AH55" s="52">
        <f t="shared" si="2"/>
        <v>125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170</v>
      </c>
      <c r="C56" s="70">
        <f>94+94</f>
        <v>188</v>
      </c>
      <c r="D56" s="70">
        <v>180</v>
      </c>
      <c r="E56" s="70">
        <v>155</v>
      </c>
      <c r="F56" s="70">
        <v>160</v>
      </c>
      <c r="G56" s="49">
        <v>164</v>
      </c>
      <c r="H56" s="49">
        <v>172</v>
      </c>
      <c r="I56" s="49">
        <v>162</v>
      </c>
      <c r="J56" s="49">
        <v>180</v>
      </c>
      <c r="K56" s="49">
        <v>200</v>
      </c>
      <c r="L56" s="70">
        <v>230</v>
      </c>
      <c r="M56" s="70">
        <v>204.6</v>
      </c>
      <c r="N56" s="70">
        <v>197</v>
      </c>
      <c r="O56" s="70">
        <v>221</v>
      </c>
      <c r="P56" s="70">
        <v>227</v>
      </c>
      <c r="Q56" s="70">
        <v>223</v>
      </c>
      <c r="R56" s="70">
        <v>204</v>
      </c>
      <c r="S56" s="70">
        <v>191.4</v>
      </c>
      <c r="T56" s="70">
        <v>213</v>
      </c>
      <c r="U56" s="80">
        <v>190</v>
      </c>
      <c r="V56" s="80">
        <v>200</v>
      </c>
      <c r="W56" s="80">
        <v>212.9</v>
      </c>
      <c r="X56" s="80">
        <v>61</v>
      </c>
      <c r="Y56" s="80">
        <v>101</v>
      </c>
      <c r="Z56" s="80">
        <v>146</v>
      </c>
      <c r="AA56" s="70">
        <v>146</v>
      </c>
      <c r="AB56" s="70">
        <v>160</v>
      </c>
      <c r="AC56" s="70">
        <v>167</v>
      </c>
      <c r="AD56" s="70">
        <v>30</v>
      </c>
      <c r="AE56" s="70">
        <v>10</v>
      </c>
      <c r="AF56" s="70">
        <v>0</v>
      </c>
      <c r="AG56" s="81"/>
      <c r="AH56" s="52">
        <f t="shared" si="2"/>
        <v>230</v>
      </c>
      <c r="AI56" s="53">
        <f t="shared" si="3"/>
        <v>0</v>
      </c>
      <c r="AK56" s="54"/>
    </row>
    <row r="57" spans="1:37" x14ac:dyDescent="0.25">
      <c r="A57" s="58" t="s">
        <v>58</v>
      </c>
      <c r="B57" s="82">
        <v>13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9.1999999999999993</v>
      </c>
      <c r="P57" s="70">
        <v>9.1999999999999993</v>
      </c>
      <c r="Q57" s="70">
        <v>9.1999999999999993</v>
      </c>
      <c r="R57" s="70">
        <v>20.399999999999999</v>
      </c>
      <c r="S57" s="70">
        <v>20.399999999999999</v>
      </c>
      <c r="T57" s="70">
        <v>20.399999999999999</v>
      </c>
      <c r="U57" s="70">
        <v>20.399999999999999</v>
      </c>
      <c r="V57" s="70">
        <v>20</v>
      </c>
      <c r="W57" s="70">
        <v>20</v>
      </c>
      <c r="X57" s="70">
        <v>20</v>
      </c>
      <c r="Y57" s="70">
        <v>20</v>
      </c>
      <c r="Z57" s="70">
        <v>20</v>
      </c>
      <c r="AA57" s="82">
        <v>18</v>
      </c>
      <c r="AB57" s="82">
        <v>20</v>
      </c>
      <c r="AC57" s="82">
        <v>22.4</v>
      </c>
      <c r="AD57" s="82">
        <v>23</v>
      </c>
      <c r="AE57" s="82">
        <v>22</v>
      </c>
      <c r="AF57" s="82">
        <v>22</v>
      </c>
      <c r="AG57" s="81"/>
      <c r="AH57" s="52">
        <f t="shared" si="2"/>
        <v>23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73.5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70">
        <v>0</v>
      </c>
      <c r="M58" s="49">
        <v>53</v>
      </c>
      <c r="N58" s="49">
        <v>62.5</v>
      </c>
      <c r="O58" s="49">
        <v>0</v>
      </c>
      <c r="P58" s="49">
        <v>70.900000000000006</v>
      </c>
      <c r="Q58" s="49">
        <v>70.2</v>
      </c>
      <c r="R58" s="49">
        <v>70.2</v>
      </c>
      <c r="S58" s="49">
        <v>66.599999999999994</v>
      </c>
      <c r="T58" s="49">
        <v>62.8</v>
      </c>
      <c r="U58" s="49">
        <v>55.3</v>
      </c>
      <c r="V58" s="49">
        <v>59.3</v>
      </c>
      <c r="W58" s="49">
        <v>62.8</v>
      </c>
      <c r="X58" s="49">
        <v>57.4</v>
      </c>
      <c r="Y58" s="49">
        <v>56.8</v>
      </c>
      <c r="Z58" s="49">
        <v>59.5</v>
      </c>
      <c r="AA58" s="49">
        <v>59.8</v>
      </c>
      <c r="AB58" s="49">
        <v>65</v>
      </c>
      <c r="AC58" s="49">
        <v>70</v>
      </c>
      <c r="AD58" s="49">
        <v>71.900000000000006</v>
      </c>
      <c r="AE58" s="49">
        <v>75.3</v>
      </c>
      <c r="AF58" s="49">
        <v>65.599999999999994</v>
      </c>
      <c r="AG58" s="81"/>
      <c r="AH58" s="52">
        <f t="shared" si="2"/>
        <v>75.3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82">
        <v>0</v>
      </c>
      <c r="D59" s="82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9.5</v>
      </c>
      <c r="AB59" s="83">
        <v>9.5</v>
      </c>
      <c r="AC59" s="83">
        <v>9.5</v>
      </c>
      <c r="AD59" s="83">
        <v>9.5</v>
      </c>
      <c r="AE59" s="83">
        <v>9</v>
      </c>
      <c r="AF59" s="83">
        <v>9</v>
      </c>
      <c r="AG59" s="81"/>
      <c r="AH59" s="52">
        <f t="shared" si="2"/>
        <v>9.5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70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5</v>
      </c>
      <c r="C61" s="82">
        <v>5</v>
      </c>
      <c r="D61" s="82">
        <v>5</v>
      </c>
      <c r="E61" s="82">
        <v>5</v>
      </c>
      <c r="F61" s="82">
        <v>5</v>
      </c>
      <c r="G61" s="82">
        <v>5</v>
      </c>
      <c r="H61" s="82">
        <v>5</v>
      </c>
      <c r="I61" s="82">
        <v>0</v>
      </c>
      <c r="J61" s="82">
        <v>0</v>
      </c>
      <c r="K61" s="82">
        <v>0</v>
      </c>
      <c r="L61" s="70">
        <v>0</v>
      </c>
      <c r="M61" s="82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2">
        <v>0</v>
      </c>
      <c r="Y61" s="82">
        <v>8</v>
      </c>
      <c r="Z61" s="82">
        <v>8</v>
      </c>
      <c r="AA61" s="82">
        <v>9</v>
      </c>
      <c r="AB61" s="82">
        <v>9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9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70">
        <v>0</v>
      </c>
      <c r="M62" s="82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85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292</v>
      </c>
      <c r="C65" s="69">
        <f t="shared" ref="C65:AF65" si="8">SUM(C54:C64)</f>
        <v>221.8</v>
      </c>
      <c r="D65" s="69">
        <f t="shared" si="8"/>
        <v>212.7</v>
      </c>
      <c r="E65" s="69">
        <f t="shared" si="8"/>
        <v>186.9</v>
      </c>
      <c r="F65" s="69">
        <f t="shared" si="8"/>
        <v>191.28</v>
      </c>
      <c r="G65" s="69">
        <f t="shared" si="8"/>
        <v>192</v>
      </c>
      <c r="H65" s="69">
        <f t="shared" si="8"/>
        <v>197</v>
      </c>
      <c r="I65" s="69">
        <f t="shared" si="8"/>
        <v>201.6</v>
      </c>
      <c r="J65" s="69">
        <f t="shared" si="8"/>
        <v>217.8</v>
      </c>
      <c r="K65" s="69">
        <f t="shared" si="8"/>
        <v>248.5</v>
      </c>
      <c r="L65" s="69">
        <f t="shared" si="8"/>
        <v>283</v>
      </c>
      <c r="M65" s="69">
        <f>SUM(M54:M64)</f>
        <v>359.47</v>
      </c>
      <c r="N65" s="69">
        <f t="shared" si="8"/>
        <v>360.5</v>
      </c>
      <c r="O65" s="69">
        <f t="shared" si="8"/>
        <v>330.2</v>
      </c>
      <c r="P65" s="69">
        <f t="shared" si="8"/>
        <v>411.79999999999995</v>
      </c>
      <c r="Q65" s="69">
        <f t="shared" si="8"/>
        <v>358.2</v>
      </c>
      <c r="R65" s="69">
        <f t="shared" si="8"/>
        <v>350.59999999999997</v>
      </c>
      <c r="S65" s="69">
        <f t="shared" si="8"/>
        <v>439.29999999999995</v>
      </c>
      <c r="T65" s="69">
        <f t="shared" si="8"/>
        <v>346.21999999999997</v>
      </c>
      <c r="U65" s="69">
        <f t="shared" si="8"/>
        <v>352.59999999999997</v>
      </c>
      <c r="V65" s="69">
        <f t="shared" si="8"/>
        <v>326.3</v>
      </c>
      <c r="W65" s="69">
        <f t="shared" si="8"/>
        <v>335.53000000000003</v>
      </c>
      <c r="X65" s="69">
        <f t="shared" si="8"/>
        <v>276.7</v>
      </c>
      <c r="Y65" s="69">
        <f t="shared" si="8"/>
        <v>351.14000000000004</v>
      </c>
      <c r="Z65" s="69">
        <f t="shared" si="8"/>
        <v>396.2</v>
      </c>
      <c r="AA65" s="69">
        <f t="shared" si="8"/>
        <v>413.8</v>
      </c>
      <c r="AB65" s="69">
        <f t="shared" si="8"/>
        <v>444.5</v>
      </c>
      <c r="AC65" s="69">
        <f t="shared" si="8"/>
        <v>446.5</v>
      </c>
      <c r="AD65" s="69">
        <f t="shared" si="8"/>
        <v>301.39999999999998</v>
      </c>
      <c r="AE65" s="69">
        <f t="shared" si="8"/>
        <v>269.10000000000002</v>
      </c>
      <c r="AF65" s="69">
        <f t="shared" si="8"/>
        <v>243.79999999999998</v>
      </c>
      <c r="AG65" s="74">
        <f>SUM(AG54:AG64)</f>
        <v>0</v>
      </c>
      <c r="AH65" s="52">
        <f t="shared" si="2"/>
        <v>446.5</v>
      </c>
      <c r="AI65" s="53">
        <f t="shared" si="3"/>
        <v>186.9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>
        <v>20</v>
      </c>
      <c r="K70" s="89">
        <v>20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20</v>
      </c>
      <c r="AI70" s="53">
        <f t="shared" si="3"/>
        <v>20</v>
      </c>
    </row>
    <row r="71" spans="1:37" ht="15.75" thickBot="1" x14ac:dyDescent="0.3">
      <c r="A71" s="90" t="s">
        <v>72</v>
      </c>
      <c r="B71" s="91">
        <f t="shared" ref="B71:AG71" si="10">B69+B65+B53+B49+B35+B70</f>
        <v>1152.3400000000001</v>
      </c>
      <c r="C71" s="91">
        <f t="shared" si="10"/>
        <v>1084.1400000000001</v>
      </c>
      <c r="D71" s="91">
        <f t="shared" si="10"/>
        <v>1056.44</v>
      </c>
      <c r="E71" s="91">
        <f t="shared" si="10"/>
        <v>1043.74</v>
      </c>
      <c r="F71" s="91">
        <f t="shared" si="10"/>
        <v>1032.22</v>
      </c>
      <c r="G71" s="91">
        <f t="shared" si="10"/>
        <v>1032.74</v>
      </c>
      <c r="H71" s="91">
        <f t="shared" si="10"/>
        <v>1036.44</v>
      </c>
      <c r="I71" s="91">
        <f t="shared" si="10"/>
        <v>1038.44</v>
      </c>
      <c r="J71" s="91">
        <f t="shared" si="10"/>
        <v>1075.6400000000001</v>
      </c>
      <c r="K71" s="91">
        <f t="shared" si="10"/>
        <v>1106.04</v>
      </c>
      <c r="L71" s="91">
        <f t="shared" si="10"/>
        <v>1144.3400000000001</v>
      </c>
      <c r="M71" s="91">
        <f t="shared" si="10"/>
        <v>1236.8100000000002</v>
      </c>
      <c r="N71" s="91">
        <f t="shared" si="10"/>
        <v>1135.6400000000001</v>
      </c>
      <c r="O71" s="91">
        <f t="shared" si="10"/>
        <v>1086.04</v>
      </c>
      <c r="P71" s="91">
        <f t="shared" si="10"/>
        <v>1167.1400000000001</v>
      </c>
      <c r="Q71" s="91">
        <f t="shared" si="10"/>
        <v>1201.94</v>
      </c>
      <c r="R71" s="91">
        <f t="shared" si="10"/>
        <v>1203.8399999999999</v>
      </c>
      <c r="S71" s="91">
        <f t="shared" si="10"/>
        <v>1257.0400000000002</v>
      </c>
      <c r="T71" s="91">
        <f t="shared" si="10"/>
        <v>1242.8600000000001</v>
      </c>
      <c r="U71" s="91">
        <f t="shared" si="10"/>
        <v>1204.24</v>
      </c>
      <c r="V71" s="91">
        <f t="shared" si="10"/>
        <v>1170.04</v>
      </c>
      <c r="W71" s="91">
        <f t="shared" si="10"/>
        <v>1179.0700000000002</v>
      </c>
      <c r="X71" s="91">
        <f t="shared" si="10"/>
        <v>1170.1400000000001</v>
      </c>
      <c r="Y71" s="91">
        <f t="shared" si="10"/>
        <v>1227.68</v>
      </c>
      <c r="Z71" s="91">
        <f t="shared" si="10"/>
        <v>1313.24</v>
      </c>
      <c r="AA71" s="91">
        <f t="shared" si="10"/>
        <v>1350.8400000000001</v>
      </c>
      <c r="AB71" s="91">
        <f t="shared" si="10"/>
        <v>1345.3400000000001</v>
      </c>
      <c r="AC71" s="91">
        <f t="shared" si="10"/>
        <v>1324.8400000000001</v>
      </c>
      <c r="AD71" s="91">
        <f t="shared" si="10"/>
        <v>1235.3399999999999</v>
      </c>
      <c r="AE71" s="91">
        <f t="shared" si="10"/>
        <v>1173.04</v>
      </c>
      <c r="AF71" s="91">
        <f t="shared" si="10"/>
        <v>1128.94</v>
      </c>
      <c r="AG71" s="74">
        <f t="shared" si="10"/>
        <v>1938.71</v>
      </c>
      <c r="AH71" s="52">
        <f t="shared" si="2"/>
        <v>1350.8400000000001</v>
      </c>
      <c r="AI71" s="53">
        <f t="shared" si="3"/>
        <v>1032.22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50.031999999999996</v>
      </c>
      <c r="C78" s="94">
        <v>50.018000000000001</v>
      </c>
      <c r="D78" s="94">
        <v>50.021000000000001</v>
      </c>
      <c r="E78" s="94">
        <v>50.031999999999996</v>
      </c>
      <c r="F78" s="94">
        <v>49.936</v>
      </c>
      <c r="G78" s="94">
        <v>50.015000000000001</v>
      </c>
      <c r="H78" s="94">
        <v>50.061999999999998</v>
      </c>
      <c r="I78" s="94">
        <v>49.975999999999999</v>
      </c>
      <c r="J78" s="94">
        <v>50.036999999999999</v>
      </c>
      <c r="K78" s="94">
        <v>50.031999999999996</v>
      </c>
      <c r="L78" s="94">
        <v>50.01</v>
      </c>
      <c r="M78" s="94">
        <v>50.026000000000003</v>
      </c>
      <c r="N78" s="94">
        <v>50</v>
      </c>
      <c r="O78" s="94">
        <v>50.02</v>
      </c>
      <c r="P78" s="94">
        <v>50</v>
      </c>
      <c r="Q78" s="95">
        <v>50</v>
      </c>
      <c r="R78" s="94">
        <v>49.93</v>
      </c>
      <c r="S78" s="94">
        <v>49.942999999999998</v>
      </c>
      <c r="T78" s="94">
        <v>50.011000000000003</v>
      </c>
      <c r="U78" s="94">
        <v>50.034999999999997</v>
      </c>
      <c r="V78" s="94">
        <v>50.064</v>
      </c>
      <c r="W78" s="94">
        <v>50.058999999999997</v>
      </c>
      <c r="X78" s="94">
        <v>50.076000000000001</v>
      </c>
      <c r="Y78" s="94">
        <v>50.066000000000003</v>
      </c>
      <c r="Z78" s="94">
        <v>49.968000000000004</v>
      </c>
      <c r="AA78" s="94">
        <v>49.970999999999997</v>
      </c>
      <c r="AB78" s="94">
        <v>49.908000000000001</v>
      </c>
      <c r="AC78" s="94">
        <v>50.02</v>
      </c>
      <c r="AD78" s="94">
        <v>50.01</v>
      </c>
      <c r="AE78" s="94">
        <v>49.99</v>
      </c>
      <c r="AF78" s="96">
        <v>50.02</v>
      </c>
      <c r="AG78" s="97"/>
      <c r="AH78" s="52">
        <f t="shared" si="2"/>
        <v>50.076000000000001</v>
      </c>
      <c r="AI78" s="53">
        <f t="shared" si="3"/>
        <v>49.908000000000001</v>
      </c>
    </row>
    <row r="79" spans="1:37" x14ac:dyDescent="0.25">
      <c r="A79" s="98" t="s">
        <v>80</v>
      </c>
      <c r="B79" s="70">
        <v>126.8</v>
      </c>
      <c r="C79" s="70">
        <v>125.3</v>
      </c>
      <c r="D79" s="70">
        <v>125.7</v>
      </c>
      <c r="E79" s="70">
        <v>125.8</v>
      </c>
      <c r="F79" s="70">
        <v>125.6</v>
      </c>
      <c r="G79" s="70">
        <v>124.9</v>
      </c>
      <c r="H79" s="70">
        <v>125.5</v>
      </c>
      <c r="I79" s="70">
        <v>125.3</v>
      </c>
      <c r="J79" s="70">
        <v>126</v>
      </c>
      <c r="K79" s="70">
        <v>126.3</v>
      </c>
      <c r="L79" s="70">
        <v>122.3</v>
      </c>
      <c r="M79" s="70">
        <v>123.4</v>
      </c>
      <c r="N79" s="70">
        <v>125.4</v>
      </c>
      <c r="O79" s="70">
        <v>122.7</v>
      </c>
      <c r="P79" s="70">
        <v>122.4</v>
      </c>
      <c r="Q79" s="99">
        <v>124.4</v>
      </c>
      <c r="R79" s="99">
        <v>123.9</v>
      </c>
      <c r="S79" s="99">
        <v>124.6</v>
      </c>
      <c r="T79" s="99">
        <v>124.4</v>
      </c>
      <c r="U79" s="99">
        <v>123.4</v>
      </c>
      <c r="V79" s="99">
        <v>124.1</v>
      </c>
      <c r="W79" s="99">
        <v>124.4</v>
      </c>
      <c r="X79" s="99">
        <v>127</v>
      </c>
      <c r="Y79" s="99">
        <v>126.9</v>
      </c>
      <c r="Z79" s="99">
        <v>125.4</v>
      </c>
      <c r="AA79" s="70">
        <v>126</v>
      </c>
      <c r="AB79" s="70">
        <v>125.9</v>
      </c>
      <c r="AC79" s="70">
        <v>127.4</v>
      </c>
      <c r="AD79" s="70">
        <v>127.4</v>
      </c>
      <c r="AE79" s="70">
        <v>126.8</v>
      </c>
      <c r="AF79" s="100">
        <v>126.1</v>
      </c>
      <c r="AG79" s="101"/>
      <c r="AH79" s="52">
        <f t="shared" si="2"/>
        <v>127.4</v>
      </c>
      <c r="AI79" s="53">
        <f t="shared" si="3"/>
        <v>122.3</v>
      </c>
    </row>
    <row r="80" spans="1:37" x14ac:dyDescent="0.25">
      <c r="A80" s="98" t="s">
        <v>81</v>
      </c>
      <c r="B80" s="70">
        <v>130</v>
      </c>
      <c r="C80" s="70">
        <v>129.19999999999999</v>
      </c>
      <c r="D80" s="70">
        <v>129</v>
      </c>
      <c r="E80" s="70">
        <v>129.30000000000001</v>
      </c>
      <c r="F80" s="70">
        <v>129</v>
      </c>
      <c r="G80" s="70">
        <v>128.1</v>
      </c>
      <c r="H80" s="70">
        <v>128.6</v>
      </c>
      <c r="I80" s="70">
        <v>127.8</v>
      </c>
      <c r="J80" s="70">
        <v>128.80000000000001</v>
      </c>
      <c r="K80" s="70">
        <v>128</v>
      </c>
      <c r="L80" s="70">
        <v>125.1</v>
      </c>
      <c r="M80" s="70">
        <v>125.9</v>
      </c>
      <c r="N80" s="70">
        <v>127.3</v>
      </c>
      <c r="O80" s="70">
        <v>125.9</v>
      </c>
      <c r="P80" s="70">
        <v>124.9</v>
      </c>
      <c r="Q80" s="99">
        <v>126.7</v>
      </c>
      <c r="R80" s="99">
        <v>126.4</v>
      </c>
      <c r="S80" s="99">
        <v>126.9</v>
      </c>
      <c r="T80" s="99">
        <v>126.7</v>
      </c>
      <c r="U80" s="99">
        <v>126.2</v>
      </c>
      <c r="V80" s="99">
        <v>126.8</v>
      </c>
      <c r="W80" s="99">
        <v>127.3</v>
      </c>
      <c r="X80" s="99">
        <v>129.5</v>
      </c>
      <c r="Y80" s="99">
        <v>129.19999999999999</v>
      </c>
      <c r="Z80" s="99">
        <v>127.8</v>
      </c>
      <c r="AA80" s="70">
        <v>128.5</v>
      </c>
      <c r="AB80" s="70">
        <v>127.6</v>
      </c>
      <c r="AC80" s="70">
        <v>130.5</v>
      </c>
      <c r="AD80" s="70">
        <v>130.5</v>
      </c>
      <c r="AE80" s="70">
        <v>129.9</v>
      </c>
      <c r="AF80" s="100">
        <v>129.5</v>
      </c>
      <c r="AG80" s="101"/>
      <c r="AH80" s="52">
        <f t="shared" si="2"/>
        <v>130.5</v>
      </c>
      <c r="AI80" s="53">
        <f t="shared" si="3"/>
        <v>124.9</v>
      </c>
    </row>
    <row r="81" spans="1:37" x14ac:dyDescent="0.25">
      <c r="A81" s="98" t="s">
        <v>82</v>
      </c>
      <c r="B81" s="70">
        <v>127.3</v>
      </c>
      <c r="C81" s="70">
        <v>127.8</v>
      </c>
      <c r="D81" s="70">
        <v>127.4</v>
      </c>
      <c r="E81" s="70">
        <v>129.69999999999999</v>
      </c>
      <c r="F81" s="70">
        <v>130</v>
      </c>
      <c r="G81" s="70">
        <v>129.30000000000001</v>
      </c>
      <c r="H81" s="70">
        <v>127.5</v>
      </c>
      <c r="I81" s="70">
        <v>127.6</v>
      </c>
      <c r="J81" s="70">
        <v>126.8</v>
      </c>
      <c r="K81" s="70">
        <v>128</v>
      </c>
      <c r="L81" s="70">
        <v>126.3</v>
      </c>
      <c r="M81" s="70">
        <v>126.5</v>
      </c>
      <c r="N81" s="70">
        <v>131.6</v>
      </c>
      <c r="O81" s="70">
        <v>131.30000000000001</v>
      </c>
      <c r="P81" s="70">
        <v>129.69999999999999</v>
      </c>
      <c r="Q81" s="70">
        <v>129.1</v>
      </c>
      <c r="R81" s="70">
        <v>130</v>
      </c>
      <c r="S81" s="70">
        <v>129.69999999999999</v>
      </c>
      <c r="T81" s="99">
        <v>127.4</v>
      </c>
      <c r="U81" s="99">
        <v>127.5</v>
      </c>
      <c r="V81" s="99">
        <v>126.1</v>
      </c>
      <c r="W81" s="99">
        <v>127.2</v>
      </c>
      <c r="X81" s="99">
        <v>127.8</v>
      </c>
      <c r="Y81" s="99">
        <v>125.6</v>
      </c>
      <c r="Z81" s="99">
        <v>124.9</v>
      </c>
      <c r="AA81" s="70">
        <v>125.9</v>
      </c>
      <c r="AB81" s="70">
        <v>124.6</v>
      </c>
      <c r="AC81" s="70">
        <v>126.2</v>
      </c>
      <c r="AD81" s="70">
        <v>126.2</v>
      </c>
      <c r="AE81" s="70">
        <v>127.1</v>
      </c>
      <c r="AF81" s="100">
        <v>127.8</v>
      </c>
      <c r="AG81" s="101"/>
      <c r="AH81" s="52">
        <f t="shared" si="2"/>
        <v>131.6</v>
      </c>
      <c r="AI81" s="53">
        <f t="shared" si="3"/>
        <v>124.6</v>
      </c>
    </row>
    <row r="82" spans="1:37" x14ac:dyDescent="0.25">
      <c r="A82" s="102" t="s">
        <v>83</v>
      </c>
      <c r="B82" s="70">
        <v>131.1</v>
      </c>
      <c r="C82" s="70">
        <v>131</v>
      </c>
      <c r="D82" s="70">
        <v>131.4</v>
      </c>
      <c r="E82" s="70">
        <v>133.4</v>
      </c>
      <c r="F82" s="70">
        <v>133.6</v>
      </c>
      <c r="G82" s="70">
        <v>132.30000000000001</v>
      </c>
      <c r="H82" s="70">
        <v>131.19999999999999</v>
      </c>
      <c r="I82" s="70">
        <v>130.4</v>
      </c>
      <c r="J82" s="70">
        <v>129.69999999999999</v>
      </c>
      <c r="K82" s="70">
        <v>130.19999999999999</v>
      </c>
      <c r="L82" s="70">
        <v>129.5</v>
      </c>
      <c r="M82" s="70">
        <v>129.19999999999999</v>
      </c>
      <c r="N82" s="70">
        <v>129</v>
      </c>
      <c r="O82" s="70">
        <v>127.2</v>
      </c>
      <c r="P82" s="70">
        <v>132.4</v>
      </c>
      <c r="Q82" s="70">
        <v>131.80000000000001</v>
      </c>
      <c r="R82" s="70">
        <v>131.30000000000001</v>
      </c>
      <c r="S82" s="70">
        <v>132.80000000000001</v>
      </c>
      <c r="T82" s="99">
        <v>130.6</v>
      </c>
      <c r="U82" s="99">
        <v>131.4</v>
      </c>
      <c r="V82" s="99">
        <v>129.9</v>
      </c>
      <c r="W82" s="99">
        <v>131.9</v>
      </c>
      <c r="X82" s="99">
        <v>130.4</v>
      </c>
      <c r="Y82" s="99">
        <v>128.30000000000001</v>
      </c>
      <c r="Z82" s="99">
        <v>127.7</v>
      </c>
      <c r="AA82" s="70">
        <v>130.9</v>
      </c>
      <c r="AB82" s="70">
        <v>129.80000000000001</v>
      </c>
      <c r="AC82" s="70">
        <v>130.19999999999999</v>
      </c>
      <c r="AD82" s="70">
        <v>130.19999999999999</v>
      </c>
      <c r="AE82" s="70">
        <v>128.69999999999999</v>
      </c>
      <c r="AF82" s="100">
        <v>128.9</v>
      </c>
      <c r="AG82" s="101"/>
      <c r="AH82" s="52">
        <f t="shared" si="2"/>
        <v>133.6</v>
      </c>
      <c r="AI82" s="53">
        <f t="shared" si="3"/>
        <v>127.2</v>
      </c>
    </row>
    <row r="83" spans="1:37" x14ac:dyDescent="0.25">
      <c r="A83" s="102" t="s">
        <v>84</v>
      </c>
      <c r="B83" s="103">
        <v>130.19999999999999</v>
      </c>
      <c r="C83" s="103">
        <v>132.6</v>
      </c>
      <c r="D83" s="103">
        <v>135.30000000000001</v>
      </c>
      <c r="E83" s="103">
        <v>133.9</v>
      </c>
      <c r="F83" s="103">
        <v>132.5</v>
      </c>
      <c r="G83" s="103">
        <v>129.5</v>
      </c>
      <c r="H83" s="103">
        <v>135.1</v>
      </c>
      <c r="I83" s="103">
        <v>132.19999999999999</v>
      </c>
      <c r="J83" s="103">
        <v>132</v>
      </c>
      <c r="K83" s="103">
        <v>134.19999999999999</v>
      </c>
      <c r="L83" s="103">
        <v>141.30000000000001</v>
      </c>
      <c r="M83" s="103">
        <v>132.1</v>
      </c>
      <c r="N83" s="103">
        <v>135</v>
      </c>
      <c r="O83" s="103">
        <v>135.6</v>
      </c>
      <c r="P83" s="103">
        <v>135.4</v>
      </c>
      <c r="Q83" s="103">
        <v>135.69999999999999</v>
      </c>
      <c r="R83" s="103">
        <v>133.80000000000001</v>
      </c>
      <c r="S83" s="103">
        <v>129</v>
      </c>
      <c r="T83" s="99">
        <v>135.9</v>
      </c>
      <c r="U83" s="99">
        <v>133.5</v>
      </c>
      <c r="V83" s="99">
        <v>131</v>
      </c>
      <c r="W83" s="99">
        <v>130.9</v>
      </c>
      <c r="X83" s="99">
        <v>133.30000000000001</v>
      </c>
      <c r="Y83" s="99">
        <v>134.69999999999999</v>
      </c>
      <c r="Z83" s="99">
        <v>132.9</v>
      </c>
      <c r="AA83" s="103">
        <v>131.9</v>
      </c>
      <c r="AB83" s="103">
        <v>132</v>
      </c>
      <c r="AC83" s="103">
        <v>132.4</v>
      </c>
      <c r="AD83" s="103">
        <v>132.4</v>
      </c>
      <c r="AE83" s="103">
        <v>130.9</v>
      </c>
      <c r="AF83" s="104">
        <v>131.9</v>
      </c>
      <c r="AG83" s="105"/>
      <c r="AH83" s="52">
        <f t="shared" si="2"/>
        <v>141.30000000000001</v>
      </c>
      <c r="AI83" s="53">
        <f t="shared" si="3"/>
        <v>129</v>
      </c>
    </row>
    <row r="84" spans="1:37" x14ac:dyDescent="0.25">
      <c r="A84" s="98" t="s">
        <v>85</v>
      </c>
      <c r="B84" s="70">
        <v>128.1</v>
      </c>
      <c r="C84" s="70">
        <v>129.19999999999999</v>
      </c>
      <c r="D84" s="70">
        <v>129.9</v>
      </c>
      <c r="E84" s="70">
        <v>131</v>
      </c>
      <c r="F84" s="70">
        <v>130.9</v>
      </c>
      <c r="G84" s="70">
        <v>121</v>
      </c>
      <c r="H84" s="70">
        <v>130.69999999999999</v>
      </c>
      <c r="I84" s="70">
        <v>131.80000000000001</v>
      </c>
      <c r="J84" s="70">
        <v>127.7</v>
      </c>
      <c r="K84" s="70">
        <v>131</v>
      </c>
      <c r="L84" s="70">
        <v>128.19999999999999</v>
      </c>
      <c r="M84" s="70">
        <v>122.9</v>
      </c>
      <c r="N84" s="70">
        <v>133.30000000000001</v>
      </c>
      <c r="O84" s="70">
        <v>132.69999999999999</v>
      </c>
      <c r="P84" s="70">
        <v>135.1</v>
      </c>
      <c r="Q84" s="70">
        <v>135.30000000000001</v>
      </c>
      <c r="R84" s="70">
        <v>134.19999999999999</v>
      </c>
      <c r="S84" s="70">
        <v>124.1</v>
      </c>
      <c r="T84" s="99">
        <v>128.6</v>
      </c>
      <c r="U84" s="99">
        <v>127</v>
      </c>
      <c r="V84" s="99">
        <v>129.69999999999999</v>
      </c>
      <c r="W84" s="99">
        <v>130.6</v>
      </c>
      <c r="X84" s="99">
        <v>132.1</v>
      </c>
      <c r="Y84" s="99">
        <v>134.30000000000001</v>
      </c>
      <c r="Z84" s="99">
        <v>136.69999999999999</v>
      </c>
      <c r="AA84" s="70">
        <v>130.19999999999999</v>
      </c>
      <c r="AB84" s="70">
        <v>131</v>
      </c>
      <c r="AC84" s="70">
        <v>131</v>
      </c>
      <c r="AD84" s="70">
        <v>131</v>
      </c>
      <c r="AE84" s="70">
        <v>129.30000000000001</v>
      </c>
      <c r="AF84" s="100">
        <v>130</v>
      </c>
      <c r="AG84" s="101"/>
      <c r="AH84" s="52">
        <f>MAX(B84:AF84)</f>
        <v>136.69999999999999</v>
      </c>
      <c r="AI84" s="53">
        <f>MIN(B84:AF84)</f>
        <v>121</v>
      </c>
    </row>
    <row r="85" spans="1:37" ht="15.75" thickBot="1" x14ac:dyDescent="0.3">
      <c r="A85" s="98" t="s">
        <v>86</v>
      </c>
      <c r="B85" s="106">
        <v>65.900000000000006</v>
      </c>
      <c r="C85" s="106">
        <v>65.599999999999994</v>
      </c>
      <c r="D85" s="106">
        <v>65.5</v>
      </c>
      <c r="E85" s="106">
        <v>65.599999999999994</v>
      </c>
      <c r="F85" s="106">
        <v>65.3</v>
      </c>
      <c r="G85" s="106">
        <v>64.8</v>
      </c>
      <c r="H85" s="106">
        <v>65.400000000000006</v>
      </c>
      <c r="I85" s="106">
        <v>65</v>
      </c>
      <c r="J85" s="106">
        <v>65.599999999999994</v>
      </c>
      <c r="K85" s="106">
        <v>64.7</v>
      </c>
      <c r="L85" s="106">
        <v>63.9</v>
      </c>
      <c r="M85" s="106">
        <v>64.099999999999994</v>
      </c>
      <c r="N85" s="106">
        <v>65.099999999999994</v>
      </c>
      <c r="O85" s="106">
        <v>64.3</v>
      </c>
      <c r="P85" s="106">
        <v>63.7</v>
      </c>
      <c r="Q85" s="106">
        <v>64.8</v>
      </c>
      <c r="R85" s="106">
        <v>64.5</v>
      </c>
      <c r="S85" s="106">
        <v>64.8</v>
      </c>
      <c r="T85" s="106">
        <v>65.099999999999994</v>
      </c>
      <c r="U85" s="106">
        <v>64.900000000000006</v>
      </c>
      <c r="V85" s="106">
        <v>64.900000000000006</v>
      </c>
      <c r="W85" s="106">
        <v>64.7</v>
      </c>
      <c r="X85" s="106">
        <v>66.099999999999994</v>
      </c>
      <c r="Y85" s="106">
        <v>66</v>
      </c>
      <c r="Z85" s="106">
        <v>65.400000000000006</v>
      </c>
      <c r="AA85" s="106">
        <v>65.8</v>
      </c>
      <c r="AB85" s="106">
        <v>65.7</v>
      </c>
      <c r="AC85" s="106">
        <v>66</v>
      </c>
      <c r="AD85" s="106">
        <v>66</v>
      </c>
      <c r="AE85" s="106">
        <v>66.3</v>
      </c>
      <c r="AF85" s="107">
        <v>66.099999999999994</v>
      </c>
      <c r="AG85" s="108"/>
      <c r="AH85" s="52">
        <f>MAX(B85:AF85)</f>
        <v>66.3</v>
      </c>
      <c r="AI85" s="53">
        <f>MIN(B85:AF85)</f>
        <v>63.7</v>
      </c>
    </row>
    <row r="86" spans="1:37" x14ac:dyDescent="0.25">
      <c r="A86" s="109" t="s">
        <v>87</v>
      </c>
      <c r="B86" s="110">
        <f t="shared" ref="B86:AF86" si="19">SUMIF(B54:B63,"&gt;0")</f>
        <v>292</v>
      </c>
      <c r="C86" s="110">
        <f t="shared" si="19"/>
        <v>221.8</v>
      </c>
      <c r="D86" s="110">
        <f t="shared" si="19"/>
        <v>212.7</v>
      </c>
      <c r="E86" s="110">
        <f t="shared" si="19"/>
        <v>186.9</v>
      </c>
      <c r="F86" s="110">
        <f t="shared" si="19"/>
        <v>191.28</v>
      </c>
      <c r="G86" s="110">
        <f t="shared" si="19"/>
        <v>192</v>
      </c>
      <c r="H86" s="110">
        <f t="shared" si="19"/>
        <v>197</v>
      </c>
      <c r="I86" s="110">
        <f t="shared" si="19"/>
        <v>201.6</v>
      </c>
      <c r="J86" s="110">
        <f t="shared" si="19"/>
        <v>217.8</v>
      </c>
      <c r="K86" s="110">
        <f t="shared" si="19"/>
        <v>248.5</v>
      </c>
      <c r="L86" s="110">
        <f t="shared" si="19"/>
        <v>283</v>
      </c>
      <c r="M86" s="110">
        <f t="shared" si="19"/>
        <v>359.47</v>
      </c>
      <c r="N86" s="110">
        <f t="shared" si="19"/>
        <v>360.5</v>
      </c>
      <c r="O86" s="110">
        <f t="shared" si="19"/>
        <v>330.2</v>
      </c>
      <c r="P86" s="110">
        <f t="shared" si="19"/>
        <v>411.79999999999995</v>
      </c>
      <c r="Q86" s="110">
        <f t="shared" si="19"/>
        <v>358.2</v>
      </c>
      <c r="R86" s="110">
        <f t="shared" si="19"/>
        <v>350.59999999999997</v>
      </c>
      <c r="S86" s="110">
        <f t="shared" si="19"/>
        <v>439.29999999999995</v>
      </c>
      <c r="T86" s="110">
        <f t="shared" si="19"/>
        <v>346.21999999999997</v>
      </c>
      <c r="U86" s="110">
        <f t="shared" si="19"/>
        <v>352.59999999999997</v>
      </c>
      <c r="V86" s="110">
        <f t="shared" si="19"/>
        <v>326.3</v>
      </c>
      <c r="W86" s="110">
        <f t="shared" si="19"/>
        <v>335.53000000000003</v>
      </c>
      <c r="X86" s="110">
        <f t="shared" si="19"/>
        <v>276.7</v>
      </c>
      <c r="Y86" s="110">
        <f t="shared" si="19"/>
        <v>351.14000000000004</v>
      </c>
      <c r="Z86" s="110">
        <f t="shared" si="19"/>
        <v>396.2</v>
      </c>
      <c r="AA86" s="110">
        <f t="shared" si="19"/>
        <v>413.8</v>
      </c>
      <c r="AB86" s="110">
        <f t="shared" si="19"/>
        <v>444.5</v>
      </c>
      <c r="AC86" s="110">
        <f t="shared" si="19"/>
        <v>446.5</v>
      </c>
      <c r="AD86" s="110">
        <f t="shared" si="19"/>
        <v>301.39999999999998</v>
      </c>
      <c r="AE86" s="110">
        <f t="shared" si="19"/>
        <v>269.10000000000002</v>
      </c>
      <c r="AF86" s="110">
        <f t="shared" si="19"/>
        <v>243.79999999999998</v>
      </c>
      <c r="AG86" s="111"/>
      <c r="AH86" s="52">
        <f>MAX(B86:AF86)</f>
        <v>446.5</v>
      </c>
      <c r="AI86" s="53">
        <f>MIN(B86:AF86)</f>
        <v>186.9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146.13999999999996</v>
      </c>
      <c r="C88" s="69">
        <f t="shared" ref="C88:AF88" si="20">SUM(C11:C12,C14,C18,C20:C21,C39,C41:C42,C44,C46,C89:C92,C96,C102,C108,C117,C119,C130,C136,C138,C139,C146,C148,C150,C154:C155,C158:C159,C164:C165,C170:C171,C173:C175,C183,C188)</f>
        <v>132.44</v>
      </c>
      <c r="D88" s="69">
        <f t="shared" si="20"/>
        <v>127.63999999999999</v>
      </c>
      <c r="E88" s="69">
        <f t="shared" si="20"/>
        <v>127.44</v>
      </c>
      <c r="F88" s="69">
        <f t="shared" si="20"/>
        <v>136.13999999999996</v>
      </c>
      <c r="G88" s="69">
        <f t="shared" si="20"/>
        <v>155.23999999999998</v>
      </c>
      <c r="H88" s="69">
        <f t="shared" si="20"/>
        <v>177.23999999999998</v>
      </c>
      <c r="I88" s="69">
        <f t="shared" si="20"/>
        <v>201.43999999999997</v>
      </c>
      <c r="J88" s="69">
        <f t="shared" si="20"/>
        <v>216.63999999999996</v>
      </c>
      <c r="K88" s="69">
        <f t="shared" si="20"/>
        <v>232.63999999999993</v>
      </c>
      <c r="L88" s="69">
        <f t="shared" si="20"/>
        <v>255.73999999999995</v>
      </c>
      <c r="M88" s="69">
        <f t="shared" si="20"/>
        <v>260.53999999999996</v>
      </c>
      <c r="N88" s="69">
        <f t="shared" si="20"/>
        <v>268.94</v>
      </c>
      <c r="O88" s="69">
        <f t="shared" si="20"/>
        <v>265.33999999999997</v>
      </c>
      <c r="P88" s="69">
        <f t="shared" si="20"/>
        <v>268.63999999999993</v>
      </c>
      <c r="Q88" s="69">
        <f t="shared" si="20"/>
        <v>273.14</v>
      </c>
      <c r="R88" s="69">
        <f t="shared" si="20"/>
        <v>277.83999999999997</v>
      </c>
      <c r="S88" s="69">
        <f t="shared" si="20"/>
        <v>267.44</v>
      </c>
      <c r="T88" s="69">
        <f t="shared" si="20"/>
        <v>270.54000000000002</v>
      </c>
      <c r="U88" s="69">
        <f t="shared" si="20"/>
        <v>236.64</v>
      </c>
      <c r="V88" s="69">
        <f t="shared" si="20"/>
        <v>236.93999999999997</v>
      </c>
      <c r="W88" s="69">
        <f t="shared" si="20"/>
        <v>228.13999999999996</v>
      </c>
      <c r="X88" s="69">
        <f t="shared" si="20"/>
        <v>246.04</v>
      </c>
      <c r="Y88" s="69">
        <f t="shared" si="20"/>
        <v>261.03999999999996</v>
      </c>
      <c r="Z88" s="69">
        <f t="shared" si="20"/>
        <v>293.74</v>
      </c>
      <c r="AA88" s="69">
        <f t="shared" si="20"/>
        <v>273.94</v>
      </c>
      <c r="AB88" s="69">
        <f t="shared" si="20"/>
        <v>252.23999999999998</v>
      </c>
      <c r="AC88" s="69">
        <f t="shared" si="20"/>
        <v>205.03999999999996</v>
      </c>
      <c r="AD88" s="69">
        <f t="shared" si="20"/>
        <v>155.04</v>
      </c>
      <c r="AE88" s="69">
        <f t="shared" si="20"/>
        <v>163.83999999999995</v>
      </c>
      <c r="AF88" s="243">
        <f t="shared" si="20"/>
        <v>146.03999999999996</v>
      </c>
      <c r="AG88" s="116"/>
      <c r="AH88" s="52">
        <f>MAX(B88:AF88)</f>
        <v>293.74</v>
      </c>
      <c r="AI88" s="53">
        <f>MIN(B88:AF88)</f>
        <v>127.44</v>
      </c>
    </row>
    <row r="89" spans="1:37" x14ac:dyDescent="0.25">
      <c r="A89" s="117" t="s">
        <v>89</v>
      </c>
      <c r="B89" s="82">
        <v>27.2</v>
      </c>
      <c r="C89" s="82">
        <v>34</v>
      </c>
      <c r="D89" s="82">
        <v>44.8</v>
      </c>
      <c r="E89" s="82">
        <v>43</v>
      </c>
      <c r="F89" s="82">
        <v>39.6</v>
      </c>
      <c r="G89" s="82">
        <v>40</v>
      </c>
      <c r="H89" s="82">
        <v>43.4</v>
      </c>
      <c r="I89" s="82">
        <v>52.7</v>
      </c>
      <c r="J89" s="82">
        <v>46.9</v>
      </c>
      <c r="K89" s="82">
        <v>48.2</v>
      </c>
      <c r="L89" s="82">
        <v>44.7</v>
      </c>
      <c r="M89" s="82">
        <v>28.2</v>
      </c>
      <c r="N89" s="82">
        <v>40.200000000000003</v>
      </c>
      <c r="O89" s="82">
        <v>39.4</v>
      </c>
      <c r="P89" s="82">
        <v>28.4</v>
      </c>
      <c r="Q89" s="82">
        <v>40.6</v>
      </c>
      <c r="R89" s="82">
        <v>34.6</v>
      </c>
      <c r="S89" s="82">
        <v>16.8</v>
      </c>
      <c r="T89" s="82">
        <v>40.799999999999997</v>
      </c>
      <c r="U89" s="82">
        <v>36</v>
      </c>
      <c r="V89" s="82">
        <v>41.4</v>
      </c>
      <c r="W89" s="82">
        <v>39.9</v>
      </c>
      <c r="X89" s="82">
        <v>39.299999999999997</v>
      </c>
      <c r="Y89" s="82">
        <v>40.6</v>
      </c>
      <c r="Z89" s="82">
        <v>37.700000000000003</v>
      </c>
      <c r="AA89" s="49">
        <v>29.5</v>
      </c>
      <c r="AB89" s="49">
        <v>29.9</v>
      </c>
      <c r="AC89" s="49"/>
      <c r="AD89" s="49">
        <v>3.3</v>
      </c>
      <c r="AE89" s="49">
        <v>41.5</v>
      </c>
      <c r="AF89" s="244">
        <v>48</v>
      </c>
      <c r="AG89" s="120">
        <v>75</v>
      </c>
      <c r="AH89" s="52">
        <f>IF(ABS(MAX(B89:AF89))&gt;ABS(MIN(B89:AF89)),MAX(B89:AF89),MIN(B89:AF89))</f>
        <v>52.7</v>
      </c>
      <c r="AI89" s="121">
        <f>INDEX($B$9:$AF$9,1,MATCH(AH89,B89:AF89,0))</f>
        <v>0.27083333333333331</v>
      </c>
    </row>
    <row r="90" spans="1:37" x14ac:dyDescent="0.25">
      <c r="A90" s="122" t="s">
        <v>90</v>
      </c>
      <c r="B90" s="83">
        <v>-42</v>
      </c>
      <c r="C90" s="83">
        <v>-50</v>
      </c>
      <c r="D90" s="83">
        <v>-39</v>
      </c>
      <c r="E90" s="83">
        <v>-60</v>
      </c>
      <c r="F90" s="83">
        <v>-48</v>
      </c>
      <c r="G90" s="83">
        <v>-34</v>
      </c>
      <c r="H90" s="83">
        <v>-19</v>
      </c>
      <c r="I90" s="83">
        <v>-7</v>
      </c>
      <c r="J90" s="83">
        <v>11</v>
      </c>
      <c r="K90" s="83">
        <v>22</v>
      </c>
      <c r="L90" s="83">
        <f>19.1+17.1</f>
        <v>36.200000000000003</v>
      </c>
      <c r="M90" s="83">
        <v>50</v>
      </c>
      <c r="N90" s="83">
        <f>17.9+20</f>
        <v>37.9</v>
      </c>
      <c r="O90" s="83">
        <v>42.6</v>
      </c>
      <c r="P90" s="83">
        <f>35.5+31.4</f>
        <v>66.900000000000006</v>
      </c>
      <c r="Q90" s="83">
        <f>27.6+28.7</f>
        <v>56.3</v>
      </c>
      <c r="R90" s="83">
        <v>59.8</v>
      </c>
      <c r="S90" s="83">
        <v>61.5</v>
      </c>
      <c r="T90" s="83">
        <v>53.5</v>
      </c>
      <c r="U90" s="83">
        <v>31.5</v>
      </c>
      <c r="V90" s="83">
        <v>30</v>
      </c>
      <c r="W90" s="83">
        <v>26</v>
      </c>
      <c r="X90" s="83">
        <v>30</v>
      </c>
      <c r="Y90" s="83">
        <v>37.5</v>
      </c>
      <c r="Z90" s="83">
        <v>58</v>
      </c>
      <c r="AA90" s="70">
        <v>50</v>
      </c>
      <c r="AB90" s="70">
        <v>40</v>
      </c>
      <c r="AC90" s="70"/>
      <c r="AD90" s="70">
        <f>-8.3-18.8</f>
        <v>-27.1</v>
      </c>
      <c r="AE90" s="70">
        <f>-18.8-27.4</f>
        <v>-46.2</v>
      </c>
      <c r="AF90" s="123">
        <f>-26.2-33.2</f>
        <v>-59.400000000000006</v>
      </c>
      <c r="AG90" s="120">
        <v>240</v>
      </c>
      <c r="AH90" s="52">
        <f>IF(ABS(MAX(B90:AF90))&gt;ABS(MIN(B90:AF90)),MAX(B90:AF90),MIN(B90:AF90))</f>
        <v>66.900000000000006</v>
      </c>
      <c r="AI90" s="121">
        <f>INDEX($B$9:$AF$9,1,MATCH(AH90,B90:AF90,0))</f>
        <v>0.5</v>
      </c>
    </row>
    <row r="91" spans="1:37" x14ac:dyDescent="0.25">
      <c r="A91" s="122" t="s">
        <v>91</v>
      </c>
      <c r="B91" s="83">
        <v>15.4</v>
      </c>
      <c r="C91" s="83">
        <v>5.2</v>
      </c>
      <c r="D91" s="83">
        <v>6.7</v>
      </c>
      <c r="E91" s="83">
        <v>1.1000000000000001</v>
      </c>
      <c r="F91" s="83">
        <v>1</v>
      </c>
      <c r="G91" s="83">
        <v>5.5</v>
      </c>
      <c r="H91" s="83">
        <v>9.1</v>
      </c>
      <c r="I91" s="83">
        <v>11.3</v>
      </c>
      <c r="J91" s="83">
        <v>15.5</v>
      </c>
      <c r="K91" s="83">
        <v>19.399999999999999</v>
      </c>
      <c r="L91" s="83">
        <v>18.600000000000001</v>
      </c>
      <c r="M91" s="83">
        <v>25.4</v>
      </c>
      <c r="N91" s="83">
        <v>26.5</v>
      </c>
      <c r="O91" s="83">
        <v>37.799999999999997</v>
      </c>
      <c r="P91" s="83">
        <v>27.4</v>
      </c>
      <c r="Q91" s="83">
        <v>33.700000000000003</v>
      </c>
      <c r="R91" s="83">
        <v>39.1</v>
      </c>
      <c r="S91" s="83">
        <v>51.1</v>
      </c>
      <c r="T91" s="83">
        <v>29</v>
      </c>
      <c r="U91" s="83">
        <v>21</v>
      </c>
      <c r="V91" s="83">
        <v>18.399999999999999</v>
      </c>
      <c r="W91" s="83">
        <v>15</v>
      </c>
      <c r="X91" s="83">
        <v>29</v>
      </c>
      <c r="Y91" s="83">
        <v>35.4</v>
      </c>
      <c r="Z91" s="83">
        <v>49.8</v>
      </c>
      <c r="AA91" s="70">
        <v>48.8</v>
      </c>
      <c r="AB91" s="70">
        <v>37.6</v>
      </c>
      <c r="AC91" s="70"/>
      <c r="AD91" s="70">
        <v>32.9</v>
      </c>
      <c r="AE91" s="70">
        <v>22.9</v>
      </c>
      <c r="AF91" s="123">
        <v>11.7</v>
      </c>
      <c r="AG91" s="120">
        <v>60</v>
      </c>
      <c r="AH91" s="52">
        <f>IF(ABS(MAX(B91:AF91))&gt;ABS(MIN(B91:AF91)),MAX(B91:AF91),MIN(B91:AF91))</f>
        <v>51.1</v>
      </c>
      <c r="AI91" s="121">
        <f>INDEX($B$9:$AF$9,1,MATCH(AH91,B91:AF91,0))</f>
        <v>0.625</v>
      </c>
    </row>
    <row r="92" spans="1:37" x14ac:dyDescent="0.25">
      <c r="A92" s="124" t="s">
        <v>92</v>
      </c>
      <c r="B92" s="85">
        <v>-58.2</v>
      </c>
      <c r="C92" s="85">
        <v>-59.1</v>
      </c>
      <c r="D92" s="85">
        <v>-58</v>
      </c>
      <c r="E92" s="85">
        <v>-60.6</v>
      </c>
      <c r="F92" s="85">
        <v>-60.8</v>
      </c>
      <c r="G92" s="85">
        <v>-60.3</v>
      </c>
      <c r="H92" s="85">
        <v>-60.3</v>
      </c>
      <c r="I92" s="85">
        <v>-60.8</v>
      </c>
      <c r="J92" s="85">
        <v>-60.6</v>
      </c>
      <c r="K92" s="85">
        <v>-60.6</v>
      </c>
      <c r="L92" s="85">
        <v>-59.4</v>
      </c>
      <c r="M92" s="85">
        <v>-59.1</v>
      </c>
      <c r="N92" s="85">
        <v>-58.2</v>
      </c>
      <c r="O92" s="85">
        <v>-58.2</v>
      </c>
      <c r="P92" s="85">
        <v>-58</v>
      </c>
      <c r="Q92" s="85">
        <v>-58.2</v>
      </c>
      <c r="R92" s="85">
        <v>-60.6</v>
      </c>
      <c r="S92" s="85">
        <v>-60.6</v>
      </c>
      <c r="T92" s="85">
        <v>-60</v>
      </c>
      <c r="U92" s="85">
        <v>-59.4</v>
      </c>
      <c r="V92" s="85">
        <v>-60</v>
      </c>
      <c r="W92" s="85">
        <v>-60</v>
      </c>
      <c r="X92" s="85">
        <v>-59.7</v>
      </c>
      <c r="Y92" s="85">
        <v>-60</v>
      </c>
      <c r="Z92" s="85">
        <v>-59.1</v>
      </c>
      <c r="AA92" s="125">
        <v>-59</v>
      </c>
      <c r="AB92" s="125">
        <v>-60.3</v>
      </c>
      <c r="AC92" s="125"/>
      <c r="AD92" s="125">
        <v>-59.1</v>
      </c>
      <c r="AE92" s="125">
        <v>-59.1</v>
      </c>
      <c r="AF92" s="126">
        <v>-58.8</v>
      </c>
      <c r="AG92" s="127">
        <v>120</v>
      </c>
      <c r="AH92" s="52">
        <f>IF(ABS(MAX(B92:AF92))&gt;ABS(MIN(B92:AF92)),MAX(B92:AF92),MIN(B92:AF92))</f>
        <v>-60.8</v>
      </c>
      <c r="AI92" s="121">
        <f>INDEX($B$9:$AF$9,1,MATCH(AH92,B92:AF92,0))</f>
        <v>0.20833333333333301</v>
      </c>
    </row>
    <row r="93" spans="1:37" ht="15.75" thickBot="1" x14ac:dyDescent="0.3">
      <c r="A93" s="124" t="s">
        <v>93</v>
      </c>
      <c r="B93" s="85">
        <v>24.5</v>
      </c>
      <c r="C93" s="85">
        <v>54.7</v>
      </c>
      <c r="D93" s="85">
        <v>49.4</v>
      </c>
      <c r="E93" s="85">
        <v>46.2</v>
      </c>
      <c r="F93" s="85">
        <v>52.1</v>
      </c>
      <c r="G93" s="85">
        <v>59.8</v>
      </c>
      <c r="H93" s="85">
        <v>71</v>
      </c>
      <c r="I93" s="85">
        <v>51.2</v>
      </c>
      <c r="J93" s="85">
        <v>58.5</v>
      </c>
      <c r="K93" s="85">
        <v>68.3</v>
      </c>
      <c r="L93" s="85">
        <v>88</v>
      </c>
      <c r="M93" s="85">
        <v>81</v>
      </c>
      <c r="N93" s="85">
        <v>73.099999999999994</v>
      </c>
      <c r="O93" s="85">
        <v>88.4</v>
      </c>
      <c r="P93" s="85">
        <v>106</v>
      </c>
      <c r="Q93" s="85">
        <v>83.7</v>
      </c>
      <c r="R93" s="85">
        <v>92</v>
      </c>
      <c r="S93" s="85">
        <v>86.5</v>
      </c>
      <c r="T93" s="85">
        <v>73.7</v>
      </c>
      <c r="U93" s="85">
        <v>78.400000000000006</v>
      </c>
      <c r="V93" s="85">
        <v>75.099999999999994</v>
      </c>
      <c r="W93" s="85">
        <v>73.2</v>
      </c>
      <c r="X93" s="85">
        <v>59.1</v>
      </c>
      <c r="Y93" s="85">
        <v>71.8</v>
      </c>
      <c r="Z93" s="85">
        <v>80.099999999999994</v>
      </c>
      <c r="AA93" s="125">
        <v>71</v>
      </c>
      <c r="AB93" s="125">
        <v>78</v>
      </c>
      <c r="AC93" s="125"/>
      <c r="AD93" s="125">
        <v>10.199999999999999</v>
      </c>
      <c r="AE93" s="125">
        <v>0</v>
      </c>
      <c r="AF93" s="126">
        <v>-6.2</v>
      </c>
      <c r="AG93" s="127"/>
      <c r="AH93" s="52">
        <f>IF(ABS(MAX(B93:AF93))&gt;ABS(MIN(B93:AF93)),MAX(B93:AF93),MIN(B93:AF93))</f>
        <v>106</v>
      </c>
      <c r="AI93" s="121">
        <f>INDEX($B$9:$AF$9,1,MATCH(AH93,B93:AF93,0))</f>
        <v>0.5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F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ref="AG181" si="32">SUM(AG95:AG180)</f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3">B183</f>
        <v>0.3</v>
      </c>
      <c r="D183" s="143">
        <f t="shared" si="33"/>
        <v>0.3</v>
      </c>
      <c r="E183" s="143">
        <f t="shared" si="33"/>
        <v>0.3</v>
      </c>
      <c r="F183" s="143">
        <f t="shared" si="33"/>
        <v>0.3</v>
      </c>
      <c r="G183" s="143">
        <f t="shared" si="33"/>
        <v>0.3</v>
      </c>
      <c r="H183" s="143">
        <f t="shared" si="33"/>
        <v>0.3</v>
      </c>
      <c r="I183" s="143">
        <f t="shared" si="33"/>
        <v>0.3</v>
      </c>
      <c r="J183" s="143">
        <f t="shared" si="33"/>
        <v>0.3</v>
      </c>
      <c r="K183" s="143">
        <f t="shared" si="33"/>
        <v>0.3</v>
      </c>
      <c r="L183" s="143">
        <f t="shared" si="33"/>
        <v>0.3</v>
      </c>
      <c r="M183" s="143">
        <f t="shared" si="33"/>
        <v>0.3</v>
      </c>
      <c r="N183" s="143">
        <f t="shared" si="33"/>
        <v>0.3</v>
      </c>
      <c r="O183" s="143">
        <f t="shared" si="33"/>
        <v>0.3</v>
      </c>
      <c r="P183" s="143">
        <f t="shared" si="33"/>
        <v>0.3</v>
      </c>
      <c r="Q183" s="143">
        <f t="shared" si="33"/>
        <v>0.3</v>
      </c>
      <c r="R183" s="143">
        <f t="shared" si="33"/>
        <v>0.3</v>
      </c>
      <c r="S183" s="143">
        <f t="shared" ref="S183:AF188" si="34">R183</f>
        <v>0.3</v>
      </c>
      <c r="T183" s="143">
        <f t="shared" si="34"/>
        <v>0.3</v>
      </c>
      <c r="U183" s="143">
        <f t="shared" si="34"/>
        <v>0.3</v>
      </c>
      <c r="V183" s="143">
        <f t="shared" si="34"/>
        <v>0.3</v>
      </c>
      <c r="W183" s="143">
        <f t="shared" si="34"/>
        <v>0.3</v>
      </c>
      <c r="X183" s="143">
        <f t="shared" si="34"/>
        <v>0.3</v>
      </c>
      <c r="Y183" s="143">
        <f t="shared" si="34"/>
        <v>0.3</v>
      </c>
      <c r="Z183" s="143">
        <f t="shared" si="34"/>
        <v>0.3</v>
      </c>
      <c r="AA183" s="143">
        <f t="shared" si="34"/>
        <v>0.3</v>
      </c>
      <c r="AB183" s="143">
        <f t="shared" si="34"/>
        <v>0.3</v>
      </c>
      <c r="AC183" s="143">
        <f t="shared" si="34"/>
        <v>0.3</v>
      </c>
      <c r="AD183" s="143">
        <f t="shared" si="34"/>
        <v>0.3</v>
      </c>
      <c r="AE183" s="143">
        <f t="shared" si="34"/>
        <v>0.3</v>
      </c>
      <c r="AF183" s="143">
        <f t="shared" si="34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3"/>
        <v>0.4</v>
      </c>
      <c r="D184" s="136">
        <f t="shared" si="33"/>
        <v>0.4</v>
      </c>
      <c r="E184" s="136">
        <f t="shared" si="33"/>
        <v>0.4</v>
      </c>
      <c r="F184" s="136">
        <f t="shared" si="33"/>
        <v>0.4</v>
      </c>
      <c r="G184" s="136">
        <f t="shared" si="33"/>
        <v>0.4</v>
      </c>
      <c r="H184" s="136">
        <f t="shared" si="33"/>
        <v>0.4</v>
      </c>
      <c r="I184" s="136">
        <f t="shared" si="33"/>
        <v>0.4</v>
      </c>
      <c r="J184" s="136">
        <f t="shared" si="33"/>
        <v>0.4</v>
      </c>
      <c r="K184" s="136">
        <f t="shared" si="33"/>
        <v>0.4</v>
      </c>
      <c r="L184" s="136">
        <f t="shared" si="33"/>
        <v>0.4</v>
      </c>
      <c r="M184" s="136">
        <f t="shared" si="33"/>
        <v>0.4</v>
      </c>
      <c r="N184" s="136">
        <f t="shared" si="33"/>
        <v>0.4</v>
      </c>
      <c r="O184" s="136">
        <f t="shared" si="33"/>
        <v>0.4</v>
      </c>
      <c r="P184" s="136">
        <f t="shared" si="33"/>
        <v>0.4</v>
      </c>
      <c r="Q184" s="136">
        <f t="shared" si="33"/>
        <v>0.4</v>
      </c>
      <c r="R184" s="136">
        <f t="shared" si="33"/>
        <v>0.4</v>
      </c>
      <c r="S184" s="136">
        <f t="shared" si="34"/>
        <v>0.4</v>
      </c>
      <c r="T184" s="136">
        <f t="shared" si="34"/>
        <v>0.4</v>
      </c>
      <c r="U184" s="136">
        <f t="shared" si="34"/>
        <v>0.4</v>
      </c>
      <c r="V184" s="136">
        <f>U184</f>
        <v>0.4</v>
      </c>
      <c r="W184" s="136">
        <f>V184</f>
        <v>0.4</v>
      </c>
      <c r="X184" s="136">
        <f t="shared" si="34"/>
        <v>0.4</v>
      </c>
      <c r="Y184" s="136">
        <f t="shared" si="34"/>
        <v>0.4</v>
      </c>
      <c r="Z184" s="136">
        <f t="shared" si="34"/>
        <v>0.4</v>
      </c>
      <c r="AA184" s="136">
        <f t="shared" si="34"/>
        <v>0.4</v>
      </c>
      <c r="AB184" s="136">
        <f t="shared" si="34"/>
        <v>0.4</v>
      </c>
      <c r="AC184" s="136">
        <f t="shared" si="34"/>
        <v>0.4</v>
      </c>
      <c r="AD184" s="136">
        <f t="shared" si="34"/>
        <v>0.4</v>
      </c>
      <c r="AE184" s="136">
        <f t="shared" si="34"/>
        <v>0.4</v>
      </c>
      <c r="AF184" s="136">
        <f t="shared" si="34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3"/>
        <v>1.5</v>
      </c>
      <c r="D185" s="136">
        <f t="shared" si="33"/>
        <v>1.5</v>
      </c>
      <c r="E185" s="136">
        <f t="shared" si="33"/>
        <v>1.5</v>
      </c>
      <c r="F185" s="136">
        <f t="shared" si="33"/>
        <v>1.5</v>
      </c>
      <c r="G185" s="136">
        <f t="shared" si="33"/>
        <v>1.5</v>
      </c>
      <c r="H185" s="136">
        <f t="shared" si="33"/>
        <v>1.5</v>
      </c>
      <c r="I185" s="136">
        <f t="shared" si="33"/>
        <v>1.5</v>
      </c>
      <c r="J185" s="136">
        <f t="shared" si="33"/>
        <v>1.5</v>
      </c>
      <c r="K185" s="136">
        <f t="shared" si="33"/>
        <v>1.5</v>
      </c>
      <c r="L185" s="136">
        <f t="shared" si="33"/>
        <v>1.5</v>
      </c>
      <c r="M185" s="136">
        <f t="shared" si="33"/>
        <v>1.5</v>
      </c>
      <c r="N185" s="136">
        <f t="shared" si="33"/>
        <v>1.5</v>
      </c>
      <c r="O185" s="136">
        <f t="shared" si="33"/>
        <v>1.5</v>
      </c>
      <c r="P185" s="136">
        <f t="shared" si="33"/>
        <v>1.5</v>
      </c>
      <c r="Q185" s="136">
        <f t="shared" si="33"/>
        <v>1.5</v>
      </c>
      <c r="R185" s="136">
        <f t="shared" si="33"/>
        <v>1.5</v>
      </c>
      <c r="S185" s="136">
        <f t="shared" si="34"/>
        <v>1.5</v>
      </c>
      <c r="T185" s="136">
        <f t="shared" si="34"/>
        <v>1.5</v>
      </c>
      <c r="U185" s="136">
        <f t="shared" si="34"/>
        <v>1.5</v>
      </c>
      <c r="V185" s="136">
        <f t="shared" si="34"/>
        <v>1.5</v>
      </c>
      <c r="W185" s="136">
        <f t="shared" si="34"/>
        <v>1.5</v>
      </c>
      <c r="X185" s="136">
        <f t="shared" si="34"/>
        <v>1.5</v>
      </c>
      <c r="Y185" s="136">
        <f t="shared" si="34"/>
        <v>1.5</v>
      </c>
      <c r="Z185" s="136">
        <f t="shared" si="34"/>
        <v>1.5</v>
      </c>
      <c r="AA185" s="136">
        <f t="shared" si="34"/>
        <v>1.5</v>
      </c>
      <c r="AB185" s="136">
        <f t="shared" si="34"/>
        <v>1.5</v>
      </c>
      <c r="AC185" s="136">
        <f t="shared" si="34"/>
        <v>1.5</v>
      </c>
      <c r="AD185" s="136">
        <f t="shared" si="34"/>
        <v>1.5</v>
      </c>
      <c r="AE185" s="136">
        <f t="shared" si="34"/>
        <v>1.5</v>
      </c>
      <c r="AF185" s="136">
        <f t="shared" si="34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3"/>
        <v>0.3</v>
      </c>
      <c r="D186" s="136">
        <f t="shared" si="33"/>
        <v>0.3</v>
      </c>
      <c r="E186" s="136">
        <f t="shared" si="33"/>
        <v>0.3</v>
      </c>
      <c r="F186" s="136">
        <f t="shared" si="33"/>
        <v>0.3</v>
      </c>
      <c r="G186" s="136">
        <f t="shared" si="33"/>
        <v>0.3</v>
      </c>
      <c r="H186" s="136">
        <f t="shared" si="33"/>
        <v>0.3</v>
      </c>
      <c r="I186" s="136">
        <f t="shared" si="33"/>
        <v>0.3</v>
      </c>
      <c r="J186" s="136">
        <f t="shared" si="33"/>
        <v>0.3</v>
      </c>
      <c r="K186" s="136">
        <f t="shared" si="33"/>
        <v>0.3</v>
      </c>
      <c r="L186" s="136">
        <f t="shared" si="33"/>
        <v>0.3</v>
      </c>
      <c r="M186" s="136">
        <f t="shared" si="33"/>
        <v>0.3</v>
      </c>
      <c r="N186" s="136">
        <f t="shared" si="33"/>
        <v>0.3</v>
      </c>
      <c r="O186" s="136">
        <f t="shared" si="33"/>
        <v>0.3</v>
      </c>
      <c r="P186" s="136">
        <f t="shared" si="33"/>
        <v>0.3</v>
      </c>
      <c r="Q186" s="136">
        <f t="shared" si="33"/>
        <v>0.3</v>
      </c>
      <c r="R186" s="136">
        <f t="shared" si="33"/>
        <v>0.3</v>
      </c>
      <c r="S186" s="136">
        <f t="shared" si="34"/>
        <v>0.3</v>
      </c>
      <c r="T186" s="136">
        <f t="shared" si="34"/>
        <v>0.3</v>
      </c>
      <c r="U186" s="136">
        <f t="shared" si="34"/>
        <v>0.3</v>
      </c>
      <c r="V186" s="136">
        <f t="shared" si="34"/>
        <v>0.3</v>
      </c>
      <c r="W186" s="136">
        <f t="shared" si="34"/>
        <v>0.3</v>
      </c>
      <c r="X186" s="136">
        <f t="shared" si="34"/>
        <v>0.3</v>
      </c>
      <c r="Y186" s="136">
        <f t="shared" si="34"/>
        <v>0.3</v>
      </c>
      <c r="Z186" s="136">
        <f t="shared" si="34"/>
        <v>0.3</v>
      </c>
      <c r="AA186" s="136">
        <f t="shared" si="34"/>
        <v>0.3</v>
      </c>
      <c r="AB186" s="136">
        <f t="shared" si="34"/>
        <v>0.3</v>
      </c>
      <c r="AC186" s="136">
        <f t="shared" si="34"/>
        <v>0.3</v>
      </c>
      <c r="AD186" s="136">
        <f t="shared" si="34"/>
        <v>0.3</v>
      </c>
      <c r="AE186" s="136">
        <f t="shared" si="34"/>
        <v>0.3</v>
      </c>
      <c r="AF186" s="136">
        <f t="shared" si="34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3"/>
        <v>0.4</v>
      </c>
      <c r="D187" s="136">
        <f t="shared" si="33"/>
        <v>0.4</v>
      </c>
      <c r="E187" s="136">
        <f t="shared" si="33"/>
        <v>0.4</v>
      </c>
      <c r="F187" s="136">
        <f t="shared" si="33"/>
        <v>0.4</v>
      </c>
      <c r="G187" s="136">
        <f t="shared" si="33"/>
        <v>0.4</v>
      </c>
      <c r="H187" s="136">
        <f t="shared" si="33"/>
        <v>0.4</v>
      </c>
      <c r="I187" s="136">
        <f t="shared" si="33"/>
        <v>0.4</v>
      </c>
      <c r="J187" s="136">
        <f t="shared" si="33"/>
        <v>0.4</v>
      </c>
      <c r="K187" s="136">
        <f t="shared" si="33"/>
        <v>0.4</v>
      </c>
      <c r="L187" s="136">
        <f t="shared" si="33"/>
        <v>0.4</v>
      </c>
      <c r="M187" s="136">
        <f t="shared" si="33"/>
        <v>0.4</v>
      </c>
      <c r="N187" s="136">
        <f t="shared" si="33"/>
        <v>0.4</v>
      </c>
      <c r="O187" s="136">
        <f t="shared" si="33"/>
        <v>0.4</v>
      </c>
      <c r="P187" s="136">
        <f t="shared" si="33"/>
        <v>0.4</v>
      </c>
      <c r="Q187" s="136">
        <f t="shared" si="33"/>
        <v>0.4</v>
      </c>
      <c r="R187" s="136">
        <f t="shared" si="33"/>
        <v>0.4</v>
      </c>
      <c r="S187" s="136">
        <f t="shared" si="34"/>
        <v>0.4</v>
      </c>
      <c r="T187" s="136">
        <f t="shared" si="34"/>
        <v>0.4</v>
      </c>
      <c r="U187" s="136">
        <f t="shared" si="34"/>
        <v>0.4</v>
      </c>
      <c r="V187" s="136">
        <f t="shared" si="34"/>
        <v>0.4</v>
      </c>
      <c r="W187" s="136">
        <f t="shared" si="34"/>
        <v>0.4</v>
      </c>
      <c r="X187" s="136">
        <f t="shared" si="34"/>
        <v>0.4</v>
      </c>
      <c r="Y187" s="136">
        <f t="shared" si="34"/>
        <v>0.4</v>
      </c>
      <c r="Z187" s="136">
        <f t="shared" si="34"/>
        <v>0.4</v>
      </c>
      <c r="AA187" s="136">
        <f t="shared" si="34"/>
        <v>0.4</v>
      </c>
      <c r="AB187" s="136">
        <f t="shared" si="34"/>
        <v>0.4</v>
      </c>
      <c r="AC187" s="136">
        <f t="shared" si="34"/>
        <v>0.4</v>
      </c>
      <c r="AD187" s="136">
        <f t="shared" si="34"/>
        <v>0.4</v>
      </c>
      <c r="AE187" s="136">
        <f t="shared" si="34"/>
        <v>0.4</v>
      </c>
      <c r="AF187" s="136">
        <f t="shared" si="34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3"/>
        <v>0.64</v>
      </c>
      <c r="D188" s="146">
        <f t="shared" si="33"/>
        <v>0.64</v>
      </c>
      <c r="E188" s="146">
        <f t="shared" si="33"/>
        <v>0.64</v>
      </c>
      <c r="F188" s="146">
        <f t="shared" si="33"/>
        <v>0.64</v>
      </c>
      <c r="G188" s="146">
        <f t="shared" si="33"/>
        <v>0.64</v>
      </c>
      <c r="H188" s="146">
        <f t="shared" si="33"/>
        <v>0.64</v>
      </c>
      <c r="I188" s="146">
        <f t="shared" si="33"/>
        <v>0.64</v>
      </c>
      <c r="J188" s="146">
        <f t="shared" si="33"/>
        <v>0.64</v>
      </c>
      <c r="K188" s="146">
        <f t="shared" si="33"/>
        <v>0.64</v>
      </c>
      <c r="L188" s="146">
        <f t="shared" si="33"/>
        <v>0.64</v>
      </c>
      <c r="M188" s="146">
        <f t="shared" si="33"/>
        <v>0.64</v>
      </c>
      <c r="N188" s="146">
        <f t="shared" si="33"/>
        <v>0.64</v>
      </c>
      <c r="O188" s="146">
        <f t="shared" si="33"/>
        <v>0.64</v>
      </c>
      <c r="P188" s="146">
        <f t="shared" si="33"/>
        <v>0.64</v>
      </c>
      <c r="Q188" s="146">
        <f t="shared" si="33"/>
        <v>0.64</v>
      </c>
      <c r="R188" s="146">
        <f t="shared" si="33"/>
        <v>0.64</v>
      </c>
      <c r="S188" s="146">
        <f t="shared" si="34"/>
        <v>0.64</v>
      </c>
      <c r="T188" s="146">
        <f t="shared" si="34"/>
        <v>0.64</v>
      </c>
      <c r="U188" s="146">
        <f t="shared" si="34"/>
        <v>0.64</v>
      </c>
      <c r="V188" s="146">
        <f t="shared" si="34"/>
        <v>0.64</v>
      </c>
      <c r="W188" s="146">
        <f t="shared" si="34"/>
        <v>0.64</v>
      </c>
      <c r="X188" s="146">
        <f t="shared" si="34"/>
        <v>0.64</v>
      </c>
      <c r="Y188" s="146">
        <f t="shared" si="34"/>
        <v>0.64</v>
      </c>
      <c r="Z188" s="146">
        <f t="shared" si="34"/>
        <v>0.64</v>
      </c>
      <c r="AA188" s="146">
        <f t="shared" si="34"/>
        <v>0.64</v>
      </c>
      <c r="AB188" s="146">
        <f t="shared" si="34"/>
        <v>0.64</v>
      </c>
      <c r="AC188" s="146">
        <f t="shared" si="34"/>
        <v>0.64</v>
      </c>
      <c r="AD188" s="146">
        <f t="shared" si="34"/>
        <v>0.64</v>
      </c>
      <c r="AE188" s="146">
        <f t="shared" si="34"/>
        <v>0.64</v>
      </c>
      <c r="AF188" s="146">
        <f t="shared" si="34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5">SUM(C183:C188)</f>
        <v>3.54</v>
      </c>
      <c r="D189" s="149">
        <f t="shared" si="35"/>
        <v>3.54</v>
      </c>
      <c r="E189" s="149">
        <f t="shared" si="35"/>
        <v>3.54</v>
      </c>
      <c r="F189" s="149">
        <f t="shared" si="35"/>
        <v>3.54</v>
      </c>
      <c r="G189" s="149">
        <f t="shared" si="35"/>
        <v>3.54</v>
      </c>
      <c r="H189" s="149">
        <f t="shared" si="35"/>
        <v>3.54</v>
      </c>
      <c r="I189" s="149">
        <f t="shared" si="35"/>
        <v>3.54</v>
      </c>
      <c r="J189" s="149">
        <f t="shared" si="35"/>
        <v>3.54</v>
      </c>
      <c r="K189" s="149">
        <f t="shared" si="35"/>
        <v>3.54</v>
      </c>
      <c r="L189" s="149">
        <f>SUM(L183:L188)</f>
        <v>3.54</v>
      </c>
      <c r="M189" s="149">
        <f t="shared" ref="M189:R189" si="36">SUM(M183:M188)</f>
        <v>3.54</v>
      </c>
      <c r="N189" s="149">
        <f t="shared" si="36"/>
        <v>3.54</v>
      </c>
      <c r="O189" s="149">
        <f t="shared" si="36"/>
        <v>3.54</v>
      </c>
      <c r="P189" s="149">
        <f t="shared" si="36"/>
        <v>3.54</v>
      </c>
      <c r="Q189" s="149">
        <f t="shared" si="36"/>
        <v>3.54</v>
      </c>
      <c r="R189" s="149">
        <f t="shared" si="36"/>
        <v>3.54</v>
      </c>
      <c r="S189" s="149">
        <f>SUM(S183:S188)</f>
        <v>3.54</v>
      </c>
      <c r="T189" s="149">
        <f t="shared" ref="T189:AF189" si="37">SUM(T183:T188)</f>
        <v>3.54</v>
      </c>
      <c r="U189" s="149">
        <f t="shared" si="37"/>
        <v>3.54</v>
      </c>
      <c r="V189" s="149">
        <f t="shared" si="37"/>
        <v>3.54</v>
      </c>
      <c r="W189" s="149">
        <f t="shared" si="37"/>
        <v>3.54</v>
      </c>
      <c r="X189" s="149">
        <f t="shared" si="37"/>
        <v>3.54</v>
      </c>
      <c r="Y189" s="149">
        <f t="shared" si="37"/>
        <v>3.54</v>
      </c>
      <c r="Z189" s="149">
        <f t="shared" si="37"/>
        <v>3.54</v>
      </c>
      <c r="AA189" s="149">
        <f t="shared" si="37"/>
        <v>3.54</v>
      </c>
      <c r="AB189" s="149">
        <f t="shared" si="37"/>
        <v>3.54</v>
      </c>
      <c r="AC189" s="149">
        <f t="shared" si="37"/>
        <v>3.54</v>
      </c>
      <c r="AD189" s="149">
        <f t="shared" si="37"/>
        <v>3.54</v>
      </c>
      <c r="AE189" s="149">
        <f t="shared" si="37"/>
        <v>3.54</v>
      </c>
      <c r="AF189" s="149">
        <f t="shared" si="37"/>
        <v>3.54</v>
      </c>
      <c r="AG189" s="150">
        <f t="shared" ref="AG189" si="38">SUM(AG183:AG188)</f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1236.8100000000002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15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15)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15)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9">B71</f>
        <v>1152.3400000000001</v>
      </c>
      <c r="U203" s="173">
        <f t="shared" si="39"/>
        <v>1084.1400000000001</v>
      </c>
      <c r="V203" s="173">
        <f t="shared" si="39"/>
        <v>1056.44</v>
      </c>
      <c r="W203" s="173">
        <f t="shared" si="39"/>
        <v>1043.74</v>
      </c>
      <c r="X203" s="173">
        <f t="shared" si="39"/>
        <v>1032.22</v>
      </c>
      <c r="Y203" s="173">
        <f t="shared" si="39"/>
        <v>1032.74</v>
      </c>
      <c r="Z203" s="173">
        <f t="shared" si="39"/>
        <v>1036.44</v>
      </c>
      <c r="AA203" s="173">
        <f t="shared" si="39"/>
        <v>1038.44</v>
      </c>
      <c r="AB203" s="173">
        <f t="shared" si="39"/>
        <v>1075.6400000000001</v>
      </c>
      <c r="AC203" s="173">
        <f t="shared" si="39"/>
        <v>1106.04</v>
      </c>
      <c r="AD203" s="173">
        <f t="shared" si="39"/>
        <v>1144.3400000000001</v>
      </c>
      <c r="AE203" s="173">
        <f t="shared" si="39"/>
        <v>1236.8100000000002</v>
      </c>
      <c r="AF203" s="173">
        <f t="shared" si="39"/>
        <v>1135.6400000000001</v>
      </c>
      <c r="AG203" s="173">
        <f t="shared" si="39"/>
        <v>1086.04</v>
      </c>
      <c r="AH203" s="173">
        <f t="shared" si="39"/>
        <v>1167.1400000000001</v>
      </c>
      <c r="AI203" s="173">
        <f t="shared" si="39"/>
        <v>1201.94</v>
      </c>
      <c r="AJ203" s="173">
        <f t="shared" si="39"/>
        <v>1203.8399999999999</v>
      </c>
      <c r="AK203" s="173">
        <f t="shared" si="39"/>
        <v>1257.0400000000002</v>
      </c>
      <c r="AL203" s="173">
        <f t="shared" si="39"/>
        <v>1242.8600000000001</v>
      </c>
      <c r="AM203" s="173">
        <f t="shared" si="39"/>
        <v>1204.24</v>
      </c>
      <c r="AN203" s="173">
        <f t="shared" si="39"/>
        <v>1170.04</v>
      </c>
      <c r="AO203" s="173">
        <f t="shared" si="39"/>
        <v>1179.0700000000002</v>
      </c>
      <c r="AP203" s="173">
        <f t="shared" si="39"/>
        <v>1170.1400000000001</v>
      </c>
      <c r="AQ203" s="173">
        <f t="shared" si="39"/>
        <v>1227.68</v>
      </c>
      <c r="AR203" s="173">
        <f t="shared" si="39"/>
        <v>1313.24</v>
      </c>
      <c r="AS203" s="173">
        <f t="shared" si="39"/>
        <v>1350.8400000000001</v>
      </c>
      <c r="AT203" s="173">
        <f t="shared" si="39"/>
        <v>1345.3400000000001</v>
      </c>
      <c r="AU203" s="173">
        <f t="shared" si="39"/>
        <v>1324.8400000000001</v>
      </c>
      <c r="AV203" s="173">
        <f t="shared" si="39"/>
        <v>1235.3399999999999</v>
      </c>
      <c r="AW203" s="173">
        <f t="shared" si="39"/>
        <v>1173.04</v>
      </c>
      <c r="AX203" s="173">
        <f t="shared" si="39"/>
        <v>1128.94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40">B188</f>
        <v>0.64</v>
      </c>
      <c r="C224" s="176">
        <f t="shared" si="40"/>
        <v>0.64</v>
      </c>
      <c r="D224" s="176">
        <f t="shared" si="40"/>
        <v>0.64</v>
      </c>
      <c r="E224" s="176">
        <f t="shared" si="40"/>
        <v>0.64</v>
      </c>
      <c r="F224" s="176">
        <f t="shared" si="40"/>
        <v>0.64</v>
      </c>
      <c r="G224" s="176">
        <f t="shared" si="40"/>
        <v>0.64</v>
      </c>
      <c r="H224" s="176">
        <f t="shared" si="40"/>
        <v>0.64</v>
      </c>
      <c r="I224" s="176">
        <f t="shared" si="40"/>
        <v>0.64</v>
      </c>
      <c r="J224" s="176">
        <f t="shared" si="40"/>
        <v>0.64</v>
      </c>
      <c r="K224" s="176">
        <f t="shared" si="40"/>
        <v>0.64</v>
      </c>
      <c r="L224" s="176">
        <f t="shared" si="40"/>
        <v>0.64</v>
      </c>
      <c r="M224" s="176">
        <f t="shared" si="40"/>
        <v>0.64</v>
      </c>
      <c r="N224" s="176">
        <f t="shared" si="40"/>
        <v>0.64</v>
      </c>
      <c r="O224" s="176">
        <f t="shared" si="40"/>
        <v>0.64</v>
      </c>
      <c r="P224" s="176">
        <f t="shared" si="40"/>
        <v>0.64</v>
      </c>
      <c r="Q224" s="176">
        <f t="shared" si="40"/>
        <v>0.64</v>
      </c>
      <c r="R224" s="176">
        <f t="shared" si="40"/>
        <v>0.64</v>
      </c>
      <c r="S224" s="176">
        <f t="shared" si="40"/>
        <v>0.64</v>
      </c>
      <c r="T224" s="176">
        <f t="shared" si="40"/>
        <v>0.64</v>
      </c>
      <c r="U224" s="176">
        <f t="shared" si="40"/>
        <v>0.64</v>
      </c>
      <c r="V224" s="176">
        <f t="shared" si="40"/>
        <v>0.64</v>
      </c>
      <c r="W224" s="176">
        <f t="shared" si="40"/>
        <v>0.64</v>
      </c>
      <c r="X224" s="176">
        <f t="shared" si="40"/>
        <v>0.64</v>
      </c>
      <c r="Y224" s="176">
        <f t="shared" si="40"/>
        <v>0.64</v>
      </c>
      <c r="Z224" s="176">
        <f t="shared" si="40"/>
        <v>0.64</v>
      </c>
      <c r="AA224" s="176">
        <f t="shared" si="40"/>
        <v>0.64</v>
      </c>
      <c r="AB224" s="176">
        <f t="shared" si="40"/>
        <v>0.64</v>
      </c>
      <c r="AC224" s="176">
        <f t="shared" si="40"/>
        <v>0.64</v>
      </c>
      <c r="AD224" s="176">
        <f t="shared" si="40"/>
        <v>0.64</v>
      </c>
      <c r="AE224" s="176">
        <f t="shared" si="40"/>
        <v>0.64</v>
      </c>
      <c r="AF224" s="176">
        <f t="shared" si="40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41">IF(C192&lt;100,"",C192-520)</f>
        <v/>
      </c>
      <c r="D225" s="120" t="str">
        <f t="shared" si="41"/>
        <v/>
      </c>
      <c r="E225" s="120" t="str">
        <f t="shared" si="41"/>
        <v/>
      </c>
      <c r="F225" s="120" t="str">
        <f t="shared" si="41"/>
        <v/>
      </c>
      <c r="G225" s="120" t="str">
        <f t="shared" si="41"/>
        <v/>
      </c>
      <c r="H225" s="120" t="str">
        <f t="shared" si="41"/>
        <v/>
      </c>
      <c r="I225" s="120" t="str">
        <f t="shared" si="41"/>
        <v/>
      </c>
      <c r="J225" s="120" t="str">
        <f t="shared" si="41"/>
        <v/>
      </c>
      <c r="K225" s="120" t="str">
        <f t="shared" si="41"/>
        <v/>
      </c>
      <c r="L225" s="120" t="str">
        <f t="shared" si="41"/>
        <v/>
      </c>
      <c r="M225" s="120" t="str">
        <f t="shared" si="41"/>
        <v/>
      </c>
      <c r="N225" s="120" t="str">
        <f t="shared" si="41"/>
        <v/>
      </c>
      <c r="O225" s="120" t="str">
        <f t="shared" si="41"/>
        <v/>
      </c>
      <c r="P225" s="120" t="str">
        <f t="shared" si="41"/>
        <v/>
      </c>
      <c r="Q225" s="120" t="str">
        <f t="shared" si="41"/>
        <v/>
      </c>
      <c r="R225" s="120" t="str">
        <f t="shared" si="41"/>
        <v/>
      </c>
      <c r="S225" s="120" t="str">
        <f t="shared" si="41"/>
        <v/>
      </c>
      <c r="T225" s="120" t="str">
        <f t="shared" si="41"/>
        <v/>
      </c>
      <c r="U225" s="120" t="str">
        <f t="shared" si="41"/>
        <v/>
      </c>
      <c r="V225" s="120" t="str">
        <f t="shared" si="41"/>
        <v/>
      </c>
      <c r="W225" s="120" t="str">
        <f t="shared" si="41"/>
        <v/>
      </c>
      <c r="X225" s="120" t="str">
        <f t="shared" si="41"/>
        <v/>
      </c>
      <c r="Y225" s="120" t="str">
        <f t="shared" si="41"/>
        <v/>
      </c>
      <c r="Z225" s="120" t="str">
        <f t="shared" si="41"/>
        <v/>
      </c>
      <c r="AA225" s="120" t="str">
        <f t="shared" si="41"/>
        <v/>
      </c>
      <c r="AB225" s="120" t="str">
        <f t="shared" si="41"/>
        <v/>
      </c>
      <c r="AC225" s="120" t="str">
        <f t="shared" si="41"/>
        <v/>
      </c>
      <c r="AD225" s="120" t="str">
        <f t="shared" si="41"/>
        <v/>
      </c>
      <c r="AE225" s="120" t="str">
        <f t="shared" si="41"/>
        <v/>
      </c>
      <c r="AF225" s="120" t="str">
        <f t="shared" si="41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2">IF(B193&lt;100,"",B193-620)</f>
        <v/>
      </c>
      <c r="C226" s="120" t="str">
        <f t="shared" si="42"/>
        <v/>
      </c>
      <c r="D226" s="120" t="str">
        <f t="shared" si="42"/>
        <v/>
      </c>
      <c r="E226" s="120" t="str">
        <f t="shared" si="42"/>
        <v/>
      </c>
      <c r="F226" s="120" t="str">
        <f t="shared" si="42"/>
        <v/>
      </c>
      <c r="G226" s="120" t="str">
        <f t="shared" si="42"/>
        <v/>
      </c>
      <c r="H226" s="120" t="str">
        <f t="shared" si="42"/>
        <v/>
      </c>
      <c r="I226" s="120" t="str">
        <f t="shared" si="42"/>
        <v/>
      </c>
      <c r="J226" s="120" t="str">
        <f t="shared" si="42"/>
        <v/>
      </c>
      <c r="K226" s="120" t="str">
        <f t="shared" si="42"/>
        <v/>
      </c>
      <c r="L226" s="120" t="str">
        <f t="shared" si="42"/>
        <v/>
      </c>
      <c r="M226" s="120" t="str">
        <f t="shared" si="42"/>
        <v/>
      </c>
      <c r="N226" s="120" t="str">
        <f t="shared" si="42"/>
        <v/>
      </c>
      <c r="O226" s="120" t="str">
        <f t="shared" si="42"/>
        <v/>
      </c>
      <c r="P226" s="120" t="str">
        <f t="shared" si="42"/>
        <v/>
      </c>
      <c r="Q226" s="120" t="str">
        <f t="shared" si="42"/>
        <v/>
      </c>
      <c r="R226" s="120" t="str">
        <f t="shared" si="42"/>
        <v/>
      </c>
      <c r="S226" s="120" t="str">
        <f t="shared" si="42"/>
        <v/>
      </c>
      <c r="T226" s="120" t="str">
        <f t="shared" si="42"/>
        <v/>
      </c>
      <c r="U226" s="120" t="str">
        <f t="shared" si="42"/>
        <v/>
      </c>
      <c r="V226" s="120" t="str">
        <f t="shared" si="42"/>
        <v/>
      </c>
      <c r="W226" s="120" t="str">
        <f t="shared" si="42"/>
        <v/>
      </c>
      <c r="X226" s="120" t="str">
        <f t="shared" si="42"/>
        <v/>
      </c>
      <c r="Y226" s="120" t="str">
        <f t="shared" si="42"/>
        <v/>
      </c>
      <c r="Z226" s="120" t="str">
        <f t="shared" si="42"/>
        <v/>
      </c>
      <c r="AA226" s="120" t="str">
        <f t="shared" si="42"/>
        <v/>
      </c>
      <c r="AB226" s="120" t="str">
        <f t="shared" si="42"/>
        <v/>
      </c>
      <c r="AC226" s="120" t="str">
        <f t="shared" si="42"/>
        <v/>
      </c>
      <c r="AD226" s="120" t="str">
        <f t="shared" si="42"/>
        <v/>
      </c>
      <c r="AE226" s="120" t="str">
        <f t="shared" si="42"/>
        <v/>
      </c>
      <c r="AF226" s="120" t="str">
        <f t="shared" si="42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3">IF(B194&lt;100,"",B194-330)</f>
        <v/>
      </c>
      <c r="C227" s="120" t="str">
        <f t="shared" si="43"/>
        <v/>
      </c>
      <c r="D227" s="120" t="str">
        <f t="shared" si="43"/>
        <v/>
      </c>
      <c r="E227" s="120" t="str">
        <f t="shared" si="43"/>
        <v/>
      </c>
      <c r="F227" s="120" t="str">
        <f t="shared" si="43"/>
        <v/>
      </c>
      <c r="G227" s="120" t="str">
        <f t="shared" si="43"/>
        <v/>
      </c>
      <c r="H227" s="120" t="str">
        <f t="shared" si="43"/>
        <v/>
      </c>
      <c r="I227" s="120" t="str">
        <f t="shared" si="43"/>
        <v/>
      </c>
      <c r="J227" s="120" t="str">
        <f t="shared" si="43"/>
        <v/>
      </c>
      <c r="K227" s="120" t="str">
        <f t="shared" si="43"/>
        <v/>
      </c>
      <c r="L227" s="120" t="str">
        <f t="shared" si="43"/>
        <v/>
      </c>
      <c r="M227" s="120" t="str">
        <f t="shared" si="43"/>
        <v/>
      </c>
      <c r="N227" s="120" t="str">
        <f t="shared" si="43"/>
        <v/>
      </c>
      <c r="O227" s="120" t="str">
        <f t="shared" si="43"/>
        <v/>
      </c>
      <c r="P227" s="120" t="str">
        <f t="shared" si="43"/>
        <v/>
      </c>
      <c r="Q227" s="120" t="str">
        <f t="shared" si="43"/>
        <v/>
      </c>
      <c r="R227" s="120" t="str">
        <f t="shared" si="43"/>
        <v/>
      </c>
      <c r="S227" s="120" t="str">
        <f t="shared" si="43"/>
        <v/>
      </c>
      <c r="T227" s="120" t="str">
        <f t="shared" si="43"/>
        <v/>
      </c>
      <c r="U227" s="120" t="str">
        <f t="shared" si="43"/>
        <v/>
      </c>
      <c r="V227" s="120" t="str">
        <f t="shared" si="43"/>
        <v/>
      </c>
      <c r="W227" s="120" t="str">
        <f t="shared" si="43"/>
        <v/>
      </c>
      <c r="X227" s="120" t="str">
        <f t="shared" si="43"/>
        <v/>
      </c>
      <c r="Y227" s="120" t="str">
        <f t="shared" si="43"/>
        <v/>
      </c>
      <c r="Z227" s="120" t="str">
        <f t="shared" si="43"/>
        <v/>
      </c>
      <c r="AA227" s="120" t="str">
        <f t="shared" si="43"/>
        <v/>
      </c>
      <c r="AB227" s="120" t="str">
        <f t="shared" si="43"/>
        <v/>
      </c>
      <c r="AC227" s="120" t="str">
        <f t="shared" si="43"/>
        <v/>
      </c>
      <c r="AD227" s="120" t="str">
        <f t="shared" si="43"/>
        <v/>
      </c>
      <c r="AE227" s="120" t="str">
        <f t="shared" si="43"/>
        <v/>
      </c>
      <c r="AF227" s="120" t="str">
        <f t="shared" si="43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4">IF(C195&lt;100,"",C195-1500)</f>
        <v/>
      </c>
      <c r="D228" s="120" t="str">
        <f t="shared" si="44"/>
        <v/>
      </c>
      <c r="E228" s="120" t="str">
        <f t="shared" si="44"/>
        <v/>
      </c>
      <c r="F228" s="120" t="str">
        <f t="shared" si="44"/>
        <v/>
      </c>
      <c r="G228" s="120" t="str">
        <f t="shared" si="44"/>
        <v/>
      </c>
      <c r="H228" s="120" t="str">
        <f t="shared" si="44"/>
        <v/>
      </c>
      <c r="I228" s="120" t="str">
        <f t="shared" si="44"/>
        <v/>
      </c>
      <c r="J228" s="120" t="str">
        <f t="shared" si="44"/>
        <v/>
      </c>
      <c r="K228" s="120" t="str">
        <f t="shared" si="44"/>
        <v/>
      </c>
      <c r="L228" s="120" t="str">
        <f t="shared" si="44"/>
        <v/>
      </c>
      <c r="M228" s="120" t="str">
        <f t="shared" si="44"/>
        <v/>
      </c>
      <c r="N228" s="120" t="str">
        <f t="shared" si="44"/>
        <v/>
      </c>
      <c r="O228" s="120" t="str">
        <f t="shared" si="44"/>
        <v/>
      </c>
      <c r="P228" s="120" t="str">
        <f t="shared" si="44"/>
        <v/>
      </c>
      <c r="Q228" s="120" t="str">
        <f t="shared" si="44"/>
        <v/>
      </c>
      <c r="R228" s="120" t="str">
        <f t="shared" si="44"/>
        <v/>
      </c>
      <c r="S228" s="120" t="str">
        <f t="shared" si="44"/>
        <v/>
      </c>
      <c r="T228" s="120" t="str">
        <f t="shared" si="44"/>
        <v/>
      </c>
      <c r="U228" s="120" t="str">
        <f t="shared" si="44"/>
        <v/>
      </c>
      <c r="V228" s="120" t="str">
        <f t="shared" si="44"/>
        <v/>
      </c>
      <c r="W228" s="120" t="str">
        <f t="shared" si="44"/>
        <v/>
      </c>
      <c r="X228" s="120" t="str">
        <f t="shared" si="44"/>
        <v/>
      </c>
      <c r="Y228" s="120" t="str">
        <f t="shared" si="44"/>
        <v/>
      </c>
      <c r="Z228" s="120" t="str">
        <f t="shared" si="44"/>
        <v/>
      </c>
      <c r="AA228" s="120" t="str">
        <f t="shared" si="44"/>
        <v/>
      </c>
      <c r="AB228" s="120" t="str">
        <f t="shared" si="44"/>
        <v/>
      </c>
      <c r="AC228" s="120" t="str">
        <f t="shared" si="44"/>
        <v/>
      </c>
      <c r="AD228" s="120" t="str">
        <f t="shared" si="44"/>
        <v/>
      </c>
      <c r="AE228" s="120" t="str">
        <f t="shared" si="44"/>
        <v/>
      </c>
      <c r="AF228" s="120" t="str">
        <f t="shared" si="44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062" priority="211">
      <formula>S$9&gt;=20/24</formula>
    </cfRule>
    <cfRule type="expression" dxfId="4061" priority="212">
      <formula>AND(S$9&gt;=14/24,S$9&lt;20/24)</formula>
    </cfRule>
    <cfRule type="expression" dxfId="4060" priority="213">
      <formula>AND(S$9&gt;=8/24,S$9&lt;14/24)</formula>
    </cfRule>
    <cfRule type="expression" dxfId="4059" priority="214">
      <formula>S$9&lt;8/24</formula>
    </cfRule>
  </conditionalFormatting>
  <conditionalFormatting sqref="B8:AF10 AA76:AF76 B76:Q76 L37:Z38 L36:Q36 B53:AF53 B77:AF77 C183:AF189 M42 N40:Q42 L34:Q34 M43:Q45 L39:Q39 L55:T56 V40:W41 S39:W39 AA54:AF57 B60:B64 R12:T12 B65:AF75 B54:K57 H79:Z85 H78:Q78 B78:G85 C59:C60 B58:C58 E58:K58 D58:D60 C62:D63 L58:L63 L57:Q57 L31:Q31 L28:Q29 L50:AF52 M58:Q64 R58 U12:Z13 X39:Z41 AA78:AF85">
    <cfRule type="expression" dxfId="4058" priority="207">
      <formula>B$9&gt;=20/24</formula>
    </cfRule>
    <cfRule type="expression" dxfId="4057" priority="208">
      <formula>AND(B$9&gt;=14/24,B$9&lt;20/24)</formula>
    </cfRule>
    <cfRule type="expression" dxfId="4056" priority="209">
      <formula>AND(B$9&gt;=8/24,B$9&lt;14/24)</formula>
    </cfRule>
    <cfRule type="expression" dxfId="4055" priority="210">
      <formula>B$9&lt;8/24</formula>
    </cfRule>
  </conditionalFormatting>
  <conditionalFormatting sqref="B181:AF181">
    <cfRule type="expression" dxfId="4054" priority="203">
      <formula>B$9&gt;=20/24</formula>
    </cfRule>
    <cfRule type="expression" dxfId="4053" priority="204">
      <formula>AND(B$9&gt;=14/24,B$9&lt;20/24)</formula>
    </cfRule>
    <cfRule type="expression" dxfId="4052" priority="205">
      <formula>AND(B$9&gt;=8/24,B$9&lt;14/24)</formula>
    </cfRule>
    <cfRule type="expression" dxfId="4051" priority="206">
      <formula>B$9&lt;8/24</formula>
    </cfRule>
  </conditionalFormatting>
  <conditionalFormatting sqref="AL4:AL6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050" priority="198">
      <formula>L$9&gt;=20/24</formula>
    </cfRule>
    <cfRule type="expression" dxfId="4049" priority="199">
      <formula>AND(L$9&gt;=14/24,L$9&lt;20/24)</formula>
    </cfRule>
    <cfRule type="expression" dxfId="4048" priority="200">
      <formula>AND(L$9&gt;=8/24,L$9&lt;14/24)</formula>
    </cfRule>
    <cfRule type="expression" dxfId="4047" priority="201">
      <formula>L$9&lt;8/24</formula>
    </cfRule>
  </conditionalFormatting>
  <conditionalFormatting sqref="L40:M41">
    <cfRule type="expression" dxfId="4046" priority="194">
      <formula>L$9&gt;=20/24</formula>
    </cfRule>
    <cfRule type="expression" dxfId="4045" priority="195">
      <formula>AND(L$9&gt;=14/24,L$9&lt;20/24)</formula>
    </cfRule>
    <cfRule type="expression" dxfId="4044" priority="196">
      <formula>AND(L$9&gt;=8/24,L$9&lt;14/24)</formula>
    </cfRule>
    <cfRule type="expression" dxfId="4043" priority="197">
      <formula>L$9&lt;8/24</formula>
    </cfRule>
  </conditionalFormatting>
  <conditionalFormatting sqref="U14:Z14">
    <cfRule type="expression" dxfId="4042" priority="190">
      <formula>U$9&gt;=20/24</formula>
    </cfRule>
    <cfRule type="expression" dxfId="4041" priority="191">
      <formula>AND(U$9&gt;=14/24,U$9&lt;20/24)</formula>
    </cfRule>
    <cfRule type="expression" dxfId="4040" priority="192">
      <formula>AND(U$9&gt;=8/24,U$9&lt;14/24)</formula>
    </cfRule>
    <cfRule type="expression" dxfId="4039" priority="193">
      <formula>U$9&lt;8/24</formula>
    </cfRule>
  </conditionalFormatting>
  <conditionalFormatting sqref="R36:Z36">
    <cfRule type="expression" dxfId="4038" priority="186">
      <formula>R$9&gt;=20/24</formula>
    </cfRule>
    <cfRule type="expression" dxfId="4037" priority="187">
      <formula>AND(R$9&gt;=14/24,R$9&lt;20/24)</formula>
    </cfRule>
    <cfRule type="expression" dxfId="4036" priority="188">
      <formula>AND(R$9&gt;=8/24,R$9&lt;14/24)</formula>
    </cfRule>
    <cfRule type="expression" dxfId="4035" priority="189">
      <formula>R$9&lt;8/24</formula>
    </cfRule>
  </conditionalFormatting>
  <conditionalFormatting sqref="R54:Z54">
    <cfRule type="expression" dxfId="4034" priority="182">
      <formula>R$9&gt;=20/24</formula>
    </cfRule>
    <cfRule type="expression" dxfId="4033" priority="183">
      <formula>AND(R$9&gt;=14/24,R$9&lt;20/24)</formula>
    </cfRule>
    <cfRule type="expression" dxfId="4032" priority="184">
      <formula>AND(R$9&gt;=8/24,R$9&lt;14/24)</formula>
    </cfRule>
    <cfRule type="expression" dxfId="4031" priority="185">
      <formula>R$9&lt;8/24</formula>
    </cfRule>
  </conditionalFormatting>
  <conditionalFormatting sqref="R76:Z76">
    <cfRule type="expression" dxfId="4030" priority="178">
      <formula>R$9&gt;=20/24</formula>
    </cfRule>
    <cfRule type="expression" dxfId="4029" priority="179">
      <formula>AND(R$9&gt;=14/24,R$9&lt;20/24)</formula>
    </cfRule>
    <cfRule type="expression" dxfId="4028" priority="180">
      <formula>AND(R$9&gt;=8/24,R$9&lt;14/24)</formula>
    </cfRule>
    <cfRule type="expression" dxfId="4027" priority="181">
      <formula>R$9&lt;8/24</formula>
    </cfRule>
  </conditionalFormatting>
  <conditionalFormatting sqref="R78:Z78">
    <cfRule type="expression" dxfId="4026" priority="174">
      <formula>R$9&gt;=20/24</formula>
    </cfRule>
    <cfRule type="expression" dxfId="4025" priority="175">
      <formula>AND(R$9&gt;=14/24,R$9&lt;20/24)</formula>
    </cfRule>
    <cfRule type="expression" dxfId="4024" priority="176">
      <formula>AND(R$9&gt;=8/24,R$9&lt;14/24)</formula>
    </cfRule>
    <cfRule type="expression" dxfId="4023" priority="177">
      <formula>R$9&lt;8/24</formula>
    </cfRule>
  </conditionalFormatting>
  <conditionalFormatting sqref="L12:Q14 L16:Q17 L19:Q19 L21:Q27 R26:Z30">
    <cfRule type="expression" dxfId="4022" priority="170">
      <formula>L$9&gt;=20/24</formula>
    </cfRule>
    <cfRule type="expression" dxfId="4021" priority="171">
      <formula>AND(L$9&gt;=14/24,L$9&lt;20/24)</formula>
    </cfRule>
    <cfRule type="expression" dxfId="4020" priority="172">
      <formula>AND(L$9&gt;=8/24,L$9&lt;14/24)</formula>
    </cfRule>
    <cfRule type="expression" dxfId="4019" priority="173">
      <formula>L$9&lt;8/24</formula>
    </cfRule>
  </conditionalFormatting>
  <conditionalFormatting sqref="L46:Q46">
    <cfRule type="expression" dxfId="4018" priority="166">
      <formula>L$9&gt;=20/24</formula>
    </cfRule>
    <cfRule type="expression" dxfId="4017" priority="167">
      <formula>AND(L$9&gt;=14/24,L$9&lt;20/24)</formula>
    </cfRule>
    <cfRule type="expression" dxfId="4016" priority="168">
      <formula>AND(L$9&gt;=8/24,L$9&lt;14/24)</formula>
    </cfRule>
    <cfRule type="expression" dxfId="4015" priority="169">
      <formula>L$9&lt;8/24</formula>
    </cfRule>
  </conditionalFormatting>
  <conditionalFormatting sqref="L47:Q47">
    <cfRule type="expression" dxfId="4014" priority="162">
      <formula>L$9&gt;=20/24</formula>
    </cfRule>
    <cfRule type="expression" dxfId="4013" priority="163">
      <formula>AND(L$9&gt;=14/24,L$9&lt;20/24)</formula>
    </cfRule>
    <cfRule type="expression" dxfId="4012" priority="164">
      <formula>AND(L$9&gt;=8/24,L$9&lt;14/24)</formula>
    </cfRule>
    <cfRule type="expression" dxfId="4011" priority="165">
      <formula>L$9&lt;8/24</formula>
    </cfRule>
  </conditionalFormatting>
  <conditionalFormatting sqref="L42:L45">
    <cfRule type="expression" dxfId="4010" priority="158">
      <formula>L$9&gt;=20/24</formula>
    </cfRule>
    <cfRule type="expression" dxfId="4009" priority="159">
      <formula>AND(L$9&gt;=14/24,L$9&lt;20/24)</formula>
    </cfRule>
    <cfRule type="expression" dxfId="4008" priority="160">
      <formula>AND(L$9&gt;=8/24,L$9&lt;14/24)</formula>
    </cfRule>
    <cfRule type="expression" dxfId="4007" priority="161">
      <formula>L$9&lt;8/24</formula>
    </cfRule>
  </conditionalFormatting>
  <conditionalFormatting sqref="R34:AD34">
    <cfRule type="expression" dxfId="4006" priority="154">
      <formula>R$9&gt;=20/24</formula>
    </cfRule>
    <cfRule type="expression" dxfId="4005" priority="155">
      <formula>AND(R$9&gt;=14/24,R$9&lt;20/24)</formula>
    </cfRule>
    <cfRule type="expression" dxfId="4004" priority="156">
      <formula>AND(R$9&gt;=8/24,R$9&lt;14/24)</formula>
    </cfRule>
    <cfRule type="expression" dxfId="4003" priority="157">
      <formula>R$9&lt;8/24</formula>
    </cfRule>
  </conditionalFormatting>
  <conditionalFormatting sqref="R13:T14 T13:Z13 R16:Z17 R19:AF19 R21:AF31">
    <cfRule type="expression" dxfId="4002" priority="150">
      <formula>R$9&gt;=20/24</formula>
    </cfRule>
    <cfRule type="expression" dxfId="4001" priority="151">
      <formula>AND(R$9&gt;=14/24,R$9&lt;20/24)</formula>
    </cfRule>
    <cfRule type="expression" dxfId="4000" priority="152">
      <formula>AND(R$9&gt;=8/24,R$9&lt;14/24)</formula>
    </cfRule>
    <cfRule type="expression" dxfId="3999" priority="153">
      <formula>R$9&lt;8/24</formula>
    </cfRule>
  </conditionalFormatting>
  <conditionalFormatting sqref="R39:R45 S40:U45 V42:Z45">
    <cfRule type="expression" dxfId="3998" priority="146">
      <formula>R$9&gt;=20/24</formula>
    </cfRule>
    <cfRule type="expression" dxfId="3997" priority="147">
      <formula>AND(R$9&gt;=14/24,R$9&lt;20/24)</formula>
    </cfRule>
    <cfRule type="expression" dxfId="3996" priority="148">
      <formula>AND(R$9&gt;=8/24,R$9&lt;14/24)</formula>
    </cfRule>
    <cfRule type="expression" dxfId="3995" priority="149">
      <formula>R$9&lt;8/24</formula>
    </cfRule>
  </conditionalFormatting>
  <conditionalFormatting sqref="R46:Z46">
    <cfRule type="expression" dxfId="3994" priority="142">
      <formula>R$9&gt;=20/24</formula>
    </cfRule>
    <cfRule type="expression" dxfId="3993" priority="143">
      <formula>AND(R$9&gt;=14/24,R$9&lt;20/24)</formula>
    </cfRule>
    <cfRule type="expression" dxfId="3992" priority="144">
      <formula>AND(R$9&gt;=8/24,R$9&lt;14/24)</formula>
    </cfRule>
    <cfRule type="expression" dxfId="3991" priority="145">
      <formula>R$9&lt;8/24</formula>
    </cfRule>
  </conditionalFormatting>
  <conditionalFormatting sqref="R47:Z47">
    <cfRule type="expression" dxfId="3990" priority="138">
      <formula>R$9&gt;=20/24</formula>
    </cfRule>
    <cfRule type="expression" dxfId="3989" priority="139">
      <formula>AND(R$9&gt;=14/24,R$9&lt;20/24)</formula>
    </cfRule>
    <cfRule type="expression" dxfId="3988" priority="140">
      <formula>AND(R$9&gt;=8/24,R$9&lt;14/24)</formula>
    </cfRule>
    <cfRule type="expression" dxfId="3987" priority="141">
      <formula>R$9&lt;8/24</formula>
    </cfRule>
  </conditionalFormatting>
  <conditionalFormatting sqref="R57:Z57 S58:Z58 R59:Z64 AA58:AF64">
    <cfRule type="expression" dxfId="3986" priority="134">
      <formula>R$9&gt;=20/24</formula>
    </cfRule>
    <cfRule type="expression" dxfId="3985" priority="135">
      <formula>AND(R$9&gt;=14/24,R$9&lt;20/24)</formula>
    </cfRule>
    <cfRule type="expression" dxfId="3984" priority="136">
      <formula>AND(R$9&gt;=8/24,R$9&lt;14/24)</formula>
    </cfRule>
    <cfRule type="expression" dxfId="3983" priority="137">
      <formula>R$9&lt;8/24</formula>
    </cfRule>
  </conditionalFormatting>
  <conditionalFormatting sqref="AA89:AF92">
    <cfRule type="expression" dxfId="3982" priority="130">
      <formula>AA$9&gt;=20/24</formula>
    </cfRule>
    <cfRule type="expression" dxfId="3981" priority="131">
      <formula>AND(AA$9&gt;=14/24,AA$9&lt;20/24)</formula>
    </cfRule>
    <cfRule type="expression" dxfId="3980" priority="132">
      <formula>AND(AA$9&gt;=8/24,AA$9&lt;14/24)</formula>
    </cfRule>
    <cfRule type="expression" dxfId="3979" priority="133">
      <formula>AA$9&lt;8/24</formula>
    </cfRule>
  </conditionalFormatting>
  <conditionalFormatting sqref="B59 H60 I59:K64 E59:H59 H62:H64">
    <cfRule type="expression" dxfId="3978" priority="126">
      <formula>B$9&gt;=20/24</formula>
    </cfRule>
    <cfRule type="expression" dxfId="3977" priority="127">
      <formula>AND(B$9&gt;=14/24,B$9&lt;20/24)</formula>
    </cfRule>
    <cfRule type="expression" dxfId="3976" priority="128">
      <formula>AND(B$9&gt;=8/24,B$9&lt;14/24)</formula>
    </cfRule>
    <cfRule type="expression" dxfId="3975" priority="129">
      <formula>B$9&lt;8/24</formula>
    </cfRule>
  </conditionalFormatting>
  <conditionalFormatting sqref="B89:K92">
    <cfRule type="expression" dxfId="3974" priority="122">
      <formula>B$9&gt;=20/24</formula>
    </cfRule>
    <cfRule type="expression" dxfId="3973" priority="123">
      <formula>AND(B$9&gt;=14/24,B$9&lt;20/24)</formula>
    </cfRule>
    <cfRule type="expression" dxfId="3972" priority="124">
      <formula>AND(B$9&gt;=8/24,B$9&lt;14/24)</formula>
    </cfRule>
    <cfRule type="expression" dxfId="3971" priority="125">
      <formula>B$9&lt;8/24</formula>
    </cfRule>
  </conditionalFormatting>
  <conditionalFormatting sqref="L89:Q92">
    <cfRule type="expression" dxfId="3970" priority="118">
      <formula>L$9&gt;=20/24</formula>
    </cfRule>
    <cfRule type="expression" dxfId="3969" priority="119">
      <formula>AND(L$9&gt;=14/24,L$9&lt;20/24)</formula>
    </cfRule>
    <cfRule type="expression" dxfId="3968" priority="120">
      <formula>AND(L$9&gt;=8/24,L$9&lt;14/24)</formula>
    </cfRule>
    <cfRule type="expression" dxfId="3967" priority="121">
      <formula>L$9&lt;8/24</formula>
    </cfRule>
  </conditionalFormatting>
  <conditionalFormatting sqref="R89:Z92">
    <cfRule type="expression" dxfId="3966" priority="114">
      <formula>R$9&gt;=20/24</formula>
    </cfRule>
    <cfRule type="expression" dxfId="3965" priority="115">
      <formula>AND(R$9&gt;=14/24,R$9&lt;20/24)</formula>
    </cfRule>
    <cfRule type="expression" dxfId="3964" priority="116">
      <formula>AND(R$9&gt;=8/24,R$9&lt;14/24)</formula>
    </cfRule>
    <cfRule type="expression" dxfId="3963" priority="117">
      <formula>R$9&lt;8/24</formula>
    </cfRule>
  </conditionalFormatting>
  <conditionalFormatting sqref="AA24:AA31 B21:AA23 L24:Z27 R28:Z28 B29:Z29 L31:Z31 R30:Z30 B12:AF14 B19:AF19 B16:AF17 AB21:AF31 B34:AF53">
    <cfRule type="expression" dxfId="3962" priority="113">
      <formula>B12&gt;$AG12</formula>
    </cfRule>
  </conditionalFormatting>
  <conditionalFormatting sqref="T202:AX202">
    <cfRule type="expression" dxfId="3961" priority="109">
      <formula>T$9&gt;=20/24</formula>
    </cfRule>
    <cfRule type="expression" dxfId="3960" priority="110">
      <formula>AND(T$9&gt;=14/24,T$9&lt;20/24)</formula>
    </cfRule>
    <cfRule type="expression" dxfId="3959" priority="111">
      <formula>AND(T$9&gt;=8/24,T$9&lt;14/24)</formula>
    </cfRule>
    <cfRule type="expression" dxfId="3958" priority="112">
      <formula>T$9&lt;8/24</formula>
    </cfRule>
  </conditionalFormatting>
  <conditionalFormatting sqref="A12:A14 A94:A100 A16:A17 A21:A31 A106:A143 A102:A104 A146:A190 A19 A33:A92">
    <cfRule type="expression" dxfId="3957" priority="108">
      <formula>$AH12=0</formula>
    </cfRule>
  </conditionalFormatting>
  <conditionalFormatting sqref="AA93:AF93">
    <cfRule type="expression" dxfId="3956" priority="104">
      <formula>AA$9&gt;=20/24</formula>
    </cfRule>
    <cfRule type="expression" dxfId="3955" priority="105">
      <formula>AND(AA$9&gt;=14/24,AA$9&lt;20/24)</formula>
    </cfRule>
    <cfRule type="expression" dxfId="3954" priority="106">
      <formula>AND(AA$9&gt;=8/24,AA$9&lt;14/24)</formula>
    </cfRule>
    <cfRule type="expression" dxfId="3953" priority="107">
      <formula>AA$9&lt;8/24</formula>
    </cfRule>
  </conditionalFormatting>
  <conditionalFormatting sqref="B93:K93">
    <cfRule type="expression" dxfId="3952" priority="100">
      <formula>B$9&gt;=20/24</formula>
    </cfRule>
    <cfRule type="expression" dxfId="3951" priority="101">
      <formula>AND(B$9&gt;=14/24,B$9&lt;20/24)</formula>
    </cfRule>
    <cfRule type="expression" dxfId="3950" priority="102">
      <formula>AND(B$9&gt;=8/24,B$9&lt;14/24)</formula>
    </cfRule>
    <cfRule type="expression" dxfId="3949" priority="103">
      <formula>B$9&lt;8/24</formula>
    </cfRule>
  </conditionalFormatting>
  <conditionalFormatting sqref="L93:Q93">
    <cfRule type="expression" dxfId="3948" priority="96">
      <formula>L$9&gt;=20/24</formula>
    </cfRule>
    <cfRule type="expression" dxfId="3947" priority="97">
      <formula>AND(L$9&gt;=14/24,L$9&lt;20/24)</formula>
    </cfRule>
    <cfRule type="expression" dxfId="3946" priority="98">
      <formula>AND(L$9&gt;=8/24,L$9&lt;14/24)</formula>
    </cfRule>
    <cfRule type="expression" dxfId="3945" priority="99">
      <formula>L$9&lt;8/24</formula>
    </cfRule>
  </conditionalFormatting>
  <conditionalFormatting sqref="R93:Z93">
    <cfRule type="expression" dxfId="3944" priority="92">
      <formula>R$9&gt;=20/24</formula>
    </cfRule>
    <cfRule type="expression" dxfId="3943" priority="93">
      <formula>AND(R$9&gt;=14/24,R$9&lt;20/24)</formula>
    </cfRule>
    <cfRule type="expression" dxfId="3942" priority="94">
      <formula>AND(R$9&gt;=8/24,R$9&lt;14/24)</formula>
    </cfRule>
    <cfRule type="expression" dxfId="3941" priority="95">
      <formula>R$9&lt;8/24</formula>
    </cfRule>
  </conditionalFormatting>
  <conditionalFormatting sqref="A93">
    <cfRule type="expression" dxfId="3940" priority="91">
      <formula>$AH93=0</formula>
    </cfRule>
  </conditionalFormatting>
  <conditionalFormatting sqref="B24:K28 B30:K31">
    <cfRule type="expression" dxfId="3939" priority="79">
      <formula>B$9&gt;=20/24</formula>
    </cfRule>
    <cfRule type="expression" dxfId="3938" priority="80">
      <formula>AND(B$9&gt;=14/24,B$9&lt;20/24)</formula>
    </cfRule>
    <cfRule type="expression" dxfId="3937" priority="81">
      <formula>AND(B$9&gt;=8/24,B$9&lt;14/24)</formula>
    </cfRule>
    <cfRule type="expression" dxfId="3936" priority="82">
      <formula>B$9&lt;8/24</formula>
    </cfRule>
  </conditionalFormatting>
  <conditionalFormatting sqref="B24:K28 B30:K31 B33:AF33">
    <cfRule type="expression" dxfId="3935" priority="78">
      <formula>B24&gt;$AG24</formula>
    </cfRule>
  </conditionalFormatting>
  <conditionalFormatting sqref="B33:AF33">
    <cfRule type="expression" dxfId="3934" priority="74">
      <formula>B$9&gt;=20/24</formula>
    </cfRule>
    <cfRule type="expression" dxfId="3933" priority="75">
      <formula>AND(B$9&gt;=14/24,B$9&lt;20/24)</formula>
    </cfRule>
    <cfRule type="expression" dxfId="3932" priority="76">
      <formula>AND(B$9&gt;=8/24,B$9&lt;14/24)</formula>
    </cfRule>
    <cfRule type="expression" dxfId="3931" priority="77">
      <formula>B$9&lt;8/24</formula>
    </cfRule>
  </conditionalFormatting>
  <conditionalFormatting sqref="C64:G64 E60:G60 E62:G63 C61:H61">
    <cfRule type="expression" dxfId="3930" priority="65">
      <formula>C$9&gt;=20/24</formula>
    </cfRule>
    <cfRule type="expression" dxfId="3929" priority="66">
      <formula>AND(C$9&gt;=14/24,C$9&lt;20/24)</formula>
    </cfRule>
    <cfRule type="expression" dxfId="3928" priority="67">
      <formula>AND(C$9&gt;=8/24,C$9&lt;14/24)</formula>
    </cfRule>
    <cfRule type="expression" dxfId="3927" priority="68">
      <formula>C$9&lt;8/24</formula>
    </cfRule>
  </conditionalFormatting>
  <conditionalFormatting sqref="L64">
    <cfRule type="expression" dxfId="3926" priority="61">
      <formula>L$9&gt;=20/24</formula>
    </cfRule>
    <cfRule type="expression" dxfId="3925" priority="62">
      <formula>AND(L$9&gt;=14/24,L$9&lt;20/24)</formula>
    </cfRule>
    <cfRule type="expression" dxfId="3924" priority="63">
      <formula>AND(L$9&gt;=8/24,L$9&lt;14/24)</formula>
    </cfRule>
    <cfRule type="expression" dxfId="3923" priority="64">
      <formula>L$9&lt;8/24</formula>
    </cfRule>
  </conditionalFormatting>
  <conditionalFormatting sqref="AL1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L15:Q15">
    <cfRule type="expression" dxfId="3922" priority="52">
      <formula>L$9&gt;=20/24</formula>
    </cfRule>
    <cfRule type="expression" dxfId="3921" priority="53">
      <formula>AND(L$9&gt;=14/24,L$9&lt;20/24)</formula>
    </cfRule>
    <cfRule type="expression" dxfId="3920" priority="54">
      <formula>AND(L$9&gt;=8/24,L$9&lt;14/24)</formula>
    </cfRule>
    <cfRule type="expression" dxfId="3919" priority="55">
      <formula>L$9&lt;8/24</formula>
    </cfRule>
  </conditionalFormatting>
  <conditionalFormatting sqref="R15:Z15">
    <cfRule type="expression" dxfId="3918" priority="48">
      <formula>R$9&gt;=20/24</formula>
    </cfRule>
    <cfRule type="expression" dxfId="3917" priority="49">
      <formula>AND(R$9&gt;=14/24,R$9&lt;20/24)</formula>
    </cfRule>
    <cfRule type="expression" dxfId="3916" priority="50">
      <formula>AND(R$9&gt;=8/24,R$9&lt;14/24)</formula>
    </cfRule>
    <cfRule type="expression" dxfId="3915" priority="51">
      <formula>R$9&lt;8/24</formula>
    </cfRule>
  </conditionalFormatting>
  <conditionalFormatting sqref="B15:AF15">
    <cfRule type="expression" dxfId="3914" priority="47">
      <formula>B15&gt;$AG15</formula>
    </cfRule>
  </conditionalFormatting>
  <conditionalFormatting sqref="A15">
    <cfRule type="expression" dxfId="3913" priority="46">
      <formula>$AH15=0</formula>
    </cfRule>
  </conditionalFormatting>
  <conditionalFormatting sqref="AL20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3912" priority="41">
      <formula>L$9&gt;=20/24</formula>
    </cfRule>
    <cfRule type="expression" dxfId="3911" priority="42">
      <formula>AND(L$9&gt;=14/24,L$9&lt;20/24)</formula>
    </cfRule>
    <cfRule type="expression" dxfId="3910" priority="43">
      <formula>AND(L$9&gt;=8/24,L$9&lt;14/24)</formula>
    </cfRule>
    <cfRule type="expression" dxfId="3909" priority="44">
      <formula>L$9&lt;8/24</formula>
    </cfRule>
  </conditionalFormatting>
  <conditionalFormatting sqref="B20:AF20">
    <cfRule type="expression" dxfId="3908" priority="40">
      <formula>B20&gt;$AG20</formula>
    </cfRule>
  </conditionalFormatting>
  <conditionalFormatting sqref="A20">
    <cfRule type="expression" dxfId="3907" priority="39">
      <formula>$AH20=0</formula>
    </cfRule>
  </conditionalFormatting>
  <conditionalFormatting sqref="A105">
    <cfRule type="expression" dxfId="3906" priority="38">
      <formula>$AH105=0</formula>
    </cfRule>
  </conditionalFormatting>
  <conditionalFormatting sqref="A101">
    <cfRule type="expression" dxfId="3905" priority="37">
      <formula>$AH101=0</formula>
    </cfRule>
  </conditionalFormatting>
  <conditionalFormatting sqref="A144:A145">
    <cfRule type="expression" dxfId="3904" priority="36">
      <formula>$AH144=0</formula>
    </cfRule>
  </conditionalFormatting>
  <conditionalFormatting sqref="AL18">
    <cfRule type="iconSet" priority="35">
      <iconSet iconSet="3TrafficLights2" reverse="1">
        <cfvo type="percent" val="0"/>
        <cfvo type="num" val="1"/>
        <cfvo type="num" val="1"/>
      </iconSet>
    </cfRule>
  </conditionalFormatting>
  <conditionalFormatting sqref="L18:Z18">
    <cfRule type="expression" dxfId="3903" priority="31">
      <formula>L$9&gt;=20/24</formula>
    </cfRule>
    <cfRule type="expression" dxfId="3902" priority="32">
      <formula>AND(L$9&gt;=14/24,L$9&lt;20/24)</formula>
    </cfRule>
    <cfRule type="expression" dxfId="3901" priority="33">
      <formula>AND(L$9&gt;=8/24,L$9&lt;14/24)</formula>
    </cfRule>
    <cfRule type="expression" dxfId="3900" priority="34">
      <formula>L$9&lt;8/24</formula>
    </cfRule>
  </conditionalFormatting>
  <conditionalFormatting sqref="B18:AF18">
    <cfRule type="expression" dxfId="3899" priority="30">
      <formula>B18&gt;$AG18</formula>
    </cfRule>
  </conditionalFormatting>
  <conditionalFormatting sqref="A18">
    <cfRule type="expression" dxfId="3898" priority="29">
      <formula>$AH18=0</formula>
    </cfRule>
  </conditionalFormatting>
  <conditionalFormatting sqref="AL11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3897" priority="24">
      <formula>L$9&gt;=20/24</formula>
    </cfRule>
    <cfRule type="expression" dxfId="3896" priority="25">
      <formula>AND(L$9&gt;=14/24,L$9&lt;20/24)</formula>
    </cfRule>
    <cfRule type="expression" dxfId="3895" priority="26">
      <formula>AND(L$9&gt;=8/24,L$9&lt;14/24)</formula>
    </cfRule>
    <cfRule type="expression" dxfId="3894" priority="27">
      <formula>L$9&lt;8/24</formula>
    </cfRule>
  </conditionalFormatting>
  <conditionalFormatting sqref="B11:AF11">
    <cfRule type="expression" dxfId="3893" priority="23">
      <formula>B11&gt;$AG11</formula>
    </cfRule>
  </conditionalFormatting>
  <conditionalFormatting sqref="A11">
    <cfRule type="expression" dxfId="3892" priority="22">
      <formula>$AH11=0</formula>
    </cfRule>
  </conditionalFormatting>
  <conditionalFormatting sqref="L32:Q32">
    <cfRule type="expression" dxfId="3891" priority="18">
      <formula>L$9&gt;=20/24</formula>
    </cfRule>
    <cfRule type="expression" dxfId="3890" priority="19">
      <formula>AND(L$9&gt;=14/24,L$9&lt;20/24)</formula>
    </cfRule>
    <cfRule type="expression" dxfId="3889" priority="20">
      <formula>AND(L$9&gt;=8/24,L$9&lt;14/24)</formula>
    </cfRule>
    <cfRule type="expression" dxfId="3888" priority="21">
      <formula>L$9&lt;8/24</formula>
    </cfRule>
  </conditionalFormatting>
  <conditionalFormatting sqref="R32:AF32">
    <cfRule type="expression" dxfId="3887" priority="14">
      <formula>R$9&gt;=20/24</formula>
    </cfRule>
    <cfRule type="expression" dxfId="3886" priority="15">
      <formula>AND(R$9&gt;=14/24,R$9&lt;20/24)</formula>
    </cfRule>
    <cfRule type="expression" dxfId="3885" priority="16">
      <formula>AND(R$9&gt;=8/24,R$9&lt;14/24)</formula>
    </cfRule>
    <cfRule type="expression" dxfId="3884" priority="17">
      <formula>R$9&lt;8/24</formula>
    </cfRule>
  </conditionalFormatting>
  <conditionalFormatting sqref="L32:AF32">
    <cfRule type="expression" dxfId="3883" priority="13">
      <formula>L32&gt;$AG32</formula>
    </cfRule>
  </conditionalFormatting>
  <conditionalFormatting sqref="A32">
    <cfRule type="expression" dxfId="3882" priority="12">
      <formula>$AH32=0</formula>
    </cfRule>
  </conditionalFormatting>
  <conditionalFormatting sqref="B32:K32">
    <cfRule type="expression" dxfId="3881" priority="8">
      <formula>B$9&gt;=20/24</formula>
    </cfRule>
    <cfRule type="expression" dxfId="3880" priority="9">
      <formula>AND(B$9&gt;=14/24,B$9&lt;20/24)</formula>
    </cfRule>
    <cfRule type="expression" dxfId="3879" priority="10">
      <formula>AND(B$9&gt;=8/24,B$9&lt;14/24)</formula>
    </cfRule>
    <cfRule type="expression" dxfId="3878" priority="11">
      <formula>B$9&lt;8/24</formula>
    </cfRule>
  </conditionalFormatting>
  <conditionalFormatting sqref="B32:K32">
    <cfRule type="expression" dxfId="3877" priority="7">
      <formula>B32&gt;$AG32</formula>
    </cfRule>
  </conditionalFormatting>
  <conditionalFormatting sqref="AG48">
    <cfRule type="expression" dxfId="3876" priority="6">
      <formula>AG48&gt;$AG48</formula>
    </cfRule>
  </conditionalFormatting>
  <conditionalFormatting sqref="L28:Q28">
    <cfRule type="expression" dxfId="3875" priority="315">
      <formula>L28&gt;$AG30</formula>
    </cfRule>
  </conditionalFormatting>
  <conditionalFormatting sqref="L30:Q30">
    <cfRule type="expression" dxfId="3874" priority="2">
      <formula>L$9&gt;=20/24</formula>
    </cfRule>
    <cfRule type="expression" dxfId="3873" priority="3">
      <formula>AND(L$9&gt;=14/24,L$9&lt;20/24)</formula>
    </cfRule>
    <cfRule type="expression" dxfId="3872" priority="4">
      <formula>AND(L$9&gt;=8/24,L$9&lt;14/24)</formula>
    </cfRule>
    <cfRule type="expression" dxfId="3871" priority="5">
      <formula>L$9&lt;8/24</formula>
    </cfRule>
  </conditionalFormatting>
  <conditionalFormatting sqref="L30:Q30">
    <cfRule type="expression" dxfId="3870" priority="1">
      <formula>L30&gt;$AG30</formula>
    </cfRule>
  </conditionalFormatting>
  <pageMargins left="0.25" right="0.25" top="0.75" bottom="0.75" header="0.3" footer="0.3"/>
  <pageSetup scale="80" orientation="landscape" horizontalDpi="300" verticalDpi="3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O7" sqref="O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16</v>
      </c>
      <c r="D4" s="257">
        <f ca="1">IFERROR(DATE(2021,6,14)+C4,"")</f>
        <v>44377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262.89999999999998</v>
      </c>
      <c r="C5" s="32">
        <f t="shared" ref="C5:AF5" si="0">C65</f>
        <v>185.9</v>
      </c>
      <c r="D5" s="32">
        <f t="shared" si="0"/>
        <v>185</v>
      </c>
      <c r="E5" s="32">
        <f t="shared" si="0"/>
        <v>111.5</v>
      </c>
      <c r="F5" s="32">
        <f t="shared" si="0"/>
        <v>121</v>
      </c>
      <c r="G5" s="32">
        <f t="shared" si="0"/>
        <v>117</v>
      </c>
      <c r="H5" s="32">
        <f t="shared" si="0"/>
        <v>132.30000000000001</v>
      </c>
      <c r="I5" s="32">
        <f t="shared" si="0"/>
        <v>166</v>
      </c>
      <c r="J5" s="32">
        <f t="shared" si="0"/>
        <v>175.2</v>
      </c>
      <c r="K5" s="32">
        <f t="shared" si="0"/>
        <v>216</v>
      </c>
      <c r="L5" s="32">
        <f t="shared" si="0"/>
        <v>201</v>
      </c>
      <c r="M5" s="32">
        <f t="shared" si="0"/>
        <v>184.6</v>
      </c>
      <c r="N5" s="32">
        <f t="shared" si="0"/>
        <v>210.2</v>
      </c>
      <c r="O5" s="32">
        <f t="shared" si="0"/>
        <v>273.7</v>
      </c>
      <c r="P5" s="32">
        <f t="shared" si="0"/>
        <v>263.09999999999997</v>
      </c>
      <c r="Q5" s="32">
        <f t="shared" si="0"/>
        <v>230.5</v>
      </c>
      <c r="R5" s="32">
        <f t="shared" si="0"/>
        <v>283.5</v>
      </c>
      <c r="S5" s="32">
        <f t="shared" si="0"/>
        <v>211.2</v>
      </c>
      <c r="T5" s="32">
        <f t="shared" si="0"/>
        <v>205.7</v>
      </c>
      <c r="U5" s="32">
        <f t="shared" si="0"/>
        <v>226.6</v>
      </c>
      <c r="V5" s="32">
        <f t="shared" si="0"/>
        <v>200</v>
      </c>
      <c r="W5" s="32">
        <f t="shared" si="0"/>
        <v>180.5</v>
      </c>
      <c r="X5" s="32">
        <f t="shared" si="0"/>
        <v>201.5</v>
      </c>
      <c r="Y5" s="32">
        <f t="shared" si="0"/>
        <v>295.84000000000003</v>
      </c>
      <c r="Z5" s="32">
        <f t="shared" si="0"/>
        <v>351.79999999999995</v>
      </c>
      <c r="AA5" s="32">
        <f t="shared" si="0"/>
        <v>311.09999999999997</v>
      </c>
      <c r="AB5" s="32">
        <f t="shared" si="0"/>
        <v>297.7</v>
      </c>
      <c r="AC5" s="32">
        <f t="shared" si="0"/>
        <v>290.90000000000003</v>
      </c>
      <c r="AD5" s="32">
        <f t="shared" si="0"/>
        <v>266.89999999999998</v>
      </c>
      <c r="AE5" s="32">
        <f t="shared" si="0"/>
        <v>212.39000000000001</v>
      </c>
      <c r="AF5" s="32">
        <f t="shared" si="0"/>
        <v>164.83999999999997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23"/>
      <c r="E6" s="223"/>
      <c r="F6" s="223"/>
      <c r="G6" s="223"/>
      <c r="H6" s="223"/>
      <c r="I6" s="223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1061MW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Load=904</v>
      </c>
      <c r="B7" s="36">
        <f t="shared" ref="B7:AF7" si="1">B71</f>
        <v>1091.74</v>
      </c>
      <c r="C7" s="36">
        <f t="shared" si="1"/>
        <v>1025.74</v>
      </c>
      <c r="D7" s="36">
        <f t="shared" si="1"/>
        <v>1018.6400000000001</v>
      </c>
      <c r="E7" s="36">
        <f t="shared" si="1"/>
        <v>944.94</v>
      </c>
      <c r="F7" s="36">
        <f t="shared" si="1"/>
        <v>908.1400000000001</v>
      </c>
      <c r="G7" s="36">
        <f t="shared" si="1"/>
        <v>904.1400000000001</v>
      </c>
      <c r="H7" s="36">
        <f t="shared" si="1"/>
        <v>919.44</v>
      </c>
      <c r="I7" s="36">
        <f t="shared" si="1"/>
        <v>953.1400000000001</v>
      </c>
      <c r="J7" s="36">
        <f t="shared" si="1"/>
        <v>962.34</v>
      </c>
      <c r="K7" s="36">
        <f t="shared" si="1"/>
        <v>1024.1400000000001</v>
      </c>
      <c r="L7" s="36">
        <f>L71</f>
        <v>1037.94</v>
      </c>
      <c r="M7" s="36">
        <f t="shared" si="1"/>
        <v>1061.04</v>
      </c>
      <c r="N7" s="36">
        <f t="shared" si="1"/>
        <v>1075.94</v>
      </c>
      <c r="O7" s="36">
        <f t="shared" si="1"/>
        <v>1148.44</v>
      </c>
      <c r="P7" s="36">
        <f t="shared" si="1"/>
        <v>1116.2399999999998</v>
      </c>
      <c r="Q7" s="36">
        <f t="shared" si="1"/>
        <v>1081.04</v>
      </c>
      <c r="R7" s="36">
        <f t="shared" si="1"/>
        <v>1132.2400000000002</v>
      </c>
      <c r="S7" s="36">
        <f t="shared" si="1"/>
        <v>1037.67</v>
      </c>
      <c r="T7" s="36">
        <f t="shared" si="1"/>
        <v>1031.1399999999999</v>
      </c>
      <c r="U7" s="36">
        <f t="shared" si="1"/>
        <v>1072.44</v>
      </c>
      <c r="V7" s="36">
        <f t="shared" si="1"/>
        <v>1045.8400000000001</v>
      </c>
      <c r="W7" s="36">
        <f t="shared" si="1"/>
        <v>1032.94</v>
      </c>
      <c r="X7" s="36">
        <f t="shared" si="1"/>
        <v>1056.24</v>
      </c>
      <c r="Y7" s="36">
        <f t="shared" si="1"/>
        <v>1154.08</v>
      </c>
      <c r="Z7" s="36">
        <f t="shared" si="1"/>
        <v>1229.94</v>
      </c>
      <c r="AA7" s="36">
        <f t="shared" si="1"/>
        <v>1261.04</v>
      </c>
      <c r="AB7" s="36">
        <f t="shared" si="1"/>
        <v>1247.8400000000001</v>
      </c>
      <c r="AC7" s="36">
        <f t="shared" si="1"/>
        <v>1213.0400000000002</v>
      </c>
      <c r="AD7" s="36">
        <f t="shared" si="1"/>
        <v>1149.04</v>
      </c>
      <c r="AE7" s="36">
        <f t="shared" si="1"/>
        <v>1067.8300000000002</v>
      </c>
      <c r="AF7" s="36">
        <f t="shared" si="1"/>
        <v>1020.2800000000001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58.8</v>
      </c>
      <c r="C12" s="48">
        <v>59.4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9">
        <v>60</v>
      </c>
      <c r="M12" s="49">
        <v>60</v>
      </c>
      <c r="N12" s="49">
        <v>59.4</v>
      </c>
      <c r="O12" s="49">
        <v>59.7</v>
      </c>
      <c r="P12" s="49">
        <v>60</v>
      </c>
      <c r="Q12" s="49">
        <v>60.3</v>
      </c>
      <c r="R12" s="48">
        <v>60.3</v>
      </c>
      <c r="S12" s="48">
        <v>60.6</v>
      </c>
      <c r="T12" s="48">
        <v>60.3</v>
      </c>
      <c r="U12" s="48">
        <v>59</v>
      </c>
      <c r="V12" s="48">
        <v>59</v>
      </c>
      <c r="W12" s="48">
        <v>58.5</v>
      </c>
      <c r="X12" s="48">
        <v>58.8</v>
      </c>
      <c r="Y12" s="48">
        <v>60.6</v>
      </c>
      <c r="Z12" s="48">
        <v>60.9</v>
      </c>
      <c r="AA12" s="48">
        <v>60.8</v>
      </c>
      <c r="AB12" s="48">
        <v>60.8</v>
      </c>
      <c r="AC12" s="48">
        <v>60.8</v>
      </c>
      <c r="AD12" s="48">
        <v>60.8</v>
      </c>
      <c r="AE12" s="48">
        <v>57.3</v>
      </c>
      <c r="AF12" s="48">
        <v>57.3</v>
      </c>
      <c r="AG12" s="51">
        <v>60</v>
      </c>
      <c r="AH12" s="52">
        <f>MAX(B12:AF12)</f>
        <v>60.9</v>
      </c>
      <c r="AI12" s="53">
        <f>MIN(B12:AF12)</f>
        <v>57.3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24</v>
      </c>
      <c r="C14" s="56">
        <v>24</v>
      </c>
      <c r="D14" s="56">
        <v>24</v>
      </c>
      <c r="E14" s="56">
        <v>24</v>
      </c>
      <c r="F14" s="56">
        <v>45</v>
      </c>
      <c r="G14" s="56">
        <v>45</v>
      </c>
      <c r="H14" s="56">
        <v>45</v>
      </c>
      <c r="I14" s="56">
        <v>45</v>
      </c>
      <c r="J14" s="56">
        <v>45</v>
      </c>
      <c r="K14" s="56">
        <v>45</v>
      </c>
      <c r="L14" s="49">
        <v>45</v>
      </c>
      <c r="M14" s="49">
        <v>45</v>
      </c>
      <c r="N14" s="49">
        <v>45.8</v>
      </c>
      <c r="O14" s="49">
        <v>45.3</v>
      </c>
      <c r="P14" s="49">
        <v>45.4</v>
      </c>
      <c r="Q14" s="49">
        <v>45</v>
      </c>
      <c r="R14" s="49">
        <v>45</v>
      </c>
      <c r="S14" s="49">
        <v>45</v>
      </c>
      <c r="T14" s="49">
        <v>46.1</v>
      </c>
      <c r="U14" s="49">
        <v>46</v>
      </c>
      <c r="V14" s="49">
        <v>46</v>
      </c>
      <c r="W14" s="49">
        <v>45.1</v>
      </c>
      <c r="X14" s="49">
        <v>45.9</v>
      </c>
      <c r="Y14" s="49">
        <v>45.9</v>
      </c>
      <c r="Z14" s="49">
        <v>45.4</v>
      </c>
      <c r="AA14" s="56">
        <v>45.3</v>
      </c>
      <c r="AB14" s="56">
        <v>45.3</v>
      </c>
      <c r="AC14" s="56">
        <v>46.1</v>
      </c>
      <c r="AD14" s="56">
        <v>46.1</v>
      </c>
      <c r="AE14" s="56">
        <v>46.1</v>
      </c>
      <c r="AF14" s="56">
        <v>46.1</v>
      </c>
      <c r="AG14" s="59">
        <v>45</v>
      </c>
      <c r="AH14" s="52">
        <f t="shared" si="2"/>
        <v>46.1</v>
      </c>
      <c r="AI14" s="53">
        <f t="shared" si="3"/>
        <v>24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49">
        <v>22.5</v>
      </c>
      <c r="C21" s="49">
        <v>22.5</v>
      </c>
      <c r="D21" s="49">
        <v>22.5</v>
      </c>
      <c r="E21" s="49">
        <v>22.5</v>
      </c>
      <c r="F21" s="49">
        <v>22.5</v>
      </c>
      <c r="G21" s="49">
        <v>22.5</v>
      </c>
      <c r="H21" s="49">
        <v>22.5</v>
      </c>
      <c r="I21" s="49">
        <v>22.5</v>
      </c>
      <c r="J21" s="49">
        <v>22.5</v>
      </c>
      <c r="K21" s="49">
        <v>22.5</v>
      </c>
      <c r="L21" s="49">
        <v>22.5</v>
      </c>
      <c r="M21" s="49">
        <v>22.5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25.1</v>
      </c>
      <c r="AD21" s="49">
        <v>25.1</v>
      </c>
      <c r="AE21" s="49">
        <v>25.5</v>
      </c>
      <c r="AF21" s="49">
        <v>25.5</v>
      </c>
      <c r="AG21" s="59">
        <v>22.1</v>
      </c>
      <c r="AH21" s="52">
        <f t="shared" si="2"/>
        <v>25.5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49">
        <v>18.3</v>
      </c>
      <c r="C22" s="49">
        <v>18.3</v>
      </c>
      <c r="D22" s="49">
        <v>18.3</v>
      </c>
      <c r="E22" s="49">
        <v>18.3</v>
      </c>
      <c r="F22" s="49">
        <v>18.3</v>
      </c>
      <c r="G22" s="49">
        <v>18.3</v>
      </c>
      <c r="H22" s="49">
        <v>18.3</v>
      </c>
      <c r="I22" s="49">
        <v>18.3</v>
      </c>
      <c r="J22" s="49">
        <v>18.3</v>
      </c>
      <c r="K22" s="49">
        <v>18.3</v>
      </c>
      <c r="L22" s="49">
        <v>18.5</v>
      </c>
      <c r="M22" s="49">
        <v>18.5</v>
      </c>
      <c r="N22" s="49">
        <v>18.5</v>
      </c>
      <c r="O22" s="49">
        <v>18.5</v>
      </c>
      <c r="P22" s="49">
        <v>18.5</v>
      </c>
      <c r="Q22" s="49">
        <v>18.5</v>
      </c>
      <c r="R22" s="49">
        <v>18.5</v>
      </c>
      <c r="S22" s="49">
        <v>18.5</v>
      </c>
      <c r="T22" s="49">
        <v>18.5</v>
      </c>
      <c r="U22" s="49">
        <v>18.5</v>
      </c>
      <c r="V22" s="49">
        <v>18.5</v>
      </c>
      <c r="W22" s="49">
        <v>18.5</v>
      </c>
      <c r="X22" s="49">
        <v>18.5</v>
      </c>
      <c r="Y22" s="49">
        <v>18.5</v>
      </c>
      <c r="Z22" s="49">
        <v>18.5</v>
      </c>
      <c r="AA22" s="49">
        <v>18.5</v>
      </c>
      <c r="AB22" s="49">
        <v>18.5</v>
      </c>
      <c r="AC22" s="49">
        <v>18.5</v>
      </c>
      <c r="AD22" s="49">
        <v>18.5</v>
      </c>
      <c r="AE22" s="49">
        <v>18.5</v>
      </c>
      <c r="AF22" s="49">
        <v>18.5</v>
      </c>
      <c r="AG22" s="59">
        <v>22.1</v>
      </c>
      <c r="AH22" s="52">
        <f t="shared" si="2"/>
        <v>18.5</v>
      </c>
      <c r="AI22" s="53">
        <f t="shared" si="3"/>
        <v>18.3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49">
        <v>22.5</v>
      </c>
      <c r="C23" s="49">
        <v>22.5</v>
      </c>
      <c r="D23" s="49">
        <v>22.5</v>
      </c>
      <c r="E23" s="49">
        <v>22.5</v>
      </c>
      <c r="F23" s="49">
        <v>22.5</v>
      </c>
      <c r="G23" s="49">
        <v>22.5</v>
      </c>
      <c r="H23" s="49">
        <v>22.5</v>
      </c>
      <c r="I23" s="49">
        <v>22.5</v>
      </c>
      <c r="J23" s="49">
        <v>22.5</v>
      </c>
      <c r="K23" s="49">
        <v>22.5</v>
      </c>
      <c r="L23" s="49">
        <v>22.5</v>
      </c>
      <c r="M23" s="49">
        <v>22.5</v>
      </c>
      <c r="N23" s="49">
        <v>27.7</v>
      </c>
      <c r="O23" s="49">
        <v>27.7</v>
      </c>
      <c r="P23" s="49">
        <v>27.2</v>
      </c>
      <c r="Q23" s="49">
        <v>27.5</v>
      </c>
      <c r="R23" s="49">
        <v>27.5</v>
      </c>
      <c r="S23" s="49">
        <v>27.9</v>
      </c>
      <c r="T23" s="49">
        <v>27.7</v>
      </c>
      <c r="U23" s="49">
        <v>27.6</v>
      </c>
      <c r="V23" s="49">
        <v>27.6</v>
      </c>
      <c r="W23" s="49">
        <v>27.6</v>
      </c>
      <c r="X23" s="49">
        <v>27.6</v>
      </c>
      <c r="Y23" s="49">
        <v>27.6</v>
      </c>
      <c r="Z23" s="49">
        <v>27.5</v>
      </c>
      <c r="AA23" s="49">
        <v>27.5</v>
      </c>
      <c r="AB23" s="49">
        <v>27.5</v>
      </c>
      <c r="AC23" s="49">
        <v>27.5</v>
      </c>
      <c r="AD23" s="49">
        <v>27.5</v>
      </c>
      <c r="AE23" s="49">
        <v>27.5</v>
      </c>
      <c r="AF23" s="49">
        <v>27.5</v>
      </c>
      <c r="AG23" s="59">
        <v>22</v>
      </c>
      <c r="AH23" s="52">
        <f t="shared" si="2"/>
        <v>27.9</v>
      </c>
      <c r="AI23" s="53">
        <f t="shared" si="3"/>
        <v>22.5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49">
        <v>21</v>
      </c>
      <c r="H24" s="49">
        <v>21</v>
      </c>
      <c r="I24" s="49">
        <v>21</v>
      </c>
      <c r="J24" s="49">
        <v>21</v>
      </c>
      <c r="K24" s="49">
        <v>21</v>
      </c>
      <c r="L24" s="56">
        <v>21</v>
      </c>
      <c r="M24" s="56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21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6">
        <v>0</v>
      </c>
      <c r="M25" s="56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14.9</v>
      </c>
      <c r="AH25" s="52">
        <f t="shared" si="2"/>
        <v>0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6">
        <v>12</v>
      </c>
      <c r="M26" s="56">
        <v>12</v>
      </c>
      <c r="N26" s="56">
        <v>12</v>
      </c>
      <c r="O26" s="49">
        <v>12</v>
      </c>
      <c r="P26" s="49">
        <v>12</v>
      </c>
      <c r="Q26" s="49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49">
        <v>12</v>
      </c>
      <c r="J28" s="49">
        <v>12</v>
      </c>
      <c r="K28" s="49">
        <v>12</v>
      </c>
      <c r="L28" s="56">
        <v>12</v>
      </c>
      <c r="M28" s="56">
        <v>12</v>
      </c>
      <c r="N28" s="56">
        <v>12</v>
      </c>
      <c r="O28" s="49">
        <v>12</v>
      </c>
      <c r="P28" s="49">
        <v>12</v>
      </c>
      <c r="Q28" s="49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49">
        <v>10</v>
      </c>
      <c r="C29" s="49">
        <v>10</v>
      </c>
      <c r="D29" s="49">
        <v>10</v>
      </c>
      <c r="E29" s="49">
        <v>10</v>
      </c>
      <c r="F29" s="49">
        <v>10</v>
      </c>
      <c r="G29" s="49">
        <v>10</v>
      </c>
      <c r="H29" s="49">
        <v>10</v>
      </c>
      <c r="I29" s="49">
        <v>10</v>
      </c>
      <c r="J29" s="49">
        <v>10</v>
      </c>
      <c r="K29" s="49">
        <v>10</v>
      </c>
      <c r="L29" s="56">
        <v>10</v>
      </c>
      <c r="M29" s="56">
        <v>10</v>
      </c>
      <c r="N29" s="56">
        <v>10</v>
      </c>
      <c r="O29" s="49">
        <v>10</v>
      </c>
      <c r="P29" s="49">
        <v>10</v>
      </c>
      <c r="Q29" s="49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6">
        <v>0</v>
      </c>
      <c r="M30" s="56">
        <v>0</v>
      </c>
      <c r="N30" s="56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</v>
      </c>
      <c r="C31" s="49">
        <v>8</v>
      </c>
      <c r="D31" s="49">
        <v>8</v>
      </c>
      <c r="E31" s="49">
        <v>8</v>
      </c>
      <c r="F31" s="49">
        <v>8</v>
      </c>
      <c r="G31" s="49">
        <v>8</v>
      </c>
      <c r="H31" s="49">
        <v>8</v>
      </c>
      <c r="I31" s="49">
        <v>8</v>
      </c>
      <c r="J31" s="49">
        <v>8</v>
      </c>
      <c r="K31" s="49">
        <v>8</v>
      </c>
      <c r="L31" s="56">
        <v>8</v>
      </c>
      <c r="M31" s="56">
        <v>8</v>
      </c>
      <c r="N31" s="49">
        <v>8</v>
      </c>
      <c r="O31" s="49">
        <v>8</v>
      </c>
      <c r="P31" s="49">
        <v>8</v>
      </c>
      <c r="Q31" s="49">
        <v>8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</v>
      </c>
      <c r="AB31" s="49">
        <v>8</v>
      </c>
      <c r="AC31" s="49">
        <v>8</v>
      </c>
      <c r="AD31" s="49">
        <v>8</v>
      </c>
      <c r="AE31" s="49">
        <v>8</v>
      </c>
      <c r="AF31" s="49">
        <v>8</v>
      </c>
      <c r="AG31" s="59">
        <v>10</v>
      </c>
      <c r="AH31" s="52">
        <f t="shared" si="2"/>
        <v>8</v>
      </c>
      <c r="AI31" s="53">
        <f t="shared" si="3"/>
        <v>8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56">
        <v>0</v>
      </c>
      <c r="M32" s="56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140.80000000000001</v>
      </c>
      <c r="C34" s="56">
        <v>141.1</v>
      </c>
      <c r="D34" s="56">
        <v>136.4</v>
      </c>
      <c r="E34" s="56">
        <v>136.69999999999999</v>
      </c>
      <c r="F34" s="56">
        <v>135.80000000000001</v>
      </c>
      <c r="G34" s="56">
        <v>135.9</v>
      </c>
      <c r="H34" s="56">
        <v>136.1</v>
      </c>
      <c r="I34" s="56">
        <v>140</v>
      </c>
      <c r="J34" s="56">
        <v>143.9</v>
      </c>
      <c r="K34" s="56">
        <v>146.69999999999999</v>
      </c>
      <c r="L34" s="67">
        <v>146.5</v>
      </c>
      <c r="M34" s="67">
        <v>142.4</v>
      </c>
      <c r="N34" s="67">
        <v>143</v>
      </c>
      <c r="O34" s="67">
        <v>110.5</v>
      </c>
      <c r="P34" s="67">
        <v>139.80000000000001</v>
      </c>
      <c r="Q34" s="67">
        <v>147</v>
      </c>
      <c r="R34" s="67">
        <v>145</v>
      </c>
      <c r="S34" s="67">
        <v>146.69999999999999</v>
      </c>
      <c r="T34" s="67">
        <v>146.69999999999999</v>
      </c>
      <c r="U34" s="67">
        <v>148</v>
      </c>
      <c r="V34" s="67">
        <v>149</v>
      </c>
      <c r="W34" s="67">
        <v>150</v>
      </c>
      <c r="X34" s="67">
        <v>149.80000000000001</v>
      </c>
      <c r="Y34" s="67">
        <v>144.69999999999999</v>
      </c>
      <c r="Z34" s="67">
        <v>143.69999999999999</v>
      </c>
      <c r="AA34" s="67">
        <v>144.9</v>
      </c>
      <c r="AB34" s="67">
        <v>148.4</v>
      </c>
      <c r="AC34" s="67">
        <v>146.4</v>
      </c>
      <c r="AD34" s="67">
        <v>149.19999999999999</v>
      </c>
      <c r="AE34" s="56">
        <v>149.9</v>
      </c>
      <c r="AF34" s="56">
        <v>151.4</v>
      </c>
      <c r="AG34" s="59">
        <v>240</v>
      </c>
      <c r="AH34" s="52">
        <f t="shared" si="2"/>
        <v>151.4</v>
      </c>
      <c r="AI34" s="53">
        <f t="shared" si="3"/>
        <v>110.5</v>
      </c>
      <c r="AK34" s="54"/>
    </row>
    <row r="35" spans="1:41" ht="15.75" thickBot="1" x14ac:dyDescent="0.3">
      <c r="A35" s="239" t="s">
        <v>37</v>
      </c>
      <c r="B35" s="69">
        <f t="shared" ref="B35" si="4">SUM(B11:B33)</f>
        <v>447.3</v>
      </c>
      <c r="C35" s="69">
        <f t="shared" ref="C35:AF35" si="5">SUM(C11:C33)</f>
        <v>447.90000000000003</v>
      </c>
      <c r="D35" s="69">
        <f t="shared" si="5"/>
        <v>448.5</v>
      </c>
      <c r="E35" s="69">
        <f t="shared" si="5"/>
        <v>448.5</v>
      </c>
      <c r="F35" s="69">
        <f t="shared" si="5"/>
        <v>469.5</v>
      </c>
      <c r="G35" s="69">
        <f t="shared" si="5"/>
        <v>469.5</v>
      </c>
      <c r="H35" s="69">
        <f t="shared" si="5"/>
        <v>469.5</v>
      </c>
      <c r="I35" s="69">
        <f t="shared" si="5"/>
        <v>469.5</v>
      </c>
      <c r="J35" s="69">
        <f t="shared" si="5"/>
        <v>469.5</v>
      </c>
      <c r="K35" s="69">
        <f t="shared" si="5"/>
        <v>469.5</v>
      </c>
      <c r="L35" s="69">
        <f>SUM(L11:L33)</f>
        <v>469.7</v>
      </c>
      <c r="M35" s="69">
        <f t="shared" si="5"/>
        <v>469.7</v>
      </c>
      <c r="N35" s="69">
        <f t="shared" si="5"/>
        <v>474.69999999999993</v>
      </c>
      <c r="O35" s="69">
        <f t="shared" si="5"/>
        <v>474.5</v>
      </c>
      <c r="P35" s="69">
        <f t="shared" si="5"/>
        <v>474.4</v>
      </c>
      <c r="Q35" s="69">
        <f t="shared" si="5"/>
        <v>474.6</v>
      </c>
      <c r="R35" s="69">
        <f t="shared" si="5"/>
        <v>474.6</v>
      </c>
      <c r="S35" s="69">
        <f t="shared" si="5"/>
        <v>475.29999999999995</v>
      </c>
      <c r="T35" s="69">
        <f t="shared" si="5"/>
        <v>475.9</v>
      </c>
      <c r="U35" s="69">
        <f t="shared" si="5"/>
        <v>474.4</v>
      </c>
      <c r="V35" s="69">
        <f t="shared" si="5"/>
        <v>474.4</v>
      </c>
      <c r="W35" s="69">
        <f t="shared" si="5"/>
        <v>473</v>
      </c>
      <c r="X35" s="69">
        <f t="shared" si="5"/>
        <v>474.09999999999997</v>
      </c>
      <c r="Y35" s="69">
        <f t="shared" si="5"/>
        <v>475.9</v>
      </c>
      <c r="Z35" s="69">
        <f t="shared" si="5"/>
        <v>475.6</v>
      </c>
      <c r="AA35" s="69">
        <f t="shared" si="5"/>
        <v>475.4</v>
      </c>
      <c r="AB35" s="69">
        <f t="shared" si="5"/>
        <v>475.4</v>
      </c>
      <c r="AC35" s="69">
        <f t="shared" si="5"/>
        <v>479.2</v>
      </c>
      <c r="AD35" s="69">
        <f t="shared" si="5"/>
        <v>479.2</v>
      </c>
      <c r="AE35" s="69">
        <f t="shared" si="5"/>
        <v>476.1</v>
      </c>
      <c r="AF35" s="69">
        <f t="shared" si="5"/>
        <v>476.1</v>
      </c>
      <c r="AG35" s="59">
        <f>SUM(AG11:AG34)</f>
        <v>1287.4000000000001</v>
      </c>
      <c r="AH35" s="52">
        <f t="shared" si="2"/>
        <v>479.2</v>
      </c>
      <c r="AI35" s="53">
        <f t="shared" si="3"/>
        <v>447.3</v>
      </c>
      <c r="AK35" s="54"/>
    </row>
    <row r="36" spans="1:41" x14ac:dyDescent="0.25">
      <c r="A36" s="55" t="s">
        <v>38</v>
      </c>
      <c r="B36" s="48">
        <v>40</v>
      </c>
      <c r="C36" s="56">
        <v>143</v>
      </c>
      <c r="D36" s="56">
        <v>144.19999999999999</v>
      </c>
      <c r="E36" s="56">
        <v>144.19999999999999</v>
      </c>
      <c r="F36" s="56">
        <v>140</v>
      </c>
      <c r="G36" s="56">
        <v>140</v>
      </c>
      <c r="H36" s="56">
        <v>140</v>
      </c>
      <c r="I36" s="56">
        <v>140</v>
      </c>
      <c r="J36" s="56">
        <v>140</v>
      </c>
      <c r="K36" s="56">
        <v>140</v>
      </c>
      <c r="L36" s="49">
        <v>137.80000000000001</v>
      </c>
      <c r="M36" s="49">
        <v>137.69999999999999</v>
      </c>
      <c r="N36" s="49">
        <v>138.80000000000001</v>
      </c>
      <c r="O36" s="49">
        <v>140.9</v>
      </c>
      <c r="P36" s="49">
        <v>141.4</v>
      </c>
      <c r="Q36" s="49">
        <v>141.30000000000001</v>
      </c>
      <c r="R36" s="49">
        <v>140.30000000000001</v>
      </c>
      <c r="S36" s="49">
        <v>140</v>
      </c>
      <c r="T36" s="49">
        <v>139.30000000000001</v>
      </c>
      <c r="U36" s="49">
        <v>140.69999999999999</v>
      </c>
      <c r="V36" s="49">
        <v>140.69999999999999</v>
      </c>
      <c r="W36" s="49">
        <v>141.5</v>
      </c>
      <c r="X36" s="49">
        <v>141.30000000000001</v>
      </c>
      <c r="Y36" s="49">
        <v>141.19999999999999</v>
      </c>
      <c r="Z36" s="49">
        <v>141.19999999999999</v>
      </c>
      <c r="AA36" s="48">
        <v>141.9</v>
      </c>
      <c r="AB36" s="48">
        <v>141.9</v>
      </c>
      <c r="AC36" s="48">
        <v>142</v>
      </c>
      <c r="AD36" s="48">
        <v>142</v>
      </c>
      <c r="AE36" s="48">
        <v>142.4</v>
      </c>
      <c r="AF36" s="48">
        <v>142.4</v>
      </c>
      <c r="AG36" s="57">
        <v>144</v>
      </c>
      <c r="AH36" s="52">
        <f t="shared" si="2"/>
        <v>144.19999999999999</v>
      </c>
      <c r="AI36" s="53">
        <f t="shared" si="3"/>
        <v>40</v>
      </c>
      <c r="AK36" s="54"/>
    </row>
    <row r="37" spans="1:41" x14ac:dyDescent="0.25">
      <c r="A37" s="58" t="s">
        <v>39</v>
      </c>
      <c r="B37" s="56">
        <v>70.099999999999994</v>
      </c>
      <c r="C37" s="56">
        <v>70.5</v>
      </c>
      <c r="D37" s="56">
        <v>70.7</v>
      </c>
      <c r="E37" s="56">
        <v>70.7</v>
      </c>
      <c r="F37" s="56">
        <v>70.7</v>
      </c>
      <c r="G37" s="56">
        <v>70.7</v>
      </c>
      <c r="H37" s="56">
        <v>70.7</v>
      </c>
      <c r="I37" s="56">
        <v>70.7</v>
      </c>
      <c r="J37" s="56">
        <v>70.7</v>
      </c>
      <c r="K37" s="56">
        <v>70.7</v>
      </c>
      <c r="L37" s="70">
        <v>70</v>
      </c>
      <c r="M37" s="70">
        <v>70</v>
      </c>
      <c r="N37" s="70">
        <v>70.099999999999994</v>
      </c>
      <c r="O37" s="70">
        <v>70.599999999999994</v>
      </c>
      <c r="P37" s="70">
        <v>70.3</v>
      </c>
      <c r="Q37" s="70">
        <v>70.900000000000006</v>
      </c>
      <c r="R37" s="70">
        <v>71.2</v>
      </c>
      <c r="S37" s="70">
        <v>70.599999999999994</v>
      </c>
      <c r="T37" s="70">
        <v>70</v>
      </c>
      <c r="U37" s="70">
        <v>69.8</v>
      </c>
      <c r="V37" s="70">
        <v>69.8</v>
      </c>
      <c r="W37" s="70">
        <v>68.599999999999994</v>
      </c>
      <c r="X37" s="70">
        <v>69.099999999999994</v>
      </c>
      <c r="Y37" s="70">
        <v>70.099999999999994</v>
      </c>
      <c r="Z37" s="70">
        <v>70.099999999999994</v>
      </c>
      <c r="AA37" s="56">
        <v>70.5</v>
      </c>
      <c r="AB37" s="56">
        <v>70.5</v>
      </c>
      <c r="AC37" s="56">
        <v>70.5</v>
      </c>
      <c r="AD37" s="56">
        <v>70.5</v>
      </c>
      <c r="AE37" s="56">
        <v>68.900000000000006</v>
      </c>
      <c r="AF37" s="56">
        <v>68.900000000000006</v>
      </c>
      <c r="AG37" s="59">
        <v>70</v>
      </c>
      <c r="AH37" s="52">
        <f t="shared" si="2"/>
        <v>71.2</v>
      </c>
      <c r="AI37" s="53">
        <f t="shared" si="3"/>
        <v>68.599999999999994</v>
      </c>
      <c r="AK37" s="54"/>
    </row>
    <row r="38" spans="1:41" x14ac:dyDescent="0.25">
      <c r="A38" s="58" t="s">
        <v>40</v>
      </c>
      <c r="B38" s="56">
        <v>63</v>
      </c>
      <c r="C38" s="56">
        <v>63.1</v>
      </c>
      <c r="D38" s="56">
        <v>63.1</v>
      </c>
      <c r="E38" s="56">
        <v>63.1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36.700000000000003</v>
      </c>
      <c r="M38" s="70">
        <v>59</v>
      </c>
      <c r="N38" s="70">
        <v>59</v>
      </c>
      <c r="O38" s="70">
        <v>60</v>
      </c>
      <c r="P38" s="70">
        <v>59.8</v>
      </c>
      <c r="Q38" s="70">
        <v>59.8</v>
      </c>
      <c r="R38" s="70">
        <v>60.1</v>
      </c>
      <c r="S38" s="70">
        <v>60.33</v>
      </c>
      <c r="T38" s="70">
        <v>60</v>
      </c>
      <c r="U38" s="70">
        <v>60</v>
      </c>
      <c r="V38" s="70">
        <v>60</v>
      </c>
      <c r="W38" s="70">
        <v>59.4</v>
      </c>
      <c r="X38" s="70">
        <v>59.5</v>
      </c>
      <c r="Y38" s="70">
        <v>60.3</v>
      </c>
      <c r="Z38" s="70">
        <v>60</v>
      </c>
      <c r="AA38" s="56">
        <v>60</v>
      </c>
      <c r="AB38" s="56">
        <v>60</v>
      </c>
      <c r="AC38" s="56">
        <v>60.1</v>
      </c>
      <c r="AD38" s="56">
        <v>60.1</v>
      </c>
      <c r="AE38" s="56">
        <v>60</v>
      </c>
      <c r="AF38" s="56">
        <v>60</v>
      </c>
      <c r="AG38" s="59">
        <v>69</v>
      </c>
      <c r="AH38" s="52">
        <f t="shared" si="2"/>
        <v>63.1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29.5</v>
      </c>
      <c r="C39" s="56">
        <v>29.7</v>
      </c>
      <c r="D39" s="56">
        <v>29.7</v>
      </c>
      <c r="E39" s="56">
        <v>29.5</v>
      </c>
      <c r="F39" s="56">
        <v>29.5</v>
      </c>
      <c r="G39" s="56">
        <v>29.5</v>
      </c>
      <c r="H39" s="56">
        <v>29.5</v>
      </c>
      <c r="I39" s="56">
        <v>29.5</v>
      </c>
      <c r="J39" s="56">
        <v>29.5</v>
      </c>
      <c r="K39" s="56">
        <v>29.5</v>
      </c>
      <c r="L39" s="70">
        <v>29.5</v>
      </c>
      <c r="M39" s="70">
        <v>29.2</v>
      </c>
      <c r="N39" s="70">
        <v>29.5</v>
      </c>
      <c r="O39" s="70">
        <v>29.5</v>
      </c>
      <c r="P39" s="70">
        <v>29.5</v>
      </c>
      <c r="Q39" s="70">
        <v>29.5</v>
      </c>
      <c r="R39" s="70">
        <v>28.2</v>
      </c>
      <c r="S39" s="70">
        <v>0</v>
      </c>
      <c r="T39" s="70">
        <v>0</v>
      </c>
      <c r="U39" s="70">
        <v>29.7</v>
      </c>
      <c r="V39" s="70">
        <v>29.7</v>
      </c>
      <c r="W39" s="70">
        <v>29.7</v>
      </c>
      <c r="X39" s="70">
        <v>29.7</v>
      </c>
      <c r="Y39" s="70">
        <v>29.7</v>
      </c>
      <c r="Z39" s="70">
        <v>29.7</v>
      </c>
      <c r="AA39" s="56">
        <v>29.7</v>
      </c>
      <c r="AB39" s="56">
        <v>29.7</v>
      </c>
      <c r="AC39" s="56">
        <v>29.7</v>
      </c>
      <c r="AD39" s="56">
        <v>29.7</v>
      </c>
      <c r="AE39" s="56">
        <v>29.7</v>
      </c>
      <c r="AF39" s="56">
        <v>29.7</v>
      </c>
      <c r="AG39" s="59">
        <v>60</v>
      </c>
      <c r="AH39" s="52">
        <f t="shared" si="2"/>
        <v>29.7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0</v>
      </c>
      <c r="C40" s="56">
        <v>29.5</v>
      </c>
      <c r="D40" s="56">
        <v>29.5</v>
      </c>
      <c r="E40" s="56">
        <v>29.5</v>
      </c>
      <c r="F40" s="56">
        <v>29.5</v>
      </c>
      <c r="G40" s="56">
        <v>29.5</v>
      </c>
      <c r="H40" s="56">
        <v>29.5</v>
      </c>
      <c r="I40" s="56">
        <v>29.5</v>
      </c>
      <c r="J40" s="56">
        <v>29.5</v>
      </c>
      <c r="K40" s="56">
        <v>29.5</v>
      </c>
      <c r="L40" s="49">
        <v>29.6</v>
      </c>
      <c r="M40" s="49">
        <v>29.6</v>
      </c>
      <c r="N40" s="49">
        <v>28.4</v>
      </c>
      <c r="O40" s="49">
        <v>28.4</v>
      </c>
      <c r="P40" s="49">
        <v>28.4</v>
      </c>
      <c r="Q40" s="49">
        <v>28.3</v>
      </c>
      <c r="R40" s="49">
        <v>28.1</v>
      </c>
      <c r="S40" s="49">
        <v>30</v>
      </c>
      <c r="T40" s="49">
        <v>30</v>
      </c>
      <c r="U40" s="49">
        <v>30</v>
      </c>
      <c r="V40" s="49">
        <v>30</v>
      </c>
      <c r="W40" s="70">
        <v>30</v>
      </c>
      <c r="X40" s="70">
        <v>30</v>
      </c>
      <c r="Y40" s="70">
        <v>30</v>
      </c>
      <c r="Z40" s="70">
        <v>30</v>
      </c>
      <c r="AA40" s="56">
        <v>30</v>
      </c>
      <c r="AB40" s="56">
        <v>30</v>
      </c>
      <c r="AC40" s="56">
        <v>28.1</v>
      </c>
      <c r="AD40" s="56">
        <v>28.1</v>
      </c>
      <c r="AE40" s="56">
        <v>28.1</v>
      </c>
      <c r="AF40" s="56">
        <v>28.1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56">
        <v>10.6</v>
      </c>
      <c r="C42" s="71">
        <v>10.6</v>
      </c>
      <c r="D42" s="71">
        <v>10.6</v>
      </c>
      <c r="E42" s="71">
        <v>10.6</v>
      </c>
      <c r="F42" s="71">
        <v>10.6</v>
      </c>
      <c r="G42" s="71">
        <v>10.6</v>
      </c>
      <c r="H42" s="71">
        <v>10.6</v>
      </c>
      <c r="I42" s="71">
        <v>10.6</v>
      </c>
      <c r="J42" s="71">
        <v>10.6</v>
      </c>
      <c r="K42" s="71">
        <v>10.6</v>
      </c>
      <c r="L42" s="49">
        <v>10.6</v>
      </c>
      <c r="M42" s="49">
        <v>10.6</v>
      </c>
      <c r="N42" s="49">
        <v>10.6</v>
      </c>
      <c r="O42" s="49">
        <v>10</v>
      </c>
      <c r="P42" s="49">
        <v>10</v>
      </c>
      <c r="Q42" s="49">
        <v>10.6</v>
      </c>
      <c r="R42" s="49">
        <v>10.7</v>
      </c>
      <c r="S42" s="49">
        <v>10.7</v>
      </c>
      <c r="T42" s="49">
        <v>10.7</v>
      </c>
      <c r="U42" s="49">
        <v>10.7</v>
      </c>
      <c r="V42" s="49">
        <v>10.7</v>
      </c>
      <c r="W42" s="49">
        <v>10.7</v>
      </c>
      <c r="X42" s="49">
        <v>10.7</v>
      </c>
      <c r="Y42" s="49">
        <v>10.7</v>
      </c>
      <c r="Z42" s="49">
        <v>10.6</v>
      </c>
      <c r="AA42" s="56">
        <v>10.6</v>
      </c>
      <c r="AB42" s="56">
        <v>10.6</v>
      </c>
      <c r="AC42" s="56">
        <v>10.6</v>
      </c>
      <c r="AD42" s="56">
        <v>10.6</v>
      </c>
      <c r="AE42" s="56">
        <v>10.6</v>
      </c>
      <c r="AF42" s="56">
        <v>10.6</v>
      </c>
      <c r="AG42" s="59">
        <v>24</v>
      </c>
      <c r="AH42" s="52">
        <f t="shared" si="2"/>
        <v>10.7</v>
      </c>
      <c r="AI42" s="53">
        <f t="shared" si="3"/>
        <v>10</v>
      </c>
      <c r="AK42" s="54"/>
    </row>
    <row r="43" spans="1:41" x14ac:dyDescent="0.25">
      <c r="A43" s="58" t="s">
        <v>44</v>
      </c>
      <c r="B43" s="56">
        <v>1.8</v>
      </c>
      <c r="C43" s="56">
        <v>1.8</v>
      </c>
      <c r="D43" s="56">
        <v>1.8</v>
      </c>
      <c r="E43" s="56">
        <v>1.8</v>
      </c>
      <c r="F43" s="56">
        <v>1.8</v>
      </c>
      <c r="G43" s="56">
        <v>1.8</v>
      </c>
      <c r="H43" s="56">
        <v>1.8</v>
      </c>
      <c r="I43" s="56">
        <v>1.8</v>
      </c>
      <c r="J43" s="56">
        <v>1.8</v>
      </c>
      <c r="K43" s="56">
        <v>1.8</v>
      </c>
      <c r="L43" s="49">
        <v>1.8</v>
      </c>
      <c r="M43" s="49">
        <v>1.8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1.8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8</v>
      </c>
      <c r="C44" s="56">
        <v>8</v>
      </c>
      <c r="D44" s="56">
        <v>8</v>
      </c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56">
        <v>8</v>
      </c>
      <c r="K44" s="56">
        <v>8</v>
      </c>
      <c r="L44" s="49">
        <v>8</v>
      </c>
      <c r="M44" s="49">
        <v>8</v>
      </c>
      <c r="N44" s="49">
        <v>8</v>
      </c>
      <c r="O44" s="49">
        <v>8</v>
      </c>
      <c r="P44" s="49">
        <v>8</v>
      </c>
      <c r="Q44" s="49">
        <v>8</v>
      </c>
      <c r="R44" s="49">
        <v>8</v>
      </c>
      <c r="S44" s="49">
        <v>8</v>
      </c>
      <c r="T44" s="49">
        <v>8</v>
      </c>
      <c r="U44" s="49">
        <v>8</v>
      </c>
      <c r="V44" s="49">
        <v>8</v>
      </c>
      <c r="W44" s="49">
        <v>8</v>
      </c>
      <c r="X44" s="49">
        <v>8</v>
      </c>
      <c r="Y44" s="49">
        <v>8</v>
      </c>
      <c r="Z44" s="49">
        <v>8</v>
      </c>
      <c r="AA44" s="56">
        <v>8</v>
      </c>
      <c r="AB44" s="56">
        <v>8</v>
      </c>
      <c r="AC44" s="56">
        <v>8</v>
      </c>
      <c r="AD44" s="56">
        <v>8</v>
      </c>
      <c r="AE44" s="56">
        <v>8</v>
      </c>
      <c r="AF44" s="56">
        <v>8</v>
      </c>
      <c r="AG44" s="59">
        <v>14.1</v>
      </c>
      <c r="AH44" s="52">
        <f t="shared" si="2"/>
        <v>8</v>
      </c>
      <c r="AI44" s="53">
        <f t="shared" si="3"/>
        <v>8</v>
      </c>
      <c r="AK44" s="54"/>
      <c r="AL44" s="64"/>
      <c r="AO44" s="64"/>
    </row>
    <row r="45" spans="1:41" s="64" customFormat="1" x14ac:dyDescent="0.25">
      <c r="A45" s="72" t="s">
        <v>46</v>
      </c>
      <c r="B45" s="56">
        <v>10</v>
      </c>
      <c r="C45" s="56">
        <v>10</v>
      </c>
      <c r="D45" s="56">
        <v>10</v>
      </c>
      <c r="E45" s="56">
        <v>10</v>
      </c>
      <c r="F45" s="56">
        <v>10</v>
      </c>
      <c r="G45" s="56">
        <v>10</v>
      </c>
      <c r="H45" s="56">
        <v>10</v>
      </c>
      <c r="I45" s="56">
        <v>10</v>
      </c>
      <c r="J45" s="56">
        <v>10</v>
      </c>
      <c r="K45" s="56">
        <v>10</v>
      </c>
      <c r="L45" s="49">
        <v>10</v>
      </c>
      <c r="M45" s="49">
        <v>10</v>
      </c>
      <c r="N45" s="49">
        <v>10</v>
      </c>
      <c r="O45" s="49">
        <v>10</v>
      </c>
      <c r="P45" s="49">
        <v>10</v>
      </c>
      <c r="Q45" s="49">
        <v>10</v>
      </c>
      <c r="R45" s="49">
        <v>10</v>
      </c>
      <c r="S45" s="49">
        <v>14</v>
      </c>
      <c r="T45" s="49">
        <v>14</v>
      </c>
      <c r="U45" s="49">
        <v>5</v>
      </c>
      <c r="V45" s="49">
        <v>5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5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</v>
      </c>
      <c r="C46" s="56">
        <v>8</v>
      </c>
      <c r="D46" s="56">
        <v>8</v>
      </c>
      <c r="E46" s="56">
        <v>8</v>
      </c>
      <c r="F46" s="56">
        <v>8</v>
      </c>
      <c r="G46" s="56">
        <v>8</v>
      </c>
      <c r="H46" s="56">
        <v>8</v>
      </c>
      <c r="I46" s="56">
        <v>8</v>
      </c>
      <c r="J46" s="56">
        <v>8</v>
      </c>
      <c r="K46" s="56">
        <v>8</v>
      </c>
      <c r="L46" s="49">
        <v>8</v>
      </c>
      <c r="M46" s="49">
        <v>8</v>
      </c>
      <c r="N46" s="49">
        <v>8</v>
      </c>
      <c r="O46" s="49">
        <v>8</v>
      </c>
      <c r="P46" s="49">
        <v>8</v>
      </c>
      <c r="Q46" s="49">
        <v>8</v>
      </c>
      <c r="R46" s="49">
        <v>8</v>
      </c>
      <c r="S46" s="49">
        <v>8</v>
      </c>
      <c r="T46" s="49">
        <v>8</v>
      </c>
      <c r="U46" s="49">
        <v>8</v>
      </c>
      <c r="V46" s="49">
        <v>8</v>
      </c>
      <c r="W46" s="49">
        <v>8</v>
      </c>
      <c r="X46" s="49">
        <v>8.8000000000000007</v>
      </c>
      <c r="Y46" s="49">
        <v>8.8000000000000007</v>
      </c>
      <c r="Z46" s="49">
        <v>8.8000000000000007</v>
      </c>
      <c r="AA46" s="56">
        <v>8.8000000000000007</v>
      </c>
      <c r="AB46" s="56">
        <v>8.8000000000000007</v>
      </c>
      <c r="AC46" s="56">
        <v>7.5</v>
      </c>
      <c r="AD46" s="56">
        <v>7.5</v>
      </c>
      <c r="AE46" s="56">
        <v>8.1</v>
      </c>
      <c r="AF46" s="56">
        <v>8.1</v>
      </c>
      <c r="AG46" s="59">
        <v>10.050000000000001</v>
      </c>
      <c r="AH46" s="52">
        <f t="shared" si="2"/>
        <v>8.8000000000000007</v>
      </c>
      <c r="AI46" s="53">
        <f t="shared" si="3"/>
        <v>7.5</v>
      </c>
      <c r="AK46" s="54"/>
    </row>
    <row r="47" spans="1:41" x14ac:dyDescent="0.25">
      <c r="A47" s="58" t="s">
        <v>48</v>
      </c>
      <c r="B47" s="56">
        <v>6</v>
      </c>
      <c r="C47" s="56">
        <v>6</v>
      </c>
      <c r="D47" s="56">
        <v>6</v>
      </c>
      <c r="E47" s="56">
        <v>6</v>
      </c>
      <c r="F47" s="56">
        <v>6</v>
      </c>
      <c r="G47" s="56">
        <v>6</v>
      </c>
      <c r="H47" s="56">
        <v>6</v>
      </c>
      <c r="I47" s="56">
        <v>6</v>
      </c>
      <c r="J47" s="56">
        <v>6</v>
      </c>
      <c r="K47" s="56">
        <v>6</v>
      </c>
      <c r="L47" s="49">
        <v>6</v>
      </c>
      <c r="M47" s="49">
        <v>6</v>
      </c>
      <c r="N47" s="49">
        <v>6</v>
      </c>
      <c r="O47" s="49">
        <v>6</v>
      </c>
      <c r="P47" s="49">
        <v>6</v>
      </c>
      <c r="Q47" s="49">
        <v>6</v>
      </c>
      <c r="R47" s="49">
        <v>6</v>
      </c>
      <c r="S47" s="49">
        <v>6</v>
      </c>
      <c r="T47" s="49">
        <v>6</v>
      </c>
      <c r="U47" s="49">
        <v>6</v>
      </c>
      <c r="V47" s="49">
        <v>6</v>
      </c>
      <c r="W47" s="49">
        <v>6</v>
      </c>
      <c r="X47" s="49">
        <v>6</v>
      </c>
      <c r="Y47" s="49">
        <v>6</v>
      </c>
      <c r="Z47" s="49">
        <v>6</v>
      </c>
      <c r="AA47" s="56">
        <v>6</v>
      </c>
      <c r="AB47" s="56">
        <v>6</v>
      </c>
      <c r="AC47" s="56">
        <v>6</v>
      </c>
      <c r="AD47" s="56">
        <v>6</v>
      </c>
      <c r="AE47" s="56">
        <v>6</v>
      </c>
      <c r="AF47" s="56">
        <v>6</v>
      </c>
      <c r="AG47" s="59">
        <v>6.2</v>
      </c>
      <c r="AH47" s="52">
        <f t="shared" si="2"/>
        <v>6</v>
      </c>
      <c r="AI47" s="53">
        <f t="shared" si="3"/>
        <v>6</v>
      </c>
      <c r="AK47" s="54"/>
    </row>
    <row r="48" spans="1:41" ht="15.75" thickBot="1" x14ac:dyDescent="0.3">
      <c r="A48" s="65" t="s">
        <v>49</v>
      </c>
      <c r="B48" s="73">
        <f t="shared" ref="B48" si="6">B189</f>
        <v>3.54</v>
      </c>
      <c r="C48" s="73">
        <f t="shared" ref="C48:AF48" si="7">C189</f>
        <v>3.54</v>
      </c>
      <c r="D48" s="73">
        <f t="shared" si="7"/>
        <v>3.54</v>
      </c>
      <c r="E48" s="73">
        <f t="shared" si="7"/>
        <v>3.54</v>
      </c>
      <c r="F48" s="73">
        <f t="shared" si="7"/>
        <v>3.54</v>
      </c>
      <c r="G48" s="73">
        <f t="shared" si="7"/>
        <v>3.54</v>
      </c>
      <c r="H48" s="73">
        <f t="shared" si="7"/>
        <v>3.54</v>
      </c>
      <c r="I48" s="73">
        <f t="shared" si="7"/>
        <v>3.54</v>
      </c>
      <c r="J48" s="73">
        <f t="shared" si="7"/>
        <v>3.54</v>
      </c>
      <c r="K48" s="73">
        <f t="shared" si="7"/>
        <v>3.54</v>
      </c>
      <c r="L48" s="73">
        <f t="shared" si="7"/>
        <v>3.54</v>
      </c>
      <c r="M48" s="73">
        <f t="shared" si="7"/>
        <v>3.54</v>
      </c>
      <c r="N48" s="73">
        <f t="shared" si="7"/>
        <v>3.54</v>
      </c>
      <c r="O48" s="73">
        <f t="shared" si="7"/>
        <v>3.54</v>
      </c>
      <c r="P48" s="73">
        <f t="shared" si="7"/>
        <v>3.54</v>
      </c>
      <c r="Q48" s="73">
        <f t="shared" si="7"/>
        <v>3.54</v>
      </c>
      <c r="R48" s="73">
        <f t="shared" si="7"/>
        <v>3.54</v>
      </c>
      <c r="S48" s="73">
        <f t="shared" si="7"/>
        <v>3.54</v>
      </c>
      <c r="T48" s="73">
        <f t="shared" si="7"/>
        <v>3.54</v>
      </c>
      <c r="U48" s="73">
        <f t="shared" si="7"/>
        <v>3.54</v>
      </c>
      <c r="V48" s="73">
        <f t="shared" si="7"/>
        <v>3.54</v>
      </c>
      <c r="W48" s="73">
        <f t="shared" si="7"/>
        <v>3.54</v>
      </c>
      <c r="X48" s="73">
        <f t="shared" si="7"/>
        <v>3.54</v>
      </c>
      <c r="Y48" s="73">
        <f t="shared" si="7"/>
        <v>3.54</v>
      </c>
      <c r="Z48" s="73">
        <f t="shared" si="7"/>
        <v>3.54</v>
      </c>
      <c r="AA48" s="73">
        <f t="shared" si="7"/>
        <v>3.54</v>
      </c>
      <c r="AB48" s="73">
        <f t="shared" si="7"/>
        <v>3.54</v>
      </c>
      <c r="AC48" s="73">
        <f t="shared" si="7"/>
        <v>3.54</v>
      </c>
      <c r="AD48" s="73">
        <f t="shared" si="7"/>
        <v>3.54</v>
      </c>
      <c r="AE48" s="73">
        <f t="shared" si="7"/>
        <v>3.54</v>
      </c>
      <c r="AF48" s="73">
        <f t="shared" si="7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" si="8">SUM(B36:B48)</f>
        <v>250.54</v>
      </c>
      <c r="C49" s="69">
        <f t="shared" ref="C49:AG49" si="9">SUM(C36:C48)</f>
        <v>383.74000000000007</v>
      </c>
      <c r="D49" s="69">
        <f t="shared" si="9"/>
        <v>385.14000000000004</v>
      </c>
      <c r="E49" s="69">
        <f t="shared" si="9"/>
        <v>384.94000000000005</v>
      </c>
      <c r="F49" s="69">
        <f t="shared" si="9"/>
        <v>317.64000000000004</v>
      </c>
      <c r="G49" s="69">
        <f t="shared" si="9"/>
        <v>317.64000000000004</v>
      </c>
      <c r="H49" s="69">
        <f t="shared" si="9"/>
        <v>317.64000000000004</v>
      </c>
      <c r="I49" s="69">
        <f t="shared" si="9"/>
        <v>317.64000000000004</v>
      </c>
      <c r="J49" s="69">
        <f t="shared" si="9"/>
        <v>317.64000000000004</v>
      </c>
      <c r="K49" s="69">
        <f t="shared" si="9"/>
        <v>317.64000000000004</v>
      </c>
      <c r="L49" s="69">
        <f t="shared" si="9"/>
        <v>351.54000000000008</v>
      </c>
      <c r="M49" s="69">
        <f t="shared" si="9"/>
        <v>373.44000000000005</v>
      </c>
      <c r="N49" s="69">
        <f t="shared" si="9"/>
        <v>371.94</v>
      </c>
      <c r="O49" s="69">
        <f t="shared" si="9"/>
        <v>374.94</v>
      </c>
      <c r="P49" s="69">
        <f t="shared" si="9"/>
        <v>374.94</v>
      </c>
      <c r="Q49" s="69">
        <f t="shared" si="9"/>
        <v>375.94000000000005</v>
      </c>
      <c r="R49" s="69">
        <f t="shared" si="9"/>
        <v>374.14000000000004</v>
      </c>
      <c r="S49" s="69">
        <f t="shared" si="9"/>
        <v>351.17</v>
      </c>
      <c r="T49" s="69">
        <f t="shared" si="9"/>
        <v>349.54</v>
      </c>
      <c r="U49" s="69">
        <f t="shared" si="9"/>
        <v>371.44</v>
      </c>
      <c r="V49" s="69">
        <f t="shared" si="9"/>
        <v>371.44</v>
      </c>
      <c r="W49" s="69">
        <f t="shared" si="9"/>
        <v>379.44</v>
      </c>
      <c r="X49" s="69">
        <f t="shared" si="9"/>
        <v>380.64</v>
      </c>
      <c r="Y49" s="69">
        <f t="shared" si="9"/>
        <v>382.34</v>
      </c>
      <c r="Z49" s="69">
        <f t="shared" si="9"/>
        <v>381.94</v>
      </c>
      <c r="AA49" s="69">
        <f t="shared" si="9"/>
        <v>383.04</v>
      </c>
      <c r="AB49" s="69">
        <f t="shared" si="9"/>
        <v>383.04</v>
      </c>
      <c r="AC49" s="69">
        <f t="shared" si="9"/>
        <v>380.04000000000008</v>
      </c>
      <c r="AD49" s="69">
        <f t="shared" si="9"/>
        <v>380.04000000000008</v>
      </c>
      <c r="AE49" s="69">
        <f t="shared" si="9"/>
        <v>379.34000000000009</v>
      </c>
      <c r="AF49" s="69">
        <f t="shared" si="9"/>
        <v>379.34000000000009</v>
      </c>
      <c r="AG49" s="74">
        <f t="shared" si="9"/>
        <v>489.91</v>
      </c>
      <c r="AH49" s="52">
        <f t="shared" si="2"/>
        <v>385.14000000000004</v>
      </c>
      <c r="AI49" s="53">
        <f t="shared" si="3"/>
        <v>250.54</v>
      </c>
      <c r="AK49" s="54"/>
    </row>
    <row r="50" spans="1:37" x14ac:dyDescent="0.25">
      <c r="A50" s="55" t="s">
        <v>51</v>
      </c>
      <c r="B50" s="49">
        <v>29.8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14</v>
      </c>
      <c r="L50" s="75">
        <v>10.199999999999999</v>
      </c>
      <c r="M50" s="75">
        <v>20.3</v>
      </c>
      <c r="N50" s="75">
        <v>10.1</v>
      </c>
      <c r="O50" s="75">
        <v>10.3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14.2</v>
      </c>
      <c r="AA50" s="49">
        <v>54.7</v>
      </c>
      <c r="AB50" s="49">
        <v>54.7</v>
      </c>
      <c r="AC50" s="49">
        <v>39.5</v>
      </c>
      <c r="AD50" s="49">
        <v>13.8</v>
      </c>
      <c r="AE50" s="49">
        <v>0</v>
      </c>
      <c r="AF50" s="49">
        <v>0</v>
      </c>
      <c r="AG50" s="57">
        <v>60</v>
      </c>
      <c r="AH50" s="52">
        <f t="shared" si="2"/>
        <v>54.7</v>
      </c>
      <c r="AI50" s="53">
        <f t="shared" si="3"/>
        <v>0</v>
      </c>
      <c r="AK50" s="54"/>
    </row>
    <row r="51" spans="1:37" x14ac:dyDescent="0.25">
      <c r="A51" s="58" t="s">
        <v>52</v>
      </c>
      <c r="B51" s="70">
        <v>15.5</v>
      </c>
      <c r="C51" s="56">
        <v>6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5</v>
      </c>
      <c r="L51" s="75">
        <v>4</v>
      </c>
      <c r="M51" s="75">
        <v>9.5</v>
      </c>
      <c r="N51" s="75">
        <v>6.6</v>
      </c>
      <c r="O51" s="75">
        <v>11</v>
      </c>
      <c r="P51" s="70">
        <v>2.8</v>
      </c>
      <c r="Q51" s="70">
        <v>0</v>
      </c>
      <c r="R51" s="49">
        <v>0</v>
      </c>
      <c r="S51" s="49">
        <v>0</v>
      </c>
      <c r="T51" s="49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4.7</v>
      </c>
      <c r="AA51" s="70">
        <v>27</v>
      </c>
      <c r="AB51" s="70">
        <v>27</v>
      </c>
      <c r="AC51" s="70">
        <v>18.399999999999999</v>
      </c>
      <c r="AD51" s="70">
        <v>6.7</v>
      </c>
      <c r="AE51" s="70">
        <v>0</v>
      </c>
      <c r="AF51" s="70">
        <v>0</v>
      </c>
      <c r="AG51" s="59">
        <v>32</v>
      </c>
      <c r="AH51" s="52">
        <f t="shared" si="2"/>
        <v>27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7">
        <v>5.7</v>
      </c>
      <c r="C52" s="71">
        <v>2.2000000000000002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2</v>
      </c>
      <c r="L52" s="76">
        <v>1.5</v>
      </c>
      <c r="M52" s="76">
        <v>3.5</v>
      </c>
      <c r="N52" s="76">
        <v>2.4</v>
      </c>
      <c r="O52" s="76">
        <v>4</v>
      </c>
      <c r="P52" s="77">
        <v>1</v>
      </c>
      <c r="Q52" s="77">
        <v>0</v>
      </c>
      <c r="R52" s="49">
        <v>0</v>
      </c>
      <c r="S52" s="49">
        <v>0</v>
      </c>
      <c r="T52" s="49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1.7</v>
      </c>
      <c r="AA52" s="77">
        <v>9.8000000000000007</v>
      </c>
      <c r="AB52" s="77">
        <v>10</v>
      </c>
      <c r="AC52" s="77">
        <v>5</v>
      </c>
      <c r="AD52" s="77">
        <v>2.4</v>
      </c>
      <c r="AE52" s="77">
        <v>0</v>
      </c>
      <c r="AF52" s="77">
        <v>0</v>
      </c>
      <c r="AG52" s="78">
        <v>14</v>
      </c>
      <c r="AH52" s="52">
        <f t="shared" si="2"/>
        <v>10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 t="shared" ref="B53" si="10">SUM(B50:B52)</f>
        <v>51</v>
      </c>
      <c r="C53" s="69">
        <f t="shared" ref="C53:AF53" si="11">SUM(C50:C52)</f>
        <v>8.1999999999999993</v>
      </c>
      <c r="D53" s="69">
        <f t="shared" si="11"/>
        <v>0</v>
      </c>
      <c r="E53" s="69">
        <f t="shared" si="11"/>
        <v>0</v>
      </c>
      <c r="F53" s="69">
        <f t="shared" si="11"/>
        <v>0</v>
      </c>
      <c r="G53" s="69">
        <f t="shared" si="11"/>
        <v>0</v>
      </c>
      <c r="H53" s="69">
        <f t="shared" si="11"/>
        <v>0</v>
      </c>
      <c r="I53" s="69">
        <f t="shared" si="11"/>
        <v>0</v>
      </c>
      <c r="J53" s="69">
        <f t="shared" si="11"/>
        <v>0</v>
      </c>
      <c r="K53" s="69">
        <f t="shared" si="11"/>
        <v>21</v>
      </c>
      <c r="L53" s="69">
        <f t="shared" si="11"/>
        <v>15.7</v>
      </c>
      <c r="M53" s="69">
        <f t="shared" si="11"/>
        <v>33.299999999999997</v>
      </c>
      <c r="N53" s="69">
        <f t="shared" si="11"/>
        <v>19.099999999999998</v>
      </c>
      <c r="O53" s="69">
        <f t="shared" si="11"/>
        <v>25.3</v>
      </c>
      <c r="P53" s="69">
        <f t="shared" si="11"/>
        <v>3.8</v>
      </c>
      <c r="Q53" s="69">
        <f t="shared" si="11"/>
        <v>0</v>
      </c>
      <c r="R53" s="69">
        <f t="shared" si="11"/>
        <v>0</v>
      </c>
      <c r="S53" s="69">
        <f t="shared" si="11"/>
        <v>0</v>
      </c>
      <c r="T53" s="69">
        <f t="shared" si="11"/>
        <v>0</v>
      </c>
      <c r="U53" s="69">
        <f t="shared" si="11"/>
        <v>0</v>
      </c>
      <c r="V53" s="69">
        <f t="shared" si="11"/>
        <v>0</v>
      </c>
      <c r="W53" s="69">
        <f t="shared" si="11"/>
        <v>0</v>
      </c>
      <c r="X53" s="69">
        <f t="shared" si="11"/>
        <v>0</v>
      </c>
      <c r="Y53" s="69">
        <f t="shared" si="11"/>
        <v>0</v>
      </c>
      <c r="Z53" s="69">
        <f t="shared" si="11"/>
        <v>20.599999999999998</v>
      </c>
      <c r="AA53" s="69">
        <f t="shared" si="11"/>
        <v>91.5</v>
      </c>
      <c r="AB53" s="69">
        <f t="shared" si="11"/>
        <v>91.7</v>
      </c>
      <c r="AC53" s="69">
        <f t="shared" si="11"/>
        <v>62.9</v>
      </c>
      <c r="AD53" s="69">
        <f t="shared" si="11"/>
        <v>22.9</v>
      </c>
      <c r="AE53" s="69">
        <f t="shared" si="11"/>
        <v>0</v>
      </c>
      <c r="AF53" s="69">
        <f t="shared" si="11"/>
        <v>0</v>
      </c>
      <c r="AG53" s="74">
        <f>SUM(AG50:AG52)</f>
        <v>106</v>
      </c>
      <c r="AH53" s="52">
        <f t="shared" si="2"/>
        <v>91.7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72</v>
      </c>
      <c r="C54" s="49">
        <v>23.9</v>
      </c>
      <c r="D54" s="49">
        <v>30</v>
      </c>
      <c r="E54" s="49">
        <v>21.5</v>
      </c>
      <c r="F54" s="49">
        <v>21</v>
      </c>
      <c r="G54" s="49">
        <v>17</v>
      </c>
      <c r="H54" s="49">
        <v>14.3</v>
      </c>
      <c r="I54" s="49">
        <v>26</v>
      </c>
      <c r="J54" s="49">
        <v>24.2</v>
      </c>
      <c r="K54" s="49">
        <v>26</v>
      </c>
      <c r="L54" s="49">
        <v>37</v>
      </c>
      <c r="M54" s="49">
        <v>33.6</v>
      </c>
      <c r="N54" s="49">
        <v>25.2</v>
      </c>
      <c r="O54" s="49">
        <v>34</v>
      </c>
      <c r="P54" s="49">
        <v>34.200000000000003</v>
      </c>
      <c r="Q54" s="49">
        <v>51</v>
      </c>
      <c r="R54" s="49">
        <v>57</v>
      </c>
      <c r="S54" s="49">
        <v>57</v>
      </c>
      <c r="T54" s="49">
        <v>51.5</v>
      </c>
      <c r="U54" s="49">
        <v>62.6</v>
      </c>
      <c r="V54" s="49">
        <v>55</v>
      </c>
      <c r="W54" s="49">
        <v>55.5</v>
      </c>
      <c r="X54" s="49">
        <v>57.5</v>
      </c>
      <c r="Y54" s="49">
        <v>49.94</v>
      </c>
      <c r="Z54" s="49">
        <v>63.4</v>
      </c>
      <c r="AA54" s="49">
        <v>56.8</v>
      </c>
      <c r="AB54" s="49">
        <v>63.2</v>
      </c>
      <c r="AC54" s="49">
        <v>66.900000000000006</v>
      </c>
      <c r="AD54" s="49">
        <v>69.5</v>
      </c>
      <c r="AE54" s="49">
        <v>46.39</v>
      </c>
      <c r="AF54" s="49">
        <v>43.04</v>
      </c>
      <c r="AG54" s="57"/>
      <c r="AH54" s="52">
        <f t="shared" si="2"/>
        <v>72</v>
      </c>
      <c r="AI54" s="53">
        <f t="shared" si="3"/>
        <v>14.3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42.3</v>
      </c>
      <c r="Z55" s="79">
        <v>0</v>
      </c>
      <c r="AA55" s="70">
        <v>77.900000000000006</v>
      </c>
      <c r="AB55" s="70">
        <v>76.3</v>
      </c>
      <c r="AC55" s="70">
        <v>66.400000000000006</v>
      </c>
      <c r="AD55" s="70">
        <v>50.2</v>
      </c>
      <c r="AE55" s="70">
        <v>0</v>
      </c>
      <c r="AF55" s="70">
        <v>0</v>
      </c>
      <c r="AG55" s="59"/>
      <c r="AH55" s="52">
        <f t="shared" si="2"/>
        <v>77.900000000000006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100</v>
      </c>
      <c r="C56" s="70">
        <v>141</v>
      </c>
      <c r="D56" s="70">
        <v>155</v>
      </c>
      <c r="E56" s="70">
        <v>90</v>
      </c>
      <c r="F56" s="70">
        <v>100</v>
      </c>
      <c r="G56" s="70">
        <v>100</v>
      </c>
      <c r="H56" s="70">
        <v>118</v>
      </c>
      <c r="I56" s="49">
        <v>140</v>
      </c>
      <c r="J56" s="49">
        <v>151</v>
      </c>
      <c r="K56" s="49">
        <v>176</v>
      </c>
      <c r="L56" s="70">
        <v>150</v>
      </c>
      <c r="M56" s="70">
        <v>136</v>
      </c>
      <c r="N56" s="70">
        <v>171</v>
      </c>
      <c r="O56" s="70">
        <v>170</v>
      </c>
      <c r="P56" s="70">
        <v>157</v>
      </c>
      <c r="Q56" s="70">
        <v>167</v>
      </c>
      <c r="R56" s="70">
        <v>214</v>
      </c>
      <c r="S56" s="70">
        <v>143</v>
      </c>
      <c r="T56" s="70">
        <v>143</v>
      </c>
      <c r="U56" s="80">
        <v>164</v>
      </c>
      <c r="V56" s="80">
        <v>145</v>
      </c>
      <c r="W56" s="80">
        <v>125</v>
      </c>
      <c r="X56" s="80">
        <v>144</v>
      </c>
      <c r="Y56" s="80">
        <v>140</v>
      </c>
      <c r="Z56" s="80">
        <v>210</v>
      </c>
      <c r="AA56" s="70">
        <v>102</v>
      </c>
      <c r="AB56" s="70">
        <v>84.2</v>
      </c>
      <c r="AC56" s="70">
        <v>73.400000000000006</v>
      </c>
      <c r="AD56" s="70">
        <v>61.1</v>
      </c>
      <c r="AE56" s="70">
        <v>86.6</v>
      </c>
      <c r="AF56" s="70">
        <v>44.5</v>
      </c>
      <c r="AG56" s="81"/>
      <c r="AH56" s="52">
        <f t="shared" si="2"/>
        <v>214</v>
      </c>
      <c r="AI56" s="53">
        <f t="shared" si="3"/>
        <v>44.5</v>
      </c>
      <c r="AK56" s="54"/>
    </row>
    <row r="57" spans="1:37" x14ac:dyDescent="0.25">
      <c r="A57" s="58" t="s">
        <v>58</v>
      </c>
      <c r="B57" s="82">
        <v>22</v>
      </c>
      <c r="C57" s="82">
        <v>21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14</v>
      </c>
      <c r="L57" s="70">
        <v>14</v>
      </c>
      <c r="M57" s="70">
        <v>15</v>
      </c>
      <c r="N57" s="70">
        <v>14</v>
      </c>
      <c r="O57" s="70">
        <v>12.2</v>
      </c>
      <c r="P57" s="70">
        <v>12.5</v>
      </c>
      <c r="Q57" s="70">
        <v>12.5</v>
      </c>
      <c r="R57" s="70">
        <v>12.5</v>
      </c>
      <c r="S57" s="70">
        <v>11.2</v>
      </c>
      <c r="T57" s="70">
        <v>11.2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10</v>
      </c>
      <c r="AA57" s="82">
        <v>11</v>
      </c>
      <c r="AB57" s="82">
        <v>11</v>
      </c>
      <c r="AC57" s="82">
        <v>11</v>
      </c>
      <c r="AD57" s="82">
        <v>11</v>
      </c>
      <c r="AE57" s="82">
        <v>11</v>
      </c>
      <c r="AF57" s="82">
        <v>11</v>
      </c>
      <c r="AG57" s="81"/>
      <c r="AH57" s="52">
        <f t="shared" si="2"/>
        <v>22</v>
      </c>
      <c r="AI57" s="53">
        <f t="shared" si="3"/>
        <v>0</v>
      </c>
      <c r="AK57" s="54"/>
    </row>
    <row r="58" spans="1:37" x14ac:dyDescent="0.25">
      <c r="A58" s="58" t="s">
        <v>59</v>
      </c>
      <c r="B58" s="49">
        <v>59.9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49">
        <v>0</v>
      </c>
      <c r="M58" s="49">
        <v>0</v>
      </c>
      <c r="N58" s="49">
        <v>0</v>
      </c>
      <c r="O58" s="49">
        <v>57.5</v>
      </c>
      <c r="P58" s="49">
        <v>59.4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70">
        <v>0</v>
      </c>
      <c r="X58" s="70">
        <v>0</v>
      </c>
      <c r="Y58" s="49">
        <v>55.6</v>
      </c>
      <c r="Z58" s="49">
        <v>60.4</v>
      </c>
      <c r="AA58" s="49">
        <v>55.4</v>
      </c>
      <c r="AB58" s="49">
        <v>55</v>
      </c>
      <c r="AC58" s="49">
        <v>65.2</v>
      </c>
      <c r="AD58" s="49">
        <v>67.099999999999994</v>
      </c>
      <c r="AE58" s="49">
        <v>68.400000000000006</v>
      </c>
      <c r="AF58" s="49">
        <v>62.3</v>
      </c>
      <c r="AG58" s="81"/>
      <c r="AH58" s="52">
        <f t="shared" si="2"/>
        <v>68.400000000000006</v>
      </c>
      <c r="AI58" s="53">
        <f t="shared" si="3"/>
        <v>0</v>
      </c>
      <c r="AK58" s="54"/>
    </row>
    <row r="59" spans="1:37" x14ac:dyDescent="0.25">
      <c r="A59" s="58" t="s">
        <v>60</v>
      </c>
      <c r="B59" s="83">
        <v>9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83">
        <v>0</v>
      </c>
      <c r="O59" s="83">
        <v>0</v>
      </c>
      <c r="P59" s="83">
        <v>0</v>
      </c>
      <c r="Q59" s="83">
        <v>0</v>
      </c>
      <c r="R59" s="49">
        <v>0</v>
      </c>
      <c r="S59" s="49">
        <v>0</v>
      </c>
      <c r="T59" s="49">
        <v>0</v>
      </c>
      <c r="U59" s="83">
        <v>0</v>
      </c>
      <c r="V59" s="83">
        <v>0</v>
      </c>
      <c r="W59" s="70">
        <v>0</v>
      </c>
      <c r="X59" s="70">
        <v>0</v>
      </c>
      <c r="Y59" s="83">
        <v>8</v>
      </c>
      <c r="Z59" s="83">
        <v>8</v>
      </c>
      <c r="AA59" s="83">
        <v>8</v>
      </c>
      <c r="AB59" s="83">
        <v>8</v>
      </c>
      <c r="AC59" s="83">
        <v>8</v>
      </c>
      <c r="AD59" s="83">
        <v>8</v>
      </c>
      <c r="AE59" s="83">
        <v>0</v>
      </c>
      <c r="AF59" s="83">
        <v>4</v>
      </c>
      <c r="AG59" s="81"/>
      <c r="AH59" s="52">
        <f t="shared" si="2"/>
        <v>9</v>
      </c>
      <c r="AI59" s="53">
        <f t="shared" si="3"/>
        <v>0</v>
      </c>
      <c r="AK59" s="54"/>
    </row>
    <row r="60" spans="1:37" x14ac:dyDescent="0.25">
      <c r="A60" s="58" t="s">
        <v>61</v>
      </c>
      <c r="B60" s="83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49">
        <v>0</v>
      </c>
      <c r="M60" s="49">
        <v>0</v>
      </c>
      <c r="N60" s="83">
        <v>0</v>
      </c>
      <c r="O60" s="83">
        <v>0</v>
      </c>
      <c r="P60" s="83">
        <v>0</v>
      </c>
      <c r="Q60" s="83">
        <v>0</v>
      </c>
      <c r="R60" s="49">
        <v>0</v>
      </c>
      <c r="S60" s="49">
        <v>0</v>
      </c>
      <c r="T60" s="49">
        <v>0</v>
      </c>
      <c r="U60" s="83">
        <v>0</v>
      </c>
      <c r="V60" s="83">
        <v>0</v>
      </c>
      <c r="W60" s="70">
        <v>0</v>
      </c>
      <c r="X60" s="70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49">
        <v>0</v>
      </c>
      <c r="S61" s="49">
        <v>0</v>
      </c>
      <c r="T61" s="49">
        <v>0</v>
      </c>
      <c r="U61" s="83">
        <v>0</v>
      </c>
      <c r="V61" s="83">
        <v>0</v>
      </c>
      <c r="W61" s="70">
        <v>0</v>
      </c>
      <c r="X61" s="70">
        <v>0</v>
      </c>
      <c r="Y61" s="82">
        <v>0</v>
      </c>
      <c r="Z61" s="82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49">
        <v>0</v>
      </c>
      <c r="S62" s="49">
        <v>0</v>
      </c>
      <c r="T62" s="49">
        <v>0</v>
      </c>
      <c r="U62" s="83">
        <v>0</v>
      </c>
      <c r="V62" s="83">
        <v>0</v>
      </c>
      <c r="W62" s="70">
        <v>0</v>
      </c>
      <c r="X62" s="70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70">
        <v>0</v>
      </c>
      <c r="M63" s="70">
        <v>0</v>
      </c>
      <c r="N63" s="85">
        <v>0</v>
      </c>
      <c r="O63" s="85">
        <v>0</v>
      </c>
      <c r="P63" s="85">
        <v>0</v>
      </c>
      <c r="Q63" s="85">
        <v>0</v>
      </c>
      <c r="R63" s="49">
        <v>0</v>
      </c>
      <c r="S63" s="49">
        <v>0</v>
      </c>
      <c r="T63" s="49">
        <v>0</v>
      </c>
      <c r="U63" s="83">
        <v>0</v>
      </c>
      <c r="V63" s="83">
        <v>0</v>
      </c>
      <c r="W63" s="70">
        <v>0</v>
      </c>
      <c r="X63" s="70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5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85">
        <v>0</v>
      </c>
      <c r="O64" s="85">
        <v>0</v>
      </c>
      <c r="P64" s="85">
        <v>0</v>
      </c>
      <c r="Q64" s="85">
        <v>0</v>
      </c>
      <c r="R64" s="49">
        <v>0</v>
      </c>
      <c r="S64" s="49">
        <v>0</v>
      </c>
      <c r="T64" s="49">
        <v>0</v>
      </c>
      <c r="U64" s="83">
        <v>0</v>
      </c>
      <c r="V64" s="83">
        <v>0</v>
      </c>
      <c r="W64" s="70">
        <v>0</v>
      </c>
      <c r="X64" s="70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" si="12">SUM(B54:B64)</f>
        <v>262.89999999999998</v>
      </c>
      <c r="C65" s="69">
        <f t="shared" ref="C65:AF65" si="13">SUM(C54:C64)</f>
        <v>185.9</v>
      </c>
      <c r="D65" s="69">
        <f t="shared" si="13"/>
        <v>185</v>
      </c>
      <c r="E65" s="69">
        <f t="shared" si="13"/>
        <v>111.5</v>
      </c>
      <c r="F65" s="69">
        <f t="shared" si="13"/>
        <v>121</v>
      </c>
      <c r="G65" s="69">
        <f t="shared" si="13"/>
        <v>117</v>
      </c>
      <c r="H65" s="69">
        <f t="shared" si="13"/>
        <v>132.30000000000001</v>
      </c>
      <c r="I65" s="69">
        <f t="shared" si="13"/>
        <v>166</v>
      </c>
      <c r="J65" s="69">
        <f t="shared" si="13"/>
        <v>175.2</v>
      </c>
      <c r="K65" s="69">
        <f t="shared" si="13"/>
        <v>216</v>
      </c>
      <c r="L65" s="69">
        <f t="shared" si="13"/>
        <v>201</v>
      </c>
      <c r="M65" s="69">
        <f t="shared" si="13"/>
        <v>184.6</v>
      </c>
      <c r="N65" s="69">
        <f t="shared" si="13"/>
        <v>210.2</v>
      </c>
      <c r="O65" s="69">
        <f t="shared" si="13"/>
        <v>273.7</v>
      </c>
      <c r="P65" s="69">
        <f t="shared" si="13"/>
        <v>263.09999999999997</v>
      </c>
      <c r="Q65" s="69">
        <f t="shared" si="13"/>
        <v>230.5</v>
      </c>
      <c r="R65" s="69">
        <f t="shared" si="13"/>
        <v>283.5</v>
      </c>
      <c r="S65" s="69">
        <f t="shared" si="13"/>
        <v>211.2</v>
      </c>
      <c r="T65" s="69">
        <f t="shared" si="13"/>
        <v>205.7</v>
      </c>
      <c r="U65" s="69">
        <f t="shared" si="13"/>
        <v>226.6</v>
      </c>
      <c r="V65" s="69">
        <f t="shared" si="13"/>
        <v>200</v>
      </c>
      <c r="W65" s="69">
        <f t="shared" si="13"/>
        <v>180.5</v>
      </c>
      <c r="X65" s="69">
        <f t="shared" si="13"/>
        <v>201.5</v>
      </c>
      <c r="Y65" s="69">
        <f t="shared" si="13"/>
        <v>295.84000000000003</v>
      </c>
      <c r="Z65" s="69">
        <f t="shared" si="13"/>
        <v>351.79999999999995</v>
      </c>
      <c r="AA65" s="69">
        <f t="shared" si="13"/>
        <v>311.09999999999997</v>
      </c>
      <c r="AB65" s="69">
        <f t="shared" si="13"/>
        <v>297.7</v>
      </c>
      <c r="AC65" s="69">
        <f t="shared" si="13"/>
        <v>290.90000000000003</v>
      </c>
      <c r="AD65" s="69">
        <f t="shared" si="13"/>
        <v>266.89999999999998</v>
      </c>
      <c r="AE65" s="69">
        <f t="shared" si="13"/>
        <v>212.39000000000001</v>
      </c>
      <c r="AF65" s="69">
        <f t="shared" si="13"/>
        <v>164.83999999999997</v>
      </c>
      <c r="AG65" s="74">
        <f>SUM(AG54:AG64)</f>
        <v>0</v>
      </c>
      <c r="AH65" s="52">
        <f t="shared" si="2"/>
        <v>351.79999999999995</v>
      </c>
      <c r="AI65" s="53">
        <f t="shared" si="3"/>
        <v>111.5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5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" si="14">SUM(B66:B68)</f>
        <v>0</v>
      </c>
      <c r="C69" s="69">
        <f t="shared" ref="C69:AF69" si="15">SUM(C66:C68)</f>
        <v>0</v>
      </c>
      <c r="D69" s="69">
        <f t="shared" si="15"/>
        <v>0</v>
      </c>
      <c r="E69" s="69">
        <f t="shared" si="15"/>
        <v>0</v>
      </c>
      <c r="F69" s="69">
        <f t="shared" si="15"/>
        <v>0</v>
      </c>
      <c r="G69" s="69">
        <f t="shared" si="15"/>
        <v>0</v>
      </c>
      <c r="H69" s="69">
        <f t="shared" si="15"/>
        <v>0</v>
      </c>
      <c r="I69" s="69">
        <f t="shared" si="15"/>
        <v>0</v>
      </c>
      <c r="J69" s="69">
        <f t="shared" si="15"/>
        <v>0</v>
      </c>
      <c r="K69" s="69">
        <f t="shared" si="15"/>
        <v>0</v>
      </c>
      <c r="L69" s="69">
        <f t="shared" si="15"/>
        <v>0</v>
      </c>
      <c r="M69" s="69">
        <f t="shared" si="15"/>
        <v>0</v>
      </c>
      <c r="N69" s="69">
        <f t="shared" si="15"/>
        <v>0</v>
      </c>
      <c r="O69" s="69">
        <f t="shared" si="15"/>
        <v>0</v>
      </c>
      <c r="P69" s="69">
        <f t="shared" si="15"/>
        <v>0</v>
      </c>
      <c r="Q69" s="69">
        <f t="shared" si="15"/>
        <v>0</v>
      </c>
      <c r="R69" s="69">
        <f t="shared" si="15"/>
        <v>0</v>
      </c>
      <c r="S69" s="69">
        <f t="shared" si="15"/>
        <v>0</v>
      </c>
      <c r="T69" s="69">
        <f t="shared" si="15"/>
        <v>0</v>
      </c>
      <c r="U69" s="69">
        <f t="shared" si="15"/>
        <v>0</v>
      </c>
      <c r="V69" s="69">
        <f t="shared" si="15"/>
        <v>0</v>
      </c>
      <c r="W69" s="69">
        <f t="shared" si="15"/>
        <v>0</v>
      </c>
      <c r="X69" s="69">
        <f t="shared" si="15"/>
        <v>0</v>
      </c>
      <c r="Y69" s="69">
        <f t="shared" si="15"/>
        <v>0</v>
      </c>
      <c r="Z69" s="69">
        <f t="shared" si="15"/>
        <v>0</v>
      </c>
      <c r="AA69" s="69">
        <f t="shared" si="15"/>
        <v>0</v>
      </c>
      <c r="AB69" s="69">
        <f t="shared" si="15"/>
        <v>0</v>
      </c>
      <c r="AC69" s="69">
        <f t="shared" si="15"/>
        <v>0</v>
      </c>
      <c r="AD69" s="69">
        <f t="shared" si="15"/>
        <v>0</v>
      </c>
      <c r="AE69" s="69">
        <f t="shared" si="15"/>
        <v>0</v>
      </c>
      <c r="AF69" s="69">
        <f t="shared" si="15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>
        <v>80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80</v>
      </c>
      <c r="AI70" s="53">
        <f t="shared" si="3"/>
        <v>80</v>
      </c>
    </row>
    <row r="71" spans="1:37" ht="15.75" thickBot="1" x14ac:dyDescent="0.3">
      <c r="A71" s="90" t="s">
        <v>72</v>
      </c>
      <c r="B71" s="91">
        <f t="shared" ref="B71" si="16">B69+B65+B53+B49+B35+B70</f>
        <v>1091.74</v>
      </c>
      <c r="C71" s="91">
        <f t="shared" ref="C71:AG71" si="17">C69+C65+C53+C49+C35+C70</f>
        <v>1025.74</v>
      </c>
      <c r="D71" s="91">
        <f t="shared" si="17"/>
        <v>1018.6400000000001</v>
      </c>
      <c r="E71" s="91">
        <f t="shared" si="17"/>
        <v>944.94</v>
      </c>
      <c r="F71" s="91">
        <f t="shared" si="17"/>
        <v>908.1400000000001</v>
      </c>
      <c r="G71" s="91">
        <f t="shared" si="17"/>
        <v>904.1400000000001</v>
      </c>
      <c r="H71" s="91">
        <f t="shared" si="17"/>
        <v>919.44</v>
      </c>
      <c r="I71" s="91">
        <f t="shared" si="17"/>
        <v>953.1400000000001</v>
      </c>
      <c r="J71" s="91">
        <f t="shared" si="17"/>
        <v>962.34</v>
      </c>
      <c r="K71" s="91">
        <f t="shared" si="17"/>
        <v>1024.1400000000001</v>
      </c>
      <c r="L71" s="91">
        <f t="shared" si="17"/>
        <v>1037.94</v>
      </c>
      <c r="M71" s="91">
        <f t="shared" si="17"/>
        <v>1061.04</v>
      </c>
      <c r="N71" s="91">
        <f t="shared" si="17"/>
        <v>1075.94</v>
      </c>
      <c r="O71" s="91">
        <f t="shared" si="17"/>
        <v>1148.44</v>
      </c>
      <c r="P71" s="91">
        <f t="shared" si="17"/>
        <v>1116.2399999999998</v>
      </c>
      <c r="Q71" s="91">
        <f t="shared" si="17"/>
        <v>1081.04</v>
      </c>
      <c r="R71" s="91">
        <f t="shared" si="17"/>
        <v>1132.2400000000002</v>
      </c>
      <c r="S71" s="91">
        <f t="shared" si="17"/>
        <v>1037.67</v>
      </c>
      <c r="T71" s="91">
        <f t="shared" si="17"/>
        <v>1031.1399999999999</v>
      </c>
      <c r="U71" s="91">
        <f t="shared" si="17"/>
        <v>1072.44</v>
      </c>
      <c r="V71" s="91">
        <f t="shared" si="17"/>
        <v>1045.8400000000001</v>
      </c>
      <c r="W71" s="91">
        <f t="shared" si="17"/>
        <v>1032.94</v>
      </c>
      <c r="X71" s="91">
        <f t="shared" si="17"/>
        <v>1056.24</v>
      </c>
      <c r="Y71" s="91">
        <f t="shared" si="17"/>
        <v>1154.08</v>
      </c>
      <c r="Z71" s="91">
        <f t="shared" si="17"/>
        <v>1229.94</v>
      </c>
      <c r="AA71" s="91">
        <f t="shared" si="17"/>
        <v>1261.04</v>
      </c>
      <c r="AB71" s="91">
        <f t="shared" si="17"/>
        <v>1247.8400000000001</v>
      </c>
      <c r="AC71" s="91">
        <f t="shared" si="17"/>
        <v>1213.0400000000002</v>
      </c>
      <c r="AD71" s="91">
        <f t="shared" si="17"/>
        <v>1149.04</v>
      </c>
      <c r="AE71" s="91">
        <f t="shared" si="17"/>
        <v>1067.8300000000002</v>
      </c>
      <c r="AF71" s="91">
        <f t="shared" si="17"/>
        <v>1020.2800000000001</v>
      </c>
      <c r="AG71" s="74">
        <f t="shared" si="17"/>
        <v>1938.71</v>
      </c>
      <c r="AH71" s="52">
        <f t="shared" si="2"/>
        <v>1261.04</v>
      </c>
      <c r="AI71" s="53">
        <f t="shared" si="3"/>
        <v>904.1400000000001</v>
      </c>
    </row>
    <row r="72" spans="1:37" x14ac:dyDescent="0.25">
      <c r="A72" s="55" t="s">
        <v>73</v>
      </c>
      <c r="B72" s="82">
        <f t="shared" ref="B72" si="18">IF(B57&lt;0,B57*-1,0)</f>
        <v>0</v>
      </c>
      <c r="C72" s="82">
        <f t="shared" ref="C72:Q72" si="19">IF(C57&lt;0,C57*-1,0)</f>
        <v>0</v>
      </c>
      <c r="D72" s="82">
        <f t="shared" si="19"/>
        <v>0</v>
      </c>
      <c r="E72" s="82">
        <f t="shared" si="19"/>
        <v>0</v>
      </c>
      <c r="F72" s="82">
        <f t="shared" si="19"/>
        <v>0</v>
      </c>
      <c r="G72" s="82">
        <f t="shared" si="19"/>
        <v>0</v>
      </c>
      <c r="H72" s="82">
        <f t="shared" si="19"/>
        <v>0</v>
      </c>
      <c r="I72" s="82">
        <f t="shared" si="19"/>
        <v>0</v>
      </c>
      <c r="J72" s="82">
        <f t="shared" si="19"/>
        <v>0</v>
      </c>
      <c r="K72" s="82">
        <f t="shared" si="19"/>
        <v>0</v>
      </c>
      <c r="L72" s="82">
        <f t="shared" si="19"/>
        <v>0</v>
      </c>
      <c r="M72" s="82">
        <f t="shared" si="19"/>
        <v>0</v>
      </c>
      <c r="N72" s="82">
        <f t="shared" si="19"/>
        <v>0</v>
      </c>
      <c r="O72" s="82">
        <f t="shared" si="19"/>
        <v>0</v>
      </c>
      <c r="P72" s="82">
        <f t="shared" si="19"/>
        <v>0</v>
      </c>
      <c r="Q72" s="82">
        <f t="shared" si="19"/>
        <v>0</v>
      </c>
      <c r="R72" s="82">
        <f>IF(R57&lt;0,R57*-1,0)</f>
        <v>0</v>
      </c>
      <c r="S72" s="82">
        <f t="shared" ref="S72:AF72" si="20">IF(S57&lt;0,S57*-1,0)</f>
        <v>0</v>
      </c>
      <c r="T72" s="82">
        <f t="shared" si="20"/>
        <v>0</v>
      </c>
      <c r="U72" s="82">
        <f t="shared" si="20"/>
        <v>0</v>
      </c>
      <c r="V72" s="82">
        <f t="shared" si="20"/>
        <v>0</v>
      </c>
      <c r="W72" s="82">
        <f t="shared" si="20"/>
        <v>0</v>
      </c>
      <c r="X72" s="82">
        <f t="shared" si="20"/>
        <v>0</v>
      </c>
      <c r="Y72" s="82">
        <f t="shared" si="20"/>
        <v>0</v>
      </c>
      <c r="Z72" s="82">
        <f t="shared" si="20"/>
        <v>0</v>
      </c>
      <c r="AA72" s="82">
        <f t="shared" si="20"/>
        <v>0</v>
      </c>
      <c r="AB72" s="82">
        <f t="shared" si="20"/>
        <v>0</v>
      </c>
      <c r="AC72" s="82">
        <f t="shared" si="20"/>
        <v>0</v>
      </c>
      <c r="AD72" s="82">
        <f t="shared" si="20"/>
        <v>0</v>
      </c>
      <c r="AE72" s="82">
        <f t="shared" si="20"/>
        <v>0</v>
      </c>
      <c r="AF72" s="82">
        <f t="shared" si="20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" si="21">IF(B55&lt;0,B55*-1,0)</f>
        <v>0</v>
      </c>
      <c r="C73" s="82">
        <f t="shared" ref="C73:Q73" si="22">IF(C55&lt;0,C55*-1,0)</f>
        <v>0</v>
      </c>
      <c r="D73" s="82">
        <f t="shared" si="22"/>
        <v>0</v>
      </c>
      <c r="E73" s="82">
        <f t="shared" si="22"/>
        <v>0</v>
      </c>
      <c r="F73" s="82">
        <f t="shared" si="22"/>
        <v>0</v>
      </c>
      <c r="G73" s="82">
        <f t="shared" si="22"/>
        <v>0</v>
      </c>
      <c r="H73" s="82">
        <f t="shared" si="22"/>
        <v>0</v>
      </c>
      <c r="I73" s="82">
        <f t="shared" si="22"/>
        <v>0</v>
      </c>
      <c r="J73" s="82">
        <f t="shared" si="22"/>
        <v>0</v>
      </c>
      <c r="K73" s="82">
        <f t="shared" si="22"/>
        <v>0</v>
      </c>
      <c r="L73" s="82">
        <f t="shared" si="22"/>
        <v>0</v>
      </c>
      <c r="M73" s="82">
        <f t="shared" si="22"/>
        <v>0</v>
      </c>
      <c r="N73" s="82">
        <f t="shared" si="22"/>
        <v>0</v>
      </c>
      <c r="O73" s="82">
        <f t="shared" si="22"/>
        <v>0</v>
      </c>
      <c r="P73" s="82">
        <f t="shared" si="22"/>
        <v>0</v>
      </c>
      <c r="Q73" s="82">
        <f t="shared" si="22"/>
        <v>0</v>
      </c>
      <c r="R73" s="82">
        <f>IF(R55&lt;0,R55*-1,0)</f>
        <v>0</v>
      </c>
      <c r="S73" s="82">
        <f t="shared" ref="S73:AF73" si="23">IF(S55&lt;0,S55*-1,0)</f>
        <v>0</v>
      </c>
      <c r="T73" s="82">
        <f t="shared" si="23"/>
        <v>0</v>
      </c>
      <c r="U73" s="82">
        <f t="shared" si="23"/>
        <v>0</v>
      </c>
      <c r="V73" s="82">
        <f t="shared" si="23"/>
        <v>0</v>
      </c>
      <c r="W73" s="82">
        <f t="shared" si="23"/>
        <v>0</v>
      </c>
      <c r="X73" s="82">
        <f t="shared" si="23"/>
        <v>0</v>
      </c>
      <c r="Y73" s="82">
        <f t="shared" si="23"/>
        <v>0</v>
      </c>
      <c r="Z73" s="82">
        <f t="shared" si="23"/>
        <v>0</v>
      </c>
      <c r="AA73" s="82">
        <f t="shared" si="23"/>
        <v>0</v>
      </c>
      <c r="AB73" s="82">
        <f t="shared" si="23"/>
        <v>0</v>
      </c>
      <c r="AC73" s="82">
        <f t="shared" si="23"/>
        <v>0</v>
      </c>
      <c r="AD73" s="82">
        <f t="shared" si="23"/>
        <v>0</v>
      </c>
      <c r="AE73" s="82">
        <f t="shared" si="23"/>
        <v>0</v>
      </c>
      <c r="AF73" s="82">
        <f t="shared" si="23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" si="24">IF(B58&lt;0,B58*-1,0)</f>
        <v>0</v>
      </c>
      <c r="C74" s="82">
        <f t="shared" ref="C74:Q74" si="25">IF(C58&lt;0,C58*-1,0)</f>
        <v>0</v>
      </c>
      <c r="D74" s="82">
        <f t="shared" si="25"/>
        <v>0</v>
      </c>
      <c r="E74" s="82">
        <f t="shared" si="25"/>
        <v>0</v>
      </c>
      <c r="F74" s="82">
        <f t="shared" si="25"/>
        <v>0</v>
      </c>
      <c r="G74" s="82">
        <f t="shared" si="25"/>
        <v>0</v>
      </c>
      <c r="H74" s="82">
        <f t="shared" si="25"/>
        <v>0</v>
      </c>
      <c r="I74" s="82">
        <f t="shared" si="25"/>
        <v>0</v>
      </c>
      <c r="J74" s="82">
        <f t="shared" si="25"/>
        <v>0</v>
      </c>
      <c r="K74" s="82">
        <f t="shared" si="25"/>
        <v>0</v>
      </c>
      <c r="L74" s="82">
        <f t="shared" si="25"/>
        <v>0</v>
      </c>
      <c r="M74" s="82">
        <f t="shared" si="25"/>
        <v>0</v>
      </c>
      <c r="N74" s="82">
        <f t="shared" si="25"/>
        <v>0</v>
      </c>
      <c r="O74" s="82">
        <f t="shared" si="25"/>
        <v>0</v>
      </c>
      <c r="P74" s="82">
        <f t="shared" si="25"/>
        <v>0</v>
      </c>
      <c r="Q74" s="82">
        <f t="shared" si="25"/>
        <v>0</v>
      </c>
      <c r="R74" s="82">
        <f>IF(R58&lt;0,R58*-1,0)</f>
        <v>0</v>
      </c>
      <c r="S74" s="82">
        <f t="shared" ref="S74:AF74" si="26">IF(S58&lt;0,S58*-1,0)</f>
        <v>0</v>
      </c>
      <c r="T74" s="82">
        <f t="shared" si="26"/>
        <v>0</v>
      </c>
      <c r="U74" s="82">
        <f t="shared" si="26"/>
        <v>0</v>
      </c>
      <c r="V74" s="82">
        <f t="shared" si="26"/>
        <v>0</v>
      </c>
      <c r="W74" s="82">
        <f t="shared" si="26"/>
        <v>0</v>
      </c>
      <c r="X74" s="82">
        <f t="shared" si="26"/>
        <v>0</v>
      </c>
      <c r="Y74" s="82">
        <f t="shared" si="26"/>
        <v>0</v>
      </c>
      <c r="Z74" s="82">
        <f t="shared" si="26"/>
        <v>0</v>
      </c>
      <c r="AA74" s="82">
        <f t="shared" si="26"/>
        <v>0</v>
      </c>
      <c r="AB74" s="82">
        <f t="shared" si="26"/>
        <v>0</v>
      </c>
      <c r="AC74" s="82">
        <f t="shared" si="26"/>
        <v>0</v>
      </c>
      <c r="AD74" s="82">
        <f t="shared" si="26"/>
        <v>0</v>
      </c>
      <c r="AE74" s="82">
        <f t="shared" si="26"/>
        <v>0</v>
      </c>
      <c r="AF74" s="82">
        <f t="shared" si="2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 t="shared" ref="B75" si="27">IF(B56&lt;0,B56*-1,0)</f>
        <v>0</v>
      </c>
      <c r="C75" s="82">
        <f t="shared" ref="C75:AF75" si="28">IF(C56&lt;0,C56*-1,0)</f>
        <v>0</v>
      </c>
      <c r="D75" s="82">
        <f t="shared" si="28"/>
        <v>0</v>
      </c>
      <c r="E75" s="82">
        <f t="shared" si="28"/>
        <v>0</v>
      </c>
      <c r="F75" s="82">
        <f t="shared" si="28"/>
        <v>0</v>
      </c>
      <c r="G75" s="82">
        <f t="shared" si="28"/>
        <v>0</v>
      </c>
      <c r="H75" s="82">
        <f t="shared" si="28"/>
        <v>0</v>
      </c>
      <c r="I75" s="82">
        <f t="shared" si="28"/>
        <v>0</v>
      </c>
      <c r="J75" s="82">
        <f t="shared" si="28"/>
        <v>0</v>
      </c>
      <c r="K75" s="82">
        <f t="shared" si="28"/>
        <v>0</v>
      </c>
      <c r="L75" s="82">
        <f t="shared" si="28"/>
        <v>0</v>
      </c>
      <c r="M75" s="82">
        <f t="shared" si="28"/>
        <v>0</v>
      </c>
      <c r="N75" s="82">
        <f t="shared" si="28"/>
        <v>0</v>
      </c>
      <c r="O75" s="82">
        <f t="shared" si="28"/>
        <v>0</v>
      </c>
      <c r="P75" s="82">
        <f t="shared" si="28"/>
        <v>0</v>
      </c>
      <c r="Q75" s="82">
        <f t="shared" si="28"/>
        <v>0</v>
      </c>
      <c r="R75" s="82">
        <f t="shared" si="28"/>
        <v>0</v>
      </c>
      <c r="S75" s="82">
        <f t="shared" si="28"/>
        <v>0</v>
      </c>
      <c r="T75" s="82">
        <f t="shared" si="28"/>
        <v>0</v>
      </c>
      <c r="U75" s="82">
        <f t="shared" si="28"/>
        <v>0</v>
      </c>
      <c r="V75" s="82">
        <f t="shared" si="28"/>
        <v>0</v>
      </c>
      <c r="W75" s="82">
        <f t="shared" si="28"/>
        <v>0</v>
      </c>
      <c r="X75" s="82">
        <f t="shared" si="28"/>
        <v>0</v>
      </c>
      <c r="Y75" s="82">
        <f t="shared" si="28"/>
        <v>0</v>
      </c>
      <c r="Z75" s="82">
        <f t="shared" si="28"/>
        <v>0</v>
      </c>
      <c r="AA75" s="82">
        <f t="shared" si="28"/>
        <v>0</v>
      </c>
      <c r="AB75" s="82">
        <f t="shared" si="28"/>
        <v>0</v>
      </c>
      <c r="AC75" s="82">
        <f t="shared" si="28"/>
        <v>0</v>
      </c>
      <c r="AD75" s="82">
        <f t="shared" si="28"/>
        <v>0</v>
      </c>
      <c r="AE75" s="82">
        <f t="shared" si="28"/>
        <v>0</v>
      </c>
      <c r="AF75" s="82">
        <f t="shared" si="28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" si="29">SUM(B72:B76)</f>
        <v>0</v>
      </c>
      <c r="C77" s="69">
        <f t="shared" ref="C77:AF77" si="30">SUM(C72:C76)</f>
        <v>0</v>
      </c>
      <c r="D77" s="69">
        <f t="shared" si="30"/>
        <v>0</v>
      </c>
      <c r="E77" s="69">
        <f t="shared" si="30"/>
        <v>0</v>
      </c>
      <c r="F77" s="69">
        <f t="shared" si="30"/>
        <v>0</v>
      </c>
      <c r="G77" s="69">
        <f t="shared" si="30"/>
        <v>0</v>
      </c>
      <c r="H77" s="69">
        <f t="shared" si="30"/>
        <v>0</v>
      </c>
      <c r="I77" s="69">
        <f t="shared" si="30"/>
        <v>0</v>
      </c>
      <c r="J77" s="69">
        <f t="shared" si="30"/>
        <v>0</v>
      </c>
      <c r="K77" s="69">
        <f t="shared" si="30"/>
        <v>0</v>
      </c>
      <c r="L77" s="69">
        <f t="shared" si="30"/>
        <v>0</v>
      </c>
      <c r="M77" s="69">
        <f t="shared" si="30"/>
        <v>0</v>
      </c>
      <c r="N77" s="69">
        <f t="shared" si="30"/>
        <v>0</v>
      </c>
      <c r="O77" s="69">
        <f t="shared" si="30"/>
        <v>0</v>
      </c>
      <c r="P77" s="69">
        <f t="shared" si="30"/>
        <v>0</v>
      </c>
      <c r="Q77" s="69">
        <f t="shared" si="30"/>
        <v>0</v>
      </c>
      <c r="R77" s="69">
        <f t="shared" si="30"/>
        <v>0</v>
      </c>
      <c r="S77" s="69">
        <f t="shared" si="30"/>
        <v>0</v>
      </c>
      <c r="T77" s="69">
        <f t="shared" si="30"/>
        <v>0</v>
      </c>
      <c r="U77" s="69">
        <f t="shared" si="30"/>
        <v>0</v>
      </c>
      <c r="V77" s="69">
        <f t="shared" si="30"/>
        <v>0</v>
      </c>
      <c r="W77" s="69">
        <f t="shared" si="30"/>
        <v>0</v>
      </c>
      <c r="X77" s="69">
        <f t="shared" si="30"/>
        <v>0</v>
      </c>
      <c r="Y77" s="69">
        <f t="shared" si="30"/>
        <v>0</v>
      </c>
      <c r="Z77" s="69">
        <f t="shared" si="30"/>
        <v>0</v>
      </c>
      <c r="AA77" s="69">
        <f t="shared" si="30"/>
        <v>0</v>
      </c>
      <c r="AB77" s="69">
        <f t="shared" si="30"/>
        <v>0</v>
      </c>
      <c r="AC77" s="69">
        <f t="shared" si="30"/>
        <v>0</v>
      </c>
      <c r="AD77" s="69">
        <f t="shared" si="30"/>
        <v>0</v>
      </c>
      <c r="AE77" s="69">
        <f t="shared" si="30"/>
        <v>0</v>
      </c>
      <c r="AF77" s="69">
        <f t="shared" si="30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50.02</v>
      </c>
      <c r="C78" s="94">
        <v>50.03</v>
      </c>
      <c r="D78" s="94">
        <v>50.023000000000003</v>
      </c>
      <c r="E78" s="94">
        <v>50.061</v>
      </c>
      <c r="F78" s="94">
        <v>50.006</v>
      </c>
      <c r="G78" s="94">
        <v>50.018000000000001</v>
      </c>
      <c r="H78" s="94">
        <v>49.987000000000002</v>
      </c>
      <c r="I78" s="94">
        <v>50.045000000000002</v>
      </c>
      <c r="J78" s="94">
        <v>50.017000000000003</v>
      </c>
      <c r="K78" s="94">
        <v>50.045999999999999</v>
      </c>
      <c r="L78" s="94">
        <v>50.113999999999997</v>
      </c>
      <c r="M78" s="94">
        <v>50.067</v>
      </c>
      <c r="N78" s="94">
        <v>50.064999999999998</v>
      </c>
      <c r="O78" s="94">
        <v>50.073999999999998</v>
      </c>
      <c r="P78" s="94">
        <v>50.067</v>
      </c>
      <c r="Q78" s="95">
        <v>50.036999999999999</v>
      </c>
      <c r="R78" s="94">
        <v>50.05</v>
      </c>
      <c r="S78" s="94">
        <v>49.98</v>
      </c>
      <c r="T78" s="94">
        <v>50.03</v>
      </c>
      <c r="U78" s="94">
        <v>50.05</v>
      </c>
      <c r="V78" s="94">
        <v>50.04</v>
      </c>
      <c r="W78" s="94">
        <v>50.1</v>
      </c>
      <c r="X78" s="94">
        <v>50.1</v>
      </c>
      <c r="Y78" s="94">
        <v>50.052999999999997</v>
      </c>
      <c r="Z78" s="94">
        <v>50.048000000000002</v>
      </c>
      <c r="AA78" s="94">
        <v>50.064999999999998</v>
      </c>
      <c r="AB78" s="94">
        <v>50.064999999999998</v>
      </c>
      <c r="AC78" s="94">
        <v>50.036999999999999</v>
      </c>
      <c r="AD78" s="94">
        <v>50.064999999999998</v>
      </c>
      <c r="AE78" s="94">
        <v>50.11</v>
      </c>
      <c r="AF78" s="94">
        <v>50.045000000000002</v>
      </c>
      <c r="AG78" s="97"/>
      <c r="AH78" s="52">
        <f t="shared" si="2"/>
        <v>50.113999999999997</v>
      </c>
      <c r="AI78" s="53">
        <f t="shared" si="3"/>
        <v>49.98</v>
      </c>
    </row>
    <row r="79" spans="1:37" x14ac:dyDescent="0.25">
      <c r="A79" s="98" t="s">
        <v>80</v>
      </c>
      <c r="B79" s="70">
        <v>126.1</v>
      </c>
      <c r="C79" s="70">
        <v>125.2</v>
      </c>
      <c r="D79" s="70">
        <v>125.8</v>
      </c>
      <c r="E79" s="70">
        <v>127.6</v>
      </c>
      <c r="F79" s="70">
        <v>125.7</v>
      </c>
      <c r="G79" s="70">
        <v>124.9</v>
      </c>
      <c r="H79" s="70">
        <v>124.9</v>
      </c>
      <c r="I79" s="70">
        <v>123.2</v>
      </c>
      <c r="J79" s="70">
        <v>124.2</v>
      </c>
      <c r="K79" s="70">
        <v>124.2</v>
      </c>
      <c r="L79" s="70">
        <v>122.8</v>
      </c>
      <c r="M79" s="70">
        <v>123.3</v>
      </c>
      <c r="N79" s="70">
        <v>122.3</v>
      </c>
      <c r="O79" s="70">
        <v>124.8</v>
      </c>
      <c r="P79" s="70">
        <v>123.1</v>
      </c>
      <c r="Q79" s="99">
        <v>122.9</v>
      </c>
      <c r="R79" s="99">
        <v>122.1</v>
      </c>
      <c r="S79" s="99">
        <v>122.1</v>
      </c>
      <c r="T79" s="99">
        <v>123.2</v>
      </c>
      <c r="U79" s="99">
        <v>124.4</v>
      </c>
      <c r="V79" s="99">
        <v>125</v>
      </c>
      <c r="W79" s="99">
        <v>125</v>
      </c>
      <c r="X79" s="99">
        <v>126.1</v>
      </c>
      <c r="Y79" s="99">
        <v>125.3</v>
      </c>
      <c r="Z79" s="99">
        <v>125.5</v>
      </c>
      <c r="AA79" s="70">
        <v>127.3</v>
      </c>
      <c r="AB79" s="70">
        <v>127.3</v>
      </c>
      <c r="AC79" s="70">
        <v>127.2</v>
      </c>
      <c r="AD79" s="70">
        <v>126.5</v>
      </c>
      <c r="AE79" s="70">
        <v>127</v>
      </c>
      <c r="AF79" s="70">
        <v>127</v>
      </c>
      <c r="AG79" s="101"/>
      <c r="AH79" s="52">
        <f t="shared" si="2"/>
        <v>127.6</v>
      </c>
      <c r="AI79" s="53">
        <f t="shared" si="3"/>
        <v>122.1</v>
      </c>
    </row>
    <row r="80" spans="1:37" x14ac:dyDescent="0.25">
      <c r="A80" s="98" t="s">
        <v>81</v>
      </c>
      <c r="B80" s="70">
        <v>129.5</v>
      </c>
      <c r="C80" s="70">
        <v>128.9</v>
      </c>
      <c r="D80" s="70">
        <v>129.19999999999999</v>
      </c>
      <c r="E80" s="70">
        <v>130.5</v>
      </c>
      <c r="F80" s="70">
        <v>128.5</v>
      </c>
      <c r="G80" s="70">
        <v>127.5</v>
      </c>
      <c r="H80" s="70">
        <v>127.5</v>
      </c>
      <c r="I80" s="70">
        <v>125.9</v>
      </c>
      <c r="J80" s="70">
        <v>126.8</v>
      </c>
      <c r="K80" s="70">
        <v>127</v>
      </c>
      <c r="L80" s="70">
        <v>125.5</v>
      </c>
      <c r="M80" s="70">
        <v>126.3</v>
      </c>
      <c r="N80" s="70">
        <v>125.6</v>
      </c>
      <c r="O80" s="70">
        <v>127.3</v>
      </c>
      <c r="P80" s="70">
        <v>125.7</v>
      </c>
      <c r="Q80" s="99">
        <v>125.6</v>
      </c>
      <c r="R80" s="99">
        <v>125.3</v>
      </c>
      <c r="S80" s="99">
        <v>124.4</v>
      </c>
      <c r="T80" s="99">
        <v>125.3</v>
      </c>
      <c r="U80" s="99">
        <v>127.4</v>
      </c>
      <c r="V80" s="99">
        <v>128</v>
      </c>
      <c r="W80" s="99">
        <v>128</v>
      </c>
      <c r="X80" s="99">
        <v>128.5</v>
      </c>
      <c r="Y80" s="99">
        <v>127.8</v>
      </c>
      <c r="Z80" s="99">
        <v>127.9</v>
      </c>
      <c r="AA80" s="70">
        <v>129.6</v>
      </c>
      <c r="AB80" s="70">
        <v>129.6</v>
      </c>
      <c r="AC80" s="70">
        <v>129.69999999999999</v>
      </c>
      <c r="AD80" s="70">
        <v>129.69999999999999</v>
      </c>
      <c r="AE80" s="70">
        <v>129.9</v>
      </c>
      <c r="AF80" s="70">
        <v>129.9</v>
      </c>
      <c r="AG80" s="101"/>
      <c r="AH80" s="52">
        <f t="shared" si="2"/>
        <v>130.5</v>
      </c>
      <c r="AI80" s="53">
        <f t="shared" si="3"/>
        <v>124.4</v>
      </c>
    </row>
    <row r="81" spans="1:37" x14ac:dyDescent="0.25">
      <c r="A81" s="98" t="s">
        <v>82</v>
      </c>
      <c r="B81" s="70">
        <v>127.8</v>
      </c>
      <c r="C81" s="70">
        <v>124.6</v>
      </c>
      <c r="D81" s="70">
        <v>126.3</v>
      </c>
      <c r="E81" s="70">
        <v>128</v>
      </c>
      <c r="F81" s="70">
        <v>127.2</v>
      </c>
      <c r="G81" s="70">
        <v>129.69999999999999</v>
      </c>
      <c r="H81" s="70">
        <v>129.69999999999999</v>
      </c>
      <c r="I81" s="70">
        <v>128.80000000000001</v>
      </c>
      <c r="J81" s="70">
        <v>127.1</v>
      </c>
      <c r="K81" s="70">
        <v>127.1</v>
      </c>
      <c r="L81" s="70">
        <v>127.7</v>
      </c>
      <c r="M81" s="70">
        <v>127.6</v>
      </c>
      <c r="N81" s="70">
        <v>124.7</v>
      </c>
      <c r="O81" s="70">
        <v>128.69999999999999</v>
      </c>
      <c r="P81" s="70">
        <v>127.1</v>
      </c>
      <c r="Q81" s="70">
        <v>127.8</v>
      </c>
      <c r="R81" s="70">
        <v>127.7</v>
      </c>
      <c r="S81" s="70">
        <v>129.9</v>
      </c>
      <c r="T81" s="99">
        <v>129.69999999999999</v>
      </c>
      <c r="U81" s="99">
        <v>131.1</v>
      </c>
      <c r="V81" s="99">
        <v>130</v>
      </c>
      <c r="W81" s="99">
        <v>129.5</v>
      </c>
      <c r="X81" s="99">
        <v>128</v>
      </c>
      <c r="Y81" s="99">
        <v>129.9</v>
      </c>
      <c r="Z81" s="99">
        <v>126.5</v>
      </c>
      <c r="AA81" s="70">
        <v>128.80000000000001</v>
      </c>
      <c r="AB81" s="70">
        <v>128.80000000000001</v>
      </c>
      <c r="AC81" s="70">
        <v>128.30000000000001</v>
      </c>
      <c r="AD81" s="70">
        <v>128</v>
      </c>
      <c r="AE81" s="70">
        <v>128.19999999999999</v>
      </c>
      <c r="AF81" s="70">
        <v>128.19999999999999</v>
      </c>
      <c r="AG81" s="101"/>
      <c r="AH81" s="52">
        <f t="shared" si="2"/>
        <v>131.1</v>
      </c>
      <c r="AI81" s="53">
        <f t="shared" si="3"/>
        <v>124.6</v>
      </c>
    </row>
    <row r="82" spans="1:37" x14ac:dyDescent="0.25">
      <c r="A82" s="102" t="s">
        <v>83</v>
      </c>
      <c r="B82" s="70">
        <v>128.9</v>
      </c>
      <c r="C82" s="70">
        <v>127.4</v>
      </c>
      <c r="D82" s="70">
        <v>129.4</v>
      </c>
      <c r="E82" s="70">
        <v>131.30000000000001</v>
      </c>
      <c r="F82" s="70">
        <v>130.4</v>
      </c>
      <c r="G82" s="70">
        <v>131.80000000000001</v>
      </c>
      <c r="H82" s="70">
        <v>131.80000000000001</v>
      </c>
      <c r="I82" s="70">
        <v>130.5</v>
      </c>
      <c r="J82" s="70">
        <v>129.6</v>
      </c>
      <c r="K82" s="70">
        <v>131</v>
      </c>
      <c r="L82" s="70">
        <v>133.80000000000001</v>
      </c>
      <c r="M82" s="70">
        <v>132.9</v>
      </c>
      <c r="N82" s="70">
        <v>128.6</v>
      </c>
      <c r="O82" s="70">
        <v>133.30000000000001</v>
      </c>
      <c r="P82" s="70">
        <v>131.80000000000001</v>
      </c>
      <c r="Q82" s="70">
        <v>130.5</v>
      </c>
      <c r="R82" s="70">
        <v>131.5</v>
      </c>
      <c r="S82" s="70">
        <v>132.19999999999999</v>
      </c>
      <c r="T82" s="99">
        <v>132.80000000000001</v>
      </c>
      <c r="U82" s="99">
        <v>133.4</v>
      </c>
      <c r="V82" s="99">
        <v>133.4</v>
      </c>
      <c r="W82" s="99">
        <v>132</v>
      </c>
      <c r="X82" s="99">
        <v>131.30000000000001</v>
      </c>
      <c r="Y82" s="99">
        <v>132.6</v>
      </c>
      <c r="Z82" s="99">
        <v>129.6</v>
      </c>
      <c r="AA82" s="70">
        <v>131.5</v>
      </c>
      <c r="AB82" s="70">
        <v>131.5</v>
      </c>
      <c r="AC82" s="70">
        <v>132</v>
      </c>
      <c r="AD82" s="70">
        <v>132.69999999999999</v>
      </c>
      <c r="AE82" s="70">
        <v>131.19999999999999</v>
      </c>
      <c r="AF82" s="70">
        <v>131.19999999999999</v>
      </c>
      <c r="AG82" s="101"/>
      <c r="AH82" s="52">
        <f t="shared" si="2"/>
        <v>133.80000000000001</v>
      </c>
      <c r="AI82" s="53">
        <f t="shared" si="3"/>
        <v>127.4</v>
      </c>
    </row>
    <row r="83" spans="1:37" x14ac:dyDescent="0.25">
      <c r="A83" s="102" t="s">
        <v>84</v>
      </c>
      <c r="B83" s="103">
        <v>131.9</v>
      </c>
      <c r="C83" s="103">
        <v>135</v>
      </c>
      <c r="D83" s="103">
        <v>132.9</v>
      </c>
      <c r="E83" s="103">
        <v>132.5</v>
      </c>
      <c r="F83" s="103">
        <v>132.5</v>
      </c>
      <c r="G83" s="103">
        <v>132</v>
      </c>
      <c r="H83" s="103">
        <v>132</v>
      </c>
      <c r="I83" s="103">
        <v>132.30000000000001</v>
      </c>
      <c r="J83" s="103">
        <v>133.1</v>
      </c>
      <c r="K83" s="103">
        <v>133.1</v>
      </c>
      <c r="L83" s="103">
        <v>132.80000000000001</v>
      </c>
      <c r="M83" s="103">
        <v>133.80000000000001</v>
      </c>
      <c r="N83" s="103">
        <v>131.80000000000001</v>
      </c>
      <c r="O83" s="103">
        <v>135.30000000000001</v>
      </c>
      <c r="P83" s="103">
        <v>132.80000000000001</v>
      </c>
      <c r="Q83" s="103">
        <v>134.30000000000001</v>
      </c>
      <c r="R83" s="103">
        <v>129.5</v>
      </c>
      <c r="S83" s="103">
        <v>130.6</v>
      </c>
      <c r="T83" s="99">
        <v>132.1</v>
      </c>
      <c r="U83" s="99">
        <v>132.80000000000001</v>
      </c>
      <c r="V83" s="99">
        <v>132.80000000000001</v>
      </c>
      <c r="W83" s="99">
        <v>132</v>
      </c>
      <c r="X83" s="99">
        <v>135.19999999999999</v>
      </c>
      <c r="Y83" s="99">
        <v>134.30000000000001</v>
      </c>
      <c r="Z83" s="99">
        <v>135.19999999999999</v>
      </c>
      <c r="AA83" s="103">
        <v>136.9</v>
      </c>
      <c r="AB83" s="103">
        <v>136.9</v>
      </c>
      <c r="AC83" s="103">
        <v>133</v>
      </c>
      <c r="AD83" s="103">
        <v>133.5</v>
      </c>
      <c r="AE83" s="103">
        <v>135</v>
      </c>
      <c r="AF83" s="103">
        <v>135</v>
      </c>
      <c r="AG83" s="105"/>
      <c r="AH83" s="52">
        <f t="shared" si="2"/>
        <v>136.9</v>
      </c>
      <c r="AI83" s="53">
        <f t="shared" si="3"/>
        <v>129.5</v>
      </c>
    </row>
    <row r="84" spans="1:37" x14ac:dyDescent="0.25">
      <c r="A84" s="98" t="s">
        <v>85</v>
      </c>
      <c r="B84" s="70">
        <v>130</v>
      </c>
      <c r="C84" s="70">
        <v>132</v>
      </c>
      <c r="D84" s="70">
        <v>125.2</v>
      </c>
      <c r="E84" s="70">
        <v>123.8</v>
      </c>
      <c r="F84" s="70">
        <v>123.8</v>
      </c>
      <c r="G84" s="70">
        <v>124.5</v>
      </c>
      <c r="H84" s="70">
        <v>124.5</v>
      </c>
      <c r="I84" s="70">
        <v>138.1</v>
      </c>
      <c r="J84" s="70">
        <v>131</v>
      </c>
      <c r="K84" s="70">
        <v>130.1</v>
      </c>
      <c r="L84" s="70">
        <v>127.8</v>
      </c>
      <c r="M84" s="70">
        <v>123.6</v>
      </c>
      <c r="N84" s="70">
        <v>124</v>
      </c>
      <c r="O84" s="70">
        <v>125.9</v>
      </c>
      <c r="P84" s="70">
        <v>126.7</v>
      </c>
      <c r="Q84" s="70">
        <v>123.4</v>
      </c>
      <c r="R84" s="70">
        <v>124</v>
      </c>
      <c r="S84" s="70">
        <v>124.8</v>
      </c>
      <c r="T84" s="99">
        <v>127.6</v>
      </c>
      <c r="U84" s="99">
        <v>128</v>
      </c>
      <c r="V84" s="99">
        <v>128</v>
      </c>
      <c r="W84" s="99">
        <v>135</v>
      </c>
      <c r="X84" s="99">
        <v>65.400000000000006</v>
      </c>
      <c r="Y84" s="99">
        <v>135.4</v>
      </c>
      <c r="Z84" s="99">
        <v>134.9</v>
      </c>
      <c r="AA84" s="70">
        <v>130.6</v>
      </c>
      <c r="AB84" s="70">
        <v>130.6</v>
      </c>
      <c r="AC84" s="70">
        <v>125.2</v>
      </c>
      <c r="AD84" s="70">
        <v>124.7</v>
      </c>
      <c r="AE84" s="70">
        <v>130.19999999999999</v>
      </c>
      <c r="AF84" s="70">
        <v>130.19999999999999</v>
      </c>
      <c r="AG84" s="101"/>
      <c r="AH84" s="52">
        <f>MAX(B84:AF84)</f>
        <v>138.1</v>
      </c>
      <c r="AI84" s="53">
        <f>MIN(B84:AF84)</f>
        <v>65.400000000000006</v>
      </c>
    </row>
    <row r="85" spans="1:37" ht="15.75" thickBot="1" x14ac:dyDescent="0.3">
      <c r="A85" s="98" t="s">
        <v>86</v>
      </c>
      <c r="B85" s="106">
        <v>66.099999999999994</v>
      </c>
      <c r="C85" s="106">
        <v>65.900000000000006</v>
      </c>
      <c r="D85" s="106">
        <v>66.2</v>
      </c>
      <c r="E85" s="106">
        <v>66.400000000000006</v>
      </c>
      <c r="F85" s="106">
        <v>66.400000000000006</v>
      </c>
      <c r="G85" s="106">
        <v>64.900000000000006</v>
      </c>
      <c r="H85" s="106">
        <v>64.900000000000006</v>
      </c>
      <c r="I85" s="106">
        <v>64</v>
      </c>
      <c r="J85" s="106">
        <v>64.7</v>
      </c>
      <c r="K85" s="106">
        <v>64.7</v>
      </c>
      <c r="L85" s="106">
        <v>64.099999999999994</v>
      </c>
      <c r="M85" s="106">
        <v>64.7</v>
      </c>
      <c r="N85" s="106">
        <v>64.2</v>
      </c>
      <c r="O85" s="106">
        <v>65</v>
      </c>
      <c r="P85" s="106">
        <v>64</v>
      </c>
      <c r="Q85" s="106">
        <v>63.7</v>
      </c>
      <c r="R85" s="106">
        <v>63.8</v>
      </c>
      <c r="S85" s="106">
        <v>63</v>
      </c>
      <c r="T85" s="106">
        <v>62</v>
      </c>
      <c r="U85" s="106">
        <v>64.900000000000006</v>
      </c>
      <c r="V85" s="106">
        <v>64.900000000000006</v>
      </c>
      <c r="W85" s="106">
        <v>64</v>
      </c>
      <c r="X85" s="106">
        <v>65.400000000000006</v>
      </c>
      <c r="Y85" s="106">
        <v>65</v>
      </c>
      <c r="Z85" s="106">
        <v>64.900000000000006</v>
      </c>
      <c r="AA85" s="106">
        <v>66</v>
      </c>
      <c r="AB85" s="106">
        <v>66</v>
      </c>
      <c r="AC85" s="106">
        <v>66</v>
      </c>
      <c r="AD85" s="106">
        <v>66</v>
      </c>
      <c r="AE85" s="106">
        <v>66.099999999999994</v>
      </c>
      <c r="AF85" s="106">
        <v>66.099999999999994</v>
      </c>
      <c r="AG85" s="108"/>
      <c r="AH85" s="52">
        <f>MAX(B85:AF85)</f>
        <v>66.400000000000006</v>
      </c>
      <c r="AI85" s="53">
        <f>MIN(B85:AF85)</f>
        <v>62</v>
      </c>
    </row>
    <row r="86" spans="1:37" x14ac:dyDescent="0.25">
      <c r="A86" s="109" t="s">
        <v>87</v>
      </c>
      <c r="B86" s="110">
        <f t="shared" ref="B86" si="31">SUMIF(B54:B63,"&gt;0")</f>
        <v>262.89999999999998</v>
      </c>
      <c r="C86" s="110">
        <f t="shared" ref="C86:AF86" si="32">SUMIF(C54:C63,"&gt;0")</f>
        <v>185.9</v>
      </c>
      <c r="D86" s="110">
        <f t="shared" si="32"/>
        <v>185</v>
      </c>
      <c r="E86" s="110">
        <f t="shared" si="32"/>
        <v>111.5</v>
      </c>
      <c r="F86" s="110">
        <f t="shared" si="32"/>
        <v>121</v>
      </c>
      <c r="G86" s="110">
        <f t="shared" si="32"/>
        <v>117</v>
      </c>
      <c r="H86" s="110">
        <f t="shared" si="32"/>
        <v>132.30000000000001</v>
      </c>
      <c r="I86" s="110">
        <f t="shared" si="32"/>
        <v>166</v>
      </c>
      <c r="J86" s="110">
        <f t="shared" si="32"/>
        <v>175.2</v>
      </c>
      <c r="K86" s="110">
        <f t="shared" si="32"/>
        <v>216</v>
      </c>
      <c r="L86" s="110">
        <f t="shared" si="32"/>
        <v>201</v>
      </c>
      <c r="M86" s="110">
        <f t="shared" si="32"/>
        <v>184.6</v>
      </c>
      <c r="N86" s="110">
        <f t="shared" si="32"/>
        <v>210.2</v>
      </c>
      <c r="O86" s="110">
        <f t="shared" si="32"/>
        <v>273.7</v>
      </c>
      <c r="P86" s="110">
        <f t="shared" si="32"/>
        <v>263.09999999999997</v>
      </c>
      <c r="Q86" s="110">
        <f t="shared" si="32"/>
        <v>230.5</v>
      </c>
      <c r="R86" s="110">
        <f t="shared" si="32"/>
        <v>283.5</v>
      </c>
      <c r="S86" s="110">
        <f t="shared" si="32"/>
        <v>211.2</v>
      </c>
      <c r="T86" s="110">
        <f t="shared" si="32"/>
        <v>205.7</v>
      </c>
      <c r="U86" s="110">
        <f t="shared" si="32"/>
        <v>226.6</v>
      </c>
      <c r="V86" s="110">
        <f t="shared" si="32"/>
        <v>200</v>
      </c>
      <c r="W86" s="110">
        <f t="shared" si="32"/>
        <v>180.5</v>
      </c>
      <c r="X86" s="110">
        <f t="shared" si="32"/>
        <v>201.5</v>
      </c>
      <c r="Y86" s="110">
        <f t="shared" si="32"/>
        <v>295.84000000000003</v>
      </c>
      <c r="Z86" s="110">
        <f t="shared" si="32"/>
        <v>351.79999999999995</v>
      </c>
      <c r="AA86" s="110">
        <f t="shared" si="32"/>
        <v>311.09999999999997</v>
      </c>
      <c r="AB86" s="110">
        <f>SUMIF(AB54:AB63,"&gt;0")</f>
        <v>297.7</v>
      </c>
      <c r="AC86" s="110">
        <f t="shared" si="32"/>
        <v>290.90000000000003</v>
      </c>
      <c r="AD86" s="110">
        <f t="shared" si="32"/>
        <v>266.89999999999998</v>
      </c>
      <c r="AE86" s="110">
        <f t="shared" si="32"/>
        <v>212.39000000000001</v>
      </c>
      <c r="AF86" s="110">
        <f t="shared" si="32"/>
        <v>164.83999999999997</v>
      </c>
      <c r="AG86" s="111"/>
      <c r="AH86" s="52">
        <f>MAX(B86:AF86)</f>
        <v>351.79999999999995</v>
      </c>
      <c r="AI86" s="53">
        <f>MIN(B86:AF86)</f>
        <v>111.5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3">
        <f t="shared" ref="B88" si="33">SUM(B11:B12,B14,B18,B20:B21,B39,B41:B42,B44,B46,B89:B92,B96,B102,B108,B117,B119,B130,B136,B138,B139,B146,B148,B150,B154:B155,B158:B159,B164:B165,B170:B171,B173:B175,B183,B188)</f>
        <v>148.70999999999998</v>
      </c>
      <c r="C88" s="69">
        <f t="shared" ref="C88:AF88" si="34">SUM(C11:C12,C14,C18,C20:C21,C39,C41:C42,C44,C46,C89:C92,C96,C102,C108,C117,C119,C130,C136,C138,C139,C146,C148,C150,C154:C155,C158:C159,C164:C165,C170:C171,C173:C175,C183,C188)</f>
        <v>128.74</v>
      </c>
      <c r="D88" s="69">
        <f t="shared" si="34"/>
        <v>124.83999999999997</v>
      </c>
      <c r="E88" s="69">
        <f t="shared" si="34"/>
        <v>126.23999999999998</v>
      </c>
      <c r="F88" s="69">
        <f t="shared" si="34"/>
        <v>137.83999999999995</v>
      </c>
      <c r="G88" s="69">
        <f t="shared" si="34"/>
        <v>164.53999999999994</v>
      </c>
      <c r="H88" s="69">
        <f t="shared" si="34"/>
        <v>176.63999999999996</v>
      </c>
      <c r="I88" s="69">
        <f t="shared" si="34"/>
        <v>197.53999999999996</v>
      </c>
      <c r="J88" s="69">
        <f t="shared" si="34"/>
        <v>217.83999999999997</v>
      </c>
      <c r="K88" s="69">
        <f t="shared" si="34"/>
        <v>242.13999999999996</v>
      </c>
      <c r="L88" s="69">
        <f t="shared" si="34"/>
        <v>243.53999999999994</v>
      </c>
      <c r="M88" s="69">
        <f t="shared" si="34"/>
        <v>236.93999999999997</v>
      </c>
      <c r="N88" s="69">
        <f t="shared" si="34"/>
        <v>254.83999999999995</v>
      </c>
      <c r="O88" s="69">
        <f t="shared" si="34"/>
        <v>247.83999999999995</v>
      </c>
      <c r="P88" s="69">
        <f t="shared" si="34"/>
        <v>247.63999999999996</v>
      </c>
      <c r="Q88" s="69">
        <f t="shared" si="34"/>
        <v>228.13999999999996</v>
      </c>
      <c r="R88" s="69">
        <f t="shared" si="34"/>
        <v>248.33999999999995</v>
      </c>
      <c r="S88" s="69">
        <f t="shared" si="34"/>
        <v>239.43999999999991</v>
      </c>
      <c r="T88" s="69">
        <f t="shared" si="34"/>
        <v>239.73999999999992</v>
      </c>
      <c r="U88" s="69">
        <f t="shared" si="34"/>
        <v>239.93999999999994</v>
      </c>
      <c r="V88" s="69">
        <f t="shared" si="34"/>
        <v>239.93999999999994</v>
      </c>
      <c r="W88" s="69">
        <f t="shared" si="34"/>
        <v>233.63999999999993</v>
      </c>
      <c r="X88" s="69">
        <f t="shared" si="34"/>
        <v>241.43999999999991</v>
      </c>
      <c r="Y88" s="69">
        <f t="shared" si="34"/>
        <v>248.23999999999995</v>
      </c>
      <c r="Z88" s="69">
        <f t="shared" si="34"/>
        <v>280.03999999999996</v>
      </c>
      <c r="AA88" s="69">
        <f t="shared" si="34"/>
        <v>268.13999999999993</v>
      </c>
      <c r="AB88" s="69">
        <f t="shared" si="34"/>
        <v>251.63999999999993</v>
      </c>
      <c r="AC88" s="69">
        <f t="shared" si="34"/>
        <v>234.53999999999996</v>
      </c>
      <c r="AD88" s="69">
        <f t="shared" si="34"/>
        <v>180.13999999999993</v>
      </c>
      <c r="AE88" s="69">
        <f t="shared" si="34"/>
        <v>150.23999999999995</v>
      </c>
      <c r="AF88" s="243">
        <f t="shared" si="34"/>
        <v>136.13999999999996</v>
      </c>
      <c r="AG88" s="116"/>
      <c r="AH88" s="52">
        <f>MAX(B88:AF88)</f>
        <v>280.03999999999996</v>
      </c>
      <c r="AI88" s="53">
        <f>MIN(B88:AF88)</f>
        <v>124.83999999999997</v>
      </c>
    </row>
    <row r="89" spans="1:37" x14ac:dyDescent="0.25">
      <c r="A89" s="117" t="s">
        <v>89</v>
      </c>
      <c r="B89" s="244">
        <v>36</v>
      </c>
      <c r="C89" s="82">
        <v>36.5</v>
      </c>
      <c r="D89" s="82">
        <v>29.6</v>
      </c>
      <c r="E89" s="82">
        <v>35.299999999999997</v>
      </c>
      <c r="F89" s="82">
        <v>6.2</v>
      </c>
      <c r="G89" s="82">
        <v>10.199999999999999</v>
      </c>
      <c r="H89" s="82">
        <v>4.2</v>
      </c>
      <c r="I89" s="82">
        <v>9</v>
      </c>
      <c r="J89" s="82">
        <v>13</v>
      </c>
      <c r="K89" s="82">
        <v>12</v>
      </c>
      <c r="L89" s="82">
        <v>31.5</v>
      </c>
      <c r="M89" s="82">
        <v>38.299999999999997</v>
      </c>
      <c r="N89" s="82">
        <v>33.200000000000003</v>
      </c>
      <c r="O89" s="82">
        <v>28</v>
      </c>
      <c r="P89" s="82">
        <v>32.200000000000003</v>
      </c>
      <c r="Q89" s="82">
        <v>41.5</v>
      </c>
      <c r="R89" s="82">
        <v>31.5</v>
      </c>
      <c r="S89" s="82">
        <v>38.9</v>
      </c>
      <c r="T89" s="82">
        <v>38.700000000000003</v>
      </c>
      <c r="U89" s="82">
        <v>41.7</v>
      </c>
      <c r="V89" s="82">
        <v>41.7</v>
      </c>
      <c r="W89" s="82">
        <v>38.700000000000003</v>
      </c>
      <c r="X89" s="82">
        <v>44.9</v>
      </c>
      <c r="Y89" s="82">
        <v>42.9</v>
      </c>
      <c r="Z89" s="82">
        <v>45.2</v>
      </c>
      <c r="AA89" s="49">
        <v>28.7</v>
      </c>
      <c r="AB89" s="49">
        <v>33.1</v>
      </c>
      <c r="AC89" s="49">
        <v>34.299999999999997</v>
      </c>
      <c r="AD89" s="49">
        <v>34.6</v>
      </c>
      <c r="AE89" s="49">
        <v>29.7</v>
      </c>
      <c r="AF89" s="244">
        <v>31.1</v>
      </c>
      <c r="AG89" s="120">
        <v>75</v>
      </c>
      <c r="AH89" s="52">
        <f>IF(ABS(MAX(B89:AF89))&gt;ABS(MIN(B89:AF89)),MAX(B89:AF89),MIN(B89:AF89))</f>
        <v>45.2</v>
      </c>
      <c r="AI89" s="121">
        <f>INDEX($B$9:$AF$9,1,MATCH(AH89,B89:AF89,0))</f>
        <v>0.8125</v>
      </c>
    </row>
    <row r="90" spans="1:37" x14ac:dyDescent="0.25">
      <c r="A90" s="122" t="s">
        <v>90</v>
      </c>
      <c r="B90" s="123">
        <f>-19-27</f>
        <v>-46</v>
      </c>
      <c r="C90" s="83">
        <f>-23.8-27.8</f>
        <v>-51.6</v>
      </c>
      <c r="D90" s="83">
        <v>-50</v>
      </c>
      <c r="E90" s="83">
        <v>-53</v>
      </c>
      <c r="F90" s="83">
        <v>-36</v>
      </c>
      <c r="G90" s="83">
        <v>-16</v>
      </c>
      <c r="H90" s="83">
        <v>-2</v>
      </c>
      <c r="I90" s="83">
        <v>11</v>
      </c>
      <c r="J90" s="83">
        <v>23</v>
      </c>
      <c r="K90" s="83">
        <v>38</v>
      </c>
      <c r="L90" s="83">
        <v>29</v>
      </c>
      <c r="M90" s="83">
        <v>16.899999999999999</v>
      </c>
      <c r="N90" s="83">
        <v>30.7</v>
      </c>
      <c r="O90" s="83">
        <v>30.1</v>
      </c>
      <c r="P90" s="83">
        <v>32.4</v>
      </c>
      <c r="Q90" s="83">
        <v>8.4</v>
      </c>
      <c r="R90" s="83">
        <v>22.9</v>
      </c>
      <c r="S90" s="83">
        <v>43.8</v>
      </c>
      <c r="T90" s="83">
        <v>44.6</v>
      </c>
      <c r="U90" s="83">
        <v>18.8</v>
      </c>
      <c r="V90" s="83">
        <v>18.8</v>
      </c>
      <c r="W90" s="83">
        <v>14.2</v>
      </c>
      <c r="X90" s="83">
        <v>12.9</v>
      </c>
      <c r="Y90" s="83">
        <v>19.8</v>
      </c>
      <c r="Z90" s="83">
        <v>36.5</v>
      </c>
      <c r="AA90" s="70">
        <v>28</v>
      </c>
      <c r="AB90" s="70">
        <v>11.7</v>
      </c>
      <c r="AC90" s="70">
        <v>-1.7</v>
      </c>
      <c r="AD90" s="70">
        <v>-36.4</v>
      </c>
      <c r="AE90" s="70">
        <v>-50.4</v>
      </c>
      <c r="AF90" s="123">
        <v>-63</v>
      </c>
      <c r="AG90" s="120">
        <v>240</v>
      </c>
      <c r="AH90" s="52">
        <f>IF(ABS(MAX(B90:AF90))&gt;ABS(MIN(B90:AF90)),MAX(B90:AF90),MIN(B90:AF90))</f>
        <v>-63</v>
      </c>
      <c r="AI90" s="121">
        <f>INDEX($B$9:$AF$9,1,MATCH(AH90,B90:AF90,0))</f>
        <v>1</v>
      </c>
    </row>
    <row r="91" spans="1:37" x14ac:dyDescent="0.25">
      <c r="A91" s="122" t="s">
        <v>91</v>
      </c>
      <c r="B91" s="123">
        <v>14.17</v>
      </c>
      <c r="C91" s="83">
        <v>-0.6</v>
      </c>
      <c r="D91" s="83">
        <v>0.5</v>
      </c>
      <c r="E91" s="83">
        <v>-1.2</v>
      </c>
      <c r="F91" s="83">
        <v>2.7</v>
      </c>
      <c r="G91" s="83">
        <v>5.0999999999999996</v>
      </c>
      <c r="H91" s="83">
        <v>9.5</v>
      </c>
      <c r="I91" s="83">
        <v>12</v>
      </c>
      <c r="J91" s="83">
        <v>16.3</v>
      </c>
      <c r="K91" s="83">
        <v>26.6</v>
      </c>
      <c r="L91" s="83">
        <v>15.8</v>
      </c>
      <c r="M91" s="83">
        <v>16.2</v>
      </c>
      <c r="N91" s="83">
        <v>25.3</v>
      </c>
      <c r="O91" s="83">
        <v>24.9</v>
      </c>
      <c r="P91" s="83">
        <v>17.8</v>
      </c>
      <c r="Q91" s="83">
        <v>13.1</v>
      </c>
      <c r="R91" s="83">
        <v>29.7</v>
      </c>
      <c r="S91" s="83">
        <v>20.7</v>
      </c>
      <c r="T91" s="83">
        <v>19.600000000000001</v>
      </c>
      <c r="U91" s="83">
        <v>13.4</v>
      </c>
      <c r="V91" s="83">
        <v>13.4</v>
      </c>
      <c r="W91" s="83">
        <v>14.6</v>
      </c>
      <c r="X91" s="83">
        <v>16.5</v>
      </c>
      <c r="Y91" s="83">
        <v>18.399999999999999</v>
      </c>
      <c r="Z91" s="83">
        <v>31.5</v>
      </c>
      <c r="AA91" s="70">
        <v>44.8</v>
      </c>
      <c r="AB91" s="70">
        <v>40.5</v>
      </c>
      <c r="AC91" s="70">
        <v>33.1</v>
      </c>
      <c r="AD91" s="70">
        <v>13.1</v>
      </c>
      <c r="AE91" s="70">
        <v>1</v>
      </c>
      <c r="AF91" s="123">
        <v>0</v>
      </c>
      <c r="AG91" s="120">
        <v>60</v>
      </c>
      <c r="AH91" s="52">
        <f>IF(ABS(MAX(B91:AF91))&gt;ABS(MIN(B91:AF91)),MAX(B91:AF91),MIN(B91:AF91))</f>
        <v>44.8</v>
      </c>
      <c r="AI91" s="121">
        <f>INDEX($B$9:$AF$9,1,MATCH(AH91,B91:AF91,0))</f>
        <v>0.83333333333333337</v>
      </c>
    </row>
    <row r="92" spans="1:37" x14ac:dyDescent="0.25">
      <c r="A92" s="124" t="s">
        <v>92</v>
      </c>
      <c r="B92" s="126">
        <v>-58.8</v>
      </c>
      <c r="C92" s="85">
        <v>-59.7</v>
      </c>
      <c r="D92" s="85">
        <v>-60</v>
      </c>
      <c r="E92" s="85">
        <v>-59.4</v>
      </c>
      <c r="F92" s="85">
        <v>-60.6</v>
      </c>
      <c r="G92" s="85">
        <v>-60.3</v>
      </c>
      <c r="H92" s="85">
        <v>-60.6</v>
      </c>
      <c r="I92" s="85">
        <v>-60</v>
      </c>
      <c r="J92" s="85">
        <v>-60</v>
      </c>
      <c r="K92" s="85">
        <v>-60</v>
      </c>
      <c r="L92" s="85">
        <v>-58.3</v>
      </c>
      <c r="M92" s="85">
        <v>-59.7</v>
      </c>
      <c r="N92" s="85">
        <v>-59.7</v>
      </c>
      <c r="O92" s="85">
        <v>-59.7</v>
      </c>
      <c r="P92" s="85">
        <v>-59.7</v>
      </c>
      <c r="Q92" s="85">
        <v>-60.3</v>
      </c>
      <c r="R92" s="85">
        <v>-60</v>
      </c>
      <c r="S92" s="85">
        <v>-60.3</v>
      </c>
      <c r="T92" s="85">
        <v>-60.3</v>
      </c>
      <c r="U92" s="85">
        <v>-59.4</v>
      </c>
      <c r="V92" s="85">
        <v>-59.4</v>
      </c>
      <c r="W92" s="85">
        <v>-57.9</v>
      </c>
      <c r="X92" s="85">
        <v>-58.8</v>
      </c>
      <c r="Y92" s="85">
        <v>-60.6</v>
      </c>
      <c r="Z92" s="85">
        <v>-60.6</v>
      </c>
      <c r="AA92" s="125">
        <v>-60.6</v>
      </c>
      <c r="AB92" s="125">
        <v>-60.9</v>
      </c>
      <c r="AC92" s="125">
        <v>-60.9</v>
      </c>
      <c r="AD92" s="125">
        <v>-60.9</v>
      </c>
      <c r="AE92" s="125">
        <v>-57.3</v>
      </c>
      <c r="AF92" s="125">
        <v>-59.2</v>
      </c>
      <c r="AG92" s="127">
        <v>120</v>
      </c>
      <c r="AH92" s="52">
        <f>IF(ABS(MAX(B92:AF92))&gt;ABS(MIN(B92:AF92)),MAX(B92:AF92),MIN(B92:AF92))</f>
        <v>-60.9</v>
      </c>
      <c r="AI92" s="121">
        <f>INDEX($B$9:$AF$9,1,MATCH(AH92,B92:AF92,0))</f>
        <v>0.85416666666666663</v>
      </c>
    </row>
    <row r="93" spans="1:37" ht="15.75" thickBot="1" x14ac:dyDescent="0.3">
      <c r="A93" s="124" t="s">
        <v>93</v>
      </c>
      <c r="B93" s="126">
        <v>12</v>
      </c>
      <c r="C93" s="85">
        <v>34.4</v>
      </c>
      <c r="D93" s="85">
        <v>36</v>
      </c>
      <c r="E93" s="85">
        <v>10</v>
      </c>
      <c r="F93" s="85">
        <v>39</v>
      </c>
      <c r="G93" s="85">
        <v>64</v>
      </c>
      <c r="H93" s="85">
        <v>72</v>
      </c>
      <c r="I93" s="85">
        <v>86</v>
      </c>
      <c r="J93" s="85">
        <v>89</v>
      </c>
      <c r="K93" s="85">
        <v>105</v>
      </c>
      <c r="L93" s="85">
        <v>100</v>
      </c>
      <c r="M93" s="85">
        <v>98</v>
      </c>
      <c r="N93" s="85">
        <v>93.7</v>
      </c>
      <c r="O93" s="85">
        <v>70.599999999999994</v>
      </c>
      <c r="P93" s="85">
        <v>75</v>
      </c>
      <c r="Q93" s="85">
        <v>91.2</v>
      </c>
      <c r="R93" s="85">
        <v>102</v>
      </c>
      <c r="S93" s="85">
        <v>84.7</v>
      </c>
      <c r="T93" s="85">
        <v>91</v>
      </c>
      <c r="U93" s="85">
        <v>68.5</v>
      </c>
      <c r="V93" s="85">
        <v>68.5</v>
      </c>
      <c r="W93" s="85">
        <v>84.2</v>
      </c>
      <c r="X93" s="85">
        <v>58.6</v>
      </c>
      <c r="Y93" s="85">
        <v>66.2</v>
      </c>
      <c r="Z93" s="85">
        <v>73.099999999999994</v>
      </c>
      <c r="AA93" s="125">
        <v>56.7</v>
      </c>
      <c r="AB93" s="125">
        <v>37.700000000000003</v>
      </c>
      <c r="AC93" s="125">
        <v>32.700000000000003</v>
      </c>
      <c r="AD93" s="125">
        <v>25.8</v>
      </c>
      <c r="AE93" s="125">
        <v>23.7</v>
      </c>
      <c r="AF93" s="126">
        <v>5</v>
      </c>
      <c r="AG93" s="127"/>
      <c r="AH93" s="52">
        <f>IF(ABS(MAX(B93:AF93))&gt;ABS(MIN(B93:AF93)),MAX(B93:AF93),MIN(B93:AF93))</f>
        <v>105</v>
      </c>
      <c r="AI93" s="121">
        <f>INDEX($B$9:$AF$9,1,MATCH(AH93,B93:AF93,0))</f>
        <v>0.3125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35">B95</f>
        <v>9.9</v>
      </c>
      <c r="D95" s="133">
        <f t="shared" si="35"/>
        <v>9.9</v>
      </c>
      <c r="E95" s="133">
        <f t="shared" si="35"/>
        <v>9.9</v>
      </c>
      <c r="F95" s="133">
        <f t="shared" si="35"/>
        <v>9.9</v>
      </c>
      <c r="G95" s="133">
        <f t="shared" si="35"/>
        <v>9.9</v>
      </c>
      <c r="H95" s="133">
        <f t="shared" si="35"/>
        <v>9.9</v>
      </c>
      <c r="I95" s="133">
        <f t="shared" si="35"/>
        <v>9.9</v>
      </c>
      <c r="J95" s="133">
        <f t="shared" si="35"/>
        <v>9.9</v>
      </c>
      <c r="K95" s="133">
        <f t="shared" si="35"/>
        <v>9.9</v>
      </c>
      <c r="L95" s="133">
        <f t="shared" si="35"/>
        <v>9.9</v>
      </c>
      <c r="M95" s="133">
        <f t="shared" si="35"/>
        <v>9.9</v>
      </c>
      <c r="N95" s="133">
        <f t="shared" si="35"/>
        <v>9.9</v>
      </c>
      <c r="O95" s="133">
        <f t="shared" si="35"/>
        <v>9.9</v>
      </c>
      <c r="P95" s="133">
        <f t="shared" si="35"/>
        <v>9.9</v>
      </c>
      <c r="Q95" s="133">
        <f t="shared" si="35"/>
        <v>9.9</v>
      </c>
      <c r="R95" s="133">
        <f t="shared" si="35"/>
        <v>9.9</v>
      </c>
      <c r="S95" s="133">
        <f t="shared" ref="S95:AF112" si="36">R95</f>
        <v>9.9</v>
      </c>
      <c r="T95" s="133">
        <f t="shared" si="36"/>
        <v>9.9</v>
      </c>
      <c r="U95" s="133">
        <f t="shared" si="36"/>
        <v>9.9</v>
      </c>
      <c r="V95" s="133">
        <f t="shared" si="36"/>
        <v>9.9</v>
      </c>
      <c r="W95" s="133">
        <f t="shared" si="36"/>
        <v>9.9</v>
      </c>
      <c r="X95" s="133">
        <f t="shared" si="36"/>
        <v>9.9</v>
      </c>
      <c r="Y95" s="133">
        <f t="shared" si="36"/>
        <v>9.9</v>
      </c>
      <c r="Z95" s="133">
        <f t="shared" si="36"/>
        <v>9.9</v>
      </c>
      <c r="AA95" s="133">
        <f t="shared" si="36"/>
        <v>9.9</v>
      </c>
      <c r="AB95" s="133">
        <f t="shared" si="36"/>
        <v>9.9</v>
      </c>
      <c r="AC95" s="133">
        <f t="shared" si="36"/>
        <v>9.9</v>
      </c>
      <c r="AD95" s="133">
        <f t="shared" si="36"/>
        <v>9.9</v>
      </c>
      <c r="AE95" s="133">
        <f t="shared" si="36"/>
        <v>9.9</v>
      </c>
      <c r="AF95" s="133">
        <f t="shared" si="36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35"/>
        <v>9.6</v>
      </c>
      <c r="D96" s="136">
        <f t="shared" si="35"/>
        <v>9.6</v>
      </c>
      <c r="E96" s="136">
        <f t="shared" si="35"/>
        <v>9.6</v>
      </c>
      <c r="F96" s="136">
        <f t="shared" si="35"/>
        <v>9.6</v>
      </c>
      <c r="G96" s="136">
        <f t="shared" si="35"/>
        <v>9.6</v>
      </c>
      <c r="H96" s="136">
        <f t="shared" si="35"/>
        <v>9.6</v>
      </c>
      <c r="I96" s="136">
        <f t="shared" si="35"/>
        <v>9.6</v>
      </c>
      <c r="J96" s="136">
        <f t="shared" si="35"/>
        <v>9.6</v>
      </c>
      <c r="K96" s="136">
        <f t="shared" si="35"/>
        <v>9.6</v>
      </c>
      <c r="L96" s="136">
        <f t="shared" si="35"/>
        <v>9.6</v>
      </c>
      <c r="M96" s="136">
        <f t="shared" si="35"/>
        <v>9.6</v>
      </c>
      <c r="N96" s="136">
        <f t="shared" si="35"/>
        <v>9.6</v>
      </c>
      <c r="O96" s="136">
        <f t="shared" si="35"/>
        <v>9.6</v>
      </c>
      <c r="P96" s="136">
        <f t="shared" si="35"/>
        <v>9.6</v>
      </c>
      <c r="Q96" s="136">
        <f t="shared" si="35"/>
        <v>9.6</v>
      </c>
      <c r="R96" s="136">
        <f t="shared" si="35"/>
        <v>9.6</v>
      </c>
      <c r="S96" s="136">
        <f t="shared" si="36"/>
        <v>9.6</v>
      </c>
      <c r="T96" s="136">
        <f t="shared" si="36"/>
        <v>9.6</v>
      </c>
      <c r="U96" s="136">
        <f t="shared" si="36"/>
        <v>9.6</v>
      </c>
      <c r="V96" s="136">
        <f t="shared" si="36"/>
        <v>9.6</v>
      </c>
      <c r="W96" s="136">
        <f t="shared" si="36"/>
        <v>9.6</v>
      </c>
      <c r="X96" s="136">
        <f t="shared" si="36"/>
        <v>9.6</v>
      </c>
      <c r="Y96" s="136">
        <f t="shared" si="36"/>
        <v>9.6</v>
      </c>
      <c r="Z96" s="136">
        <f t="shared" si="36"/>
        <v>9.6</v>
      </c>
      <c r="AA96" s="136">
        <f t="shared" si="36"/>
        <v>9.6</v>
      </c>
      <c r="AB96" s="136">
        <f t="shared" si="36"/>
        <v>9.6</v>
      </c>
      <c r="AC96" s="136">
        <f t="shared" si="36"/>
        <v>9.6</v>
      </c>
      <c r="AD96" s="136">
        <f t="shared" si="36"/>
        <v>9.6</v>
      </c>
      <c r="AE96" s="136">
        <f t="shared" si="36"/>
        <v>9.6</v>
      </c>
      <c r="AF96" s="136">
        <f t="shared" si="36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35"/>
        <v>9.98</v>
      </c>
      <c r="D97" s="136">
        <f t="shared" si="35"/>
        <v>9.98</v>
      </c>
      <c r="E97" s="136">
        <f t="shared" si="35"/>
        <v>9.98</v>
      </c>
      <c r="F97" s="136">
        <f t="shared" si="35"/>
        <v>9.98</v>
      </c>
      <c r="G97" s="136">
        <f t="shared" si="35"/>
        <v>9.98</v>
      </c>
      <c r="H97" s="136">
        <f t="shared" si="35"/>
        <v>9.98</v>
      </c>
      <c r="I97" s="136">
        <f t="shared" si="35"/>
        <v>9.98</v>
      </c>
      <c r="J97" s="136">
        <f t="shared" si="35"/>
        <v>9.98</v>
      </c>
      <c r="K97" s="136">
        <f t="shared" si="35"/>
        <v>9.98</v>
      </c>
      <c r="L97" s="136">
        <f t="shared" si="35"/>
        <v>9.98</v>
      </c>
      <c r="M97" s="136">
        <f t="shared" si="35"/>
        <v>9.98</v>
      </c>
      <c r="N97" s="136">
        <f t="shared" si="35"/>
        <v>9.98</v>
      </c>
      <c r="O97" s="136">
        <f t="shared" si="35"/>
        <v>9.98</v>
      </c>
      <c r="P97" s="136">
        <f t="shared" si="35"/>
        <v>9.98</v>
      </c>
      <c r="Q97" s="136">
        <f t="shared" si="35"/>
        <v>9.98</v>
      </c>
      <c r="R97" s="136">
        <f t="shared" si="35"/>
        <v>9.98</v>
      </c>
      <c r="S97" s="136">
        <f t="shared" si="36"/>
        <v>9.98</v>
      </c>
      <c r="T97" s="136">
        <f t="shared" si="36"/>
        <v>9.98</v>
      </c>
      <c r="U97" s="136">
        <f t="shared" si="36"/>
        <v>9.98</v>
      </c>
      <c r="V97" s="136">
        <f t="shared" si="36"/>
        <v>9.98</v>
      </c>
      <c r="W97" s="136">
        <f t="shared" si="36"/>
        <v>9.98</v>
      </c>
      <c r="X97" s="136">
        <f t="shared" si="36"/>
        <v>9.98</v>
      </c>
      <c r="Y97" s="136">
        <f t="shared" si="36"/>
        <v>9.98</v>
      </c>
      <c r="Z97" s="136">
        <f t="shared" si="36"/>
        <v>9.98</v>
      </c>
      <c r="AA97" s="136">
        <f t="shared" si="36"/>
        <v>9.98</v>
      </c>
      <c r="AB97" s="136">
        <f t="shared" si="36"/>
        <v>9.98</v>
      </c>
      <c r="AC97" s="136">
        <f t="shared" si="36"/>
        <v>9.98</v>
      </c>
      <c r="AD97" s="136">
        <f t="shared" si="36"/>
        <v>9.98</v>
      </c>
      <c r="AE97" s="136">
        <f t="shared" si="36"/>
        <v>9.98</v>
      </c>
      <c r="AF97" s="136">
        <f t="shared" si="36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35"/>
        <v>9.1</v>
      </c>
      <c r="D98" s="136">
        <f t="shared" si="35"/>
        <v>9.1</v>
      </c>
      <c r="E98" s="136">
        <f t="shared" si="35"/>
        <v>9.1</v>
      </c>
      <c r="F98" s="136">
        <f t="shared" si="35"/>
        <v>9.1</v>
      </c>
      <c r="G98" s="136">
        <f t="shared" si="35"/>
        <v>9.1</v>
      </c>
      <c r="H98" s="136">
        <f t="shared" si="35"/>
        <v>9.1</v>
      </c>
      <c r="I98" s="136">
        <f t="shared" si="35"/>
        <v>9.1</v>
      </c>
      <c r="J98" s="136">
        <f t="shared" si="35"/>
        <v>9.1</v>
      </c>
      <c r="K98" s="136">
        <f t="shared" si="35"/>
        <v>9.1</v>
      </c>
      <c r="L98" s="136">
        <f t="shared" si="35"/>
        <v>9.1</v>
      </c>
      <c r="M98" s="136">
        <f t="shared" si="35"/>
        <v>9.1</v>
      </c>
      <c r="N98" s="136">
        <f t="shared" si="35"/>
        <v>9.1</v>
      </c>
      <c r="O98" s="136">
        <f t="shared" si="35"/>
        <v>9.1</v>
      </c>
      <c r="P98" s="136">
        <f t="shared" si="35"/>
        <v>9.1</v>
      </c>
      <c r="Q98" s="136">
        <f t="shared" si="35"/>
        <v>9.1</v>
      </c>
      <c r="R98" s="136">
        <f t="shared" si="35"/>
        <v>9.1</v>
      </c>
      <c r="S98" s="136">
        <f t="shared" si="36"/>
        <v>9.1</v>
      </c>
      <c r="T98" s="136">
        <f t="shared" si="36"/>
        <v>9.1</v>
      </c>
      <c r="U98" s="136">
        <f t="shared" si="36"/>
        <v>9.1</v>
      </c>
      <c r="V98" s="136">
        <f t="shared" si="36"/>
        <v>9.1</v>
      </c>
      <c r="W98" s="136">
        <f t="shared" si="36"/>
        <v>9.1</v>
      </c>
      <c r="X98" s="136">
        <f t="shared" si="36"/>
        <v>9.1</v>
      </c>
      <c r="Y98" s="136">
        <f t="shared" si="36"/>
        <v>9.1</v>
      </c>
      <c r="Z98" s="136">
        <f t="shared" si="36"/>
        <v>9.1</v>
      </c>
      <c r="AA98" s="136">
        <f t="shared" si="36"/>
        <v>9.1</v>
      </c>
      <c r="AB98" s="136">
        <f t="shared" si="36"/>
        <v>9.1</v>
      </c>
      <c r="AC98" s="136">
        <f t="shared" si="36"/>
        <v>9.1</v>
      </c>
      <c r="AD98" s="136">
        <f t="shared" si="36"/>
        <v>9.1</v>
      </c>
      <c r="AE98" s="136">
        <f t="shared" si="36"/>
        <v>9.1</v>
      </c>
      <c r="AF98" s="136">
        <f t="shared" si="36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35"/>
        <v>9.18</v>
      </c>
      <c r="D99" s="136">
        <f t="shared" si="35"/>
        <v>9.18</v>
      </c>
      <c r="E99" s="136">
        <f t="shared" si="35"/>
        <v>9.18</v>
      </c>
      <c r="F99" s="136">
        <f t="shared" si="35"/>
        <v>9.18</v>
      </c>
      <c r="G99" s="136">
        <f t="shared" si="35"/>
        <v>9.18</v>
      </c>
      <c r="H99" s="136">
        <f t="shared" si="35"/>
        <v>9.18</v>
      </c>
      <c r="I99" s="136">
        <f t="shared" si="35"/>
        <v>9.18</v>
      </c>
      <c r="J99" s="136">
        <f t="shared" si="35"/>
        <v>9.18</v>
      </c>
      <c r="K99" s="136">
        <f t="shared" si="35"/>
        <v>9.18</v>
      </c>
      <c r="L99" s="136">
        <f t="shared" si="35"/>
        <v>9.18</v>
      </c>
      <c r="M99" s="136">
        <f t="shared" si="35"/>
        <v>9.18</v>
      </c>
      <c r="N99" s="136">
        <f t="shared" si="35"/>
        <v>9.18</v>
      </c>
      <c r="O99" s="136">
        <f t="shared" si="35"/>
        <v>9.18</v>
      </c>
      <c r="P99" s="136">
        <f t="shared" si="35"/>
        <v>9.18</v>
      </c>
      <c r="Q99" s="136">
        <f t="shared" si="35"/>
        <v>9.18</v>
      </c>
      <c r="R99" s="136">
        <f t="shared" si="35"/>
        <v>9.18</v>
      </c>
      <c r="S99" s="136">
        <f t="shared" si="36"/>
        <v>9.18</v>
      </c>
      <c r="T99" s="136">
        <f t="shared" si="36"/>
        <v>9.18</v>
      </c>
      <c r="U99" s="136">
        <f t="shared" si="36"/>
        <v>9.18</v>
      </c>
      <c r="V99" s="136">
        <f t="shared" si="36"/>
        <v>9.18</v>
      </c>
      <c r="W99" s="136">
        <f t="shared" si="36"/>
        <v>9.18</v>
      </c>
      <c r="X99" s="136">
        <f t="shared" si="36"/>
        <v>9.18</v>
      </c>
      <c r="Y99" s="136">
        <f t="shared" si="36"/>
        <v>9.18</v>
      </c>
      <c r="Z99" s="136">
        <f t="shared" si="36"/>
        <v>9.18</v>
      </c>
      <c r="AA99" s="136">
        <f t="shared" si="36"/>
        <v>9.18</v>
      </c>
      <c r="AB99" s="136">
        <f t="shared" si="36"/>
        <v>9.18</v>
      </c>
      <c r="AC99" s="136">
        <f t="shared" si="36"/>
        <v>9.18</v>
      </c>
      <c r="AD99" s="136">
        <f t="shared" si="36"/>
        <v>9.18</v>
      </c>
      <c r="AE99" s="136">
        <f t="shared" si="36"/>
        <v>9.18</v>
      </c>
      <c r="AF99" s="136">
        <f t="shared" si="36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35"/>
        <v>7</v>
      </c>
      <c r="D100" s="136">
        <f t="shared" si="35"/>
        <v>7</v>
      </c>
      <c r="E100" s="136">
        <f t="shared" si="35"/>
        <v>7</v>
      </c>
      <c r="F100" s="136">
        <f t="shared" si="35"/>
        <v>7</v>
      </c>
      <c r="G100" s="136">
        <f t="shared" si="35"/>
        <v>7</v>
      </c>
      <c r="H100" s="136">
        <f t="shared" si="35"/>
        <v>7</v>
      </c>
      <c r="I100" s="136">
        <f t="shared" si="35"/>
        <v>7</v>
      </c>
      <c r="J100" s="136">
        <f t="shared" si="35"/>
        <v>7</v>
      </c>
      <c r="K100" s="136">
        <f t="shared" si="35"/>
        <v>7</v>
      </c>
      <c r="L100" s="136">
        <f t="shared" si="35"/>
        <v>7</v>
      </c>
      <c r="M100" s="136">
        <f t="shared" si="35"/>
        <v>7</v>
      </c>
      <c r="N100" s="136">
        <f t="shared" si="35"/>
        <v>7</v>
      </c>
      <c r="O100" s="136">
        <f t="shared" si="35"/>
        <v>7</v>
      </c>
      <c r="P100" s="136">
        <f t="shared" si="35"/>
        <v>7</v>
      </c>
      <c r="Q100" s="136">
        <f t="shared" si="35"/>
        <v>7</v>
      </c>
      <c r="R100" s="136">
        <f t="shared" si="35"/>
        <v>7</v>
      </c>
      <c r="S100" s="136">
        <f t="shared" si="36"/>
        <v>7</v>
      </c>
      <c r="T100" s="136">
        <f t="shared" si="36"/>
        <v>7</v>
      </c>
      <c r="U100" s="136">
        <f t="shared" si="36"/>
        <v>7</v>
      </c>
      <c r="V100" s="136">
        <f t="shared" si="36"/>
        <v>7</v>
      </c>
      <c r="W100" s="136">
        <f t="shared" si="36"/>
        <v>7</v>
      </c>
      <c r="X100" s="136">
        <f t="shared" si="36"/>
        <v>7</v>
      </c>
      <c r="Y100" s="136">
        <f t="shared" si="36"/>
        <v>7</v>
      </c>
      <c r="Z100" s="136">
        <f t="shared" si="36"/>
        <v>7</v>
      </c>
      <c r="AA100" s="136">
        <f t="shared" si="36"/>
        <v>7</v>
      </c>
      <c r="AB100" s="136">
        <f t="shared" si="36"/>
        <v>7</v>
      </c>
      <c r="AC100" s="136">
        <f t="shared" si="36"/>
        <v>7</v>
      </c>
      <c r="AD100" s="136">
        <f t="shared" si="36"/>
        <v>7</v>
      </c>
      <c r="AE100" s="136">
        <f t="shared" si="36"/>
        <v>7</v>
      </c>
      <c r="AF100" s="136">
        <f t="shared" si="36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35"/>
        <v>2.25</v>
      </c>
      <c r="D102" s="136">
        <f t="shared" si="35"/>
        <v>2.25</v>
      </c>
      <c r="E102" s="136">
        <f t="shared" si="35"/>
        <v>2.25</v>
      </c>
      <c r="F102" s="136">
        <f t="shared" si="35"/>
        <v>2.25</v>
      </c>
      <c r="G102" s="136">
        <f t="shared" si="35"/>
        <v>2.25</v>
      </c>
      <c r="H102" s="136">
        <f t="shared" si="35"/>
        <v>2.25</v>
      </c>
      <c r="I102" s="136">
        <f t="shared" si="35"/>
        <v>2.25</v>
      </c>
      <c r="J102" s="136">
        <f t="shared" si="35"/>
        <v>2.25</v>
      </c>
      <c r="K102" s="136">
        <f t="shared" si="35"/>
        <v>2.25</v>
      </c>
      <c r="L102" s="136">
        <f t="shared" si="35"/>
        <v>2.25</v>
      </c>
      <c r="M102" s="136">
        <f t="shared" si="35"/>
        <v>2.25</v>
      </c>
      <c r="N102" s="136">
        <f t="shared" si="35"/>
        <v>2.25</v>
      </c>
      <c r="O102" s="136">
        <f t="shared" si="35"/>
        <v>2.25</v>
      </c>
      <c r="P102" s="136">
        <f t="shared" si="35"/>
        <v>2.25</v>
      </c>
      <c r="Q102" s="136">
        <f t="shared" si="35"/>
        <v>2.25</v>
      </c>
      <c r="R102" s="136">
        <f t="shared" si="35"/>
        <v>2.25</v>
      </c>
      <c r="S102" s="136">
        <f t="shared" si="36"/>
        <v>2.25</v>
      </c>
      <c r="T102" s="136">
        <f t="shared" si="36"/>
        <v>2.25</v>
      </c>
      <c r="U102" s="136">
        <f t="shared" si="36"/>
        <v>2.25</v>
      </c>
      <c r="V102" s="136">
        <f t="shared" si="36"/>
        <v>2.25</v>
      </c>
      <c r="W102" s="136">
        <f t="shared" si="36"/>
        <v>2.25</v>
      </c>
      <c r="X102" s="136">
        <f t="shared" si="36"/>
        <v>2.25</v>
      </c>
      <c r="Y102" s="136">
        <f t="shared" si="36"/>
        <v>2.25</v>
      </c>
      <c r="Z102" s="136">
        <f t="shared" si="36"/>
        <v>2.25</v>
      </c>
      <c r="AA102" s="136">
        <f t="shared" si="36"/>
        <v>2.25</v>
      </c>
      <c r="AB102" s="136">
        <f t="shared" si="36"/>
        <v>2.25</v>
      </c>
      <c r="AC102" s="136">
        <f t="shared" si="36"/>
        <v>2.25</v>
      </c>
      <c r="AD102" s="136">
        <f t="shared" si="36"/>
        <v>2.25</v>
      </c>
      <c r="AE102" s="136">
        <f t="shared" si="36"/>
        <v>2.25</v>
      </c>
      <c r="AF102" s="136">
        <f t="shared" si="36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35"/>
        <v>1.64</v>
      </c>
      <c r="D103" s="136">
        <f t="shared" si="35"/>
        <v>1.64</v>
      </c>
      <c r="E103" s="136">
        <f t="shared" si="35"/>
        <v>1.64</v>
      </c>
      <c r="F103" s="136">
        <f t="shared" si="35"/>
        <v>1.64</v>
      </c>
      <c r="G103" s="136">
        <f t="shared" si="35"/>
        <v>1.64</v>
      </c>
      <c r="H103" s="136">
        <f t="shared" si="35"/>
        <v>1.64</v>
      </c>
      <c r="I103" s="136">
        <f t="shared" si="35"/>
        <v>1.64</v>
      </c>
      <c r="J103" s="136">
        <f t="shared" si="35"/>
        <v>1.64</v>
      </c>
      <c r="K103" s="136">
        <f t="shared" si="35"/>
        <v>1.64</v>
      </c>
      <c r="L103" s="136">
        <f t="shared" si="35"/>
        <v>1.64</v>
      </c>
      <c r="M103" s="136">
        <f t="shared" si="35"/>
        <v>1.64</v>
      </c>
      <c r="N103" s="136">
        <f t="shared" si="35"/>
        <v>1.64</v>
      </c>
      <c r="O103" s="136">
        <f t="shared" si="35"/>
        <v>1.64</v>
      </c>
      <c r="P103" s="136">
        <f t="shared" si="35"/>
        <v>1.64</v>
      </c>
      <c r="Q103" s="136">
        <f t="shared" si="35"/>
        <v>1.64</v>
      </c>
      <c r="R103" s="136">
        <f t="shared" si="35"/>
        <v>1.64</v>
      </c>
      <c r="S103" s="136">
        <f t="shared" si="36"/>
        <v>1.64</v>
      </c>
      <c r="T103" s="136">
        <f t="shared" si="36"/>
        <v>1.64</v>
      </c>
      <c r="U103" s="136">
        <f t="shared" si="36"/>
        <v>1.64</v>
      </c>
      <c r="V103" s="136">
        <f t="shared" si="36"/>
        <v>1.64</v>
      </c>
      <c r="W103" s="136">
        <f t="shared" si="36"/>
        <v>1.64</v>
      </c>
      <c r="X103" s="136">
        <f t="shared" si="36"/>
        <v>1.64</v>
      </c>
      <c r="Y103" s="136">
        <f t="shared" si="36"/>
        <v>1.64</v>
      </c>
      <c r="Z103" s="136">
        <f t="shared" si="36"/>
        <v>1.64</v>
      </c>
      <c r="AA103" s="136">
        <f t="shared" si="36"/>
        <v>1.64</v>
      </c>
      <c r="AB103" s="136">
        <f t="shared" si="36"/>
        <v>1.64</v>
      </c>
      <c r="AC103" s="136">
        <f t="shared" si="36"/>
        <v>1.64</v>
      </c>
      <c r="AD103" s="136">
        <f t="shared" si="36"/>
        <v>1.64</v>
      </c>
      <c r="AE103" s="136">
        <f t="shared" si="36"/>
        <v>1.64</v>
      </c>
      <c r="AF103" s="136">
        <f t="shared" si="36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35"/>
        <v>1.62</v>
      </c>
      <c r="D104" s="136">
        <f t="shared" si="35"/>
        <v>1.62</v>
      </c>
      <c r="E104" s="136">
        <f t="shared" si="35"/>
        <v>1.62</v>
      </c>
      <c r="F104" s="136">
        <f t="shared" si="35"/>
        <v>1.62</v>
      </c>
      <c r="G104" s="136">
        <f t="shared" si="35"/>
        <v>1.62</v>
      </c>
      <c r="H104" s="136">
        <f t="shared" si="35"/>
        <v>1.62</v>
      </c>
      <c r="I104" s="136">
        <f t="shared" si="35"/>
        <v>1.62</v>
      </c>
      <c r="J104" s="136">
        <f t="shared" si="35"/>
        <v>1.62</v>
      </c>
      <c r="K104" s="136">
        <f t="shared" si="35"/>
        <v>1.62</v>
      </c>
      <c r="L104" s="136">
        <f t="shared" si="35"/>
        <v>1.62</v>
      </c>
      <c r="M104" s="136">
        <f t="shared" si="35"/>
        <v>1.62</v>
      </c>
      <c r="N104" s="136">
        <f t="shared" si="35"/>
        <v>1.62</v>
      </c>
      <c r="O104" s="136">
        <f t="shared" si="35"/>
        <v>1.62</v>
      </c>
      <c r="P104" s="136">
        <f t="shared" si="35"/>
        <v>1.62</v>
      </c>
      <c r="Q104" s="136">
        <f t="shared" si="35"/>
        <v>1.62</v>
      </c>
      <c r="R104" s="136">
        <f t="shared" si="35"/>
        <v>1.62</v>
      </c>
      <c r="S104" s="136">
        <f t="shared" si="36"/>
        <v>1.62</v>
      </c>
      <c r="T104" s="136">
        <f t="shared" si="36"/>
        <v>1.62</v>
      </c>
      <c r="U104" s="136">
        <f t="shared" si="36"/>
        <v>1.62</v>
      </c>
      <c r="V104" s="136">
        <f t="shared" si="36"/>
        <v>1.62</v>
      </c>
      <c r="W104" s="136">
        <f t="shared" si="36"/>
        <v>1.62</v>
      </c>
      <c r="X104" s="136">
        <f t="shared" si="36"/>
        <v>1.62</v>
      </c>
      <c r="Y104" s="136">
        <f t="shared" si="36"/>
        <v>1.62</v>
      </c>
      <c r="Z104" s="136">
        <f t="shared" si="36"/>
        <v>1.62</v>
      </c>
      <c r="AA104" s="136">
        <f t="shared" si="36"/>
        <v>1.62</v>
      </c>
      <c r="AB104" s="136">
        <f t="shared" si="36"/>
        <v>1.62</v>
      </c>
      <c r="AC104" s="136">
        <f t="shared" si="36"/>
        <v>1.62</v>
      </c>
      <c r="AD104" s="136">
        <f t="shared" si="36"/>
        <v>1.62</v>
      </c>
      <c r="AE104" s="136">
        <f t="shared" si="36"/>
        <v>1.62</v>
      </c>
      <c r="AF104" s="136">
        <f t="shared" si="36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35"/>
        <v>8.36</v>
      </c>
      <c r="D106" s="136">
        <f t="shared" si="35"/>
        <v>8.36</v>
      </c>
      <c r="E106" s="136">
        <f t="shared" si="35"/>
        <v>8.36</v>
      </c>
      <c r="F106" s="136">
        <f t="shared" si="35"/>
        <v>8.36</v>
      </c>
      <c r="G106" s="136">
        <f t="shared" si="35"/>
        <v>8.36</v>
      </c>
      <c r="H106" s="136">
        <f t="shared" si="35"/>
        <v>8.36</v>
      </c>
      <c r="I106" s="136">
        <f t="shared" si="35"/>
        <v>8.36</v>
      </c>
      <c r="J106" s="136">
        <f t="shared" si="35"/>
        <v>8.36</v>
      </c>
      <c r="K106" s="136">
        <f t="shared" si="35"/>
        <v>8.36</v>
      </c>
      <c r="L106" s="136">
        <f t="shared" si="35"/>
        <v>8.36</v>
      </c>
      <c r="M106" s="136">
        <f t="shared" si="35"/>
        <v>8.36</v>
      </c>
      <c r="N106" s="136">
        <f t="shared" si="35"/>
        <v>8.36</v>
      </c>
      <c r="O106" s="136">
        <f t="shared" si="35"/>
        <v>8.36</v>
      </c>
      <c r="P106" s="136">
        <f t="shared" si="35"/>
        <v>8.36</v>
      </c>
      <c r="Q106" s="136">
        <f t="shared" si="35"/>
        <v>8.36</v>
      </c>
      <c r="R106" s="136">
        <f t="shared" si="35"/>
        <v>8.36</v>
      </c>
      <c r="S106" s="136">
        <f t="shared" si="36"/>
        <v>8.36</v>
      </c>
      <c r="T106" s="136">
        <f t="shared" si="36"/>
        <v>8.36</v>
      </c>
      <c r="U106" s="136">
        <f t="shared" si="36"/>
        <v>8.36</v>
      </c>
      <c r="V106" s="136">
        <f t="shared" si="36"/>
        <v>8.36</v>
      </c>
      <c r="W106" s="136">
        <f t="shared" si="36"/>
        <v>8.36</v>
      </c>
      <c r="X106" s="136">
        <f t="shared" si="36"/>
        <v>8.36</v>
      </c>
      <c r="Y106" s="136">
        <f t="shared" si="36"/>
        <v>8.36</v>
      </c>
      <c r="Z106" s="136">
        <f t="shared" si="36"/>
        <v>8.36</v>
      </c>
      <c r="AA106" s="136">
        <f t="shared" si="36"/>
        <v>8.36</v>
      </c>
      <c r="AB106" s="136">
        <f t="shared" si="36"/>
        <v>8.36</v>
      </c>
      <c r="AC106" s="136">
        <f t="shared" si="36"/>
        <v>8.36</v>
      </c>
      <c r="AD106" s="136">
        <f t="shared" si="36"/>
        <v>8.36</v>
      </c>
      <c r="AE106" s="136">
        <f t="shared" si="36"/>
        <v>8.36</v>
      </c>
      <c r="AF106" s="136">
        <f t="shared" si="36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35"/>
        <v>8</v>
      </c>
      <c r="D107" s="136">
        <f t="shared" si="35"/>
        <v>8</v>
      </c>
      <c r="E107" s="136">
        <f t="shared" si="35"/>
        <v>8</v>
      </c>
      <c r="F107" s="136">
        <f t="shared" si="35"/>
        <v>8</v>
      </c>
      <c r="G107" s="136">
        <f t="shared" si="35"/>
        <v>8</v>
      </c>
      <c r="H107" s="136">
        <f t="shared" si="35"/>
        <v>8</v>
      </c>
      <c r="I107" s="136">
        <v>5.4</v>
      </c>
      <c r="J107" s="136">
        <f t="shared" si="35"/>
        <v>5.4</v>
      </c>
      <c r="K107" s="136">
        <f t="shared" si="35"/>
        <v>5.4</v>
      </c>
      <c r="L107" s="136">
        <f t="shared" si="35"/>
        <v>5.4</v>
      </c>
      <c r="M107" s="136">
        <f t="shared" si="35"/>
        <v>5.4</v>
      </c>
      <c r="N107" s="136">
        <f t="shared" si="35"/>
        <v>5.4</v>
      </c>
      <c r="O107" s="136">
        <f t="shared" si="35"/>
        <v>5.4</v>
      </c>
      <c r="P107" s="136">
        <f t="shared" si="35"/>
        <v>5.4</v>
      </c>
      <c r="Q107" s="136">
        <f t="shared" si="35"/>
        <v>5.4</v>
      </c>
      <c r="R107" s="136">
        <f t="shared" si="35"/>
        <v>5.4</v>
      </c>
      <c r="S107" s="136">
        <f t="shared" si="36"/>
        <v>5.4</v>
      </c>
      <c r="T107" s="136">
        <f t="shared" si="36"/>
        <v>5.4</v>
      </c>
      <c r="U107" s="136">
        <f t="shared" si="36"/>
        <v>5.4</v>
      </c>
      <c r="V107" s="136">
        <f t="shared" si="36"/>
        <v>5.4</v>
      </c>
      <c r="W107" s="136">
        <f t="shared" si="36"/>
        <v>5.4</v>
      </c>
      <c r="X107" s="136">
        <f t="shared" si="36"/>
        <v>5.4</v>
      </c>
      <c r="Y107" s="136">
        <f t="shared" si="36"/>
        <v>5.4</v>
      </c>
      <c r="Z107" s="136">
        <f t="shared" si="36"/>
        <v>5.4</v>
      </c>
      <c r="AA107" s="136">
        <f t="shared" si="36"/>
        <v>5.4</v>
      </c>
      <c r="AB107" s="136">
        <f t="shared" si="36"/>
        <v>5.4</v>
      </c>
      <c r="AC107" s="136">
        <f t="shared" si="36"/>
        <v>5.4</v>
      </c>
      <c r="AD107" s="136">
        <f t="shared" si="36"/>
        <v>5.4</v>
      </c>
      <c r="AE107" s="136">
        <f t="shared" si="36"/>
        <v>5.4</v>
      </c>
      <c r="AF107" s="136">
        <f t="shared" si="36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35"/>
        <v>6.57</v>
      </c>
      <c r="D108" s="136">
        <f t="shared" si="35"/>
        <v>6.57</v>
      </c>
      <c r="E108" s="136">
        <f t="shared" si="35"/>
        <v>6.57</v>
      </c>
      <c r="F108" s="136">
        <f t="shared" si="35"/>
        <v>6.57</v>
      </c>
      <c r="G108" s="136">
        <f t="shared" si="35"/>
        <v>6.57</v>
      </c>
      <c r="H108" s="136">
        <f t="shared" si="35"/>
        <v>6.57</v>
      </c>
      <c r="I108" s="136">
        <f t="shared" si="35"/>
        <v>6.57</v>
      </c>
      <c r="J108" s="136">
        <f t="shared" si="35"/>
        <v>6.57</v>
      </c>
      <c r="K108" s="136">
        <f t="shared" si="35"/>
        <v>6.57</v>
      </c>
      <c r="L108" s="136">
        <f t="shared" si="35"/>
        <v>6.57</v>
      </c>
      <c r="M108" s="136">
        <f t="shared" si="35"/>
        <v>6.57</v>
      </c>
      <c r="N108" s="136">
        <f t="shared" si="35"/>
        <v>6.57</v>
      </c>
      <c r="O108" s="136">
        <f t="shared" si="35"/>
        <v>6.57</v>
      </c>
      <c r="P108" s="136">
        <f t="shared" si="35"/>
        <v>6.57</v>
      </c>
      <c r="Q108" s="136">
        <f t="shared" si="35"/>
        <v>6.57</v>
      </c>
      <c r="R108" s="136">
        <f t="shared" si="35"/>
        <v>6.57</v>
      </c>
      <c r="S108" s="136">
        <f t="shared" si="36"/>
        <v>6.57</v>
      </c>
      <c r="T108" s="136">
        <f t="shared" si="36"/>
        <v>6.57</v>
      </c>
      <c r="U108" s="136">
        <f t="shared" si="36"/>
        <v>6.57</v>
      </c>
      <c r="V108" s="136">
        <f t="shared" si="36"/>
        <v>6.57</v>
      </c>
      <c r="W108" s="136">
        <f t="shared" si="36"/>
        <v>6.57</v>
      </c>
      <c r="X108" s="136">
        <f t="shared" si="36"/>
        <v>6.57</v>
      </c>
      <c r="Y108" s="136">
        <f t="shared" si="36"/>
        <v>6.57</v>
      </c>
      <c r="Z108" s="136">
        <f t="shared" si="36"/>
        <v>6.57</v>
      </c>
      <c r="AA108" s="136">
        <f t="shared" si="36"/>
        <v>6.57</v>
      </c>
      <c r="AB108" s="136">
        <f t="shared" si="36"/>
        <v>6.57</v>
      </c>
      <c r="AC108" s="136">
        <f t="shared" si="36"/>
        <v>6.57</v>
      </c>
      <c r="AD108" s="136">
        <f t="shared" si="36"/>
        <v>6.57</v>
      </c>
      <c r="AE108" s="136">
        <f t="shared" si="36"/>
        <v>6.57</v>
      </c>
      <c r="AF108" s="136">
        <f t="shared" si="36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35"/>
        <v>3.43</v>
      </c>
      <c r="D109" s="136">
        <f t="shared" si="35"/>
        <v>3.43</v>
      </c>
      <c r="E109" s="136">
        <f t="shared" si="35"/>
        <v>3.43</v>
      </c>
      <c r="F109" s="136">
        <f t="shared" si="35"/>
        <v>3.43</v>
      </c>
      <c r="G109" s="136">
        <f t="shared" si="35"/>
        <v>3.43</v>
      </c>
      <c r="H109" s="136">
        <f t="shared" si="35"/>
        <v>3.43</v>
      </c>
      <c r="I109" s="136">
        <f t="shared" si="35"/>
        <v>3.43</v>
      </c>
      <c r="J109" s="136">
        <f t="shared" si="35"/>
        <v>3.43</v>
      </c>
      <c r="K109" s="136">
        <f t="shared" si="35"/>
        <v>3.43</v>
      </c>
      <c r="L109" s="136">
        <f t="shared" si="35"/>
        <v>3.43</v>
      </c>
      <c r="M109" s="136">
        <f t="shared" si="35"/>
        <v>3.43</v>
      </c>
      <c r="N109" s="136">
        <f t="shared" si="35"/>
        <v>3.43</v>
      </c>
      <c r="O109" s="136">
        <f t="shared" si="35"/>
        <v>3.43</v>
      </c>
      <c r="P109" s="136">
        <f t="shared" si="35"/>
        <v>3.43</v>
      </c>
      <c r="Q109" s="136">
        <f t="shared" si="35"/>
        <v>3.43</v>
      </c>
      <c r="R109" s="136">
        <f t="shared" si="35"/>
        <v>3.43</v>
      </c>
      <c r="S109" s="136">
        <f t="shared" si="36"/>
        <v>3.43</v>
      </c>
      <c r="T109" s="136">
        <f t="shared" si="36"/>
        <v>3.43</v>
      </c>
      <c r="U109" s="136">
        <f t="shared" si="36"/>
        <v>3.43</v>
      </c>
      <c r="V109" s="136">
        <f t="shared" si="36"/>
        <v>3.43</v>
      </c>
      <c r="W109" s="136">
        <f t="shared" si="36"/>
        <v>3.43</v>
      </c>
      <c r="X109" s="136">
        <f t="shared" si="36"/>
        <v>3.43</v>
      </c>
      <c r="Y109" s="136">
        <f t="shared" si="36"/>
        <v>3.43</v>
      </c>
      <c r="Z109" s="136">
        <f t="shared" si="36"/>
        <v>3.43</v>
      </c>
      <c r="AA109" s="136">
        <f t="shared" si="36"/>
        <v>3.43</v>
      </c>
      <c r="AB109" s="136">
        <f t="shared" si="36"/>
        <v>3.43</v>
      </c>
      <c r="AC109" s="136">
        <f t="shared" si="36"/>
        <v>3.43</v>
      </c>
      <c r="AD109" s="136">
        <f t="shared" si="36"/>
        <v>3.43</v>
      </c>
      <c r="AE109" s="136">
        <f t="shared" si="36"/>
        <v>3.43</v>
      </c>
      <c r="AF109" s="136">
        <f t="shared" si="36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35"/>
        <v>8</v>
      </c>
      <c r="D110" s="136">
        <f t="shared" si="35"/>
        <v>8</v>
      </c>
      <c r="E110" s="136">
        <f t="shared" si="35"/>
        <v>8</v>
      </c>
      <c r="F110" s="136">
        <f t="shared" si="35"/>
        <v>8</v>
      </c>
      <c r="G110" s="136">
        <f t="shared" si="35"/>
        <v>8</v>
      </c>
      <c r="H110" s="136">
        <f t="shared" si="35"/>
        <v>8</v>
      </c>
      <c r="I110" s="136">
        <f t="shared" si="35"/>
        <v>8</v>
      </c>
      <c r="J110" s="136">
        <f t="shared" si="35"/>
        <v>8</v>
      </c>
      <c r="K110" s="136">
        <f t="shared" si="35"/>
        <v>8</v>
      </c>
      <c r="L110" s="136">
        <f t="shared" si="35"/>
        <v>8</v>
      </c>
      <c r="M110" s="136">
        <f t="shared" si="35"/>
        <v>8</v>
      </c>
      <c r="N110" s="136">
        <f t="shared" si="35"/>
        <v>8</v>
      </c>
      <c r="O110" s="136">
        <f t="shared" si="35"/>
        <v>8</v>
      </c>
      <c r="P110" s="136">
        <f t="shared" si="35"/>
        <v>8</v>
      </c>
      <c r="Q110" s="136">
        <f t="shared" si="35"/>
        <v>8</v>
      </c>
      <c r="R110" s="136">
        <f t="shared" si="35"/>
        <v>8</v>
      </c>
      <c r="S110" s="136">
        <f t="shared" si="36"/>
        <v>8</v>
      </c>
      <c r="T110" s="136">
        <f t="shared" si="36"/>
        <v>8</v>
      </c>
      <c r="U110" s="136">
        <f t="shared" si="36"/>
        <v>8</v>
      </c>
      <c r="V110" s="136">
        <f t="shared" si="36"/>
        <v>8</v>
      </c>
      <c r="W110" s="136">
        <f t="shared" si="36"/>
        <v>8</v>
      </c>
      <c r="X110" s="136">
        <f t="shared" si="36"/>
        <v>8</v>
      </c>
      <c r="Y110" s="136">
        <f t="shared" si="36"/>
        <v>8</v>
      </c>
      <c r="Z110" s="136">
        <f t="shared" si="36"/>
        <v>8</v>
      </c>
      <c r="AA110" s="136">
        <f t="shared" si="36"/>
        <v>8</v>
      </c>
      <c r="AB110" s="136">
        <f t="shared" si="36"/>
        <v>8</v>
      </c>
      <c r="AC110" s="136">
        <f t="shared" si="36"/>
        <v>8</v>
      </c>
      <c r="AD110" s="136">
        <f t="shared" si="36"/>
        <v>8</v>
      </c>
      <c r="AE110" s="136">
        <f t="shared" si="36"/>
        <v>8</v>
      </c>
      <c r="AF110" s="136">
        <f t="shared" si="36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35"/>
        <v>2.96</v>
      </c>
      <c r="D111" s="136">
        <f t="shared" si="35"/>
        <v>2.96</v>
      </c>
      <c r="E111" s="136">
        <f t="shared" si="35"/>
        <v>2.96</v>
      </c>
      <c r="F111" s="136">
        <f t="shared" si="35"/>
        <v>2.96</v>
      </c>
      <c r="G111" s="136">
        <f t="shared" si="35"/>
        <v>2.96</v>
      </c>
      <c r="H111" s="136">
        <f t="shared" si="35"/>
        <v>2.96</v>
      </c>
      <c r="I111" s="136">
        <f t="shared" si="35"/>
        <v>2.96</v>
      </c>
      <c r="J111" s="136">
        <f t="shared" si="35"/>
        <v>2.96</v>
      </c>
      <c r="K111" s="136">
        <f t="shared" si="35"/>
        <v>2.96</v>
      </c>
      <c r="L111" s="136">
        <f t="shared" si="35"/>
        <v>2.96</v>
      </c>
      <c r="M111" s="136">
        <f t="shared" si="35"/>
        <v>2.96</v>
      </c>
      <c r="N111" s="136">
        <f t="shared" si="35"/>
        <v>2.96</v>
      </c>
      <c r="O111" s="136">
        <f t="shared" si="35"/>
        <v>2.96</v>
      </c>
      <c r="P111" s="136">
        <f t="shared" si="35"/>
        <v>2.96</v>
      </c>
      <c r="Q111" s="136">
        <f t="shared" si="35"/>
        <v>2.96</v>
      </c>
      <c r="R111" s="136">
        <f t="shared" si="35"/>
        <v>2.96</v>
      </c>
      <c r="S111" s="136">
        <f t="shared" si="36"/>
        <v>2.96</v>
      </c>
      <c r="T111" s="136">
        <f t="shared" si="36"/>
        <v>2.96</v>
      </c>
      <c r="U111" s="136">
        <f t="shared" si="36"/>
        <v>2.96</v>
      </c>
      <c r="V111" s="136">
        <f t="shared" si="36"/>
        <v>2.96</v>
      </c>
      <c r="W111" s="136">
        <f t="shared" si="36"/>
        <v>2.96</v>
      </c>
      <c r="X111" s="136">
        <f t="shared" si="36"/>
        <v>2.96</v>
      </c>
      <c r="Y111" s="136">
        <f t="shared" si="36"/>
        <v>2.96</v>
      </c>
      <c r="Z111" s="136">
        <f t="shared" si="36"/>
        <v>2.96</v>
      </c>
      <c r="AA111" s="136">
        <f t="shared" si="36"/>
        <v>2.96</v>
      </c>
      <c r="AB111" s="136">
        <f t="shared" si="36"/>
        <v>2.96</v>
      </c>
      <c r="AC111" s="136">
        <f t="shared" si="36"/>
        <v>2.96</v>
      </c>
      <c r="AD111" s="136">
        <f t="shared" si="36"/>
        <v>2.96</v>
      </c>
      <c r="AE111" s="136">
        <f t="shared" si="36"/>
        <v>2.96</v>
      </c>
      <c r="AF111" s="136">
        <f t="shared" si="36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35"/>
        <v>7</v>
      </c>
      <c r="E112" s="136">
        <f t="shared" si="35"/>
        <v>7</v>
      </c>
      <c r="F112" s="136">
        <f t="shared" si="35"/>
        <v>7</v>
      </c>
      <c r="G112" s="136">
        <f t="shared" si="35"/>
        <v>7</v>
      </c>
      <c r="H112" s="136">
        <f t="shared" si="35"/>
        <v>7</v>
      </c>
      <c r="I112" s="136">
        <f t="shared" si="35"/>
        <v>7</v>
      </c>
      <c r="J112" s="136">
        <f t="shared" si="35"/>
        <v>7</v>
      </c>
      <c r="K112" s="136">
        <f t="shared" si="35"/>
        <v>7</v>
      </c>
      <c r="L112" s="136">
        <f t="shared" si="35"/>
        <v>7</v>
      </c>
      <c r="M112" s="136">
        <f t="shared" si="35"/>
        <v>7</v>
      </c>
      <c r="N112" s="136">
        <f t="shared" si="35"/>
        <v>7</v>
      </c>
      <c r="O112" s="136">
        <f t="shared" si="35"/>
        <v>7</v>
      </c>
      <c r="P112" s="136">
        <f t="shared" si="35"/>
        <v>7</v>
      </c>
      <c r="Q112" s="136">
        <f t="shared" si="35"/>
        <v>7</v>
      </c>
      <c r="R112" s="136">
        <f t="shared" si="35"/>
        <v>7</v>
      </c>
      <c r="S112" s="136">
        <f t="shared" si="36"/>
        <v>7</v>
      </c>
      <c r="T112" s="136">
        <f t="shared" si="36"/>
        <v>7</v>
      </c>
      <c r="U112" s="136">
        <f t="shared" si="36"/>
        <v>7</v>
      </c>
      <c r="V112" s="136">
        <f t="shared" si="36"/>
        <v>7</v>
      </c>
      <c r="W112" s="136">
        <f t="shared" si="36"/>
        <v>7</v>
      </c>
      <c r="X112" s="136">
        <f t="shared" si="36"/>
        <v>7</v>
      </c>
      <c r="Y112" s="136">
        <f t="shared" si="36"/>
        <v>7</v>
      </c>
      <c r="Z112" s="136">
        <f t="shared" si="36"/>
        <v>7</v>
      </c>
      <c r="AA112" s="136">
        <f t="shared" si="36"/>
        <v>7</v>
      </c>
      <c r="AB112" s="136">
        <f t="shared" si="36"/>
        <v>7</v>
      </c>
      <c r="AC112" s="136">
        <f t="shared" si="36"/>
        <v>7</v>
      </c>
      <c r="AD112" s="136">
        <f t="shared" si="36"/>
        <v>7</v>
      </c>
      <c r="AE112" s="136">
        <f t="shared" si="36"/>
        <v>7</v>
      </c>
      <c r="AF112" s="136">
        <f t="shared" si="36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37">B113</f>
        <v>3.47</v>
      </c>
      <c r="D113" s="136">
        <f t="shared" si="37"/>
        <v>3.47</v>
      </c>
      <c r="E113" s="136">
        <f t="shared" si="37"/>
        <v>3.47</v>
      </c>
      <c r="F113" s="136">
        <f t="shared" si="37"/>
        <v>3.47</v>
      </c>
      <c r="G113" s="136">
        <f t="shared" si="37"/>
        <v>3.47</v>
      </c>
      <c r="H113" s="136">
        <f t="shared" si="37"/>
        <v>3.47</v>
      </c>
      <c r="I113" s="136">
        <f t="shared" si="37"/>
        <v>3.47</v>
      </c>
      <c r="J113" s="136">
        <f t="shared" si="37"/>
        <v>3.47</v>
      </c>
      <c r="K113" s="136">
        <f t="shared" si="37"/>
        <v>3.47</v>
      </c>
      <c r="L113" s="136">
        <f t="shared" si="37"/>
        <v>3.47</v>
      </c>
      <c r="M113" s="136">
        <f t="shared" si="37"/>
        <v>3.47</v>
      </c>
      <c r="N113" s="136">
        <f t="shared" si="37"/>
        <v>3.47</v>
      </c>
      <c r="O113" s="136">
        <f t="shared" si="37"/>
        <v>3.47</v>
      </c>
      <c r="P113" s="136">
        <f t="shared" si="37"/>
        <v>3.47</v>
      </c>
      <c r="Q113" s="136">
        <f t="shared" si="37"/>
        <v>3.47</v>
      </c>
      <c r="R113" s="136">
        <f t="shared" si="37"/>
        <v>3.47</v>
      </c>
      <c r="S113" s="136">
        <f t="shared" ref="S113:AF131" si="38">R113</f>
        <v>3.47</v>
      </c>
      <c r="T113" s="136">
        <f t="shared" si="38"/>
        <v>3.47</v>
      </c>
      <c r="U113" s="136">
        <f t="shared" si="38"/>
        <v>3.47</v>
      </c>
      <c r="V113" s="136">
        <f t="shared" si="38"/>
        <v>3.47</v>
      </c>
      <c r="W113" s="136">
        <f t="shared" si="38"/>
        <v>3.47</v>
      </c>
      <c r="X113" s="136">
        <f t="shared" si="38"/>
        <v>3.47</v>
      </c>
      <c r="Y113" s="136">
        <f t="shared" si="38"/>
        <v>3.47</v>
      </c>
      <c r="Z113" s="136">
        <f t="shared" si="38"/>
        <v>3.47</v>
      </c>
      <c r="AA113" s="136">
        <f t="shared" si="38"/>
        <v>3.47</v>
      </c>
      <c r="AB113" s="136">
        <f t="shared" si="38"/>
        <v>3.47</v>
      </c>
      <c r="AC113" s="136">
        <f t="shared" si="38"/>
        <v>3.47</v>
      </c>
      <c r="AD113" s="136">
        <f t="shared" si="38"/>
        <v>3.47</v>
      </c>
      <c r="AE113" s="136">
        <f t="shared" si="38"/>
        <v>3.47</v>
      </c>
      <c r="AF113" s="136">
        <f t="shared" si="38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37"/>
        <v>2.1</v>
      </c>
      <c r="D114" s="136">
        <f t="shared" si="37"/>
        <v>2.1</v>
      </c>
      <c r="E114" s="136">
        <f t="shared" si="37"/>
        <v>2.1</v>
      </c>
      <c r="F114" s="136">
        <f t="shared" si="37"/>
        <v>2.1</v>
      </c>
      <c r="G114" s="136">
        <f t="shared" si="37"/>
        <v>2.1</v>
      </c>
      <c r="H114" s="136">
        <f t="shared" si="37"/>
        <v>2.1</v>
      </c>
      <c r="I114" s="136">
        <f t="shared" si="37"/>
        <v>2.1</v>
      </c>
      <c r="J114" s="136">
        <f t="shared" si="37"/>
        <v>2.1</v>
      </c>
      <c r="K114" s="136">
        <f t="shared" si="37"/>
        <v>2.1</v>
      </c>
      <c r="L114" s="136">
        <f t="shared" si="37"/>
        <v>2.1</v>
      </c>
      <c r="M114" s="136">
        <f t="shared" si="37"/>
        <v>2.1</v>
      </c>
      <c r="N114" s="136">
        <f t="shared" si="37"/>
        <v>2.1</v>
      </c>
      <c r="O114" s="136">
        <f t="shared" si="37"/>
        <v>2.1</v>
      </c>
      <c r="P114" s="136">
        <f t="shared" si="37"/>
        <v>2.1</v>
      </c>
      <c r="Q114" s="136">
        <f t="shared" si="37"/>
        <v>2.1</v>
      </c>
      <c r="R114" s="136">
        <f t="shared" si="37"/>
        <v>2.1</v>
      </c>
      <c r="S114" s="136">
        <f t="shared" si="38"/>
        <v>2.1</v>
      </c>
      <c r="T114" s="136">
        <f t="shared" si="38"/>
        <v>2.1</v>
      </c>
      <c r="U114" s="136">
        <f t="shared" si="38"/>
        <v>2.1</v>
      </c>
      <c r="V114" s="136">
        <f t="shared" si="38"/>
        <v>2.1</v>
      </c>
      <c r="W114" s="136">
        <f t="shared" si="38"/>
        <v>2.1</v>
      </c>
      <c r="X114" s="136">
        <f t="shared" si="38"/>
        <v>2.1</v>
      </c>
      <c r="Y114" s="136">
        <f t="shared" si="38"/>
        <v>2.1</v>
      </c>
      <c r="Z114" s="136">
        <f t="shared" si="38"/>
        <v>2.1</v>
      </c>
      <c r="AA114" s="136">
        <f t="shared" si="38"/>
        <v>2.1</v>
      </c>
      <c r="AB114" s="136">
        <f t="shared" si="38"/>
        <v>2.1</v>
      </c>
      <c r="AC114" s="136">
        <f t="shared" si="38"/>
        <v>2.1</v>
      </c>
      <c r="AD114" s="136">
        <f t="shared" si="38"/>
        <v>2.1</v>
      </c>
      <c r="AE114" s="136">
        <f t="shared" si="38"/>
        <v>2.1</v>
      </c>
      <c r="AF114" s="136">
        <f t="shared" si="38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37"/>
        <v>9.3000000000000007</v>
      </c>
      <c r="D115" s="136">
        <f t="shared" si="37"/>
        <v>9.3000000000000007</v>
      </c>
      <c r="E115" s="136">
        <f t="shared" si="37"/>
        <v>9.3000000000000007</v>
      </c>
      <c r="F115" s="136">
        <f t="shared" si="37"/>
        <v>9.3000000000000007</v>
      </c>
      <c r="G115" s="136">
        <f t="shared" si="37"/>
        <v>9.3000000000000007</v>
      </c>
      <c r="H115" s="136">
        <f t="shared" si="37"/>
        <v>9.3000000000000007</v>
      </c>
      <c r="I115" s="136">
        <f t="shared" si="37"/>
        <v>9.3000000000000007</v>
      </c>
      <c r="J115" s="136">
        <f t="shared" si="37"/>
        <v>9.3000000000000007</v>
      </c>
      <c r="K115" s="136">
        <f t="shared" si="37"/>
        <v>9.3000000000000007</v>
      </c>
      <c r="L115" s="136">
        <f t="shared" si="37"/>
        <v>9.3000000000000007</v>
      </c>
      <c r="M115" s="136">
        <f t="shared" si="37"/>
        <v>9.3000000000000007</v>
      </c>
      <c r="N115" s="136">
        <f t="shared" si="37"/>
        <v>9.3000000000000007</v>
      </c>
      <c r="O115" s="136">
        <f t="shared" si="37"/>
        <v>9.3000000000000007</v>
      </c>
      <c r="P115" s="136">
        <f t="shared" si="37"/>
        <v>9.3000000000000007</v>
      </c>
      <c r="Q115" s="136">
        <f t="shared" si="37"/>
        <v>9.3000000000000007</v>
      </c>
      <c r="R115" s="136">
        <f t="shared" si="37"/>
        <v>9.3000000000000007</v>
      </c>
      <c r="S115" s="136">
        <f t="shared" si="38"/>
        <v>9.3000000000000007</v>
      </c>
      <c r="T115" s="136">
        <f t="shared" si="38"/>
        <v>9.3000000000000007</v>
      </c>
      <c r="U115" s="136">
        <f t="shared" si="38"/>
        <v>9.3000000000000007</v>
      </c>
      <c r="V115" s="136">
        <f t="shared" si="38"/>
        <v>9.3000000000000007</v>
      </c>
      <c r="W115" s="136">
        <f t="shared" si="38"/>
        <v>9.3000000000000007</v>
      </c>
      <c r="X115" s="136">
        <f t="shared" si="38"/>
        <v>9.3000000000000007</v>
      </c>
      <c r="Y115" s="136">
        <f t="shared" si="38"/>
        <v>9.3000000000000007</v>
      </c>
      <c r="Z115" s="136">
        <f t="shared" si="38"/>
        <v>9.3000000000000007</v>
      </c>
      <c r="AA115" s="136">
        <f t="shared" si="38"/>
        <v>9.3000000000000007</v>
      </c>
      <c r="AB115" s="136">
        <f t="shared" si="38"/>
        <v>9.3000000000000007</v>
      </c>
      <c r="AC115" s="136">
        <f t="shared" si="38"/>
        <v>9.3000000000000007</v>
      </c>
      <c r="AD115" s="136">
        <f t="shared" si="38"/>
        <v>9.3000000000000007</v>
      </c>
      <c r="AE115" s="136">
        <f t="shared" si="38"/>
        <v>9.3000000000000007</v>
      </c>
      <c r="AF115" s="136">
        <f t="shared" si="38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37"/>
        <v>0</v>
      </c>
      <c r="D116" s="136">
        <f t="shared" si="37"/>
        <v>0</v>
      </c>
      <c r="E116" s="136">
        <f t="shared" si="37"/>
        <v>0</v>
      </c>
      <c r="F116" s="136">
        <f t="shared" si="37"/>
        <v>0</v>
      </c>
      <c r="G116" s="136">
        <f t="shared" si="37"/>
        <v>0</v>
      </c>
      <c r="H116" s="136">
        <f t="shared" si="37"/>
        <v>0</v>
      </c>
      <c r="I116" s="136">
        <f t="shared" si="37"/>
        <v>0</v>
      </c>
      <c r="J116" s="136">
        <f t="shared" si="37"/>
        <v>0</v>
      </c>
      <c r="K116" s="136">
        <f t="shared" si="37"/>
        <v>0</v>
      </c>
      <c r="L116" s="136">
        <f t="shared" si="37"/>
        <v>0</v>
      </c>
      <c r="M116" s="136">
        <f t="shared" si="37"/>
        <v>0</v>
      </c>
      <c r="N116" s="136">
        <f t="shared" si="37"/>
        <v>0</v>
      </c>
      <c r="O116" s="136">
        <f t="shared" si="37"/>
        <v>0</v>
      </c>
      <c r="P116" s="136">
        <f t="shared" si="37"/>
        <v>0</v>
      </c>
      <c r="Q116" s="136">
        <f t="shared" si="37"/>
        <v>0</v>
      </c>
      <c r="R116" s="136">
        <f t="shared" si="37"/>
        <v>0</v>
      </c>
      <c r="S116" s="136">
        <f t="shared" si="38"/>
        <v>0</v>
      </c>
      <c r="T116" s="136">
        <f t="shared" si="38"/>
        <v>0</v>
      </c>
      <c r="U116" s="136">
        <f t="shared" si="38"/>
        <v>0</v>
      </c>
      <c r="V116" s="136">
        <f t="shared" si="38"/>
        <v>0</v>
      </c>
      <c r="W116" s="136">
        <f t="shared" si="38"/>
        <v>0</v>
      </c>
      <c r="X116" s="136">
        <f t="shared" si="38"/>
        <v>0</v>
      </c>
      <c r="Y116" s="136">
        <f t="shared" si="38"/>
        <v>0</v>
      </c>
      <c r="Z116" s="136">
        <f t="shared" si="38"/>
        <v>0</v>
      </c>
      <c r="AA116" s="136">
        <f t="shared" si="38"/>
        <v>0</v>
      </c>
      <c r="AB116" s="136">
        <f t="shared" si="38"/>
        <v>0</v>
      </c>
      <c r="AC116" s="136">
        <f t="shared" si="38"/>
        <v>0</v>
      </c>
      <c r="AD116" s="136">
        <f t="shared" si="38"/>
        <v>0</v>
      </c>
      <c r="AE116" s="136">
        <f t="shared" si="38"/>
        <v>0</v>
      </c>
      <c r="AF116" s="136">
        <f t="shared" si="38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37"/>
        <v>0</v>
      </c>
      <c r="D117" s="136">
        <f t="shared" si="37"/>
        <v>0</v>
      </c>
      <c r="E117" s="136">
        <f t="shared" si="37"/>
        <v>0</v>
      </c>
      <c r="F117" s="136">
        <f t="shared" si="37"/>
        <v>0</v>
      </c>
      <c r="G117" s="136">
        <f t="shared" si="37"/>
        <v>0</v>
      </c>
      <c r="H117" s="136">
        <f t="shared" si="37"/>
        <v>0</v>
      </c>
      <c r="I117" s="136">
        <f t="shared" si="37"/>
        <v>0</v>
      </c>
      <c r="J117" s="136">
        <f t="shared" si="37"/>
        <v>0</v>
      </c>
      <c r="K117" s="136">
        <f t="shared" si="37"/>
        <v>0</v>
      </c>
      <c r="L117" s="136">
        <f t="shared" si="37"/>
        <v>0</v>
      </c>
      <c r="M117" s="136">
        <f t="shared" si="37"/>
        <v>0</v>
      </c>
      <c r="N117" s="136">
        <f t="shared" si="37"/>
        <v>0</v>
      </c>
      <c r="O117" s="136">
        <f t="shared" si="37"/>
        <v>0</v>
      </c>
      <c r="P117" s="136">
        <f t="shared" si="37"/>
        <v>0</v>
      </c>
      <c r="Q117" s="136">
        <f t="shared" si="37"/>
        <v>0</v>
      </c>
      <c r="R117" s="136">
        <f t="shared" si="37"/>
        <v>0</v>
      </c>
      <c r="S117" s="136">
        <f t="shared" si="38"/>
        <v>0</v>
      </c>
      <c r="T117" s="136">
        <f t="shared" si="38"/>
        <v>0</v>
      </c>
      <c r="U117" s="136">
        <f t="shared" si="38"/>
        <v>0</v>
      </c>
      <c r="V117" s="136">
        <f t="shared" si="38"/>
        <v>0</v>
      </c>
      <c r="W117" s="136">
        <f t="shared" si="38"/>
        <v>0</v>
      </c>
      <c r="X117" s="136">
        <f t="shared" si="38"/>
        <v>0</v>
      </c>
      <c r="Y117" s="136">
        <f t="shared" si="38"/>
        <v>0</v>
      </c>
      <c r="Z117" s="136">
        <f t="shared" si="38"/>
        <v>0</v>
      </c>
      <c r="AA117" s="136">
        <f t="shared" si="38"/>
        <v>0</v>
      </c>
      <c r="AB117" s="136">
        <f t="shared" si="38"/>
        <v>0</v>
      </c>
      <c r="AC117" s="136">
        <f t="shared" si="38"/>
        <v>0</v>
      </c>
      <c r="AD117" s="136">
        <f t="shared" si="38"/>
        <v>0</v>
      </c>
      <c r="AE117" s="136">
        <f t="shared" si="38"/>
        <v>0</v>
      </c>
      <c r="AF117" s="136">
        <f t="shared" si="38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37"/>
        <v>5</v>
      </c>
      <c r="D118" s="136">
        <f t="shared" si="37"/>
        <v>5</v>
      </c>
      <c r="E118" s="136">
        <f t="shared" si="37"/>
        <v>5</v>
      </c>
      <c r="F118" s="136">
        <f t="shared" si="37"/>
        <v>5</v>
      </c>
      <c r="G118" s="136">
        <f t="shared" si="37"/>
        <v>5</v>
      </c>
      <c r="H118" s="136">
        <f t="shared" si="37"/>
        <v>5</v>
      </c>
      <c r="I118" s="136">
        <f t="shared" si="37"/>
        <v>5</v>
      </c>
      <c r="J118" s="136">
        <f t="shared" si="37"/>
        <v>5</v>
      </c>
      <c r="K118" s="136">
        <f t="shared" si="37"/>
        <v>5</v>
      </c>
      <c r="L118" s="136">
        <f t="shared" si="37"/>
        <v>5</v>
      </c>
      <c r="M118" s="136">
        <f t="shared" si="37"/>
        <v>5</v>
      </c>
      <c r="N118" s="136">
        <f t="shared" si="37"/>
        <v>5</v>
      </c>
      <c r="O118" s="136">
        <f t="shared" si="37"/>
        <v>5</v>
      </c>
      <c r="P118" s="136">
        <f t="shared" si="37"/>
        <v>5</v>
      </c>
      <c r="Q118" s="136">
        <f t="shared" si="37"/>
        <v>5</v>
      </c>
      <c r="R118" s="136">
        <f t="shared" si="37"/>
        <v>5</v>
      </c>
      <c r="S118" s="136">
        <f t="shared" si="38"/>
        <v>5</v>
      </c>
      <c r="T118" s="136">
        <f t="shared" si="38"/>
        <v>5</v>
      </c>
      <c r="U118" s="136">
        <f t="shared" si="38"/>
        <v>5</v>
      </c>
      <c r="V118" s="136">
        <f t="shared" si="38"/>
        <v>5</v>
      </c>
      <c r="W118" s="136">
        <f t="shared" si="38"/>
        <v>5</v>
      </c>
      <c r="X118" s="136">
        <f t="shared" si="38"/>
        <v>5</v>
      </c>
      <c r="Y118" s="136">
        <f t="shared" si="38"/>
        <v>5</v>
      </c>
      <c r="Z118" s="136">
        <f t="shared" si="38"/>
        <v>5</v>
      </c>
      <c r="AA118" s="136">
        <f t="shared" si="38"/>
        <v>5</v>
      </c>
      <c r="AB118" s="136">
        <f t="shared" si="38"/>
        <v>5</v>
      </c>
      <c r="AC118" s="136">
        <f t="shared" si="38"/>
        <v>5</v>
      </c>
      <c r="AD118" s="136">
        <f t="shared" si="38"/>
        <v>5</v>
      </c>
      <c r="AE118" s="136">
        <f t="shared" si="38"/>
        <v>5</v>
      </c>
      <c r="AF118" s="136">
        <f t="shared" si="38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37"/>
        <v>1</v>
      </c>
      <c r="D119" s="136">
        <f t="shared" si="37"/>
        <v>1</v>
      </c>
      <c r="E119" s="136">
        <f t="shared" si="37"/>
        <v>1</v>
      </c>
      <c r="F119" s="136">
        <f t="shared" si="37"/>
        <v>1</v>
      </c>
      <c r="G119" s="136">
        <f t="shared" si="37"/>
        <v>1</v>
      </c>
      <c r="H119" s="136">
        <f t="shared" si="37"/>
        <v>1</v>
      </c>
      <c r="I119" s="136">
        <f t="shared" si="37"/>
        <v>1</v>
      </c>
      <c r="J119" s="136">
        <f t="shared" si="37"/>
        <v>1</v>
      </c>
      <c r="K119" s="136">
        <f t="shared" si="37"/>
        <v>1</v>
      </c>
      <c r="L119" s="136">
        <f t="shared" si="37"/>
        <v>1</v>
      </c>
      <c r="M119" s="136">
        <f t="shared" si="37"/>
        <v>1</v>
      </c>
      <c r="N119" s="136">
        <f t="shared" si="37"/>
        <v>1</v>
      </c>
      <c r="O119" s="136">
        <f t="shared" si="37"/>
        <v>1</v>
      </c>
      <c r="P119" s="136">
        <f t="shared" si="37"/>
        <v>1</v>
      </c>
      <c r="Q119" s="136">
        <f t="shared" si="37"/>
        <v>1</v>
      </c>
      <c r="R119" s="136">
        <f t="shared" si="37"/>
        <v>1</v>
      </c>
      <c r="S119" s="136">
        <f t="shared" si="38"/>
        <v>1</v>
      </c>
      <c r="T119" s="136">
        <f t="shared" si="38"/>
        <v>1</v>
      </c>
      <c r="U119" s="136">
        <f t="shared" si="38"/>
        <v>1</v>
      </c>
      <c r="V119" s="136">
        <f t="shared" si="38"/>
        <v>1</v>
      </c>
      <c r="W119" s="136">
        <f t="shared" si="38"/>
        <v>1</v>
      </c>
      <c r="X119" s="136">
        <f t="shared" si="38"/>
        <v>1</v>
      </c>
      <c r="Y119" s="136">
        <f t="shared" si="38"/>
        <v>1</v>
      </c>
      <c r="Z119" s="136">
        <f t="shared" si="38"/>
        <v>1</v>
      </c>
      <c r="AA119" s="136">
        <f t="shared" si="38"/>
        <v>1</v>
      </c>
      <c r="AB119" s="136">
        <f t="shared" si="38"/>
        <v>1</v>
      </c>
      <c r="AC119" s="136">
        <f t="shared" si="38"/>
        <v>1</v>
      </c>
      <c r="AD119" s="136">
        <f t="shared" si="38"/>
        <v>1</v>
      </c>
      <c r="AE119" s="136">
        <f t="shared" si="38"/>
        <v>1</v>
      </c>
      <c r="AF119" s="136">
        <f t="shared" si="38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37"/>
        <v>1.58</v>
      </c>
      <c r="D120" s="136">
        <f t="shared" si="37"/>
        <v>1.58</v>
      </c>
      <c r="E120" s="136">
        <f t="shared" si="37"/>
        <v>1.58</v>
      </c>
      <c r="F120" s="136">
        <f t="shared" si="37"/>
        <v>1.58</v>
      </c>
      <c r="G120" s="136">
        <f t="shared" si="37"/>
        <v>1.58</v>
      </c>
      <c r="H120" s="136">
        <f t="shared" si="37"/>
        <v>1.58</v>
      </c>
      <c r="I120" s="136">
        <f t="shared" si="37"/>
        <v>1.58</v>
      </c>
      <c r="J120" s="136">
        <f t="shared" si="37"/>
        <v>1.58</v>
      </c>
      <c r="K120" s="136">
        <f t="shared" si="37"/>
        <v>1.58</v>
      </c>
      <c r="L120" s="136">
        <f t="shared" si="37"/>
        <v>1.58</v>
      </c>
      <c r="M120" s="136">
        <f t="shared" si="37"/>
        <v>1.58</v>
      </c>
      <c r="N120" s="136">
        <f t="shared" si="37"/>
        <v>1.58</v>
      </c>
      <c r="O120" s="136">
        <f t="shared" si="37"/>
        <v>1.58</v>
      </c>
      <c r="P120" s="136">
        <f t="shared" si="37"/>
        <v>1.58</v>
      </c>
      <c r="Q120" s="136">
        <f t="shared" si="37"/>
        <v>1.58</v>
      </c>
      <c r="R120" s="136">
        <f t="shared" si="37"/>
        <v>1.58</v>
      </c>
      <c r="S120" s="136">
        <f t="shared" si="38"/>
        <v>1.58</v>
      </c>
      <c r="T120" s="136">
        <f t="shared" si="38"/>
        <v>1.58</v>
      </c>
      <c r="U120" s="136">
        <f t="shared" si="38"/>
        <v>1.58</v>
      </c>
      <c r="V120" s="136">
        <f t="shared" si="38"/>
        <v>1.58</v>
      </c>
      <c r="W120" s="136">
        <f t="shared" si="38"/>
        <v>1.58</v>
      </c>
      <c r="X120" s="136">
        <f t="shared" si="38"/>
        <v>1.58</v>
      </c>
      <c r="Y120" s="136">
        <f t="shared" si="38"/>
        <v>1.58</v>
      </c>
      <c r="Z120" s="136">
        <f t="shared" si="38"/>
        <v>1.58</v>
      </c>
      <c r="AA120" s="136">
        <f t="shared" si="38"/>
        <v>1.58</v>
      </c>
      <c r="AB120" s="136">
        <f t="shared" si="38"/>
        <v>1.58</v>
      </c>
      <c r="AC120" s="136">
        <f t="shared" si="38"/>
        <v>1.58</v>
      </c>
      <c r="AD120" s="136">
        <f t="shared" si="38"/>
        <v>1.58</v>
      </c>
      <c r="AE120" s="136">
        <f t="shared" si="38"/>
        <v>1.58</v>
      </c>
      <c r="AF120" s="136">
        <f t="shared" si="38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37"/>
        <v>1.46</v>
      </c>
      <c r="D121" s="136">
        <f t="shared" si="37"/>
        <v>1.46</v>
      </c>
      <c r="E121" s="136">
        <f t="shared" si="37"/>
        <v>1.46</v>
      </c>
      <c r="F121" s="136">
        <f t="shared" si="37"/>
        <v>1.46</v>
      </c>
      <c r="G121" s="136">
        <f t="shared" si="37"/>
        <v>1.46</v>
      </c>
      <c r="H121" s="136">
        <f t="shared" si="37"/>
        <v>1.46</v>
      </c>
      <c r="I121" s="136">
        <f t="shared" si="37"/>
        <v>1.46</v>
      </c>
      <c r="J121" s="136">
        <f t="shared" si="37"/>
        <v>1.46</v>
      </c>
      <c r="K121" s="136">
        <f t="shared" si="37"/>
        <v>1.46</v>
      </c>
      <c r="L121" s="136">
        <f t="shared" si="37"/>
        <v>1.46</v>
      </c>
      <c r="M121" s="136">
        <f t="shared" si="37"/>
        <v>1.46</v>
      </c>
      <c r="N121" s="136">
        <f t="shared" si="37"/>
        <v>1.46</v>
      </c>
      <c r="O121" s="136">
        <f t="shared" si="37"/>
        <v>1.46</v>
      </c>
      <c r="P121" s="136">
        <f t="shared" si="37"/>
        <v>1.46</v>
      </c>
      <c r="Q121" s="136">
        <f t="shared" si="37"/>
        <v>1.46</v>
      </c>
      <c r="R121" s="136">
        <f t="shared" si="37"/>
        <v>1.46</v>
      </c>
      <c r="S121" s="136">
        <f t="shared" si="38"/>
        <v>1.46</v>
      </c>
      <c r="T121" s="136">
        <f t="shared" si="38"/>
        <v>1.46</v>
      </c>
      <c r="U121" s="136">
        <f t="shared" si="38"/>
        <v>1.46</v>
      </c>
      <c r="V121" s="136">
        <f t="shared" si="38"/>
        <v>1.46</v>
      </c>
      <c r="W121" s="136">
        <f t="shared" si="38"/>
        <v>1.46</v>
      </c>
      <c r="X121" s="136">
        <f t="shared" si="38"/>
        <v>1.46</v>
      </c>
      <c r="Y121" s="136">
        <f t="shared" si="38"/>
        <v>1.46</v>
      </c>
      <c r="Z121" s="136">
        <f t="shared" si="38"/>
        <v>1.46</v>
      </c>
      <c r="AA121" s="136">
        <f t="shared" si="38"/>
        <v>1.46</v>
      </c>
      <c r="AB121" s="136">
        <f t="shared" si="38"/>
        <v>1.46</v>
      </c>
      <c r="AC121" s="136">
        <f t="shared" si="38"/>
        <v>1.46</v>
      </c>
      <c r="AD121" s="136">
        <f t="shared" si="38"/>
        <v>1.46</v>
      </c>
      <c r="AE121" s="136">
        <f t="shared" si="38"/>
        <v>1.46</v>
      </c>
      <c r="AF121" s="136">
        <f t="shared" si="38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37"/>
        <v>1.48</v>
      </c>
      <c r="D122" s="136">
        <f t="shared" si="37"/>
        <v>1.48</v>
      </c>
      <c r="E122" s="136">
        <f t="shared" si="37"/>
        <v>1.48</v>
      </c>
      <c r="F122" s="136">
        <f t="shared" si="37"/>
        <v>1.48</v>
      </c>
      <c r="G122" s="136">
        <f t="shared" si="37"/>
        <v>1.48</v>
      </c>
      <c r="H122" s="136">
        <f t="shared" si="37"/>
        <v>1.48</v>
      </c>
      <c r="I122" s="136">
        <f t="shared" si="37"/>
        <v>1.48</v>
      </c>
      <c r="J122" s="136">
        <f t="shared" si="37"/>
        <v>1.48</v>
      </c>
      <c r="K122" s="136">
        <f t="shared" si="37"/>
        <v>1.48</v>
      </c>
      <c r="L122" s="136">
        <f t="shared" si="37"/>
        <v>1.48</v>
      </c>
      <c r="M122" s="136">
        <f t="shared" si="37"/>
        <v>1.48</v>
      </c>
      <c r="N122" s="136">
        <f t="shared" si="37"/>
        <v>1.48</v>
      </c>
      <c r="O122" s="136">
        <f t="shared" si="37"/>
        <v>1.48</v>
      </c>
      <c r="P122" s="136">
        <f t="shared" si="37"/>
        <v>1.48</v>
      </c>
      <c r="Q122" s="136">
        <f t="shared" si="37"/>
        <v>1.48</v>
      </c>
      <c r="R122" s="136">
        <f t="shared" si="37"/>
        <v>1.48</v>
      </c>
      <c r="S122" s="136">
        <f t="shared" si="38"/>
        <v>1.48</v>
      </c>
      <c r="T122" s="136">
        <f t="shared" si="38"/>
        <v>1.48</v>
      </c>
      <c r="U122" s="136">
        <f t="shared" si="38"/>
        <v>1.48</v>
      </c>
      <c r="V122" s="136">
        <f t="shared" si="38"/>
        <v>1.48</v>
      </c>
      <c r="W122" s="136">
        <f t="shared" si="38"/>
        <v>1.48</v>
      </c>
      <c r="X122" s="136">
        <f t="shared" si="38"/>
        <v>1.48</v>
      </c>
      <c r="Y122" s="136">
        <f t="shared" si="38"/>
        <v>1.48</v>
      </c>
      <c r="Z122" s="136">
        <f t="shared" si="38"/>
        <v>1.48</v>
      </c>
      <c r="AA122" s="136">
        <f t="shared" si="38"/>
        <v>1.48</v>
      </c>
      <c r="AB122" s="136">
        <f t="shared" si="38"/>
        <v>1.48</v>
      </c>
      <c r="AC122" s="136">
        <f t="shared" si="38"/>
        <v>1.48</v>
      </c>
      <c r="AD122" s="136">
        <f t="shared" si="38"/>
        <v>1.48</v>
      </c>
      <c r="AE122" s="136">
        <f t="shared" si="38"/>
        <v>1.48</v>
      </c>
      <c r="AF122" s="136">
        <f t="shared" si="38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37"/>
        <v>2.2000000000000002</v>
      </c>
      <c r="D123" s="136">
        <f t="shared" si="37"/>
        <v>2.2000000000000002</v>
      </c>
      <c r="E123" s="136">
        <f t="shared" si="37"/>
        <v>2.2000000000000002</v>
      </c>
      <c r="F123" s="136">
        <f t="shared" si="37"/>
        <v>2.2000000000000002</v>
      </c>
      <c r="G123" s="136">
        <f t="shared" si="37"/>
        <v>2.2000000000000002</v>
      </c>
      <c r="H123" s="136">
        <f t="shared" si="37"/>
        <v>2.2000000000000002</v>
      </c>
      <c r="I123" s="136">
        <f t="shared" si="37"/>
        <v>2.2000000000000002</v>
      </c>
      <c r="J123" s="136">
        <f t="shared" si="37"/>
        <v>2.2000000000000002</v>
      </c>
      <c r="K123" s="136">
        <f t="shared" si="37"/>
        <v>2.2000000000000002</v>
      </c>
      <c r="L123" s="136">
        <f t="shared" si="37"/>
        <v>2.2000000000000002</v>
      </c>
      <c r="M123" s="136">
        <f t="shared" si="37"/>
        <v>2.2000000000000002</v>
      </c>
      <c r="N123" s="136">
        <f t="shared" si="37"/>
        <v>2.2000000000000002</v>
      </c>
      <c r="O123" s="136">
        <f t="shared" si="37"/>
        <v>2.2000000000000002</v>
      </c>
      <c r="P123" s="136">
        <f t="shared" si="37"/>
        <v>2.2000000000000002</v>
      </c>
      <c r="Q123" s="136">
        <f t="shared" si="37"/>
        <v>2.2000000000000002</v>
      </c>
      <c r="R123" s="136">
        <f t="shared" si="37"/>
        <v>2.2000000000000002</v>
      </c>
      <c r="S123" s="136">
        <f t="shared" si="38"/>
        <v>2.2000000000000002</v>
      </c>
      <c r="T123" s="136">
        <f t="shared" si="38"/>
        <v>2.2000000000000002</v>
      </c>
      <c r="U123" s="136">
        <f t="shared" si="38"/>
        <v>2.2000000000000002</v>
      </c>
      <c r="V123" s="136">
        <f t="shared" si="38"/>
        <v>2.2000000000000002</v>
      </c>
      <c r="W123" s="136">
        <f t="shared" si="38"/>
        <v>2.2000000000000002</v>
      </c>
      <c r="X123" s="136">
        <f t="shared" si="38"/>
        <v>2.2000000000000002</v>
      </c>
      <c r="Y123" s="136">
        <f t="shared" si="38"/>
        <v>2.2000000000000002</v>
      </c>
      <c r="Z123" s="136">
        <f t="shared" si="38"/>
        <v>2.2000000000000002</v>
      </c>
      <c r="AA123" s="136">
        <f t="shared" si="38"/>
        <v>2.2000000000000002</v>
      </c>
      <c r="AB123" s="136">
        <f t="shared" si="38"/>
        <v>2.2000000000000002</v>
      </c>
      <c r="AC123" s="136">
        <f t="shared" si="38"/>
        <v>2.2000000000000002</v>
      </c>
      <c r="AD123" s="136">
        <f t="shared" si="38"/>
        <v>2.2000000000000002</v>
      </c>
      <c r="AE123" s="136">
        <f t="shared" si="38"/>
        <v>2.2000000000000002</v>
      </c>
      <c r="AF123" s="136">
        <f t="shared" si="38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37"/>
        <v>2</v>
      </c>
      <c r="D124" s="136">
        <f t="shared" si="37"/>
        <v>2</v>
      </c>
      <c r="E124" s="136">
        <f t="shared" si="37"/>
        <v>2</v>
      </c>
      <c r="F124" s="136">
        <f t="shared" si="37"/>
        <v>2</v>
      </c>
      <c r="G124" s="136">
        <f t="shared" si="37"/>
        <v>2</v>
      </c>
      <c r="H124" s="136">
        <f t="shared" si="37"/>
        <v>2</v>
      </c>
      <c r="I124" s="136">
        <f t="shared" si="37"/>
        <v>2</v>
      </c>
      <c r="J124" s="136">
        <f t="shared" si="37"/>
        <v>2</v>
      </c>
      <c r="K124" s="136">
        <f t="shared" si="37"/>
        <v>2</v>
      </c>
      <c r="L124" s="136">
        <f t="shared" si="37"/>
        <v>2</v>
      </c>
      <c r="M124" s="136">
        <f t="shared" si="37"/>
        <v>2</v>
      </c>
      <c r="N124" s="136">
        <f t="shared" si="37"/>
        <v>2</v>
      </c>
      <c r="O124" s="136">
        <f t="shared" si="37"/>
        <v>2</v>
      </c>
      <c r="P124" s="136">
        <f t="shared" si="37"/>
        <v>2</v>
      </c>
      <c r="Q124" s="136">
        <f t="shared" si="37"/>
        <v>2</v>
      </c>
      <c r="R124" s="136">
        <f t="shared" si="37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si="38"/>
        <v>2</v>
      </c>
      <c r="W124" s="136">
        <f t="shared" si="38"/>
        <v>2</v>
      </c>
      <c r="X124" s="136">
        <f t="shared" si="38"/>
        <v>2</v>
      </c>
      <c r="Y124" s="136">
        <f t="shared" si="38"/>
        <v>2</v>
      </c>
      <c r="Z124" s="136">
        <f t="shared" si="38"/>
        <v>2</v>
      </c>
      <c r="AA124" s="136">
        <f t="shared" si="38"/>
        <v>2</v>
      </c>
      <c r="AB124" s="136">
        <f t="shared" si="38"/>
        <v>2</v>
      </c>
      <c r="AC124" s="136">
        <f t="shared" si="38"/>
        <v>2</v>
      </c>
      <c r="AD124" s="136">
        <f t="shared" si="38"/>
        <v>2</v>
      </c>
      <c r="AE124" s="136">
        <f t="shared" si="38"/>
        <v>2</v>
      </c>
      <c r="AF124" s="136">
        <f t="shared" si="38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37"/>
        <v>1.25</v>
      </c>
      <c r="D125" s="136">
        <f t="shared" si="37"/>
        <v>1.25</v>
      </c>
      <c r="E125" s="136">
        <f t="shared" si="37"/>
        <v>1.25</v>
      </c>
      <c r="F125" s="136">
        <f t="shared" si="37"/>
        <v>1.25</v>
      </c>
      <c r="G125" s="136">
        <f t="shared" si="37"/>
        <v>1.25</v>
      </c>
      <c r="H125" s="136">
        <f t="shared" si="37"/>
        <v>1.25</v>
      </c>
      <c r="I125" s="136">
        <f t="shared" si="37"/>
        <v>1.25</v>
      </c>
      <c r="J125" s="136">
        <f t="shared" si="37"/>
        <v>1.25</v>
      </c>
      <c r="K125" s="136">
        <f t="shared" si="37"/>
        <v>1.25</v>
      </c>
      <c r="L125" s="136">
        <f t="shared" si="37"/>
        <v>1.25</v>
      </c>
      <c r="M125" s="136">
        <f t="shared" si="37"/>
        <v>1.25</v>
      </c>
      <c r="N125" s="136">
        <f t="shared" si="37"/>
        <v>1.25</v>
      </c>
      <c r="O125" s="136">
        <f t="shared" si="37"/>
        <v>1.25</v>
      </c>
      <c r="P125" s="136">
        <f t="shared" si="37"/>
        <v>1.25</v>
      </c>
      <c r="Q125" s="136">
        <f t="shared" si="37"/>
        <v>1.25</v>
      </c>
      <c r="R125" s="136">
        <f t="shared" si="37"/>
        <v>1.25</v>
      </c>
      <c r="S125" s="136">
        <f t="shared" si="38"/>
        <v>1.25</v>
      </c>
      <c r="T125" s="136">
        <f t="shared" si="38"/>
        <v>1.25</v>
      </c>
      <c r="U125" s="136">
        <f t="shared" si="38"/>
        <v>1.25</v>
      </c>
      <c r="V125" s="136">
        <f t="shared" si="38"/>
        <v>1.25</v>
      </c>
      <c r="W125" s="136">
        <f t="shared" si="38"/>
        <v>1.25</v>
      </c>
      <c r="X125" s="136">
        <f t="shared" si="38"/>
        <v>1.25</v>
      </c>
      <c r="Y125" s="136">
        <f t="shared" si="38"/>
        <v>1.25</v>
      </c>
      <c r="Z125" s="136">
        <f t="shared" si="38"/>
        <v>1.25</v>
      </c>
      <c r="AA125" s="136">
        <f t="shared" si="38"/>
        <v>1.25</v>
      </c>
      <c r="AB125" s="136">
        <f t="shared" si="38"/>
        <v>1.25</v>
      </c>
      <c r="AC125" s="136">
        <f t="shared" si="38"/>
        <v>1.25</v>
      </c>
      <c r="AD125" s="136">
        <f t="shared" si="38"/>
        <v>1.25</v>
      </c>
      <c r="AE125" s="136">
        <f t="shared" si="38"/>
        <v>1.25</v>
      </c>
      <c r="AF125" s="136">
        <f t="shared" si="38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37"/>
        <v>1.1499999999999999</v>
      </c>
      <c r="D126" s="136">
        <f t="shared" si="37"/>
        <v>1.1499999999999999</v>
      </c>
      <c r="E126" s="136">
        <f t="shared" si="37"/>
        <v>1.1499999999999999</v>
      </c>
      <c r="F126" s="136">
        <f t="shared" si="37"/>
        <v>1.1499999999999999</v>
      </c>
      <c r="G126" s="136">
        <f t="shared" si="37"/>
        <v>1.1499999999999999</v>
      </c>
      <c r="H126" s="136">
        <f t="shared" si="37"/>
        <v>1.1499999999999999</v>
      </c>
      <c r="I126" s="136">
        <f t="shared" si="37"/>
        <v>1.1499999999999999</v>
      </c>
      <c r="J126" s="136">
        <f t="shared" si="37"/>
        <v>1.1499999999999999</v>
      </c>
      <c r="K126" s="136">
        <f t="shared" si="37"/>
        <v>1.1499999999999999</v>
      </c>
      <c r="L126" s="136">
        <f t="shared" si="37"/>
        <v>1.1499999999999999</v>
      </c>
      <c r="M126" s="136">
        <f t="shared" si="37"/>
        <v>1.1499999999999999</v>
      </c>
      <c r="N126" s="136">
        <f t="shared" si="37"/>
        <v>1.1499999999999999</v>
      </c>
      <c r="O126" s="136">
        <f t="shared" si="37"/>
        <v>1.1499999999999999</v>
      </c>
      <c r="P126" s="136">
        <f t="shared" si="37"/>
        <v>1.1499999999999999</v>
      </c>
      <c r="Q126" s="136">
        <f t="shared" si="37"/>
        <v>1.1499999999999999</v>
      </c>
      <c r="R126" s="136">
        <f t="shared" si="37"/>
        <v>1.1499999999999999</v>
      </c>
      <c r="S126" s="136">
        <f t="shared" si="38"/>
        <v>1.1499999999999999</v>
      </c>
      <c r="T126" s="136">
        <f t="shared" si="38"/>
        <v>1.1499999999999999</v>
      </c>
      <c r="U126" s="136">
        <f t="shared" si="38"/>
        <v>1.1499999999999999</v>
      </c>
      <c r="V126" s="136">
        <f t="shared" si="38"/>
        <v>1.1499999999999999</v>
      </c>
      <c r="W126" s="136">
        <f t="shared" si="38"/>
        <v>1.1499999999999999</v>
      </c>
      <c r="X126" s="136">
        <f t="shared" si="38"/>
        <v>1.1499999999999999</v>
      </c>
      <c r="Y126" s="136">
        <f t="shared" si="38"/>
        <v>1.1499999999999999</v>
      </c>
      <c r="Z126" s="136">
        <f t="shared" si="38"/>
        <v>1.1499999999999999</v>
      </c>
      <c r="AA126" s="136">
        <f t="shared" si="38"/>
        <v>1.1499999999999999</v>
      </c>
      <c r="AB126" s="136">
        <f t="shared" si="38"/>
        <v>1.1499999999999999</v>
      </c>
      <c r="AC126" s="136">
        <f t="shared" si="38"/>
        <v>1.1499999999999999</v>
      </c>
      <c r="AD126" s="136">
        <f t="shared" si="38"/>
        <v>1.1499999999999999</v>
      </c>
      <c r="AE126" s="136">
        <f t="shared" si="38"/>
        <v>1.1499999999999999</v>
      </c>
      <c r="AF126" s="136">
        <f t="shared" si="38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37"/>
        <v>2.133</v>
      </c>
      <c r="D127" s="136">
        <f t="shared" si="37"/>
        <v>2.133</v>
      </c>
      <c r="E127" s="136">
        <f t="shared" si="37"/>
        <v>2.133</v>
      </c>
      <c r="F127" s="136">
        <f t="shared" si="37"/>
        <v>2.133</v>
      </c>
      <c r="G127" s="136">
        <f t="shared" si="37"/>
        <v>2.133</v>
      </c>
      <c r="H127" s="136">
        <f t="shared" si="37"/>
        <v>2.133</v>
      </c>
      <c r="I127" s="136">
        <f t="shared" si="37"/>
        <v>2.133</v>
      </c>
      <c r="J127" s="136">
        <f t="shared" si="37"/>
        <v>2.133</v>
      </c>
      <c r="K127" s="136">
        <f t="shared" si="37"/>
        <v>2.133</v>
      </c>
      <c r="L127" s="136">
        <f t="shared" si="37"/>
        <v>2.133</v>
      </c>
      <c r="M127" s="136">
        <f t="shared" si="37"/>
        <v>2.133</v>
      </c>
      <c r="N127" s="136">
        <f t="shared" si="37"/>
        <v>2.133</v>
      </c>
      <c r="O127" s="136">
        <f t="shared" si="37"/>
        <v>2.133</v>
      </c>
      <c r="P127" s="136">
        <f t="shared" si="37"/>
        <v>2.133</v>
      </c>
      <c r="Q127" s="136">
        <f t="shared" si="37"/>
        <v>2.133</v>
      </c>
      <c r="R127" s="136">
        <f t="shared" si="37"/>
        <v>2.133</v>
      </c>
      <c r="S127" s="136">
        <f t="shared" si="38"/>
        <v>2.133</v>
      </c>
      <c r="T127" s="136">
        <f t="shared" si="38"/>
        <v>2.133</v>
      </c>
      <c r="U127" s="136">
        <f t="shared" si="38"/>
        <v>2.133</v>
      </c>
      <c r="V127" s="136">
        <f t="shared" si="38"/>
        <v>2.133</v>
      </c>
      <c r="W127" s="136">
        <f t="shared" si="38"/>
        <v>2.133</v>
      </c>
      <c r="X127" s="136">
        <f t="shared" si="38"/>
        <v>2.133</v>
      </c>
      <c r="Y127" s="136">
        <f t="shared" si="38"/>
        <v>2.133</v>
      </c>
      <c r="Z127" s="136">
        <f t="shared" si="38"/>
        <v>2.133</v>
      </c>
      <c r="AA127" s="136">
        <f t="shared" si="38"/>
        <v>2.133</v>
      </c>
      <c r="AB127" s="136">
        <f t="shared" si="38"/>
        <v>2.133</v>
      </c>
      <c r="AC127" s="136">
        <f t="shared" si="38"/>
        <v>2.133</v>
      </c>
      <c r="AD127" s="136">
        <f t="shared" si="38"/>
        <v>2.133</v>
      </c>
      <c r="AE127" s="136">
        <f t="shared" si="38"/>
        <v>2.133</v>
      </c>
      <c r="AF127" s="136">
        <f t="shared" si="38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37"/>
        <v>2.09</v>
      </c>
      <c r="D128" s="136">
        <f t="shared" si="37"/>
        <v>2.09</v>
      </c>
      <c r="E128" s="136">
        <f t="shared" si="37"/>
        <v>2.09</v>
      </c>
      <c r="F128" s="136">
        <f t="shared" si="37"/>
        <v>2.09</v>
      </c>
      <c r="G128" s="136">
        <f t="shared" si="37"/>
        <v>2.09</v>
      </c>
      <c r="H128" s="136">
        <f t="shared" si="37"/>
        <v>2.09</v>
      </c>
      <c r="I128" s="136">
        <f t="shared" si="37"/>
        <v>2.09</v>
      </c>
      <c r="J128" s="136">
        <f t="shared" si="37"/>
        <v>2.09</v>
      </c>
      <c r="K128" s="136">
        <f t="shared" si="37"/>
        <v>2.09</v>
      </c>
      <c r="L128" s="136">
        <f t="shared" si="37"/>
        <v>2.09</v>
      </c>
      <c r="M128" s="136">
        <f t="shared" si="37"/>
        <v>2.09</v>
      </c>
      <c r="N128" s="136">
        <f t="shared" si="37"/>
        <v>2.09</v>
      </c>
      <c r="O128" s="136">
        <f t="shared" si="37"/>
        <v>2.09</v>
      </c>
      <c r="P128" s="136">
        <f t="shared" si="37"/>
        <v>2.09</v>
      </c>
      <c r="Q128" s="136">
        <f t="shared" si="37"/>
        <v>2.09</v>
      </c>
      <c r="R128" s="136">
        <f t="shared" ref="R128:W180" si="39">Q128</f>
        <v>2.09</v>
      </c>
      <c r="S128" s="136">
        <f t="shared" si="38"/>
        <v>2.09</v>
      </c>
      <c r="T128" s="136">
        <f t="shared" si="38"/>
        <v>2.09</v>
      </c>
      <c r="U128" s="136">
        <f t="shared" si="38"/>
        <v>2.09</v>
      </c>
      <c r="V128" s="136">
        <f t="shared" si="38"/>
        <v>2.09</v>
      </c>
      <c r="W128" s="136">
        <f t="shared" si="38"/>
        <v>2.09</v>
      </c>
      <c r="X128" s="136">
        <f t="shared" si="38"/>
        <v>2.09</v>
      </c>
      <c r="Y128" s="136">
        <f t="shared" si="38"/>
        <v>2.09</v>
      </c>
      <c r="Z128" s="136">
        <f t="shared" si="38"/>
        <v>2.09</v>
      </c>
      <c r="AA128" s="136">
        <f t="shared" si="38"/>
        <v>2.09</v>
      </c>
      <c r="AB128" s="136">
        <f t="shared" si="38"/>
        <v>2.09</v>
      </c>
      <c r="AC128" s="136">
        <f t="shared" si="38"/>
        <v>2.09</v>
      </c>
      <c r="AD128" s="136">
        <f t="shared" si="38"/>
        <v>2.09</v>
      </c>
      <c r="AE128" s="136">
        <f t="shared" si="38"/>
        <v>2.09</v>
      </c>
      <c r="AF128" s="136">
        <f t="shared" si="38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40">B129</f>
        <v>1.1399999999999999</v>
      </c>
      <c r="D129" s="136">
        <f t="shared" si="40"/>
        <v>1.1399999999999999</v>
      </c>
      <c r="E129" s="136">
        <f t="shared" si="40"/>
        <v>1.1399999999999999</v>
      </c>
      <c r="F129" s="136">
        <f t="shared" si="40"/>
        <v>1.1399999999999999</v>
      </c>
      <c r="G129" s="136">
        <f t="shared" si="40"/>
        <v>1.1399999999999999</v>
      </c>
      <c r="H129" s="136">
        <f t="shared" si="40"/>
        <v>1.1399999999999999</v>
      </c>
      <c r="I129" s="136">
        <f t="shared" si="40"/>
        <v>1.1399999999999999</v>
      </c>
      <c r="J129" s="136">
        <f t="shared" si="40"/>
        <v>1.1399999999999999</v>
      </c>
      <c r="K129" s="136">
        <f t="shared" si="40"/>
        <v>1.1399999999999999</v>
      </c>
      <c r="L129" s="136">
        <f t="shared" si="40"/>
        <v>1.1399999999999999</v>
      </c>
      <c r="M129" s="136">
        <f t="shared" si="40"/>
        <v>1.1399999999999999</v>
      </c>
      <c r="N129" s="136">
        <f t="shared" si="40"/>
        <v>1.1399999999999999</v>
      </c>
      <c r="O129" s="136">
        <f t="shared" si="40"/>
        <v>1.1399999999999999</v>
      </c>
      <c r="P129" s="136">
        <f t="shared" si="40"/>
        <v>1.1399999999999999</v>
      </c>
      <c r="Q129" s="136">
        <f t="shared" si="40"/>
        <v>1.1399999999999999</v>
      </c>
      <c r="R129" s="136">
        <f t="shared" si="39"/>
        <v>1.1399999999999999</v>
      </c>
      <c r="S129" s="136">
        <f t="shared" si="38"/>
        <v>1.1399999999999999</v>
      </c>
      <c r="T129" s="136">
        <f t="shared" si="38"/>
        <v>1.1399999999999999</v>
      </c>
      <c r="U129" s="136">
        <f t="shared" si="38"/>
        <v>1.1399999999999999</v>
      </c>
      <c r="V129" s="136">
        <f t="shared" si="38"/>
        <v>1.1399999999999999</v>
      </c>
      <c r="W129" s="136">
        <f t="shared" si="38"/>
        <v>1.1399999999999999</v>
      </c>
      <c r="X129" s="136">
        <f t="shared" si="38"/>
        <v>1.1399999999999999</v>
      </c>
      <c r="Y129" s="136">
        <f t="shared" si="38"/>
        <v>1.1399999999999999</v>
      </c>
      <c r="Z129" s="136">
        <f t="shared" si="38"/>
        <v>1.1399999999999999</v>
      </c>
      <c r="AA129" s="136">
        <f t="shared" si="38"/>
        <v>1.1399999999999999</v>
      </c>
      <c r="AB129" s="136">
        <f t="shared" si="38"/>
        <v>1.1399999999999999</v>
      </c>
      <c r="AC129" s="136">
        <f t="shared" si="38"/>
        <v>1.1399999999999999</v>
      </c>
      <c r="AD129" s="136">
        <f t="shared" si="38"/>
        <v>1.1399999999999999</v>
      </c>
      <c r="AE129" s="136">
        <f t="shared" si="38"/>
        <v>1.1399999999999999</v>
      </c>
      <c r="AF129" s="136">
        <f t="shared" si="38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40"/>
        <v>0.82</v>
      </c>
      <c r="D130" s="136">
        <f t="shared" si="40"/>
        <v>0.82</v>
      </c>
      <c r="E130" s="136">
        <f t="shared" si="40"/>
        <v>0.82</v>
      </c>
      <c r="F130" s="136">
        <f t="shared" si="40"/>
        <v>0.82</v>
      </c>
      <c r="G130" s="136">
        <f t="shared" si="40"/>
        <v>0.82</v>
      </c>
      <c r="H130" s="136">
        <f t="shared" si="40"/>
        <v>0.82</v>
      </c>
      <c r="I130" s="136">
        <f t="shared" si="40"/>
        <v>0.82</v>
      </c>
      <c r="J130" s="136">
        <f t="shared" si="40"/>
        <v>0.82</v>
      </c>
      <c r="K130" s="136">
        <f t="shared" si="40"/>
        <v>0.82</v>
      </c>
      <c r="L130" s="136">
        <f t="shared" si="40"/>
        <v>0.82</v>
      </c>
      <c r="M130" s="136">
        <f t="shared" si="40"/>
        <v>0.82</v>
      </c>
      <c r="N130" s="136">
        <f t="shared" si="40"/>
        <v>0.82</v>
      </c>
      <c r="O130" s="136">
        <f t="shared" si="40"/>
        <v>0.82</v>
      </c>
      <c r="P130" s="136">
        <f t="shared" si="40"/>
        <v>0.82</v>
      </c>
      <c r="Q130" s="136">
        <f t="shared" si="40"/>
        <v>0.82</v>
      </c>
      <c r="R130" s="136">
        <f t="shared" si="39"/>
        <v>0.82</v>
      </c>
      <c r="S130" s="136">
        <f t="shared" si="38"/>
        <v>0.82</v>
      </c>
      <c r="T130" s="136">
        <f t="shared" si="38"/>
        <v>0.82</v>
      </c>
      <c r="U130" s="136">
        <f t="shared" si="38"/>
        <v>0.82</v>
      </c>
      <c r="V130" s="136">
        <f t="shared" si="38"/>
        <v>0.82</v>
      </c>
      <c r="W130" s="136">
        <f t="shared" si="38"/>
        <v>0.82</v>
      </c>
      <c r="X130" s="136">
        <f t="shared" si="38"/>
        <v>0.82</v>
      </c>
      <c r="Y130" s="136">
        <f t="shared" si="38"/>
        <v>0.82</v>
      </c>
      <c r="Z130" s="136">
        <f t="shared" si="38"/>
        <v>0.82</v>
      </c>
      <c r="AA130" s="136">
        <f t="shared" si="38"/>
        <v>0.82</v>
      </c>
      <c r="AB130" s="136">
        <f t="shared" si="38"/>
        <v>0.82</v>
      </c>
      <c r="AC130" s="136">
        <f t="shared" si="38"/>
        <v>0.82</v>
      </c>
      <c r="AD130" s="136">
        <f t="shared" si="38"/>
        <v>0.82</v>
      </c>
      <c r="AE130" s="136">
        <f t="shared" si="38"/>
        <v>0.82</v>
      </c>
      <c r="AF130" s="136">
        <f t="shared" si="38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40"/>
        <v>2</v>
      </c>
      <c r="D131" s="136">
        <f t="shared" si="40"/>
        <v>2</v>
      </c>
      <c r="E131" s="136">
        <f t="shared" si="40"/>
        <v>2</v>
      </c>
      <c r="F131" s="136">
        <f t="shared" si="40"/>
        <v>2</v>
      </c>
      <c r="G131" s="136">
        <f t="shared" si="40"/>
        <v>2</v>
      </c>
      <c r="H131" s="136">
        <f t="shared" si="40"/>
        <v>2</v>
      </c>
      <c r="I131" s="136">
        <f t="shared" si="40"/>
        <v>2</v>
      </c>
      <c r="J131" s="136">
        <f t="shared" si="40"/>
        <v>2</v>
      </c>
      <c r="K131" s="136">
        <f t="shared" si="40"/>
        <v>2</v>
      </c>
      <c r="L131" s="136">
        <f t="shared" si="40"/>
        <v>2</v>
      </c>
      <c r="M131" s="136">
        <f t="shared" si="40"/>
        <v>2</v>
      </c>
      <c r="N131" s="136">
        <f t="shared" si="40"/>
        <v>2</v>
      </c>
      <c r="O131" s="136">
        <f t="shared" si="40"/>
        <v>2</v>
      </c>
      <c r="P131" s="136">
        <f t="shared" si="40"/>
        <v>2</v>
      </c>
      <c r="Q131" s="136">
        <f t="shared" si="40"/>
        <v>2</v>
      </c>
      <c r="R131" s="136">
        <f t="shared" si="39"/>
        <v>2</v>
      </c>
      <c r="S131" s="136">
        <f t="shared" si="38"/>
        <v>2</v>
      </c>
      <c r="T131" s="136">
        <f t="shared" si="38"/>
        <v>2</v>
      </c>
      <c r="U131" s="136">
        <f t="shared" si="38"/>
        <v>2</v>
      </c>
      <c r="V131" s="136">
        <f t="shared" ref="V131:AF156" si="41">U131</f>
        <v>2</v>
      </c>
      <c r="W131" s="136">
        <f t="shared" si="41"/>
        <v>2</v>
      </c>
      <c r="X131" s="136">
        <f t="shared" si="41"/>
        <v>2</v>
      </c>
      <c r="Y131" s="136">
        <f t="shared" si="41"/>
        <v>2</v>
      </c>
      <c r="Z131" s="136">
        <f t="shared" si="41"/>
        <v>2</v>
      </c>
      <c r="AA131" s="136">
        <f t="shared" si="41"/>
        <v>2</v>
      </c>
      <c r="AB131" s="136">
        <f t="shared" si="41"/>
        <v>2</v>
      </c>
      <c r="AC131" s="136">
        <f t="shared" si="41"/>
        <v>2</v>
      </c>
      <c r="AD131" s="136">
        <f t="shared" si="41"/>
        <v>2</v>
      </c>
      <c r="AE131" s="136">
        <f t="shared" si="41"/>
        <v>2</v>
      </c>
      <c r="AF131" s="136">
        <f t="shared" si="41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40"/>
        <v>5.61</v>
      </c>
      <c r="D132" s="136">
        <f t="shared" si="40"/>
        <v>5.61</v>
      </c>
      <c r="E132" s="136">
        <f t="shared" si="40"/>
        <v>5.61</v>
      </c>
      <c r="F132" s="136">
        <f t="shared" si="40"/>
        <v>5.61</v>
      </c>
      <c r="G132" s="136">
        <f t="shared" si="40"/>
        <v>5.61</v>
      </c>
      <c r="H132" s="136">
        <f t="shared" si="40"/>
        <v>5.61</v>
      </c>
      <c r="I132" s="136">
        <f t="shared" si="40"/>
        <v>5.61</v>
      </c>
      <c r="J132" s="136">
        <f t="shared" si="40"/>
        <v>5.61</v>
      </c>
      <c r="K132" s="136">
        <f t="shared" si="40"/>
        <v>5.61</v>
      </c>
      <c r="L132" s="136">
        <f t="shared" si="40"/>
        <v>5.61</v>
      </c>
      <c r="M132" s="136">
        <f t="shared" si="40"/>
        <v>5.61</v>
      </c>
      <c r="N132" s="136">
        <f t="shared" si="40"/>
        <v>5.61</v>
      </c>
      <c r="O132" s="136">
        <f t="shared" si="40"/>
        <v>5.61</v>
      </c>
      <c r="P132" s="136">
        <f t="shared" si="40"/>
        <v>5.61</v>
      </c>
      <c r="Q132" s="136">
        <f t="shared" si="40"/>
        <v>5.61</v>
      </c>
      <c r="R132" s="136">
        <f t="shared" si="39"/>
        <v>5.61</v>
      </c>
      <c r="S132" s="136">
        <f t="shared" si="39"/>
        <v>5.61</v>
      </c>
      <c r="T132" s="136">
        <f t="shared" si="39"/>
        <v>5.61</v>
      </c>
      <c r="U132" s="136">
        <f t="shared" si="39"/>
        <v>5.61</v>
      </c>
      <c r="V132" s="136">
        <f t="shared" si="41"/>
        <v>5.61</v>
      </c>
      <c r="W132" s="136">
        <f t="shared" si="41"/>
        <v>5.61</v>
      </c>
      <c r="X132" s="136">
        <f t="shared" si="41"/>
        <v>5.61</v>
      </c>
      <c r="Y132" s="136">
        <f t="shared" si="41"/>
        <v>5.61</v>
      </c>
      <c r="Z132" s="136">
        <f t="shared" si="41"/>
        <v>5.61</v>
      </c>
      <c r="AA132" s="136">
        <f t="shared" si="41"/>
        <v>5.61</v>
      </c>
      <c r="AB132" s="136">
        <f t="shared" si="41"/>
        <v>5.61</v>
      </c>
      <c r="AC132" s="136">
        <f t="shared" si="41"/>
        <v>5.61</v>
      </c>
      <c r="AD132" s="136">
        <f t="shared" si="41"/>
        <v>5.61</v>
      </c>
      <c r="AE132" s="136">
        <f t="shared" si="41"/>
        <v>5.61</v>
      </c>
      <c r="AF132" s="136">
        <f t="shared" si="41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40"/>
        <v>1.25</v>
      </c>
      <c r="D133" s="136">
        <f t="shared" si="40"/>
        <v>1.25</v>
      </c>
      <c r="E133" s="136">
        <f t="shared" si="40"/>
        <v>1.25</v>
      </c>
      <c r="F133" s="136">
        <f t="shared" si="40"/>
        <v>1.25</v>
      </c>
      <c r="G133" s="136">
        <f t="shared" si="40"/>
        <v>1.25</v>
      </c>
      <c r="H133" s="136">
        <f t="shared" si="40"/>
        <v>1.25</v>
      </c>
      <c r="I133" s="136">
        <f t="shared" si="40"/>
        <v>1.25</v>
      </c>
      <c r="J133" s="136">
        <f t="shared" si="40"/>
        <v>1.25</v>
      </c>
      <c r="K133" s="136">
        <f t="shared" si="40"/>
        <v>1.25</v>
      </c>
      <c r="L133" s="136">
        <f t="shared" si="40"/>
        <v>1.25</v>
      </c>
      <c r="M133" s="136">
        <f t="shared" si="40"/>
        <v>1.25</v>
      </c>
      <c r="N133" s="136">
        <f t="shared" si="40"/>
        <v>1.25</v>
      </c>
      <c r="O133" s="136">
        <f t="shared" si="40"/>
        <v>1.25</v>
      </c>
      <c r="P133" s="136">
        <f t="shared" si="40"/>
        <v>1.25</v>
      </c>
      <c r="Q133" s="136">
        <f t="shared" si="40"/>
        <v>1.25</v>
      </c>
      <c r="R133" s="136">
        <f t="shared" si="39"/>
        <v>1.25</v>
      </c>
      <c r="S133" s="136">
        <f t="shared" si="39"/>
        <v>1.25</v>
      </c>
      <c r="T133" s="136">
        <f t="shared" si="39"/>
        <v>1.25</v>
      </c>
      <c r="U133" s="136">
        <f t="shared" si="39"/>
        <v>1.25</v>
      </c>
      <c r="V133" s="136">
        <f t="shared" si="41"/>
        <v>1.25</v>
      </c>
      <c r="W133" s="136">
        <f t="shared" si="41"/>
        <v>1.25</v>
      </c>
      <c r="X133" s="136">
        <f t="shared" si="41"/>
        <v>1.25</v>
      </c>
      <c r="Y133" s="136">
        <f t="shared" si="41"/>
        <v>1.25</v>
      </c>
      <c r="Z133" s="136">
        <f t="shared" si="41"/>
        <v>1.25</v>
      </c>
      <c r="AA133" s="136">
        <f t="shared" si="41"/>
        <v>1.25</v>
      </c>
      <c r="AB133" s="136">
        <f t="shared" si="41"/>
        <v>1.25</v>
      </c>
      <c r="AC133" s="136">
        <f t="shared" si="41"/>
        <v>1.25</v>
      </c>
      <c r="AD133" s="136">
        <f t="shared" si="41"/>
        <v>1.25</v>
      </c>
      <c r="AE133" s="136">
        <f t="shared" si="41"/>
        <v>1.25</v>
      </c>
      <c r="AF133" s="136">
        <f t="shared" si="41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40"/>
        <v>1.25</v>
      </c>
      <c r="D134" s="136">
        <f t="shared" si="40"/>
        <v>1.25</v>
      </c>
      <c r="E134" s="136">
        <f t="shared" si="40"/>
        <v>1.25</v>
      </c>
      <c r="F134" s="136">
        <f t="shared" si="40"/>
        <v>1.25</v>
      </c>
      <c r="G134" s="136">
        <f t="shared" si="40"/>
        <v>1.25</v>
      </c>
      <c r="H134" s="136">
        <f t="shared" si="40"/>
        <v>1.25</v>
      </c>
      <c r="I134" s="136">
        <f t="shared" si="40"/>
        <v>1.25</v>
      </c>
      <c r="J134" s="136">
        <f t="shared" si="40"/>
        <v>1.25</v>
      </c>
      <c r="K134" s="136">
        <f t="shared" si="40"/>
        <v>1.25</v>
      </c>
      <c r="L134" s="136">
        <f t="shared" si="40"/>
        <v>1.25</v>
      </c>
      <c r="M134" s="136">
        <f t="shared" si="40"/>
        <v>1.25</v>
      </c>
      <c r="N134" s="136">
        <f t="shared" si="40"/>
        <v>1.25</v>
      </c>
      <c r="O134" s="136">
        <f t="shared" si="40"/>
        <v>1.25</v>
      </c>
      <c r="P134" s="136">
        <f t="shared" si="40"/>
        <v>1.25</v>
      </c>
      <c r="Q134" s="136">
        <f t="shared" si="40"/>
        <v>1.25</v>
      </c>
      <c r="R134" s="136">
        <f t="shared" si="39"/>
        <v>1.25</v>
      </c>
      <c r="S134" s="136">
        <f t="shared" si="39"/>
        <v>1.25</v>
      </c>
      <c r="T134" s="136">
        <f t="shared" si="39"/>
        <v>1.25</v>
      </c>
      <c r="U134" s="136">
        <f t="shared" si="39"/>
        <v>1.25</v>
      </c>
      <c r="V134" s="136">
        <f t="shared" si="41"/>
        <v>1.25</v>
      </c>
      <c r="W134" s="136">
        <f t="shared" si="41"/>
        <v>1.25</v>
      </c>
      <c r="X134" s="136">
        <f t="shared" si="41"/>
        <v>1.25</v>
      </c>
      <c r="Y134" s="136">
        <f t="shared" si="41"/>
        <v>1.25</v>
      </c>
      <c r="Z134" s="136">
        <f t="shared" si="41"/>
        <v>1.25</v>
      </c>
      <c r="AA134" s="136">
        <f t="shared" si="41"/>
        <v>1.25</v>
      </c>
      <c r="AB134" s="136">
        <f t="shared" si="41"/>
        <v>1.25</v>
      </c>
      <c r="AC134" s="136">
        <f t="shared" si="41"/>
        <v>1.25</v>
      </c>
      <c r="AD134" s="136">
        <f t="shared" si="41"/>
        <v>1.25</v>
      </c>
      <c r="AE134" s="136">
        <f t="shared" si="41"/>
        <v>1.25</v>
      </c>
      <c r="AF134" s="136">
        <f t="shared" si="41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40"/>
        <v>1.46</v>
      </c>
      <c r="D135" s="136">
        <f t="shared" si="40"/>
        <v>1.46</v>
      </c>
      <c r="E135" s="136">
        <f t="shared" si="40"/>
        <v>1.46</v>
      </c>
      <c r="F135" s="136">
        <f t="shared" si="40"/>
        <v>1.46</v>
      </c>
      <c r="G135" s="136">
        <f t="shared" si="40"/>
        <v>1.46</v>
      </c>
      <c r="H135" s="136">
        <f t="shared" si="40"/>
        <v>1.46</v>
      </c>
      <c r="I135" s="136">
        <f t="shared" si="40"/>
        <v>1.46</v>
      </c>
      <c r="J135" s="136">
        <f t="shared" si="40"/>
        <v>1.46</v>
      </c>
      <c r="K135" s="136">
        <f t="shared" si="40"/>
        <v>1.46</v>
      </c>
      <c r="L135" s="136">
        <f t="shared" si="40"/>
        <v>1.46</v>
      </c>
      <c r="M135" s="136">
        <f t="shared" si="40"/>
        <v>1.46</v>
      </c>
      <c r="N135" s="136">
        <f t="shared" si="40"/>
        <v>1.46</v>
      </c>
      <c r="O135" s="136">
        <f t="shared" si="40"/>
        <v>1.46</v>
      </c>
      <c r="P135" s="136">
        <f t="shared" si="40"/>
        <v>1.46</v>
      </c>
      <c r="Q135" s="136">
        <f t="shared" si="40"/>
        <v>1.46</v>
      </c>
      <c r="R135" s="136">
        <f t="shared" si="39"/>
        <v>1.46</v>
      </c>
      <c r="S135" s="136">
        <f t="shared" si="39"/>
        <v>1.46</v>
      </c>
      <c r="T135" s="136">
        <f t="shared" si="39"/>
        <v>1.46</v>
      </c>
      <c r="U135" s="136">
        <f t="shared" si="39"/>
        <v>1.46</v>
      </c>
      <c r="V135" s="136">
        <f t="shared" si="41"/>
        <v>1.46</v>
      </c>
      <c r="W135" s="136">
        <f t="shared" si="41"/>
        <v>1.46</v>
      </c>
      <c r="X135" s="136">
        <f t="shared" si="41"/>
        <v>1.46</v>
      </c>
      <c r="Y135" s="136">
        <f t="shared" si="41"/>
        <v>1.46</v>
      </c>
      <c r="Z135" s="136">
        <f t="shared" si="41"/>
        <v>1.46</v>
      </c>
      <c r="AA135" s="136">
        <f t="shared" si="41"/>
        <v>1.46</v>
      </c>
      <c r="AB135" s="136">
        <f t="shared" si="41"/>
        <v>1.46</v>
      </c>
      <c r="AC135" s="136">
        <f t="shared" si="41"/>
        <v>1.46</v>
      </c>
      <c r="AD135" s="136">
        <f t="shared" si="41"/>
        <v>1.46</v>
      </c>
      <c r="AE135" s="136">
        <f t="shared" si="41"/>
        <v>1.46</v>
      </c>
      <c r="AF135" s="136">
        <f t="shared" si="41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40"/>
        <v>3</v>
      </c>
      <c r="D136" s="136">
        <f t="shared" si="40"/>
        <v>3</v>
      </c>
      <c r="E136" s="136">
        <f t="shared" si="40"/>
        <v>3</v>
      </c>
      <c r="F136" s="136">
        <f t="shared" si="40"/>
        <v>3</v>
      </c>
      <c r="G136" s="136">
        <f t="shared" si="40"/>
        <v>3</v>
      </c>
      <c r="H136" s="136">
        <f t="shared" si="40"/>
        <v>3</v>
      </c>
      <c r="I136" s="136">
        <f t="shared" si="40"/>
        <v>3</v>
      </c>
      <c r="J136" s="136">
        <f t="shared" si="40"/>
        <v>3</v>
      </c>
      <c r="K136" s="136">
        <f t="shared" si="40"/>
        <v>3</v>
      </c>
      <c r="L136" s="136">
        <f t="shared" si="40"/>
        <v>3</v>
      </c>
      <c r="M136" s="136">
        <f t="shared" si="40"/>
        <v>3</v>
      </c>
      <c r="N136" s="136">
        <f t="shared" si="40"/>
        <v>3</v>
      </c>
      <c r="O136" s="136">
        <f t="shared" si="40"/>
        <v>3</v>
      </c>
      <c r="P136" s="136">
        <f t="shared" si="40"/>
        <v>3</v>
      </c>
      <c r="Q136" s="136">
        <f t="shared" si="40"/>
        <v>3</v>
      </c>
      <c r="R136" s="136">
        <f t="shared" si="39"/>
        <v>3</v>
      </c>
      <c r="S136" s="136">
        <f t="shared" si="39"/>
        <v>3</v>
      </c>
      <c r="T136" s="136">
        <f t="shared" si="39"/>
        <v>3</v>
      </c>
      <c r="U136" s="136">
        <f t="shared" si="39"/>
        <v>3</v>
      </c>
      <c r="V136" s="136">
        <f t="shared" si="41"/>
        <v>3</v>
      </c>
      <c r="W136" s="136">
        <f t="shared" si="41"/>
        <v>3</v>
      </c>
      <c r="X136" s="136">
        <f t="shared" si="41"/>
        <v>3</v>
      </c>
      <c r="Y136" s="136">
        <f t="shared" si="41"/>
        <v>3</v>
      </c>
      <c r="Z136" s="136">
        <f t="shared" si="41"/>
        <v>3</v>
      </c>
      <c r="AA136" s="136">
        <f t="shared" si="41"/>
        <v>3</v>
      </c>
      <c r="AB136" s="136">
        <f t="shared" si="41"/>
        <v>3</v>
      </c>
      <c r="AC136" s="136">
        <f t="shared" si="41"/>
        <v>3</v>
      </c>
      <c r="AD136" s="136">
        <f t="shared" si="41"/>
        <v>3</v>
      </c>
      <c r="AE136" s="136">
        <f t="shared" si="41"/>
        <v>3</v>
      </c>
      <c r="AF136" s="136">
        <f t="shared" si="41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40"/>
        <v>3.3</v>
      </c>
      <c r="D137" s="136">
        <f t="shared" si="40"/>
        <v>3.3</v>
      </c>
      <c r="E137" s="136">
        <f t="shared" si="40"/>
        <v>3.3</v>
      </c>
      <c r="F137" s="136">
        <f t="shared" si="40"/>
        <v>3.3</v>
      </c>
      <c r="G137" s="136">
        <f t="shared" si="40"/>
        <v>3.3</v>
      </c>
      <c r="H137" s="136">
        <f t="shared" si="40"/>
        <v>3.3</v>
      </c>
      <c r="I137" s="136">
        <f t="shared" si="40"/>
        <v>3.3</v>
      </c>
      <c r="J137" s="136">
        <f t="shared" si="40"/>
        <v>3.3</v>
      </c>
      <c r="K137" s="136">
        <f t="shared" si="40"/>
        <v>3.3</v>
      </c>
      <c r="L137" s="136">
        <f t="shared" si="40"/>
        <v>3.3</v>
      </c>
      <c r="M137" s="136">
        <f t="shared" si="40"/>
        <v>3.3</v>
      </c>
      <c r="N137" s="136">
        <f t="shared" si="40"/>
        <v>3.3</v>
      </c>
      <c r="O137" s="136">
        <f t="shared" si="40"/>
        <v>3.3</v>
      </c>
      <c r="P137" s="136">
        <f t="shared" si="40"/>
        <v>3.3</v>
      </c>
      <c r="Q137" s="136">
        <f t="shared" si="40"/>
        <v>3.3</v>
      </c>
      <c r="R137" s="136">
        <f t="shared" si="39"/>
        <v>3.3</v>
      </c>
      <c r="S137" s="136">
        <f t="shared" si="39"/>
        <v>3.3</v>
      </c>
      <c r="T137" s="136">
        <f t="shared" si="39"/>
        <v>3.3</v>
      </c>
      <c r="U137" s="136">
        <f t="shared" si="39"/>
        <v>3.3</v>
      </c>
      <c r="V137" s="136">
        <f t="shared" si="41"/>
        <v>3.3</v>
      </c>
      <c r="W137" s="136">
        <f t="shared" si="41"/>
        <v>3.3</v>
      </c>
      <c r="X137" s="136">
        <f t="shared" si="41"/>
        <v>3.3</v>
      </c>
      <c r="Y137" s="136">
        <f t="shared" si="41"/>
        <v>3.3</v>
      </c>
      <c r="Z137" s="136">
        <f t="shared" si="41"/>
        <v>3.3</v>
      </c>
      <c r="AA137" s="136">
        <f t="shared" si="41"/>
        <v>3.3</v>
      </c>
      <c r="AB137" s="136">
        <f t="shared" si="41"/>
        <v>3.3</v>
      </c>
      <c r="AC137" s="136">
        <f t="shared" si="41"/>
        <v>3.3</v>
      </c>
      <c r="AD137" s="136">
        <f t="shared" si="41"/>
        <v>3.3</v>
      </c>
      <c r="AE137" s="136">
        <f t="shared" si="41"/>
        <v>3.3</v>
      </c>
      <c r="AF137" s="136">
        <f t="shared" si="41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40"/>
        <v>1.76</v>
      </c>
      <c r="D138" s="136">
        <f t="shared" si="40"/>
        <v>1.76</v>
      </c>
      <c r="E138" s="136">
        <f t="shared" si="40"/>
        <v>1.76</v>
      </c>
      <c r="F138" s="136">
        <f t="shared" si="40"/>
        <v>1.76</v>
      </c>
      <c r="G138" s="136">
        <f t="shared" si="40"/>
        <v>1.76</v>
      </c>
      <c r="H138" s="136">
        <f t="shared" si="40"/>
        <v>1.76</v>
      </c>
      <c r="I138" s="136">
        <f t="shared" si="40"/>
        <v>1.76</v>
      </c>
      <c r="J138" s="136">
        <f t="shared" si="40"/>
        <v>1.76</v>
      </c>
      <c r="K138" s="136">
        <f t="shared" si="40"/>
        <v>1.76</v>
      </c>
      <c r="L138" s="136">
        <f t="shared" si="40"/>
        <v>1.76</v>
      </c>
      <c r="M138" s="136">
        <f t="shared" si="40"/>
        <v>1.76</v>
      </c>
      <c r="N138" s="136">
        <f t="shared" si="40"/>
        <v>1.76</v>
      </c>
      <c r="O138" s="136">
        <f t="shared" si="40"/>
        <v>1.76</v>
      </c>
      <c r="P138" s="136">
        <f t="shared" si="40"/>
        <v>1.76</v>
      </c>
      <c r="Q138" s="136">
        <f t="shared" si="40"/>
        <v>1.76</v>
      </c>
      <c r="R138" s="136">
        <f t="shared" si="39"/>
        <v>1.76</v>
      </c>
      <c r="S138" s="136">
        <f t="shared" si="39"/>
        <v>1.76</v>
      </c>
      <c r="T138" s="136">
        <f t="shared" si="39"/>
        <v>1.76</v>
      </c>
      <c r="U138" s="136">
        <f t="shared" si="39"/>
        <v>1.76</v>
      </c>
      <c r="V138" s="136">
        <f t="shared" si="41"/>
        <v>1.76</v>
      </c>
      <c r="W138" s="136">
        <f t="shared" si="41"/>
        <v>1.76</v>
      </c>
      <c r="X138" s="136">
        <f t="shared" si="41"/>
        <v>1.76</v>
      </c>
      <c r="Y138" s="136">
        <f t="shared" si="41"/>
        <v>1.76</v>
      </c>
      <c r="Z138" s="136">
        <f t="shared" si="41"/>
        <v>1.76</v>
      </c>
      <c r="AA138" s="136">
        <f t="shared" si="41"/>
        <v>1.76</v>
      </c>
      <c r="AB138" s="136">
        <f t="shared" si="41"/>
        <v>1.76</v>
      </c>
      <c r="AC138" s="136">
        <f t="shared" si="41"/>
        <v>1.76</v>
      </c>
      <c r="AD138" s="136">
        <f t="shared" si="41"/>
        <v>1.76</v>
      </c>
      <c r="AE138" s="136">
        <f t="shared" si="41"/>
        <v>1.76</v>
      </c>
      <c r="AF138" s="136">
        <f t="shared" si="41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40"/>
        <v>0</v>
      </c>
      <c r="D139" s="136">
        <f t="shared" si="40"/>
        <v>0</v>
      </c>
      <c r="E139" s="136">
        <f t="shared" si="40"/>
        <v>0</v>
      </c>
      <c r="F139" s="136">
        <f t="shared" si="40"/>
        <v>0</v>
      </c>
      <c r="G139" s="136">
        <f t="shared" si="40"/>
        <v>0</v>
      </c>
      <c r="H139" s="136">
        <f t="shared" si="40"/>
        <v>0</v>
      </c>
      <c r="I139" s="136">
        <f t="shared" si="40"/>
        <v>0</v>
      </c>
      <c r="J139" s="136">
        <f t="shared" si="40"/>
        <v>0</v>
      </c>
      <c r="K139" s="136">
        <f t="shared" si="40"/>
        <v>0</v>
      </c>
      <c r="L139" s="136">
        <f t="shared" si="40"/>
        <v>0</v>
      </c>
      <c r="M139" s="136">
        <f t="shared" si="40"/>
        <v>0</v>
      </c>
      <c r="N139" s="136">
        <f t="shared" si="40"/>
        <v>0</v>
      </c>
      <c r="O139" s="136">
        <f t="shared" si="40"/>
        <v>0</v>
      </c>
      <c r="P139" s="136">
        <f t="shared" si="40"/>
        <v>0</v>
      </c>
      <c r="Q139" s="136">
        <f t="shared" si="40"/>
        <v>0</v>
      </c>
      <c r="R139" s="136">
        <f t="shared" si="39"/>
        <v>0</v>
      </c>
      <c r="S139" s="136">
        <f t="shared" si="39"/>
        <v>0</v>
      </c>
      <c r="T139" s="136">
        <f t="shared" si="39"/>
        <v>0</v>
      </c>
      <c r="U139" s="136">
        <f t="shared" si="39"/>
        <v>0</v>
      </c>
      <c r="V139" s="136">
        <f t="shared" si="41"/>
        <v>0</v>
      </c>
      <c r="W139" s="136">
        <f t="shared" si="41"/>
        <v>0</v>
      </c>
      <c r="X139" s="136">
        <f t="shared" si="41"/>
        <v>0</v>
      </c>
      <c r="Y139" s="136">
        <f t="shared" si="41"/>
        <v>0</v>
      </c>
      <c r="Z139" s="136">
        <f t="shared" si="41"/>
        <v>0</v>
      </c>
      <c r="AA139" s="136">
        <f t="shared" si="41"/>
        <v>0</v>
      </c>
      <c r="AB139" s="136">
        <f t="shared" si="41"/>
        <v>0</v>
      </c>
      <c r="AC139" s="136">
        <f t="shared" si="41"/>
        <v>0</v>
      </c>
      <c r="AD139" s="136">
        <f t="shared" si="41"/>
        <v>0</v>
      </c>
      <c r="AE139" s="136">
        <f t="shared" si="41"/>
        <v>0</v>
      </c>
      <c r="AF139" s="136">
        <f t="shared" si="41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40"/>
        <v>0.1</v>
      </c>
      <c r="D140" s="136">
        <f t="shared" si="40"/>
        <v>0.1</v>
      </c>
      <c r="E140" s="136">
        <f t="shared" si="40"/>
        <v>0.1</v>
      </c>
      <c r="F140" s="136">
        <f t="shared" si="40"/>
        <v>0.1</v>
      </c>
      <c r="G140" s="136">
        <f t="shared" si="40"/>
        <v>0.1</v>
      </c>
      <c r="H140" s="136">
        <f t="shared" si="40"/>
        <v>0.1</v>
      </c>
      <c r="I140" s="136">
        <f t="shared" si="40"/>
        <v>0.1</v>
      </c>
      <c r="J140" s="136">
        <f t="shared" si="40"/>
        <v>0.1</v>
      </c>
      <c r="K140" s="136">
        <f t="shared" si="40"/>
        <v>0.1</v>
      </c>
      <c r="L140" s="136">
        <f t="shared" si="40"/>
        <v>0.1</v>
      </c>
      <c r="M140" s="136">
        <f t="shared" si="40"/>
        <v>0.1</v>
      </c>
      <c r="N140" s="136">
        <f t="shared" si="40"/>
        <v>0.1</v>
      </c>
      <c r="O140" s="136">
        <f t="shared" si="40"/>
        <v>0.1</v>
      </c>
      <c r="P140" s="136">
        <f t="shared" si="40"/>
        <v>0.1</v>
      </c>
      <c r="Q140" s="136">
        <f t="shared" si="40"/>
        <v>0.1</v>
      </c>
      <c r="R140" s="136">
        <f t="shared" si="39"/>
        <v>0.1</v>
      </c>
      <c r="S140" s="136">
        <f t="shared" si="39"/>
        <v>0.1</v>
      </c>
      <c r="T140" s="136">
        <f t="shared" si="39"/>
        <v>0.1</v>
      </c>
      <c r="U140" s="136">
        <f t="shared" si="39"/>
        <v>0.1</v>
      </c>
      <c r="V140" s="136">
        <f t="shared" si="41"/>
        <v>0.1</v>
      </c>
      <c r="W140" s="136">
        <f t="shared" si="41"/>
        <v>0.1</v>
      </c>
      <c r="X140" s="136">
        <f t="shared" si="41"/>
        <v>0.1</v>
      </c>
      <c r="Y140" s="136">
        <f t="shared" si="41"/>
        <v>0.1</v>
      </c>
      <c r="Z140" s="136">
        <f t="shared" si="41"/>
        <v>0.1</v>
      </c>
      <c r="AA140" s="136">
        <f t="shared" si="41"/>
        <v>0.1</v>
      </c>
      <c r="AB140" s="136">
        <f t="shared" si="41"/>
        <v>0.1</v>
      </c>
      <c r="AC140" s="136">
        <f t="shared" si="41"/>
        <v>0.1</v>
      </c>
      <c r="AD140" s="136">
        <f t="shared" si="41"/>
        <v>0.1</v>
      </c>
      <c r="AE140" s="136">
        <f t="shared" si="41"/>
        <v>0.1</v>
      </c>
      <c r="AF140" s="136">
        <f t="shared" si="41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40"/>
        <v>2.0499999999999998</v>
      </c>
      <c r="D141" s="136">
        <f t="shared" si="40"/>
        <v>2.0499999999999998</v>
      </c>
      <c r="E141" s="136">
        <f t="shared" si="40"/>
        <v>2.0499999999999998</v>
      </c>
      <c r="F141" s="136">
        <f t="shared" si="40"/>
        <v>2.0499999999999998</v>
      </c>
      <c r="G141" s="136">
        <f t="shared" si="40"/>
        <v>2.0499999999999998</v>
      </c>
      <c r="H141" s="136">
        <f t="shared" si="40"/>
        <v>2.0499999999999998</v>
      </c>
      <c r="I141" s="136">
        <f t="shared" si="40"/>
        <v>2.0499999999999998</v>
      </c>
      <c r="J141" s="136">
        <f t="shared" si="40"/>
        <v>2.0499999999999998</v>
      </c>
      <c r="K141" s="136">
        <f t="shared" si="40"/>
        <v>2.0499999999999998</v>
      </c>
      <c r="L141" s="136">
        <f t="shared" si="40"/>
        <v>2.0499999999999998</v>
      </c>
      <c r="M141" s="136">
        <f t="shared" si="40"/>
        <v>2.0499999999999998</v>
      </c>
      <c r="N141" s="136">
        <f t="shared" si="40"/>
        <v>2.0499999999999998</v>
      </c>
      <c r="O141" s="136">
        <f t="shared" si="40"/>
        <v>2.0499999999999998</v>
      </c>
      <c r="P141" s="136">
        <f t="shared" si="40"/>
        <v>2.0499999999999998</v>
      </c>
      <c r="Q141" s="136">
        <f t="shared" si="40"/>
        <v>2.0499999999999998</v>
      </c>
      <c r="R141" s="136">
        <f t="shared" si="39"/>
        <v>2.0499999999999998</v>
      </c>
      <c r="S141" s="136">
        <f t="shared" si="39"/>
        <v>2.0499999999999998</v>
      </c>
      <c r="T141" s="136">
        <f t="shared" si="39"/>
        <v>2.0499999999999998</v>
      </c>
      <c r="U141" s="136">
        <f t="shared" si="39"/>
        <v>2.0499999999999998</v>
      </c>
      <c r="V141" s="136">
        <f t="shared" si="41"/>
        <v>2.0499999999999998</v>
      </c>
      <c r="W141" s="136">
        <f t="shared" si="41"/>
        <v>2.0499999999999998</v>
      </c>
      <c r="X141" s="136">
        <f t="shared" si="41"/>
        <v>2.0499999999999998</v>
      </c>
      <c r="Y141" s="136">
        <f t="shared" si="41"/>
        <v>2.0499999999999998</v>
      </c>
      <c r="Z141" s="136">
        <f t="shared" si="41"/>
        <v>2.0499999999999998</v>
      </c>
      <c r="AA141" s="136">
        <f t="shared" si="41"/>
        <v>2.0499999999999998</v>
      </c>
      <c r="AB141" s="136">
        <f t="shared" si="41"/>
        <v>2.0499999999999998</v>
      </c>
      <c r="AC141" s="136">
        <f t="shared" si="41"/>
        <v>2.0499999999999998</v>
      </c>
      <c r="AD141" s="136">
        <f t="shared" si="41"/>
        <v>2.0499999999999998</v>
      </c>
      <c r="AE141" s="136">
        <f t="shared" si="41"/>
        <v>2.0499999999999998</v>
      </c>
      <c r="AF141" s="136">
        <f t="shared" si="41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40"/>
        <v>2.15</v>
      </c>
      <c r="D142" s="136">
        <f t="shared" si="40"/>
        <v>2.15</v>
      </c>
      <c r="E142" s="136">
        <f t="shared" si="40"/>
        <v>2.15</v>
      </c>
      <c r="F142" s="136">
        <f t="shared" si="40"/>
        <v>2.15</v>
      </c>
      <c r="G142" s="136">
        <f t="shared" si="40"/>
        <v>2.15</v>
      </c>
      <c r="H142" s="136">
        <f t="shared" si="40"/>
        <v>2.15</v>
      </c>
      <c r="I142" s="136">
        <f t="shared" si="40"/>
        <v>2.15</v>
      </c>
      <c r="J142" s="136">
        <f t="shared" si="40"/>
        <v>2.15</v>
      </c>
      <c r="K142" s="136">
        <f t="shared" si="40"/>
        <v>2.15</v>
      </c>
      <c r="L142" s="136">
        <f t="shared" si="40"/>
        <v>2.15</v>
      </c>
      <c r="M142" s="136">
        <f t="shared" si="40"/>
        <v>2.15</v>
      </c>
      <c r="N142" s="136">
        <f t="shared" si="40"/>
        <v>2.15</v>
      </c>
      <c r="O142" s="136">
        <f t="shared" si="40"/>
        <v>2.15</v>
      </c>
      <c r="P142" s="136">
        <f t="shared" si="40"/>
        <v>2.15</v>
      </c>
      <c r="Q142" s="136">
        <f t="shared" si="40"/>
        <v>2.15</v>
      </c>
      <c r="R142" s="136">
        <f t="shared" si="39"/>
        <v>2.15</v>
      </c>
      <c r="S142" s="136">
        <f t="shared" si="39"/>
        <v>2.15</v>
      </c>
      <c r="T142" s="136">
        <f t="shared" si="39"/>
        <v>2.15</v>
      </c>
      <c r="U142" s="136">
        <f t="shared" si="39"/>
        <v>2.15</v>
      </c>
      <c r="V142" s="136">
        <f t="shared" si="41"/>
        <v>2.15</v>
      </c>
      <c r="W142" s="136">
        <f t="shared" si="41"/>
        <v>2.15</v>
      </c>
      <c r="X142" s="136">
        <f t="shared" si="41"/>
        <v>2.15</v>
      </c>
      <c r="Y142" s="136">
        <f t="shared" si="41"/>
        <v>2.15</v>
      </c>
      <c r="Z142" s="136">
        <f t="shared" si="41"/>
        <v>2.15</v>
      </c>
      <c r="AA142" s="136">
        <f t="shared" si="41"/>
        <v>2.15</v>
      </c>
      <c r="AB142" s="136">
        <f t="shared" si="41"/>
        <v>2.15</v>
      </c>
      <c r="AC142" s="136">
        <f t="shared" si="41"/>
        <v>2.15</v>
      </c>
      <c r="AD142" s="136">
        <f t="shared" si="41"/>
        <v>2.15</v>
      </c>
      <c r="AE142" s="136">
        <f t="shared" si="41"/>
        <v>2.15</v>
      </c>
      <c r="AF142" s="136">
        <f t="shared" si="41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40"/>
        <v>2.7</v>
      </c>
      <c r="D143" s="136">
        <f t="shared" si="40"/>
        <v>2.7</v>
      </c>
      <c r="E143" s="136">
        <f t="shared" si="40"/>
        <v>2.7</v>
      </c>
      <c r="F143" s="136">
        <f t="shared" si="40"/>
        <v>2.7</v>
      </c>
      <c r="G143" s="136">
        <f t="shared" si="40"/>
        <v>2.7</v>
      </c>
      <c r="H143" s="136">
        <f t="shared" si="40"/>
        <v>2.7</v>
      </c>
      <c r="I143" s="136">
        <f t="shared" si="40"/>
        <v>2.7</v>
      </c>
      <c r="J143" s="136">
        <f t="shared" si="40"/>
        <v>2.7</v>
      </c>
      <c r="K143" s="136">
        <f t="shared" si="40"/>
        <v>2.7</v>
      </c>
      <c r="L143" s="136">
        <f t="shared" si="40"/>
        <v>2.7</v>
      </c>
      <c r="M143" s="136">
        <f t="shared" si="40"/>
        <v>2.7</v>
      </c>
      <c r="N143" s="136">
        <f t="shared" si="40"/>
        <v>2.7</v>
      </c>
      <c r="O143" s="136">
        <f t="shared" si="40"/>
        <v>2.7</v>
      </c>
      <c r="P143" s="136">
        <f t="shared" si="40"/>
        <v>2.7</v>
      </c>
      <c r="Q143" s="136">
        <f t="shared" si="40"/>
        <v>2.7</v>
      </c>
      <c r="R143" s="136">
        <f t="shared" si="39"/>
        <v>2.7</v>
      </c>
      <c r="S143" s="136">
        <f t="shared" si="39"/>
        <v>2.7</v>
      </c>
      <c r="T143" s="136">
        <f t="shared" si="39"/>
        <v>2.7</v>
      </c>
      <c r="U143" s="136">
        <f t="shared" si="39"/>
        <v>2.7</v>
      </c>
      <c r="V143" s="136">
        <f t="shared" si="41"/>
        <v>2.7</v>
      </c>
      <c r="W143" s="136">
        <f t="shared" si="41"/>
        <v>2.7</v>
      </c>
      <c r="X143" s="136">
        <f t="shared" si="41"/>
        <v>2.7</v>
      </c>
      <c r="Y143" s="136">
        <f t="shared" si="41"/>
        <v>2.7</v>
      </c>
      <c r="Z143" s="136">
        <f t="shared" si="41"/>
        <v>2.7</v>
      </c>
      <c r="AA143" s="136">
        <f t="shared" si="41"/>
        <v>2.7</v>
      </c>
      <c r="AB143" s="136">
        <f t="shared" si="41"/>
        <v>2.7</v>
      </c>
      <c r="AC143" s="136">
        <f t="shared" si="41"/>
        <v>2.7</v>
      </c>
      <c r="AD143" s="136">
        <f t="shared" si="41"/>
        <v>2.7</v>
      </c>
      <c r="AE143" s="136">
        <f t="shared" si="41"/>
        <v>2.7</v>
      </c>
      <c r="AF143" s="136">
        <f t="shared" si="41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40"/>
        <v>0.9</v>
      </c>
      <c r="D146" s="136">
        <f t="shared" si="40"/>
        <v>0.9</v>
      </c>
      <c r="E146" s="136">
        <f t="shared" si="40"/>
        <v>0.9</v>
      </c>
      <c r="F146" s="136">
        <f t="shared" si="40"/>
        <v>0.9</v>
      </c>
      <c r="G146" s="136">
        <f t="shared" si="40"/>
        <v>0.9</v>
      </c>
      <c r="H146" s="136">
        <f t="shared" si="40"/>
        <v>0.9</v>
      </c>
      <c r="I146" s="136">
        <f t="shared" si="40"/>
        <v>0.9</v>
      </c>
      <c r="J146" s="136">
        <f t="shared" si="40"/>
        <v>0.9</v>
      </c>
      <c r="K146" s="136">
        <f t="shared" si="40"/>
        <v>0.9</v>
      </c>
      <c r="L146" s="136">
        <f t="shared" si="40"/>
        <v>0.9</v>
      </c>
      <c r="M146" s="136">
        <f t="shared" si="40"/>
        <v>0.9</v>
      </c>
      <c r="N146" s="136">
        <f t="shared" si="40"/>
        <v>0.9</v>
      </c>
      <c r="O146" s="136">
        <f t="shared" si="40"/>
        <v>0.9</v>
      </c>
      <c r="P146" s="136">
        <f t="shared" si="40"/>
        <v>0.9</v>
      </c>
      <c r="Q146" s="136">
        <f t="shared" si="40"/>
        <v>0.9</v>
      </c>
      <c r="R146" s="136">
        <f t="shared" si="39"/>
        <v>0.9</v>
      </c>
      <c r="S146" s="136">
        <f t="shared" si="39"/>
        <v>0.9</v>
      </c>
      <c r="T146" s="136">
        <f t="shared" si="39"/>
        <v>0.9</v>
      </c>
      <c r="U146" s="136">
        <f t="shared" si="39"/>
        <v>0.9</v>
      </c>
      <c r="V146" s="136">
        <f t="shared" si="41"/>
        <v>0.9</v>
      </c>
      <c r="W146" s="136">
        <f t="shared" si="41"/>
        <v>0.9</v>
      </c>
      <c r="X146" s="136">
        <f t="shared" si="41"/>
        <v>0.9</v>
      </c>
      <c r="Y146" s="136">
        <f t="shared" si="41"/>
        <v>0.9</v>
      </c>
      <c r="Z146" s="136">
        <f t="shared" si="41"/>
        <v>0.9</v>
      </c>
      <c r="AA146" s="136">
        <f t="shared" si="41"/>
        <v>0.9</v>
      </c>
      <c r="AB146" s="136">
        <f t="shared" si="41"/>
        <v>0.9</v>
      </c>
      <c r="AC146" s="136">
        <f t="shared" si="41"/>
        <v>0.9</v>
      </c>
      <c r="AD146" s="136">
        <f t="shared" si="41"/>
        <v>0.9</v>
      </c>
      <c r="AE146" s="136">
        <f t="shared" si="41"/>
        <v>0.9</v>
      </c>
      <c r="AF146" s="136">
        <f t="shared" si="41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40"/>
        <v>1.08</v>
      </c>
      <c r="D147" s="136">
        <f t="shared" si="40"/>
        <v>1.08</v>
      </c>
      <c r="E147" s="136">
        <f t="shared" si="40"/>
        <v>1.08</v>
      </c>
      <c r="F147" s="136">
        <f t="shared" si="40"/>
        <v>1.08</v>
      </c>
      <c r="G147" s="136">
        <f t="shared" si="40"/>
        <v>1.08</v>
      </c>
      <c r="H147" s="136">
        <f t="shared" si="40"/>
        <v>1.08</v>
      </c>
      <c r="I147" s="136">
        <f t="shared" si="40"/>
        <v>1.08</v>
      </c>
      <c r="J147" s="136">
        <f t="shared" si="40"/>
        <v>1.08</v>
      </c>
      <c r="K147" s="136">
        <f t="shared" si="40"/>
        <v>1.08</v>
      </c>
      <c r="L147" s="136">
        <f t="shared" si="40"/>
        <v>1.08</v>
      </c>
      <c r="M147" s="136">
        <f t="shared" si="40"/>
        <v>1.08</v>
      </c>
      <c r="N147" s="136">
        <f t="shared" si="40"/>
        <v>1.08</v>
      </c>
      <c r="O147" s="136">
        <f t="shared" si="40"/>
        <v>1.08</v>
      </c>
      <c r="P147" s="136">
        <f t="shared" si="40"/>
        <v>1.08</v>
      </c>
      <c r="Q147" s="136">
        <f t="shared" si="40"/>
        <v>1.08</v>
      </c>
      <c r="R147" s="136">
        <f t="shared" si="39"/>
        <v>1.08</v>
      </c>
      <c r="S147" s="136">
        <f t="shared" si="39"/>
        <v>1.08</v>
      </c>
      <c r="T147" s="136">
        <f t="shared" si="39"/>
        <v>1.08</v>
      </c>
      <c r="U147" s="136">
        <f t="shared" si="39"/>
        <v>1.08</v>
      </c>
      <c r="V147" s="136">
        <f t="shared" si="41"/>
        <v>1.08</v>
      </c>
      <c r="W147" s="136">
        <f t="shared" si="41"/>
        <v>1.08</v>
      </c>
      <c r="X147" s="136">
        <f t="shared" si="41"/>
        <v>1.08</v>
      </c>
      <c r="Y147" s="136">
        <f t="shared" si="41"/>
        <v>1.08</v>
      </c>
      <c r="Z147" s="136">
        <f t="shared" si="41"/>
        <v>1.08</v>
      </c>
      <c r="AA147" s="136">
        <f t="shared" si="41"/>
        <v>1.08</v>
      </c>
      <c r="AB147" s="136">
        <f t="shared" si="41"/>
        <v>1.08</v>
      </c>
      <c r="AC147" s="136">
        <f t="shared" si="41"/>
        <v>1.08</v>
      </c>
      <c r="AD147" s="136">
        <f t="shared" si="41"/>
        <v>1.08</v>
      </c>
      <c r="AE147" s="136">
        <f t="shared" si="41"/>
        <v>1.08</v>
      </c>
      <c r="AF147" s="136">
        <f t="shared" si="41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42">B148</f>
        <v>2.37</v>
      </c>
      <c r="D148" s="136">
        <f t="shared" si="42"/>
        <v>2.37</v>
      </c>
      <c r="E148" s="136">
        <f t="shared" si="42"/>
        <v>2.37</v>
      </c>
      <c r="F148" s="136">
        <f t="shared" si="42"/>
        <v>2.37</v>
      </c>
      <c r="G148" s="136">
        <f t="shared" si="42"/>
        <v>2.37</v>
      </c>
      <c r="H148" s="136">
        <f t="shared" si="42"/>
        <v>2.37</v>
      </c>
      <c r="I148" s="136">
        <f t="shared" si="42"/>
        <v>2.37</v>
      </c>
      <c r="J148" s="136">
        <f t="shared" si="42"/>
        <v>2.37</v>
      </c>
      <c r="K148" s="136">
        <f t="shared" si="42"/>
        <v>2.37</v>
      </c>
      <c r="L148" s="136">
        <f t="shared" si="42"/>
        <v>2.37</v>
      </c>
      <c r="M148" s="136">
        <f t="shared" si="42"/>
        <v>2.37</v>
      </c>
      <c r="N148" s="136">
        <f t="shared" si="42"/>
        <v>2.37</v>
      </c>
      <c r="O148" s="136">
        <f t="shared" si="42"/>
        <v>2.37</v>
      </c>
      <c r="P148" s="136">
        <f t="shared" si="42"/>
        <v>2.37</v>
      </c>
      <c r="Q148" s="136">
        <f t="shared" si="42"/>
        <v>2.37</v>
      </c>
      <c r="R148" s="136">
        <f t="shared" si="39"/>
        <v>2.37</v>
      </c>
      <c r="S148" s="136">
        <f t="shared" si="39"/>
        <v>2.37</v>
      </c>
      <c r="T148" s="136">
        <f t="shared" si="39"/>
        <v>2.37</v>
      </c>
      <c r="U148" s="136">
        <f t="shared" si="39"/>
        <v>2.37</v>
      </c>
      <c r="V148" s="136">
        <f t="shared" si="41"/>
        <v>2.37</v>
      </c>
      <c r="W148" s="136">
        <f t="shared" si="41"/>
        <v>2.37</v>
      </c>
      <c r="X148" s="136">
        <f t="shared" si="41"/>
        <v>2.37</v>
      </c>
      <c r="Y148" s="136">
        <f t="shared" si="41"/>
        <v>2.37</v>
      </c>
      <c r="Z148" s="136">
        <f t="shared" si="41"/>
        <v>2.37</v>
      </c>
      <c r="AA148" s="136">
        <f t="shared" si="41"/>
        <v>2.37</v>
      </c>
      <c r="AB148" s="136">
        <f t="shared" si="41"/>
        <v>2.37</v>
      </c>
      <c r="AC148" s="136">
        <f t="shared" si="41"/>
        <v>2.37</v>
      </c>
      <c r="AD148" s="136">
        <f t="shared" si="41"/>
        <v>2.37</v>
      </c>
      <c r="AE148" s="136">
        <f t="shared" si="41"/>
        <v>2.37</v>
      </c>
      <c r="AF148" s="136">
        <f t="shared" si="41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42"/>
        <v>1.81</v>
      </c>
      <c r="D149" s="136">
        <f t="shared" si="42"/>
        <v>1.81</v>
      </c>
      <c r="E149" s="136">
        <f t="shared" si="42"/>
        <v>1.81</v>
      </c>
      <c r="F149" s="136">
        <f t="shared" si="42"/>
        <v>1.81</v>
      </c>
      <c r="G149" s="136">
        <f t="shared" si="42"/>
        <v>1.81</v>
      </c>
      <c r="H149" s="136">
        <f t="shared" si="42"/>
        <v>1.81</v>
      </c>
      <c r="I149" s="136">
        <f t="shared" si="42"/>
        <v>1.81</v>
      </c>
      <c r="J149" s="136">
        <f t="shared" si="42"/>
        <v>1.81</v>
      </c>
      <c r="K149" s="136">
        <f t="shared" si="42"/>
        <v>1.81</v>
      </c>
      <c r="L149" s="136">
        <f t="shared" si="42"/>
        <v>1.81</v>
      </c>
      <c r="M149" s="136">
        <f t="shared" si="42"/>
        <v>1.81</v>
      </c>
      <c r="N149" s="136">
        <f t="shared" si="42"/>
        <v>1.81</v>
      </c>
      <c r="O149" s="136">
        <f t="shared" si="42"/>
        <v>1.81</v>
      </c>
      <c r="P149" s="136">
        <f t="shared" si="42"/>
        <v>1.81</v>
      </c>
      <c r="Q149" s="136">
        <f t="shared" si="42"/>
        <v>1.81</v>
      </c>
      <c r="R149" s="136">
        <f t="shared" si="39"/>
        <v>1.81</v>
      </c>
      <c r="S149" s="136">
        <f t="shared" si="39"/>
        <v>1.81</v>
      </c>
      <c r="T149" s="136">
        <f t="shared" si="39"/>
        <v>1.81</v>
      </c>
      <c r="U149" s="136">
        <f t="shared" si="39"/>
        <v>1.81</v>
      </c>
      <c r="V149" s="136">
        <f t="shared" si="41"/>
        <v>1.81</v>
      </c>
      <c r="W149" s="136">
        <f t="shared" si="41"/>
        <v>1.81</v>
      </c>
      <c r="X149" s="136">
        <f t="shared" si="41"/>
        <v>1.81</v>
      </c>
      <c r="Y149" s="136">
        <f t="shared" si="41"/>
        <v>1.81</v>
      </c>
      <c r="Z149" s="136">
        <f t="shared" si="41"/>
        <v>1.81</v>
      </c>
      <c r="AA149" s="136">
        <f t="shared" si="41"/>
        <v>1.81</v>
      </c>
      <c r="AB149" s="136">
        <f t="shared" si="41"/>
        <v>1.81</v>
      </c>
      <c r="AC149" s="136">
        <f t="shared" si="41"/>
        <v>1.81</v>
      </c>
      <c r="AD149" s="136">
        <f t="shared" si="41"/>
        <v>1.81</v>
      </c>
      <c r="AE149" s="136">
        <f t="shared" si="41"/>
        <v>1.81</v>
      </c>
      <c r="AF149" s="136">
        <f t="shared" si="41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42"/>
        <v>1.0900000000000001</v>
      </c>
      <c r="D150" s="136">
        <f t="shared" si="42"/>
        <v>1.0900000000000001</v>
      </c>
      <c r="E150" s="136">
        <f t="shared" si="42"/>
        <v>1.0900000000000001</v>
      </c>
      <c r="F150" s="136">
        <f t="shared" si="42"/>
        <v>1.0900000000000001</v>
      </c>
      <c r="G150" s="136">
        <f t="shared" si="42"/>
        <v>1.0900000000000001</v>
      </c>
      <c r="H150" s="136">
        <f t="shared" si="42"/>
        <v>1.0900000000000001</v>
      </c>
      <c r="I150" s="136">
        <f t="shared" si="42"/>
        <v>1.0900000000000001</v>
      </c>
      <c r="J150" s="136">
        <f t="shared" si="42"/>
        <v>1.0900000000000001</v>
      </c>
      <c r="K150" s="136">
        <f t="shared" si="42"/>
        <v>1.0900000000000001</v>
      </c>
      <c r="L150" s="136">
        <f t="shared" si="42"/>
        <v>1.0900000000000001</v>
      </c>
      <c r="M150" s="136">
        <f t="shared" si="42"/>
        <v>1.0900000000000001</v>
      </c>
      <c r="N150" s="136">
        <f t="shared" si="42"/>
        <v>1.0900000000000001</v>
      </c>
      <c r="O150" s="136">
        <f t="shared" si="42"/>
        <v>1.0900000000000001</v>
      </c>
      <c r="P150" s="136">
        <f t="shared" si="42"/>
        <v>1.0900000000000001</v>
      </c>
      <c r="Q150" s="136">
        <f t="shared" si="42"/>
        <v>1.0900000000000001</v>
      </c>
      <c r="R150" s="136">
        <f t="shared" si="39"/>
        <v>1.0900000000000001</v>
      </c>
      <c r="S150" s="136">
        <f t="shared" si="39"/>
        <v>1.0900000000000001</v>
      </c>
      <c r="T150" s="136">
        <f t="shared" si="39"/>
        <v>1.0900000000000001</v>
      </c>
      <c r="U150" s="136">
        <f t="shared" si="39"/>
        <v>1.0900000000000001</v>
      </c>
      <c r="V150" s="136">
        <f t="shared" si="41"/>
        <v>1.0900000000000001</v>
      </c>
      <c r="W150" s="136">
        <f t="shared" si="41"/>
        <v>1.0900000000000001</v>
      </c>
      <c r="X150" s="136">
        <f t="shared" si="41"/>
        <v>1.0900000000000001</v>
      </c>
      <c r="Y150" s="136">
        <f t="shared" si="41"/>
        <v>1.0900000000000001</v>
      </c>
      <c r="Z150" s="136">
        <f t="shared" si="41"/>
        <v>1.0900000000000001</v>
      </c>
      <c r="AA150" s="136">
        <f t="shared" si="41"/>
        <v>1.0900000000000001</v>
      </c>
      <c r="AB150" s="136">
        <f t="shared" si="41"/>
        <v>1.0900000000000001</v>
      </c>
      <c r="AC150" s="136">
        <f t="shared" si="41"/>
        <v>1.0900000000000001</v>
      </c>
      <c r="AD150" s="136">
        <f t="shared" si="41"/>
        <v>1.0900000000000001</v>
      </c>
      <c r="AE150" s="136">
        <f t="shared" si="41"/>
        <v>1.0900000000000001</v>
      </c>
      <c r="AF150" s="136">
        <f t="shared" si="41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42"/>
        <v>1.58</v>
      </c>
      <c r="D151" s="136">
        <f t="shared" si="42"/>
        <v>1.58</v>
      </c>
      <c r="E151" s="136">
        <f t="shared" si="42"/>
        <v>1.58</v>
      </c>
      <c r="F151" s="136">
        <f t="shared" si="42"/>
        <v>1.58</v>
      </c>
      <c r="G151" s="136">
        <f t="shared" si="42"/>
        <v>1.58</v>
      </c>
      <c r="H151" s="136">
        <f t="shared" si="42"/>
        <v>1.58</v>
      </c>
      <c r="I151" s="136">
        <f t="shared" si="42"/>
        <v>1.58</v>
      </c>
      <c r="J151" s="136">
        <f t="shared" si="42"/>
        <v>1.58</v>
      </c>
      <c r="K151" s="136">
        <f t="shared" si="42"/>
        <v>1.58</v>
      </c>
      <c r="L151" s="136">
        <f t="shared" si="42"/>
        <v>1.58</v>
      </c>
      <c r="M151" s="136">
        <f t="shared" si="42"/>
        <v>1.58</v>
      </c>
      <c r="N151" s="136">
        <f t="shared" si="42"/>
        <v>1.58</v>
      </c>
      <c r="O151" s="136">
        <f t="shared" si="42"/>
        <v>1.58</v>
      </c>
      <c r="P151" s="136">
        <f t="shared" si="42"/>
        <v>1.58</v>
      </c>
      <c r="Q151" s="136">
        <f t="shared" si="42"/>
        <v>1.58</v>
      </c>
      <c r="R151" s="136">
        <f t="shared" si="39"/>
        <v>1.58</v>
      </c>
      <c r="S151" s="136">
        <f t="shared" si="39"/>
        <v>1.58</v>
      </c>
      <c r="T151" s="136">
        <f t="shared" si="39"/>
        <v>1.58</v>
      </c>
      <c r="U151" s="136">
        <f t="shared" si="39"/>
        <v>1.58</v>
      </c>
      <c r="V151" s="136">
        <f t="shared" si="41"/>
        <v>1.58</v>
      </c>
      <c r="W151" s="136">
        <f t="shared" si="41"/>
        <v>1.58</v>
      </c>
      <c r="X151" s="136">
        <f t="shared" si="41"/>
        <v>1.58</v>
      </c>
      <c r="Y151" s="136">
        <f t="shared" si="41"/>
        <v>1.58</v>
      </c>
      <c r="Z151" s="136">
        <f t="shared" si="41"/>
        <v>1.58</v>
      </c>
      <c r="AA151" s="136">
        <f t="shared" si="41"/>
        <v>1.58</v>
      </c>
      <c r="AB151" s="136">
        <f t="shared" si="41"/>
        <v>1.58</v>
      </c>
      <c r="AC151" s="136">
        <f t="shared" si="41"/>
        <v>1.58</v>
      </c>
      <c r="AD151" s="136">
        <f t="shared" si="41"/>
        <v>1.58</v>
      </c>
      <c r="AE151" s="136">
        <f t="shared" si="41"/>
        <v>1.58</v>
      </c>
      <c r="AF151" s="136">
        <f t="shared" si="41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42"/>
        <v>2</v>
      </c>
      <c r="D152" s="136">
        <f t="shared" si="42"/>
        <v>2</v>
      </c>
      <c r="E152" s="136">
        <f t="shared" si="42"/>
        <v>2</v>
      </c>
      <c r="F152" s="136">
        <f t="shared" si="42"/>
        <v>2</v>
      </c>
      <c r="G152" s="136">
        <f t="shared" si="42"/>
        <v>2</v>
      </c>
      <c r="H152" s="136">
        <f t="shared" si="42"/>
        <v>2</v>
      </c>
      <c r="I152" s="136">
        <f t="shared" si="42"/>
        <v>2</v>
      </c>
      <c r="J152" s="136">
        <f t="shared" si="42"/>
        <v>2</v>
      </c>
      <c r="K152" s="136">
        <f t="shared" si="42"/>
        <v>2</v>
      </c>
      <c r="L152" s="136">
        <f t="shared" si="42"/>
        <v>2</v>
      </c>
      <c r="M152" s="136">
        <f t="shared" si="42"/>
        <v>2</v>
      </c>
      <c r="N152" s="136">
        <f t="shared" si="42"/>
        <v>2</v>
      </c>
      <c r="O152" s="136">
        <f t="shared" si="42"/>
        <v>2</v>
      </c>
      <c r="P152" s="136">
        <f t="shared" si="42"/>
        <v>2</v>
      </c>
      <c r="Q152" s="136">
        <f t="shared" si="42"/>
        <v>2</v>
      </c>
      <c r="R152" s="136">
        <f t="shared" si="39"/>
        <v>2</v>
      </c>
      <c r="S152" s="136">
        <f t="shared" si="39"/>
        <v>2</v>
      </c>
      <c r="T152" s="136">
        <f t="shared" si="39"/>
        <v>2</v>
      </c>
      <c r="U152" s="136">
        <f t="shared" si="39"/>
        <v>2</v>
      </c>
      <c r="V152" s="136">
        <f t="shared" si="41"/>
        <v>2</v>
      </c>
      <c r="W152" s="136">
        <f t="shared" si="41"/>
        <v>2</v>
      </c>
      <c r="X152" s="136">
        <f t="shared" si="41"/>
        <v>2</v>
      </c>
      <c r="Y152" s="136">
        <f t="shared" si="41"/>
        <v>2</v>
      </c>
      <c r="Z152" s="136">
        <f t="shared" si="41"/>
        <v>2</v>
      </c>
      <c r="AA152" s="136">
        <f t="shared" si="41"/>
        <v>2</v>
      </c>
      <c r="AB152" s="136">
        <f t="shared" si="41"/>
        <v>2</v>
      </c>
      <c r="AC152" s="136">
        <f t="shared" si="41"/>
        <v>2</v>
      </c>
      <c r="AD152" s="136">
        <f t="shared" si="41"/>
        <v>2</v>
      </c>
      <c r="AE152" s="136">
        <f t="shared" si="41"/>
        <v>2</v>
      </c>
      <c r="AF152" s="136">
        <f t="shared" si="41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42"/>
        <v>0.47</v>
      </c>
      <c r="D153" s="136">
        <f t="shared" si="42"/>
        <v>0.47</v>
      </c>
      <c r="E153" s="136">
        <f t="shared" si="42"/>
        <v>0.47</v>
      </c>
      <c r="F153" s="136">
        <f t="shared" si="42"/>
        <v>0.47</v>
      </c>
      <c r="G153" s="136">
        <f t="shared" si="42"/>
        <v>0.47</v>
      </c>
      <c r="H153" s="136">
        <f t="shared" si="42"/>
        <v>0.47</v>
      </c>
      <c r="I153" s="136">
        <f t="shared" si="42"/>
        <v>0.47</v>
      </c>
      <c r="J153" s="136">
        <f t="shared" si="42"/>
        <v>0.47</v>
      </c>
      <c r="K153" s="136">
        <f t="shared" si="42"/>
        <v>0.47</v>
      </c>
      <c r="L153" s="136">
        <f t="shared" si="42"/>
        <v>0.47</v>
      </c>
      <c r="M153" s="136">
        <f t="shared" si="42"/>
        <v>0.47</v>
      </c>
      <c r="N153" s="136">
        <f t="shared" si="42"/>
        <v>0.47</v>
      </c>
      <c r="O153" s="136">
        <f t="shared" si="42"/>
        <v>0.47</v>
      </c>
      <c r="P153" s="136">
        <f t="shared" si="42"/>
        <v>0.47</v>
      </c>
      <c r="Q153" s="136">
        <f t="shared" si="42"/>
        <v>0.47</v>
      </c>
      <c r="R153" s="136">
        <f t="shared" si="39"/>
        <v>0.47</v>
      </c>
      <c r="S153" s="136">
        <f t="shared" si="39"/>
        <v>0.47</v>
      </c>
      <c r="T153" s="136">
        <f t="shared" si="39"/>
        <v>0.47</v>
      </c>
      <c r="U153" s="136">
        <f t="shared" si="39"/>
        <v>0.47</v>
      </c>
      <c r="V153" s="136">
        <f t="shared" si="41"/>
        <v>0.47</v>
      </c>
      <c r="W153" s="136">
        <f t="shared" si="41"/>
        <v>0.47</v>
      </c>
      <c r="X153" s="136">
        <f t="shared" si="41"/>
        <v>0.47</v>
      </c>
      <c r="Y153" s="136">
        <f t="shared" si="41"/>
        <v>0.47</v>
      </c>
      <c r="Z153" s="136">
        <f t="shared" si="41"/>
        <v>0.47</v>
      </c>
      <c r="AA153" s="136">
        <f t="shared" si="41"/>
        <v>0.47</v>
      </c>
      <c r="AB153" s="136">
        <f t="shared" si="41"/>
        <v>0.47</v>
      </c>
      <c r="AC153" s="136">
        <f t="shared" si="41"/>
        <v>0.47</v>
      </c>
      <c r="AD153" s="136">
        <f t="shared" si="41"/>
        <v>0.47</v>
      </c>
      <c r="AE153" s="136">
        <f t="shared" si="41"/>
        <v>0.47</v>
      </c>
      <c r="AF153" s="136">
        <f t="shared" si="41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42"/>
        <v>0</v>
      </c>
      <c r="D154" s="136">
        <f t="shared" si="42"/>
        <v>0</v>
      </c>
      <c r="E154" s="136">
        <f t="shared" si="42"/>
        <v>0</v>
      </c>
      <c r="F154" s="136">
        <f t="shared" si="42"/>
        <v>0</v>
      </c>
      <c r="G154" s="136">
        <f t="shared" si="42"/>
        <v>0</v>
      </c>
      <c r="H154" s="136">
        <f t="shared" si="42"/>
        <v>0</v>
      </c>
      <c r="I154" s="136">
        <f t="shared" si="42"/>
        <v>0</v>
      </c>
      <c r="J154" s="136">
        <f t="shared" si="42"/>
        <v>0</v>
      </c>
      <c r="K154" s="136">
        <f t="shared" si="42"/>
        <v>0</v>
      </c>
      <c r="L154" s="136">
        <f t="shared" si="42"/>
        <v>0</v>
      </c>
      <c r="M154" s="136">
        <f t="shared" si="42"/>
        <v>0</v>
      </c>
      <c r="N154" s="136">
        <f t="shared" si="42"/>
        <v>0</v>
      </c>
      <c r="O154" s="136">
        <f t="shared" si="42"/>
        <v>0</v>
      </c>
      <c r="P154" s="136">
        <f t="shared" si="42"/>
        <v>0</v>
      </c>
      <c r="Q154" s="136">
        <f t="shared" si="42"/>
        <v>0</v>
      </c>
      <c r="R154" s="136">
        <f t="shared" si="39"/>
        <v>0</v>
      </c>
      <c r="S154" s="136">
        <f t="shared" si="39"/>
        <v>0</v>
      </c>
      <c r="T154" s="136">
        <f t="shared" si="39"/>
        <v>0</v>
      </c>
      <c r="U154" s="136">
        <f t="shared" si="39"/>
        <v>0</v>
      </c>
      <c r="V154" s="136">
        <f t="shared" si="41"/>
        <v>0</v>
      </c>
      <c r="W154" s="136">
        <f t="shared" si="41"/>
        <v>0</v>
      </c>
      <c r="X154" s="136">
        <f t="shared" si="41"/>
        <v>0</v>
      </c>
      <c r="Y154" s="136">
        <f t="shared" si="41"/>
        <v>0</v>
      </c>
      <c r="Z154" s="136">
        <f t="shared" si="41"/>
        <v>0</v>
      </c>
      <c r="AA154" s="136">
        <f t="shared" si="41"/>
        <v>0</v>
      </c>
      <c r="AB154" s="136">
        <f t="shared" si="41"/>
        <v>0</v>
      </c>
      <c r="AC154" s="136">
        <f t="shared" si="41"/>
        <v>0</v>
      </c>
      <c r="AD154" s="136">
        <f t="shared" si="41"/>
        <v>0</v>
      </c>
      <c r="AE154" s="136">
        <f t="shared" si="41"/>
        <v>0</v>
      </c>
      <c r="AF154" s="136">
        <f t="shared" si="41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42"/>
        <v>0</v>
      </c>
      <c r="D155" s="136">
        <f t="shared" si="42"/>
        <v>0</v>
      </c>
      <c r="E155" s="136">
        <f t="shared" si="42"/>
        <v>0</v>
      </c>
      <c r="F155" s="136">
        <f t="shared" si="42"/>
        <v>0</v>
      </c>
      <c r="G155" s="136">
        <f t="shared" si="42"/>
        <v>0</v>
      </c>
      <c r="H155" s="136">
        <f t="shared" si="42"/>
        <v>0</v>
      </c>
      <c r="I155" s="136">
        <f t="shared" si="42"/>
        <v>0</v>
      </c>
      <c r="J155" s="136">
        <f t="shared" si="42"/>
        <v>0</v>
      </c>
      <c r="K155" s="136">
        <f t="shared" si="42"/>
        <v>0</v>
      </c>
      <c r="L155" s="136">
        <f t="shared" si="42"/>
        <v>0</v>
      </c>
      <c r="M155" s="136">
        <f t="shared" si="42"/>
        <v>0</v>
      </c>
      <c r="N155" s="136">
        <f t="shared" si="42"/>
        <v>0</v>
      </c>
      <c r="O155" s="136">
        <f t="shared" si="42"/>
        <v>0</v>
      </c>
      <c r="P155" s="136">
        <f t="shared" si="42"/>
        <v>0</v>
      </c>
      <c r="Q155" s="136">
        <f t="shared" si="42"/>
        <v>0</v>
      </c>
      <c r="R155" s="136">
        <f t="shared" si="39"/>
        <v>0</v>
      </c>
      <c r="S155" s="136">
        <f t="shared" si="39"/>
        <v>0</v>
      </c>
      <c r="T155" s="136">
        <f t="shared" si="39"/>
        <v>0</v>
      </c>
      <c r="U155" s="136">
        <f t="shared" si="39"/>
        <v>0</v>
      </c>
      <c r="V155" s="136">
        <f t="shared" si="41"/>
        <v>0</v>
      </c>
      <c r="W155" s="136">
        <f t="shared" si="41"/>
        <v>0</v>
      </c>
      <c r="X155" s="136">
        <f t="shared" si="41"/>
        <v>0</v>
      </c>
      <c r="Y155" s="136">
        <f t="shared" si="41"/>
        <v>0</v>
      </c>
      <c r="Z155" s="136">
        <f t="shared" si="41"/>
        <v>0</v>
      </c>
      <c r="AA155" s="136">
        <f t="shared" si="41"/>
        <v>0</v>
      </c>
      <c r="AB155" s="136">
        <f t="shared" si="41"/>
        <v>0</v>
      </c>
      <c r="AC155" s="136">
        <f t="shared" si="41"/>
        <v>0</v>
      </c>
      <c r="AD155" s="136">
        <f t="shared" si="41"/>
        <v>0</v>
      </c>
      <c r="AE155" s="136">
        <f t="shared" si="41"/>
        <v>0</v>
      </c>
      <c r="AF155" s="136">
        <f t="shared" si="41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42"/>
        <v>0.8</v>
      </c>
      <c r="D156" s="136">
        <f t="shared" si="42"/>
        <v>0.8</v>
      </c>
      <c r="E156" s="136">
        <f t="shared" si="42"/>
        <v>0.8</v>
      </c>
      <c r="F156" s="136">
        <f t="shared" si="42"/>
        <v>0.8</v>
      </c>
      <c r="G156" s="136">
        <f t="shared" si="42"/>
        <v>0.8</v>
      </c>
      <c r="H156" s="136">
        <f t="shared" si="42"/>
        <v>0.8</v>
      </c>
      <c r="I156" s="136">
        <f t="shared" si="42"/>
        <v>0.8</v>
      </c>
      <c r="J156" s="136">
        <f t="shared" si="42"/>
        <v>0.8</v>
      </c>
      <c r="K156" s="136">
        <f t="shared" si="42"/>
        <v>0.8</v>
      </c>
      <c r="L156" s="136">
        <f t="shared" si="42"/>
        <v>0.8</v>
      </c>
      <c r="M156" s="136">
        <f t="shared" si="42"/>
        <v>0.8</v>
      </c>
      <c r="N156" s="136">
        <f t="shared" si="42"/>
        <v>0.8</v>
      </c>
      <c r="O156" s="136">
        <f t="shared" si="42"/>
        <v>0.8</v>
      </c>
      <c r="P156" s="136">
        <f t="shared" si="42"/>
        <v>0.8</v>
      </c>
      <c r="Q156" s="136">
        <f t="shared" si="42"/>
        <v>0.8</v>
      </c>
      <c r="R156" s="136">
        <f t="shared" si="39"/>
        <v>0.8</v>
      </c>
      <c r="S156" s="136">
        <f t="shared" si="39"/>
        <v>0.8</v>
      </c>
      <c r="T156" s="136">
        <f t="shared" si="39"/>
        <v>0.8</v>
      </c>
      <c r="U156" s="136">
        <f t="shared" si="39"/>
        <v>0.8</v>
      </c>
      <c r="V156" s="136">
        <f t="shared" si="41"/>
        <v>0.8</v>
      </c>
      <c r="W156" s="136">
        <f t="shared" si="41"/>
        <v>0.8</v>
      </c>
      <c r="X156" s="136">
        <f t="shared" ref="X156:AF180" si="43">W156</f>
        <v>0.8</v>
      </c>
      <c r="Y156" s="136">
        <f t="shared" si="43"/>
        <v>0.8</v>
      </c>
      <c r="Z156" s="136">
        <f t="shared" si="43"/>
        <v>0.8</v>
      </c>
      <c r="AA156" s="136">
        <f t="shared" si="43"/>
        <v>0.8</v>
      </c>
      <c r="AB156" s="136">
        <f t="shared" si="43"/>
        <v>0.8</v>
      </c>
      <c r="AC156" s="136">
        <f t="shared" si="43"/>
        <v>0.8</v>
      </c>
      <c r="AD156" s="136">
        <f t="shared" si="43"/>
        <v>0.8</v>
      </c>
      <c r="AE156" s="136">
        <f t="shared" si="43"/>
        <v>0.8</v>
      </c>
      <c r="AF156" s="136">
        <f t="shared" si="43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42"/>
        <v>1.5</v>
      </c>
      <c r="D157" s="136">
        <f t="shared" si="42"/>
        <v>1.5</v>
      </c>
      <c r="E157" s="136">
        <f t="shared" si="42"/>
        <v>1.5</v>
      </c>
      <c r="F157" s="136">
        <f t="shared" si="42"/>
        <v>1.5</v>
      </c>
      <c r="G157" s="136">
        <f t="shared" si="42"/>
        <v>1.5</v>
      </c>
      <c r="H157" s="136">
        <f t="shared" si="42"/>
        <v>1.5</v>
      </c>
      <c r="I157" s="136">
        <f t="shared" si="42"/>
        <v>1.5</v>
      </c>
      <c r="J157" s="136">
        <f t="shared" si="42"/>
        <v>1.5</v>
      </c>
      <c r="K157" s="136">
        <f t="shared" si="42"/>
        <v>1.5</v>
      </c>
      <c r="L157" s="136">
        <f t="shared" si="42"/>
        <v>1.5</v>
      </c>
      <c r="M157" s="136">
        <f t="shared" si="42"/>
        <v>1.5</v>
      </c>
      <c r="N157" s="136">
        <f t="shared" si="42"/>
        <v>1.5</v>
      </c>
      <c r="O157" s="136">
        <f t="shared" si="42"/>
        <v>1.5</v>
      </c>
      <c r="P157" s="136">
        <f t="shared" si="42"/>
        <v>1.5</v>
      </c>
      <c r="Q157" s="136">
        <f t="shared" si="42"/>
        <v>1.5</v>
      </c>
      <c r="R157" s="136">
        <f t="shared" si="39"/>
        <v>1.5</v>
      </c>
      <c r="S157" s="136">
        <f t="shared" si="39"/>
        <v>1.5</v>
      </c>
      <c r="T157" s="136">
        <f t="shared" si="39"/>
        <v>1.5</v>
      </c>
      <c r="U157" s="136">
        <f t="shared" si="39"/>
        <v>1.5</v>
      </c>
      <c r="V157" s="136">
        <f t="shared" si="39"/>
        <v>1.5</v>
      </c>
      <c r="W157" s="136">
        <f t="shared" si="39"/>
        <v>1.5</v>
      </c>
      <c r="X157" s="136">
        <f t="shared" si="43"/>
        <v>1.5</v>
      </c>
      <c r="Y157" s="136">
        <f t="shared" si="43"/>
        <v>1.5</v>
      </c>
      <c r="Z157" s="136">
        <f t="shared" si="43"/>
        <v>1.5</v>
      </c>
      <c r="AA157" s="136">
        <f t="shared" si="43"/>
        <v>1.5</v>
      </c>
      <c r="AB157" s="136">
        <f t="shared" si="43"/>
        <v>1.5</v>
      </c>
      <c r="AC157" s="136">
        <f t="shared" si="43"/>
        <v>1.5</v>
      </c>
      <c r="AD157" s="136">
        <f t="shared" si="43"/>
        <v>1.5</v>
      </c>
      <c r="AE157" s="136">
        <f t="shared" si="43"/>
        <v>1.5</v>
      </c>
      <c r="AF157" s="136">
        <f t="shared" si="43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42"/>
        <v>1</v>
      </c>
      <c r="D158" s="136">
        <f t="shared" si="42"/>
        <v>1</v>
      </c>
      <c r="E158" s="136">
        <f t="shared" si="42"/>
        <v>1</v>
      </c>
      <c r="F158" s="136">
        <f t="shared" si="42"/>
        <v>1</v>
      </c>
      <c r="G158" s="136">
        <f t="shared" si="42"/>
        <v>1</v>
      </c>
      <c r="H158" s="136">
        <f t="shared" si="42"/>
        <v>1</v>
      </c>
      <c r="I158" s="136">
        <f t="shared" si="42"/>
        <v>1</v>
      </c>
      <c r="J158" s="136">
        <f t="shared" si="42"/>
        <v>1</v>
      </c>
      <c r="K158" s="136">
        <f t="shared" si="42"/>
        <v>1</v>
      </c>
      <c r="L158" s="136">
        <f t="shared" si="42"/>
        <v>1</v>
      </c>
      <c r="M158" s="136">
        <f t="shared" si="42"/>
        <v>1</v>
      </c>
      <c r="N158" s="136">
        <f t="shared" si="42"/>
        <v>1</v>
      </c>
      <c r="O158" s="136">
        <f t="shared" si="42"/>
        <v>1</v>
      </c>
      <c r="P158" s="136">
        <f t="shared" si="42"/>
        <v>1</v>
      </c>
      <c r="Q158" s="136">
        <f t="shared" si="42"/>
        <v>1</v>
      </c>
      <c r="R158" s="136">
        <f t="shared" si="39"/>
        <v>1</v>
      </c>
      <c r="S158" s="136">
        <f t="shared" si="39"/>
        <v>1</v>
      </c>
      <c r="T158" s="136">
        <f t="shared" si="39"/>
        <v>1</v>
      </c>
      <c r="U158" s="136">
        <f t="shared" si="39"/>
        <v>1</v>
      </c>
      <c r="V158" s="136">
        <f t="shared" si="39"/>
        <v>1</v>
      </c>
      <c r="W158" s="136">
        <f t="shared" si="39"/>
        <v>1</v>
      </c>
      <c r="X158" s="136">
        <f t="shared" si="43"/>
        <v>1</v>
      </c>
      <c r="Y158" s="136">
        <f t="shared" si="43"/>
        <v>1</v>
      </c>
      <c r="Z158" s="136">
        <f t="shared" si="43"/>
        <v>1</v>
      </c>
      <c r="AA158" s="136">
        <f t="shared" si="43"/>
        <v>1</v>
      </c>
      <c r="AB158" s="136">
        <f t="shared" si="43"/>
        <v>1</v>
      </c>
      <c r="AC158" s="136">
        <f t="shared" si="43"/>
        <v>1</v>
      </c>
      <c r="AD158" s="136">
        <f t="shared" si="43"/>
        <v>1</v>
      </c>
      <c r="AE158" s="136">
        <f t="shared" si="43"/>
        <v>1</v>
      </c>
      <c r="AF158" s="136">
        <f t="shared" si="43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42"/>
        <v>1</v>
      </c>
      <c r="D159" s="136">
        <f t="shared" si="42"/>
        <v>1</v>
      </c>
      <c r="E159" s="136">
        <f t="shared" si="42"/>
        <v>1</v>
      </c>
      <c r="F159" s="136">
        <f t="shared" si="42"/>
        <v>1</v>
      </c>
      <c r="G159" s="136">
        <f t="shared" si="42"/>
        <v>1</v>
      </c>
      <c r="H159" s="136">
        <f t="shared" si="42"/>
        <v>1</v>
      </c>
      <c r="I159" s="136">
        <f t="shared" si="42"/>
        <v>1</v>
      </c>
      <c r="J159" s="136">
        <f t="shared" si="42"/>
        <v>1</v>
      </c>
      <c r="K159" s="136">
        <f t="shared" si="42"/>
        <v>1</v>
      </c>
      <c r="L159" s="136">
        <f t="shared" si="42"/>
        <v>1</v>
      </c>
      <c r="M159" s="136">
        <f t="shared" si="42"/>
        <v>1</v>
      </c>
      <c r="N159" s="136">
        <f t="shared" si="42"/>
        <v>1</v>
      </c>
      <c r="O159" s="136">
        <f t="shared" si="42"/>
        <v>1</v>
      </c>
      <c r="P159" s="136">
        <f t="shared" si="42"/>
        <v>1</v>
      </c>
      <c r="Q159" s="136">
        <f t="shared" si="42"/>
        <v>1</v>
      </c>
      <c r="R159" s="136">
        <f t="shared" si="39"/>
        <v>1</v>
      </c>
      <c r="S159" s="136">
        <f t="shared" si="39"/>
        <v>1</v>
      </c>
      <c r="T159" s="136">
        <f t="shared" si="39"/>
        <v>1</v>
      </c>
      <c r="U159" s="136">
        <f t="shared" si="39"/>
        <v>1</v>
      </c>
      <c r="V159" s="136">
        <f t="shared" si="39"/>
        <v>1</v>
      </c>
      <c r="W159" s="136">
        <f t="shared" si="39"/>
        <v>1</v>
      </c>
      <c r="X159" s="136">
        <f t="shared" si="43"/>
        <v>1</v>
      </c>
      <c r="Y159" s="136">
        <f t="shared" si="43"/>
        <v>1</v>
      </c>
      <c r="Z159" s="136">
        <f t="shared" si="43"/>
        <v>1</v>
      </c>
      <c r="AA159" s="136">
        <f t="shared" si="43"/>
        <v>1</v>
      </c>
      <c r="AB159" s="136">
        <f t="shared" si="43"/>
        <v>1</v>
      </c>
      <c r="AC159" s="136">
        <f t="shared" si="43"/>
        <v>1</v>
      </c>
      <c r="AD159" s="136">
        <f t="shared" si="43"/>
        <v>1</v>
      </c>
      <c r="AE159" s="136">
        <f t="shared" si="43"/>
        <v>1</v>
      </c>
      <c r="AF159" s="136">
        <f t="shared" si="43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42"/>
        <v>0.42</v>
      </c>
      <c r="D160" s="136">
        <f t="shared" si="42"/>
        <v>0.42</v>
      </c>
      <c r="E160" s="136">
        <f t="shared" si="42"/>
        <v>0.42</v>
      </c>
      <c r="F160" s="136">
        <f t="shared" si="42"/>
        <v>0.42</v>
      </c>
      <c r="G160" s="136">
        <f t="shared" si="42"/>
        <v>0.42</v>
      </c>
      <c r="H160" s="136">
        <f t="shared" si="42"/>
        <v>0.42</v>
      </c>
      <c r="I160" s="136">
        <f t="shared" si="42"/>
        <v>0.42</v>
      </c>
      <c r="J160" s="136">
        <f t="shared" si="42"/>
        <v>0.42</v>
      </c>
      <c r="K160" s="136">
        <f t="shared" si="42"/>
        <v>0.42</v>
      </c>
      <c r="L160" s="136">
        <f t="shared" si="42"/>
        <v>0.42</v>
      </c>
      <c r="M160" s="136">
        <f t="shared" si="42"/>
        <v>0.42</v>
      </c>
      <c r="N160" s="136">
        <f t="shared" si="42"/>
        <v>0.42</v>
      </c>
      <c r="O160" s="136">
        <f t="shared" si="42"/>
        <v>0.42</v>
      </c>
      <c r="P160" s="136">
        <f t="shared" si="42"/>
        <v>0.42</v>
      </c>
      <c r="Q160" s="136">
        <f t="shared" si="42"/>
        <v>0.42</v>
      </c>
      <c r="R160" s="136">
        <f t="shared" si="39"/>
        <v>0.42</v>
      </c>
      <c r="S160" s="136">
        <f t="shared" si="39"/>
        <v>0.42</v>
      </c>
      <c r="T160" s="136">
        <f t="shared" si="39"/>
        <v>0.42</v>
      </c>
      <c r="U160" s="136">
        <f t="shared" si="39"/>
        <v>0.42</v>
      </c>
      <c r="V160" s="136">
        <f t="shared" si="39"/>
        <v>0.42</v>
      </c>
      <c r="W160" s="136">
        <f t="shared" si="39"/>
        <v>0.42</v>
      </c>
      <c r="X160" s="136">
        <f t="shared" si="43"/>
        <v>0.42</v>
      </c>
      <c r="Y160" s="136">
        <f t="shared" si="43"/>
        <v>0.42</v>
      </c>
      <c r="Z160" s="136">
        <f t="shared" si="43"/>
        <v>0.42</v>
      </c>
      <c r="AA160" s="136">
        <f t="shared" si="43"/>
        <v>0.42</v>
      </c>
      <c r="AB160" s="136">
        <f t="shared" si="43"/>
        <v>0.42</v>
      </c>
      <c r="AC160" s="136">
        <f t="shared" si="43"/>
        <v>0.42</v>
      </c>
      <c r="AD160" s="136">
        <f t="shared" si="43"/>
        <v>0.42</v>
      </c>
      <c r="AE160" s="136">
        <f t="shared" si="43"/>
        <v>0.42</v>
      </c>
      <c r="AF160" s="136">
        <f t="shared" si="43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42"/>
        <v>0.46</v>
      </c>
      <c r="D161" s="136">
        <f t="shared" si="42"/>
        <v>0.46</v>
      </c>
      <c r="E161" s="136">
        <f t="shared" si="42"/>
        <v>0.46</v>
      </c>
      <c r="F161" s="136">
        <f t="shared" si="42"/>
        <v>0.46</v>
      </c>
      <c r="G161" s="136">
        <f t="shared" si="42"/>
        <v>0.46</v>
      </c>
      <c r="H161" s="136">
        <f t="shared" si="42"/>
        <v>0.46</v>
      </c>
      <c r="I161" s="136">
        <f t="shared" si="42"/>
        <v>0.46</v>
      </c>
      <c r="J161" s="136">
        <f t="shared" si="42"/>
        <v>0.46</v>
      </c>
      <c r="K161" s="136">
        <f t="shared" si="42"/>
        <v>0.46</v>
      </c>
      <c r="L161" s="136">
        <f t="shared" si="42"/>
        <v>0.46</v>
      </c>
      <c r="M161" s="136">
        <f t="shared" si="42"/>
        <v>0.46</v>
      </c>
      <c r="N161" s="136">
        <f t="shared" si="42"/>
        <v>0.46</v>
      </c>
      <c r="O161" s="136">
        <f t="shared" si="42"/>
        <v>0.46</v>
      </c>
      <c r="P161" s="136">
        <f t="shared" si="42"/>
        <v>0.46</v>
      </c>
      <c r="Q161" s="136">
        <f t="shared" si="42"/>
        <v>0.46</v>
      </c>
      <c r="R161" s="136">
        <f t="shared" si="39"/>
        <v>0.46</v>
      </c>
      <c r="S161" s="136">
        <f t="shared" si="39"/>
        <v>0.46</v>
      </c>
      <c r="T161" s="136">
        <f t="shared" si="39"/>
        <v>0.46</v>
      </c>
      <c r="U161" s="136">
        <f t="shared" si="39"/>
        <v>0.46</v>
      </c>
      <c r="V161" s="136">
        <f t="shared" si="39"/>
        <v>0.46</v>
      </c>
      <c r="W161" s="136">
        <f t="shared" si="39"/>
        <v>0.46</v>
      </c>
      <c r="X161" s="136">
        <f t="shared" si="43"/>
        <v>0.46</v>
      </c>
      <c r="Y161" s="136">
        <f t="shared" si="43"/>
        <v>0.46</v>
      </c>
      <c r="Z161" s="136">
        <f t="shared" si="43"/>
        <v>0.46</v>
      </c>
      <c r="AA161" s="136">
        <f t="shared" si="43"/>
        <v>0.46</v>
      </c>
      <c r="AB161" s="136">
        <f t="shared" si="43"/>
        <v>0.46</v>
      </c>
      <c r="AC161" s="136">
        <f t="shared" si="43"/>
        <v>0.46</v>
      </c>
      <c r="AD161" s="136">
        <f t="shared" si="43"/>
        <v>0.46</v>
      </c>
      <c r="AE161" s="136">
        <f t="shared" si="43"/>
        <v>0.46</v>
      </c>
      <c r="AF161" s="136">
        <f t="shared" si="43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42"/>
        <v>0.85</v>
      </c>
      <c r="D162" s="136">
        <f t="shared" si="42"/>
        <v>0.85</v>
      </c>
      <c r="E162" s="136">
        <f t="shared" si="42"/>
        <v>0.85</v>
      </c>
      <c r="F162" s="136">
        <f t="shared" si="42"/>
        <v>0.85</v>
      </c>
      <c r="G162" s="136">
        <f t="shared" si="42"/>
        <v>0.85</v>
      </c>
      <c r="H162" s="136">
        <f t="shared" si="42"/>
        <v>0.85</v>
      </c>
      <c r="I162" s="136">
        <f t="shared" si="42"/>
        <v>0.85</v>
      </c>
      <c r="J162" s="136">
        <f t="shared" si="42"/>
        <v>0.85</v>
      </c>
      <c r="K162" s="136">
        <f t="shared" si="42"/>
        <v>0.85</v>
      </c>
      <c r="L162" s="136">
        <f t="shared" si="42"/>
        <v>0.85</v>
      </c>
      <c r="M162" s="136">
        <f t="shared" si="42"/>
        <v>0.85</v>
      </c>
      <c r="N162" s="136">
        <f t="shared" si="42"/>
        <v>0.85</v>
      </c>
      <c r="O162" s="136">
        <f t="shared" si="42"/>
        <v>0.85</v>
      </c>
      <c r="P162" s="136">
        <f t="shared" si="42"/>
        <v>0.85</v>
      </c>
      <c r="Q162" s="136">
        <f t="shared" si="42"/>
        <v>0.85</v>
      </c>
      <c r="R162" s="136">
        <f t="shared" si="39"/>
        <v>0.85</v>
      </c>
      <c r="S162" s="136">
        <f t="shared" si="39"/>
        <v>0.85</v>
      </c>
      <c r="T162" s="136">
        <f t="shared" si="39"/>
        <v>0.85</v>
      </c>
      <c r="U162" s="136">
        <f t="shared" si="39"/>
        <v>0.85</v>
      </c>
      <c r="V162" s="136">
        <f t="shared" si="39"/>
        <v>0.85</v>
      </c>
      <c r="W162" s="136">
        <f t="shared" si="39"/>
        <v>0.85</v>
      </c>
      <c r="X162" s="136">
        <f t="shared" si="43"/>
        <v>0.85</v>
      </c>
      <c r="Y162" s="136">
        <f t="shared" si="43"/>
        <v>0.85</v>
      </c>
      <c r="Z162" s="136">
        <f t="shared" si="43"/>
        <v>0.85</v>
      </c>
      <c r="AA162" s="136">
        <f t="shared" si="43"/>
        <v>0.85</v>
      </c>
      <c r="AB162" s="136">
        <f t="shared" si="43"/>
        <v>0.85</v>
      </c>
      <c r="AC162" s="136">
        <f t="shared" si="43"/>
        <v>0.85</v>
      </c>
      <c r="AD162" s="136">
        <f t="shared" si="43"/>
        <v>0.85</v>
      </c>
      <c r="AE162" s="136">
        <f t="shared" si="43"/>
        <v>0.85</v>
      </c>
      <c r="AF162" s="136">
        <f t="shared" si="43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42"/>
        <v>0.9</v>
      </c>
      <c r="D163" s="136">
        <f t="shared" si="42"/>
        <v>0.9</v>
      </c>
      <c r="E163" s="136">
        <f t="shared" si="42"/>
        <v>0.9</v>
      </c>
      <c r="F163" s="136">
        <f t="shared" si="42"/>
        <v>0.9</v>
      </c>
      <c r="G163" s="136">
        <f t="shared" si="42"/>
        <v>0.9</v>
      </c>
      <c r="H163" s="136">
        <f t="shared" si="42"/>
        <v>0.9</v>
      </c>
      <c r="I163" s="136">
        <f t="shared" si="42"/>
        <v>0.9</v>
      </c>
      <c r="J163" s="136">
        <f t="shared" si="42"/>
        <v>0.9</v>
      </c>
      <c r="K163" s="136">
        <f t="shared" si="42"/>
        <v>0.9</v>
      </c>
      <c r="L163" s="136">
        <f t="shared" si="42"/>
        <v>0.9</v>
      </c>
      <c r="M163" s="136">
        <f t="shared" si="42"/>
        <v>0.9</v>
      </c>
      <c r="N163" s="136">
        <f t="shared" si="42"/>
        <v>0.9</v>
      </c>
      <c r="O163" s="136">
        <f t="shared" si="42"/>
        <v>0.9</v>
      </c>
      <c r="P163" s="136">
        <f t="shared" si="42"/>
        <v>0.9</v>
      </c>
      <c r="Q163" s="136">
        <f t="shared" si="42"/>
        <v>0.9</v>
      </c>
      <c r="R163" s="136">
        <f t="shared" si="39"/>
        <v>0.9</v>
      </c>
      <c r="S163" s="136">
        <f t="shared" si="39"/>
        <v>0.9</v>
      </c>
      <c r="T163" s="136">
        <f t="shared" si="39"/>
        <v>0.9</v>
      </c>
      <c r="U163" s="136">
        <f t="shared" si="39"/>
        <v>0.9</v>
      </c>
      <c r="V163" s="136">
        <f t="shared" si="39"/>
        <v>0.9</v>
      </c>
      <c r="W163" s="136">
        <f t="shared" si="39"/>
        <v>0.9</v>
      </c>
      <c r="X163" s="136">
        <f t="shared" si="43"/>
        <v>0.9</v>
      </c>
      <c r="Y163" s="136">
        <f t="shared" si="43"/>
        <v>0.9</v>
      </c>
      <c r="Z163" s="136">
        <f t="shared" si="43"/>
        <v>0.9</v>
      </c>
      <c r="AA163" s="136">
        <f t="shared" si="43"/>
        <v>0.9</v>
      </c>
      <c r="AB163" s="136">
        <f t="shared" si="43"/>
        <v>0.9</v>
      </c>
      <c r="AC163" s="136">
        <f t="shared" si="43"/>
        <v>0.9</v>
      </c>
      <c r="AD163" s="136">
        <f t="shared" si="43"/>
        <v>0.9</v>
      </c>
      <c r="AE163" s="136">
        <f t="shared" si="43"/>
        <v>0.9</v>
      </c>
      <c r="AF163" s="136">
        <f t="shared" si="43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42"/>
        <v>0.44</v>
      </c>
      <c r="D164" s="136">
        <f t="shared" si="42"/>
        <v>0.44</v>
      </c>
      <c r="E164" s="136">
        <f t="shared" si="42"/>
        <v>0.44</v>
      </c>
      <c r="F164" s="136">
        <f t="shared" si="42"/>
        <v>0.44</v>
      </c>
      <c r="G164" s="136">
        <f t="shared" si="42"/>
        <v>0.44</v>
      </c>
      <c r="H164" s="136">
        <f t="shared" si="42"/>
        <v>0.44</v>
      </c>
      <c r="I164" s="136">
        <f t="shared" si="42"/>
        <v>0.44</v>
      </c>
      <c r="J164" s="136">
        <f t="shared" si="42"/>
        <v>0.44</v>
      </c>
      <c r="K164" s="136">
        <f t="shared" si="42"/>
        <v>0.44</v>
      </c>
      <c r="L164" s="136">
        <f t="shared" si="42"/>
        <v>0.44</v>
      </c>
      <c r="M164" s="136">
        <f t="shared" si="42"/>
        <v>0.44</v>
      </c>
      <c r="N164" s="136">
        <f t="shared" si="42"/>
        <v>0.44</v>
      </c>
      <c r="O164" s="136">
        <f t="shared" si="42"/>
        <v>0.44</v>
      </c>
      <c r="P164" s="136">
        <f t="shared" si="42"/>
        <v>0.44</v>
      </c>
      <c r="Q164" s="136">
        <f t="shared" si="42"/>
        <v>0.44</v>
      </c>
      <c r="R164" s="136">
        <f t="shared" si="39"/>
        <v>0.44</v>
      </c>
      <c r="S164" s="136">
        <f t="shared" si="39"/>
        <v>0.44</v>
      </c>
      <c r="T164" s="136">
        <f t="shared" si="39"/>
        <v>0.44</v>
      </c>
      <c r="U164" s="136">
        <f t="shared" si="39"/>
        <v>0.44</v>
      </c>
      <c r="V164" s="136">
        <f t="shared" si="39"/>
        <v>0.44</v>
      </c>
      <c r="W164" s="136">
        <f t="shared" si="39"/>
        <v>0.44</v>
      </c>
      <c r="X164" s="136">
        <f t="shared" si="43"/>
        <v>0.44</v>
      </c>
      <c r="Y164" s="136">
        <f t="shared" si="43"/>
        <v>0.44</v>
      </c>
      <c r="Z164" s="136">
        <f t="shared" si="43"/>
        <v>0.44</v>
      </c>
      <c r="AA164" s="136">
        <f t="shared" si="43"/>
        <v>0.44</v>
      </c>
      <c r="AB164" s="136">
        <f t="shared" si="43"/>
        <v>0.44</v>
      </c>
      <c r="AC164" s="136">
        <f t="shared" si="43"/>
        <v>0.44</v>
      </c>
      <c r="AD164" s="136">
        <f t="shared" si="43"/>
        <v>0.44</v>
      </c>
      <c r="AE164" s="136">
        <f t="shared" si="43"/>
        <v>0.44</v>
      </c>
      <c r="AF164" s="136">
        <f t="shared" si="43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44">B165</f>
        <v>0.9</v>
      </c>
      <c r="D165" s="136">
        <f t="shared" si="44"/>
        <v>0.9</v>
      </c>
      <c r="E165" s="136">
        <f t="shared" si="44"/>
        <v>0.9</v>
      </c>
      <c r="F165" s="136">
        <f t="shared" si="44"/>
        <v>0.9</v>
      </c>
      <c r="G165" s="136">
        <f t="shared" si="44"/>
        <v>0.9</v>
      </c>
      <c r="H165" s="136">
        <f t="shared" si="44"/>
        <v>0.9</v>
      </c>
      <c r="I165" s="136">
        <f t="shared" si="44"/>
        <v>0.9</v>
      </c>
      <c r="J165" s="136">
        <f t="shared" si="44"/>
        <v>0.9</v>
      </c>
      <c r="K165" s="136">
        <f t="shared" si="44"/>
        <v>0.9</v>
      </c>
      <c r="L165" s="136">
        <f t="shared" si="44"/>
        <v>0.9</v>
      </c>
      <c r="M165" s="136">
        <f t="shared" si="44"/>
        <v>0.9</v>
      </c>
      <c r="N165" s="136">
        <f t="shared" si="44"/>
        <v>0.9</v>
      </c>
      <c r="O165" s="136">
        <f t="shared" si="44"/>
        <v>0.9</v>
      </c>
      <c r="P165" s="136">
        <f t="shared" si="44"/>
        <v>0.9</v>
      </c>
      <c r="Q165" s="136">
        <f t="shared" si="44"/>
        <v>0.9</v>
      </c>
      <c r="R165" s="136">
        <f t="shared" si="39"/>
        <v>0.9</v>
      </c>
      <c r="S165" s="136">
        <f t="shared" si="39"/>
        <v>0.9</v>
      </c>
      <c r="T165" s="136">
        <f t="shared" si="39"/>
        <v>0.9</v>
      </c>
      <c r="U165" s="136">
        <f t="shared" si="39"/>
        <v>0.9</v>
      </c>
      <c r="V165" s="136">
        <f t="shared" si="39"/>
        <v>0.9</v>
      </c>
      <c r="W165" s="136">
        <f t="shared" si="39"/>
        <v>0.9</v>
      </c>
      <c r="X165" s="136">
        <f t="shared" si="43"/>
        <v>0.9</v>
      </c>
      <c r="Y165" s="136">
        <f t="shared" si="43"/>
        <v>0.9</v>
      </c>
      <c r="Z165" s="136">
        <f t="shared" si="43"/>
        <v>0.9</v>
      </c>
      <c r="AA165" s="136">
        <f t="shared" si="43"/>
        <v>0.9</v>
      </c>
      <c r="AB165" s="136">
        <f t="shared" si="43"/>
        <v>0.9</v>
      </c>
      <c r="AC165" s="136">
        <f t="shared" si="43"/>
        <v>0.9</v>
      </c>
      <c r="AD165" s="136">
        <f t="shared" si="43"/>
        <v>0.9</v>
      </c>
      <c r="AE165" s="136">
        <f t="shared" si="43"/>
        <v>0.9</v>
      </c>
      <c r="AF165" s="136">
        <f t="shared" si="43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44"/>
        <v>2.1</v>
      </c>
      <c r="D166" s="136">
        <f t="shared" si="44"/>
        <v>2.1</v>
      </c>
      <c r="E166" s="136">
        <f t="shared" si="44"/>
        <v>2.1</v>
      </c>
      <c r="F166" s="136">
        <f t="shared" si="44"/>
        <v>2.1</v>
      </c>
      <c r="G166" s="136">
        <f t="shared" si="44"/>
        <v>2.1</v>
      </c>
      <c r="H166" s="136">
        <f t="shared" si="44"/>
        <v>2.1</v>
      </c>
      <c r="I166" s="136">
        <f t="shared" si="44"/>
        <v>2.1</v>
      </c>
      <c r="J166" s="136">
        <f t="shared" si="44"/>
        <v>2.1</v>
      </c>
      <c r="K166" s="136">
        <f t="shared" si="44"/>
        <v>2.1</v>
      </c>
      <c r="L166" s="136">
        <f t="shared" si="44"/>
        <v>2.1</v>
      </c>
      <c r="M166" s="136">
        <f t="shared" si="44"/>
        <v>2.1</v>
      </c>
      <c r="N166" s="136">
        <f t="shared" si="44"/>
        <v>2.1</v>
      </c>
      <c r="O166" s="136">
        <f t="shared" si="44"/>
        <v>2.1</v>
      </c>
      <c r="P166" s="136">
        <f t="shared" si="44"/>
        <v>2.1</v>
      </c>
      <c r="Q166" s="136">
        <f t="shared" si="44"/>
        <v>2.1</v>
      </c>
      <c r="R166" s="136">
        <f t="shared" si="39"/>
        <v>2.1</v>
      </c>
      <c r="S166" s="136">
        <f t="shared" si="39"/>
        <v>2.1</v>
      </c>
      <c r="T166" s="136">
        <f t="shared" si="39"/>
        <v>2.1</v>
      </c>
      <c r="U166" s="136">
        <f t="shared" si="39"/>
        <v>2.1</v>
      </c>
      <c r="V166" s="136">
        <f t="shared" si="39"/>
        <v>2.1</v>
      </c>
      <c r="W166" s="136">
        <f t="shared" si="39"/>
        <v>2.1</v>
      </c>
      <c r="X166" s="136">
        <f t="shared" si="43"/>
        <v>2.1</v>
      </c>
      <c r="Y166" s="136">
        <f t="shared" si="43"/>
        <v>2.1</v>
      </c>
      <c r="Z166" s="136">
        <f t="shared" si="43"/>
        <v>2.1</v>
      </c>
      <c r="AA166" s="136">
        <f t="shared" si="43"/>
        <v>2.1</v>
      </c>
      <c r="AB166" s="136">
        <f t="shared" si="43"/>
        <v>2.1</v>
      </c>
      <c r="AC166" s="136">
        <f t="shared" si="43"/>
        <v>2.1</v>
      </c>
      <c r="AD166" s="136">
        <f t="shared" si="43"/>
        <v>2.1</v>
      </c>
      <c r="AE166" s="136">
        <f t="shared" si="43"/>
        <v>2.1</v>
      </c>
      <c r="AF166" s="136">
        <f t="shared" si="43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44"/>
        <v>0.9</v>
      </c>
      <c r="D167" s="136">
        <f t="shared" si="44"/>
        <v>0.9</v>
      </c>
      <c r="E167" s="136">
        <f t="shared" si="44"/>
        <v>0.9</v>
      </c>
      <c r="F167" s="136">
        <f t="shared" si="44"/>
        <v>0.9</v>
      </c>
      <c r="G167" s="136">
        <f t="shared" si="44"/>
        <v>0.9</v>
      </c>
      <c r="H167" s="136">
        <f t="shared" si="44"/>
        <v>0.9</v>
      </c>
      <c r="I167" s="136">
        <f t="shared" si="44"/>
        <v>0.9</v>
      </c>
      <c r="J167" s="136">
        <f t="shared" si="44"/>
        <v>0.9</v>
      </c>
      <c r="K167" s="136">
        <f t="shared" si="44"/>
        <v>0.9</v>
      </c>
      <c r="L167" s="136">
        <f t="shared" si="44"/>
        <v>0.9</v>
      </c>
      <c r="M167" s="136">
        <f t="shared" si="44"/>
        <v>0.9</v>
      </c>
      <c r="N167" s="136">
        <f t="shared" si="44"/>
        <v>0.9</v>
      </c>
      <c r="O167" s="136">
        <f t="shared" si="44"/>
        <v>0.9</v>
      </c>
      <c r="P167" s="136">
        <f t="shared" si="44"/>
        <v>0.9</v>
      </c>
      <c r="Q167" s="136">
        <f t="shared" si="44"/>
        <v>0.9</v>
      </c>
      <c r="R167" s="136">
        <f t="shared" si="39"/>
        <v>0.9</v>
      </c>
      <c r="S167" s="136">
        <f t="shared" si="39"/>
        <v>0.9</v>
      </c>
      <c r="T167" s="136">
        <f t="shared" si="39"/>
        <v>0.9</v>
      </c>
      <c r="U167" s="136">
        <f t="shared" si="39"/>
        <v>0.9</v>
      </c>
      <c r="V167" s="136">
        <f t="shared" si="39"/>
        <v>0.9</v>
      </c>
      <c r="W167" s="136">
        <f t="shared" si="39"/>
        <v>0.9</v>
      </c>
      <c r="X167" s="136">
        <f t="shared" si="43"/>
        <v>0.9</v>
      </c>
      <c r="Y167" s="136">
        <f t="shared" si="43"/>
        <v>0.9</v>
      </c>
      <c r="Z167" s="136">
        <f t="shared" si="43"/>
        <v>0.9</v>
      </c>
      <c r="AA167" s="136">
        <f t="shared" si="43"/>
        <v>0.9</v>
      </c>
      <c r="AB167" s="136">
        <f t="shared" si="43"/>
        <v>0.9</v>
      </c>
      <c r="AC167" s="136">
        <f t="shared" si="43"/>
        <v>0.9</v>
      </c>
      <c r="AD167" s="136">
        <f t="shared" si="43"/>
        <v>0.9</v>
      </c>
      <c r="AE167" s="136">
        <f t="shared" si="43"/>
        <v>0.9</v>
      </c>
      <c r="AF167" s="136">
        <f t="shared" si="43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44"/>
        <v>0.57999999999999996</v>
      </c>
      <c r="D168" s="136">
        <f t="shared" si="44"/>
        <v>0.57999999999999996</v>
      </c>
      <c r="E168" s="136">
        <f t="shared" si="44"/>
        <v>0.57999999999999996</v>
      </c>
      <c r="F168" s="136">
        <f t="shared" si="44"/>
        <v>0.57999999999999996</v>
      </c>
      <c r="G168" s="136">
        <f t="shared" si="44"/>
        <v>0.57999999999999996</v>
      </c>
      <c r="H168" s="136">
        <f t="shared" si="44"/>
        <v>0.57999999999999996</v>
      </c>
      <c r="I168" s="136">
        <f t="shared" si="44"/>
        <v>0.57999999999999996</v>
      </c>
      <c r="J168" s="136">
        <f t="shared" si="44"/>
        <v>0.57999999999999996</v>
      </c>
      <c r="K168" s="136">
        <f t="shared" si="44"/>
        <v>0.57999999999999996</v>
      </c>
      <c r="L168" s="136">
        <f t="shared" si="44"/>
        <v>0.57999999999999996</v>
      </c>
      <c r="M168" s="136">
        <f t="shared" si="44"/>
        <v>0.57999999999999996</v>
      </c>
      <c r="N168" s="136">
        <f t="shared" si="44"/>
        <v>0.57999999999999996</v>
      </c>
      <c r="O168" s="136">
        <f t="shared" si="44"/>
        <v>0.57999999999999996</v>
      </c>
      <c r="P168" s="136">
        <f t="shared" si="44"/>
        <v>0.57999999999999996</v>
      </c>
      <c r="Q168" s="136">
        <f t="shared" si="44"/>
        <v>0.57999999999999996</v>
      </c>
      <c r="R168" s="136">
        <f t="shared" si="39"/>
        <v>0.57999999999999996</v>
      </c>
      <c r="S168" s="136">
        <f t="shared" si="39"/>
        <v>0.57999999999999996</v>
      </c>
      <c r="T168" s="136">
        <f t="shared" si="39"/>
        <v>0.57999999999999996</v>
      </c>
      <c r="U168" s="136">
        <f t="shared" si="39"/>
        <v>0.57999999999999996</v>
      </c>
      <c r="V168" s="136">
        <f t="shared" si="39"/>
        <v>0.57999999999999996</v>
      </c>
      <c r="W168" s="136">
        <f t="shared" si="39"/>
        <v>0.57999999999999996</v>
      </c>
      <c r="X168" s="136">
        <f t="shared" si="43"/>
        <v>0.57999999999999996</v>
      </c>
      <c r="Y168" s="136">
        <f t="shared" si="43"/>
        <v>0.57999999999999996</v>
      </c>
      <c r="Z168" s="136">
        <f t="shared" si="43"/>
        <v>0.57999999999999996</v>
      </c>
      <c r="AA168" s="136">
        <f t="shared" si="43"/>
        <v>0.57999999999999996</v>
      </c>
      <c r="AB168" s="136">
        <f t="shared" si="43"/>
        <v>0.57999999999999996</v>
      </c>
      <c r="AC168" s="136">
        <f t="shared" si="43"/>
        <v>0.57999999999999996</v>
      </c>
      <c r="AD168" s="136">
        <f t="shared" si="43"/>
        <v>0.57999999999999996</v>
      </c>
      <c r="AE168" s="136">
        <f t="shared" si="43"/>
        <v>0.57999999999999996</v>
      </c>
      <c r="AF168" s="136">
        <f t="shared" si="43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44"/>
        <v>0.8</v>
      </c>
      <c r="D169" s="136">
        <f t="shared" si="44"/>
        <v>0.8</v>
      </c>
      <c r="E169" s="136">
        <f t="shared" si="44"/>
        <v>0.8</v>
      </c>
      <c r="F169" s="136">
        <f t="shared" si="44"/>
        <v>0.8</v>
      </c>
      <c r="G169" s="136">
        <f t="shared" si="44"/>
        <v>0.8</v>
      </c>
      <c r="H169" s="136">
        <f t="shared" si="44"/>
        <v>0.8</v>
      </c>
      <c r="I169" s="136">
        <f t="shared" si="44"/>
        <v>0.8</v>
      </c>
      <c r="J169" s="136">
        <f t="shared" si="44"/>
        <v>0.8</v>
      </c>
      <c r="K169" s="136">
        <f t="shared" si="44"/>
        <v>0.8</v>
      </c>
      <c r="L169" s="136">
        <f t="shared" si="44"/>
        <v>0.8</v>
      </c>
      <c r="M169" s="136">
        <f t="shared" si="44"/>
        <v>0.8</v>
      </c>
      <c r="N169" s="136">
        <f t="shared" si="44"/>
        <v>0.8</v>
      </c>
      <c r="O169" s="136">
        <f t="shared" si="44"/>
        <v>0.8</v>
      </c>
      <c r="P169" s="136">
        <f t="shared" si="44"/>
        <v>0.8</v>
      </c>
      <c r="Q169" s="136">
        <f t="shared" si="44"/>
        <v>0.8</v>
      </c>
      <c r="R169" s="136">
        <f t="shared" si="39"/>
        <v>0.8</v>
      </c>
      <c r="S169" s="136">
        <f t="shared" si="39"/>
        <v>0.8</v>
      </c>
      <c r="T169" s="136">
        <f t="shared" si="39"/>
        <v>0.8</v>
      </c>
      <c r="U169" s="136">
        <f t="shared" si="39"/>
        <v>0.8</v>
      </c>
      <c r="V169" s="136">
        <f t="shared" si="39"/>
        <v>0.8</v>
      </c>
      <c r="W169" s="136">
        <f t="shared" si="39"/>
        <v>0.8</v>
      </c>
      <c r="X169" s="136">
        <f t="shared" si="43"/>
        <v>0.8</v>
      </c>
      <c r="Y169" s="136">
        <f t="shared" si="43"/>
        <v>0.8</v>
      </c>
      <c r="Z169" s="136">
        <f t="shared" si="43"/>
        <v>0.8</v>
      </c>
      <c r="AA169" s="136">
        <f t="shared" si="43"/>
        <v>0.8</v>
      </c>
      <c r="AB169" s="136">
        <f t="shared" si="43"/>
        <v>0.8</v>
      </c>
      <c r="AC169" s="136">
        <f t="shared" si="43"/>
        <v>0.8</v>
      </c>
      <c r="AD169" s="136">
        <f t="shared" si="43"/>
        <v>0.8</v>
      </c>
      <c r="AE169" s="136">
        <f t="shared" si="43"/>
        <v>0.8</v>
      </c>
      <c r="AF169" s="136">
        <f t="shared" si="43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44"/>
        <v>0</v>
      </c>
      <c r="D170" s="136">
        <f t="shared" si="44"/>
        <v>0</v>
      </c>
      <c r="E170" s="136">
        <f t="shared" si="44"/>
        <v>0</v>
      </c>
      <c r="F170" s="136">
        <f t="shared" si="44"/>
        <v>0</v>
      </c>
      <c r="G170" s="136">
        <f t="shared" si="44"/>
        <v>0</v>
      </c>
      <c r="H170" s="136">
        <f t="shared" si="44"/>
        <v>0</v>
      </c>
      <c r="I170" s="136">
        <f t="shared" si="44"/>
        <v>0</v>
      </c>
      <c r="J170" s="136">
        <f t="shared" si="44"/>
        <v>0</v>
      </c>
      <c r="K170" s="136">
        <f t="shared" si="44"/>
        <v>0</v>
      </c>
      <c r="L170" s="136">
        <f t="shared" si="44"/>
        <v>0</v>
      </c>
      <c r="M170" s="136">
        <f t="shared" si="44"/>
        <v>0</v>
      </c>
      <c r="N170" s="136">
        <f t="shared" si="44"/>
        <v>0</v>
      </c>
      <c r="O170" s="136">
        <f t="shared" si="44"/>
        <v>0</v>
      </c>
      <c r="P170" s="136">
        <f t="shared" si="44"/>
        <v>0</v>
      </c>
      <c r="Q170" s="136">
        <f t="shared" si="44"/>
        <v>0</v>
      </c>
      <c r="R170" s="136">
        <f t="shared" si="39"/>
        <v>0</v>
      </c>
      <c r="S170" s="136">
        <f t="shared" si="39"/>
        <v>0</v>
      </c>
      <c r="T170" s="136">
        <f t="shared" si="39"/>
        <v>0</v>
      </c>
      <c r="U170" s="136">
        <f t="shared" si="39"/>
        <v>0</v>
      </c>
      <c r="V170" s="136">
        <f t="shared" si="39"/>
        <v>0</v>
      </c>
      <c r="W170" s="136">
        <f t="shared" si="39"/>
        <v>0</v>
      </c>
      <c r="X170" s="136">
        <f t="shared" si="43"/>
        <v>0</v>
      </c>
      <c r="Y170" s="136">
        <f t="shared" si="43"/>
        <v>0</v>
      </c>
      <c r="Z170" s="136">
        <f t="shared" si="43"/>
        <v>0</v>
      </c>
      <c r="AA170" s="136">
        <f t="shared" si="43"/>
        <v>0</v>
      </c>
      <c r="AB170" s="136">
        <f t="shared" si="43"/>
        <v>0</v>
      </c>
      <c r="AC170" s="136">
        <f t="shared" si="43"/>
        <v>0</v>
      </c>
      <c r="AD170" s="136">
        <f t="shared" si="43"/>
        <v>0</v>
      </c>
      <c r="AE170" s="136">
        <f t="shared" si="43"/>
        <v>0</v>
      </c>
      <c r="AF170" s="136">
        <f t="shared" si="43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44"/>
        <v>0.6</v>
      </c>
      <c r="D171" s="136">
        <f t="shared" si="44"/>
        <v>0.6</v>
      </c>
      <c r="E171" s="136">
        <f t="shared" si="44"/>
        <v>0.6</v>
      </c>
      <c r="F171" s="136">
        <f t="shared" si="44"/>
        <v>0.6</v>
      </c>
      <c r="G171" s="136">
        <f t="shared" si="44"/>
        <v>0.6</v>
      </c>
      <c r="H171" s="136">
        <f t="shared" si="44"/>
        <v>0.6</v>
      </c>
      <c r="I171" s="136">
        <f t="shared" si="44"/>
        <v>0.6</v>
      </c>
      <c r="J171" s="136">
        <f t="shared" si="44"/>
        <v>0.6</v>
      </c>
      <c r="K171" s="136">
        <f t="shared" si="44"/>
        <v>0.6</v>
      </c>
      <c r="L171" s="136">
        <f t="shared" si="44"/>
        <v>0.6</v>
      </c>
      <c r="M171" s="136">
        <f t="shared" si="44"/>
        <v>0.6</v>
      </c>
      <c r="N171" s="136">
        <f t="shared" si="44"/>
        <v>0.6</v>
      </c>
      <c r="O171" s="136">
        <f t="shared" si="44"/>
        <v>0.6</v>
      </c>
      <c r="P171" s="136">
        <f t="shared" si="44"/>
        <v>0.6</v>
      </c>
      <c r="Q171" s="136">
        <f t="shared" si="44"/>
        <v>0.6</v>
      </c>
      <c r="R171" s="136">
        <f t="shared" si="39"/>
        <v>0.6</v>
      </c>
      <c r="S171" s="136">
        <f t="shared" si="39"/>
        <v>0.6</v>
      </c>
      <c r="T171" s="136">
        <f t="shared" si="39"/>
        <v>0.6</v>
      </c>
      <c r="U171" s="136">
        <f t="shared" si="39"/>
        <v>0.6</v>
      </c>
      <c r="V171" s="136">
        <f t="shared" si="39"/>
        <v>0.6</v>
      </c>
      <c r="W171" s="136">
        <f t="shared" si="39"/>
        <v>0.6</v>
      </c>
      <c r="X171" s="136">
        <f t="shared" si="43"/>
        <v>0.6</v>
      </c>
      <c r="Y171" s="136">
        <f t="shared" si="43"/>
        <v>0.6</v>
      </c>
      <c r="Z171" s="136">
        <f t="shared" si="43"/>
        <v>0.6</v>
      </c>
      <c r="AA171" s="136">
        <f t="shared" si="43"/>
        <v>0.6</v>
      </c>
      <c r="AB171" s="136">
        <f t="shared" si="43"/>
        <v>0.6</v>
      </c>
      <c r="AC171" s="136">
        <f t="shared" si="43"/>
        <v>0.6</v>
      </c>
      <c r="AD171" s="136">
        <f t="shared" si="43"/>
        <v>0.6</v>
      </c>
      <c r="AE171" s="136">
        <f t="shared" si="43"/>
        <v>0.6</v>
      </c>
      <c r="AF171" s="136">
        <f t="shared" si="43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44"/>
        <v>0.6</v>
      </c>
      <c r="D172" s="136">
        <f t="shared" si="44"/>
        <v>0.6</v>
      </c>
      <c r="E172" s="136">
        <f t="shared" si="44"/>
        <v>0.6</v>
      </c>
      <c r="F172" s="136">
        <f t="shared" si="44"/>
        <v>0.6</v>
      </c>
      <c r="G172" s="136">
        <f t="shared" si="44"/>
        <v>0.6</v>
      </c>
      <c r="H172" s="136">
        <f t="shared" si="44"/>
        <v>0.6</v>
      </c>
      <c r="I172" s="136">
        <f t="shared" si="44"/>
        <v>0.6</v>
      </c>
      <c r="J172" s="136">
        <f t="shared" si="44"/>
        <v>0.6</v>
      </c>
      <c r="K172" s="136">
        <f t="shared" si="44"/>
        <v>0.6</v>
      </c>
      <c r="L172" s="136">
        <f t="shared" si="44"/>
        <v>0.6</v>
      </c>
      <c r="M172" s="136">
        <f t="shared" si="44"/>
        <v>0.6</v>
      </c>
      <c r="N172" s="136">
        <f t="shared" si="44"/>
        <v>0.6</v>
      </c>
      <c r="O172" s="136">
        <f t="shared" si="44"/>
        <v>0.6</v>
      </c>
      <c r="P172" s="136">
        <f t="shared" si="44"/>
        <v>0.6</v>
      </c>
      <c r="Q172" s="136">
        <f t="shared" si="44"/>
        <v>0.6</v>
      </c>
      <c r="R172" s="136">
        <f t="shared" si="39"/>
        <v>0.6</v>
      </c>
      <c r="S172" s="136">
        <f t="shared" si="39"/>
        <v>0.6</v>
      </c>
      <c r="T172" s="136">
        <f t="shared" si="39"/>
        <v>0.6</v>
      </c>
      <c r="U172" s="136">
        <f t="shared" si="39"/>
        <v>0.6</v>
      </c>
      <c r="V172" s="136">
        <f t="shared" si="39"/>
        <v>0.6</v>
      </c>
      <c r="W172" s="136">
        <f t="shared" si="39"/>
        <v>0.6</v>
      </c>
      <c r="X172" s="136">
        <f t="shared" si="43"/>
        <v>0.6</v>
      </c>
      <c r="Y172" s="136">
        <f t="shared" si="43"/>
        <v>0.6</v>
      </c>
      <c r="Z172" s="136">
        <f t="shared" si="43"/>
        <v>0.6</v>
      </c>
      <c r="AA172" s="136">
        <f t="shared" si="43"/>
        <v>0.6</v>
      </c>
      <c r="AB172" s="136">
        <f t="shared" si="43"/>
        <v>0.6</v>
      </c>
      <c r="AC172" s="136">
        <f t="shared" si="43"/>
        <v>0.6</v>
      </c>
      <c r="AD172" s="136">
        <f t="shared" si="43"/>
        <v>0.6</v>
      </c>
      <c r="AE172" s="136">
        <f t="shared" si="43"/>
        <v>0.6</v>
      </c>
      <c r="AF172" s="136">
        <f t="shared" si="43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44"/>
        <v>0.35</v>
      </c>
      <c r="D173" s="136">
        <f t="shared" si="44"/>
        <v>0.35</v>
      </c>
      <c r="E173" s="136">
        <f t="shared" si="44"/>
        <v>0.35</v>
      </c>
      <c r="F173" s="136">
        <f t="shared" si="44"/>
        <v>0.35</v>
      </c>
      <c r="G173" s="136">
        <f t="shared" si="44"/>
        <v>0.35</v>
      </c>
      <c r="H173" s="136">
        <f t="shared" si="44"/>
        <v>0.35</v>
      </c>
      <c r="I173" s="136">
        <f t="shared" si="44"/>
        <v>0.35</v>
      </c>
      <c r="J173" s="136">
        <f t="shared" si="44"/>
        <v>0.35</v>
      </c>
      <c r="K173" s="136">
        <f t="shared" si="44"/>
        <v>0.35</v>
      </c>
      <c r="L173" s="136">
        <f t="shared" si="44"/>
        <v>0.35</v>
      </c>
      <c r="M173" s="136">
        <f t="shared" si="44"/>
        <v>0.35</v>
      </c>
      <c r="N173" s="136">
        <f t="shared" si="44"/>
        <v>0.35</v>
      </c>
      <c r="O173" s="136">
        <f t="shared" si="44"/>
        <v>0.35</v>
      </c>
      <c r="P173" s="136">
        <f t="shared" si="44"/>
        <v>0.35</v>
      </c>
      <c r="Q173" s="136">
        <f t="shared" si="44"/>
        <v>0.35</v>
      </c>
      <c r="R173" s="136">
        <f t="shared" si="39"/>
        <v>0.35</v>
      </c>
      <c r="S173" s="136">
        <f t="shared" si="39"/>
        <v>0.35</v>
      </c>
      <c r="T173" s="136">
        <f t="shared" si="39"/>
        <v>0.35</v>
      </c>
      <c r="U173" s="136">
        <f t="shared" si="39"/>
        <v>0.35</v>
      </c>
      <c r="V173" s="136">
        <f t="shared" si="39"/>
        <v>0.35</v>
      </c>
      <c r="W173" s="136">
        <f t="shared" si="39"/>
        <v>0.35</v>
      </c>
      <c r="X173" s="136">
        <f t="shared" si="43"/>
        <v>0.35</v>
      </c>
      <c r="Y173" s="136">
        <f t="shared" si="43"/>
        <v>0.35</v>
      </c>
      <c r="Z173" s="136">
        <f t="shared" si="43"/>
        <v>0.35</v>
      </c>
      <c r="AA173" s="136">
        <f t="shared" si="43"/>
        <v>0.35</v>
      </c>
      <c r="AB173" s="136">
        <f t="shared" si="43"/>
        <v>0.35</v>
      </c>
      <c r="AC173" s="136">
        <f t="shared" si="43"/>
        <v>0.35</v>
      </c>
      <c r="AD173" s="136">
        <f t="shared" si="43"/>
        <v>0.35</v>
      </c>
      <c r="AE173" s="136">
        <f t="shared" si="43"/>
        <v>0.35</v>
      </c>
      <c r="AF173" s="136">
        <f t="shared" si="43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44"/>
        <v>0.28999999999999998</v>
      </c>
      <c r="D174" s="136">
        <f t="shared" si="44"/>
        <v>0.28999999999999998</v>
      </c>
      <c r="E174" s="136">
        <f t="shared" si="44"/>
        <v>0.28999999999999998</v>
      </c>
      <c r="F174" s="136">
        <f t="shared" si="44"/>
        <v>0.28999999999999998</v>
      </c>
      <c r="G174" s="136">
        <f t="shared" si="44"/>
        <v>0.28999999999999998</v>
      </c>
      <c r="H174" s="136">
        <f t="shared" si="44"/>
        <v>0.28999999999999998</v>
      </c>
      <c r="I174" s="136">
        <f t="shared" si="44"/>
        <v>0.28999999999999998</v>
      </c>
      <c r="J174" s="136">
        <f t="shared" si="44"/>
        <v>0.28999999999999998</v>
      </c>
      <c r="K174" s="136">
        <f t="shared" si="44"/>
        <v>0.28999999999999998</v>
      </c>
      <c r="L174" s="136">
        <f t="shared" si="44"/>
        <v>0.28999999999999998</v>
      </c>
      <c r="M174" s="136">
        <f t="shared" si="44"/>
        <v>0.28999999999999998</v>
      </c>
      <c r="N174" s="136">
        <f t="shared" si="44"/>
        <v>0.28999999999999998</v>
      </c>
      <c r="O174" s="136">
        <f t="shared" si="44"/>
        <v>0.28999999999999998</v>
      </c>
      <c r="P174" s="136">
        <f t="shared" si="44"/>
        <v>0.28999999999999998</v>
      </c>
      <c r="Q174" s="136">
        <f t="shared" si="44"/>
        <v>0.28999999999999998</v>
      </c>
      <c r="R174" s="136">
        <f t="shared" si="39"/>
        <v>0.28999999999999998</v>
      </c>
      <c r="S174" s="136">
        <f t="shared" si="39"/>
        <v>0.28999999999999998</v>
      </c>
      <c r="T174" s="136">
        <f t="shared" si="39"/>
        <v>0.28999999999999998</v>
      </c>
      <c r="U174" s="136">
        <f t="shared" si="39"/>
        <v>0.28999999999999998</v>
      </c>
      <c r="V174" s="136">
        <f t="shared" si="39"/>
        <v>0.28999999999999998</v>
      </c>
      <c r="W174" s="136">
        <f t="shared" si="39"/>
        <v>0.28999999999999998</v>
      </c>
      <c r="X174" s="136">
        <f t="shared" si="43"/>
        <v>0.28999999999999998</v>
      </c>
      <c r="Y174" s="136">
        <f t="shared" si="43"/>
        <v>0.28999999999999998</v>
      </c>
      <c r="Z174" s="136">
        <f t="shared" si="43"/>
        <v>0.28999999999999998</v>
      </c>
      <c r="AA174" s="136">
        <f t="shared" si="43"/>
        <v>0.28999999999999998</v>
      </c>
      <c r="AB174" s="136">
        <f t="shared" si="43"/>
        <v>0.28999999999999998</v>
      </c>
      <c r="AC174" s="136">
        <f t="shared" si="43"/>
        <v>0.28999999999999998</v>
      </c>
      <c r="AD174" s="136">
        <f t="shared" si="43"/>
        <v>0.28999999999999998</v>
      </c>
      <c r="AE174" s="136">
        <f t="shared" si="43"/>
        <v>0.28999999999999998</v>
      </c>
      <c r="AF174" s="136">
        <f t="shared" si="43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44"/>
        <v>0.06</v>
      </c>
      <c r="D175" s="136">
        <f t="shared" si="44"/>
        <v>0.06</v>
      </c>
      <c r="E175" s="136">
        <f t="shared" si="44"/>
        <v>0.06</v>
      </c>
      <c r="F175" s="136">
        <f t="shared" si="44"/>
        <v>0.06</v>
      </c>
      <c r="G175" s="136">
        <f t="shared" si="44"/>
        <v>0.06</v>
      </c>
      <c r="H175" s="136">
        <f t="shared" si="44"/>
        <v>0.06</v>
      </c>
      <c r="I175" s="136">
        <f t="shared" si="44"/>
        <v>0.06</v>
      </c>
      <c r="J175" s="136">
        <f t="shared" si="44"/>
        <v>0.06</v>
      </c>
      <c r="K175" s="136">
        <f t="shared" si="44"/>
        <v>0.06</v>
      </c>
      <c r="L175" s="136">
        <f t="shared" si="44"/>
        <v>0.06</v>
      </c>
      <c r="M175" s="136">
        <f t="shared" si="44"/>
        <v>0.06</v>
      </c>
      <c r="N175" s="136">
        <f t="shared" si="44"/>
        <v>0.06</v>
      </c>
      <c r="O175" s="136">
        <f t="shared" si="44"/>
        <v>0.06</v>
      </c>
      <c r="P175" s="136">
        <f t="shared" si="44"/>
        <v>0.06</v>
      </c>
      <c r="Q175" s="136">
        <f t="shared" si="44"/>
        <v>0.06</v>
      </c>
      <c r="R175" s="136">
        <f t="shared" si="39"/>
        <v>0.06</v>
      </c>
      <c r="S175" s="136">
        <f t="shared" si="39"/>
        <v>0.06</v>
      </c>
      <c r="T175" s="136">
        <f t="shared" si="39"/>
        <v>0.06</v>
      </c>
      <c r="U175" s="136">
        <f t="shared" si="39"/>
        <v>0.06</v>
      </c>
      <c r="V175" s="136">
        <f t="shared" si="39"/>
        <v>0.06</v>
      </c>
      <c r="W175" s="136">
        <f t="shared" si="39"/>
        <v>0.06</v>
      </c>
      <c r="X175" s="136">
        <f t="shared" si="43"/>
        <v>0.06</v>
      </c>
      <c r="Y175" s="136">
        <f t="shared" si="43"/>
        <v>0.06</v>
      </c>
      <c r="Z175" s="136">
        <f t="shared" si="43"/>
        <v>0.06</v>
      </c>
      <c r="AA175" s="136">
        <f t="shared" si="43"/>
        <v>0.06</v>
      </c>
      <c r="AB175" s="136">
        <f t="shared" si="43"/>
        <v>0.06</v>
      </c>
      <c r="AC175" s="136">
        <f t="shared" si="43"/>
        <v>0.06</v>
      </c>
      <c r="AD175" s="136">
        <f t="shared" si="43"/>
        <v>0.06</v>
      </c>
      <c r="AE175" s="136">
        <f t="shared" si="43"/>
        <v>0.06</v>
      </c>
      <c r="AF175" s="136">
        <f t="shared" si="43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44"/>
        <v>0.11</v>
      </c>
      <c r="D176" s="136">
        <f t="shared" si="44"/>
        <v>0.11</v>
      </c>
      <c r="E176" s="136">
        <f t="shared" si="44"/>
        <v>0.11</v>
      </c>
      <c r="F176" s="136">
        <f t="shared" si="44"/>
        <v>0.11</v>
      </c>
      <c r="G176" s="136">
        <f t="shared" si="44"/>
        <v>0.11</v>
      </c>
      <c r="H176" s="136">
        <f t="shared" si="44"/>
        <v>0.11</v>
      </c>
      <c r="I176" s="136">
        <f t="shared" si="44"/>
        <v>0.11</v>
      </c>
      <c r="J176" s="136">
        <f t="shared" si="44"/>
        <v>0.11</v>
      </c>
      <c r="K176" s="136">
        <f t="shared" si="44"/>
        <v>0.11</v>
      </c>
      <c r="L176" s="136">
        <f t="shared" si="44"/>
        <v>0.11</v>
      </c>
      <c r="M176" s="136">
        <f t="shared" si="44"/>
        <v>0.11</v>
      </c>
      <c r="N176" s="136">
        <f t="shared" si="44"/>
        <v>0.11</v>
      </c>
      <c r="O176" s="136">
        <f t="shared" si="44"/>
        <v>0.11</v>
      </c>
      <c r="P176" s="136">
        <f t="shared" si="44"/>
        <v>0.11</v>
      </c>
      <c r="Q176" s="136">
        <f t="shared" si="44"/>
        <v>0.11</v>
      </c>
      <c r="R176" s="136">
        <f t="shared" si="39"/>
        <v>0.11</v>
      </c>
      <c r="S176" s="136">
        <f t="shared" si="39"/>
        <v>0.11</v>
      </c>
      <c r="T176" s="136">
        <f t="shared" si="39"/>
        <v>0.11</v>
      </c>
      <c r="U176" s="136">
        <f t="shared" si="39"/>
        <v>0.11</v>
      </c>
      <c r="V176" s="136">
        <f t="shared" si="39"/>
        <v>0.11</v>
      </c>
      <c r="W176" s="136">
        <f t="shared" si="39"/>
        <v>0.11</v>
      </c>
      <c r="X176" s="136">
        <f t="shared" si="43"/>
        <v>0.11</v>
      </c>
      <c r="Y176" s="136">
        <f t="shared" si="43"/>
        <v>0.11</v>
      </c>
      <c r="Z176" s="136">
        <f t="shared" si="43"/>
        <v>0.11</v>
      </c>
      <c r="AA176" s="136">
        <f t="shared" si="43"/>
        <v>0.11</v>
      </c>
      <c r="AB176" s="136">
        <f t="shared" si="43"/>
        <v>0.11</v>
      </c>
      <c r="AC176" s="136">
        <f t="shared" si="43"/>
        <v>0.11</v>
      </c>
      <c r="AD176" s="136">
        <f t="shared" si="43"/>
        <v>0.11</v>
      </c>
      <c r="AE176" s="136">
        <f t="shared" si="43"/>
        <v>0.11</v>
      </c>
      <c r="AF176" s="136">
        <f t="shared" si="43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44"/>
        <v>0.1</v>
      </c>
      <c r="D177" s="136">
        <f t="shared" si="44"/>
        <v>0.1</v>
      </c>
      <c r="E177" s="136">
        <f t="shared" si="44"/>
        <v>0.1</v>
      </c>
      <c r="F177" s="136">
        <f t="shared" si="44"/>
        <v>0.1</v>
      </c>
      <c r="G177" s="136">
        <f t="shared" si="44"/>
        <v>0.1</v>
      </c>
      <c r="H177" s="136">
        <f t="shared" si="44"/>
        <v>0.1</v>
      </c>
      <c r="I177" s="136">
        <f t="shared" si="44"/>
        <v>0.1</v>
      </c>
      <c r="J177" s="136">
        <f t="shared" si="44"/>
        <v>0.1</v>
      </c>
      <c r="K177" s="136">
        <f t="shared" si="44"/>
        <v>0.1</v>
      </c>
      <c r="L177" s="136">
        <f t="shared" si="44"/>
        <v>0.1</v>
      </c>
      <c r="M177" s="136">
        <f t="shared" si="44"/>
        <v>0.1</v>
      </c>
      <c r="N177" s="136">
        <f t="shared" si="44"/>
        <v>0.1</v>
      </c>
      <c r="O177" s="136">
        <f t="shared" si="44"/>
        <v>0.1</v>
      </c>
      <c r="P177" s="136">
        <f t="shared" si="44"/>
        <v>0.1</v>
      </c>
      <c r="Q177" s="136">
        <f t="shared" si="44"/>
        <v>0.1</v>
      </c>
      <c r="R177" s="136">
        <f t="shared" si="39"/>
        <v>0.1</v>
      </c>
      <c r="S177" s="136">
        <f t="shared" si="39"/>
        <v>0.1</v>
      </c>
      <c r="T177" s="136">
        <f t="shared" si="39"/>
        <v>0.1</v>
      </c>
      <c r="U177" s="136">
        <f t="shared" si="39"/>
        <v>0.1</v>
      </c>
      <c r="V177" s="136">
        <f t="shared" si="39"/>
        <v>0.1</v>
      </c>
      <c r="W177" s="136">
        <f t="shared" si="39"/>
        <v>0.1</v>
      </c>
      <c r="X177" s="136">
        <f t="shared" si="43"/>
        <v>0.1</v>
      </c>
      <c r="Y177" s="136">
        <f t="shared" si="43"/>
        <v>0.1</v>
      </c>
      <c r="Z177" s="136">
        <f t="shared" si="43"/>
        <v>0.1</v>
      </c>
      <c r="AA177" s="136">
        <f t="shared" si="43"/>
        <v>0.1</v>
      </c>
      <c r="AB177" s="136">
        <f t="shared" si="43"/>
        <v>0.1</v>
      </c>
      <c r="AC177" s="136">
        <f t="shared" si="43"/>
        <v>0.1</v>
      </c>
      <c r="AD177" s="136">
        <f t="shared" si="43"/>
        <v>0.1</v>
      </c>
      <c r="AE177" s="136">
        <f t="shared" si="43"/>
        <v>0.1</v>
      </c>
      <c r="AF177" s="136">
        <f t="shared" si="43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44"/>
        <v>0.09</v>
      </c>
      <c r="D178" s="136">
        <f t="shared" si="44"/>
        <v>0.09</v>
      </c>
      <c r="E178" s="136">
        <f t="shared" si="44"/>
        <v>0.09</v>
      </c>
      <c r="F178" s="136">
        <f t="shared" si="44"/>
        <v>0.09</v>
      </c>
      <c r="G178" s="136">
        <f t="shared" si="44"/>
        <v>0.09</v>
      </c>
      <c r="H178" s="136">
        <f t="shared" si="44"/>
        <v>0.09</v>
      </c>
      <c r="I178" s="136">
        <f t="shared" si="44"/>
        <v>0.09</v>
      </c>
      <c r="J178" s="136">
        <f t="shared" si="44"/>
        <v>0.09</v>
      </c>
      <c r="K178" s="136">
        <f t="shared" si="44"/>
        <v>0.09</v>
      </c>
      <c r="L178" s="136">
        <f t="shared" si="44"/>
        <v>0.09</v>
      </c>
      <c r="M178" s="136">
        <f t="shared" si="44"/>
        <v>0.09</v>
      </c>
      <c r="N178" s="136">
        <f t="shared" si="44"/>
        <v>0.09</v>
      </c>
      <c r="O178" s="136">
        <f t="shared" si="44"/>
        <v>0.09</v>
      </c>
      <c r="P178" s="136">
        <f t="shared" si="44"/>
        <v>0.09</v>
      </c>
      <c r="Q178" s="136">
        <f t="shared" si="44"/>
        <v>0.09</v>
      </c>
      <c r="R178" s="136">
        <f t="shared" si="39"/>
        <v>0.09</v>
      </c>
      <c r="S178" s="136">
        <f t="shared" si="39"/>
        <v>0.09</v>
      </c>
      <c r="T178" s="136">
        <f t="shared" si="39"/>
        <v>0.09</v>
      </c>
      <c r="U178" s="136">
        <f t="shared" si="39"/>
        <v>0.09</v>
      </c>
      <c r="V178" s="136">
        <f t="shared" si="39"/>
        <v>0.09</v>
      </c>
      <c r="W178" s="136">
        <f t="shared" si="39"/>
        <v>0.09</v>
      </c>
      <c r="X178" s="136">
        <f t="shared" si="43"/>
        <v>0.09</v>
      </c>
      <c r="Y178" s="136">
        <f t="shared" si="43"/>
        <v>0.09</v>
      </c>
      <c r="Z178" s="136">
        <f t="shared" si="43"/>
        <v>0.09</v>
      </c>
      <c r="AA178" s="136">
        <f t="shared" si="43"/>
        <v>0.09</v>
      </c>
      <c r="AB178" s="136">
        <f t="shared" si="43"/>
        <v>0.09</v>
      </c>
      <c r="AC178" s="136">
        <f t="shared" si="43"/>
        <v>0.09</v>
      </c>
      <c r="AD178" s="136">
        <f t="shared" si="43"/>
        <v>0.09</v>
      </c>
      <c r="AE178" s="136">
        <f t="shared" si="43"/>
        <v>0.09</v>
      </c>
      <c r="AF178" s="136">
        <f t="shared" si="43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44"/>
        <v>0.04</v>
      </c>
      <c r="D179" s="136">
        <f t="shared" si="44"/>
        <v>0.04</v>
      </c>
      <c r="E179" s="136">
        <f t="shared" si="44"/>
        <v>0.04</v>
      </c>
      <c r="F179" s="136">
        <f t="shared" si="44"/>
        <v>0.04</v>
      </c>
      <c r="G179" s="136">
        <f t="shared" si="44"/>
        <v>0.04</v>
      </c>
      <c r="H179" s="136">
        <f t="shared" si="44"/>
        <v>0.04</v>
      </c>
      <c r="I179" s="136">
        <f t="shared" si="44"/>
        <v>0.04</v>
      </c>
      <c r="J179" s="136">
        <f t="shared" si="44"/>
        <v>0.04</v>
      </c>
      <c r="K179" s="136">
        <f t="shared" si="44"/>
        <v>0.04</v>
      </c>
      <c r="L179" s="136">
        <f t="shared" si="44"/>
        <v>0.04</v>
      </c>
      <c r="M179" s="136">
        <f t="shared" si="44"/>
        <v>0.04</v>
      </c>
      <c r="N179" s="136">
        <f t="shared" si="44"/>
        <v>0.04</v>
      </c>
      <c r="O179" s="136">
        <f t="shared" si="44"/>
        <v>0.04</v>
      </c>
      <c r="P179" s="136">
        <f t="shared" si="44"/>
        <v>0.04</v>
      </c>
      <c r="Q179" s="136">
        <f t="shared" si="44"/>
        <v>0.04</v>
      </c>
      <c r="R179" s="136">
        <f t="shared" si="39"/>
        <v>0.04</v>
      </c>
      <c r="S179" s="136">
        <f t="shared" si="39"/>
        <v>0.04</v>
      </c>
      <c r="T179" s="136">
        <f t="shared" si="39"/>
        <v>0.04</v>
      </c>
      <c r="U179" s="136">
        <f t="shared" si="39"/>
        <v>0.04</v>
      </c>
      <c r="V179" s="136">
        <f t="shared" si="39"/>
        <v>0.04</v>
      </c>
      <c r="W179" s="136">
        <f t="shared" si="39"/>
        <v>0.04</v>
      </c>
      <c r="X179" s="136">
        <f t="shared" si="43"/>
        <v>0.04</v>
      </c>
      <c r="Y179" s="136">
        <f t="shared" si="43"/>
        <v>0.04</v>
      </c>
      <c r="Z179" s="136">
        <f t="shared" si="43"/>
        <v>0.04</v>
      </c>
      <c r="AA179" s="136">
        <f t="shared" si="43"/>
        <v>0.04</v>
      </c>
      <c r="AB179" s="136">
        <f t="shared" si="43"/>
        <v>0.04</v>
      </c>
      <c r="AC179" s="136">
        <f t="shared" si="43"/>
        <v>0.04</v>
      </c>
      <c r="AD179" s="136">
        <f t="shared" si="43"/>
        <v>0.04</v>
      </c>
      <c r="AE179" s="136">
        <f t="shared" si="43"/>
        <v>0.04</v>
      </c>
      <c r="AF179" s="136">
        <f t="shared" si="43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44"/>
        <v>2.3E-2</v>
      </c>
      <c r="E180" s="136">
        <f t="shared" si="44"/>
        <v>2.3E-2</v>
      </c>
      <c r="F180" s="136">
        <f t="shared" si="44"/>
        <v>2.3E-2</v>
      </c>
      <c r="G180" s="136">
        <f t="shared" si="44"/>
        <v>2.3E-2</v>
      </c>
      <c r="H180" s="136">
        <f t="shared" si="44"/>
        <v>2.3E-2</v>
      </c>
      <c r="I180" s="136">
        <f t="shared" si="44"/>
        <v>2.3E-2</v>
      </c>
      <c r="J180" s="136">
        <f t="shared" si="44"/>
        <v>2.3E-2</v>
      </c>
      <c r="K180" s="136">
        <f t="shared" si="44"/>
        <v>2.3E-2</v>
      </c>
      <c r="L180" s="136">
        <f t="shared" si="44"/>
        <v>2.3E-2</v>
      </c>
      <c r="M180" s="136">
        <f t="shared" si="44"/>
        <v>2.3E-2</v>
      </c>
      <c r="N180" s="136">
        <f t="shared" si="44"/>
        <v>2.3E-2</v>
      </c>
      <c r="O180" s="136">
        <f t="shared" si="44"/>
        <v>2.3E-2</v>
      </c>
      <c r="P180" s="136">
        <f t="shared" si="44"/>
        <v>2.3E-2</v>
      </c>
      <c r="Q180" s="136">
        <f t="shared" si="44"/>
        <v>2.3E-2</v>
      </c>
      <c r="R180" s="136">
        <f t="shared" si="39"/>
        <v>2.3E-2</v>
      </c>
      <c r="S180" s="136">
        <f t="shared" si="39"/>
        <v>2.3E-2</v>
      </c>
      <c r="T180" s="136">
        <f t="shared" si="39"/>
        <v>2.3E-2</v>
      </c>
      <c r="U180" s="136">
        <f t="shared" si="39"/>
        <v>2.3E-2</v>
      </c>
      <c r="V180" s="136">
        <f t="shared" si="39"/>
        <v>2.3E-2</v>
      </c>
      <c r="W180" s="136">
        <f t="shared" si="39"/>
        <v>2.3E-2</v>
      </c>
      <c r="X180" s="136">
        <f t="shared" si="43"/>
        <v>2.3E-2</v>
      </c>
      <c r="Y180" s="136">
        <f t="shared" si="43"/>
        <v>2.3E-2</v>
      </c>
      <c r="Z180" s="136">
        <f t="shared" si="43"/>
        <v>2.3E-2</v>
      </c>
      <c r="AA180" s="136">
        <f t="shared" si="43"/>
        <v>2.3E-2</v>
      </c>
      <c r="AB180" s="136">
        <f t="shared" si="43"/>
        <v>2.3E-2</v>
      </c>
      <c r="AC180" s="136">
        <f t="shared" si="43"/>
        <v>2.3E-2</v>
      </c>
      <c r="AD180" s="136">
        <f t="shared" si="43"/>
        <v>2.3E-2</v>
      </c>
      <c r="AE180" s="136">
        <f t="shared" si="43"/>
        <v>2.3E-2</v>
      </c>
      <c r="AF180" s="136">
        <f t="shared" si="43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F181" si="45">SUM(C95:C180)</f>
        <v>195.60600000000002</v>
      </c>
      <c r="D181" s="141">
        <f t="shared" si="45"/>
        <v>195.60600000000002</v>
      </c>
      <c r="E181" s="141">
        <f t="shared" si="45"/>
        <v>195.60600000000002</v>
      </c>
      <c r="F181" s="141">
        <f t="shared" si="45"/>
        <v>195.60600000000002</v>
      </c>
      <c r="G181" s="141">
        <f t="shared" si="45"/>
        <v>195.60600000000002</v>
      </c>
      <c r="H181" s="141">
        <f t="shared" si="45"/>
        <v>195.60600000000002</v>
      </c>
      <c r="I181" s="141">
        <f t="shared" si="45"/>
        <v>193.00600000000006</v>
      </c>
      <c r="J181" s="141">
        <f t="shared" si="45"/>
        <v>193.00600000000006</v>
      </c>
      <c r="K181" s="141">
        <f t="shared" si="45"/>
        <v>193.00600000000006</v>
      </c>
      <c r="L181" s="141">
        <f t="shared" si="45"/>
        <v>193.00600000000006</v>
      </c>
      <c r="M181" s="141">
        <f t="shared" si="45"/>
        <v>193.00600000000006</v>
      </c>
      <c r="N181" s="141">
        <f t="shared" si="45"/>
        <v>193.00600000000006</v>
      </c>
      <c r="O181" s="141">
        <f t="shared" si="45"/>
        <v>193.00600000000006</v>
      </c>
      <c r="P181" s="141">
        <f t="shared" si="45"/>
        <v>193.00600000000006</v>
      </c>
      <c r="Q181" s="141">
        <f t="shared" si="45"/>
        <v>193.00600000000006</v>
      </c>
      <c r="R181" s="141">
        <f t="shared" si="45"/>
        <v>193.00600000000006</v>
      </c>
      <c r="S181" s="141">
        <f t="shared" si="45"/>
        <v>193.00600000000006</v>
      </c>
      <c r="T181" s="141">
        <f t="shared" si="45"/>
        <v>193.00600000000006</v>
      </c>
      <c r="U181" s="141">
        <f t="shared" si="45"/>
        <v>193.00600000000006</v>
      </c>
      <c r="V181" s="141">
        <f t="shared" si="45"/>
        <v>193.00600000000006</v>
      </c>
      <c r="W181" s="141">
        <f t="shared" si="45"/>
        <v>193.00600000000006</v>
      </c>
      <c r="X181" s="141">
        <f t="shared" si="45"/>
        <v>193.00600000000006</v>
      </c>
      <c r="Y181" s="141">
        <f t="shared" si="45"/>
        <v>193.00600000000006</v>
      </c>
      <c r="Z181" s="141">
        <f t="shared" si="45"/>
        <v>193.00600000000006</v>
      </c>
      <c r="AA181" s="141">
        <f t="shared" si="45"/>
        <v>193.00600000000006</v>
      </c>
      <c r="AB181" s="141">
        <f t="shared" si="45"/>
        <v>193.00600000000006</v>
      </c>
      <c r="AC181" s="141">
        <f t="shared" si="45"/>
        <v>193.00600000000006</v>
      </c>
      <c r="AD181" s="141">
        <f t="shared" si="45"/>
        <v>193.00600000000006</v>
      </c>
      <c r="AE181" s="141">
        <f t="shared" si="45"/>
        <v>193.00600000000006</v>
      </c>
      <c r="AF181" s="141">
        <f t="shared" si="45"/>
        <v>193.00600000000006</v>
      </c>
      <c r="AG181" s="142">
        <f t="shared" ref="AG181" si="46">SUM(AG95:AG180)</f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47">B183</f>
        <v>0.3</v>
      </c>
      <c r="D183" s="143">
        <f t="shared" si="47"/>
        <v>0.3</v>
      </c>
      <c r="E183" s="143">
        <f t="shared" si="47"/>
        <v>0.3</v>
      </c>
      <c r="F183" s="143">
        <f t="shared" si="47"/>
        <v>0.3</v>
      </c>
      <c r="G183" s="143">
        <f t="shared" si="47"/>
        <v>0.3</v>
      </c>
      <c r="H183" s="143">
        <f t="shared" si="47"/>
        <v>0.3</v>
      </c>
      <c r="I183" s="143">
        <f t="shared" si="47"/>
        <v>0.3</v>
      </c>
      <c r="J183" s="143">
        <f t="shared" si="47"/>
        <v>0.3</v>
      </c>
      <c r="K183" s="143">
        <f t="shared" si="47"/>
        <v>0.3</v>
      </c>
      <c r="L183" s="143">
        <f t="shared" si="47"/>
        <v>0.3</v>
      </c>
      <c r="M183" s="143">
        <f t="shared" si="47"/>
        <v>0.3</v>
      </c>
      <c r="N183" s="143">
        <f t="shared" si="47"/>
        <v>0.3</v>
      </c>
      <c r="O183" s="143">
        <f t="shared" si="47"/>
        <v>0.3</v>
      </c>
      <c r="P183" s="143">
        <f t="shared" si="47"/>
        <v>0.3</v>
      </c>
      <c r="Q183" s="143">
        <f t="shared" si="47"/>
        <v>0.3</v>
      </c>
      <c r="R183" s="143">
        <f t="shared" si="47"/>
        <v>0.3</v>
      </c>
      <c r="S183" s="143">
        <f t="shared" ref="S183:AF188" si="48">R183</f>
        <v>0.3</v>
      </c>
      <c r="T183" s="143">
        <f t="shared" si="48"/>
        <v>0.3</v>
      </c>
      <c r="U183" s="143">
        <f t="shared" si="48"/>
        <v>0.3</v>
      </c>
      <c r="V183" s="143">
        <f t="shared" si="48"/>
        <v>0.3</v>
      </c>
      <c r="W183" s="143">
        <f t="shared" si="48"/>
        <v>0.3</v>
      </c>
      <c r="X183" s="143">
        <f t="shared" si="48"/>
        <v>0.3</v>
      </c>
      <c r="Y183" s="143">
        <f t="shared" si="48"/>
        <v>0.3</v>
      </c>
      <c r="Z183" s="143">
        <f t="shared" si="48"/>
        <v>0.3</v>
      </c>
      <c r="AA183" s="143">
        <f t="shared" si="48"/>
        <v>0.3</v>
      </c>
      <c r="AB183" s="143">
        <f t="shared" si="48"/>
        <v>0.3</v>
      </c>
      <c r="AC183" s="143">
        <f t="shared" si="48"/>
        <v>0.3</v>
      </c>
      <c r="AD183" s="143">
        <f t="shared" si="48"/>
        <v>0.3</v>
      </c>
      <c r="AE183" s="143">
        <f t="shared" si="48"/>
        <v>0.3</v>
      </c>
      <c r="AF183" s="143">
        <f t="shared" si="48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47"/>
        <v>0.4</v>
      </c>
      <c r="D184" s="136">
        <f t="shared" si="47"/>
        <v>0.4</v>
      </c>
      <c r="E184" s="136">
        <f t="shared" si="47"/>
        <v>0.4</v>
      </c>
      <c r="F184" s="136">
        <f t="shared" si="47"/>
        <v>0.4</v>
      </c>
      <c r="G184" s="136">
        <f t="shared" si="47"/>
        <v>0.4</v>
      </c>
      <c r="H184" s="136">
        <f t="shared" si="47"/>
        <v>0.4</v>
      </c>
      <c r="I184" s="136">
        <f t="shared" si="47"/>
        <v>0.4</v>
      </c>
      <c r="J184" s="136">
        <f t="shared" si="47"/>
        <v>0.4</v>
      </c>
      <c r="K184" s="136">
        <f t="shared" si="47"/>
        <v>0.4</v>
      </c>
      <c r="L184" s="136">
        <f t="shared" si="47"/>
        <v>0.4</v>
      </c>
      <c r="M184" s="136">
        <f t="shared" si="47"/>
        <v>0.4</v>
      </c>
      <c r="N184" s="136">
        <f t="shared" si="47"/>
        <v>0.4</v>
      </c>
      <c r="O184" s="136">
        <f t="shared" si="47"/>
        <v>0.4</v>
      </c>
      <c r="P184" s="136">
        <f t="shared" si="47"/>
        <v>0.4</v>
      </c>
      <c r="Q184" s="136">
        <f t="shared" si="47"/>
        <v>0.4</v>
      </c>
      <c r="R184" s="136">
        <f t="shared" si="47"/>
        <v>0.4</v>
      </c>
      <c r="S184" s="136">
        <f t="shared" si="48"/>
        <v>0.4</v>
      </c>
      <c r="T184" s="136">
        <f t="shared" si="48"/>
        <v>0.4</v>
      </c>
      <c r="U184" s="136">
        <f t="shared" si="48"/>
        <v>0.4</v>
      </c>
      <c r="V184" s="136">
        <f>U184</f>
        <v>0.4</v>
      </c>
      <c r="W184" s="136">
        <f>V184</f>
        <v>0.4</v>
      </c>
      <c r="X184" s="136">
        <f t="shared" si="48"/>
        <v>0.4</v>
      </c>
      <c r="Y184" s="136">
        <f t="shared" si="48"/>
        <v>0.4</v>
      </c>
      <c r="Z184" s="136">
        <f t="shared" si="48"/>
        <v>0.4</v>
      </c>
      <c r="AA184" s="136">
        <f t="shared" si="48"/>
        <v>0.4</v>
      </c>
      <c r="AB184" s="136">
        <f t="shared" si="48"/>
        <v>0.4</v>
      </c>
      <c r="AC184" s="136">
        <f t="shared" si="48"/>
        <v>0.4</v>
      </c>
      <c r="AD184" s="136">
        <f t="shared" si="48"/>
        <v>0.4</v>
      </c>
      <c r="AE184" s="136">
        <f t="shared" si="48"/>
        <v>0.4</v>
      </c>
      <c r="AF184" s="136">
        <f t="shared" si="48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47"/>
        <v>1.5</v>
      </c>
      <c r="D185" s="136">
        <f t="shared" si="47"/>
        <v>1.5</v>
      </c>
      <c r="E185" s="136">
        <f t="shared" si="47"/>
        <v>1.5</v>
      </c>
      <c r="F185" s="136">
        <f t="shared" si="47"/>
        <v>1.5</v>
      </c>
      <c r="G185" s="136">
        <f t="shared" si="47"/>
        <v>1.5</v>
      </c>
      <c r="H185" s="136">
        <f t="shared" si="47"/>
        <v>1.5</v>
      </c>
      <c r="I185" s="136">
        <f t="shared" si="47"/>
        <v>1.5</v>
      </c>
      <c r="J185" s="136">
        <f t="shared" si="47"/>
        <v>1.5</v>
      </c>
      <c r="K185" s="136">
        <f t="shared" si="47"/>
        <v>1.5</v>
      </c>
      <c r="L185" s="136">
        <f t="shared" si="47"/>
        <v>1.5</v>
      </c>
      <c r="M185" s="136">
        <f t="shared" si="47"/>
        <v>1.5</v>
      </c>
      <c r="N185" s="136">
        <f t="shared" si="47"/>
        <v>1.5</v>
      </c>
      <c r="O185" s="136">
        <f t="shared" si="47"/>
        <v>1.5</v>
      </c>
      <c r="P185" s="136">
        <f t="shared" si="47"/>
        <v>1.5</v>
      </c>
      <c r="Q185" s="136">
        <f t="shared" si="47"/>
        <v>1.5</v>
      </c>
      <c r="R185" s="136">
        <f t="shared" si="47"/>
        <v>1.5</v>
      </c>
      <c r="S185" s="136">
        <f t="shared" si="48"/>
        <v>1.5</v>
      </c>
      <c r="T185" s="136">
        <f t="shared" si="48"/>
        <v>1.5</v>
      </c>
      <c r="U185" s="136">
        <f t="shared" si="48"/>
        <v>1.5</v>
      </c>
      <c r="V185" s="136">
        <f t="shared" si="48"/>
        <v>1.5</v>
      </c>
      <c r="W185" s="136">
        <f t="shared" si="48"/>
        <v>1.5</v>
      </c>
      <c r="X185" s="136">
        <f t="shared" si="48"/>
        <v>1.5</v>
      </c>
      <c r="Y185" s="136">
        <f t="shared" si="48"/>
        <v>1.5</v>
      </c>
      <c r="Z185" s="136">
        <f t="shared" si="48"/>
        <v>1.5</v>
      </c>
      <c r="AA185" s="136">
        <f t="shared" si="48"/>
        <v>1.5</v>
      </c>
      <c r="AB185" s="136">
        <f t="shared" si="48"/>
        <v>1.5</v>
      </c>
      <c r="AC185" s="136">
        <f t="shared" si="48"/>
        <v>1.5</v>
      </c>
      <c r="AD185" s="136">
        <f t="shared" si="48"/>
        <v>1.5</v>
      </c>
      <c r="AE185" s="136">
        <f t="shared" si="48"/>
        <v>1.5</v>
      </c>
      <c r="AF185" s="136">
        <f t="shared" si="48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47"/>
        <v>0.3</v>
      </c>
      <c r="D186" s="136">
        <f t="shared" si="47"/>
        <v>0.3</v>
      </c>
      <c r="E186" s="136">
        <f t="shared" si="47"/>
        <v>0.3</v>
      </c>
      <c r="F186" s="136">
        <f t="shared" si="47"/>
        <v>0.3</v>
      </c>
      <c r="G186" s="136">
        <f t="shared" si="47"/>
        <v>0.3</v>
      </c>
      <c r="H186" s="136">
        <f t="shared" si="47"/>
        <v>0.3</v>
      </c>
      <c r="I186" s="136">
        <f t="shared" si="47"/>
        <v>0.3</v>
      </c>
      <c r="J186" s="136">
        <f t="shared" si="47"/>
        <v>0.3</v>
      </c>
      <c r="K186" s="136">
        <f t="shared" si="47"/>
        <v>0.3</v>
      </c>
      <c r="L186" s="136">
        <f t="shared" si="47"/>
        <v>0.3</v>
      </c>
      <c r="M186" s="136">
        <f t="shared" si="47"/>
        <v>0.3</v>
      </c>
      <c r="N186" s="136">
        <f t="shared" si="47"/>
        <v>0.3</v>
      </c>
      <c r="O186" s="136">
        <f t="shared" si="47"/>
        <v>0.3</v>
      </c>
      <c r="P186" s="136">
        <f t="shared" si="47"/>
        <v>0.3</v>
      </c>
      <c r="Q186" s="136">
        <f t="shared" si="47"/>
        <v>0.3</v>
      </c>
      <c r="R186" s="136">
        <f t="shared" si="47"/>
        <v>0.3</v>
      </c>
      <c r="S186" s="136">
        <f t="shared" si="48"/>
        <v>0.3</v>
      </c>
      <c r="T186" s="136">
        <f t="shared" si="48"/>
        <v>0.3</v>
      </c>
      <c r="U186" s="136">
        <f t="shared" si="48"/>
        <v>0.3</v>
      </c>
      <c r="V186" s="136">
        <f t="shared" si="48"/>
        <v>0.3</v>
      </c>
      <c r="W186" s="136">
        <f t="shared" si="48"/>
        <v>0.3</v>
      </c>
      <c r="X186" s="136">
        <f t="shared" si="48"/>
        <v>0.3</v>
      </c>
      <c r="Y186" s="136">
        <f t="shared" si="48"/>
        <v>0.3</v>
      </c>
      <c r="Z186" s="136">
        <f t="shared" si="48"/>
        <v>0.3</v>
      </c>
      <c r="AA186" s="136">
        <f t="shared" si="48"/>
        <v>0.3</v>
      </c>
      <c r="AB186" s="136">
        <f t="shared" si="48"/>
        <v>0.3</v>
      </c>
      <c r="AC186" s="136">
        <f t="shared" si="48"/>
        <v>0.3</v>
      </c>
      <c r="AD186" s="136">
        <f t="shared" si="48"/>
        <v>0.3</v>
      </c>
      <c r="AE186" s="136">
        <f t="shared" si="48"/>
        <v>0.3</v>
      </c>
      <c r="AF186" s="136">
        <f t="shared" si="48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47"/>
        <v>0.4</v>
      </c>
      <c r="D187" s="136">
        <f t="shared" si="47"/>
        <v>0.4</v>
      </c>
      <c r="E187" s="136">
        <f t="shared" si="47"/>
        <v>0.4</v>
      </c>
      <c r="F187" s="136">
        <f t="shared" si="47"/>
        <v>0.4</v>
      </c>
      <c r="G187" s="136">
        <f t="shared" si="47"/>
        <v>0.4</v>
      </c>
      <c r="H187" s="136">
        <f t="shared" si="47"/>
        <v>0.4</v>
      </c>
      <c r="I187" s="136">
        <f t="shared" si="47"/>
        <v>0.4</v>
      </c>
      <c r="J187" s="136">
        <f t="shared" si="47"/>
        <v>0.4</v>
      </c>
      <c r="K187" s="136">
        <f t="shared" si="47"/>
        <v>0.4</v>
      </c>
      <c r="L187" s="136">
        <f t="shared" si="47"/>
        <v>0.4</v>
      </c>
      <c r="M187" s="136">
        <f t="shared" si="47"/>
        <v>0.4</v>
      </c>
      <c r="N187" s="136">
        <f t="shared" si="47"/>
        <v>0.4</v>
      </c>
      <c r="O187" s="136">
        <f t="shared" si="47"/>
        <v>0.4</v>
      </c>
      <c r="P187" s="136">
        <f t="shared" si="47"/>
        <v>0.4</v>
      </c>
      <c r="Q187" s="136">
        <f t="shared" si="47"/>
        <v>0.4</v>
      </c>
      <c r="R187" s="136">
        <f t="shared" si="47"/>
        <v>0.4</v>
      </c>
      <c r="S187" s="136">
        <f t="shared" si="48"/>
        <v>0.4</v>
      </c>
      <c r="T187" s="136">
        <f t="shared" si="48"/>
        <v>0.4</v>
      </c>
      <c r="U187" s="136">
        <f t="shared" si="48"/>
        <v>0.4</v>
      </c>
      <c r="V187" s="136">
        <f t="shared" si="48"/>
        <v>0.4</v>
      </c>
      <c r="W187" s="136">
        <f t="shared" si="48"/>
        <v>0.4</v>
      </c>
      <c r="X187" s="136">
        <f t="shared" si="48"/>
        <v>0.4</v>
      </c>
      <c r="Y187" s="136">
        <f t="shared" si="48"/>
        <v>0.4</v>
      </c>
      <c r="Z187" s="136">
        <f t="shared" si="48"/>
        <v>0.4</v>
      </c>
      <c r="AA187" s="136">
        <f t="shared" si="48"/>
        <v>0.4</v>
      </c>
      <c r="AB187" s="136">
        <f t="shared" si="48"/>
        <v>0.4</v>
      </c>
      <c r="AC187" s="136">
        <f t="shared" si="48"/>
        <v>0.4</v>
      </c>
      <c r="AD187" s="136">
        <f t="shared" si="48"/>
        <v>0.4</v>
      </c>
      <c r="AE187" s="136">
        <f t="shared" si="48"/>
        <v>0.4</v>
      </c>
      <c r="AF187" s="136">
        <f t="shared" si="48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47"/>
        <v>0.64</v>
      </c>
      <c r="D188" s="146">
        <f t="shared" si="47"/>
        <v>0.64</v>
      </c>
      <c r="E188" s="146">
        <f t="shared" si="47"/>
        <v>0.64</v>
      </c>
      <c r="F188" s="146">
        <f t="shared" si="47"/>
        <v>0.64</v>
      </c>
      <c r="G188" s="146">
        <f t="shared" si="47"/>
        <v>0.64</v>
      </c>
      <c r="H188" s="146">
        <f t="shared" si="47"/>
        <v>0.64</v>
      </c>
      <c r="I188" s="146">
        <f t="shared" si="47"/>
        <v>0.64</v>
      </c>
      <c r="J188" s="146">
        <f t="shared" si="47"/>
        <v>0.64</v>
      </c>
      <c r="K188" s="146">
        <f t="shared" si="47"/>
        <v>0.64</v>
      </c>
      <c r="L188" s="146">
        <f t="shared" si="47"/>
        <v>0.64</v>
      </c>
      <c r="M188" s="146">
        <f t="shared" si="47"/>
        <v>0.64</v>
      </c>
      <c r="N188" s="146">
        <f t="shared" si="47"/>
        <v>0.64</v>
      </c>
      <c r="O188" s="146">
        <f t="shared" si="47"/>
        <v>0.64</v>
      </c>
      <c r="P188" s="146">
        <f t="shared" si="47"/>
        <v>0.64</v>
      </c>
      <c r="Q188" s="146">
        <f t="shared" si="47"/>
        <v>0.64</v>
      </c>
      <c r="R188" s="146">
        <f t="shared" si="47"/>
        <v>0.64</v>
      </c>
      <c r="S188" s="146">
        <f t="shared" si="48"/>
        <v>0.64</v>
      </c>
      <c r="T188" s="146">
        <f t="shared" si="48"/>
        <v>0.64</v>
      </c>
      <c r="U188" s="146">
        <f t="shared" si="48"/>
        <v>0.64</v>
      </c>
      <c r="V188" s="146">
        <f t="shared" si="48"/>
        <v>0.64</v>
      </c>
      <c r="W188" s="146">
        <f t="shared" si="48"/>
        <v>0.64</v>
      </c>
      <c r="X188" s="146">
        <f t="shared" si="48"/>
        <v>0.64</v>
      </c>
      <c r="Y188" s="146">
        <f t="shared" si="48"/>
        <v>0.64</v>
      </c>
      <c r="Z188" s="146">
        <f t="shared" si="48"/>
        <v>0.64</v>
      </c>
      <c r="AA188" s="146">
        <f t="shared" si="48"/>
        <v>0.64</v>
      </c>
      <c r="AB188" s="146">
        <f t="shared" si="48"/>
        <v>0.64</v>
      </c>
      <c r="AC188" s="146">
        <f t="shared" si="48"/>
        <v>0.64</v>
      </c>
      <c r="AD188" s="146">
        <f t="shared" si="48"/>
        <v>0.64</v>
      </c>
      <c r="AE188" s="146">
        <f t="shared" si="48"/>
        <v>0.64</v>
      </c>
      <c r="AF188" s="146">
        <f t="shared" si="48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49">SUM(C183:C188)</f>
        <v>3.54</v>
      </c>
      <c r="D189" s="149">
        <f t="shared" si="49"/>
        <v>3.54</v>
      </c>
      <c r="E189" s="149">
        <f t="shared" si="49"/>
        <v>3.54</v>
      </c>
      <c r="F189" s="149">
        <f t="shared" si="49"/>
        <v>3.54</v>
      </c>
      <c r="G189" s="149">
        <f t="shared" si="49"/>
        <v>3.54</v>
      </c>
      <c r="H189" s="149">
        <f t="shared" si="49"/>
        <v>3.54</v>
      </c>
      <c r="I189" s="149">
        <f t="shared" si="49"/>
        <v>3.54</v>
      </c>
      <c r="J189" s="149">
        <f t="shared" si="49"/>
        <v>3.54</v>
      </c>
      <c r="K189" s="149">
        <f t="shared" si="49"/>
        <v>3.54</v>
      </c>
      <c r="L189" s="149">
        <f>SUM(L183:L188)</f>
        <v>3.54</v>
      </c>
      <c r="M189" s="149">
        <f t="shared" ref="M189:R189" si="50">SUM(M183:M188)</f>
        <v>3.54</v>
      </c>
      <c r="N189" s="149">
        <f t="shared" si="50"/>
        <v>3.54</v>
      </c>
      <c r="O189" s="149">
        <f t="shared" si="50"/>
        <v>3.54</v>
      </c>
      <c r="P189" s="149">
        <f t="shared" si="50"/>
        <v>3.54</v>
      </c>
      <c r="Q189" s="149">
        <f t="shared" si="50"/>
        <v>3.54</v>
      </c>
      <c r="R189" s="149">
        <f t="shared" si="50"/>
        <v>3.54</v>
      </c>
      <c r="S189" s="149">
        <f>SUM(S183:S188)</f>
        <v>3.54</v>
      </c>
      <c r="T189" s="149">
        <f t="shared" ref="T189:AF189" si="51">SUM(T183:T188)</f>
        <v>3.54</v>
      </c>
      <c r="U189" s="149">
        <f t="shared" si="51"/>
        <v>3.54</v>
      </c>
      <c r="V189" s="149">
        <f t="shared" si="51"/>
        <v>3.54</v>
      </c>
      <c r="W189" s="149">
        <f t="shared" si="51"/>
        <v>3.54</v>
      </c>
      <c r="X189" s="149">
        <f t="shared" si="51"/>
        <v>3.54</v>
      </c>
      <c r="Y189" s="149">
        <f t="shared" si="51"/>
        <v>3.54</v>
      </c>
      <c r="Z189" s="149">
        <f t="shared" si="51"/>
        <v>3.54</v>
      </c>
      <c r="AA189" s="149">
        <f t="shared" si="51"/>
        <v>3.54</v>
      </c>
      <c r="AB189" s="149">
        <f t="shared" si="51"/>
        <v>3.54</v>
      </c>
      <c r="AC189" s="149">
        <f t="shared" si="51"/>
        <v>3.54</v>
      </c>
      <c r="AD189" s="149">
        <f t="shared" si="51"/>
        <v>3.54</v>
      </c>
      <c r="AE189" s="149">
        <f t="shared" si="51"/>
        <v>3.54</v>
      </c>
      <c r="AF189" s="149">
        <f t="shared" si="51"/>
        <v>3.54</v>
      </c>
      <c r="AG189" s="150">
        <f t="shared" ref="AG189" si="52">SUM(AG183:AG188)</f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1061.04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16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16)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16)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53">B71</f>
        <v>1091.74</v>
      </c>
      <c r="U203" s="173">
        <f t="shared" si="53"/>
        <v>1025.74</v>
      </c>
      <c r="V203" s="173">
        <f t="shared" si="53"/>
        <v>1018.6400000000001</v>
      </c>
      <c r="W203" s="173">
        <f t="shared" si="53"/>
        <v>944.94</v>
      </c>
      <c r="X203" s="173">
        <f t="shared" si="53"/>
        <v>908.1400000000001</v>
      </c>
      <c r="Y203" s="173">
        <f t="shared" si="53"/>
        <v>904.1400000000001</v>
      </c>
      <c r="Z203" s="173">
        <f t="shared" si="53"/>
        <v>919.44</v>
      </c>
      <c r="AA203" s="173">
        <f t="shared" si="53"/>
        <v>953.1400000000001</v>
      </c>
      <c r="AB203" s="173">
        <f t="shared" si="53"/>
        <v>962.34</v>
      </c>
      <c r="AC203" s="173">
        <f t="shared" si="53"/>
        <v>1024.1400000000001</v>
      </c>
      <c r="AD203" s="173">
        <f t="shared" si="53"/>
        <v>1037.94</v>
      </c>
      <c r="AE203" s="173">
        <f t="shared" si="53"/>
        <v>1061.04</v>
      </c>
      <c r="AF203" s="173">
        <f t="shared" si="53"/>
        <v>1075.94</v>
      </c>
      <c r="AG203" s="173">
        <f t="shared" si="53"/>
        <v>1148.44</v>
      </c>
      <c r="AH203" s="173">
        <f t="shared" si="53"/>
        <v>1116.2399999999998</v>
      </c>
      <c r="AI203" s="173">
        <f t="shared" si="53"/>
        <v>1081.04</v>
      </c>
      <c r="AJ203" s="173">
        <f t="shared" si="53"/>
        <v>1132.2400000000002</v>
      </c>
      <c r="AK203" s="173">
        <f t="shared" si="53"/>
        <v>1037.67</v>
      </c>
      <c r="AL203" s="173">
        <f t="shared" si="53"/>
        <v>1031.1399999999999</v>
      </c>
      <c r="AM203" s="173">
        <f t="shared" si="53"/>
        <v>1072.44</v>
      </c>
      <c r="AN203" s="173">
        <f t="shared" si="53"/>
        <v>1045.8400000000001</v>
      </c>
      <c r="AO203" s="173">
        <f t="shared" si="53"/>
        <v>1032.94</v>
      </c>
      <c r="AP203" s="173">
        <f t="shared" si="53"/>
        <v>1056.24</v>
      </c>
      <c r="AQ203" s="173">
        <f t="shared" si="53"/>
        <v>1154.08</v>
      </c>
      <c r="AR203" s="173">
        <f t="shared" si="53"/>
        <v>1229.94</v>
      </c>
      <c r="AS203" s="173">
        <f t="shared" si="53"/>
        <v>1261.04</v>
      </c>
      <c r="AT203" s="173">
        <f t="shared" si="53"/>
        <v>1247.8400000000001</v>
      </c>
      <c r="AU203" s="173">
        <f t="shared" si="53"/>
        <v>1213.0400000000002</v>
      </c>
      <c r="AV203" s="173">
        <f t="shared" si="53"/>
        <v>1149.04</v>
      </c>
      <c r="AW203" s="173">
        <f t="shared" si="53"/>
        <v>1067.8300000000002</v>
      </c>
      <c r="AX203" s="173">
        <f t="shared" si="53"/>
        <v>1020.2800000000001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54">B188</f>
        <v>0.64</v>
      </c>
      <c r="C224" s="176">
        <f t="shared" si="54"/>
        <v>0.64</v>
      </c>
      <c r="D224" s="176">
        <f t="shared" si="54"/>
        <v>0.64</v>
      </c>
      <c r="E224" s="176">
        <f t="shared" si="54"/>
        <v>0.64</v>
      </c>
      <c r="F224" s="176">
        <f t="shared" si="54"/>
        <v>0.64</v>
      </c>
      <c r="G224" s="176">
        <f t="shared" si="54"/>
        <v>0.64</v>
      </c>
      <c r="H224" s="176">
        <f t="shared" si="54"/>
        <v>0.64</v>
      </c>
      <c r="I224" s="176">
        <f t="shared" si="54"/>
        <v>0.64</v>
      </c>
      <c r="J224" s="176">
        <f t="shared" si="54"/>
        <v>0.64</v>
      </c>
      <c r="K224" s="176">
        <f t="shared" si="54"/>
        <v>0.64</v>
      </c>
      <c r="L224" s="176">
        <f t="shared" si="54"/>
        <v>0.64</v>
      </c>
      <c r="M224" s="176">
        <f t="shared" si="54"/>
        <v>0.64</v>
      </c>
      <c r="N224" s="176">
        <f t="shared" si="54"/>
        <v>0.64</v>
      </c>
      <c r="O224" s="176">
        <f t="shared" si="54"/>
        <v>0.64</v>
      </c>
      <c r="P224" s="176">
        <f t="shared" si="54"/>
        <v>0.64</v>
      </c>
      <c r="Q224" s="176">
        <f t="shared" si="54"/>
        <v>0.64</v>
      </c>
      <c r="R224" s="176">
        <f t="shared" si="54"/>
        <v>0.64</v>
      </c>
      <c r="S224" s="176">
        <f t="shared" si="54"/>
        <v>0.64</v>
      </c>
      <c r="T224" s="176">
        <f t="shared" si="54"/>
        <v>0.64</v>
      </c>
      <c r="U224" s="176">
        <f t="shared" si="54"/>
        <v>0.64</v>
      </c>
      <c r="V224" s="176">
        <f t="shared" si="54"/>
        <v>0.64</v>
      </c>
      <c r="W224" s="176">
        <f t="shared" si="54"/>
        <v>0.64</v>
      </c>
      <c r="X224" s="176">
        <f t="shared" si="54"/>
        <v>0.64</v>
      </c>
      <c r="Y224" s="176">
        <f t="shared" si="54"/>
        <v>0.64</v>
      </c>
      <c r="Z224" s="176">
        <f t="shared" si="54"/>
        <v>0.64</v>
      </c>
      <c r="AA224" s="176">
        <f t="shared" si="54"/>
        <v>0.64</v>
      </c>
      <c r="AB224" s="176">
        <f t="shared" si="54"/>
        <v>0.64</v>
      </c>
      <c r="AC224" s="176">
        <f t="shared" si="54"/>
        <v>0.64</v>
      </c>
      <c r="AD224" s="176">
        <f t="shared" si="54"/>
        <v>0.64</v>
      </c>
      <c r="AE224" s="176">
        <f t="shared" si="54"/>
        <v>0.64</v>
      </c>
      <c r="AF224" s="176">
        <f t="shared" si="54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55">IF(C192&lt;100,"",C192-520)</f>
        <v/>
      </c>
      <c r="D225" s="120" t="str">
        <f t="shared" si="55"/>
        <v/>
      </c>
      <c r="E225" s="120" t="str">
        <f t="shared" si="55"/>
        <v/>
      </c>
      <c r="F225" s="120" t="str">
        <f t="shared" si="55"/>
        <v/>
      </c>
      <c r="G225" s="120" t="str">
        <f t="shared" si="55"/>
        <v/>
      </c>
      <c r="H225" s="120" t="str">
        <f t="shared" si="55"/>
        <v/>
      </c>
      <c r="I225" s="120" t="str">
        <f t="shared" si="55"/>
        <v/>
      </c>
      <c r="J225" s="120" t="str">
        <f t="shared" si="55"/>
        <v/>
      </c>
      <c r="K225" s="120" t="str">
        <f t="shared" si="55"/>
        <v/>
      </c>
      <c r="L225" s="120" t="str">
        <f t="shared" si="55"/>
        <v/>
      </c>
      <c r="M225" s="120" t="str">
        <f t="shared" si="55"/>
        <v/>
      </c>
      <c r="N225" s="120" t="str">
        <f t="shared" si="55"/>
        <v/>
      </c>
      <c r="O225" s="120" t="str">
        <f t="shared" si="55"/>
        <v/>
      </c>
      <c r="P225" s="120" t="str">
        <f t="shared" si="55"/>
        <v/>
      </c>
      <c r="Q225" s="120" t="str">
        <f t="shared" si="55"/>
        <v/>
      </c>
      <c r="R225" s="120" t="str">
        <f t="shared" si="55"/>
        <v/>
      </c>
      <c r="S225" s="120" t="str">
        <f t="shared" si="55"/>
        <v/>
      </c>
      <c r="T225" s="120" t="str">
        <f t="shared" si="55"/>
        <v/>
      </c>
      <c r="U225" s="120" t="str">
        <f t="shared" si="55"/>
        <v/>
      </c>
      <c r="V225" s="120" t="str">
        <f t="shared" si="55"/>
        <v/>
      </c>
      <c r="W225" s="120" t="str">
        <f t="shared" si="55"/>
        <v/>
      </c>
      <c r="X225" s="120" t="str">
        <f t="shared" si="55"/>
        <v/>
      </c>
      <c r="Y225" s="120" t="str">
        <f t="shared" si="55"/>
        <v/>
      </c>
      <c r="Z225" s="120" t="str">
        <f t="shared" si="55"/>
        <v/>
      </c>
      <c r="AA225" s="120" t="str">
        <f t="shared" si="55"/>
        <v/>
      </c>
      <c r="AB225" s="120" t="str">
        <f t="shared" si="55"/>
        <v/>
      </c>
      <c r="AC225" s="120" t="str">
        <f t="shared" si="55"/>
        <v/>
      </c>
      <c r="AD225" s="120" t="str">
        <f t="shared" si="55"/>
        <v/>
      </c>
      <c r="AE225" s="120" t="str">
        <f t="shared" si="55"/>
        <v/>
      </c>
      <c r="AF225" s="120" t="str">
        <f t="shared" si="55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56">IF(B193&lt;100,"",B193-620)</f>
        <v/>
      </c>
      <c r="C226" s="120" t="str">
        <f t="shared" si="56"/>
        <v/>
      </c>
      <c r="D226" s="120" t="str">
        <f t="shared" si="56"/>
        <v/>
      </c>
      <c r="E226" s="120" t="str">
        <f t="shared" si="56"/>
        <v/>
      </c>
      <c r="F226" s="120" t="str">
        <f t="shared" si="56"/>
        <v/>
      </c>
      <c r="G226" s="120" t="str">
        <f t="shared" si="56"/>
        <v/>
      </c>
      <c r="H226" s="120" t="str">
        <f t="shared" si="56"/>
        <v/>
      </c>
      <c r="I226" s="120" t="str">
        <f t="shared" si="56"/>
        <v/>
      </c>
      <c r="J226" s="120" t="str">
        <f t="shared" si="56"/>
        <v/>
      </c>
      <c r="K226" s="120" t="str">
        <f t="shared" si="56"/>
        <v/>
      </c>
      <c r="L226" s="120" t="str">
        <f t="shared" si="56"/>
        <v/>
      </c>
      <c r="M226" s="120" t="str">
        <f t="shared" si="56"/>
        <v/>
      </c>
      <c r="N226" s="120" t="str">
        <f t="shared" si="56"/>
        <v/>
      </c>
      <c r="O226" s="120" t="str">
        <f t="shared" si="56"/>
        <v/>
      </c>
      <c r="P226" s="120" t="str">
        <f t="shared" si="56"/>
        <v/>
      </c>
      <c r="Q226" s="120" t="str">
        <f t="shared" si="56"/>
        <v/>
      </c>
      <c r="R226" s="120" t="str">
        <f t="shared" si="56"/>
        <v/>
      </c>
      <c r="S226" s="120" t="str">
        <f t="shared" si="56"/>
        <v/>
      </c>
      <c r="T226" s="120" t="str">
        <f t="shared" si="56"/>
        <v/>
      </c>
      <c r="U226" s="120" t="str">
        <f t="shared" si="56"/>
        <v/>
      </c>
      <c r="V226" s="120" t="str">
        <f t="shared" si="56"/>
        <v/>
      </c>
      <c r="W226" s="120" t="str">
        <f t="shared" si="56"/>
        <v/>
      </c>
      <c r="X226" s="120" t="str">
        <f t="shared" si="56"/>
        <v/>
      </c>
      <c r="Y226" s="120" t="str">
        <f t="shared" si="56"/>
        <v/>
      </c>
      <c r="Z226" s="120" t="str">
        <f t="shared" si="56"/>
        <v/>
      </c>
      <c r="AA226" s="120" t="str">
        <f t="shared" si="56"/>
        <v/>
      </c>
      <c r="AB226" s="120" t="str">
        <f t="shared" si="56"/>
        <v/>
      </c>
      <c r="AC226" s="120" t="str">
        <f t="shared" si="56"/>
        <v/>
      </c>
      <c r="AD226" s="120" t="str">
        <f t="shared" si="56"/>
        <v/>
      </c>
      <c r="AE226" s="120" t="str">
        <f t="shared" si="56"/>
        <v/>
      </c>
      <c r="AF226" s="120" t="str">
        <f t="shared" si="56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57">IF(B194&lt;100,"",B194-330)</f>
        <v/>
      </c>
      <c r="C227" s="120" t="str">
        <f t="shared" si="57"/>
        <v/>
      </c>
      <c r="D227" s="120" t="str">
        <f t="shared" si="57"/>
        <v/>
      </c>
      <c r="E227" s="120" t="str">
        <f t="shared" si="57"/>
        <v/>
      </c>
      <c r="F227" s="120" t="str">
        <f t="shared" si="57"/>
        <v/>
      </c>
      <c r="G227" s="120" t="str">
        <f t="shared" si="57"/>
        <v/>
      </c>
      <c r="H227" s="120" t="str">
        <f t="shared" si="57"/>
        <v/>
      </c>
      <c r="I227" s="120" t="str">
        <f t="shared" si="57"/>
        <v/>
      </c>
      <c r="J227" s="120" t="str">
        <f t="shared" si="57"/>
        <v/>
      </c>
      <c r="K227" s="120" t="str">
        <f t="shared" si="57"/>
        <v/>
      </c>
      <c r="L227" s="120" t="str">
        <f t="shared" si="57"/>
        <v/>
      </c>
      <c r="M227" s="120" t="str">
        <f t="shared" si="57"/>
        <v/>
      </c>
      <c r="N227" s="120" t="str">
        <f t="shared" si="57"/>
        <v/>
      </c>
      <c r="O227" s="120" t="str">
        <f t="shared" si="57"/>
        <v/>
      </c>
      <c r="P227" s="120" t="str">
        <f t="shared" si="57"/>
        <v/>
      </c>
      <c r="Q227" s="120" t="str">
        <f t="shared" si="57"/>
        <v/>
      </c>
      <c r="R227" s="120" t="str">
        <f t="shared" si="57"/>
        <v/>
      </c>
      <c r="S227" s="120" t="str">
        <f t="shared" si="57"/>
        <v/>
      </c>
      <c r="T227" s="120" t="str">
        <f t="shared" si="57"/>
        <v/>
      </c>
      <c r="U227" s="120" t="str">
        <f t="shared" si="57"/>
        <v/>
      </c>
      <c r="V227" s="120" t="str">
        <f t="shared" si="57"/>
        <v/>
      </c>
      <c r="W227" s="120" t="str">
        <f t="shared" si="57"/>
        <v/>
      </c>
      <c r="X227" s="120" t="str">
        <f t="shared" si="57"/>
        <v/>
      </c>
      <c r="Y227" s="120" t="str">
        <f t="shared" si="57"/>
        <v/>
      </c>
      <c r="Z227" s="120" t="str">
        <f t="shared" si="57"/>
        <v/>
      </c>
      <c r="AA227" s="120" t="str">
        <f t="shared" si="57"/>
        <v/>
      </c>
      <c r="AB227" s="120" t="str">
        <f t="shared" si="57"/>
        <v/>
      </c>
      <c r="AC227" s="120" t="str">
        <f t="shared" si="57"/>
        <v/>
      </c>
      <c r="AD227" s="120" t="str">
        <f t="shared" si="57"/>
        <v/>
      </c>
      <c r="AE227" s="120" t="str">
        <f t="shared" si="57"/>
        <v/>
      </c>
      <c r="AF227" s="120" t="str">
        <f t="shared" si="57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58">IF(C195&lt;100,"",C195-1500)</f>
        <v/>
      </c>
      <c r="D228" s="120" t="str">
        <f t="shared" si="58"/>
        <v/>
      </c>
      <c r="E228" s="120" t="str">
        <f t="shared" si="58"/>
        <v/>
      </c>
      <c r="F228" s="120" t="str">
        <f t="shared" si="58"/>
        <v/>
      </c>
      <c r="G228" s="120" t="str">
        <f t="shared" si="58"/>
        <v/>
      </c>
      <c r="H228" s="120" t="str">
        <f t="shared" si="58"/>
        <v/>
      </c>
      <c r="I228" s="120" t="str">
        <f t="shared" si="58"/>
        <v/>
      </c>
      <c r="J228" s="120" t="str">
        <f t="shared" si="58"/>
        <v/>
      </c>
      <c r="K228" s="120" t="str">
        <f t="shared" si="58"/>
        <v/>
      </c>
      <c r="L228" s="120" t="str">
        <f t="shared" si="58"/>
        <v/>
      </c>
      <c r="M228" s="120" t="str">
        <f t="shared" si="58"/>
        <v/>
      </c>
      <c r="N228" s="120" t="str">
        <f t="shared" si="58"/>
        <v/>
      </c>
      <c r="O228" s="120" t="str">
        <f t="shared" si="58"/>
        <v/>
      </c>
      <c r="P228" s="120" t="str">
        <f t="shared" si="58"/>
        <v/>
      </c>
      <c r="Q228" s="120" t="str">
        <f t="shared" si="58"/>
        <v/>
      </c>
      <c r="R228" s="120" t="str">
        <f t="shared" si="58"/>
        <v/>
      </c>
      <c r="S228" s="120" t="str">
        <f t="shared" si="58"/>
        <v/>
      </c>
      <c r="T228" s="120" t="str">
        <f t="shared" si="58"/>
        <v/>
      </c>
      <c r="U228" s="120" t="str">
        <f t="shared" si="58"/>
        <v/>
      </c>
      <c r="V228" s="120" t="str">
        <f t="shared" si="58"/>
        <v/>
      </c>
      <c r="W228" s="120" t="str">
        <f t="shared" si="58"/>
        <v/>
      </c>
      <c r="X228" s="120" t="str">
        <f t="shared" si="58"/>
        <v/>
      </c>
      <c r="Y228" s="120" t="str">
        <f t="shared" si="58"/>
        <v/>
      </c>
      <c r="Z228" s="120" t="str">
        <f t="shared" si="58"/>
        <v/>
      </c>
      <c r="AA228" s="120" t="str">
        <f t="shared" si="58"/>
        <v/>
      </c>
      <c r="AB228" s="120" t="str">
        <f t="shared" si="58"/>
        <v/>
      </c>
      <c r="AC228" s="120" t="str">
        <f t="shared" si="58"/>
        <v/>
      </c>
      <c r="AD228" s="120" t="str">
        <f t="shared" si="58"/>
        <v/>
      </c>
      <c r="AE228" s="120" t="str">
        <f t="shared" si="58"/>
        <v/>
      </c>
      <c r="AF228" s="120" t="str">
        <f t="shared" si="58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869" priority="251">
      <formula>S$9&gt;=20/24</formula>
    </cfRule>
    <cfRule type="expression" dxfId="3868" priority="252">
      <formula>AND(S$9&gt;=14/24,S$9&lt;20/24)</formula>
    </cfRule>
    <cfRule type="expression" dxfId="3867" priority="253">
      <formula>AND(S$9&gt;=8/24,S$9&lt;14/24)</formula>
    </cfRule>
    <cfRule type="expression" dxfId="3866" priority="254">
      <formula>S$9&lt;8/24</formula>
    </cfRule>
  </conditionalFormatting>
  <conditionalFormatting sqref="B8:AF10 AA76:AF76 C76:Q76 L37:U38 L36:Q36 C53:AF53 C77:AF77 C183:AF189 M42 L34:Q34 N40:Q45 L39:Q39 S39:U39 AA54:AF57 R12:T12 C65:AF75 H78:Q78 N59:Q64 C78:G85 C54:K54 C55:J58 K57:Q58 K55:T56 V37:V39 U12:Z13 W37:Z41 H79:Z85 L50:AF52 AA78:AF85">
    <cfRule type="expression" dxfId="3865" priority="247">
      <formula>B$9&gt;=20/24</formula>
    </cfRule>
    <cfRule type="expression" dxfId="3864" priority="248">
      <formula>AND(B$9&gt;=14/24,B$9&lt;20/24)</formula>
    </cfRule>
    <cfRule type="expression" dxfId="3863" priority="249">
      <formula>AND(B$9&gt;=8/24,B$9&lt;14/24)</formula>
    </cfRule>
    <cfRule type="expression" dxfId="3862" priority="250">
      <formula>B$9&lt;8/24</formula>
    </cfRule>
  </conditionalFormatting>
  <conditionalFormatting sqref="B181:AF181">
    <cfRule type="expression" dxfId="3861" priority="243">
      <formula>B$9&gt;=20/24</formula>
    </cfRule>
    <cfRule type="expression" dxfId="3860" priority="244">
      <formula>AND(B$9&gt;=14/24,B$9&lt;20/24)</formula>
    </cfRule>
    <cfRule type="expression" dxfId="3859" priority="245">
      <formula>AND(B$9&gt;=8/24,B$9&lt;14/24)</formula>
    </cfRule>
    <cfRule type="expression" dxfId="3858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857" priority="238">
      <formula>L$9&gt;=20/24</formula>
    </cfRule>
    <cfRule type="expression" dxfId="3856" priority="239">
      <formula>AND(L$9&gt;=14/24,L$9&lt;20/24)</formula>
    </cfRule>
    <cfRule type="expression" dxfId="3855" priority="240">
      <formula>AND(L$9&gt;=8/24,L$9&lt;14/24)</formula>
    </cfRule>
    <cfRule type="expression" dxfId="3854" priority="241">
      <formula>L$9&lt;8/24</formula>
    </cfRule>
  </conditionalFormatting>
  <conditionalFormatting sqref="L40:M41">
    <cfRule type="expression" dxfId="3853" priority="234">
      <formula>L$9&gt;=20/24</formula>
    </cfRule>
    <cfRule type="expression" dxfId="3852" priority="235">
      <formula>AND(L$9&gt;=14/24,L$9&lt;20/24)</formula>
    </cfRule>
    <cfRule type="expression" dxfId="3851" priority="236">
      <formula>AND(L$9&gt;=8/24,L$9&lt;14/24)</formula>
    </cfRule>
    <cfRule type="expression" dxfId="3850" priority="237">
      <formula>L$9&lt;8/24</formula>
    </cfRule>
  </conditionalFormatting>
  <conditionalFormatting sqref="U14:Z14">
    <cfRule type="expression" dxfId="3849" priority="230">
      <formula>U$9&gt;=20/24</formula>
    </cfRule>
    <cfRule type="expression" dxfId="3848" priority="231">
      <formula>AND(U$9&gt;=14/24,U$9&lt;20/24)</formula>
    </cfRule>
    <cfRule type="expression" dxfId="3847" priority="232">
      <formula>AND(U$9&gt;=8/24,U$9&lt;14/24)</formula>
    </cfRule>
    <cfRule type="expression" dxfId="3846" priority="233">
      <formula>U$9&lt;8/24</formula>
    </cfRule>
  </conditionalFormatting>
  <conditionalFormatting sqref="R36:Z36">
    <cfRule type="expression" dxfId="3845" priority="226">
      <formula>R$9&gt;=20/24</formula>
    </cfRule>
    <cfRule type="expression" dxfId="3844" priority="227">
      <formula>AND(R$9&gt;=14/24,R$9&lt;20/24)</formula>
    </cfRule>
    <cfRule type="expression" dxfId="3843" priority="228">
      <formula>AND(R$9&gt;=8/24,R$9&lt;14/24)</formula>
    </cfRule>
    <cfRule type="expression" dxfId="3842" priority="229">
      <formula>R$9&lt;8/24</formula>
    </cfRule>
  </conditionalFormatting>
  <conditionalFormatting sqref="R54:Z54">
    <cfRule type="expression" dxfId="3841" priority="222">
      <formula>R$9&gt;=20/24</formula>
    </cfRule>
    <cfRule type="expression" dxfId="3840" priority="223">
      <formula>AND(R$9&gt;=14/24,R$9&lt;20/24)</formula>
    </cfRule>
    <cfRule type="expression" dxfId="3839" priority="224">
      <formula>AND(R$9&gt;=8/24,R$9&lt;14/24)</formula>
    </cfRule>
    <cfRule type="expression" dxfId="3838" priority="225">
      <formula>R$9&lt;8/24</formula>
    </cfRule>
  </conditionalFormatting>
  <conditionalFormatting sqref="R76:Z76">
    <cfRule type="expression" dxfId="3837" priority="218">
      <formula>R$9&gt;=20/24</formula>
    </cfRule>
    <cfRule type="expression" dxfId="3836" priority="219">
      <formula>AND(R$9&gt;=14/24,R$9&lt;20/24)</formula>
    </cfRule>
    <cfRule type="expression" dxfId="3835" priority="220">
      <formula>AND(R$9&gt;=8/24,R$9&lt;14/24)</formula>
    </cfRule>
    <cfRule type="expression" dxfId="3834" priority="221">
      <formula>R$9&lt;8/24</formula>
    </cfRule>
  </conditionalFormatting>
  <conditionalFormatting sqref="R78:Z78">
    <cfRule type="expression" dxfId="3833" priority="214">
      <formula>R$9&gt;=20/24</formula>
    </cfRule>
    <cfRule type="expression" dxfId="3832" priority="215">
      <formula>AND(R$9&gt;=14/24,R$9&lt;20/24)</formula>
    </cfRule>
    <cfRule type="expression" dxfId="3831" priority="216">
      <formula>AND(R$9&gt;=8/24,R$9&lt;14/24)</formula>
    </cfRule>
    <cfRule type="expression" dxfId="3830" priority="217">
      <formula>R$9&lt;8/24</formula>
    </cfRule>
  </conditionalFormatting>
  <conditionalFormatting sqref="R26:T30 L12:Q14 L16:Q17 L21:Q31 L19:Q19">
    <cfRule type="expression" dxfId="3829" priority="210">
      <formula>L$9&gt;=20/24</formula>
    </cfRule>
    <cfRule type="expression" dxfId="3828" priority="211">
      <formula>AND(L$9&gt;=14/24,L$9&lt;20/24)</formula>
    </cfRule>
    <cfRule type="expression" dxfId="3827" priority="212">
      <formula>AND(L$9&gt;=8/24,L$9&lt;14/24)</formula>
    </cfRule>
    <cfRule type="expression" dxfId="3826" priority="213">
      <formula>L$9&lt;8/24</formula>
    </cfRule>
  </conditionalFormatting>
  <conditionalFormatting sqref="L46:Q46">
    <cfRule type="expression" dxfId="3825" priority="206">
      <formula>L$9&gt;=20/24</formula>
    </cfRule>
    <cfRule type="expression" dxfId="3824" priority="207">
      <formula>AND(L$9&gt;=14/24,L$9&lt;20/24)</formula>
    </cfRule>
    <cfRule type="expression" dxfId="3823" priority="208">
      <formula>AND(L$9&gt;=8/24,L$9&lt;14/24)</formula>
    </cfRule>
    <cfRule type="expression" dxfId="3822" priority="209">
      <formula>L$9&lt;8/24</formula>
    </cfRule>
  </conditionalFormatting>
  <conditionalFormatting sqref="L47:Q47">
    <cfRule type="expression" dxfId="3821" priority="202">
      <formula>L$9&gt;=20/24</formula>
    </cfRule>
    <cfRule type="expression" dxfId="3820" priority="203">
      <formula>AND(L$9&gt;=14/24,L$9&lt;20/24)</formula>
    </cfRule>
    <cfRule type="expression" dxfId="3819" priority="204">
      <formula>AND(L$9&gt;=8/24,L$9&lt;14/24)</formula>
    </cfRule>
    <cfRule type="expression" dxfId="3818" priority="205">
      <formula>L$9&lt;8/24</formula>
    </cfRule>
  </conditionalFormatting>
  <conditionalFormatting sqref="L42:L45 M43:M45">
    <cfRule type="expression" dxfId="3817" priority="198">
      <formula>L$9&gt;=20/24</formula>
    </cfRule>
    <cfRule type="expression" dxfId="3816" priority="199">
      <formula>AND(L$9&gt;=14/24,L$9&lt;20/24)</formula>
    </cfRule>
    <cfRule type="expression" dxfId="3815" priority="200">
      <formula>AND(L$9&gt;=8/24,L$9&lt;14/24)</formula>
    </cfRule>
    <cfRule type="expression" dxfId="3814" priority="201">
      <formula>L$9&lt;8/24</formula>
    </cfRule>
  </conditionalFormatting>
  <conditionalFormatting sqref="R34:AD34">
    <cfRule type="expression" dxfId="3813" priority="194">
      <formula>R$9&gt;=20/24</formula>
    </cfRule>
    <cfRule type="expression" dxfId="3812" priority="195">
      <formula>AND(R$9&gt;=14/24,R$9&lt;20/24)</formula>
    </cfRule>
    <cfRule type="expression" dxfId="3811" priority="196">
      <formula>AND(R$9&gt;=8/24,R$9&lt;14/24)</formula>
    </cfRule>
    <cfRule type="expression" dxfId="3810" priority="197">
      <formula>R$9&lt;8/24</formula>
    </cfRule>
  </conditionalFormatting>
  <conditionalFormatting sqref="R13:T14 R16:Z17 R21:AA31 R19:AA19">
    <cfRule type="expression" dxfId="3809" priority="190">
      <formula>R$9&gt;=20/24</formula>
    </cfRule>
    <cfRule type="expression" dxfId="3808" priority="191">
      <formula>AND(R$9&gt;=14/24,R$9&lt;20/24)</formula>
    </cfRule>
    <cfRule type="expression" dxfId="3807" priority="192">
      <formula>AND(R$9&gt;=8/24,R$9&lt;14/24)</formula>
    </cfRule>
    <cfRule type="expression" dxfId="3806" priority="193">
      <formula>R$9&lt;8/24</formula>
    </cfRule>
  </conditionalFormatting>
  <conditionalFormatting sqref="R39:R45 S40:V45 W42:Z45">
    <cfRule type="expression" dxfId="3805" priority="186">
      <formula>R$9&gt;=20/24</formula>
    </cfRule>
    <cfRule type="expression" dxfId="3804" priority="187">
      <formula>AND(R$9&gt;=14/24,R$9&lt;20/24)</formula>
    </cfRule>
    <cfRule type="expression" dxfId="3803" priority="188">
      <formula>AND(R$9&gt;=8/24,R$9&lt;14/24)</formula>
    </cfRule>
    <cfRule type="expression" dxfId="3802" priority="189">
      <formula>R$9&lt;8/24</formula>
    </cfRule>
  </conditionalFormatting>
  <conditionalFormatting sqref="R46:Z46">
    <cfRule type="expression" dxfId="3801" priority="182">
      <formula>R$9&gt;=20/24</formula>
    </cfRule>
    <cfRule type="expression" dxfId="3800" priority="183">
      <formula>AND(R$9&gt;=14/24,R$9&lt;20/24)</formula>
    </cfRule>
    <cfRule type="expression" dxfId="3799" priority="184">
      <formula>AND(R$9&gt;=8/24,R$9&lt;14/24)</formula>
    </cfRule>
    <cfRule type="expression" dxfId="3798" priority="185">
      <formula>R$9&lt;8/24</formula>
    </cfRule>
  </conditionalFormatting>
  <conditionalFormatting sqref="R47:Z47">
    <cfRule type="expression" dxfId="3797" priority="178">
      <formula>R$9&gt;=20/24</formula>
    </cfRule>
    <cfRule type="expression" dxfId="3796" priority="179">
      <formula>AND(R$9&gt;=14/24,R$9&lt;20/24)</formula>
    </cfRule>
    <cfRule type="expression" dxfId="3795" priority="180">
      <formula>AND(R$9&gt;=8/24,R$9&lt;14/24)</formula>
    </cfRule>
    <cfRule type="expression" dxfId="3794" priority="181">
      <formula>R$9&lt;8/24</formula>
    </cfRule>
  </conditionalFormatting>
  <conditionalFormatting sqref="R57:Z64 AA58:AF64">
    <cfRule type="expression" dxfId="3793" priority="174">
      <formula>R$9&gt;=20/24</formula>
    </cfRule>
    <cfRule type="expression" dxfId="3792" priority="175">
      <formula>AND(R$9&gt;=14/24,R$9&lt;20/24)</formula>
    </cfRule>
    <cfRule type="expression" dxfId="3791" priority="176">
      <formula>AND(R$9&gt;=8/24,R$9&lt;14/24)</formula>
    </cfRule>
    <cfRule type="expression" dxfId="3790" priority="177">
      <formula>R$9&lt;8/24</formula>
    </cfRule>
  </conditionalFormatting>
  <conditionalFormatting sqref="AA89:AF92">
    <cfRule type="expression" dxfId="3789" priority="170">
      <formula>AA$9&gt;=20/24</formula>
    </cfRule>
    <cfRule type="expression" dxfId="3788" priority="171">
      <formula>AND(AA$9&gt;=14/24,AA$9&lt;20/24)</formula>
    </cfRule>
    <cfRule type="expression" dxfId="3787" priority="172">
      <formula>AND(AA$9&gt;=8/24,AA$9&lt;14/24)</formula>
    </cfRule>
    <cfRule type="expression" dxfId="3786" priority="173">
      <formula>AA$9&lt;8/24</formula>
    </cfRule>
  </conditionalFormatting>
  <conditionalFormatting sqref="H64:K64 C59:K59">
    <cfRule type="expression" dxfId="3785" priority="166">
      <formula>C$9&gt;=20/24</formula>
    </cfRule>
    <cfRule type="expression" dxfId="3784" priority="167">
      <formula>AND(C$9&gt;=14/24,C$9&lt;20/24)</formula>
    </cfRule>
    <cfRule type="expression" dxfId="3783" priority="168">
      <formula>AND(C$9&gt;=8/24,C$9&lt;14/24)</formula>
    </cfRule>
    <cfRule type="expression" dxfId="3782" priority="169">
      <formula>C$9&lt;8/24</formula>
    </cfRule>
  </conditionalFormatting>
  <conditionalFormatting sqref="C89:K92">
    <cfRule type="expression" dxfId="3781" priority="162">
      <formula>C$9&gt;=20/24</formula>
    </cfRule>
    <cfRule type="expression" dxfId="3780" priority="163">
      <formula>AND(C$9&gt;=14/24,C$9&lt;20/24)</formula>
    </cfRule>
    <cfRule type="expression" dxfId="3779" priority="164">
      <formula>AND(C$9&gt;=8/24,C$9&lt;14/24)</formula>
    </cfRule>
    <cfRule type="expression" dxfId="3778" priority="165">
      <formula>C$9&lt;8/24</formula>
    </cfRule>
  </conditionalFormatting>
  <conditionalFormatting sqref="L89:Q92">
    <cfRule type="expression" dxfId="3777" priority="158">
      <formula>L$9&gt;=20/24</formula>
    </cfRule>
    <cfRule type="expression" dxfId="3776" priority="159">
      <formula>AND(L$9&gt;=14/24,L$9&lt;20/24)</formula>
    </cfRule>
    <cfRule type="expression" dxfId="3775" priority="160">
      <formula>AND(L$9&gt;=8/24,L$9&lt;14/24)</formula>
    </cfRule>
    <cfRule type="expression" dxfId="3774" priority="161">
      <formula>L$9&lt;8/24</formula>
    </cfRule>
  </conditionalFormatting>
  <conditionalFormatting sqref="R89:Z92">
    <cfRule type="expression" dxfId="3773" priority="154">
      <formula>R$9&gt;=20/24</formula>
    </cfRule>
    <cfRule type="expression" dxfId="3772" priority="155">
      <formula>AND(R$9&gt;=14/24,R$9&lt;20/24)</formula>
    </cfRule>
    <cfRule type="expression" dxfId="3771" priority="156">
      <formula>AND(R$9&gt;=8/24,R$9&lt;14/24)</formula>
    </cfRule>
    <cfRule type="expression" dxfId="3770" priority="157">
      <formula>R$9&lt;8/24</formula>
    </cfRule>
  </conditionalFormatting>
  <conditionalFormatting sqref="C34:AF35 L45 C46:L47 C43:L44 M43:U47 C36:U42 L16:AA17 L21:AA31 L19:AA19 L12:AA14 C48:AF53 V36:AF47">
    <cfRule type="expression" dxfId="3769" priority="153">
      <formula>C12&gt;$AG12</formula>
    </cfRule>
  </conditionalFormatting>
  <conditionalFormatting sqref="T202:AX202">
    <cfRule type="expression" dxfId="3768" priority="149">
      <formula>T$9&gt;=20/24</formula>
    </cfRule>
    <cfRule type="expression" dxfId="3767" priority="150">
      <formula>AND(T$9&gt;=14/24,T$9&lt;20/24)</formula>
    </cfRule>
    <cfRule type="expression" dxfId="3766" priority="151">
      <formula>AND(T$9&gt;=8/24,T$9&lt;14/24)</formula>
    </cfRule>
    <cfRule type="expression" dxfId="3765" priority="152">
      <formula>T$9&lt;8/24</formula>
    </cfRule>
  </conditionalFormatting>
  <conditionalFormatting sqref="A12:A14 A94:A100 A16:A17 A21:A31 A106:A143 A102:A104 A146:A190 A19 A33:A92">
    <cfRule type="expression" dxfId="3764" priority="148">
      <formula>$AH12=0</formula>
    </cfRule>
  </conditionalFormatting>
  <conditionalFormatting sqref="AA93:AF93">
    <cfRule type="expression" dxfId="3763" priority="144">
      <formula>AA$9&gt;=20/24</formula>
    </cfRule>
    <cfRule type="expression" dxfId="3762" priority="145">
      <formula>AND(AA$9&gt;=14/24,AA$9&lt;20/24)</formula>
    </cfRule>
    <cfRule type="expression" dxfId="3761" priority="146">
      <formula>AND(AA$9&gt;=8/24,AA$9&lt;14/24)</formula>
    </cfRule>
    <cfRule type="expression" dxfId="3760" priority="147">
      <formula>AA$9&lt;8/24</formula>
    </cfRule>
  </conditionalFormatting>
  <conditionalFormatting sqref="C93:K93">
    <cfRule type="expression" dxfId="3759" priority="140">
      <formula>C$9&gt;=20/24</formula>
    </cfRule>
    <cfRule type="expression" dxfId="3758" priority="141">
      <formula>AND(C$9&gt;=14/24,C$9&lt;20/24)</formula>
    </cfRule>
    <cfRule type="expression" dxfId="3757" priority="142">
      <formula>AND(C$9&gt;=8/24,C$9&lt;14/24)</formula>
    </cfRule>
    <cfRule type="expression" dxfId="3756" priority="143">
      <formula>C$9&lt;8/24</formula>
    </cfRule>
  </conditionalFormatting>
  <conditionalFormatting sqref="L93:Q93">
    <cfRule type="expression" dxfId="3755" priority="136">
      <formula>L$9&gt;=20/24</formula>
    </cfRule>
    <cfRule type="expression" dxfId="3754" priority="137">
      <formula>AND(L$9&gt;=14/24,L$9&lt;20/24)</formula>
    </cfRule>
    <cfRule type="expression" dxfId="3753" priority="138">
      <formula>AND(L$9&gt;=8/24,L$9&lt;14/24)</formula>
    </cfRule>
    <cfRule type="expression" dxfId="3752" priority="139">
      <formula>L$9&lt;8/24</formula>
    </cfRule>
  </conditionalFormatting>
  <conditionalFormatting sqref="R93:Z93">
    <cfRule type="expression" dxfId="3751" priority="132">
      <formula>R$9&gt;=20/24</formula>
    </cfRule>
    <cfRule type="expression" dxfId="3750" priority="133">
      <formula>AND(R$9&gt;=14/24,R$9&lt;20/24)</formula>
    </cfRule>
    <cfRule type="expression" dxfId="3749" priority="134">
      <formula>AND(R$9&gt;=8/24,R$9&lt;14/24)</formula>
    </cfRule>
    <cfRule type="expression" dxfId="3748" priority="135">
      <formula>R$9&lt;8/24</formula>
    </cfRule>
  </conditionalFormatting>
  <conditionalFormatting sqref="A93">
    <cfRule type="expression" dxfId="3747" priority="131">
      <formula>$AH93=0</formula>
    </cfRule>
  </conditionalFormatting>
  <conditionalFormatting sqref="C33:AF33">
    <cfRule type="expression" dxfId="3746" priority="126">
      <formula>C33&gt;$AG33</formula>
    </cfRule>
  </conditionalFormatting>
  <conditionalFormatting sqref="C33:AF33">
    <cfRule type="expression" dxfId="3745" priority="122">
      <formula>C$9&gt;=20/24</formula>
    </cfRule>
    <cfRule type="expression" dxfId="3744" priority="123">
      <formula>AND(C$9&gt;=14/24,C$9&lt;20/24)</formula>
    </cfRule>
    <cfRule type="expression" dxfId="3743" priority="124">
      <formula>AND(C$9&gt;=8/24,C$9&lt;14/24)</formula>
    </cfRule>
    <cfRule type="expression" dxfId="3742" priority="125">
      <formula>C$9&lt;8/24</formula>
    </cfRule>
  </conditionalFormatting>
  <conditionalFormatting sqref="C60:G64 H60:K63">
    <cfRule type="expression" dxfId="3741" priority="113">
      <formula>C$9&gt;=20/24</formula>
    </cfRule>
    <cfRule type="expression" dxfId="3740" priority="114">
      <formula>AND(C$9&gt;=14/24,C$9&lt;20/24)</formula>
    </cfRule>
    <cfRule type="expression" dxfId="3739" priority="115">
      <formula>AND(C$9&gt;=8/24,C$9&lt;14/24)</formula>
    </cfRule>
    <cfRule type="expression" dxfId="3738" priority="116">
      <formula>C$9&lt;8/24</formula>
    </cfRule>
  </conditionalFormatting>
  <conditionalFormatting sqref="L59:M64">
    <cfRule type="expression" dxfId="3737" priority="109">
      <formula>L$9&gt;=20/24</formula>
    </cfRule>
    <cfRule type="expression" dxfId="3736" priority="110">
      <formula>AND(L$9&gt;=14/24,L$9&lt;20/24)</formula>
    </cfRule>
    <cfRule type="expression" dxfId="3735" priority="111">
      <formula>AND(L$9&gt;=8/24,L$9&lt;14/24)</formula>
    </cfRule>
    <cfRule type="expression" dxfId="3734" priority="112">
      <formula>L$9&lt;8/24</formula>
    </cfRule>
  </conditionalFormatting>
  <conditionalFormatting sqref="AL15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3733" priority="104">
      <formula>U$9&gt;=20/24</formula>
    </cfRule>
    <cfRule type="expression" dxfId="3732" priority="105">
      <formula>AND(U$9&gt;=14/24,U$9&lt;20/24)</formula>
    </cfRule>
    <cfRule type="expression" dxfId="3731" priority="106">
      <formula>AND(U$9&gt;=8/24,U$9&lt;14/24)</formula>
    </cfRule>
    <cfRule type="expression" dxfId="3730" priority="107">
      <formula>U$9&lt;8/24</formula>
    </cfRule>
  </conditionalFormatting>
  <conditionalFormatting sqref="L15:Q15">
    <cfRule type="expression" dxfId="3729" priority="100">
      <formula>L$9&gt;=20/24</formula>
    </cfRule>
    <cfRule type="expression" dxfId="3728" priority="101">
      <formula>AND(L$9&gt;=14/24,L$9&lt;20/24)</formula>
    </cfRule>
    <cfRule type="expression" dxfId="3727" priority="102">
      <formula>AND(L$9&gt;=8/24,L$9&lt;14/24)</formula>
    </cfRule>
    <cfRule type="expression" dxfId="3726" priority="103">
      <formula>L$9&lt;8/24</formula>
    </cfRule>
  </conditionalFormatting>
  <conditionalFormatting sqref="R15:T15">
    <cfRule type="expression" dxfId="3725" priority="96">
      <formula>R$9&gt;=20/24</formula>
    </cfRule>
    <cfRule type="expression" dxfId="3724" priority="97">
      <formula>AND(R$9&gt;=14/24,R$9&lt;20/24)</formula>
    </cfRule>
    <cfRule type="expression" dxfId="3723" priority="98">
      <formula>AND(R$9&gt;=8/24,R$9&lt;14/24)</formula>
    </cfRule>
    <cfRule type="expression" dxfId="3722" priority="99">
      <formula>R$9&lt;8/24</formula>
    </cfRule>
  </conditionalFormatting>
  <conditionalFormatting sqref="L15:AA15">
    <cfRule type="expression" dxfId="3721" priority="95">
      <formula>L15&gt;$AG15</formula>
    </cfRule>
  </conditionalFormatting>
  <conditionalFormatting sqref="A15">
    <cfRule type="expression" dxfId="3720" priority="94">
      <formula>$AH15=0</formula>
    </cfRule>
  </conditionalFormatting>
  <conditionalFormatting sqref="AL20">
    <cfRule type="iconSet" priority="93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3719" priority="89">
      <formula>L$9&gt;=20/24</formula>
    </cfRule>
    <cfRule type="expression" dxfId="3718" priority="90">
      <formula>AND(L$9&gt;=14/24,L$9&lt;20/24)</formula>
    </cfRule>
    <cfRule type="expression" dxfId="3717" priority="91">
      <formula>AND(L$9&gt;=8/24,L$9&lt;14/24)</formula>
    </cfRule>
    <cfRule type="expression" dxfId="3716" priority="92">
      <formula>L$9&lt;8/24</formula>
    </cfRule>
  </conditionalFormatting>
  <conditionalFormatting sqref="L20:AA20">
    <cfRule type="expression" dxfId="3715" priority="88">
      <formula>L20&gt;$AG20</formula>
    </cfRule>
  </conditionalFormatting>
  <conditionalFormatting sqref="A20">
    <cfRule type="expression" dxfId="3714" priority="87">
      <formula>$AH20=0</formula>
    </cfRule>
  </conditionalFormatting>
  <conditionalFormatting sqref="A105">
    <cfRule type="expression" dxfId="3713" priority="86">
      <formula>$AH105=0</formula>
    </cfRule>
  </conditionalFormatting>
  <conditionalFormatting sqref="A101">
    <cfRule type="expression" dxfId="3712" priority="85">
      <formula>$AH101=0</formula>
    </cfRule>
  </conditionalFormatting>
  <conditionalFormatting sqref="A144:A145">
    <cfRule type="expression" dxfId="3711" priority="84">
      <formula>$AH144=0</formula>
    </cfRule>
  </conditionalFormatting>
  <conditionalFormatting sqref="AL18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L18:Z18">
    <cfRule type="expression" dxfId="3710" priority="79">
      <formula>L$9&gt;=20/24</formula>
    </cfRule>
    <cfRule type="expression" dxfId="3709" priority="80">
      <formula>AND(L$9&gt;=14/24,L$9&lt;20/24)</formula>
    </cfRule>
    <cfRule type="expression" dxfId="3708" priority="81">
      <formula>AND(L$9&gt;=8/24,L$9&lt;14/24)</formula>
    </cfRule>
    <cfRule type="expression" dxfId="3707" priority="82">
      <formula>L$9&lt;8/24</formula>
    </cfRule>
  </conditionalFormatting>
  <conditionalFormatting sqref="L18:AA18">
    <cfRule type="expression" dxfId="3706" priority="78">
      <formula>L18&gt;$AG18</formula>
    </cfRule>
  </conditionalFormatting>
  <conditionalFormatting sqref="A18">
    <cfRule type="expression" dxfId="3705" priority="77">
      <formula>$AH18=0</formula>
    </cfRule>
  </conditionalFormatting>
  <conditionalFormatting sqref="AL11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3704" priority="72">
      <formula>L$9&gt;=20/24</formula>
    </cfRule>
    <cfRule type="expression" dxfId="3703" priority="73">
      <formula>AND(L$9&gt;=14/24,L$9&lt;20/24)</formula>
    </cfRule>
    <cfRule type="expression" dxfId="3702" priority="74">
      <formula>AND(L$9&gt;=8/24,L$9&lt;14/24)</formula>
    </cfRule>
    <cfRule type="expression" dxfId="3701" priority="75">
      <formula>L$9&lt;8/24</formula>
    </cfRule>
  </conditionalFormatting>
  <conditionalFormatting sqref="L11:AA11">
    <cfRule type="expression" dxfId="3700" priority="71">
      <formula>L11&gt;$AG11</formula>
    </cfRule>
  </conditionalFormatting>
  <conditionalFormatting sqref="A11">
    <cfRule type="expression" dxfId="3699" priority="70">
      <formula>$AH11=0</formula>
    </cfRule>
  </conditionalFormatting>
  <conditionalFormatting sqref="L32:Q32">
    <cfRule type="expression" dxfId="3698" priority="66">
      <formula>L$9&gt;=20/24</formula>
    </cfRule>
    <cfRule type="expression" dxfId="3697" priority="67">
      <formula>AND(L$9&gt;=14/24,L$9&lt;20/24)</formula>
    </cfRule>
    <cfRule type="expression" dxfId="3696" priority="68">
      <formula>AND(L$9&gt;=8/24,L$9&lt;14/24)</formula>
    </cfRule>
    <cfRule type="expression" dxfId="3695" priority="69">
      <formula>L$9&lt;8/24</formula>
    </cfRule>
  </conditionalFormatting>
  <conditionalFormatting sqref="R32:AA32">
    <cfRule type="expression" dxfId="3694" priority="62">
      <formula>R$9&gt;=20/24</formula>
    </cfRule>
    <cfRule type="expression" dxfId="3693" priority="63">
      <formula>AND(R$9&gt;=14/24,R$9&lt;20/24)</formula>
    </cfRule>
    <cfRule type="expression" dxfId="3692" priority="64">
      <formula>AND(R$9&gt;=8/24,R$9&lt;14/24)</formula>
    </cfRule>
    <cfRule type="expression" dxfId="3691" priority="65">
      <formula>R$9&lt;8/24</formula>
    </cfRule>
  </conditionalFormatting>
  <conditionalFormatting sqref="L32:AA32">
    <cfRule type="expression" dxfId="3690" priority="61">
      <formula>L32&gt;$AG32</formula>
    </cfRule>
  </conditionalFormatting>
  <conditionalFormatting sqref="A32">
    <cfRule type="expression" dxfId="3689" priority="60">
      <formula>$AH32=0</formula>
    </cfRule>
  </conditionalFormatting>
  <conditionalFormatting sqref="AG48">
    <cfRule type="expression" dxfId="3688" priority="54">
      <formula>AG48&gt;$AG48</formula>
    </cfRule>
  </conditionalFormatting>
  <conditionalFormatting sqref="B65:B77 B50:B57">
    <cfRule type="expression" dxfId="3687" priority="50">
      <formula>B$9&gt;=20/24</formula>
    </cfRule>
    <cfRule type="expression" dxfId="3686" priority="51">
      <formula>AND(B$9&gt;=14/24,B$9&lt;20/24)</formula>
    </cfRule>
    <cfRule type="expression" dxfId="3685" priority="52">
      <formula>AND(B$9&gt;=8/24,B$9&lt;14/24)</formula>
    </cfRule>
    <cfRule type="expression" dxfId="3684" priority="53">
      <formula>B$9&lt;8/24</formula>
    </cfRule>
  </conditionalFormatting>
  <conditionalFormatting sqref="B19:K19 B21:K31">
    <cfRule type="expression" dxfId="3683" priority="46">
      <formula>B$9&gt;=20/24</formula>
    </cfRule>
    <cfRule type="expression" dxfId="3682" priority="47">
      <formula>AND(B$9&gt;=14/24,B$9&lt;20/24)</formula>
    </cfRule>
    <cfRule type="expression" dxfId="3681" priority="48">
      <formula>AND(B$9&gt;=8/24,B$9&lt;14/24)</formula>
    </cfRule>
    <cfRule type="expression" dxfId="3680" priority="49">
      <formula>B$9&lt;8/24</formula>
    </cfRule>
  </conditionalFormatting>
  <conditionalFormatting sqref="B58:B64">
    <cfRule type="expression" dxfId="3679" priority="42">
      <formula>B$9&gt;=20/24</formula>
    </cfRule>
    <cfRule type="expression" dxfId="3678" priority="43">
      <formula>AND(B$9&gt;=14/24,B$9&lt;20/24)</formula>
    </cfRule>
    <cfRule type="expression" dxfId="3677" priority="44">
      <formula>AND(B$9&gt;=8/24,B$9&lt;14/24)</formula>
    </cfRule>
    <cfRule type="expression" dxfId="3676" priority="45">
      <formula>B$9&lt;8/24</formula>
    </cfRule>
  </conditionalFormatting>
  <conditionalFormatting sqref="B89:B92">
    <cfRule type="expression" dxfId="3675" priority="38">
      <formula>B$9&gt;=20/24</formula>
    </cfRule>
    <cfRule type="expression" dxfId="3674" priority="39">
      <formula>AND(B$9&gt;=14/24,B$9&lt;20/24)</formula>
    </cfRule>
    <cfRule type="expression" dxfId="3673" priority="40">
      <formula>AND(B$9&gt;=8/24,B$9&lt;14/24)</formula>
    </cfRule>
    <cfRule type="expression" dxfId="3672" priority="41">
      <formula>B$9&lt;8/24</formula>
    </cfRule>
  </conditionalFormatting>
  <conditionalFormatting sqref="B34:B53 B12:K14 B19:K19 B16:K17 B21:K31 C45:K45">
    <cfRule type="expression" dxfId="3671" priority="37">
      <formula>B12&gt;$AG12</formula>
    </cfRule>
  </conditionalFormatting>
  <conditionalFormatting sqref="B93">
    <cfRule type="expression" dxfId="3670" priority="33">
      <formula>B$9&gt;=20/24</formula>
    </cfRule>
    <cfRule type="expression" dxfId="3669" priority="34">
      <formula>AND(B$9&gt;=14/24,B$9&lt;20/24)</formula>
    </cfRule>
    <cfRule type="expression" dxfId="3668" priority="35">
      <formula>AND(B$9&gt;=8/24,B$9&lt;14/24)</formula>
    </cfRule>
    <cfRule type="expression" dxfId="3667" priority="36">
      <formula>B$9&lt;8/24</formula>
    </cfRule>
  </conditionalFormatting>
  <conditionalFormatting sqref="B33">
    <cfRule type="expression" dxfId="3666" priority="32">
      <formula>B33&gt;$AG33</formula>
    </cfRule>
  </conditionalFormatting>
  <conditionalFormatting sqref="B33">
    <cfRule type="expression" dxfId="3665" priority="28">
      <formula>B$9&gt;=20/24</formula>
    </cfRule>
    <cfRule type="expression" dxfId="3664" priority="29">
      <formula>AND(B$9&gt;=14/24,B$9&lt;20/24)</formula>
    </cfRule>
    <cfRule type="expression" dxfId="3663" priority="30">
      <formula>AND(B$9&gt;=8/24,B$9&lt;14/24)</formula>
    </cfRule>
    <cfRule type="expression" dxfId="3662" priority="31">
      <formula>B$9&lt;8/24</formula>
    </cfRule>
  </conditionalFormatting>
  <conditionalFormatting sqref="B15:K15">
    <cfRule type="expression" dxfId="3661" priority="27">
      <formula>B15&gt;$AG15</formula>
    </cfRule>
  </conditionalFormatting>
  <conditionalFormatting sqref="B20:K20">
    <cfRule type="expression" dxfId="3660" priority="26">
      <formula>B20&gt;$AG20</formula>
    </cfRule>
  </conditionalFormatting>
  <conditionalFormatting sqref="B18:K18">
    <cfRule type="expression" dxfId="3659" priority="25">
      <formula>B18&gt;$AG18</formula>
    </cfRule>
  </conditionalFormatting>
  <conditionalFormatting sqref="B11:K11">
    <cfRule type="expression" dxfId="3658" priority="24">
      <formula>B11&gt;$AG11</formula>
    </cfRule>
  </conditionalFormatting>
  <conditionalFormatting sqref="B32:K32">
    <cfRule type="expression" dxfId="3657" priority="20">
      <formula>B$9&gt;=20/24</formula>
    </cfRule>
    <cfRule type="expression" dxfId="3656" priority="21">
      <formula>AND(B$9&gt;=14/24,B$9&lt;20/24)</formula>
    </cfRule>
    <cfRule type="expression" dxfId="3655" priority="22">
      <formula>AND(B$9&gt;=8/24,B$9&lt;14/24)</formula>
    </cfRule>
    <cfRule type="expression" dxfId="3654" priority="23">
      <formula>B$9&lt;8/24</formula>
    </cfRule>
  </conditionalFormatting>
  <conditionalFormatting sqref="B32:K32">
    <cfRule type="expression" dxfId="3653" priority="19">
      <formula>B32&gt;$AG32</formula>
    </cfRule>
  </conditionalFormatting>
  <conditionalFormatting sqref="B78:B85">
    <cfRule type="expression" dxfId="3652" priority="15">
      <formula>B$9&gt;=20/24</formula>
    </cfRule>
    <cfRule type="expression" dxfId="3651" priority="16">
      <formula>AND(B$9&gt;=14/24,B$9&lt;20/24)</formula>
    </cfRule>
    <cfRule type="expression" dxfId="3650" priority="17">
      <formula>AND(B$9&gt;=8/24,B$9&lt;14/24)</formula>
    </cfRule>
    <cfRule type="expression" dxfId="3649" priority="18">
      <formula>B$9&lt;8/24</formula>
    </cfRule>
  </conditionalFormatting>
  <conditionalFormatting sqref="AB21:AF31 AB19:AF19">
    <cfRule type="expression" dxfId="3648" priority="11">
      <formula>AB$9&gt;=20/24</formula>
    </cfRule>
    <cfRule type="expression" dxfId="3647" priority="12">
      <formula>AND(AB$9&gt;=14/24,AB$9&lt;20/24)</formula>
    </cfRule>
    <cfRule type="expression" dxfId="3646" priority="13">
      <formula>AND(AB$9&gt;=8/24,AB$9&lt;14/24)</formula>
    </cfRule>
    <cfRule type="expression" dxfId="3645" priority="14">
      <formula>AB$9&lt;8/24</formula>
    </cfRule>
  </conditionalFormatting>
  <conditionalFormatting sqref="AB16:AF17 AB21:AF31 AB19:AF19 AB12:AF14">
    <cfRule type="expression" dxfId="3644" priority="10">
      <formula>AB12&gt;$AG12</formula>
    </cfRule>
  </conditionalFormatting>
  <conditionalFormatting sqref="AB15:AF15">
    <cfRule type="expression" dxfId="3643" priority="9">
      <formula>AB15&gt;$AG15</formula>
    </cfRule>
  </conditionalFormatting>
  <conditionalFormatting sqref="AB20:AF20">
    <cfRule type="expression" dxfId="3642" priority="8">
      <formula>AB20&gt;$AG20</formula>
    </cfRule>
  </conditionalFormatting>
  <conditionalFormatting sqref="AB18:AF18">
    <cfRule type="expression" dxfId="3641" priority="7">
      <formula>AB18&gt;$AG18</formula>
    </cfRule>
  </conditionalFormatting>
  <conditionalFormatting sqref="AB11:AF11">
    <cfRule type="expression" dxfId="3640" priority="6">
      <formula>AB11&gt;$AG11</formula>
    </cfRule>
  </conditionalFormatting>
  <conditionalFormatting sqref="AB32:AF32">
    <cfRule type="expression" dxfId="3639" priority="2">
      <formula>AB$9&gt;=20/24</formula>
    </cfRule>
    <cfRule type="expression" dxfId="3638" priority="3">
      <formula>AND(AB$9&gt;=14/24,AB$9&lt;20/24)</formula>
    </cfRule>
    <cfRule type="expression" dxfId="3637" priority="4">
      <formula>AND(AB$9&gt;=8/24,AB$9&lt;14/24)</formula>
    </cfRule>
    <cfRule type="expression" dxfId="3636" priority="5">
      <formula>AB$9&lt;8/24</formula>
    </cfRule>
  </conditionalFormatting>
  <conditionalFormatting sqref="AB32:AF32">
    <cfRule type="expression" dxfId="3635" priority="1">
      <formula>AB32&gt;$AG32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F38" sqref="F3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17</v>
      </c>
      <c r="D4" s="257">
        <f ca="1">IFERROR(DATE(2021,6,14)+C4,"")</f>
        <v>44378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139.74</v>
      </c>
      <c r="C5" s="32">
        <f t="shared" ref="C5:AF5" si="0">C65</f>
        <v>102.56</v>
      </c>
      <c r="D5" s="32">
        <f t="shared" si="0"/>
        <v>64</v>
      </c>
      <c r="E5" s="32">
        <f t="shared" si="0"/>
        <v>41</v>
      </c>
      <c r="F5" s="32">
        <f t="shared" si="0"/>
        <v>183.31</v>
      </c>
      <c r="G5" s="32">
        <f t="shared" si="0"/>
        <v>180.4</v>
      </c>
      <c r="H5" s="32">
        <f t="shared" si="0"/>
        <v>236.99</v>
      </c>
      <c r="I5" s="32">
        <f t="shared" si="0"/>
        <v>167.79</v>
      </c>
      <c r="J5" s="32">
        <f t="shared" si="0"/>
        <v>176.06</v>
      </c>
      <c r="K5" s="32">
        <f t="shared" si="0"/>
        <v>204.01</v>
      </c>
      <c r="L5" s="32">
        <f t="shared" si="0"/>
        <v>217.34</v>
      </c>
      <c r="M5" s="32">
        <f t="shared" si="0"/>
        <v>288.2</v>
      </c>
      <c r="N5" s="32">
        <f t="shared" si="0"/>
        <v>281</v>
      </c>
      <c r="O5" s="32">
        <f t="shared" si="0"/>
        <v>285.5</v>
      </c>
      <c r="P5" s="32">
        <f t="shared" si="0"/>
        <v>311</v>
      </c>
      <c r="Q5" s="32">
        <f t="shared" si="0"/>
        <v>265.90000000000003</v>
      </c>
      <c r="R5" s="32">
        <f t="shared" si="0"/>
        <v>290.8</v>
      </c>
      <c r="S5" s="32">
        <f t="shared" si="0"/>
        <v>298.10000000000002</v>
      </c>
      <c r="T5" s="32">
        <f t="shared" si="0"/>
        <v>293.7</v>
      </c>
      <c r="U5" s="32">
        <f t="shared" si="0"/>
        <v>226.2</v>
      </c>
      <c r="V5" s="32">
        <f t="shared" si="0"/>
        <v>204.42000000000002</v>
      </c>
      <c r="W5" s="32">
        <f t="shared" si="0"/>
        <v>178.4</v>
      </c>
      <c r="X5" s="32">
        <f t="shared" si="0"/>
        <v>201.4</v>
      </c>
      <c r="Y5" s="32">
        <f t="shared" si="0"/>
        <v>220.2</v>
      </c>
      <c r="Z5" s="32">
        <f t="shared" si="0"/>
        <v>331.9</v>
      </c>
      <c r="AA5" s="32">
        <f t="shared" si="0"/>
        <v>305.2</v>
      </c>
      <c r="AB5" s="32">
        <f t="shared" si="0"/>
        <v>283</v>
      </c>
      <c r="AC5" s="32">
        <f t="shared" si="0"/>
        <v>250.9</v>
      </c>
      <c r="AD5" s="32">
        <f t="shared" si="0"/>
        <v>99.1</v>
      </c>
      <c r="AE5" s="32">
        <f t="shared" si="0"/>
        <v>81.599999999999994</v>
      </c>
      <c r="AF5" s="32">
        <f t="shared" si="0"/>
        <v>18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6"/>
      <c r="E6" s="246"/>
      <c r="F6" s="246"/>
      <c r="G6" s="246"/>
      <c r="H6" s="246"/>
      <c r="I6" s="246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1071MW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Load=862</v>
      </c>
      <c r="B7" s="36">
        <f t="shared" ref="B7:AF7" si="1">B71</f>
        <v>986.18000000000018</v>
      </c>
      <c r="C7" s="36">
        <f t="shared" si="1"/>
        <v>949.2</v>
      </c>
      <c r="D7" s="36">
        <f t="shared" si="1"/>
        <v>911.1400000000001</v>
      </c>
      <c r="E7" s="36">
        <f t="shared" si="1"/>
        <v>888.43999999999994</v>
      </c>
      <c r="F7" s="36">
        <f t="shared" si="1"/>
        <v>861.95</v>
      </c>
      <c r="G7" s="36">
        <f t="shared" si="1"/>
        <v>864.04</v>
      </c>
      <c r="H7" s="36">
        <f t="shared" si="1"/>
        <v>890.63</v>
      </c>
      <c r="I7" s="36">
        <f t="shared" si="1"/>
        <v>923.43</v>
      </c>
      <c r="J7" s="36">
        <f t="shared" si="1"/>
        <v>961.4</v>
      </c>
      <c r="K7" s="36">
        <f t="shared" si="1"/>
        <v>1006.05</v>
      </c>
      <c r="L7" s="36">
        <f>L71</f>
        <v>1036.6799999999998</v>
      </c>
      <c r="M7" s="36">
        <f t="shared" si="1"/>
        <v>1070.8399999999999</v>
      </c>
      <c r="N7" s="36">
        <f t="shared" si="1"/>
        <v>1081.24</v>
      </c>
      <c r="O7" s="36">
        <f t="shared" si="1"/>
        <v>1085.94</v>
      </c>
      <c r="P7" s="36">
        <f t="shared" si="1"/>
        <v>1065.94</v>
      </c>
      <c r="Q7" s="36">
        <f t="shared" si="1"/>
        <v>1055.3400000000001</v>
      </c>
      <c r="R7" s="36">
        <f t="shared" si="1"/>
        <v>1073.3400000000001</v>
      </c>
      <c r="S7" s="36">
        <f t="shared" si="1"/>
        <v>1083.04</v>
      </c>
      <c r="T7" s="36">
        <f t="shared" si="1"/>
        <v>1105.54</v>
      </c>
      <c r="U7" s="36">
        <f t="shared" si="1"/>
        <v>1052.1399999999999</v>
      </c>
      <c r="V7" s="36">
        <f t="shared" si="1"/>
        <v>1022.0600000000001</v>
      </c>
      <c r="W7" s="36">
        <f t="shared" si="1"/>
        <v>988.94</v>
      </c>
      <c r="X7" s="36">
        <f t="shared" si="1"/>
        <v>1014.24</v>
      </c>
      <c r="Y7" s="36">
        <f t="shared" si="1"/>
        <v>1030.94</v>
      </c>
      <c r="Z7" s="36">
        <f t="shared" si="1"/>
        <v>1167.8399999999999</v>
      </c>
      <c r="AA7" s="36">
        <f t="shared" si="1"/>
        <v>1173.04</v>
      </c>
      <c r="AB7" s="36">
        <f t="shared" si="1"/>
        <v>1144.3399999999999</v>
      </c>
      <c r="AC7" s="36">
        <f t="shared" si="1"/>
        <v>1115.94</v>
      </c>
      <c r="AD7" s="36">
        <f t="shared" si="1"/>
        <v>1003.8400000000001</v>
      </c>
      <c r="AE7" s="36">
        <f t="shared" si="1"/>
        <v>984.74</v>
      </c>
      <c r="AF7" s="36">
        <f t="shared" si="1"/>
        <v>926.24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57.3</v>
      </c>
      <c r="C12" s="48">
        <v>59.7</v>
      </c>
      <c r="D12" s="48">
        <v>59.7</v>
      </c>
      <c r="E12" s="48">
        <v>60.3</v>
      </c>
      <c r="F12" s="48">
        <v>60</v>
      </c>
      <c r="G12" s="48">
        <v>60</v>
      </c>
      <c r="H12" s="48">
        <v>60</v>
      </c>
      <c r="I12" s="48">
        <v>60.3</v>
      </c>
      <c r="J12" s="48">
        <v>60.3</v>
      </c>
      <c r="K12" s="48">
        <v>60.3</v>
      </c>
      <c r="L12" s="49">
        <v>60.3</v>
      </c>
      <c r="M12" s="49">
        <v>60.3</v>
      </c>
      <c r="N12" s="49">
        <v>60.3</v>
      </c>
      <c r="O12" s="49">
        <v>59.4</v>
      </c>
      <c r="P12" s="49">
        <v>59.7</v>
      </c>
      <c r="Q12" s="49">
        <v>58.5</v>
      </c>
      <c r="R12" s="49">
        <v>58.5</v>
      </c>
      <c r="S12" s="50">
        <v>59.1</v>
      </c>
      <c r="T12" s="50">
        <v>58.8</v>
      </c>
      <c r="U12" s="50">
        <v>60.3</v>
      </c>
      <c r="V12" s="50">
        <v>60.6</v>
      </c>
      <c r="W12" s="50">
        <v>60.6</v>
      </c>
      <c r="X12" s="50">
        <v>60.3</v>
      </c>
      <c r="Y12" s="50">
        <v>60.3</v>
      </c>
      <c r="Z12" s="50">
        <v>60.3</v>
      </c>
      <c r="AA12" s="50">
        <v>60.3</v>
      </c>
      <c r="AB12" s="48">
        <v>60.3</v>
      </c>
      <c r="AC12" s="48">
        <v>60</v>
      </c>
      <c r="AD12" s="48">
        <v>60</v>
      </c>
      <c r="AE12" s="48">
        <v>60</v>
      </c>
      <c r="AF12" s="48">
        <v>60</v>
      </c>
      <c r="AG12" s="51">
        <v>60</v>
      </c>
      <c r="AH12" s="52">
        <f>MAX(B12:AF12)</f>
        <v>60.6</v>
      </c>
      <c r="AI12" s="53">
        <f>MIN(B12:AF12)</f>
        <v>57.3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46.1</v>
      </c>
      <c r="C14" s="56">
        <v>45.6</v>
      </c>
      <c r="D14" s="56">
        <v>45.6</v>
      </c>
      <c r="E14" s="56">
        <v>45.5</v>
      </c>
      <c r="F14" s="56">
        <v>45.2</v>
      </c>
      <c r="G14" s="56">
        <v>45.2</v>
      </c>
      <c r="H14" s="56">
        <v>45.2</v>
      </c>
      <c r="I14" s="56">
        <v>46.5</v>
      </c>
      <c r="J14" s="56">
        <v>46.5</v>
      </c>
      <c r="K14" s="56">
        <v>46.5</v>
      </c>
      <c r="L14" s="49">
        <v>46.5</v>
      </c>
      <c r="M14" s="49">
        <v>45.8</v>
      </c>
      <c r="N14" s="49">
        <v>47.1</v>
      </c>
      <c r="O14" s="49">
        <v>47.1</v>
      </c>
      <c r="P14" s="49">
        <v>46.9</v>
      </c>
      <c r="Q14" s="49">
        <v>46.5</v>
      </c>
      <c r="R14" s="49">
        <v>46.6</v>
      </c>
      <c r="S14" s="49">
        <v>47.3</v>
      </c>
      <c r="T14" s="49">
        <v>46.3</v>
      </c>
      <c r="U14" s="49">
        <v>44.4</v>
      </c>
      <c r="V14" s="49">
        <v>46.7</v>
      </c>
      <c r="W14" s="49">
        <v>44.4</v>
      </c>
      <c r="X14" s="49">
        <v>46.7</v>
      </c>
      <c r="Y14" s="49">
        <v>44.5</v>
      </c>
      <c r="Z14" s="49">
        <v>45.4</v>
      </c>
      <c r="AA14" s="49">
        <v>46.5</v>
      </c>
      <c r="AB14" s="56">
        <v>46.3</v>
      </c>
      <c r="AC14" s="56">
        <v>46.3</v>
      </c>
      <c r="AD14" s="56">
        <v>44</v>
      </c>
      <c r="AE14" s="56">
        <v>44</v>
      </c>
      <c r="AF14" s="56">
        <v>44</v>
      </c>
      <c r="AG14" s="59">
        <v>45</v>
      </c>
      <c r="AH14" s="52">
        <f t="shared" si="2"/>
        <v>47.3</v>
      </c>
      <c r="AI14" s="53">
        <f t="shared" si="3"/>
        <v>44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0</v>
      </c>
      <c r="G16" s="56">
        <v>0</v>
      </c>
      <c r="H16" s="56">
        <v>0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49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0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</v>
      </c>
      <c r="C21" s="56">
        <v>22</v>
      </c>
      <c r="D21" s="56">
        <v>22</v>
      </c>
      <c r="E21" s="56">
        <v>22</v>
      </c>
      <c r="F21" s="56">
        <v>22</v>
      </c>
      <c r="G21" s="56">
        <v>22</v>
      </c>
      <c r="H21" s="56">
        <v>22</v>
      </c>
      <c r="I21" s="56">
        <v>20.399999999999999</v>
      </c>
      <c r="J21" s="56">
        <v>20.399999999999999</v>
      </c>
      <c r="K21" s="56">
        <v>20.399999999999999</v>
      </c>
      <c r="L21" s="49">
        <v>20.399999999999999</v>
      </c>
      <c r="M21" s="49">
        <v>20.399999999999999</v>
      </c>
      <c r="N21" s="49">
        <v>20.399999999999999</v>
      </c>
      <c r="O21" s="49">
        <v>20.399999999999999</v>
      </c>
      <c r="P21" s="49">
        <v>20.399999999999999</v>
      </c>
      <c r="Q21" s="49">
        <v>20.399999999999999</v>
      </c>
      <c r="R21" s="49">
        <v>19.899999999999999</v>
      </c>
      <c r="S21" s="49">
        <v>19.899999999999999</v>
      </c>
      <c r="T21" s="49">
        <v>19.899999999999999</v>
      </c>
      <c r="U21" s="49">
        <v>19.899999999999999</v>
      </c>
      <c r="V21" s="49">
        <v>19.899999999999999</v>
      </c>
      <c r="W21" s="49">
        <v>19.899999999999999</v>
      </c>
      <c r="X21" s="49">
        <v>19.899999999999999</v>
      </c>
      <c r="Y21" s="49">
        <v>19.899999999999999</v>
      </c>
      <c r="Z21" s="49">
        <v>19.899999999999999</v>
      </c>
      <c r="AA21" s="49">
        <v>19.899999999999999</v>
      </c>
      <c r="AB21" s="49">
        <v>19</v>
      </c>
      <c r="AC21" s="49">
        <v>19</v>
      </c>
      <c r="AD21" s="49">
        <v>19</v>
      </c>
      <c r="AE21" s="49">
        <v>19</v>
      </c>
      <c r="AF21" s="49">
        <v>19</v>
      </c>
      <c r="AG21" s="59">
        <v>22.1</v>
      </c>
      <c r="AH21" s="52">
        <f t="shared" si="2"/>
        <v>22</v>
      </c>
      <c r="AI21" s="53">
        <f t="shared" si="3"/>
        <v>19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18.5</v>
      </c>
      <c r="C22" s="56">
        <v>18.5</v>
      </c>
      <c r="D22" s="56">
        <v>18.5</v>
      </c>
      <c r="E22" s="56">
        <v>18.5</v>
      </c>
      <c r="F22" s="56">
        <v>0</v>
      </c>
      <c r="G22" s="56">
        <v>0</v>
      </c>
      <c r="H22" s="56">
        <v>0</v>
      </c>
      <c r="I22" s="56">
        <v>22</v>
      </c>
      <c r="J22" s="56">
        <v>22</v>
      </c>
      <c r="K22" s="56">
        <v>22</v>
      </c>
      <c r="L22" s="56">
        <v>22</v>
      </c>
      <c r="M22" s="56">
        <v>22</v>
      </c>
      <c r="N22" s="56">
        <v>22</v>
      </c>
      <c r="O22" s="56">
        <v>22</v>
      </c>
      <c r="P22" s="56">
        <v>22</v>
      </c>
      <c r="Q22" s="56">
        <v>22</v>
      </c>
      <c r="R22" s="56">
        <v>22</v>
      </c>
      <c r="S22" s="56">
        <v>22</v>
      </c>
      <c r="T22" s="56">
        <v>22</v>
      </c>
      <c r="U22" s="56">
        <v>22</v>
      </c>
      <c r="V22" s="56">
        <v>22</v>
      </c>
      <c r="W22" s="56">
        <v>22</v>
      </c>
      <c r="X22" s="56">
        <v>22</v>
      </c>
      <c r="Y22" s="56">
        <v>22</v>
      </c>
      <c r="Z22" s="56">
        <v>22</v>
      </c>
      <c r="AA22" s="56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0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22</v>
      </c>
      <c r="C23" s="56">
        <v>22</v>
      </c>
      <c r="D23" s="56">
        <v>22</v>
      </c>
      <c r="E23" s="56">
        <v>22</v>
      </c>
      <c r="F23" s="56">
        <v>22</v>
      </c>
      <c r="G23" s="56">
        <v>22</v>
      </c>
      <c r="H23" s="56">
        <v>22</v>
      </c>
      <c r="I23" s="56">
        <v>22</v>
      </c>
      <c r="J23" s="56">
        <v>22</v>
      </c>
      <c r="K23" s="56">
        <v>22</v>
      </c>
      <c r="L23" s="49">
        <v>22</v>
      </c>
      <c r="M23" s="49">
        <v>0</v>
      </c>
      <c r="N23" s="49">
        <v>0</v>
      </c>
      <c r="O23" s="49">
        <v>0</v>
      </c>
      <c r="P23" s="49">
        <v>0</v>
      </c>
      <c r="Q23" s="49">
        <v>5.0999999999999996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59">
        <v>22</v>
      </c>
      <c r="AH23" s="52">
        <f t="shared" si="2"/>
        <v>22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49">
        <v>21</v>
      </c>
      <c r="H24" s="49">
        <v>21</v>
      </c>
      <c r="I24" s="56">
        <v>21</v>
      </c>
      <c r="J24" s="56">
        <v>21</v>
      </c>
      <c r="K24" s="56">
        <v>21</v>
      </c>
      <c r="L24" s="49">
        <v>21</v>
      </c>
      <c r="M24" s="49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21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56">
        <v>0</v>
      </c>
      <c r="J25" s="56">
        <v>0</v>
      </c>
      <c r="K25" s="56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14.9</v>
      </c>
      <c r="AH25" s="52">
        <f t="shared" si="2"/>
        <v>0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56">
        <v>12</v>
      </c>
      <c r="R26" s="56">
        <v>12</v>
      </c>
      <c r="S26" s="56">
        <v>12</v>
      </c>
      <c r="T26" s="56">
        <v>12</v>
      </c>
      <c r="U26" s="56">
        <v>12</v>
      </c>
      <c r="V26" s="56">
        <v>12</v>
      </c>
      <c r="W26" s="56">
        <v>12</v>
      </c>
      <c r="X26" s="56">
        <v>12</v>
      </c>
      <c r="Y26" s="56">
        <v>12</v>
      </c>
      <c r="Z26" s="56">
        <v>12</v>
      </c>
      <c r="AA26" s="56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56">
        <v>12</v>
      </c>
      <c r="S28" s="56">
        <v>12</v>
      </c>
      <c r="T28" s="56">
        <v>12</v>
      </c>
      <c r="U28" s="56">
        <v>12</v>
      </c>
      <c r="V28" s="56">
        <v>12</v>
      </c>
      <c r="W28" s="56">
        <v>12</v>
      </c>
      <c r="X28" s="56">
        <v>12</v>
      </c>
      <c r="Y28" s="56">
        <v>12</v>
      </c>
      <c r="Z28" s="56">
        <v>12</v>
      </c>
      <c r="AA28" s="56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0</v>
      </c>
      <c r="G29" s="56">
        <v>0</v>
      </c>
      <c r="H29" s="56">
        <v>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56">
        <v>10</v>
      </c>
      <c r="S29" s="56">
        <v>10</v>
      </c>
      <c r="T29" s="56">
        <v>10</v>
      </c>
      <c r="U29" s="56">
        <v>10</v>
      </c>
      <c r="V29" s="56">
        <v>10</v>
      </c>
      <c r="W29" s="56">
        <v>10</v>
      </c>
      <c r="X29" s="56">
        <v>10</v>
      </c>
      <c r="Y29" s="56">
        <v>10</v>
      </c>
      <c r="Z29" s="56">
        <v>10</v>
      </c>
      <c r="AA29" s="56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</v>
      </c>
      <c r="C31" s="49">
        <v>8</v>
      </c>
      <c r="D31" s="49">
        <v>8</v>
      </c>
      <c r="E31" s="49">
        <v>8</v>
      </c>
      <c r="F31" s="49">
        <v>8</v>
      </c>
      <c r="G31" s="49">
        <v>8</v>
      </c>
      <c r="H31" s="49">
        <v>8</v>
      </c>
      <c r="I31" s="56">
        <v>8</v>
      </c>
      <c r="J31" s="56">
        <v>8</v>
      </c>
      <c r="K31" s="56">
        <v>8</v>
      </c>
      <c r="L31" s="49">
        <v>8</v>
      </c>
      <c r="M31" s="49">
        <v>8</v>
      </c>
      <c r="N31" s="49">
        <v>8</v>
      </c>
      <c r="O31" s="49">
        <v>8</v>
      </c>
      <c r="P31" s="49">
        <v>8</v>
      </c>
      <c r="Q31" s="49">
        <v>8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</v>
      </c>
      <c r="AB31" s="49">
        <v>8</v>
      </c>
      <c r="AC31" s="49">
        <v>8</v>
      </c>
      <c r="AD31" s="49">
        <v>8</v>
      </c>
      <c r="AE31" s="49">
        <v>8</v>
      </c>
      <c r="AF31" s="49">
        <v>8</v>
      </c>
      <c r="AG31" s="59">
        <v>10</v>
      </c>
      <c r="AH31" s="52">
        <f t="shared" si="2"/>
        <v>8</v>
      </c>
      <c r="AI31" s="53">
        <f t="shared" si="3"/>
        <v>8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56">
        <v>0</v>
      </c>
      <c r="J32" s="56">
        <v>0</v>
      </c>
      <c r="K32" s="56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150</v>
      </c>
      <c r="G33" s="56">
        <v>125</v>
      </c>
      <c r="H33" s="56">
        <v>125</v>
      </c>
      <c r="I33" s="56">
        <v>170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125</v>
      </c>
      <c r="AK33" s="54"/>
    </row>
    <row r="34" spans="1:41" ht="15.75" thickBot="1" x14ac:dyDescent="0.3">
      <c r="A34" s="238" t="s">
        <v>36</v>
      </c>
      <c r="B34" s="56">
        <v>150.5</v>
      </c>
      <c r="C34" s="56">
        <v>139.1</v>
      </c>
      <c r="D34" s="56">
        <v>139.30000000000001</v>
      </c>
      <c r="E34" s="56">
        <v>122.9</v>
      </c>
      <c r="F34" s="56">
        <v>27.5</v>
      </c>
      <c r="G34" s="56">
        <v>0</v>
      </c>
      <c r="H34" s="56">
        <v>-1.5</v>
      </c>
      <c r="I34" s="56">
        <v>108.4</v>
      </c>
      <c r="J34" s="56">
        <v>115</v>
      </c>
      <c r="K34" s="56">
        <v>112.5</v>
      </c>
      <c r="L34" s="67">
        <v>84.8</v>
      </c>
      <c r="M34" s="67">
        <v>114.9</v>
      </c>
      <c r="N34" s="67">
        <v>132.4</v>
      </c>
      <c r="O34" s="67">
        <v>137.5</v>
      </c>
      <c r="P34" s="67">
        <v>136.9</v>
      </c>
      <c r="Q34" s="67">
        <v>137.6</v>
      </c>
      <c r="R34" s="67">
        <v>145.4</v>
      </c>
      <c r="S34" s="67">
        <v>144</v>
      </c>
      <c r="T34" s="67">
        <v>142.1</v>
      </c>
      <c r="U34" s="67">
        <v>146.19999999999999</v>
      </c>
      <c r="V34" s="67">
        <v>145.30000000000001</v>
      </c>
      <c r="W34" s="67">
        <v>146.19999999999999</v>
      </c>
      <c r="X34" s="67">
        <v>142.80000000000001</v>
      </c>
      <c r="Y34" s="67">
        <v>141.6</v>
      </c>
      <c r="Z34" s="67">
        <v>141.30000000000001</v>
      </c>
      <c r="AA34" s="67">
        <v>142.5</v>
      </c>
      <c r="AB34" s="67">
        <v>146</v>
      </c>
      <c r="AC34" s="67">
        <v>147.1</v>
      </c>
      <c r="AD34" s="67">
        <v>148</v>
      </c>
      <c r="AE34" s="56">
        <v>146.9</v>
      </c>
      <c r="AF34" s="56">
        <v>149</v>
      </c>
      <c r="AG34" s="59">
        <v>240</v>
      </c>
      <c r="AH34" s="52">
        <f t="shared" si="2"/>
        <v>150.5</v>
      </c>
      <c r="AI34" s="53">
        <f t="shared" si="3"/>
        <v>-1.5</v>
      </c>
      <c r="AK34" s="54"/>
    </row>
    <row r="35" spans="1:41" ht="15.75" thickBot="1" x14ac:dyDescent="0.3">
      <c r="A35" s="239" t="s">
        <v>37</v>
      </c>
      <c r="B35" s="69">
        <f>SUM(B11:B33)</f>
        <v>467.1</v>
      </c>
      <c r="C35" s="69">
        <f t="shared" ref="C35:AF35" si="4">SUM(C11:C33)</f>
        <v>469</v>
      </c>
      <c r="D35" s="69">
        <f t="shared" si="4"/>
        <v>469</v>
      </c>
      <c r="E35" s="69">
        <f t="shared" si="4"/>
        <v>469.5</v>
      </c>
      <c r="F35" s="69">
        <f t="shared" si="4"/>
        <v>365.4</v>
      </c>
      <c r="G35" s="69">
        <f t="shared" si="4"/>
        <v>340.4</v>
      </c>
      <c r="H35" s="69">
        <f t="shared" si="4"/>
        <v>340.4</v>
      </c>
      <c r="I35" s="69">
        <f t="shared" si="4"/>
        <v>442.4</v>
      </c>
      <c r="J35" s="69">
        <f t="shared" si="4"/>
        <v>472.4</v>
      </c>
      <c r="K35" s="69">
        <f t="shared" si="4"/>
        <v>472.4</v>
      </c>
      <c r="L35" s="69">
        <f t="shared" si="4"/>
        <v>472.4</v>
      </c>
      <c r="M35" s="69">
        <f t="shared" si="4"/>
        <v>449.7</v>
      </c>
      <c r="N35" s="69">
        <f t="shared" si="4"/>
        <v>451</v>
      </c>
      <c r="O35" s="69">
        <f t="shared" si="4"/>
        <v>450.1</v>
      </c>
      <c r="P35" s="69">
        <f t="shared" si="4"/>
        <v>450.2</v>
      </c>
      <c r="Q35" s="69">
        <f t="shared" si="4"/>
        <v>453.7</v>
      </c>
      <c r="R35" s="69">
        <f t="shared" si="4"/>
        <v>448.2</v>
      </c>
      <c r="S35" s="69">
        <f t="shared" si="4"/>
        <v>449.5</v>
      </c>
      <c r="T35" s="69">
        <f t="shared" si="4"/>
        <v>448.2</v>
      </c>
      <c r="U35" s="69">
        <f t="shared" si="4"/>
        <v>447.79999999999995</v>
      </c>
      <c r="V35" s="69">
        <f t="shared" si="4"/>
        <v>450.4</v>
      </c>
      <c r="W35" s="69">
        <f t="shared" si="4"/>
        <v>448.1</v>
      </c>
      <c r="X35" s="69">
        <f t="shared" si="4"/>
        <v>450.1</v>
      </c>
      <c r="Y35" s="69">
        <f t="shared" si="4"/>
        <v>447.9</v>
      </c>
      <c r="Z35" s="69">
        <f t="shared" si="4"/>
        <v>448.79999999999995</v>
      </c>
      <c r="AA35" s="69">
        <f t="shared" si="4"/>
        <v>449.9</v>
      </c>
      <c r="AB35" s="69">
        <f t="shared" si="4"/>
        <v>448.79999999999995</v>
      </c>
      <c r="AC35" s="69">
        <f t="shared" si="4"/>
        <v>448.5</v>
      </c>
      <c r="AD35" s="69">
        <f t="shared" si="4"/>
        <v>446.2</v>
      </c>
      <c r="AE35" s="69">
        <f t="shared" si="4"/>
        <v>446.2</v>
      </c>
      <c r="AF35" s="69">
        <f t="shared" si="4"/>
        <v>446.2</v>
      </c>
      <c r="AG35" s="59">
        <f>SUM(AG11:AG34)</f>
        <v>1287.4000000000001</v>
      </c>
      <c r="AH35" s="52">
        <f t="shared" si="2"/>
        <v>472.4</v>
      </c>
      <c r="AI35" s="53">
        <f t="shared" si="3"/>
        <v>340.4</v>
      </c>
      <c r="AK35" s="54"/>
    </row>
    <row r="36" spans="1:41" x14ac:dyDescent="0.25">
      <c r="A36" s="55" t="s">
        <v>38</v>
      </c>
      <c r="B36" s="56">
        <v>142.4</v>
      </c>
      <c r="C36" s="56">
        <v>139.4</v>
      </c>
      <c r="D36" s="56">
        <v>139.9</v>
      </c>
      <c r="E36" s="56">
        <v>140.69999999999999</v>
      </c>
      <c r="F36" s="56">
        <v>140.80000000000001</v>
      </c>
      <c r="G36" s="56">
        <v>140.80000000000001</v>
      </c>
      <c r="H36" s="56">
        <v>140.80000000000001</v>
      </c>
      <c r="I36" s="56">
        <v>140.80000000000001</v>
      </c>
      <c r="J36" s="56">
        <v>140.5</v>
      </c>
      <c r="K36" s="56">
        <v>140.5</v>
      </c>
      <c r="L36" s="49">
        <v>140.69999999999999</v>
      </c>
      <c r="M36" s="49">
        <v>141</v>
      </c>
      <c r="N36" s="49">
        <v>139.9</v>
      </c>
      <c r="O36" s="49">
        <v>140.4</v>
      </c>
      <c r="P36" s="49">
        <v>94.1</v>
      </c>
      <c r="Q36" s="49">
        <v>142.6</v>
      </c>
      <c r="R36" s="49">
        <v>141.19999999999999</v>
      </c>
      <c r="S36" s="49">
        <v>140.9</v>
      </c>
      <c r="T36" s="49">
        <v>141.4</v>
      </c>
      <c r="U36" s="49">
        <v>140.5</v>
      </c>
      <c r="V36" s="49">
        <v>139.6</v>
      </c>
      <c r="W36" s="49">
        <v>139.80000000000001</v>
      </c>
      <c r="X36" s="49">
        <v>140.5</v>
      </c>
      <c r="Y36" s="49">
        <v>141.1</v>
      </c>
      <c r="Z36" s="49">
        <v>141.30000000000001</v>
      </c>
      <c r="AA36" s="48">
        <v>141.1</v>
      </c>
      <c r="AB36" s="48">
        <v>141.30000000000001</v>
      </c>
      <c r="AC36" s="48">
        <v>141</v>
      </c>
      <c r="AD36" s="48">
        <v>140.19999999999999</v>
      </c>
      <c r="AE36" s="48">
        <v>140.4</v>
      </c>
      <c r="AF36" s="48">
        <v>140.69999999999999</v>
      </c>
      <c r="AG36" s="57">
        <v>144</v>
      </c>
      <c r="AH36" s="52">
        <f t="shared" si="2"/>
        <v>142.6</v>
      </c>
      <c r="AI36" s="53">
        <f t="shared" si="3"/>
        <v>94.1</v>
      </c>
      <c r="AK36" s="54"/>
    </row>
    <row r="37" spans="1:41" x14ac:dyDescent="0.25">
      <c r="A37" s="58" t="s">
        <v>39</v>
      </c>
      <c r="B37" s="56">
        <v>68.900000000000006</v>
      </c>
      <c r="C37" s="56">
        <v>69.900000000000006</v>
      </c>
      <c r="D37" s="56">
        <v>69.900000000000006</v>
      </c>
      <c r="E37" s="56">
        <v>70.400000000000006</v>
      </c>
      <c r="F37" s="56">
        <v>70.3</v>
      </c>
      <c r="G37" s="56">
        <v>70.3</v>
      </c>
      <c r="H37" s="56">
        <v>70.3</v>
      </c>
      <c r="I37" s="56">
        <v>70.3</v>
      </c>
      <c r="J37" s="56">
        <v>70.3</v>
      </c>
      <c r="K37" s="56">
        <v>70.3</v>
      </c>
      <c r="L37" s="70">
        <v>69.8</v>
      </c>
      <c r="M37" s="70">
        <v>72.099999999999994</v>
      </c>
      <c r="N37" s="70">
        <v>71.099999999999994</v>
      </c>
      <c r="O37" s="70">
        <v>70.099999999999994</v>
      </c>
      <c r="P37" s="70">
        <v>70.599999999999994</v>
      </c>
      <c r="Q37" s="70">
        <v>70</v>
      </c>
      <c r="R37" s="70">
        <v>70.5</v>
      </c>
      <c r="S37" s="70">
        <v>70.7</v>
      </c>
      <c r="T37" s="70">
        <v>70.5</v>
      </c>
      <c r="U37" s="70">
        <v>70.599999999999994</v>
      </c>
      <c r="V37" s="70">
        <v>70.7</v>
      </c>
      <c r="W37" s="70">
        <v>70.7</v>
      </c>
      <c r="X37" s="70">
        <v>70.7</v>
      </c>
      <c r="Y37" s="70">
        <v>70.400000000000006</v>
      </c>
      <c r="Z37" s="70">
        <v>70.7</v>
      </c>
      <c r="AA37" s="56">
        <v>70.599999999999994</v>
      </c>
      <c r="AB37" s="56">
        <v>70.099999999999994</v>
      </c>
      <c r="AC37" s="56">
        <v>70.5</v>
      </c>
      <c r="AD37" s="56">
        <v>69.900000000000006</v>
      </c>
      <c r="AE37" s="56">
        <v>70.400000000000006</v>
      </c>
      <c r="AF37" s="56">
        <v>70.900000000000006</v>
      </c>
      <c r="AG37" s="59">
        <v>70</v>
      </c>
      <c r="AH37" s="52">
        <f t="shared" si="2"/>
        <v>72.099999999999994</v>
      </c>
      <c r="AI37" s="53">
        <f t="shared" si="3"/>
        <v>68.900000000000006</v>
      </c>
      <c r="AK37" s="54"/>
    </row>
    <row r="38" spans="1:41" x14ac:dyDescent="0.25">
      <c r="A38" s="58" t="s">
        <v>40</v>
      </c>
      <c r="B38" s="56">
        <v>60</v>
      </c>
      <c r="C38" s="56">
        <v>60.1</v>
      </c>
      <c r="D38" s="56">
        <v>60.1</v>
      </c>
      <c r="E38" s="56">
        <v>58.8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50.8</v>
      </c>
      <c r="U38" s="70">
        <v>56.5</v>
      </c>
      <c r="V38" s="70">
        <v>56.7</v>
      </c>
      <c r="W38" s="70">
        <v>56.6</v>
      </c>
      <c r="X38" s="70">
        <v>56.5</v>
      </c>
      <c r="Y38" s="70">
        <v>56.3</v>
      </c>
      <c r="Z38" s="70">
        <v>0</v>
      </c>
      <c r="AA38" s="56">
        <v>39.799999999999997</v>
      </c>
      <c r="AB38" s="56">
        <v>40.5</v>
      </c>
      <c r="AC38" s="56">
        <v>55</v>
      </c>
      <c r="AD38" s="56">
        <v>55</v>
      </c>
      <c r="AE38" s="56">
        <v>56.5</v>
      </c>
      <c r="AF38" s="56">
        <v>56.3</v>
      </c>
      <c r="AG38" s="59">
        <v>69</v>
      </c>
      <c r="AH38" s="52">
        <f t="shared" si="2"/>
        <v>60.1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29.7</v>
      </c>
      <c r="C39" s="56">
        <v>29.7</v>
      </c>
      <c r="D39" s="56">
        <v>29.7</v>
      </c>
      <c r="E39" s="56">
        <v>29.7</v>
      </c>
      <c r="F39" s="56">
        <v>29.7</v>
      </c>
      <c r="G39" s="56">
        <v>29.7</v>
      </c>
      <c r="H39" s="56">
        <v>29.7</v>
      </c>
      <c r="I39" s="56">
        <v>29.7</v>
      </c>
      <c r="J39" s="56">
        <v>29.7</v>
      </c>
      <c r="K39" s="56">
        <v>29.7</v>
      </c>
      <c r="L39" s="70">
        <v>29.7</v>
      </c>
      <c r="M39" s="70">
        <v>29.7</v>
      </c>
      <c r="N39" s="70">
        <v>29.5</v>
      </c>
      <c r="O39" s="70">
        <v>29.7</v>
      </c>
      <c r="P39" s="70">
        <v>29.7</v>
      </c>
      <c r="Q39" s="70">
        <v>29.5</v>
      </c>
      <c r="R39" s="70">
        <v>29</v>
      </c>
      <c r="S39" s="70">
        <v>29.7</v>
      </c>
      <c r="T39" s="70">
        <v>29.7</v>
      </c>
      <c r="U39" s="70">
        <v>29</v>
      </c>
      <c r="V39" s="70">
        <v>30</v>
      </c>
      <c r="W39" s="70">
        <v>30</v>
      </c>
      <c r="X39" s="70">
        <v>29.7</v>
      </c>
      <c r="Y39" s="70">
        <v>29.7</v>
      </c>
      <c r="Z39" s="70">
        <v>29.7</v>
      </c>
      <c r="AA39" s="56">
        <v>29</v>
      </c>
      <c r="AB39" s="56">
        <v>29</v>
      </c>
      <c r="AC39" s="56">
        <v>29</v>
      </c>
      <c r="AD39" s="56">
        <v>29</v>
      </c>
      <c r="AE39" s="56">
        <v>29</v>
      </c>
      <c r="AF39" s="56">
        <v>29</v>
      </c>
      <c r="AG39" s="59">
        <v>60</v>
      </c>
      <c r="AH39" s="52">
        <f t="shared" si="2"/>
        <v>30</v>
      </c>
      <c r="AI39" s="53">
        <f t="shared" si="3"/>
        <v>29</v>
      </c>
      <c r="AK39" s="54"/>
    </row>
    <row r="40" spans="1:41" x14ac:dyDescent="0.25">
      <c r="A40" s="58" t="s">
        <v>42</v>
      </c>
      <c r="B40" s="56">
        <v>28.1</v>
      </c>
      <c r="C40" s="56">
        <v>28.1</v>
      </c>
      <c r="D40" s="56">
        <v>28.1</v>
      </c>
      <c r="E40" s="56">
        <v>27.9</v>
      </c>
      <c r="F40" s="56">
        <v>28</v>
      </c>
      <c r="G40" s="56">
        <v>28</v>
      </c>
      <c r="H40" s="56">
        <v>28</v>
      </c>
      <c r="I40" s="56">
        <v>28</v>
      </c>
      <c r="J40" s="56">
        <v>28</v>
      </c>
      <c r="K40" s="56">
        <v>15</v>
      </c>
      <c r="L40" s="49">
        <v>15</v>
      </c>
      <c r="M40" s="49">
        <v>14.6</v>
      </c>
      <c r="N40" s="49">
        <v>14.9</v>
      </c>
      <c r="O40" s="49">
        <v>14.8</v>
      </c>
      <c r="P40" s="49">
        <v>14.8</v>
      </c>
      <c r="Q40" s="49">
        <v>0</v>
      </c>
      <c r="R40" s="49">
        <v>0</v>
      </c>
      <c r="S40" s="49">
        <v>0</v>
      </c>
      <c r="T40" s="49">
        <v>15</v>
      </c>
      <c r="U40" s="49">
        <v>28.2</v>
      </c>
      <c r="V40" s="70">
        <v>28</v>
      </c>
      <c r="W40" s="70">
        <v>28.2</v>
      </c>
      <c r="X40" s="70">
        <v>28.2</v>
      </c>
      <c r="Y40" s="70">
        <v>28.2</v>
      </c>
      <c r="Z40" s="70">
        <v>28.2</v>
      </c>
      <c r="AA40" s="70">
        <v>28.2</v>
      </c>
      <c r="AB40" s="56">
        <v>28.2</v>
      </c>
      <c r="AC40" s="56">
        <v>28.3</v>
      </c>
      <c r="AD40" s="56">
        <v>29</v>
      </c>
      <c r="AE40" s="56">
        <v>29</v>
      </c>
      <c r="AF40" s="56">
        <v>29</v>
      </c>
      <c r="AG40" s="59">
        <v>30</v>
      </c>
      <c r="AH40" s="52">
        <f t="shared" si="2"/>
        <v>29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10.6</v>
      </c>
      <c r="C42" s="71">
        <v>10.7</v>
      </c>
      <c r="D42" s="71">
        <v>10.7</v>
      </c>
      <c r="E42" s="71">
        <v>10.7</v>
      </c>
      <c r="F42" s="71">
        <v>10.7</v>
      </c>
      <c r="G42" s="71">
        <v>10.7</v>
      </c>
      <c r="H42" s="71">
        <v>10.7</v>
      </c>
      <c r="I42" s="71">
        <v>10.7</v>
      </c>
      <c r="J42" s="71">
        <v>10.7</v>
      </c>
      <c r="K42" s="71">
        <v>10.7</v>
      </c>
      <c r="L42" s="49">
        <v>10.7</v>
      </c>
      <c r="M42" s="49">
        <v>10.6</v>
      </c>
      <c r="N42" s="49">
        <v>10.6</v>
      </c>
      <c r="O42" s="49">
        <v>10.9</v>
      </c>
      <c r="P42" s="49">
        <v>10.8</v>
      </c>
      <c r="Q42" s="49">
        <v>10.4</v>
      </c>
      <c r="R42" s="49">
        <v>10.199999999999999</v>
      </c>
      <c r="S42" s="49">
        <v>9.8000000000000007</v>
      </c>
      <c r="T42" s="49">
        <v>9.8000000000000007</v>
      </c>
      <c r="U42" s="49">
        <v>10.6</v>
      </c>
      <c r="V42" s="49">
        <v>10.5</v>
      </c>
      <c r="W42" s="49">
        <v>10.4</v>
      </c>
      <c r="X42" s="49">
        <v>10.4</v>
      </c>
      <c r="Y42" s="49">
        <v>10.4</v>
      </c>
      <c r="Z42" s="49">
        <v>10.4</v>
      </c>
      <c r="AA42" s="49">
        <v>10.4</v>
      </c>
      <c r="AB42" s="56">
        <v>10.4</v>
      </c>
      <c r="AC42" s="56">
        <v>10.4</v>
      </c>
      <c r="AD42" s="56">
        <v>10.5</v>
      </c>
      <c r="AE42" s="56">
        <v>10.5</v>
      </c>
      <c r="AF42" s="56">
        <v>10.5</v>
      </c>
      <c r="AG42" s="59">
        <v>24</v>
      </c>
      <c r="AH42" s="52">
        <f t="shared" si="2"/>
        <v>10.9</v>
      </c>
      <c r="AI42" s="53">
        <f t="shared" si="3"/>
        <v>9.8000000000000007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1.8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1.8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8</v>
      </c>
      <c r="C44" s="56">
        <v>8</v>
      </c>
      <c r="D44" s="56">
        <v>8</v>
      </c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56">
        <v>8</v>
      </c>
      <c r="K44" s="56">
        <v>8</v>
      </c>
      <c r="L44" s="49">
        <v>8</v>
      </c>
      <c r="M44" s="49">
        <v>8</v>
      </c>
      <c r="N44" s="49">
        <v>8</v>
      </c>
      <c r="O44" s="49">
        <v>8</v>
      </c>
      <c r="P44" s="49">
        <v>8</v>
      </c>
      <c r="Q44" s="49">
        <v>8</v>
      </c>
      <c r="R44" s="49">
        <v>8</v>
      </c>
      <c r="S44" s="49">
        <v>8</v>
      </c>
      <c r="T44" s="49">
        <v>8</v>
      </c>
      <c r="U44" s="49">
        <v>8</v>
      </c>
      <c r="V44" s="49">
        <v>8</v>
      </c>
      <c r="W44" s="49">
        <v>10</v>
      </c>
      <c r="X44" s="49">
        <v>10</v>
      </c>
      <c r="Y44" s="49">
        <v>10</v>
      </c>
      <c r="Z44" s="49">
        <v>10</v>
      </c>
      <c r="AA44" s="49">
        <v>10</v>
      </c>
      <c r="AB44" s="56">
        <v>10</v>
      </c>
      <c r="AC44" s="56">
        <v>10</v>
      </c>
      <c r="AD44" s="56">
        <v>10</v>
      </c>
      <c r="AE44" s="56">
        <v>10</v>
      </c>
      <c r="AF44" s="56">
        <v>10</v>
      </c>
      <c r="AG44" s="59">
        <v>14.1</v>
      </c>
      <c r="AH44" s="52">
        <f t="shared" si="2"/>
        <v>10</v>
      </c>
      <c r="AI44" s="53">
        <f t="shared" si="3"/>
        <v>8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14</v>
      </c>
      <c r="D45" s="71">
        <v>14</v>
      </c>
      <c r="E45" s="71">
        <v>14</v>
      </c>
      <c r="F45" s="71">
        <v>14</v>
      </c>
      <c r="G45" s="71">
        <v>14</v>
      </c>
      <c r="H45" s="71">
        <v>14</v>
      </c>
      <c r="I45" s="71">
        <v>14</v>
      </c>
      <c r="J45" s="71">
        <v>14</v>
      </c>
      <c r="K45" s="71">
        <v>14</v>
      </c>
      <c r="L45" s="49">
        <v>14</v>
      </c>
      <c r="M45" s="49">
        <v>13.5</v>
      </c>
      <c r="N45" s="49">
        <v>13.5</v>
      </c>
      <c r="O45" s="49">
        <v>14</v>
      </c>
      <c r="P45" s="49">
        <v>14</v>
      </c>
      <c r="Q45" s="49">
        <v>14</v>
      </c>
      <c r="R45" s="49">
        <v>14</v>
      </c>
      <c r="S45" s="49">
        <v>14</v>
      </c>
      <c r="T45" s="49">
        <v>14</v>
      </c>
      <c r="U45" s="49">
        <v>14</v>
      </c>
      <c r="V45" s="49">
        <v>14</v>
      </c>
      <c r="W45" s="49">
        <v>7</v>
      </c>
      <c r="X45" s="49">
        <v>7</v>
      </c>
      <c r="Y45" s="49">
        <v>7</v>
      </c>
      <c r="Z45" s="49">
        <v>7</v>
      </c>
      <c r="AA45" s="49">
        <v>7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7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8.1</v>
      </c>
      <c r="C46" s="56">
        <v>8.1999999999999993</v>
      </c>
      <c r="D46" s="56">
        <v>8.1999999999999993</v>
      </c>
      <c r="E46" s="56">
        <v>8.1999999999999993</v>
      </c>
      <c r="F46" s="56">
        <v>8.1999999999999993</v>
      </c>
      <c r="G46" s="56">
        <v>8.1999999999999993</v>
      </c>
      <c r="H46" s="56">
        <v>8.1999999999999993</v>
      </c>
      <c r="I46" s="56">
        <v>8.1999999999999993</v>
      </c>
      <c r="J46" s="56">
        <v>8.1999999999999993</v>
      </c>
      <c r="K46" s="56">
        <v>8.1999999999999993</v>
      </c>
      <c r="L46" s="49">
        <v>7.4</v>
      </c>
      <c r="M46" s="49">
        <v>7.5</v>
      </c>
      <c r="N46" s="49">
        <v>7.5</v>
      </c>
      <c r="O46" s="49">
        <v>7.5</v>
      </c>
      <c r="P46" s="49">
        <v>7.5</v>
      </c>
      <c r="Q46" s="49">
        <v>7.5</v>
      </c>
      <c r="R46" s="49">
        <v>7.5</v>
      </c>
      <c r="S46" s="49">
        <v>7.5</v>
      </c>
      <c r="T46" s="49">
        <v>6.3</v>
      </c>
      <c r="U46" s="49">
        <v>6.2</v>
      </c>
      <c r="V46" s="49">
        <v>6.2</v>
      </c>
      <c r="W46" s="49">
        <v>6.2</v>
      </c>
      <c r="X46" s="49">
        <v>6.2</v>
      </c>
      <c r="Y46" s="49">
        <v>6.2</v>
      </c>
      <c r="Z46" s="49">
        <v>6.2</v>
      </c>
      <c r="AA46" s="49">
        <v>6.2</v>
      </c>
      <c r="AB46" s="56">
        <v>8.4</v>
      </c>
      <c r="AC46" s="56">
        <v>8.4</v>
      </c>
      <c r="AD46" s="56">
        <v>8.3000000000000007</v>
      </c>
      <c r="AE46" s="56">
        <v>8.3000000000000007</v>
      </c>
      <c r="AF46" s="56">
        <v>8.3000000000000007</v>
      </c>
      <c r="AG46" s="59">
        <v>10.050000000000001</v>
      </c>
      <c r="AH46" s="52">
        <f t="shared" si="2"/>
        <v>8.4</v>
      </c>
      <c r="AI46" s="53">
        <f t="shared" si="3"/>
        <v>6.2</v>
      </c>
      <c r="AK46" s="54"/>
    </row>
    <row r="47" spans="1:41" x14ac:dyDescent="0.25">
      <c r="A47" s="58" t="s">
        <v>48</v>
      </c>
      <c r="B47" s="56">
        <v>6</v>
      </c>
      <c r="C47" s="56">
        <v>6</v>
      </c>
      <c r="D47" s="56">
        <v>6</v>
      </c>
      <c r="E47" s="56">
        <v>6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56">
        <v>0</v>
      </c>
      <c r="AC47" s="56">
        <v>0</v>
      </c>
      <c r="AD47" s="56">
        <v>0</v>
      </c>
      <c r="AE47" s="56">
        <v>0</v>
      </c>
      <c r="AF47" s="56">
        <v>0</v>
      </c>
      <c r="AG47" s="59">
        <v>6.2</v>
      </c>
      <c r="AH47" s="52">
        <f t="shared" si="2"/>
        <v>6</v>
      </c>
      <c r="AI47" s="53">
        <f t="shared" si="3"/>
        <v>0</v>
      </c>
      <c r="AK47" s="54"/>
    </row>
    <row r="48" spans="1:41" ht="15.75" thickBot="1" x14ac:dyDescent="0.3">
      <c r="A48" s="65" t="s">
        <v>49</v>
      </c>
      <c r="B48" s="73"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379.34000000000009</v>
      </c>
      <c r="C49" s="69">
        <f t="shared" si="6"/>
        <v>377.64000000000004</v>
      </c>
      <c r="D49" s="69">
        <f t="shared" si="6"/>
        <v>378.14000000000004</v>
      </c>
      <c r="E49" s="69">
        <f t="shared" si="6"/>
        <v>377.93999999999994</v>
      </c>
      <c r="F49" s="69">
        <f t="shared" si="6"/>
        <v>313.24</v>
      </c>
      <c r="G49" s="69">
        <f t="shared" si="6"/>
        <v>313.24</v>
      </c>
      <c r="H49" s="69">
        <f t="shared" si="6"/>
        <v>313.24</v>
      </c>
      <c r="I49" s="69">
        <f t="shared" si="6"/>
        <v>313.24</v>
      </c>
      <c r="J49" s="69">
        <f t="shared" si="6"/>
        <v>312.94</v>
      </c>
      <c r="K49" s="69">
        <f t="shared" si="6"/>
        <v>299.94</v>
      </c>
      <c r="L49" s="69">
        <f t="shared" si="6"/>
        <v>298.83999999999997</v>
      </c>
      <c r="M49" s="69">
        <f t="shared" si="6"/>
        <v>300.54000000000002</v>
      </c>
      <c r="N49" s="69">
        <f t="shared" si="6"/>
        <v>298.54000000000002</v>
      </c>
      <c r="O49" s="69">
        <f t="shared" si="6"/>
        <v>298.94</v>
      </c>
      <c r="P49" s="69">
        <f t="shared" si="6"/>
        <v>253.04</v>
      </c>
      <c r="Q49" s="69">
        <f t="shared" si="6"/>
        <v>285.54000000000002</v>
      </c>
      <c r="R49" s="69">
        <f t="shared" si="6"/>
        <v>283.94</v>
      </c>
      <c r="S49" s="69">
        <f t="shared" si="6"/>
        <v>284.14000000000004</v>
      </c>
      <c r="T49" s="69">
        <f t="shared" si="6"/>
        <v>349.04</v>
      </c>
      <c r="U49" s="69">
        <f t="shared" si="6"/>
        <v>368.94000000000005</v>
      </c>
      <c r="V49" s="69">
        <f t="shared" si="6"/>
        <v>367.24</v>
      </c>
      <c r="W49" s="69">
        <f t="shared" si="6"/>
        <v>362.44</v>
      </c>
      <c r="X49" s="69">
        <f t="shared" si="6"/>
        <v>362.73999999999995</v>
      </c>
      <c r="Y49" s="69">
        <f t="shared" si="6"/>
        <v>362.84</v>
      </c>
      <c r="Z49" s="69">
        <f t="shared" si="6"/>
        <v>307.03999999999996</v>
      </c>
      <c r="AA49" s="69">
        <f t="shared" si="6"/>
        <v>345.84</v>
      </c>
      <c r="AB49" s="69">
        <f t="shared" si="6"/>
        <v>355.43999999999994</v>
      </c>
      <c r="AC49" s="69">
        <f t="shared" si="6"/>
        <v>370.14</v>
      </c>
      <c r="AD49" s="69">
        <f t="shared" si="6"/>
        <v>369.44000000000005</v>
      </c>
      <c r="AE49" s="69">
        <f t="shared" si="6"/>
        <v>371.64000000000004</v>
      </c>
      <c r="AF49" s="69">
        <f t="shared" si="6"/>
        <v>372.24</v>
      </c>
      <c r="AG49" s="74">
        <f t="shared" si="6"/>
        <v>489.91</v>
      </c>
      <c r="AH49" s="52">
        <f t="shared" si="2"/>
        <v>379.34000000000009</v>
      </c>
      <c r="AI49" s="53">
        <f t="shared" si="3"/>
        <v>253.04</v>
      </c>
      <c r="AK49" s="54"/>
    </row>
    <row r="50" spans="1:37" x14ac:dyDescent="0.25">
      <c r="A50" s="55" t="s">
        <v>51</v>
      </c>
      <c r="B50" s="56">
        <v>0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20.3</v>
      </c>
      <c r="L50" s="75">
        <v>29.3</v>
      </c>
      <c r="M50" s="75">
        <v>20</v>
      </c>
      <c r="N50" s="75">
        <v>29.1</v>
      </c>
      <c r="O50" s="75">
        <v>30</v>
      </c>
      <c r="P50" s="49">
        <v>30</v>
      </c>
      <c r="Q50" s="49">
        <v>30.1</v>
      </c>
      <c r="R50" s="49">
        <v>29.6</v>
      </c>
      <c r="S50" s="49">
        <v>30.5</v>
      </c>
      <c r="T50" s="49">
        <v>9.8000000000000007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59.6</v>
      </c>
      <c r="AA50" s="49">
        <v>43.8</v>
      </c>
      <c r="AB50" s="49">
        <v>35</v>
      </c>
      <c r="AC50" s="49">
        <v>28.2</v>
      </c>
      <c r="AD50" s="49">
        <v>48.6</v>
      </c>
      <c r="AE50" s="49">
        <v>44.3</v>
      </c>
      <c r="AF50" s="49">
        <v>55</v>
      </c>
      <c r="AG50" s="57">
        <v>60</v>
      </c>
      <c r="AH50" s="52">
        <f t="shared" si="2"/>
        <v>59.6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0</v>
      </c>
      <c r="C51" s="56">
        <v>0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6.9</v>
      </c>
      <c r="L51" s="75">
        <v>13.8</v>
      </c>
      <c r="M51" s="75">
        <v>9.1</v>
      </c>
      <c r="N51" s="75">
        <v>15.8</v>
      </c>
      <c r="O51" s="75">
        <v>15.7</v>
      </c>
      <c r="P51" s="70">
        <v>15.4</v>
      </c>
      <c r="Q51" s="70">
        <v>14.8</v>
      </c>
      <c r="R51" s="49">
        <v>15.1</v>
      </c>
      <c r="S51" s="49">
        <v>15.3</v>
      </c>
      <c r="T51" s="49">
        <v>3.5</v>
      </c>
      <c r="U51" s="70">
        <v>6.7</v>
      </c>
      <c r="V51" s="70">
        <v>0</v>
      </c>
      <c r="W51" s="70">
        <v>0</v>
      </c>
      <c r="X51" s="70">
        <v>0</v>
      </c>
      <c r="Y51" s="70">
        <v>0</v>
      </c>
      <c r="Z51" s="70">
        <v>15</v>
      </c>
      <c r="AA51" s="70">
        <v>20.7</v>
      </c>
      <c r="AB51" s="70">
        <v>16.2</v>
      </c>
      <c r="AC51" s="70">
        <v>13.3</v>
      </c>
      <c r="AD51" s="70">
        <v>29.6</v>
      </c>
      <c r="AE51" s="70">
        <v>30</v>
      </c>
      <c r="AF51" s="70">
        <v>25.5</v>
      </c>
      <c r="AG51" s="59">
        <v>32</v>
      </c>
      <c r="AH51" s="52">
        <f t="shared" si="2"/>
        <v>30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0</v>
      </c>
      <c r="C52" s="71">
        <v>0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2.5</v>
      </c>
      <c r="L52" s="76">
        <v>5</v>
      </c>
      <c r="M52" s="76">
        <v>3.3</v>
      </c>
      <c r="N52" s="76">
        <v>5.8</v>
      </c>
      <c r="O52" s="76">
        <v>5.7</v>
      </c>
      <c r="P52" s="77">
        <v>6.3</v>
      </c>
      <c r="Q52" s="77">
        <v>5.3</v>
      </c>
      <c r="R52" s="49">
        <v>5.7</v>
      </c>
      <c r="S52" s="49">
        <v>5.5</v>
      </c>
      <c r="T52" s="49">
        <v>1.3</v>
      </c>
      <c r="U52" s="77">
        <v>2.5</v>
      </c>
      <c r="V52" s="77">
        <v>0</v>
      </c>
      <c r="W52" s="77">
        <v>0</v>
      </c>
      <c r="X52" s="77">
        <v>0</v>
      </c>
      <c r="Y52" s="77">
        <v>0</v>
      </c>
      <c r="Z52" s="77">
        <v>5.5</v>
      </c>
      <c r="AA52" s="77">
        <v>7.6</v>
      </c>
      <c r="AB52" s="77">
        <v>5.9</v>
      </c>
      <c r="AC52" s="77">
        <v>4.9000000000000004</v>
      </c>
      <c r="AD52" s="77">
        <v>10.9</v>
      </c>
      <c r="AE52" s="77">
        <v>11</v>
      </c>
      <c r="AF52" s="77">
        <v>9.3000000000000007</v>
      </c>
      <c r="AG52" s="78">
        <v>14</v>
      </c>
      <c r="AH52" s="52">
        <f t="shared" si="2"/>
        <v>11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0</v>
      </c>
      <c r="C53" s="69">
        <f t="shared" ref="C53:AF53" si="7">SUM(C50:C52)</f>
        <v>0</v>
      </c>
      <c r="D53" s="69">
        <f t="shared" si="7"/>
        <v>0</v>
      </c>
      <c r="E53" s="69">
        <f t="shared" si="7"/>
        <v>0</v>
      </c>
      <c r="F53" s="69">
        <f t="shared" si="7"/>
        <v>0</v>
      </c>
      <c r="G53" s="69">
        <f t="shared" si="7"/>
        <v>0</v>
      </c>
      <c r="H53" s="69">
        <f t="shared" si="7"/>
        <v>0</v>
      </c>
      <c r="I53" s="69">
        <f t="shared" si="7"/>
        <v>0</v>
      </c>
      <c r="J53" s="69">
        <f t="shared" si="7"/>
        <v>0</v>
      </c>
      <c r="K53" s="69">
        <f t="shared" si="7"/>
        <v>29.700000000000003</v>
      </c>
      <c r="L53" s="69">
        <f t="shared" si="7"/>
        <v>48.1</v>
      </c>
      <c r="M53" s="69">
        <f t="shared" si="7"/>
        <v>32.4</v>
      </c>
      <c r="N53" s="69">
        <f t="shared" si="7"/>
        <v>50.7</v>
      </c>
      <c r="O53" s="69">
        <f t="shared" si="7"/>
        <v>51.400000000000006</v>
      </c>
      <c r="P53" s="69">
        <f t="shared" si="7"/>
        <v>51.699999999999996</v>
      </c>
      <c r="Q53" s="69">
        <f t="shared" si="7"/>
        <v>50.2</v>
      </c>
      <c r="R53" s="69">
        <f t="shared" si="7"/>
        <v>50.400000000000006</v>
      </c>
      <c r="S53" s="69">
        <f t="shared" si="7"/>
        <v>51.3</v>
      </c>
      <c r="T53" s="69">
        <f t="shared" si="7"/>
        <v>14.600000000000001</v>
      </c>
      <c r="U53" s="69">
        <f t="shared" si="7"/>
        <v>9.1999999999999993</v>
      </c>
      <c r="V53" s="69">
        <f t="shared" si="7"/>
        <v>0</v>
      </c>
      <c r="W53" s="69">
        <f t="shared" si="7"/>
        <v>0</v>
      </c>
      <c r="X53" s="69">
        <f t="shared" si="7"/>
        <v>0</v>
      </c>
      <c r="Y53" s="69">
        <f t="shared" si="7"/>
        <v>0</v>
      </c>
      <c r="Z53" s="69">
        <f t="shared" si="7"/>
        <v>80.099999999999994</v>
      </c>
      <c r="AA53" s="69">
        <f t="shared" si="7"/>
        <v>72.099999999999994</v>
      </c>
      <c r="AB53" s="69">
        <f t="shared" si="7"/>
        <v>57.1</v>
      </c>
      <c r="AC53" s="69">
        <f t="shared" si="7"/>
        <v>46.4</v>
      </c>
      <c r="AD53" s="69">
        <f t="shared" si="7"/>
        <v>89.100000000000009</v>
      </c>
      <c r="AE53" s="69">
        <f t="shared" si="7"/>
        <v>85.3</v>
      </c>
      <c r="AF53" s="69">
        <f t="shared" si="7"/>
        <v>89.8</v>
      </c>
      <c r="AG53" s="74">
        <f>SUM(AG50:AG52)</f>
        <v>106</v>
      </c>
      <c r="AH53" s="52">
        <f t="shared" si="2"/>
        <v>89.8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37.840000000000003</v>
      </c>
      <c r="C54" s="49">
        <v>16.559999999999999</v>
      </c>
      <c r="D54" s="49">
        <v>20</v>
      </c>
      <c r="E54" s="49">
        <v>23</v>
      </c>
      <c r="F54" s="49">
        <v>23.51</v>
      </c>
      <c r="G54" s="49">
        <v>21.8</v>
      </c>
      <c r="H54" s="49">
        <v>20.190000000000001</v>
      </c>
      <c r="I54" s="49">
        <v>33.79</v>
      </c>
      <c r="J54" s="49">
        <v>30.06</v>
      </c>
      <c r="K54" s="49">
        <v>39.01</v>
      </c>
      <c r="L54" s="49">
        <v>26.34</v>
      </c>
      <c r="M54" s="49">
        <v>27.1</v>
      </c>
      <c r="N54" s="49">
        <v>24.8</v>
      </c>
      <c r="O54" s="49">
        <v>47.6</v>
      </c>
      <c r="P54" s="49">
        <v>49.8</v>
      </c>
      <c r="Q54" s="49">
        <v>53.3</v>
      </c>
      <c r="R54" s="49">
        <v>54.5</v>
      </c>
      <c r="S54" s="49">
        <v>52.8</v>
      </c>
      <c r="T54" s="49">
        <v>32</v>
      </c>
      <c r="U54" s="49">
        <v>36.1</v>
      </c>
      <c r="V54" s="49">
        <v>33.42</v>
      </c>
      <c r="W54" s="49">
        <v>33.4</v>
      </c>
      <c r="X54" s="49">
        <v>26.4</v>
      </c>
      <c r="Y54" s="49">
        <v>30.2</v>
      </c>
      <c r="Z54" s="49">
        <v>30.9</v>
      </c>
      <c r="AA54" s="49">
        <v>32</v>
      </c>
      <c r="AB54" s="49">
        <v>30</v>
      </c>
      <c r="AC54" s="49">
        <v>27.9</v>
      </c>
      <c r="AD54" s="49">
        <v>26</v>
      </c>
      <c r="AE54" s="49">
        <v>23.6</v>
      </c>
      <c r="AF54" s="49">
        <v>18</v>
      </c>
      <c r="AG54" s="57"/>
      <c r="AH54" s="52">
        <f t="shared" si="2"/>
        <v>54.5</v>
      </c>
      <c r="AI54" s="53">
        <f t="shared" si="3"/>
        <v>16.559999999999999</v>
      </c>
      <c r="AK54" s="54"/>
    </row>
    <row r="55" spans="1:37" x14ac:dyDescent="0.25">
      <c r="A55" s="58" t="s">
        <v>56</v>
      </c>
      <c r="B55" s="70">
        <v>34.200000000000003</v>
      </c>
      <c r="C55" s="70">
        <v>0</v>
      </c>
      <c r="D55" s="70">
        <v>0</v>
      </c>
      <c r="E55" s="70">
        <v>0</v>
      </c>
      <c r="F55" s="70">
        <v>31.8</v>
      </c>
      <c r="G55" s="70">
        <v>23.6</v>
      </c>
      <c r="H55" s="70">
        <v>90.8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59"/>
      <c r="AH55" s="52">
        <f t="shared" si="2"/>
        <v>90.8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4</v>
      </c>
      <c r="C56" s="70">
        <v>82</v>
      </c>
      <c r="D56" s="70">
        <v>40</v>
      </c>
      <c r="E56" s="70">
        <v>14</v>
      </c>
      <c r="F56" s="70">
        <v>124</v>
      </c>
      <c r="G56" s="49">
        <v>135</v>
      </c>
      <c r="H56" s="49">
        <v>126</v>
      </c>
      <c r="I56" s="49">
        <v>134</v>
      </c>
      <c r="J56" s="49">
        <v>146</v>
      </c>
      <c r="K56" s="49">
        <v>148</v>
      </c>
      <c r="L56" s="70">
        <v>174</v>
      </c>
      <c r="M56" s="70">
        <v>193</v>
      </c>
      <c r="N56" s="70">
        <v>187</v>
      </c>
      <c r="O56" s="70">
        <v>168</v>
      </c>
      <c r="P56" s="70">
        <v>182</v>
      </c>
      <c r="Q56" s="70">
        <v>143</v>
      </c>
      <c r="R56" s="70">
        <v>163</v>
      </c>
      <c r="S56" s="70">
        <v>165</v>
      </c>
      <c r="T56" s="70">
        <f>92+95</f>
        <v>187</v>
      </c>
      <c r="U56" s="80">
        <v>128</v>
      </c>
      <c r="V56" s="80">
        <f>86+85</f>
        <v>171</v>
      </c>
      <c r="W56" s="80">
        <v>145</v>
      </c>
      <c r="X56" s="80">
        <v>175</v>
      </c>
      <c r="Y56" s="80">
        <v>190</v>
      </c>
      <c r="Z56" s="80">
        <v>236</v>
      </c>
      <c r="AA56" s="70">
        <v>213</v>
      </c>
      <c r="AB56" s="70">
        <v>198</v>
      </c>
      <c r="AC56" s="70">
        <v>168</v>
      </c>
      <c r="AD56" s="70">
        <v>0</v>
      </c>
      <c r="AE56" s="70">
        <v>0</v>
      </c>
      <c r="AF56" s="70">
        <v>0</v>
      </c>
      <c r="AG56" s="81"/>
      <c r="AH56" s="52">
        <f t="shared" si="2"/>
        <v>236</v>
      </c>
      <c r="AI56" s="53">
        <f t="shared" si="3"/>
        <v>0</v>
      </c>
      <c r="AK56" s="54"/>
    </row>
    <row r="57" spans="1:37" x14ac:dyDescent="0.25">
      <c r="A57" s="58" t="s">
        <v>58</v>
      </c>
      <c r="B57" s="82">
        <v>11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17</v>
      </c>
      <c r="L57" s="70">
        <v>17</v>
      </c>
      <c r="M57" s="70">
        <v>16.399999999999999</v>
      </c>
      <c r="N57" s="70">
        <v>16.399999999999999</v>
      </c>
      <c r="O57" s="70">
        <v>16</v>
      </c>
      <c r="P57" s="70">
        <v>16</v>
      </c>
      <c r="Q57" s="70">
        <v>16</v>
      </c>
      <c r="R57" s="70">
        <v>16</v>
      </c>
      <c r="S57" s="70">
        <v>16</v>
      </c>
      <c r="T57" s="70">
        <v>16</v>
      </c>
      <c r="U57" s="70">
        <v>8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17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48.7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49">
        <v>51.7</v>
      </c>
      <c r="N58" s="49">
        <v>52.8</v>
      </c>
      <c r="O58" s="49">
        <v>53.9</v>
      </c>
      <c r="P58" s="49">
        <v>63.2</v>
      </c>
      <c r="Q58" s="49">
        <v>53.6</v>
      </c>
      <c r="R58" s="49">
        <v>57.3</v>
      </c>
      <c r="S58" s="49">
        <v>64.3</v>
      </c>
      <c r="T58" s="49">
        <v>58.7</v>
      </c>
      <c r="U58" s="49">
        <v>54.1</v>
      </c>
      <c r="V58" s="49">
        <v>0</v>
      </c>
      <c r="W58" s="70">
        <v>0</v>
      </c>
      <c r="X58" s="70">
        <v>0</v>
      </c>
      <c r="Y58" s="70">
        <v>0</v>
      </c>
      <c r="Z58" s="49">
        <v>58</v>
      </c>
      <c r="AA58" s="49">
        <v>53.2</v>
      </c>
      <c r="AB58" s="49">
        <v>55</v>
      </c>
      <c r="AC58" s="49">
        <v>55</v>
      </c>
      <c r="AD58" s="49">
        <v>73.099999999999994</v>
      </c>
      <c r="AE58" s="49">
        <v>58</v>
      </c>
      <c r="AF58" s="49">
        <v>0</v>
      </c>
      <c r="AG58" s="81"/>
      <c r="AH58" s="52">
        <f t="shared" si="2"/>
        <v>73.099999999999994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4</v>
      </c>
      <c r="C59" s="70">
        <v>4</v>
      </c>
      <c r="D59" s="70">
        <v>4</v>
      </c>
      <c r="E59" s="70">
        <v>4</v>
      </c>
      <c r="F59" s="70">
        <v>4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70">
        <v>0</v>
      </c>
      <c r="X59" s="70">
        <v>0</v>
      </c>
      <c r="Y59" s="70">
        <v>0</v>
      </c>
      <c r="Z59" s="83">
        <v>7</v>
      </c>
      <c r="AA59" s="83">
        <v>7</v>
      </c>
      <c r="AB59" s="83">
        <v>0</v>
      </c>
      <c r="AC59" s="83">
        <v>0</v>
      </c>
      <c r="AD59" s="83">
        <v>0</v>
      </c>
      <c r="AE59" s="83">
        <v>0</v>
      </c>
      <c r="AF59" s="83">
        <v>0</v>
      </c>
      <c r="AG59" s="81"/>
      <c r="AH59" s="52">
        <f t="shared" si="2"/>
        <v>7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3">
        <v>0</v>
      </c>
      <c r="U61" s="83">
        <v>0</v>
      </c>
      <c r="V61" s="83">
        <v>0</v>
      </c>
      <c r="W61" s="70">
        <v>0</v>
      </c>
      <c r="X61" s="70">
        <v>0</v>
      </c>
      <c r="Y61" s="70">
        <v>0</v>
      </c>
      <c r="Z61" s="70">
        <v>0</v>
      </c>
      <c r="AA61" s="70">
        <v>0</v>
      </c>
      <c r="AB61" s="83">
        <v>0</v>
      </c>
      <c r="AC61" s="82">
        <v>0</v>
      </c>
      <c r="AD61" s="83">
        <v>0</v>
      </c>
      <c r="AE61" s="83">
        <v>0</v>
      </c>
      <c r="AF61" s="83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3">
        <v>0</v>
      </c>
      <c r="U62" s="83">
        <v>0</v>
      </c>
      <c r="V62" s="83">
        <v>0</v>
      </c>
      <c r="W62" s="70">
        <v>0</v>
      </c>
      <c r="X62" s="70">
        <v>0</v>
      </c>
      <c r="Y62" s="70">
        <v>0</v>
      </c>
      <c r="Z62" s="70">
        <v>0</v>
      </c>
      <c r="AA62" s="70">
        <v>0</v>
      </c>
      <c r="AB62" s="83">
        <v>0</v>
      </c>
      <c r="AC62" s="82">
        <v>0</v>
      </c>
      <c r="AD62" s="83">
        <v>0</v>
      </c>
      <c r="AE62" s="83">
        <v>0</v>
      </c>
      <c r="AF62" s="83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70">
        <v>0</v>
      </c>
      <c r="L63" s="70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3">
        <v>0</v>
      </c>
      <c r="U63" s="83">
        <v>0</v>
      </c>
      <c r="V63" s="83">
        <v>0</v>
      </c>
      <c r="W63" s="70">
        <v>0</v>
      </c>
      <c r="X63" s="70">
        <v>0</v>
      </c>
      <c r="Y63" s="70">
        <v>0</v>
      </c>
      <c r="Z63" s="70">
        <v>0</v>
      </c>
      <c r="AA63" s="70">
        <v>0</v>
      </c>
      <c r="AB63" s="83">
        <v>0</v>
      </c>
      <c r="AC63" s="85">
        <v>0</v>
      </c>
      <c r="AD63" s="83">
        <v>0</v>
      </c>
      <c r="AE63" s="83">
        <v>0</v>
      </c>
      <c r="AF63" s="83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3">
        <v>0</v>
      </c>
      <c r="U64" s="83">
        <v>0</v>
      </c>
      <c r="V64" s="83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83">
        <v>0</v>
      </c>
      <c r="AC64" s="85">
        <v>0</v>
      </c>
      <c r="AD64" s="83">
        <v>0</v>
      </c>
      <c r="AE64" s="83">
        <v>0</v>
      </c>
      <c r="AF64" s="83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139.74</v>
      </c>
      <c r="C65" s="69">
        <f t="shared" ref="C65:AF65" si="8">SUM(C54:C64)</f>
        <v>102.56</v>
      </c>
      <c r="D65" s="69">
        <f t="shared" si="8"/>
        <v>64</v>
      </c>
      <c r="E65" s="69">
        <f t="shared" si="8"/>
        <v>41</v>
      </c>
      <c r="F65" s="69">
        <f t="shared" si="8"/>
        <v>183.31</v>
      </c>
      <c r="G65" s="69">
        <f t="shared" si="8"/>
        <v>180.4</v>
      </c>
      <c r="H65" s="69">
        <f t="shared" si="8"/>
        <v>236.99</v>
      </c>
      <c r="I65" s="69">
        <f t="shared" si="8"/>
        <v>167.79</v>
      </c>
      <c r="J65" s="69">
        <f t="shared" si="8"/>
        <v>176.06</v>
      </c>
      <c r="K65" s="69">
        <f t="shared" si="8"/>
        <v>204.01</v>
      </c>
      <c r="L65" s="69">
        <f t="shared" si="8"/>
        <v>217.34</v>
      </c>
      <c r="M65" s="69">
        <f t="shared" si="8"/>
        <v>288.2</v>
      </c>
      <c r="N65" s="69">
        <f t="shared" si="8"/>
        <v>281</v>
      </c>
      <c r="O65" s="69">
        <f t="shared" si="8"/>
        <v>285.5</v>
      </c>
      <c r="P65" s="69">
        <f t="shared" si="8"/>
        <v>311</v>
      </c>
      <c r="Q65" s="69">
        <f t="shared" si="8"/>
        <v>265.90000000000003</v>
      </c>
      <c r="R65" s="69">
        <f t="shared" si="8"/>
        <v>290.8</v>
      </c>
      <c r="S65" s="69">
        <f t="shared" si="8"/>
        <v>298.10000000000002</v>
      </c>
      <c r="T65" s="69">
        <f t="shared" si="8"/>
        <v>293.7</v>
      </c>
      <c r="U65" s="69">
        <f t="shared" si="8"/>
        <v>226.2</v>
      </c>
      <c r="V65" s="69">
        <f t="shared" si="8"/>
        <v>204.42000000000002</v>
      </c>
      <c r="W65" s="69">
        <f t="shared" si="8"/>
        <v>178.4</v>
      </c>
      <c r="X65" s="69">
        <f t="shared" si="8"/>
        <v>201.4</v>
      </c>
      <c r="Y65" s="69">
        <f t="shared" si="8"/>
        <v>220.2</v>
      </c>
      <c r="Z65" s="69">
        <f t="shared" si="8"/>
        <v>331.9</v>
      </c>
      <c r="AA65" s="69">
        <f t="shared" si="8"/>
        <v>305.2</v>
      </c>
      <c r="AB65" s="69">
        <f t="shared" si="8"/>
        <v>283</v>
      </c>
      <c r="AC65" s="69">
        <f t="shared" si="8"/>
        <v>250.9</v>
      </c>
      <c r="AD65" s="69">
        <f t="shared" si="8"/>
        <v>99.1</v>
      </c>
      <c r="AE65" s="69">
        <f t="shared" si="8"/>
        <v>81.599999999999994</v>
      </c>
      <c r="AF65" s="69">
        <f t="shared" si="8"/>
        <v>18</v>
      </c>
      <c r="AG65" s="74">
        <f>SUM(AG54:AG64)</f>
        <v>0</v>
      </c>
      <c r="AH65" s="52">
        <f t="shared" si="2"/>
        <v>331.9</v>
      </c>
      <c r="AI65" s="53">
        <f t="shared" si="3"/>
        <v>18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>
        <v>30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30</v>
      </c>
      <c r="AI70" s="53">
        <f t="shared" si="3"/>
        <v>30</v>
      </c>
    </row>
    <row r="71" spans="1:37" ht="15.75" thickBot="1" x14ac:dyDescent="0.3">
      <c r="A71" s="90" t="s">
        <v>72</v>
      </c>
      <c r="B71" s="91">
        <f t="shared" ref="B71:AG71" si="10">B69+B65+B53+B49+B35+B70</f>
        <v>986.18000000000018</v>
      </c>
      <c r="C71" s="91">
        <f t="shared" si="10"/>
        <v>949.2</v>
      </c>
      <c r="D71" s="91">
        <f t="shared" si="10"/>
        <v>911.1400000000001</v>
      </c>
      <c r="E71" s="91">
        <f t="shared" si="10"/>
        <v>888.43999999999994</v>
      </c>
      <c r="F71" s="91">
        <f t="shared" si="10"/>
        <v>861.95</v>
      </c>
      <c r="G71" s="91">
        <f t="shared" si="10"/>
        <v>864.04</v>
      </c>
      <c r="H71" s="91">
        <f t="shared" si="10"/>
        <v>890.63</v>
      </c>
      <c r="I71" s="91">
        <f t="shared" si="10"/>
        <v>923.43</v>
      </c>
      <c r="J71" s="91">
        <f t="shared" si="10"/>
        <v>961.4</v>
      </c>
      <c r="K71" s="91">
        <f t="shared" si="10"/>
        <v>1006.05</v>
      </c>
      <c r="L71" s="91">
        <f t="shared" si="10"/>
        <v>1036.6799999999998</v>
      </c>
      <c r="M71" s="91">
        <f t="shared" si="10"/>
        <v>1070.8399999999999</v>
      </c>
      <c r="N71" s="91">
        <f t="shared" si="10"/>
        <v>1081.24</v>
      </c>
      <c r="O71" s="91">
        <f t="shared" si="10"/>
        <v>1085.94</v>
      </c>
      <c r="P71" s="91">
        <f t="shared" si="10"/>
        <v>1065.94</v>
      </c>
      <c r="Q71" s="91">
        <f t="shared" si="10"/>
        <v>1055.3400000000001</v>
      </c>
      <c r="R71" s="91">
        <f t="shared" si="10"/>
        <v>1073.3400000000001</v>
      </c>
      <c r="S71" s="91">
        <f t="shared" si="10"/>
        <v>1083.04</v>
      </c>
      <c r="T71" s="91">
        <f t="shared" si="10"/>
        <v>1105.54</v>
      </c>
      <c r="U71" s="91">
        <f t="shared" si="10"/>
        <v>1052.1399999999999</v>
      </c>
      <c r="V71" s="91">
        <f t="shared" si="10"/>
        <v>1022.0600000000001</v>
      </c>
      <c r="W71" s="91">
        <f t="shared" si="10"/>
        <v>988.94</v>
      </c>
      <c r="X71" s="91">
        <f t="shared" si="10"/>
        <v>1014.24</v>
      </c>
      <c r="Y71" s="91">
        <f t="shared" si="10"/>
        <v>1030.94</v>
      </c>
      <c r="Z71" s="91">
        <f t="shared" si="10"/>
        <v>1167.8399999999999</v>
      </c>
      <c r="AA71" s="91">
        <f t="shared" si="10"/>
        <v>1173.04</v>
      </c>
      <c r="AB71" s="91">
        <f t="shared" si="10"/>
        <v>1144.3399999999999</v>
      </c>
      <c r="AC71" s="91">
        <f t="shared" si="10"/>
        <v>1115.94</v>
      </c>
      <c r="AD71" s="91">
        <f t="shared" si="10"/>
        <v>1003.8400000000001</v>
      </c>
      <c r="AE71" s="91">
        <f t="shared" si="10"/>
        <v>984.74</v>
      </c>
      <c r="AF71" s="91">
        <f t="shared" si="10"/>
        <v>926.24</v>
      </c>
      <c r="AG71" s="74">
        <f t="shared" si="10"/>
        <v>1938.71</v>
      </c>
      <c r="AH71" s="52">
        <f t="shared" si="2"/>
        <v>1173.04</v>
      </c>
      <c r="AI71" s="53">
        <f t="shared" si="3"/>
        <v>861.95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49.997999999999998</v>
      </c>
      <c r="C78" s="94">
        <v>50.033999999999999</v>
      </c>
      <c r="D78" s="94">
        <v>50.042999999999999</v>
      </c>
      <c r="E78" s="94">
        <v>50.002000000000002</v>
      </c>
      <c r="F78" s="94">
        <v>50.002000000000002</v>
      </c>
      <c r="G78" s="94">
        <v>50.026000000000003</v>
      </c>
      <c r="H78" s="94">
        <v>49.984999999999999</v>
      </c>
      <c r="I78" s="94">
        <v>49.984999999999999</v>
      </c>
      <c r="J78" s="94">
        <v>50.033999999999999</v>
      </c>
      <c r="K78" s="94">
        <v>49.997999999999998</v>
      </c>
      <c r="L78" s="94">
        <v>50.070999999999998</v>
      </c>
      <c r="M78" s="94">
        <v>49.838999999999999</v>
      </c>
      <c r="N78" s="94">
        <v>49.98</v>
      </c>
      <c r="O78" s="94">
        <v>50.052</v>
      </c>
      <c r="P78" s="94">
        <v>50.015999999999998</v>
      </c>
      <c r="Q78" s="95">
        <v>50.069000000000003</v>
      </c>
      <c r="R78" s="95">
        <v>50.055</v>
      </c>
      <c r="S78" s="94">
        <v>50.014000000000003</v>
      </c>
      <c r="T78" s="94">
        <v>50.03</v>
      </c>
      <c r="U78" s="94">
        <v>50.027999999999999</v>
      </c>
      <c r="V78" s="94">
        <v>50.037999999999997</v>
      </c>
      <c r="W78" s="94">
        <v>49.98</v>
      </c>
      <c r="X78" s="94">
        <v>50.04</v>
      </c>
      <c r="Y78" s="94">
        <v>50.034999999999997</v>
      </c>
      <c r="Z78" s="94">
        <v>49.985999999999997</v>
      </c>
      <c r="AA78" s="94">
        <v>50.054000000000002</v>
      </c>
      <c r="AB78" s="94">
        <v>50.02</v>
      </c>
      <c r="AC78" s="94">
        <v>50.04</v>
      </c>
      <c r="AD78" s="94">
        <v>50.05</v>
      </c>
      <c r="AE78" s="94">
        <v>50.030999999999999</v>
      </c>
      <c r="AF78" s="94">
        <v>50.029000000000003</v>
      </c>
      <c r="AG78" s="97"/>
      <c r="AH78" s="52">
        <f t="shared" si="2"/>
        <v>50.070999999999998</v>
      </c>
      <c r="AI78" s="53">
        <f t="shared" si="3"/>
        <v>49.838999999999999</v>
      </c>
    </row>
    <row r="79" spans="1:37" x14ac:dyDescent="0.25">
      <c r="A79" s="98" t="s">
        <v>80</v>
      </c>
      <c r="B79" s="70">
        <v>127.7</v>
      </c>
      <c r="C79" s="70">
        <v>126.8</v>
      </c>
      <c r="D79" s="70">
        <v>127.1</v>
      </c>
      <c r="E79" s="70">
        <v>127.7</v>
      </c>
      <c r="F79" s="70">
        <v>127.7</v>
      </c>
      <c r="G79" s="70">
        <v>127.3</v>
      </c>
      <c r="H79" s="70">
        <v>125.4</v>
      </c>
      <c r="I79" s="70">
        <v>125.4</v>
      </c>
      <c r="J79" s="70">
        <v>125.8</v>
      </c>
      <c r="K79" s="70">
        <v>124.8</v>
      </c>
      <c r="L79" s="70">
        <v>127.9</v>
      </c>
      <c r="M79" s="70">
        <v>123.9</v>
      </c>
      <c r="N79" s="70">
        <v>124.7</v>
      </c>
      <c r="O79" s="70">
        <v>124.3</v>
      </c>
      <c r="P79" s="70">
        <v>123.7</v>
      </c>
      <c r="Q79" s="99">
        <v>126.3</v>
      </c>
      <c r="R79" s="99">
        <v>125</v>
      </c>
      <c r="S79" s="99">
        <v>124.3</v>
      </c>
      <c r="T79" s="99">
        <v>122.5</v>
      </c>
      <c r="U79" s="99">
        <v>123.7</v>
      </c>
      <c r="V79" s="99">
        <v>122.7</v>
      </c>
      <c r="W79" s="99">
        <v>123.2</v>
      </c>
      <c r="X79" s="99">
        <v>124.1</v>
      </c>
      <c r="Y79" s="99">
        <v>124.7</v>
      </c>
      <c r="Z79" s="99">
        <v>123.8</v>
      </c>
      <c r="AA79" s="70">
        <v>127</v>
      </c>
      <c r="AB79" s="70">
        <v>127.7</v>
      </c>
      <c r="AC79" s="70">
        <v>127.9</v>
      </c>
      <c r="AD79" s="70">
        <v>129.9</v>
      </c>
      <c r="AE79" s="70">
        <v>128.5</v>
      </c>
      <c r="AF79" s="70">
        <v>127</v>
      </c>
      <c r="AG79" s="101"/>
      <c r="AH79" s="52">
        <f t="shared" si="2"/>
        <v>129.9</v>
      </c>
      <c r="AI79" s="53">
        <f t="shared" si="3"/>
        <v>122.5</v>
      </c>
    </row>
    <row r="80" spans="1:37" x14ac:dyDescent="0.25">
      <c r="A80" s="98" t="s">
        <v>81</v>
      </c>
      <c r="B80" s="70">
        <v>130.80000000000001</v>
      </c>
      <c r="C80" s="70">
        <v>130</v>
      </c>
      <c r="D80" s="70">
        <v>130.6</v>
      </c>
      <c r="E80" s="70">
        <v>130.9</v>
      </c>
      <c r="F80" s="70">
        <v>130.9</v>
      </c>
      <c r="G80" s="70">
        <v>130.1</v>
      </c>
      <c r="H80" s="70">
        <v>128.19999999999999</v>
      </c>
      <c r="I80" s="70">
        <v>128.19999999999999</v>
      </c>
      <c r="J80" s="70">
        <v>129.19999999999999</v>
      </c>
      <c r="K80" s="70">
        <v>127.4</v>
      </c>
      <c r="L80" s="70">
        <v>129.4</v>
      </c>
      <c r="M80" s="70">
        <v>126</v>
      </c>
      <c r="N80" s="70">
        <v>127.4</v>
      </c>
      <c r="O80" s="70">
        <v>126.6</v>
      </c>
      <c r="P80" s="70">
        <v>126.2</v>
      </c>
      <c r="Q80" s="99">
        <v>128.5</v>
      </c>
      <c r="R80" s="99">
        <v>127.5</v>
      </c>
      <c r="S80" s="99">
        <v>16.5</v>
      </c>
      <c r="T80" s="99">
        <v>125</v>
      </c>
      <c r="U80" s="99">
        <v>126.5</v>
      </c>
      <c r="V80" s="99">
        <v>125.9</v>
      </c>
      <c r="W80" s="99">
        <v>126.5</v>
      </c>
      <c r="X80" s="99">
        <v>127.2</v>
      </c>
      <c r="Y80" s="99">
        <v>127.1</v>
      </c>
      <c r="Z80" s="99">
        <v>126.2</v>
      </c>
      <c r="AA80" s="70">
        <v>129.6</v>
      </c>
      <c r="AB80" s="70">
        <v>130</v>
      </c>
      <c r="AC80" s="70">
        <v>130.30000000000001</v>
      </c>
      <c r="AD80" s="70">
        <v>131.9</v>
      </c>
      <c r="AE80" s="70">
        <v>131</v>
      </c>
      <c r="AF80" s="70">
        <v>130</v>
      </c>
      <c r="AG80" s="101"/>
      <c r="AH80" s="52">
        <f t="shared" si="2"/>
        <v>131.9</v>
      </c>
      <c r="AI80" s="53">
        <f t="shared" si="3"/>
        <v>16.5</v>
      </c>
    </row>
    <row r="81" spans="1:37" x14ac:dyDescent="0.25">
      <c r="A81" s="98" t="s">
        <v>82</v>
      </c>
      <c r="B81" s="70">
        <v>129.19999999999999</v>
      </c>
      <c r="C81" s="70">
        <v>128.30000000000001</v>
      </c>
      <c r="D81" s="70">
        <v>126.8</v>
      </c>
      <c r="E81" s="70">
        <v>129.4</v>
      </c>
      <c r="F81" s="70">
        <v>129.4</v>
      </c>
      <c r="G81" s="70">
        <v>129</v>
      </c>
      <c r="H81" s="70">
        <v>128.69999999999999</v>
      </c>
      <c r="I81" s="70">
        <v>128.69999999999999</v>
      </c>
      <c r="J81" s="70">
        <v>131.1</v>
      </c>
      <c r="K81" s="70">
        <v>128</v>
      </c>
      <c r="L81" s="70">
        <v>129.9</v>
      </c>
      <c r="M81" s="70">
        <v>126</v>
      </c>
      <c r="N81" s="70">
        <v>128.1</v>
      </c>
      <c r="O81" s="70">
        <v>129.6</v>
      </c>
      <c r="P81" s="70">
        <v>128.69999999999999</v>
      </c>
      <c r="Q81" s="70">
        <v>127.7</v>
      </c>
      <c r="R81" s="70">
        <v>125.8</v>
      </c>
      <c r="S81" s="70">
        <v>126.5</v>
      </c>
      <c r="T81" s="99">
        <v>126.7</v>
      </c>
      <c r="U81" s="99">
        <v>129.4</v>
      </c>
      <c r="V81" s="99">
        <v>129.69999999999999</v>
      </c>
      <c r="W81" s="99">
        <v>127.3</v>
      </c>
      <c r="X81" s="99">
        <v>127.7</v>
      </c>
      <c r="Y81" s="99">
        <v>126.8</v>
      </c>
      <c r="Z81" s="99">
        <v>127.5</v>
      </c>
      <c r="AA81" s="70">
        <v>130</v>
      </c>
      <c r="AB81" s="70">
        <v>127.2</v>
      </c>
      <c r="AC81" s="70">
        <v>127.7</v>
      </c>
      <c r="AD81" s="70">
        <v>129.80000000000001</v>
      </c>
      <c r="AE81" s="70">
        <v>132</v>
      </c>
      <c r="AF81" s="70">
        <v>130</v>
      </c>
      <c r="AG81" s="101"/>
      <c r="AH81" s="52">
        <f t="shared" si="2"/>
        <v>132</v>
      </c>
      <c r="AI81" s="53">
        <f t="shared" si="3"/>
        <v>125.8</v>
      </c>
    </row>
    <row r="82" spans="1:37" x14ac:dyDescent="0.25">
      <c r="A82" s="102" t="s">
        <v>83</v>
      </c>
      <c r="B82" s="70">
        <v>131.9</v>
      </c>
      <c r="C82" s="70">
        <v>131.69999999999999</v>
      </c>
      <c r="D82" s="70">
        <v>130.9</v>
      </c>
      <c r="E82" s="70">
        <v>133.1</v>
      </c>
      <c r="F82" s="70">
        <v>132.30000000000001</v>
      </c>
      <c r="G82" s="70">
        <v>0</v>
      </c>
      <c r="H82" s="70">
        <v>126.3</v>
      </c>
      <c r="I82" s="70">
        <v>126.3</v>
      </c>
      <c r="J82" s="70">
        <v>134.19999999999999</v>
      </c>
      <c r="K82" s="70">
        <v>130.5</v>
      </c>
      <c r="L82" s="70">
        <v>131.4</v>
      </c>
      <c r="M82" s="70">
        <v>127.7</v>
      </c>
      <c r="N82" s="70">
        <v>132.30000000000001</v>
      </c>
      <c r="O82" s="70">
        <v>134.69999999999999</v>
      </c>
      <c r="P82" s="70">
        <v>132.69999999999999</v>
      </c>
      <c r="Q82" s="70">
        <v>131.4</v>
      </c>
      <c r="R82" s="70">
        <v>129.4</v>
      </c>
      <c r="S82" s="70">
        <v>130.5</v>
      </c>
      <c r="T82" s="99">
        <v>131.69999999999999</v>
      </c>
      <c r="U82" s="99">
        <v>133.69999999999999</v>
      </c>
      <c r="V82" s="99">
        <v>134.4</v>
      </c>
      <c r="W82" s="99">
        <v>130.6</v>
      </c>
      <c r="X82" s="99">
        <v>131</v>
      </c>
      <c r="Y82" s="99">
        <v>130</v>
      </c>
      <c r="Z82" s="99">
        <v>130.6</v>
      </c>
      <c r="AA82" s="70">
        <v>132</v>
      </c>
      <c r="AB82" s="70">
        <v>131.19999999999999</v>
      </c>
      <c r="AC82" s="70">
        <v>131.80000000000001</v>
      </c>
      <c r="AD82" s="70">
        <v>133.5</v>
      </c>
      <c r="AE82" s="70">
        <v>136</v>
      </c>
      <c r="AF82" s="70">
        <v>132</v>
      </c>
      <c r="AG82" s="101"/>
      <c r="AH82" s="52">
        <f t="shared" si="2"/>
        <v>136</v>
      </c>
      <c r="AI82" s="53">
        <f t="shared" si="3"/>
        <v>0</v>
      </c>
    </row>
    <row r="83" spans="1:37" x14ac:dyDescent="0.25">
      <c r="A83" s="102" t="s">
        <v>84</v>
      </c>
      <c r="B83" s="103">
        <v>134.80000000000001</v>
      </c>
      <c r="C83" s="103">
        <v>135.80000000000001</v>
      </c>
      <c r="D83" s="103">
        <v>135</v>
      </c>
      <c r="E83" s="103">
        <v>133.6</v>
      </c>
      <c r="F83" s="103">
        <v>133.6</v>
      </c>
      <c r="G83" s="103">
        <v>135.30000000000001</v>
      </c>
      <c r="H83" s="103">
        <v>131.1</v>
      </c>
      <c r="I83" s="103">
        <v>131.1</v>
      </c>
      <c r="J83" s="103">
        <v>133.9</v>
      </c>
      <c r="K83" s="103">
        <v>132.4</v>
      </c>
      <c r="L83" s="103">
        <v>131.80000000000001</v>
      </c>
      <c r="M83" s="103">
        <v>129</v>
      </c>
      <c r="N83" s="103">
        <v>133.30000000000001</v>
      </c>
      <c r="O83" s="103">
        <v>130.4</v>
      </c>
      <c r="P83" s="103">
        <v>131.1</v>
      </c>
      <c r="Q83" s="103">
        <v>135.80000000000001</v>
      </c>
      <c r="R83" s="103">
        <v>132.30000000000001</v>
      </c>
      <c r="S83" s="103">
        <v>132.1</v>
      </c>
      <c r="T83" s="99">
        <v>132.6</v>
      </c>
      <c r="U83" s="99">
        <v>136.4</v>
      </c>
      <c r="V83" s="99">
        <v>137.1</v>
      </c>
      <c r="W83" s="99">
        <v>135.30000000000001</v>
      </c>
      <c r="X83" s="99">
        <v>136.6</v>
      </c>
      <c r="Y83" s="99">
        <v>130.69999999999999</v>
      </c>
      <c r="Z83" s="99">
        <v>130.6</v>
      </c>
      <c r="AA83" s="103">
        <v>134</v>
      </c>
      <c r="AB83" s="103">
        <v>133.30000000000001</v>
      </c>
      <c r="AC83" s="103">
        <v>133.5</v>
      </c>
      <c r="AD83" s="103">
        <v>136.30000000000001</v>
      </c>
      <c r="AE83" s="103">
        <v>132</v>
      </c>
      <c r="AF83" s="103">
        <v>132</v>
      </c>
      <c r="AG83" s="105"/>
      <c r="AH83" s="52">
        <f t="shared" si="2"/>
        <v>137.1</v>
      </c>
      <c r="AI83" s="53">
        <f t="shared" si="3"/>
        <v>129</v>
      </c>
    </row>
    <row r="84" spans="1:37" x14ac:dyDescent="0.25">
      <c r="A84" s="98" t="s">
        <v>85</v>
      </c>
      <c r="B84" s="70">
        <v>130</v>
      </c>
      <c r="C84" s="70">
        <v>134.1</v>
      </c>
      <c r="D84" s="70">
        <v>133</v>
      </c>
      <c r="E84" s="70">
        <v>130.19999999999999</v>
      </c>
      <c r="F84" s="70">
        <v>130.19999999999999</v>
      </c>
      <c r="G84" s="70">
        <v>134.5</v>
      </c>
      <c r="H84" s="70">
        <v>126.5</v>
      </c>
      <c r="I84" s="70">
        <v>126.5</v>
      </c>
      <c r="J84" s="70">
        <v>128.4</v>
      </c>
      <c r="K84" s="70">
        <v>126.4</v>
      </c>
      <c r="L84" s="70">
        <v>128.9</v>
      </c>
      <c r="M84" s="70">
        <v>120.7</v>
      </c>
      <c r="N84" s="70">
        <v>123.9</v>
      </c>
      <c r="O84" s="70">
        <v>120.8</v>
      </c>
      <c r="P84" s="70">
        <v>124.9</v>
      </c>
      <c r="Q84" s="70">
        <v>133.30000000000001</v>
      </c>
      <c r="R84" s="70">
        <v>127.9</v>
      </c>
      <c r="S84" s="70">
        <v>126.1</v>
      </c>
      <c r="T84" s="99">
        <v>129.9</v>
      </c>
      <c r="U84" s="99">
        <v>137</v>
      </c>
      <c r="V84" s="99">
        <v>130.9</v>
      </c>
      <c r="W84" s="99">
        <v>129.5</v>
      </c>
      <c r="X84" s="99">
        <v>132.30000000000001</v>
      </c>
      <c r="Y84" s="99">
        <v>134.1</v>
      </c>
      <c r="Z84" s="99">
        <v>132.1</v>
      </c>
      <c r="AA84" s="70">
        <v>129.5</v>
      </c>
      <c r="AB84" s="70">
        <v>130.1</v>
      </c>
      <c r="AC84" s="70">
        <v>130.5</v>
      </c>
      <c r="AD84" s="70">
        <v>134.80000000000001</v>
      </c>
      <c r="AE84" s="70">
        <v>130</v>
      </c>
      <c r="AF84" s="70">
        <v>130</v>
      </c>
      <c r="AG84" s="101"/>
      <c r="AH84" s="52">
        <f>MAX(B84:AF84)</f>
        <v>137</v>
      </c>
      <c r="AI84" s="53">
        <f>MIN(B84:AF84)</f>
        <v>120.7</v>
      </c>
    </row>
    <row r="85" spans="1:37" ht="15.75" thickBot="1" x14ac:dyDescent="0.3">
      <c r="A85" s="98" t="s">
        <v>86</v>
      </c>
      <c r="B85" s="106">
        <v>66.599999999999994</v>
      </c>
      <c r="C85" s="106">
        <v>66.400000000000006</v>
      </c>
      <c r="D85" s="106">
        <v>66.400000000000006</v>
      </c>
      <c r="E85" s="106">
        <v>66.7</v>
      </c>
      <c r="F85" s="106">
        <v>66.7</v>
      </c>
      <c r="G85" s="106">
        <v>66.099999999999994</v>
      </c>
      <c r="H85" s="106">
        <v>65.099999999999994</v>
      </c>
      <c r="I85" s="106">
        <v>65.099999999999994</v>
      </c>
      <c r="J85" s="106">
        <v>65.7</v>
      </c>
      <c r="K85" s="106">
        <v>64.900000000000006</v>
      </c>
      <c r="L85" s="106">
        <v>65.900000000000006</v>
      </c>
      <c r="M85" s="106">
        <v>64.3</v>
      </c>
      <c r="N85" s="106">
        <v>64.8</v>
      </c>
      <c r="O85" s="106">
        <v>64.400000000000006</v>
      </c>
      <c r="P85" s="106">
        <v>64.3</v>
      </c>
      <c r="Q85" s="106">
        <v>65.5</v>
      </c>
      <c r="R85" s="106">
        <v>65</v>
      </c>
      <c r="S85" s="106">
        <v>64.7</v>
      </c>
      <c r="T85" s="106">
        <v>63.5</v>
      </c>
      <c r="U85" s="106">
        <v>64.5</v>
      </c>
      <c r="V85" s="106">
        <v>64</v>
      </c>
      <c r="W85" s="106">
        <v>64.599999999999994</v>
      </c>
      <c r="X85" s="106">
        <v>65.2</v>
      </c>
      <c r="Y85" s="106">
        <v>65.099999999999994</v>
      </c>
      <c r="Z85" s="106">
        <v>64.5</v>
      </c>
      <c r="AA85" s="106">
        <v>66.400000000000006</v>
      </c>
      <c r="AB85" s="106">
        <v>66.5</v>
      </c>
      <c r="AC85" s="106">
        <v>66.7</v>
      </c>
      <c r="AD85" s="106">
        <v>67.2</v>
      </c>
      <c r="AE85" s="106">
        <v>67</v>
      </c>
      <c r="AF85" s="106">
        <v>67</v>
      </c>
      <c r="AG85" s="108"/>
      <c r="AH85" s="52">
        <f>MAX(B85:AF85)</f>
        <v>67.2</v>
      </c>
      <c r="AI85" s="53">
        <f>MIN(B85:AF85)</f>
        <v>63.5</v>
      </c>
    </row>
    <row r="86" spans="1:37" x14ac:dyDescent="0.25">
      <c r="A86" s="109" t="s">
        <v>87</v>
      </c>
      <c r="B86" s="110">
        <f t="shared" ref="B86:AF86" si="19">SUMIF(B54:B63,"&gt;0")</f>
        <v>139.74</v>
      </c>
      <c r="C86" s="110">
        <f t="shared" si="19"/>
        <v>102.56</v>
      </c>
      <c r="D86" s="110">
        <f t="shared" si="19"/>
        <v>64</v>
      </c>
      <c r="E86" s="110">
        <f t="shared" si="19"/>
        <v>41</v>
      </c>
      <c r="F86" s="110">
        <f t="shared" si="19"/>
        <v>183.31</v>
      </c>
      <c r="G86" s="110">
        <f t="shared" si="19"/>
        <v>180.4</v>
      </c>
      <c r="H86" s="110">
        <f t="shared" si="19"/>
        <v>236.99</v>
      </c>
      <c r="I86" s="110">
        <f t="shared" si="19"/>
        <v>167.79</v>
      </c>
      <c r="J86" s="110">
        <f t="shared" si="19"/>
        <v>176.06</v>
      </c>
      <c r="K86" s="110">
        <f t="shared" si="19"/>
        <v>204.01</v>
      </c>
      <c r="L86" s="110">
        <f t="shared" si="19"/>
        <v>217.34</v>
      </c>
      <c r="M86" s="110">
        <f t="shared" si="19"/>
        <v>288.2</v>
      </c>
      <c r="N86" s="110">
        <f t="shared" si="19"/>
        <v>281</v>
      </c>
      <c r="O86" s="110">
        <f t="shared" si="19"/>
        <v>285.5</v>
      </c>
      <c r="P86" s="110">
        <f t="shared" si="19"/>
        <v>311</v>
      </c>
      <c r="Q86" s="110">
        <f t="shared" si="19"/>
        <v>265.90000000000003</v>
      </c>
      <c r="R86" s="110">
        <f t="shared" si="19"/>
        <v>290.8</v>
      </c>
      <c r="S86" s="110">
        <f t="shared" si="19"/>
        <v>298.10000000000002</v>
      </c>
      <c r="T86" s="110">
        <f t="shared" si="19"/>
        <v>293.7</v>
      </c>
      <c r="U86" s="110">
        <f t="shared" si="19"/>
        <v>226.2</v>
      </c>
      <c r="V86" s="110">
        <f t="shared" si="19"/>
        <v>204.42000000000002</v>
      </c>
      <c r="W86" s="110">
        <f t="shared" si="19"/>
        <v>178.4</v>
      </c>
      <c r="X86" s="110">
        <f t="shared" si="19"/>
        <v>201.4</v>
      </c>
      <c r="Y86" s="110">
        <f t="shared" si="19"/>
        <v>220.2</v>
      </c>
      <c r="Z86" s="110">
        <f t="shared" si="19"/>
        <v>331.9</v>
      </c>
      <c r="AA86" s="110">
        <f t="shared" si="19"/>
        <v>305.2</v>
      </c>
      <c r="AB86" s="110">
        <f t="shared" si="19"/>
        <v>283</v>
      </c>
      <c r="AC86" s="110">
        <f t="shared" si="19"/>
        <v>250.9</v>
      </c>
      <c r="AD86" s="110">
        <f t="shared" si="19"/>
        <v>99.1</v>
      </c>
      <c r="AE86" s="110">
        <f t="shared" si="19"/>
        <v>81.599999999999994</v>
      </c>
      <c r="AF86" s="110">
        <f t="shared" si="19"/>
        <v>18</v>
      </c>
      <c r="AG86" s="111"/>
      <c r="AH86" s="52">
        <f>MAX(B86:AF86)</f>
        <v>331.9</v>
      </c>
      <c r="AI86" s="53">
        <f>MIN(B86:AF86)</f>
        <v>18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130.54</v>
      </c>
      <c r="C88" s="69">
        <f t="shared" ref="C88:AF88" si="20">SUM(C11:C12,C14,C18,C20:C21,C39,C41:C42,C44,C46,C89:C92,C96,C102,C108,C117,C119,C130,C136,C138,C139,C146,C148,C150,C154:C155,C158:C159,C164:C165,C170:C171,C173:C175,C183,C188)</f>
        <v>122.13999999999999</v>
      </c>
      <c r="D88" s="69">
        <f t="shared" si="20"/>
        <v>123.03999999999999</v>
      </c>
      <c r="E88" s="69">
        <f t="shared" si="20"/>
        <v>122.73999999999998</v>
      </c>
      <c r="F88" s="69">
        <f t="shared" si="20"/>
        <v>130.53999999999991</v>
      </c>
      <c r="G88" s="69">
        <f t="shared" si="20"/>
        <v>144.63999999999993</v>
      </c>
      <c r="H88" s="69">
        <f t="shared" si="20"/>
        <v>156.53999999999994</v>
      </c>
      <c r="I88" s="69">
        <f t="shared" si="20"/>
        <v>156.53999999999994</v>
      </c>
      <c r="J88" s="69">
        <f t="shared" si="20"/>
        <v>208.73999999999992</v>
      </c>
      <c r="K88" s="69">
        <f t="shared" si="20"/>
        <v>224.43999999999994</v>
      </c>
      <c r="L88" s="69">
        <f t="shared" si="20"/>
        <v>238.33999999999992</v>
      </c>
      <c r="M88" s="69">
        <f t="shared" si="20"/>
        <v>243.43999999999994</v>
      </c>
      <c r="N88" s="69">
        <f t="shared" si="20"/>
        <v>247.53999999999994</v>
      </c>
      <c r="O88" s="69">
        <f t="shared" si="20"/>
        <v>245.23999999999995</v>
      </c>
      <c r="P88" s="69">
        <f t="shared" si="20"/>
        <v>234.23999999999998</v>
      </c>
      <c r="Q88" s="69">
        <f t="shared" si="20"/>
        <v>233.43999999999997</v>
      </c>
      <c r="R88" s="69">
        <f t="shared" si="20"/>
        <v>232.33999999999997</v>
      </c>
      <c r="S88" s="69">
        <f t="shared" si="20"/>
        <v>230.73999999999998</v>
      </c>
      <c r="T88" s="69">
        <f t="shared" si="20"/>
        <v>264.33999999999997</v>
      </c>
      <c r="U88" s="69">
        <f t="shared" si="20"/>
        <v>230.63999999999996</v>
      </c>
      <c r="V88" s="69">
        <f t="shared" si="20"/>
        <v>233.54</v>
      </c>
      <c r="W88" s="69">
        <f t="shared" si="20"/>
        <v>232.83999999999997</v>
      </c>
      <c r="X88" s="69">
        <f t="shared" si="20"/>
        <v>263.94</v>
      </c>
      <c r="Y88" s="69">
        <f t="shared" si="20"/>
        <v>262.03999999999996</v>
      </c>
      <c r="Z88" s="69">
        <f t="shared" si="20"/>
        <v>285.33999999999992</v>
      </c>
      <c r="AA88" s="69">
        <f t="shared" si="20"/>
        <v>270.54000000000002</v>
      </c>
      <c r="AB88" s="69">
        <f t="shared" si="20"/>
        <v>248.73999999999998</v>
      </c>
      <c r="AC88" s="69">
        <f t="shared" si="20"/>
        <v>346.04</v>
      </c>
      <c r="AD88" s="69">
        <f t="shared" si="20"/>
        <v>182.33999999999997</v>
      </c>
      <c r="AE88" s="69">
        <f t="shared" si="20"/>
        <v>166.04</v>
      </c>
      <c r="AF88" s="243">
        <f t="shared" si="20"/>
        <v>136.63999999999999</v>
      </c>
      <c r="AG88" s="116"/>
      <c r="AH88" s="52">
        <f>MAX(B88:AF88)</f>
        <v>346.04</v>
      </c>
      <c r="AI88" s="53">
        <f>MIN(B88:AF88)</f>
        <v>122.13999999999999</v>
      </c>
    </row>
    <row r="89" spans="1:37" x14ac:dyDescent="0.25">
      <c r="A89" s="117" t="s">
        <v>89</v>
      </c>
      <c r="B89" s="82">
        <v>32.200000000000003</v>
      </c>
      <c r="C89" s="82">
        <v>13</v>
      </c>
      <c r="D89" s="82">
        <v>22.3</v>
      </c>
      <c r="E89" s="82">
        <v>21.6</v>
      </c>
      <c r="F89" s="82">
        <v>-0.8</v>
      </c>
      <c r="G89" s="82">
        <v>0</v>
      </c>
      <c r="H89" s="82">
        <v>0</v>
      </c>
      <c r="I89" s="82">
        <v>0</v>
      </c>
      <c r="J89" s="82">
        <v>6.7</v>
      </c>
      <c r="K89" s="82">
        <v>12.5</v>
      </c>
      <c r="L89" s="82">
        <v>10.199999999999999</v>
      </c>
      <c r="M89" s="82">
        <v>11.1</v>
      </c>
      <c r="N89" s="82">
        <v>0</v>
      </c>
      <c r="O89" s="82">
        <v>5.2</v>
      </c>
      <c r="P89" s="82">
        <v>-4.3</v>
      </c>
      <c r="Q89" s="82">
        <v>12.4</v>
      </c>
      <c r="R89" s="82">
        <v>12.4</v>
      </c>
      <c r="S89" s="82">
        <v>2.5</v>
      </c>
      <c r="T89" s="82">
        <v>33.1</v>
      </c>
      <c r="U89" s="82">
        <v>47.3</v>
      </c>
      <c r="V89" s="82">
        <v>53</v>
      </c>
      <c r="W89" s="82">
        <v>55.7</v>
      </c>
      <c r="X89" s="82">
        <v>57.5</v>
      </c>
      <c r="Y89" s="82">
        <v>44.7</v>
      </c>
      <c r="Z89" s="82">
        <v>15.2</v>
      </c>
      <c r="AA89" s="49">
        <v>11.4</v>
      </c>
      <c r="AB89" s="49">
        <v>8.8000000000000007</v>
      </c>
      <c r="AC89" s="49">
        <v>19.3</v>
      </c>
      <c r="AD89" s="49">
        <v>16</v>
      </c>
      <c r="AE89" s="49">
        <v>20.9</v>
      </c>
      <c r="AF89" s="244">
        <v>21.7</v>
      </c>
      <c r="AG89" s="120">
        <v>75</v>
      </c>
      <c r="AH89" s="52">
        <f>IF(ABS(MAX(B89:AF89))&gt;ABS(MIN(B89:AF89)),MAX(B89:AF89),MIN(B89:AF89))</f>
        <v>57.5</v>
      </c>
      <c r="AI89" s="121">
        <f>INDEX($B$9:$AF$9,1,MATCH(AH89,B89:AF89,0))</f>
        <v>0.77083333333333337</v>
      </c>
    </row>
    <row r="90" spans="1:37" x14ac:dyDescent="0.25">
      <c r="A90" s="122" t="s">
        <v>90</v>
      </c>
      <c r="B90" s="83">
        <v>-66.2</v>
      </c>
      <c r="C90" s="83">
        <v>-57</v>
      </c>
      <c r="D90" s="83">
        <v>-66</v>
      </c>
      <c r="E90" s="83">
        <v>-66</v>
      </c>
      <c r="F90" s="83">
        <v>-39</v>
      </c>
      <c r="G90" s="83">
        <v>-25</v>
      </c>
      <c r="H90" s="83">
        <v>-14</v>
      </c>
      <c r="I90" s="83">
        <v>-14</v>
      </c>
      <c r="J90" s="83">
        <v>20</v>
      </c>
      <c r="K90" s="83">
        <v>21.4</v>
      </c>
      <c r="L90" s="83">
        <v>31</v>
      </c>
      <c r="M90" s="83">
        <v>50</v>
      </c>
      <c r="N90" s="83">
        <v>57</v>
      </c>
      <c r="O90" s="83">
        <v>48.7</v>
      </c>
      <c r="P90" s="83">
        <v>51</v>
      </c>
      <c r="Q90" s="83">
        <v>33</v>
      </c>
      <c r="R90" s="83">
        <v>33</v>
      </c>
      <c r="S90" s="83">
        <v>40</v>
      </c>
      <c r="T90" s="83">
        <v>43</v>
      </c>
      <c r="U90" s="83">
        <v>20</v>
      </c>
      <c r="V90" s="83">
        <v>12.3</v>
      </c>
      <c r="W90" s="83">
        <v>10.199999999999999</v>
      </c>
      <c r="X90" s="83">
        <v>31</v>
      </c>
      <c r="Y90" s="83">
        <v>38.299999999999997</v>
      </c>
      <c r="Z90" s="83">
        <f>31+29.8</f>
        <v>60.8</v>
      </c>
      <c r="AA90" s="70">
        <v>52</v>
      </c>
      <c r="AB90" s="70">
        <v>36.700000000000003</v>
      </c>
      <c r="AC90" s="70">
        <v>16.5</v>
      </c>
      <c r="AD90" s="70">
        <v>-22.8</v>
      </c>
      <c r="AE90" s="70">
        <v>-36</v>
      </c>
      <c r="AF90" s="123">
        <v>-70</v>
      </c>
      <c r="AG90" s="120">
        <v>240</v>
      </c>
      <c r="AH90" s="52">
        <f>IF(ABS(MAX(B90:AF90))&gt;ABS(MIN(B90:AF90)),MAX(B90:AF90),MIN(B90:AF90))</f>
        <v>-70</v>
      </c>
      <c r="AI90" s="121">
        <f>INDEX($B$9:$AF$9,1,MATCH(AH90,B90:AF90,0))</f>
        <v>1</v>
      </c>
    </row>
    <row r="91" spans="1:37" x14ac:dyDescent="0.25">
      <c r="A91" s="122" t="s">
        <v>91</v>
      </c>
      <c r="B91" s="83">
        <v>0</v>
      </c>
      <c r="C91" s="83">
        <v>0</v>
      </c>
      <c r="D91" s="83">
        <v>0.9</v>
      </c>
      <c r="E91" s="83">
        <v>1.1000000000000001</v>
      </c>
      <c r="F91" s="83">
        <v>4.5999999999999996</v>
      </c>
      <c r="G91" s="83">
        <v>3.9</v>
      </c>
      <c r="H91" s="83">
        <v>5.0999999999999996</v>
      </c>
      <c r="I91" s="83">
        <v>5.0999999999999996</v>
      </c>
      <c r="J91" s="83">
        <v>16.3</v>
      </c>
      <c r="K91" s="83">
        <v>24.8</v>
      </c>
      <c r="L91" s="83">
        <v>31.6</v>
      </c>
      <c r="M91" s="83">
        <v>19</v>
      </c>
      <c r="N91" s="83">
        <v>25.5</v>
      </c>
      <c r="O91" s="83">
        <v>25.8</v>
      </c>
      <c r="P91" s="83">
        <v>22.3</v>
      </c>
      <c r="Q91" s="83">
        <v>23.8</v>
      </c>
      <c r="R91" s="83">
        <v>23.8</v>
      </c>
      <c r="S91" s="83">
        <v>24.1</v>
      </c>
      <c r="T91" s="83">
        <v>26.3</v>
      </c>
      <c r="U91" s="83">
        <v>3</v>
      </c>
      <c r="V91" s="83">
        <v>4.7</v>
      </c>
      <c r="W91" s="83">
        <v>4.0999999999999996</v>
      </c>
      <c r="X91" s="83">
        <v>10.6</v>
      </c>
      <c r="Y91" s="83">
        <v>16.399999999999999</v>
      </c>
      <c r="Z91" s="83">
        <v>45.9</v>
      </c>
      <c r="AA91" s="70">
        <v>42.6</v>
      </c>
      <c r="AB91" s="70">
        <v>37.9</v>
      </c>
      <c r="AC91" s="70">
        <v>26</v>
      </c>
      <c r="AD91" s="70">
        <v>26.4</v>
      </c>
      <c r="AE91" s="70">
        <v>18.399999999999999</v>
      </c>
      <c r="AF91" s="123">
        <v>21.9</v>
      </c>
      <c r="AG91" s="120">
        <v>60</v>
      </c>
      <c r="AH91" s="52">
        <f>IF(ABS(MAX(B91:AF91))&gt;ABS(MIN(B91:AF91)),MAX(B91:AF91),MIN(B91:AF91))</f>
        <v>45.9</v>
      </c>
      <c r="AI91" s="121">
        <f>INDEX($B$9:$AF$9,1,MATCH(AH91,B91:AF91,0))</f>
        <v>0.8125</v>
      </c>
    </row>
    <row r="92" spans="1:37" x14ac:dyDescent="0.25">
      <c r="A92" s="124" t="s">
        <v>92</v>
      </c>
      <c r="B92" s="85">
        <v>-60</v>
      </c>
      <c r="C92" s="85">
        <v>-59.7</v>
      </c>
      <c r="D92" s="85">
        <v>-60</v>
      </c>
      <c r="E92" s="85">
        <v>-60.3</v>
      </c>
      <c r="F92" s="85">
        <v>-60</v>
      </c>
      <c r="G92" s="85">
        <v>-60</v>
      </c>
      <c r="H92" s="85">
        <v>-60.3</v>
      </c>
      <c r="I92" s="85">
        <v>-60.3</v>
      </c>
      <c r="J92" s="85">
        <v>-60</v>
      </c>
      <c r="K92" s="85">
        <v>-60</v>
      </c>
      <c r="L92" s="85">
        <v>-59.4</v>
      </c>
      <c r="M92" s="85">
        <v>-60.9</v>
      </c>
      <c r="N92" s="85">
        <v>-60.3</v>
      </c>
      <c r="O92" s="85">
        <v>-59.4</v>
      </c>
      <c r="P92" s="85">
        <v>-59.7</v>
      </c>
      <c r="Q92" s="85">
        <v>-58.5</v>
      </c>
      <c r="R92" s="85">
        <v>-58.5</v>
      </c>
      <c r="S92" s="85">
        <v>-59.1</v>
      </c>
      <c r="T92" s="85">
        <v>-58.8</v>
      </c>
      <c r="U92" s="85">
        <v>-60</v>
      </c>
      <c r="V92" s="85">
        <v>-60.3</v>
      </c>
      <c r="W92" s="85">
        <v>-60.6</v>
      </c>
      <c r="X92" s="85">
        <v>-60.3</v>
      </c>
      <c r="Y92" s="85">
        <v>-60.3</v>
      </c>
      <c r="Z92" s="85">
        <v>-60.4</v>
      </c>
      <c r="AA92" s="125">
        <v>-59.7</v>
      </c>
      <c r="AB92" s="125">
        <v>-60</v>
      </c>
      <c r="AC92" s="125">
        <v>59.2</v>
      </c>
      <c r="AD92" s="125">
        <v>-60</v>
      </c>
      <c r="AE92" s="125">
        <v>-60</v>
      </c>
      <c r="AF92" s="126">
        <v>-59.7</v>
      </c>
      <c r="AG92" s="127">
        <v>120</v>
      </c>
      <c r="AH92" s="52">
        <f>IF(ABS(MAX(B92:AF92))&gt;ABS(MIN(B92:AF92)),MAX(B92:AF92),MIN(B92:AF92))</f>
        <v>-60.9</v>
      </c>
      <c r="AI92" s="121">
        <f>INDEX($B$9:$AF$9,1,MATCH(AH92,B92:AF92,0))</f>
        <v>0.375</v>
      </c>
    </row>
    <row r="93" spans="1:37" ht="15.75" thickBot="1" x14ac:dyDescent="0.3">
      <c r="A93" s="124" t="s">
        <v>93</v>
      </c>
      <c r="B93" s="85">
        <v>3.8</v>
      </c>
      <c r="C93" s="85">
        <v>21.3</v>
      </c>
      <c r="D93" s="85">
        <v>2.6</v>
      </c>
      <c r="E93" s="85">
        <v>9.1</v>
      </c>
      <c r="F93" s="85">
        <v>42.7</v>
      </c>
      <c r="G93" s="85">
        <v>51.2</v>
      </c>
      <c r="H93" s="85">
        <v>65.2</v>
      </c>
      <c r="I93" s="85">
        <v>65.2</v>
      </c>
      <c r="J93" s="85">
        <v>86</v>
      </c>
      <c r="K93" s="85">
        <v>78.3</v>
      </c>
      <c r="L93" s="85">
        <v>54.5</v>
      </c>
      <c r="M93" s="85">
        <v>85.3</v>
      </c>
      <c r="N93" s="85">
        <v>69.099999999999994</v>
      </c>
      <c r="O93" s="85">
        <v>81.400000000000006</v>
      </c>
      <c r="P93" s="85">
        <v>97.1</v>
      </c>
      <c r="Q93" s="85">
        <v>68.2</v>
      </c>
      <c r="R93" s="85">
        <v>68.2</v>
      </c>
      <c r="S93" s="85">
        <v>79.8</v>
      </c>
      <c r="T93" s="85">
        <v>72.7</v>
      </c>
      <c r="U93" s="85">
        <v>59</v>
      </c>
      <c r="V93" s="85">
        <v>76.900000000000006</v>
      </c>
      <c r="W93" s="85">
        <v>70.8</v>
      </c>
      <c r="X93" s="85">
        <v>89.5</v>
      </c>
      <c r="Y93" s="85">
        <v>75.7</v>
      </c>
      <c r="Z93" s="85">
        <v>86.6</v>
      </c>
      <c r="AA93" s="125">
        <v>82</v>
      </c>
      <c r="AB93" s="125">
        <v>70.2</v>
      </c>
      <c r="AC93" s="125">
        <v>58.5</v>
      </c>
      <c r="AD93" s="125">
        <v>2.1</v>
      </c>
      <c r="AE93" s="125">
        <v>9.1999999999999993</v>
      </c>
      <c r="AF93" s="126">
        <v>2.2000000000000002</v>
      </c>
      <c r="AG93" s="127"/>
      <c r="AH93" s="52">
        <f>IF(ABS(MAX(B93:AF93))&gt;ABS(MIN(B93:AF93)),MAX(B93:AF93),MIN(B93:AF93))</f>
        <v>97.1</v>
      </c>
      <c r="AI93" s="121">
        <f>INDEX($B$9:$AF$9,1,MATCH(AH93,B93:AF93,0))</f>
        <v>0.5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1070.8399999999999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17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17)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17)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986.18000000000018</v>
      </c>
      <c r="U203" s="173">
        <f t="shared" si="37"/>
        <v>949.2</v>
      </c>
      <c r="V203" s="173">
        <f t="shared" si="37"/>
        <v>911.1400000000001</v>
      </c>
      <c r="W203" s="173">
        <f t="shared" si="37"/>
        <v>888.43999999999994</v>
      </c>
      <c r="X203" s="173">
        <f t="shared" si="37"/>
        <v>861.95</v>
      </c>
      <c r="Y203" s="173">
        <f t="shared" si="37"/>
        <v>864.04</v>
      </c>
      <c r="Z203" s="173">
        <f t="shared" si="37"/>
        <v>890.63</v>
      </c>
      <c r="AA203" s="173">
        <f t="shared" si="37"/>
        <v>923.43</v>
      </c>
      <c r="AB203" s="173">
        <f t="shared" si="37"/>
        <v>961.4</v>
      </c>
      <c r="AC203" s="173">
        <f t="shared" si="37"/>
        <v>1006.05</v>
      </c>
      <c r="AD203" s="173">
        <f t="shared" si="37"/>
        <v>1036.6799999999998</v>
      </c>
      <c r="AE203" s="173">
        <f t="shared" si="37"/>
        <v>1070.8399999999999</v>
      </c>
      <c r="AF203" s="173">
        <f t="shared" si="37"/>
        <v>1081.24</v>
      </c>
      <c r="AG203" s="173">
        <f t="shared" si="37"/>
        <v>1085.94</v>
      </c>
      <c r="AH203" s="173">
        <f t="shared" si="37"/>
        <v>1065.94</v>
      </c>
      <c r="AI203" s="173">
        <f t="shared" si="37"/>
        <v>1055.3400000000001</v>
      </c>
      <c r="AJ203" s="173">
        <f t="shared" si="37"/>
        <v>1073.3400000000001</v>
      </c>
      <c r="AK203" s="173">
        <f t="shared" si="37"/>
        <v>1083.04</v>
      </c>
      <c r="AL203" s="173">
        <f t="shared" si="37"/>
        <v>1105.54</v>
      </c>
      <c r="AM203" s="173">
        <f t="shared" si="37"/>
        <v>1052.1399999999999</v>
      </c>
      <c r="AN203" s="173">
        <f t="shared" si="37"/>
        <v>1022.0600000000001</v>
      </c>
      <c r="AO203" s="173">
        <f t="shared" si="37"/>
        <v>988.94</v>
      </c>
      <c r="AP203" s="173">
        <f t="shared" si="37"/>
        <v>1014.24</v>
      </c>
      <c r="AQ203" s="173">
        <f t="shared" si="37"/>
        <v>1030.94</v>
      </c>
      <c r="AR203" s="173">
        <f t="shared" si="37"/>
        <v>1167.8399999999999</v>
      </c>
      <c r="AS203" s="173">
        <f t="shared" si="37"/>
        <v>1173.04</v>
      </c>
      <c r="AT203" s="173">
        <f t="shared" si="37"/>
        <v>1144.3399999999999</v>
      </c>
      <c r="AU203" s="173">
        <f t="shared" si="37"/>
        <v>1115.94</v>
      </c>
      <c r="AV203" s="173">
        <f t="shared" si="37"/>
        <v>1003.8400000000001</v>
      </c>
      <c r="AW203" s="173">
        <f t="shared" si="37"/>
        <v>984.74</v>
      </c>
      <c r="AX203" s="173">
        <f t="shared" si="37"/>
        <v>926.24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634" priority="236">
      <formula>S$9&gt;=20/24</formula>
    </cfRule>
    <cfRule type="expression" dxfId="3633" priority="237">
      <formula>AND(S$9&gt;=14/24,S$9&lt;20/24)</formula>
    </cfRule>
    <cfRule type="expression" dxfId="3632" priority="238">
      <formula>AND(S$9&gt;=8/24,S$9&lt;14/24)</formula>
    </cfRule>
    <cfRule type="expression" dxfId="3631" priority="239">
      <formula>S$9&lt;8/24</formula>
    </cfRule>
  </conditionalFormatting>
  <conditionalFormatting sqref="B8:AF10 AA76:AF76 B76:Q76 L37:Z38 L36:Q36 B53:AF53 B77:AF77 C183:AF189 M42 N40:Q42 L34:Q34 M43:Q45 L39:Q39 L55:M57 V40:W41 S39:W39 X39:Z41 AA54:AF57 B60:B64 S12:T12 B65:AF75 B54:K58 M58:M64 N42:N45 N36:N39 S55:T56 O36:R45 N55:R64 S79:Z85 B78:R85 S59:S64 L50:AF52 U12:AA13 AA40:AA41 AA78:AF85">
    <cfRule type="expression" dxfId="3630" priority="232">
      <formula>B$9&gt;=20/24</formula>
    </cfRule>
    <cfRule type="expression" dxfId="3629" priority="233">
      <formula>AND(B$9&gt;=14/24,B$9&lt;20/24)</formula>
    </cfRule>
    <cfRule type="expression" dxfId="3628" priority="234">
      <formula>AND(B$9&gt;=8/24,B$9&lt;14/24)</formula>
    </cfRule>
    <cfRule type="expression" dxfId="3627" priority="235">
      <formula>B$9&lt;8/24</formula>
    </cfRule>
  </conditionalFormatting>
  <conditionalFormatting sqref="B181:AF181">
    <cfRule type="expression" dxfId="3626" priority="228">
      <formula>B$9&gt;=20/24</formula>
    </cfRule>
    <cfRule type="expression" dxfId="3625" priority="229">
      <formula>AND(B$9&gt;=14/24,B$9&lt;20/24)</formula>
    </cfRule>
    <cfRule type="expression" dxfId="3624" priority="230">
      <formula>AND(B$9&gt;=8/24,B$9&lt;14/24)</formula>
    </cfRule>
    <cfRule type="expression" dxfId="3623" priority="231">
      <formula>B$9&lt;8/24</formula>
    </cfRule>
  </conditionalFormatting>
  <conditionalFormatting sqref="AL4:AL6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3622" priority="223">
      <formula>L$9&gt;=20/24</formula>
    </cfRule>
    <cfRule type="expression" dxfId="3621" priority="224">
      <formula>AND(L$9&gt;=14/24,L$9&lt;20/24)</formula>
    </cfRule>
    <cfRule type="expression" dxfId="3620" priority="225">
      <formula>AND(L$9&gt;=8/24,L$9&lt;14/24)</formula>
    </cfRule>
    <cfRule type="expression" dxfId="3619" priority="226">
      <formula>L$9&lt;8/24</formula>
    </cfRule>
  </conditionalFormatting>
  <conditionalFormatting sqref="L40:R41">
    <cfRule type="expression" dxfId="3618" priority="219">
      <formula>L$9&gt;=20/24</formula>
    </cfRule>
    <cfRule type="expression" dxfId="3617" priority="220">
      <formula>AND(L$9&gt;=14/24,L$9&lt;20/24)</formula>
    </cfRule>
    <cfRule type="expression" dxfId="3616" priority="221">
      <formula>AND(L$9&gt;=8/24,L$9&lt;14/24)</formula>
    </cfRule>
    <cfRule type="expression" dxfId="3615" priority="222">
      <formula>L$9&lt;8/24</formula>
    </cfRule>
  </conditionalFormatting>
  <conditionalFormatting sqref="U14:AA14">
    <cfRule type="expression" dxfId="3614" priority="215">
      <formula>U$9&gt;=20/24</formula>
    </cfRule>
    <cfRule type="expression" dxfId="3613" priority="216">
      <formula>AND(U$9&gt;=14/24,U$9&lt;20/24)</formula>
    </cfRule>
    <cfRule type="expression" dxfId="3612" priority="217">
      <formula>AND(U$9&gt;=8/24,U$9&lt;14/24)</formula>
    </cfRule>
    <cfRule type="expression" dxfId="3611" priority="218">
      <formula>U$9&lt;8/24</formula>
    </cfRule>
  </conditionalFormatting>
  <conditionalFormatting sqref="R36:Z36">
    <cfRule type="expression" dxfId="3610" priority="211">
      <formula>R$9&gt;=20/24</formula>
    </cfRule>
    <cfRule type="expression" dxfId="3609" priority="212">
      <formula>AND(R$9&gt;=14/24,R$9&lt;20/24)</formula>
    </cfRule>
    <cfRule type="expression" dxfId="3608" priority="213">
      <formula>AND(R$9&gt;=8/24,R$9&lt;14/24)</formula>
    </cfRule>
    <cfRule type="expression" dxfId="3607" priority="214">
      <formula>R$9&lt;8/24</formula>
    </cfRule>
  </conditionalFormatting>
  <conditionalFormatting sqref="S54:Z54">
    <cfRule type="expression" dxfId="3606" priority="207">
      <formula>S$9&gt;=20/24</formula>
    </cfRule>
    <cfRule type="expression" dxfId="3605" priority="208">
      <formula>AND(S$9&gt;=14/24,S$9&lt;20/24)</formula>
    </cfRule>
    <cfRule type="expression" dxfId="3604" priority="209">
      <formula>AND(S$9&gt;=8/24,S$9&lt;14/24)</formula>
    </cfRule>
    <cfRule type="expression" dxfId="3603" priority="210">
      <formula>S$9&lt;8/24</formula>
    </cfRule>
  </conditionalFormatting>
  <conditionalFormatting sqref="R76:Z76">
    <cfRule type="expression" dxfId="3602" priority="203">
      <formula>R$9&gt;=20/24</formula>
    </cfRule>
    <cfRule type="expression" dxfId="3601" priority="204">
      <formula>AND(R$9&gt;=14/24,R$9&lt;20/24)</formula>
    </cfRule>
    <cfRule type="expression" dxfId="3600" priority="205">
      <formula>AND(R$9&gt;=8/24,R$9&lt;14/24)</formula>
    </cfRule>
    <cfRule type="expression" dxfId="3599" priority="206">
      <formula>R$9&lt;8/24</formula>
    </cfRule>
  </conditionalFormatting>
  <conditionalFormatting sqref="S78:Z78">
    <cfRule type="expression" dxfId="3598" priority="199">
      <formula>S$9&gt;=20/24</formula>
    </cfRule>
    <cfRule type="expression" dxfId="3597" priority="200">
      <formula>AND(S$9&gt;=14/24,S$9&lt;20/24)</formula>
    </cfRule>
    <cfRule type="expression" dxfId="3596" priority="201">
      <formula>AND(S$9&gt;=8/24,S$9&lt;14/24)</formula>
    </cfRule>
    <cfRule type="expression" dxfId="3595" priority="202">
      <formula>S$9&lt;8/24</formula>
    </cfRule>
  </conditionalFormatting>
  <conditionalFormatting sqref="M12:R14 S13:AA13 M16:AA17 M19:AA19 M21:AA31">
    <cfRule type="expression" dxfId="3594" priority="195">
      <formula>M$9&gt;=20/24</formula>
    </cfRule>
    <cfRule type="expression" dxfId="3593" priority="196">
      <formula>AND(M$9&gt;=14/24,M$9&lt;20/24)</formula>
    </cfRule>
    <cfRule type="expression" dxfId="3592" priority="197">
      <formula>AND(M$9&gt;=8/24,M$9&lt;14/24)</formula>
    </cfRule>
    <cfRule type="expression" dxfId="3591" priority="198">
      <formula>M$9&lt;8/24</formula>
    </cfRule>
  </conditionalFormatting>
  <conditionalFormatting sqref="L46:R46">
    <cfRule type="expression" dxfId="3590" priority="191">
      <formula>L$9&gt;=20/24</formula>
    </cfRule>
    <cfRule type="expression" dxfId="3589" priority="192">
      <formula>AND(L$9&gt;=14/24,L$9&lt;20/24)</formula>
    </cfRule>
    <cfRule type="expression" dxfId="3588" priority="193">
      <formula>AND(L$9&gt;=8/24,L$9&lt;14/24)</formula>
    </cfRule>
    <cfRule type="expression" dxfId="3587" priority="194">
      <formula>L$9&lt;8/24</formula>
    </cfRule>
  </conditionalFormatting>
  <conditionalFormatting sqref="L47:R47">
    <cfRule type="expression" dxfId="3586" priority="187">
      <formula>L$9&gt;=20/24</formula>
    </cfRule>
    <cfRule type="expression" dxfId="3585" priority="188">
      <formula>AND(L$9&gt;=14/24,L$9&lt;20/24)</formula>
    </cfRule>
    <cfRule type="expression" dxfId="3584" priority="189">
      <formula>AND(L$9&gt;=8/24,L$9&lt;14/24)</formula>
    </cfRule>
    <cfRule type="expression" dxfId="3583" priority="190">
      <formula>L$9&lt;8/24</formula>
    </cfRule>
  </conditionalFormatting>
  <conditionalFormatting sqref="L42:L45">
    <cfRule type="expression" dxfId="3582" priority="183">
      <formula>L$9&gt;=20/24</formula>
    </cfRule>
    <cfRule type="expression" dxfId="3581" priority="184">
      <formula>AND(L$9&gt;=14/24,L$9&lt;20/24)</formula>
    </cfRule>
    <cfRule type="expression" dxfId="3580" priority="185">
      <formula>AND(L$9&gt;=8/24,L$9&lt;14/24)</formula>
    </cfRule>
    <cfRule type="expression" dxfId="3579" priority="186">
      <formula>L$9&lt;8/24</formula>
    </cfRule>
  </conditionalFormatting>
  <conditionalFormatting sqref="R34:AD34">
    <cfRule type="expression" dxfId="3578" priority="179">
      <formula>R$9&gt;=20/24</formula>
    </cfRule>
    <cfRule type="expression" dxfId="3577" priority="180">
      <formula>AND(R$9&gt;=14/24,R$9&lt;20/24)</formula>
    </cfRule>
    <cfRule type="expression" dxfId="3576" priority="181">
      <formula>AND(R$9&gt;=8/24,R$9&lt;14/24)</formula>
    </cfRule>
    <cfRule type="expression" dxfId="3575" priority="182">
      <formula>R$9&lt;8/24</formula>
    </cfRule>
  </conditionalFormatting>
  <conditionalFormatting sqref="S13:T14 S23:AA23 AB19:AF19 AB21:AF31">
    <cfRule type="expression" dxfId="3574" priority="175">
      <formula>S$9&gt;=20/24</formula>
    </cfRule>
    <cfRule type="expression" dxfId="3573" priority="176">
      <formula>AND(S$9&gt;=14/24,S$9&lt;20/24)</formula>
    </cfRule>
    <cfRule type="expression" dxfId="3572" priority="177">
      <formula>AND(S$9&gt;=8/24,S$9&lt;14/24)</formula>
    </cfRule>
    <cfRule type="expression" dxfId="3571" priority="178">
      <formula>S$9&lt;8/24</formula>
    </cfRule>
  </conditionalFormatting>
  <conditionalFormatting sqref="R39:R45 S40:U45 V42:AA45">
    <cfRule type="expression" dxfId="3570" priority="171">
      <formula>R$9&gt;=20/24</formula>
    </cfRule>
    <cfRule type="expression" dxfId="3569" priority="172">
      <formula>AND(R$9&gt;=14/24,R$9&lt;20/24)</formula>
    </cfRule>
    <cfRule type="expression" dxfId="3568" priority="173">
      <formula>AND(R$9&gt;=8/24,R$9&lt;14/24)</formula>
    </cfRule>
    <cfRule type="expression" dxfId="3567" priority="174">
      <formula>R$9&lt;8/24</formula>
    </cfRule>
  </conditionalFormatting>
  <conditionalFormatting sqref="R46:AA46">
    <cfRule type="expression" dxfId="3566" priority="167">
      <formula>R$9&gt;=20/24</formula>
    </cfRule>
    <cfRule type="expression" dxfId="3565" priority="168">
      <formula>AND(R$9&gt;=14/24,R$9&lt;20/24)</formula>
    </cfRule>
    <cfRule type="expression" dxfId="3564" priority="169">
      <formula>AND(R$9&gt;=8/24,R$9&lt;14/24)</formula>
    </cfRule>
    <cfRule type="expression" dxfId="3563" priority="170">
      <formula>R$9&lt;8/24</formula>
    </cfRule>
  </conditionalFormatting>
  <conditionalFormatting sqref="R47:AA47">
    <cfRule type="expression" dxfId="3562" priority="163">
      <formula>R$9&gt;=20/24</formula>
    </cfRule>
    <cfRule type="expression" dxfId="3561" priority="164">
      <formula>AND(R$9&gt;=14/24,R$9&lt;20/24)</formula>
    </cfRule>
    <cfRule type="expression" dxfId="3560" priority="165">
      <formula>AND(R$9&gt;=8/24,R$9&lt;14/24)</formula>
    </cfRule>
    <cfRule type="expression" dxfId="3559" priority="166">
      <formula>R$9&lt;8/24</formula>
    </cfRule>
  </conditionalFormatting>
  <conditionalFormatting sqref="S57:Z57 T59:V64 S58:V58 W58:AF64">
    <cfRule type="expression" dxfId="3558" priority="159">
      <formula>S$9&gt;=20/24</formula>
    </cfRule>
    <cfRule type="expression" dxfId="3557" priority="160">
      <formula>AND(S$9&gt;=14/24,S$9&lt;20/24)</formula>
    </cfRule>
    <cfRule type="expression" dxfId="3556" priority="161">
      <formula>AND(S$9&gt;=8/24,S$9&lt;14/24)</formula>
    </cfRule>
    <cfRule type="expression" dxfId="3555" priority="162">
      <formula>S$9&lt;8/24</formula>
    </cfRule>
  </conditionalFormatting>
  <conditionalFormatting sqref="AA89:AF92">
    <cfRule type="expression" dxfId="3554" priority="155">
      <formula>AA$9&gt;=20/24</formula>
    </cfRule>
    <cfRule type="expression" dxfId="3553" priority="156">
      <formula>AND(AA$9&gt;=14/24,AA$9&lt;20/24)</formula>
    </cfRule>
    <cfRule type="expression" dxfId="3552" priority="157">
      <formula>AND(AA$9&gt;=8/24,AA$9&lt;14/24)</formula>
    </cfRule>
    <cfRule type="expression" dxfId="3551" priority="158">
      <formula>AA$9&lt;8/24</formula>
    </cfRule>
  </conditionalFormatting>
  <conditionalFormatting sqref="B59:K59 H64:K64 K60:K63 H60:J60">
    <cfRule type="expression" dxfId="3550" priority="151">
      <formula>B$9&gt;=20/24</formula>
    </cfRule>
    <cfRule type="expression" dxfId="3549" priority="152">
      <formula>AND(B$9&gt;=14/24,B$9&lt;20/24)</formula>
    </cfRule>
    <cfRule type="expression" dxfId="3548" priority="153">
      <formula>AND(B$9&gt;=8/24,B$9&lt;14/24)</formula>
    </cfRule>
    <cfRule type="expression" dxfId="3547" priority="154">
      <formula>B$9&lt;8/24</formula>
    </cfRule>
  </conditionalFormatting>
  <conditionalFormatting sqref="B89:K92">
    <cfRule type="expression" dxfId="3546" priority="147">
      <formula>B$9&gt;=20/24</formula>
    </cfRule>
    <cfRule type="expression" dxfId="3545" priority="148">
      <formula>AND(B$9&gt;=14/24,B$9&lt;20/24)</formula>
    </cfRule>
    <cfRule type="expression" dxfId="3544" priority="149">
      <formula>AND(B$9&gt;=8/24,B$9&lt;14/24)</formula>
    </cfRule>
    <cfRule type="expression" dxfId="3543" priority="150">
      <formula>B$9&lt;8/24</formula>
    </cfRule>
  </conditionalFormatting>
  <conditionalFormatting sqref="L89:R92">
    <cfRule type="expression" dxfId="3542" priority="143">
      <formula>L$9&gt;=20/24</formula>
    </cfRule>
    <cfRule type="expression" dxfId="3541" priority="144">
      <formula>AND(L$9&gt;=14/24,L$9&lt;20/24)</formula>
    </cfRule>
    <cfRule type="expression" dxfId="3540" priority="145">
      <formula>AND(L$9&gt;=8/24,L$9&lt;14/24)</formula>
    </cfRule>
    <cfRule type="expression" dxfId="3539" priority="146">
      <formula>L$9&lt;8/24</formula>
    </cfRule>
  </conditionalFormatting>
  <conditionalFormatting sqref="S89:Z92">
    <cfRule type="expression" dxfId="3538" priority="139">
      <formula>S$9&gt;=20/24</formula>
    </cfRule>
    <cfRule type="expression" dxfId="3537" priority="140">
      <formula>AND(S$9&gt;=14/24,S$9&lt;20/24)</formula>
    </cfRule>
    <cfRule type="expression" dxfId="3536" priority="141">
      <formula>AND(S$9&gt;=8/24,S$9&lt;14/24)</formula>
    </cfRule>
    <cfRule type="expression" dxfId="3535" priority="142">
      <formula>S$9&lt;8/24</formula>
    </cfRule>
  </conditionalFormatting>
  <conditionalFormatting sqref="B29:H29 I24:K31 B21:K23 B12:K14 B16:K17 B19:K19 M12:AF14 M19:AF19 M16:AF17 M21:AF31 B34:AF53">
    <cfRule type="expression" dxfId="3534" priority="138">
      <formula>B12&gt;$AG12</formula>
    </cfRule>
  </conditionalFormatting>
  <conditionalFormatting sqref="T202:AX202">
    <cfRule type="expression" dxfId="3533" priority="134">
      <formula>T$9&gt;=20/24</formula>
    </cfRule>
    <cfRule type="expression" dxfId="3532" priority="135">
      <formula>AND(T$9&gt;=14/24,T$9&lt;20/24)</formula>
    </cfRule>
    <cfRule type="expression" dxfId="3531" priority="136">
      <formula>AND(T$9&gt;=8/24,T$9&lt;14/24)</formula>
    </cfRule>
    <cfRule type="expression" dxfId="3530" priority="137">
      <formula>T$9&lt;8/24</formula>
    </cfRule>
  </conditionalFormatting>
  <conditionalFormatting sqref="A12:A14 A94:A100 A16:A17 A21:A31 A106:A143 A102:A104 A146:A190 A19 A33:A92">
    <cfRule type="expression" dxfId="3529" priority="133">
      <formula>$AH12=0</formula>
    </cfRule>
  </conditionalFormatting>
  <conditionalFormatting sqref="AA93:AF93">
    <cfRule type="expression" dxfId="3528" priority="129">
      <formula>AA$9&gt;=20/24</formula>
    </cfRule>
    <cfRule type="expression" dxfId="3527" priority="130">
      <formula>AND(AA$9&gt;=14/24,AA$9&lt;20/24)</formula>
    </cfRule>
    <cfRule type="expression" dxfId="3526" priority="131">
      <formula>AND(AA$9&gt;=8/24,AA$9&lt;14/24)</formula>
    </cfRule>
    <cfRule type="expression" dxfId="3525" priority="132">
      <formula>AA$9&lt;8/24</formula>
    </cfRule>
  </conditionalFormatting>
  <conditionalFormatting sqref="B93:K93">
    <cfRule type="expression" dxfId="3524" priority="125">
      <formula>B$9&gt;=20/24</formula>
    </cfRule>
    <cfRule type="expression" dxfId="3523" priority="126">
      <formula>AND(B$9&gt;=14/24,B$9&lt;20/24)</formula>
    </cfRule>
    <cfRule type="expression" dxfId="3522" priority="127">
      <formula>AND(B$9&gt;=8/24,B$9&lt;14/24)</formula>
    </cfRule>
    <cfRule type="expression" dxfId="3521" priority="128">
      <formula>B$9&lt;8/24</formula>
    </cfRule>
  </conditionalFormatting>
  <conditionalFormatting sqref="L93:R93">
    <cfRule type="expression" dxfId="3520" priority="121">
      <formula>L$9&gt;=20/24</formula>
    </cfRule>
    <cfRule type="expression" dxfId="3519" priority="122">
      <formula>AND(L$9&gt;=14/24,L$9&lt;20/24)</formula>
    </cfRule>
    <cfRule type="expression" dxfId="3518" priority="123">
      <formula>AND(L$9&gt;=8/24,L$9&lt;14/24)</formula>
    </cfRule>
    <cfRule type="expression" dxfId="3517" priority="124">
      <formula>L$9&lt;8/24</formula>
    </cfRule>
  </conditionalFormatting>
  <conditionalFormatting sqref="S93:Z93">
    <cfRule type="expression" dxfId="3516" priority="117">
      <formula>S$9&gt;=20/24</formula>
    </cfRule>
    <cfRule type="expression" dxfId="3515" priority="118">
      <formula>AND(S$9&gt;=14/24,S$9&lt;20/24)</formula>
    </cfRule>
    <cfRule type="expression" dxfId="3514" priority="119">
      <formula>AND(S$9&gt;=8/24,S$9&lt;14/24)</formula>
    </cfRule>
    <cfRule type="expression" dxfId="3513" priority="120">
      <formula>S$9&lt;8/24</formula>
    </cfRule>
  </conditionalFormatting>
  <conditionalFormatting sqref="A93">
    <cfRule type="expression" dxfId="3512" priority="116">
      <formula>$AH93=0</formula>
    </cfRule>
  </conditionalFormatting>
  <conditionalFormatting sqref="B24:H28 B30:H31">
    <cfRule type="expression" dxfId="3511" priority="112">
      <formula>B$9&gt;=20/24</formula>
    </cfRule>
    <cfRule type="expression" dxfId="3510" priority="113">
      <formula>AND(B$9&gt;=14/24,B$9&lt;20/24)</formula>
    </cfRule>
    <cfRule type="expression" dxfId="3509" priority="114">
      <formula>AND(B$9&gt;=8/24,B$9&lt;14/24)</formula>
    </cfRule>
    <cfRule type="expression" dxfId="3508" priority="115">
      <formula>B$9&lt;8/24</formula>
    </cfRule>
  </conditionalFormatting>
  <conditionalFormatting sqref="B33:AF33 B24:H28 B30:H31">
    <cfRule type="expression" dxfId="3507" priority="111">
      <formula>B24&gt;$AG24</formula>
    </cfRule>
  </conditionalFormatting>
  <conditionalFormatting sqref="B33:AF33">
    <cfRule type="expression" dxfId="3506" priority="107">
      <formula>B$9&gt;=20/24</formula>
    </cfRule>
    <cfRule type="expression" dxfId="3505" priority="108">
      <formula>AND(B$9&gt;=14/24,B$9&lt;20/24)</formula>
    </cfRule>
    <cfRule type="expression" dxfId="3504" priority="109">
      <formula>AND(B$9&gt;=8/24,B$9&lt;14/24)</formula>
    </cfRule>
    <cfRule type="expression" dxfId="3503" priority="110">
      <formula>B$9&lt;8/24</formula>
    </cfRule>
  </conditionalFormatting>
  <conditionalFormatting sqref="C60:G64 H61:J63">
    <cfRule type="expression" dxfId="3502" priority="98">
      <formula>C$9&gt;=20/24</formula>
    </cfRule>
    <cfRule type="expression" dxfId="3501" priority="99">
      <formula>AND(C$9&gt;=14/24,C$9&lt;20/24)</formula>
    </cfRule>
    <cfRule type="expression" dxfId="3500" priority="100">
      <formula>AND(C$9&gt;=8/24,C$9&lt;14/24)</formula>
    </cfRule>
    <cfRule type="expression" dxfId="3499" priority="101">
      <formula>C$9&lt;8/24</formula>
    </cfRule>
  </conditionalFormatting>
  <conditionalFormatting sqref="L64">
    <cfRule type="expression" dxfId="3498" priority="94">
      <formula>L$9&gt;=20/24</formula>
    </cfRule>
    <cfRule type="expression" dxfId="3497" priority="95">
      <formula>AND(L$9&gt;=14/24,L$9&lt;20/24)</formula>
    </cfRule>
    <cfRule type="expression" dxfId="3496" priority="96">
      <formula>AND(L$9&gt;=8/24,L$9&lt;14/24)</formula>
    </cfRule>
    <cfRule type="expression" dxfId="3495" priority="97">
      <formula>L$9&lt;8/24</formula>
    </cfRule>
  </conditionalFormatting>
  <conditionalFormatting sqref="AL15">
    <cfRule type="iconSet" priority="93">
      <iconSet iconSet="3TrafficLights2" reverse="1">
        <cfvo type="percent" val="0"/>
        <cfvo type="num" val="1"/>
        <cfvo type="num" val="1"/>
      </iconSet>
    </cfRule>
  </conditionalFormatting>
  <conditionalFormatting sqref="U15:AA15">
    <cfRule type="expression" dxfId="3494" priority="89">
      <formula>U$9&gt;=20/24</formula>
    </cfRule>
    <cfRule type="expression" dxfId="3493" priority="90">
      <formula>AND(U$9&gt;=14/24,U$9&lt;20/24)</formula>
    </cfRule>
    <cfRule type="expression" dxfId="3492" priority="91">
      <formula>AND(U$9&gt;=8/24,U$9&lt;14/24)</formula>
    </cfRule>
    <cfRule type="expression" dxfId="3491" priority="92">
      <formula>U$9&lt;8/24</formula>
    </cfRule>
  </conditionalFormatting>
  <conditionalFormatting sqref="M15:AA15">
    <cfRule type="expression" dxfId="3490" priority="85">
      <formula>M$9&gt;=20/24</formula>
    </cfRule>
    <cfRule type="expression" dxfId="3489" priority="86">
      <formula>AND(M$9&gt;=14/24,M$9&lt;20/24)</formula>
    </cfRule>
    <cfRule type="expression" dxfId="3488" priority="87">
      <formula>AND(M$9&gt;=8/24,M$9&lt;14/24)</formula>
    </cfRule>
    <cfRule type="expression" dxfId="3487" priority="88">
      <formula>M$9&lt;8/24</formula>
    </cfRule>
  </conditionalFormatting>
  <conditionalFormatting sqref="S15:T15">
    <cfRule type="expression" dxfId="3486" priority="81">
      <formula>S$9&gt;=20/24</formula>
    </cfRule>
    <cfRule type="expression" dxfId="3485" priority="82">
      <formula>AND(S$9&gt;=14/24,S$9&lt;20/24)</formula>
    </cfRule>
    <cfRule type="expression" dxfId="3484" priority="83">
      <formula>AND(S$9&gt;=8/24,S$9&lt;14/24)</formula>
    </cfRule>
    <cfRule type="expression" dxfId="3483" priority="84">
      <formula>S$9&lt;8/24</formula>
    </cfRule>
  </conditionalFormatting>
  <conditionalFormatting sqref="B15:K15 M15:AF15">
    <cfRule type="expression" dxfId="3482" priority="80">
      <formula>B15&gt;$AG15</formula>
    </cfRule>
  </conditionalFormatting>
  <conditionalFormatting sqref="A15">
    <cfRule type="expression" dxfId="3481" priority="79">
      <formula>$AH15=0</formula>
    </cfRule>
  </conditionalFormatting>
  <conditionalFormatting sqref="AL20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M20:AA20">
    <cfRule type="expression" dxfId="3480" priority="74">
      <formula>M$9&gt;=20/24</formula>
    </cfRule>
    <cfRule type="expression" dxfId="3479" priority="75">
      <formula>AND(M$9&gt;=14/24,M$9&lt;20/24)</formula>
    </cfRule>
    <cfRule type="expression" dxfId="3478" priority="76">
      <formula>AND(M$9&gt;=8/24,M$9&lt;14/24)</formula>
    </cfRule>
    <cfRule type="expression" dxfId="3477" priority="77">
      <formula>M$9&lt;8/24</formula>
    </cfRule>
  </conditionalFormatting>
  <conditionalFormatting sqref="B20:K20 M20:AF20">
    <cfRule type="expression" dxfId="3476" priority="73">
      <formula>B20&gt;$AG20</formula>
    </cfRule>
  </conditionalFormatting>
  <conditionalFormatting sqref="A20">
    <cfRule type="expression" dxfId="3475" priority="72">
      <formula>$AH20=0</formula>
    </cfRule>
  </conditionalFormatting>
  <conditionalFormatting sqref="A105">
    <cfRule type="expression" dxfId="3474" priority="71">
      <formula>$AH105=0</formula>
    </cfRule>
  </conditionalFormatting>
  <conditionalFormatting sqref="A101">
    <cfRule type="expression" dxfId="3473" priority="70">
      <formula>$AH101=0</formula>
    </cfRule>
  </conditionalFormatting>
  <conditionalFormatting sqref="A144:A145">
    <cfRule type="expression" dxfId="3472" priority="69">
      <formula>$AH144=0</formula>
    </cfRule>
  </conditionalFormatting>
  <conditionalFormatting sqref="AL18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M18:AA18">
    <cfRule type="expression" dxfId="3471" priority="64">
      <formula>M$9&gt;=20/24</formula>
    </cfRule>
    <cfRule type="expression" dxfId="3470" priority="65">
      <formula>AND(M$9&gt;=14/24,M$9&lt;20/24)</formula>
    </cfRule>
    <cfRule type="expression" dxfId="3469" priority="66">
      <formula>AND(M$9&gt;=8/24,M$9&lt;14/24)</formula>
    </cfRule>
    <cfRule type="expression" dxfId="3468" priority="67">
      <formula>M$9&lt;8/24</formula>
    </cfRule>
  </conditionalFormatting>
  <conditionalFormatting sqref="B18:K18 M18:AF18">
    <cfRule type="expression" dxfId="3467" priority="63">
      <formula>B18&gt;$AG18</formula>
    </cfRule>
  </conditionalFormatting>
  <conditionalFormatting sqref="A18">
    <cfRule type="expression" dxfId="3466" priority="62">
      <formula>$AH18=0</formula>
    </cfRule>
  </conditionalFormatting>
  <conditionalFormatting sqref="AL11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M11:AA11">
    <cfRule type="expression" dxfId="3465" priority="57">
      <formula>M$9&gt;=20/24</formula>
    </cfRule>
    <cfRule type="expression" dxfId="3464" priority="58">
      <formula>AND(M$9&gt;=14/24,M$9&lt;20/24)</formula>
    </cfRule>
    <cfRule type="expression" dxfId="3463" priority="59">
      <formula>AND(M$9&gt;=8/24,M$9&lt;14/24)</formula>
    </cfRule>
    <cfRule type="expression" dxfId="3462" priority="60">
      <formula>M$9&lt;8/24</formula>
    </cfRule>
  </conditionalFormatting>
  <conditionalFormatting sqref="B11:K11 M11:AF11">
    <cfRule type="expression" dxfId="3461" priority="56">
      <formula>B11&gt;$AG11</formula>
    </cfRule>
  </conditionalFormatting>
  <conditionalFormatting sqref="A11">
    <cfRule type="expression" dxfId="3460" priority="55">
      <formula>$AH11=0</formula>
    </cfRule>
  </conditionalFormatting>
  <conditionalFormatting sqref="M32:AA32">
    <cfRule type="expression" dxfId="3459" priority="51">
      <formula>M$9&gt;=20/24</formula>
    </cfRule>
    <cfRule type="expression" dxfId="3458" priority="52">
      <formula>AND(M$9&gt;=14/24,M$9&lt;20/24)</formula>
    </cfRule>
    <cfRule type="expression" dxfId="3457" priority="53">
      <formula>AND(M$9&gt;=8/24,M$9&lt;14/24)</formula>
    </cfRule>
    <cfRule type="expression" dxfId="3456" priority="54">
      <formula>M$9&lt;8/24</formula>
    </cfRule>
  </conditionalFormatting>
  <conditionalFormatting sqref="AB32:AF32">
    <cfRule type="expression" dxfId="3455" priority="47">
      <formula>AB$9&gt;=20/24</formula>
    </cfRule>
    <cfRule type="expression" dxfId="3454" priority="48">
      <formula>AND(AB$9&gt;=14/24,AB$9&lt;20/24)</formula>
    </cfRule>
    <cfRule type="expression" dxfId="3453" priority="49">
      <formula>AND(AB$9&gt;=8/24,AB$9&lt;14/24)</formula>
    </cfRule>
    <cfRule type="expression" dxfId="3452" priority="50">
      <formula>AB$9&lt;8/24</formula>
    </cfRule>
  </conditionalFormatting>
  <conditionalFormatting sqref="I32:K32 M32:AF32">
    <cfRule type="expression" dxfId="3451" priority="46">
      <formula>I32&gt;$AG32</formula>
    </cfRule>
  </conditionalFormatting>
  <conditionalFormatting sqref="A32">
    <cfRule type="expression" dxfId="3450" priority="45">
      <formula>$AH32=0</formula>
    </cfRule>
  </conditionalFormatting>
  <conditionalFormatting sqref="B32:H32">
    <cfRule type="expression" dxfId="3449" priority="41">
      <formula>B$9&gt;=20/24</formula>
    </cfRule>
    <cfRule type="expression" dxfId="3448" priority="42">
      <formula>AND(B$9&gt;=14/24,B$9&lt;20/24)</formula>
    </cfRule>
    <cfRule type="expression" dxfId="3447" priority="43">
      <formula>AND(B$9&gt;=8/24,B$9&lt;14/24)</formula>
    </cfRule>
    <cfRule type="expression" dxfId="3446" priority="44">
      <formula>B$9&lt;8/24</formula>
    </cfRule>
  </conditionalFormatting>
  <conditionalFormatting sqref="B32:H32">
    <cfRule type="expression" dxfId="3445" priority="40">
      <formula>B32&gt;$AG32</formula>
    </cfRule>
  </conditionalFormatting>
  <conditionalFormatting sqref="AG48">
    <cfRule type="expression" dxfId="3444" priority="39">
      <formula>AG48&gt;$AG48</formula>
    </cfRule>
  </conditionalFormatting>
  <conditionalFormatting sqref="L58">
    <cfRule type="expression" dxfId="3443" priority="35">
      <formula>L$9&gt;=20/24</formula>
    </cfRule>
    <cfRule type="expression" dxfId="3442" priority="36">
      <formula>AND(L$9&gt;=14/24,L$9&lt;20/24)</formula>
    </cfRule>
    <cfRule type="expression" dxfId="3441" priority="37">
      <formula>AND(L$9&gt;=8/24,L$9&lt;14/24)</formula>
    </cfRule>
    <cfRule type="expression" dxfId="3440" priority="38">
      <formula>L$9&lt;8/24</formula>
    </cfRule>
  </conditionalFormatting>
  <conditionalFormatting sqref="L59:L63">
    <cfRule type="expression" dxfId="3439" priority="31">
      <formula>L$9&gt;=20/24</formula>
    </cfRule>
    <cfRule type="expression" dxfId="3438" priority="32">
      <formula>AND(L$9&gt;=14/24,L$9&lt;20/24)</formula>
    </cfRule>
    <cfRule type="expression" dxfId="3437" priority="33">
      <formula>AND(L$9&gt;=8/24,L$9&lt;14/24)</formula>
    </cfRule>
    <cfRule type="expression" dxfId="3436" priority="34">
      <formula>L$9&lt;8/24</formula>
    </cfRule>
  </conditionalFormatting>
  <conditionalFormatting sqref="L12:L14 L16:L17 L21:L31 L19">
    <cfRule type="expression" dxfId="3435" priority="27">
      <formula>L$9&gt;=20/24</formula>
    </cfRule>
    <cfRule type="expression" dxfId="3434" priority="28">
      <formula>AND(L$9&gt;=14/24,L$9&lt;20/24)</formula>
    </cfRule>
    <cfRule type="expression" dxfId="3433" priority="29">
      <formula>AND(L$9&gt;=8/24,L$9&lt;14/24)</formula>
    </cfRule>
    <cfRule type="expression" dxfId="3432" priority="30">
      <formula>L$9&lt;8/24</formula>
    </cfRule>
  </conditionalFormatting>
  <conditionalFormatting sqref="L19 L16:L17 L12:L14 L21:L31">
    <cfRule type="expression" dxfId="3431" priority="26">
      <formula>L12&gt;$AG12</formula>
    </cfRule>
  </conditionalFormatting>
  <conditionalFormatting sqref="L15">
    <cfRule type="expression" dxfId="3430" priority="22">
      <formula>L$9&gt;=20/24</formula>
    </cfRule>
    <cfRule type="expression" dxfId="3429" priority="23">
      <formula>AND(L$9&gt;=14/24,L$9&lt;20/24)</formula>
    </cfRule>
    <cfRule type="expression" dxfId="3428" priority="24">
      <formula>AND(L$9&gt;=8/24,L$9&lt;14/24)</formula>
    </cfRule>
    <cfRule type="expression" dxfId="3427" priority="25">
      <formula>L$9&lt;8/24</formula>
    </cfRule>
  </conditionalFormatting>
  <conditionalFormatting sqref="L15">
    <cfRule type="expression" dxfId="3426" priority="21">
      <formula>L15&gt;$AG15</formula>
    </cfRule>
  </conditionalFormatting>
  <conditionalFormatting sqref="L20">
    <cfRule type="expression" dxfId="3425" priority="17">
      <formula>L$9&gt;=20/24</formula>
    </cfRule>
    <cfRule type="expression" dxfId="3424" priority="18">
      <formula>AND(L$9&gt;=14/24,L$9&lt;20/24)</formula>
    </cfRule>
    <cfRule type="expression" dxfId="3423" priority="19">
      <formula>AND(L$9&gt;=8/24,L$9&lt;14/24)</formula>
    </cfRule>
    <cfRule type="expression" dxfId="3422" priority="20">
      <formula>L$9&lt;8/24</formula>
    </cfRule>
  </conditionalFormatting>
  <conditionalFormatting sqref="L20">
    <cfRule type="expression" dxfId="3421" priority="16">
      <formula>L20&gt;$AG20</formula>
    </cfRule>
  </conditionalFormatting>
  <conditionalFormatting sqref="L18">
    <cfRule type="expression" dxfId="3420" priority="12">
      <formula>L$9&gt;=20/24</formula>
    </cfRule>
    <cfRule type="expression" dxfId="3419" priority="13">
      <formula>AND(L$9&gt;=14/24,L$9&lt;20/24)</formula>
    </cfRule>
    <cfRule type="expression" dxfId="3418" priority="14">
      <formula>AND(L$9&gt;=8/24,L$9&lt;14/24)</formula>
    </cfRule>
    <cfRule type="expression" dxfId="3417" priority="15">
      <formula>L$9&lt;8/24</formula>
    </cfRule>
  </conditionalFormatting>
  <conditionalFormatting sqref="L18">
    <cfRule type="expression" dxfId="3416" priority="11">
      <formula>L18&gt;$AG18</formula>
    </cfRule>
  </conditionalFormatting>
  <conditionalFormatting sqref="L11">
    <cfRule type="expression" dxfId="3415" priority="7">
      <formula>L$9&gt;=20/24</formula>
    </cfRule>
    <cfRule type="expression" dxfId="3414" priority="8">
      <formula>AND(L$9&gt;=14/24,L$9&lt;20/24)</formula>
    </cfRule>
    <cfRule type="expression" dxfId="3413" priority="9">
      <formula>AND(L$9&gt;=8/24,L$9&lt;14/24)</formula>
    </cfRule>
    <cfRule type="expression" dxfId="3412" priority="10">
      <formula>L$9&lt;8/24</formula>
    </cfRule>
  </conditionalFormatting>
  <conditionalFormatting sqref="L11">
    <cfRule type="expression" dxfId="3411" priority="6">
      <formula>L11&gt;$AG11</formula>
    </cfRule>
  </conditionalFormatting>
  <conditionalFormatting sqref="L32">
    <cfRule type="expression" dxfId="3410" priority="2">
      <formula>L$9&gt;=20/24</formula>
    </cfRule>
    <cfRule type="expression" dxfId="3409" priority="3">
      <formula>AND(L$9&gt;=14/24,L$9&lt;20/24)</formula>
    </cfRule>
    <cfRule type="expression" dxfId="3408" priority="4">
      <formula>AND(L$9&gt;=8/24,L$9&lt;14/24)</formula>
    </cfRule>
    <cfRule type="expression" dxfId="3407" priority="5">
      <formula>L$9&lt;8/24</formula>
    </cfRule>
  </conditionalFormatting>
  <conditionalFormatting sqref="L32">
    <cfRule type="expression" dxfId="3406" priority="1">
      <formula>L32&gt;$AG32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K93" sqref="K9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18</v>
      </c>
      <c r="D4" s="257">
        <f ca="1">IFERROR(DATE(2021,6,14)+C4,"")</f>
        <v>44379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92</v>
      </c>
      <c r="C5" s="32">
        <f t="shared" ref="C5:AF5" si="0">C65</f>
        <v>70</v>
      </c>
      <c r="D5" s="32">
        <f t="shared" si="0"/>
        <v>22</v>
      </c>
      <c r="E5" s="32">
        <f t="shared" si="0"/>
        <v>-1.1999999999999993</v>
      </c>
      <c r="F5" s="32">
        <f t="shared" si="0"/>
        <v>8.8000000000000007</v>
      </c>
      <c r="G5" s="32">
        <f t="shared" si="0"/>
        <v>54.8</v>
      </c>
      <c r="H5" s="32">
        <f t="shared" si="0"/>
        <v>52.8</v>
      </c>
      <c r="I5" s="32">
        <f t="shared" si="0"/>
        <v>66.400000000000006</v>
      </c>
      <c r="J5" s="32">
        <f t="shared" si="0"/>
        <v>87.8</v>
      </c>
      <c r="K5" s="32">
        <f t="shared" si="0"/>
        <v>124.8</v>
      </c>
      <c r="L5" s="32">
        <f t="shared" si="0"/>
        <v>156.5</v>
      </c>
      <c r="M5" s="32">
        <f t="shared" si="0"/>
        <v>153</v>
      </c>
      <c r="N5" s="32">
        <f t="shared" si="0"/>
        <v>158.4</v>
      </c>
      <c r="O5" s="32">
        <f t="shared" si="0"/>
        <v>168.5</v>
      </c>
      <c r="P5" s="32">
        <f t="shared" si="0"/>
        <v>175.9</v>
      </c>
      <c r="Q5" s="32">
        <f t="shared" si="0"/>
        <v>200</v>
      </c>
      <c r="R5" s="32">
        <f t="shared" si="0"/>
        <v>206</v>
      </c>
      <c r="S5" s="32">
        <f t="shared" si="0"/>
        <v>180.2</v>
      </c>
      <c r="T5" s="32">
        <f t="shared" si="0"/>
        <v>173</v>
      </c>
      <c r="U5" s="32">
        <f t="shared" si="0"/>
        <v>162.5</v>
      </c>
      <c r="V5" s="32">
        <f t="shared" si="0"/>
        <v>201.5</v>
      </c>
      <c r="W5" s="32">
        <f t="shared" si="0"/>
        <v>182.6</v>
      </c>
      <c r="X5" s="32">
        <f t="shared" si="0"/>
        <v>198</v>
      </c>
      <c r="Y5" s="32">
        <f t="shared" si="0"/>
        <v>192.10000000000002</v>
      </c>
      <c r="Z5" s="32">
        <f t="shared" si="0"/>
        <v>242.8</v>
      </c>
      <c r="AA5" s="32">
        <f t="shared" si="0"/>
        <v>262.39999999999998</v>
      </c>
      <c r="AB5" s="32">
        <f t="shared" si="0"/>
        <v>271.7</v>
      </c>
      <c r="AC5" s="32">
        <f t="shared" si="0"/>
        <v>175</v>
      </c>
      <c r="AD5" s="32">
        <f t="shared" si="0"/>
        <v>125.6</v>
      </c>
      <c r="AE5" s="32">
        <f t="shared" si="0"/>
        <v>15</v>
      </c>
      <c r="AF5" s="32">
        <f t="shared" si="0"/>
        <v>19.7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6"/>
      <c r="E6" s="246"/>
      <c r="F6" s="246"/>
      <c r="G6" s="246"/>
      <c r="H6" s="246"/>
      <c r="I6" s="246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999MW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Load=780</v>
      </c>
      <c r="B7" s="36">
        <f t="shared" ref="B7:AF7" si="1">B71</f>
        <v>910.34</v>
      </c>
      <c r="C7" s="36">
        <f t="shared" si="1"/>
        <v>888.04</v>
      </c>
      <c r="D7" s="36">
        <f t="shared" si="1"/>
        <v>815.43999999999994</v>
      </c>
      <c r="E7" s="36">
        <f t="shared" si="1"/>
        <v>784.74</v>
      </c>
      <c r="F7" s="36">
        <f t="shared" si="1"/>
        <v>780.24</v>
      </c>
      <c r="G7" s="36">
        <f t="shared" si="1"/>
        <v>814.93999999999994</v>
      </c>
      <c r="H7" s="36">
        <f t="shared" si="1"/>
        <v>812.34000000000015</v>
      </c>
      <c r="I7" s="36">
        <f t="shared" si="1"/>
        <v>828.44</v>
      </c>
      <c r="J7" s="36">
        <f t="shared" si="1"/>
        <v>881.74</v>
      </c>
      <c r="K7" s="36">
        <f t="shared" si="1"/>
        <v>926.94</v>
      </c>
      <c r="L7" s="36">
        <f>L71</f>
        <v>992.54</v>
      </c>
      <c r="M7" s="36">
        <f t="shared" si="1"/>
        <v>999.14</v>
      </c>
      <c r="N7" s="36">
        <f t="shared" si="1"/>
        <v>1001.64</v>
      </c>
      <c r="O7" s="36">
        <f t="shared" si="1"/>
        <v>1014.74</v>
      </c>
      <c r="P7" s="36">
        <f t="shared" si="1"/>
        <v>1001.8399999999999</v>
      </c>
      <c r="Q7" s="36">
        <f t="shared" si="1"/>
        <v>1031.8399999999999</v>
      </c>
      <c r="R7" s="36">
        <f t="shared" si="1"/>
        <v>1045.04</v>
      </c>
      <c r="S7" s="36">
        <f t="shared" si="1"/>
        <v>1025.3399999999999</v>
      </c>
      <c r="T7" s="36">
        <f t="shared" si="1"/>
        <v>1021.64</v>
      </c>
      <c r="U7" s="36">
        <f t="shared" si="1"/>
        <v>1047.94</v>
      </c>
      <c r="V7" s="36">
        <f t="shared" si="1"/>
        <v>1059.0400000000002</v>
      </c>
      <c r="W7" s="36">
        <f t="shared" si="1"/>
        <v>1039.74</v>
      </c>
      <c r="X7" s="36">
        <f t="shared" si="1"/>
        <v>1055.24</v>
      </c>
      <c r="Y7" s="36">
        <f t="shared" si="1"/>
        <v>1077.3400000000001</v>
      </c>
      <c r="Z7" s="36">
        <f t="shared" si="1"/>
        <v>1188.8399999999999</v>
      </c>
      <c r="AA7" s="36">
        <f t="shared" si="1"/>
        <v>1144.74</v>
      </c>
      <c r="AB7" s="36">
        <f t="shared" si="1"/>
        <v>1150.24</v>
      </c>
      <c r="AC7" s="36">
        <f t="shared" si="1"/>
        <v>1105.54</v>
      </c>
      <c r="AD7" s="36">
        <f t="shared" si="1"/>
        <v>1088.94</v>
      </c>
      <c r="AE7" s="36">
        <f t="shared" si="1"/>
        <v>957.6400000000001</v>
      </c>
      <c r="AF7" s="36">
        <f t="shared" si="1"/>
        <v>922.83999999999992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60</v>
      </c>
      <c r="C12" s="48">
        <v>60</v>
      </c>
      <c r="D12" s="48">
        <v>60</v>
      </c>
      <c r="E12" s="48">
        <v>59.7</v>
      </c>
      <c r="F12" s="48">
        <v>59.4</v>
      </c>
      <c r="G12" s="48">
        <v>60.3</v>
      </c>
      <c r="H12" s="48">
        <v>60.7</v>
      </c>
      <c r="I12" s="48">
        <v>60</v>
      </c>
      <c r="J12" s="48">
        <v>60</v>
      </c>
      <c r="K12" s="48">
        <v>60.6</v>
      </c>
      <c r="L12" s="49">
        <v>60.6</v>
      </c>
      <c r="M12" s="49">
        <v>59.2</v>
      </c>
      <c r="N12" s="49">
        <v>58.5</v>
      </c>
      <c r="O12" s="49">
        <v>59.4</v>
      </c>
      <c r="P12" s="49">
        <v>57.6</v>
      </c>
      <c r="Q12" s="49">
        <v>57.6</v>
      </c>
      <c r="R12" s="50">
        <v>59.2</v>
      </c>
      <c r="S12" s="50">
        <v>60.3</v>
      </c>
      <c r="T12" s="50">
        <v>59.2</v>
      </c>
      <c r="U12" s="50">
        <v>58.8</v>
      </c>
      <c r="V12" s="50">
        <v>60.3</v>
      </c>
      <c r="W12" s="50">
        <v>60.6</v>
      </c>
      <c r="X12" s="50">
        <v>60.9</v>
      </c>
      <c r="Y12" s="50">
        <v>60.6</v>
      </c>
      <c r="Z12" s="50">
        <v>60.6</v>
      </c>
      <c r="AA12" s="48">
        <v>60.3</v>
      </c>
      <c r="AB12" s="48">
        <v>60.3</v>
      </c>
      <c r="AC12" s="48">
        <v>60.3</v>
      </c>
      <c r="AD12" s="48">
        <v>59.1</v>
      </c>
      <c r="AE12" s="48">
        <v>57.6</v>
      </c>
      <c r="AF12" s="48">
        <v>59.2</v>
      </c>
      <c r="AG12" s="51">
        <v>60</v>
      </c>
      <c r="AH12" s="52">
        <f>MAX(B12:AF12)</f>
        <v>60.9</v>
      </c>
      <c r="AI12" s="53">
        <f>MIN(B12:AF12)</f>
        <v>57.6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44</v>
      </c>
      <c r="C14" s="56">
        <v>44</v>
      </c>
      <c r="D14" s="56">
        <v>46.6</v>
      </c>
      <c r="E14" s="56">
        <v>45</v>
      </c>
      <c r="F14" s="56">
        <v>45</v>
      </c>
      <c r="G14" s="56">
        <v>45.8</v>
      </c>
      <c r="H14" s="56">
        <v>44.7</v>
      </c>
      <c r="I14" s="56">
        <v>46.5</v>
      </c>
      <c r="J14" s="56">
        <v>46.5</v>
      </c>
      <c r="K14" s="56">
        <v>44.9</v>
      </c>
      <c r="L14" s="49">
        <v>44.9</v>
      </c>
      <c r="M14" s="49">
        <v>44.8</v>
      </c>
      <c r="N14" s="49">
        <v>47</v>
      </c>
      <c r="O14" s="49">
        <v>46.4</v>
      </c>
      <c r="P14" s="49">
        <v>45.9</v>
      </c>
      <c r="Q14" s="49">
        <v>45.9</v>
      </c>
      <c r="R14" s="49">
        <v>45.6</v>
      </c>
      <c r="S14" s="49">
        <v>45.4</v>
      </c>
      <c r="T14" s="49">
        <v>44.8</v>
      </c>
      <c r="U14" s="49">
        <v>45.5</v>
      </c>
      <c r="V14" s="49">
        <v>46.4</v>
      </c>
      <c r="W14" s="49">
        <v>46</v>
      </c>
      <c r="X14" s="49">
        <v>45.8</v>
      </c>
      <c r="Y14" s="49">
        <v>45.8</v>
      </c>
      <c r="Z14" s="49">
        <v>46.5</v>
      </c>
      <c r="AA14" s="56">
        <v>46.8</v>
      </c>
      <c r="AB14" s="56">
        <v>45.1</v>
      </c>
      <c r="AC14" s="56">
        <v>46.1</v>
      </c>
      <c r="AD14" s="56">
        <v>45.8</v>
      </c>
      <c r="AE14" s="56">
        <v>46.8</v>
      </c>
      <c r="AF14" s="56">
        <v>45.3</v>
      </c>
      <c r="AG14" s="59">
        <v>45</v>
      </c>
      <c r="AH14" s="52">
        <f t="shared" si="2"/>
        <v>47</v>
      </c>
      <c r="AI14" s="53">
        <f t="shared" si="3"/>
        <v>44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19</v>
      </c>
      <c r="C21" s="56">
        <v>19</v>
      </c>
      <c r="D21" s="56">
        <v>19</v>
      </c>
      <c r="E21" s="56">
        <v>19</v>
      </c>
      <c r="F21" s="56">
        <v>19</v>
      </c>
      <c r="G21" s="56">
        <v>19</v>
      </c>
      <c r="H21" s="56">
        <v>19</v>
      </c>
      <c r="I21" s="56">
        <v>19</v>
      </c>
      <c r="J21" s="56">
        <v>19</v>
      </c>
      <c r="K21" s="56">
        <v>19</v>
      </c>
      <c r="L21" s="49">
        <v>20</v>
      </c>
      <c r="M21" s="49">
        <v>22.1</v>
      </c>
      <c r="N21" s="49">
        <v>20</v>
      </c>
      <c r="O21" s="49">
        <v>22.1</v>
      </c>
      <c r="P21" s="49">
        <v>22.1</v>
      </c>
      <c r="Q21" s="49">
        <v>22.1</v>
      </c>
      <c r="R21" s="49">
        <v>22.1</v>
      </c>
      <c r="S21" s="49">
        <v>25.3</v>
      </c>
      <c r="T21" s="49">
        <v>25.8</v>
      </c>
      <c r="U21" s="49">
        <v>25.2</v>
      </c>
      <c r="V21" s="49">
        <v>25.3</v>
      </c>
      <c r="W21" s="49">
        <v>25.3</v>
      </c>
      <c r="X21" s="49">
        <v>25.2</v>
      </c>
      <c r="Y21" s="49">
        <v>25.3</v>
      </c>
      <c r="Z21" s="49">
        <v>25.2</v>
      </c>
      <c r="AA21" s="49">
        <v>22</v>
      </c>
      <c r="AB21" s="49">
        <v>22</v>
      </c>
      <c r="AC21" s="49">
        <v>22</v>
      </c>
      <c r="AD21" s="49">
        <v>22</v>
      </c>
      <c r="AE21" s="49">
        <v>22</v>
      </c>
      <c r="AF21" s="49">
        <v>22</v>
      </c>
      <c r="AG21" s="59">
        <v>22.1</v>
      </c>
      <c r="AH21" s="52">
        <f t="shared" si="2"/>
        <v>25.8</v>
      </c>
      <c r="AI21" s="53">
        <f t="shared" si="3"/>
        <v>19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0</v>
      </c>
      <c r="C23" s="56">
        <v>0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49">
        <v>20</v>
      </c>
      <c r="M23" s="49">
        <v>20</v>
      </c>
      <c r="N23" s="49">
        <v>19.3</v>
      </c>
      <c r="O23" s="49">
        <v>19.3</v>
      </c>
      <c r="P23" s="49">
        <v>18</v>
      </c>
      <c r="Q23" s="49">
        <v>18</v>
      </c>
      <c r="R23" s="49">
        <v>18.899999999999999</v>
      </c>
      <c r="S23" s="49">
        <v>17.3</v>
      </c>
      <c r="T23" s="49">
        <v>13.5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17.600000000000001</v>
      </c>
      <c r="AA23" s="49">
        <v>28.6</v>
      </c>
      <c r="AB23" s="49">
        <v>27.9</v>
      </c>
      <c r="AC23" s="49">
        <v>27.7</v>
      </c>
      <c r="AD23" s="49">
        <v>28.7</v>
      </c>
      <c r="AE23" s="49">
        <v>28.5</v>
      </c>
      <c r="AF23" s="49">
        <v>25</v>
      </c>
      <c r="AG23" s="59">
        <v>22</v>
      </c>
      <c r="AH23" s="52">
        <f t="shared" si="2"/>
        <v>28.7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22</v>
      </c>
      <c r="F24" s="49">
        <v>22</v>
      </c>
      <c r="G24" s="56">
        <v>22</v>
      </c>
      <c r="H24" s="56">
        <v>22</v>
      </c>
      <c r="I24" s="56">
        <v>22</v>
      </c>
      <c r="J24" s="56">
        <v>22</v>
      </c>
      <c r="K24" s="56">
        <v>22</v>
      </c>
      <c r="L24" s="49">
        <v>22</v>
      </c>
      <c r="M24" s="49">
        <v>21</v>
      </c>
      <c r="N24" s="49">
        <v>21</v>
      </c>
      <c r="O24" s="49">
        <v>21</v>
      </c>
      <c r="P24" s="49">
        <v>21</v>
      </c>
      <c r="Q24" s="49">
        <v>21</v>
      </c>
      <c r="R24" s="49">
        <v>21</v>
      </c>
      <c r="S24" s="49">
        <v>21</v>
      </c>
      <c r="T24" s="49">
        <v>21</v>
      </c>
      <c r="U24" s="49">
        <v>21</v>
      </c>
      <c r="V24" s="49">
        <v>21</v>
      </c>
      <c r="W24" s="49">
        <v>21</v>
      </c>
      <c r="X24" s="49">
        <v>21</v>
      </c>
      <c r="Y24" s="49">
        <v>21</v>
      </c>
      <c r="Z24" s="49">
        <v>21</v>
      </c>
      <c r="AA24" s="49">
        <v>21</v>
      </c>
      <c r="AB24" s="49">
        <v>21</v>
      </c>
      <c r="AC24" s="49">
        <v>21</v>
      </c>
      <c r="AD24" s="49">
        <v>21</v>
      </c>
      <c r="AE24" s="49">
        <v>21</v>
      </c>
      <c r="AF24" s="49">
        <v>21</v>
      </c>
      <c r="AG24" s="59">
        <v>22</v>
      </c>
      <c r="AH24" s="52">
        <f t="shared" si="2"/>
        <v>22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7</v>
      </c>
      <c r="U25" s="49">
        <v>7</v>
      </c>
      <c r="V25" s="49">
        <v>7</v>
      </c>
      <c r="W25" s="49">
        <v>7</v>
      </c>
      <c r="X25" s="49">
        <v>7</v>
      </c>
      <c r="Y25" s="49">
        <v>7</v>
      </c>
      <c r="Z25" s="49">
        <v>7</v>
      </c>
      <c r="AA25" s="49">
        <v>7</v>
      </c>
      <c r="AB25" s="49">
        <v>7</v>
      </c>
      <c r="AC25" s="49">
        <v>7</v>
      </c>
      <c r="AD25" s="49">
        <v>7</v>
      </c>
      <c r="AE25" s="49">
        <v>7</v>
      </c>
      <c r="AF25" s="49">
        <v>7</v>
      </c>
      <c r="AG25" s="59">
        <v>14.9</v>
      </c>
      <c r="AH25" s="52">
        <f t="shared" si="2"/>
        <v>7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56">
        <v>12</v>
      </c>
      <c r="H26" s="56">
        <v>12</v>
      </c>
      <c r="I26" s="56">
        <v>12</v>
      </c>
      <c r="J26" s="56">
        <v>12</v>
      </c>
      <c r="K26" s="56">
        <v>11</v>
      </c>
      <c r="L26" s="56">
        <v>11</v>
      </c>
      <c r="M26" s="56">
        <v>11</v>
      </c>
      <c r="N26" s="56">
        <v>11</v>
      </c>
      <c r="O26" s="56">
        <v>11</v>
      </c>
      <c r="P26" s="56">
        <v>11</v>
      </c>
      <c r="Q26" s="56">
        <v>11</v>
      </c>
      <c r="R26" s="49">
        <v>11</v>
      </c>
      <c r="S26" s="49">
        <v>11</v>
      </c>
      <c r="T26" s="49">
        <v>11</v>
      </c>
      <c r="U26" s="49">
        <v>11</v>
      </c>
      <c r="V26" s="49">
        <v>11</v>
      </c>
      <c r="W26" s="49">
        <v>11</v>
      </c>
      <c r="X26" s="49">
        <v>11</v>
      </c>
      <c r="Y26" s="49">
        <v>11</v>
      </c>
      <c r="Z26" s="49">
        <v>11</v>
      </c>
      <c r="AA26" s="49">
        <v>11</v>
      </c>
      <c r="AB26" s="49">
        <v>11</v>
      </c>
      <c r="AC26" s="49">
        <v>11</v>
      </c>
      <c r="AD26" s="49">
        <v>11</v>
      </c>
      <c r="AE26" s="49">
        <v>11</v>
      </c>
      <c r="AF26" s="49">
        <v>11</v>
      </c>
      <c r="AG26" s="59">
        <v>13.6</v>
      </c>
      <c r="AH26" s="52">
        <f t="shared" si="2"/>
        <v>12</v>
      </c>
      <c r="AI26" s="53">
        <f t="shared" si="3"/>
        <v>11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56">
        <v>12</v>
      </c>
      <c r="H28" s="56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</v>
      </c>
      <c r="C31" s="49">
        <v>8</v>
      </c>
      <c r="D31" s="49">
        <v>8</v>
      </c>
      <c r="E31" s="49">
        <v>8</v>
      </c>
      <c r="F31" s="49">
        <v>8</v>
      </c>
      <c r="G31" s="56">
        <v>8</v>
      </c>
      <c r="H31" s="56">
        <v>8</v>
      </c>
      <c r="I31" s="56">
        <v>8</v>
      </c>
      <c r="J31" s="56">
        <v>8</v>
      </c>
      <c r="K31" s="56">
        <v>8</v>
      </c>
      <c r="L31" s="49">
        <v>8</v>
      </c>
      <c r="M31" s="49">
        <v>8</v>
      </c>
      <c r="N31" s="49">
        <v>8</v>
      </c>
      <c r="O31" s="49">
        <v>8</v>
      </c>
      <c r="P31" s="49">
        <v>8</v>
      </c>
      <c r="Q31" s="49">
        <v>8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</v>
      </c>
      <c r="AB31" s="49">
        <v>8</v>
      </c>
      <c r="AC31" s="49">
        <v>8</v>
      </c>
      <c r="AD31" s="49">
        <v>8</v>
      </c>
      <c r="AE31" s="49">
        <v>8</v>
      </c>
      <c r="AF31" s="49">
        <v>8</v>
      </c>
      <c r="AG31" s="59">
        <v>10</v>
      </c>
      <c r="AH31" s="52">
        <f t="shared" si="2"/>
        <v>8</v>
      </c>
      <c r="AI31" s="53">
        <f t="shared" si="3"/>
        <v>8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149.5</v>
      </c>
      <c r="C34" s="56">
        <v>151</v>
      </c>
      <c r="D34" s="56">
        <v>148.19999999999999</v>
      </c>
      <c r="E34" s="56">
        <v>145.6</v>
      </c>
      <c r="F34" s="56">
        <v>144.80000000000001</v>
      </c>
      <c r="G34" s="56">
        <v>144.6</v>
      </c>
      <c r="H34" s="56">
        <v>144.1</v>
      </c>
      <c r="I34" s="56">
        <v>143.80000000000001</v>
      </c>
      <c r="J34" s="56">
        <v>145</v>
      </c>
      <c r="K34" s="56">
        <v>149</v>
      </c>
      <c r="L34" s="67">
        <v>148.4</v>
      </c>
      <c r="M34" s="67">
        <v>149</v>
      </c>
      <c r="N34" s="67">
        <v>147.6</v>
      </c>
      <c r="O34" s="67">
        <v>148</v>
      </c>
      <c r="P34" s="67">
        <v>138</v>
      </c>
      <c r="Q34" s="67">
        <v>138.19999999999999</v>
      </c>
      <c r="R34" s="67">
        <v>133.6</v>
      </c>
      <c r="S34" s="67">
        <v>143.9</v>
      </c>
      <c r="T34" s="67">
        <v>159.5</v>
      </c>
      <c r="U34" s="67">
        <v>150.80000000000001</v>
      </c>
      <c r="V34" s="67">
        <v>145.5</v>
      </c>
      <c r="W34" s="67">
        <v>149.4</v>
      </c>
      <c r="X34" s="67">
        <v>155.30000000000001</v>
      </c>
      <c r="Y34" s="67">
        <v>154.4</v>
      </c>
      <c r="Z34" s="67">
        <v>154</v>
      </c>
      <c r="AA34" s="67">
        <v>153.1</v>
      </c>
      <c r="AB34" s="67">
        <v>154.6</v>
      </c>
      <c r="AC34" s="67">
        <v>154.80000000000001</v>
      </c>
      <c r="AD34" s="67">
        <v>155.69999999999999</v>
      </c>
      <c r="AE34" s="56">
        <v>157</v>
      </c>
      <c r="AF34" s="56">
        <v>154.6</v>
      </c>
      <c r="AG34" s="59">
        <v>240</v>
      </c>
      <c r="AH34" s="52">
        <f t="shared" si="2"/>
        <v>159.5</v>
      </c>
      <c r="AI34" s="53">
        <f t="shared" si="3"/>
        <v>133.6</v>
      </c>
      <c r="AK34" s="54"/>
    </row>
    <row r="35" spans="1:41" ht="15.75" thickBot="1" x14ac:dyDescent="0.3">
      <c r="A35" s="239" t="s">
        <v>37</v>
      </c>
      <c r="B35" s="69">
        <f>SUM(B11:B33)</f>
        <v>446.2</v>
      </c>
      <c r="C35" s="69">
        <f t="shared" ref="C35:AF35" si="4">SUM(C11:C33)</f>
        <v>446.2</v>
      </c>
      <c r="D35" s="69">
        <f t="shared" si="4"/>
        <v>448.79999999999995</v>
      </c>
      <c r="E35" s="69">
        <f t="shared" si="4"/>
        <v>447.9</v>
      </c>
      <c r="F35" s="69">
        <f t="shared" si="4"/>
        <v>447.6</v>
      </c>
      <c r="G35" s="69">
        <f t="shared" si="4"/>
        <v>449.29999999999995</v>
      </c>
      <c r="H35" s="69">
        <f t="shared" si="4"/>
        <v>448.6</v>
      </c>
      <c r="I35" s="69">
        <f t="shared" si="4"/>
        <v>449.7</v>
      </c>
      <c r="J35" s="69">
        <f t="shared" si="4"/>
        <v>449.7</v>
      </c>
      <c r="K35" s="69">
        <f t="shared" si="4"/>
        <v>447.7</v>
      </c>
      <c r="L35" s="69">
        <f t="shared" si="4"/>
        <v>468.7</v>
      </c>
      <c r="M35" s="69">
        <f t="shared" si="4"/>
        <v>468.29999999999995</v>
      </c>
      <c r="N35" s="69">
        <f t="shared" si="4"/>
        <v>467</v>
      </c>
      <c r="O35" s="69">
        <f t="shared" si="4"/>
        <v>469.4</v>
      </c>
      <c r="P35" s="69">
        <f t="shared" si="4"/>
        <v>465.79999999999995</v>
      </c>
      <c r="Q35" s="69">
        <f t="shared" si="4"/>
        <v>465.79999999999995</v>
      </c>
      <c r="R35" s="69">
        <f t="shared" si="4"/>
        <v>468</v>
      </c>
      <c r="S35" s="69">
        <f t="shared" si="4"/>
        <v>470.5</v>
      </c>
      <c r="T35" s="69">
        <f t="shared" si="4"/>
        <v>472.5</v>
      </c>
      <c r="U35" s="69">
        <f t="shared" si="4"/>
        <v>458.7</v>
      </c>
      <c r="V35" s="69">
        <f t="shared" si="4"/>
        <v>461.2</v>
      </c>
      <c r="W35" s="69">
        <f t="shared" si="4"/>
        <v>461.1</v>
      </c>
      <c r="X35" s="69">
        <f t="shared" si="4"/>
        <v>461.09999999999997</v>
      </c>
      <c r="Y35" s="69">
        <f t="shared" si="4"/>
        <v>460.9</v>
      </c>
      <c r="Z35" s="69">
        <f t="shared" si="4"/>
        <v>479.09999999999997</v>
      </c>
      <c r="AA35" s="69">
        <f t="shared" si="4"/>
        <v>486.9</v>
      </c>
      <c r="AB35" s="69">
        <f t="shared" si="4"/>
        <v>484.5</v>
      </c>
      <c r="AC35" s="69">
        <f t="shared" si="4"/>
        <v>485.29999999999995</v>
      </c>
      <c r="AD35" s="69">
        <f t="shared" si="4"/>
        <v>484.79999999999995</v>
      </c>
      <c r="AE35" s="69">
        <f t="shared" si="4"/>
        <v>484.1</v>
      </c>
      <c r="AF35" s="69">
        <f t="shared" si="4"/>
        <v>480.7</v>
      </c>
      <c r="AG35" s="59">
        <f>SUM(AG11:AG34)</f>
        <v>1287.4000000000001</v>
      </c>
      <c r="AH35" s="52">
        <f t="shared" si="2"/>
        <v>486.9</v>
      </c>
      <c r="AI35" s="53">
        <f t="shared" si="3"/>
        <v>446.2</v>
      </c>
      <c r="AK35" s="54"/>
    </row>
    <row r="36" spans="1:41" x14ac:dyDescent="0.25">
      <c r="A36" s="55" t="s">
        <v>38</v>
      </c>
      <c r="B36" s="56">
        <v>140.4</v>
      </c>
      <c r="C36" s="56">
        <v>139.9</v>
      </c>
      <c r="D36" s="56">
        <v>139.1</v>
      </c>
      <c r="E36" s="56">
        <v>140.19999999999999</v>
      </c>
      <c r="F36" s="56">
        <v>125.7</v>
      </c>
      <c r="G36" s="56">
        <v>125.3</v>
      </c>
      <c r="H36" s="56">
        <v>125.3</v>
      </c>
      <c r="I36" s="56">
        <v>125.3</v>
      </c>
      <c r="J36" s="56">
        <v>140.9</v>
      </c>
      <c r="K36" s="56">
        <v>140.80000000000001</v>
      </c>
      <c r="L36" s="49">
        <v>140.6</v>
      </c>
      <c r="M36" s="49">
        <v>140</v>
      </c>
      <c r="N36" s="49">
        <v>141</v>
      </c>
      <c r="O36" s="49">
        <v>141.19999999999999</v>
      </c>
      <c r="P36" s="49">
        <v>141</v>
      </c>
      <c r="Q36" s="49">
        <v>141</v>
      </c>
      <c r="R36" s="49">
        <v>140.69999999999999</v>
      </c>
      <c r="S36" s="49">
        <v>140.9</v>
      </c>
      <c r="T36" s="49">
        <v>141.30000000000001</v>
      </c>
      <c r="U36" s="49">
        <v>141.5</v>
      </c>
      <c r="V36" s="49">
        <v>141.5</v>
      </c>
      <c r="W36" s="49">
        <v>141.6</v>
      </c>
      <c r="X36" s="49">
        <v>141.19999999999999</v>
      </c>
      <c r="Y36" s="49">
        <v>141.6</v>
      </c>
      <c r="Z36" s="49">
        <v>141.9</v>
      </c>
      <c r="AA36" s="48">
        <v>141.30000000000001</v>
      </c>
      <c r="AB36" s="48">
        <v>141.19999999999999</v>
      </c>
      <c r="AC36" s="48">
        <v>141.1</v>
      </c>
      <c r="AD36" s="48">
        <v>141.19999999999999</v>
      </c>
      <c r="AE36" s="48">
        <v>141.4</v>
      </c>
      <c r="AF36" s="48">
        <v>141.30000000000001</v>
      </c>
      <c r="AG36" s="57">
        <v>144</v>
      </c>
      <c r="AH36" s="52">
        <f t="shared" si="2"/>
        <v>141.9</v>
      </c>
      <c r="AI36" s="53">
        <f t="shared" si="3"/>
        <v>125.3</v>
      </c>
      <c r="AK36" s="54"/>
    </row>
    <row r="37" spans="1:41" x14ac:dyDescent="0.25">
      <c r="A37" s="58" t="s">
        <v>39</v>
      </c>
      <c r="B37" s="56">
        <v>70.5</v>
      </c>
      <c r="C37" s="56">
        <v>70.599999999999994</v>
      </c>
      <c r="D37" s="56">
        <v>65.8</v>
      </c>
      <c r="E37" s="56">
        <v>68.400000000000006</v>
      </c>
      <c r="F37" s="56">
        <v>68.7</v>
      </c>
      <c r="G37" s="56">
        <v>55.6</v>
      </c>
      <c r="H37" s="56">
        <v>55.6</v>
      </c>
      <c r="I37" s="56">
        <v>55.9</v>
      </c>
      <c r="J37" s="56">
        <v>56.6</v>
      </c>
      <c r="K37" s="56">
        <v>63.6</v>
      </c>
      <c r="L37" s="70">
        <v>69.5</v>
      </c>
      <c r="M37" s="70">
        <v>70.099999999999994</v>
      </c>
      <c r="N37" s="70">
        <v>69.2</v>
      </c>
      <c r="O37" s="70">
        <v>68.3</v>
      </c>
      <c r="P37" s="70">
        <v>59.1</v>
      </c>
      <c r="Q37" s="70">
        <v>65</v>
      </c>
      <c r="R37" s="70">
        <v>65.7</v>
      </c>
      <c r="S37" s="70">
        <v>65.400000000000006</v>
      </c>
      <c r="T37" s="70">
        <v>65.099999999999994</v>
      </c>
      <c r="U37" s="70">
        <v>64.7</v>
      </c>
      <c r="V37" s="70">
        <v>64.3</v>
      </c>
      <c r="W37" s="70">
        <v>64.8</v>
      </c>
      <c r="X37" s="70">
        <v>66.099999999999994</v>
      </c>
      <c r="Y37" s="70">
        <v>65.5</v>
      </c>
      <c r="Z37" s="70">
        <v>66.2</v>
      </c>
      <c r="AA37" s="56">
        <v>55</v>
      </c>
      <c r="AB37" s="56">
        <v>64.7</v>
      </c>
      <c r="AC37" s="56">
        <v>69.099999999999994</v>
      </c>
      <c r="AD37" s="56">
        <v>68.900000000000006</v>
      </c>
      <c r="AE37" s="56">
        <v>69.400000000000006</v>
      </c>
      <c r="AF37" s="56">
        <v>61</v>
      </c>
      <c r="AG37" s="59">
        <v>70</v>
      </c>
      <c r="AH37" s="52">
        <f t="shared" si="2"/>
        <v>70.599999999999994</v>
      </c>
      <c r="AI37" s="53">
        <f t="shared" si="3"/>
        <v>55</v>
      </c>
      <c r="AK37" s="54"/>
    </row>
    <row r="38" spans="1:41" x14ac:dyDescent="0.25">
      <c r="A38" s="58" t="s">
        <v>40</v>
      </c>
      <c r="B38" s="56">
        <v>56.9</v>
      </c>
      <c r="C38" s="56">
        <v>57</v>
      </c>
      <c r="D38" s="56">
        <v>52.5</v>
      </c>
      <c r="E38" s="56">
        <v>52.2</v>
      </c>
      <c r="F38" s="56">
        <v>52</v>
      </c>
      <c r="G38" s="56">
        <v>52.2</v>
      </c>
      <c r="H38" s="56">
        <v>52.4</v>
      </c>
      <c r="I38" s="56">
        <v>53.5</v>
      </c>
      <c r="J38" s="56">
        <v>54</v>
      </c>
      <c r="K38" s="56">
        <v>57</v>
      </c>
      <c r="L38" s="70">
        <v>56.5</v>
      </c>
      <c r="M38" s="70">
        <v>56.9</v>
      </c>
      <c r="N38" s="70">
        <v>57.5</v>
      </c>
      <c r="O38" s="70">
        <v>57.2</v>
      </c>
      <c r="P38" s="70">
        <v>57.3</v>
      </c>
      <c r="Q38" s="70">
        <v>57.3</v>
      </c>
      <c r="R38" s="70">
        <v>57.1</v>
      </c>
      <c r="S38" s="70">
        <v>57.1</v>
      </c>
      <c r="T38" s="70">
        <v>57.1</v>
      </c>
      <c r="U38" s="70">
        <v>57.3</v>
      </c>
      <c r="V38" s="70">
        <v>57</v>
      </c>
      <c r="W38" s="70">
        <v>57.4</v>
      </c>
      <c r="X38" s="70">
        <v>57.2</v>
      </c>
      <c r="Y38" s="70">
        <v>57.1</v>
      </c>
      <c r="Z38" s="70">
        <v>57.2</v>
      </c>
      <c r="AA38" s="56">
        <v>57.3</v>
      </c>
      <c r="AB38" s="56">
        <v>57.2</v>
      </c>
      <c r="AC38" s="56">
        <v>57.4</v>
      </c>
      <c r="AD38" s="56">
        <v>57.3</v>
      </c>
      <c r="AE38" s="56">
        <v>57.3</v>
      </c>
      <c r="AF38" s="56">
        <v>57.2</v>
      </c>
      <c r="AG38" s="59">
        <v>69</v>
      </c>
      <c r="AH38" s="52">
        <f t="shared" si="2"/>
        <v>57.5</v>
      </c>
      <c r="AI38" s="53">
        <f t="shared" si="3"/>
        <v>52</v>
      </c>
      <c r="AK38" s="54"/>
    </row>
    <row r="39" spans="1:41" x14ac:dyDescent="0.25">
      <c r="A39" s="58" t="s">
        <v>41</v>
      </c>
      <c r="B39" s="56">
        <v>29</v>
      </c>
      <c r="C39" s="56">
        <v>29</v>
      </c>
      <c r="D39" s="56">
        <v>12.1</v>
      </c>
      <c r="E39" s="56">
        <v>12.1</v>
      </c>
      <c r="F39" s="56">
        <v>12.1</v>
      </c>
      <c r="G39" s="56">
        <v>12.4</v>
      </c>
      <c r="H39" s="56">
        <v>12.4</v>
      </c>
      <c r="I39" s="56">
        <v>12.4</v>
      </c>
      <c r="J39" s="56">
        <v>27.5</v>
      </c>
      <c r="K39" s="56">
        <v>27.7</v>
      </c>
      <c r="L39" s="70">
        <v>29.2</v>
      </c>
      <c r="M39" s="70">
        <v>29.1</v>
      </c>
      <c r="N39" s="70">
        <v>29.1</v>
      </c>
      <c r="O39" s="70">
        <v>29.1</v>
      </c>
      <c r="P39" s="70">
        <v>28.2</v>
      </c>
      <c r="Q39" s="70">
        <v>28.2</v>
      </c>
      <c r="R39" s="70">
        <v>28</v>
      </c>
      <c r="S39" s="70">
        <v>28.2</v>
      </c>
      <c r="T39" s="70">
        <v>28.5</v>
      </c>
      <c r="U39" s="70">
        <v>28.5</v>
      </c>
      <c r="V39" s="70">
        <v>28.5</v>
      </c>
      <c r="W39" s="70">
        <v>28.2</v>
      </c>
      <c r="X39" s="70">
        <v>28.2</v>
      </c>
      <c r="Y39" s="70">
        <v>28.2</v>
      </c>
      <c r="Z39" s="70">
        <v>28.2</v>
      </c>
      <c r="AA39" s="56">
        <v>28.3</v>
      </c>
      <c r="AB39" s="56">
        <v>28.2</v>
      </c>
      <c r="AC39" s="56">
        <v>28.2</v>
      </c>
      <c r="AD39" s="56">
        <v>28.2</v>
      </c>
      <c r="AE39" s="56">
        <v>28.2</v>
      </c>
      <c r="AF39" s="56">
        <v>0</v>
      </c>
      <c r="AG39" s="59">
        <v>60</v>
      </c>
      <c r="AH39" s="52">
        <f t="shared" si="2"/>
        <v>29.2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29</v>
      </c>
      <c r="C40" s="56">
        <v>29</v>
      </c>
      <c r="D40" s="56">
        <v>29</v>
      </c>
      <c r="E40" s="56">
        <v>29</v>
      </c>
      <c r="F40" s="56">
        <v>29</v>
      </c>
      <c r="G40" s="56">
        <v>29</v>
      </c>
      <c r="H40" s="56">
        <v>29</v>
      </c>
      <c r="I40" s="56">
        <v>29</v>
      </c>
      <c r="J40" s="56">
        <v>29</v>
      </c>
      <c r="K40" s="56">
        <v>29</v>
      </c>
      <c r="L40" s="49">
        <v>29</v>
      </c>
      <c r="M40" s="49">
        <v>29</v>
      </c>
      <c r="N40" s="49">
        <v>28.7</v>
      </c>
      <c r="O40" s="49">
        <v>28.7</v>
      </c>
      <c r="P40" s="49">
        <v>30</v>
      </c>
      <c r="Q40" s="49">
        <v>30</v>
      </c>
      <c r="R40" s="49">
        <v>30</v>
      </c>
      <c r="S40" s="49">
        <v>30</v>
      </c>
      <c r="T40" s="49">
        <v>30</v>
      </c>
      <c r="U40" s="49">
        <v>30</v>
      </c>
      <c r="V40" s="70">
        <v>29.1</v>
      </c>
      <c r="W40" s="70">
        <v>29</v>
      </c>
      <c r="X40" s="70">
        <v>29</v>
      </c>
      <c r="Y40" s="70">
        <v>29</v>
      </c>
      <c r="Z40" s="70">
        <v>29.1</v>
      </c>
      <c r="AA40" s="56">
        <v>29.1</v>
      </c>
      <c r="AB40" s="56">
        <v>29.1</v>
      </c>
      <c r="AC40" s="56">
        <v>28.1</v>
      </c>
      <c r="AD40" s="56">
        <v>29</v>
      </c>
      <c r="AE40" s="56">
        <v>29</v>
      </c>
      <c r="AF40" s="56">
        <v>28.9</v>
      </c>
      <c r="AG40" s="59">
        <v>30</v>
      </c>
      <c r="AH40" s="52">
        <f t="shared" si="2"/>
        <v>30</v>
      </c>
      <c r="AI40" s="53">
        <f t="shared" si="3"/>
        <v>28.1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10.5</v>
      </c>
      <c r="C42" s="71">
        <v>10.5</v>
      </c>
      <c r="D42" s="71">
        <v>10.4</v>
      </c>
      <c r="E42" s="71">
        <v>10.4</v>
      </c>
      <c r="F42" s="71">
        <v>10.4</v>
      </c>
      <c r="G42" s="71">
        <v>10.4</v>
      </c>
      <c r="H42" s="71">
        <v>10.3</v>
      </c>
      <c r="I42" s="71">
        <v>10.3</v>
      </c>
      <c r="J42" s="71">
        <v>10.3</v>
      </c>
      <c r="K42" s="71">
        <v>10.3</v>
      </c>
      <c r="L42" s="71">
        <v>10.3</v>
      </c>
      <c r="M42" s="71">
        <v>10.5</v>
      </c>
      <c r="N42" s="71">
        <v>10.5</v>
      </c>
      <c r="O42" s="71">
        <v>10.1</v>
      </c>
      <c r="P42" s="49">
        <v>8.6999999999999993</v>
      </c>
      <c r="Q42" s="49">
        <v>8.6999999999999993</v>
      </c>
      <c r="R42" s="49">
        <v>9.6999999999999993</v>
      </c>
      <c r="S42" s="49">
        <v>10.4</v>
      </c>
      <c r="T42" s="49">
        <v>11.7</v>
      </c>
      <c r="U42" s="49">
        <v>10.3</v>
      </c>
      <c r="V42" s="49">
        <v>10.3</v>
      </c>
      <c r="W42" s="49">
        <v>10.4</v>
      </c>
      <c r="X42" s="49">
        <v>10.4</v>
      </c>
      <c r="Y42" s="49">
        <v>10.3</v>
      </c>
      <c r="Z42" s="49">
        <v>10.3</v>
      </c>
      <c r="AA42" s="56">
        <v>10.3</v>
      </c>
      <c r="AB42" s="56">
        <v>10.3</v>
      </c>
      <c r="AC42" s="56">
        <v>10.3</v>
      </c>
      <c r="AD42" s="56">
        <v>10.3</v>
      </c>
      <c r="AE42" s="56">
        <v>10.5</v>
      </c>
      <c r="AF42" s="56">
        <v>10.199999999999999</v>
      </c>
      <c r="AG42" s="59">
        <v>24</v>
      </c>
      <c r="AH42" s="52">
        <f t="shared" si="2"/>
        <v>11.7</v>
      </c>
      <c r="AI42" s="53">
        <f t="shared" si="3"/>
        <v>8.6999999999999993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10</v>
      </c>
      <c r="C44" s="56">
        <v>10</v>
      </c>
      <c r="D44" s="56">
        <v>10</v>
      </c>
      <c r="E44" s="56">
        <v>10</v>
      </c>
      <c r="F44" s="56">
        <v>10</v>
      </c>
      <c r="G44" s="56">
        <v>10</v>
      </c>
      <c r="H44" s="56">
        <v>10</v>
      </c>
      <c r="I44" s="56">
        <v>10</v>
      </c>
      <c r="J44" s="56">
        <v>10</v>
      </c>
      <c r="K44" s="56">
        <v>10</v>
      </c>
      <c r="L44" s="56">
        <v>10</v>
      </c>
      <c r="M44" s="56">
        <v>10</v>
      </c>
      <c r="N44" s="56">
        <v>10</v>
      </c>
      <c r="O44" s="56">
        <v>10</v>
      </c>
      <c r="P44" s="49">
        <v>6</v>
      </c>
      <c r="Q44" s="49">
        <v>6</v>
      </c>
      <c r="R44" s="49">
        <v>10</v>
      </c>
      <c r="S44" s="49">
        <v>10</v>
      </c>
      <c r="T44" s="49">
        <v>10</v>
      </c>
      <c r="U44" s="49">
        <v>10</v>
      </c>
      <c r="V44" s="49">
        <v>10</v>
      </c>
      <c r="W44" s="49">
        <v>10</v>
      </c>
      <c r="X44" s="49">
        <v>10</v>
      </c>
      <c r="Y44" s="49">
        <v>10</v>
      </c>
      <c r="Z44" s="49">
        <v>10</v>
      </c>
      <c r="AA44" s="56">
        <v>10</v>
      </c>
      <c r="AB44" s="56">
        <v>10</v>
      </c>
      <c r="AC44" s="56">
        <v>10</v>
      </c>
      <c r="AD44" s="56">
        <v>10</v>
      </c>
      <c r="AE44" s="56">
        <v>10</v>
      </c>
      <c r="AF44" s="56">
        <v>10</v>
      </c>
      <c r="AG44" s="59">
        <v>14.1</v>
      </c>
      <c r="AH44" s="52">
        <f t="shared" si="2"/>
        <v>10</v>
      </c>
      <c r="AI44" s="53">
        <f t="shared" si="3"/>
        <v>6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14</v>
      </c>
      <c r="D45" s="71">
        <v>14</v>
      </c>
      <c r="E45" s="71">
        <v>4</v>
      </c>
      <c r="F45" s="71">
        <v>4</v>
      </c>
      <c r="G45" s="71">
        <v>4</v>
      </c>
      <c r="H45" s="71">
        <v>4</v>
      </c>
      <c r="I45" s="71">
        <v>4</v>
      </c>
      <c r="J45" s="71">
        <v>4</v>
      </c>
      <c r="K45" s="71">
        <v>4</v>
      </c>
      <c r="L45" s="71">
        <v>4</v>
      </c>
      <c r="M45" s="71">
        <v>14</v>
      </c>
      <c r="N45" s="71">
        <v>12</v>
      </c>
      <c r="O45" s="71">
        <v>14</v>
      </c>
      <c r="P45" s="49">
        <v>14</v>
      </c>
      <c r="Q45" s="49">
        <v>14</v>
      </c>
      <c r="R45" s="49">
        <v>14</v>
      </c>
      <c r="S45" s="49">
        <v>14</v>
      </c>
      <c r="T45" s="49">
        <v>14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4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8.3000000000000007</v>
      </c>
      <c r="C46" s="56">
        <v>8.3000000000000007</v>
      </c>
      <c r="D46" s="56">
        <v>8.1999999999999993</v>
      </c>
      <c r="E46" s="56">
        <v>8.1999999999999993</v>
      </c>
      <c r="F46" s="56">
        <v>8.4</v>
      </c>
      <c r="G46" s="56">
        <v>8.4</v>
      </c>
      <c r="H46" s="56">
        <v>8.4</v>
      </c>
      <c r="I46" s="56">
        <v>8.4</v>
      </c>
      <c r="J46" s="56">
        <v>8.4</v>
      </c>
      <c r="K46" s="56">
        <v>8.5</v>
      </c>
      <c r="L46" s="56">
        <v>8.5</v>
      </c>
      <c r="M46" s="56">
        <v>8.5</v>
      </c>
      <c r="N46" s="56">
        <v>8.5</v>
      </c>
      <c r="O46" s="56">
        <v>8.5</v>
      </c>
      <c r="P46" s="49">
        <v>6.1</v>
      </c>
      <c r="Q46" s="49">
        <v>6.1</v>
      </c>
      <c r="R46" s="49">
        <v>6.1</v>
      </c>
      <c r="S46" s="49">
        <v>8.9</v>
      </c>
      <c r="T46" s="49">
        <v>8.6999999999999993</v>
      </c>
      <c r="U46" s="49">
        <v>8.6999999999999993</v>
      </c>
      <c r="V46" s="49">
        <v>8.6</v>
      </c>
      <c r="W46" s="49">
        <v>8.6</v>
      </c>
      <c r="X46" s="49">
        <v>8.5</v>
      </c>
      <c r="Y46" s="49">
        <v>8.5</v>
      </c>
      <c r="Z46" s="49">
        <v>8.5</v>
      </c>
      <c r="AA46" s="56">
        <v>8.5</v>
      </c>
      <c r="AB46" s="56">
        <v>8.5</v>
      </c>
      <c r="AC46" s="56">
        <v>8.5</v>
      </c>
      <c r="AD46" s="56">
        <v>8.5</v>
      </c>
      <c r="AE46" s="56">
        <v>8.5</v>
      </c>
      <c r="AF46" s="56">
        <v>8.5</v>
      </c>
      <c r="AG46" s="59">
        <v>10.050000000000001</v>
      </c>
      <c r="AH46" s="52">
        <f t="shared" si="2"/>
        <v>8.9</v>
      </c>
      <c r="AI46" s="53">
        <f t="shared" si="3"/>
        <v>6.1</v>
      </c>
      <c r="AK46" s="54"/>
    </row>
    <row r="47" spans="1:41" x14ac:dyDescent="0.25">
      <c r="A47" s="58" t="s">
        <v>48</v>
      </c>
      <c r="B47" s="56">
        <v>0</v>
      </c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6.2</v>
      </c>
      <c r="M47" s="56">
        <v>6.2</v>
      </c>
      <c r="N47" s="56">
        <v>6.2</v>
      </c>
      <c r="O47" s="56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0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372.14000000000004</v>
      </c>
      <c r="C49" s="69">
        <f t="shared" si="6"/>
        <v>371.84000000000003</v>
      </c>
      <c r="D49" s="69">
        <f t="shared" si="6"/>
        <v>344.64</v>
      </c>
      <c r="E49" s="69">
        <f t="shared" si="6"/>
        <v>338.04</v>
      </c>
      <c r="F49" s="69">
        <f t="shared" si="6"/>
        <v>323.83999999999997</v>
      </c>
      <c r="G49" s="69">
        <f t="shared" si="6"/>
        <v>310.83999999999997</v>
      </c>
      <c r="H49" s="69">
        <f t="shared" si="6"/>
        <v>310.94000000000005</v>
      </c>
      <c r="I49" s="69">
        <f t="shared" si="6"/>
        <v>312.34000000000003</v>
      </c>
      <c r="J49" s="69">
        <f t="shared" si="6"/>
        <v>344.24</v>
      </c>
      <c r="K49" s="69">
        <f t="shared" si="6"/>
        <v>354.44</v>
      </c>
      <c r="L49" s="69">
        <f t="shared" si="6"/>
        <v>367.34000000000003</v>
      </c>
      <c r="M49" s="69">
        <f t="shared" si="6"/>
        <v>377.84000000000003</v>
      </c>
      <c r="N49" s="69">
        <f t="shared" si="6"/>
        <v>376.24</v>
      </c>
      <c r="O49" s="69">
        <f t="shared" si="6"/>
        <v>376.84000000000003</v>
      </c>
      <c r="P49" s="69">
        <f t="shared" si="6"/>
        <v>360.14</v>
      </c>
      <c r="Q49" s="69">
        <f t="shared" si="6"/>
        <v>366.04</v>
      </c>
      <c r="R49" s="69">
        <f t="shared" si="6"/>
        <v>371.04</v>
      </c>
      <c r="S49" s="69">
        <f t="shared" si="6"/>
        <v>374.64</v>
      </c>
      <c r="T49" s="69">
        <f t="shared" si="6"/>
        <v>376.14</v>
      </c>
      <c r="U49" s="69">
        <f t="shared" si="6"/>
        <v>374.74</v>
      </c>
      <c r="V49" s="69">
        <f t="shared" si="6"/>
        <v>373.04000000000008</v>
      </c>
      <c r="W49" s="69">
        <f t="shared" si="6"/>
        <v>373.73999999999995</v>
      </c>
      <c r="X49" s="69">
        <f t="shared" si="6"/>
        <v>374.34</v>
      </c>
      <c r="Y49" s="69">
        <f t="shared" si="6"/>
        <v>373.94</v>
      </c>
      <c r="Z49" s="69">
        <f t="shared" si="6"/>
        <v>375.14000000000004</v>
      </c>
      <c r="AA49" s="69">
        <f t="shared" si="6"/>
        <v>363.54000000000008</v>
      </c>
      <c r="AB49" s="69">
        <f t="shared" si="6"/>
        <v>372.94</v>
      </c>
      <c r="AC49" s="69">
        <f t="shared" si="6"/>
        <v>376.44</v>
      </c>
      <c r="AD49" s="69">
        <f t="shared" si="6"/>
        <v>377.14</v>
      </c>
      <c r="AE49" s="69">
        <f t="shared" si="6"/>
        <v>378.04</v>
      </c>
      <c r="AF49" s="69">
        <f t="shared" si="6"/>
        <v>340.84</v>
      </c>
      <c r="AG49" s="74">
        <f t="shared" si="6"/>
        <v>489.91</v>
      </c>
      <c r="AH49" s="52">
        <f t="shared" si="2"/>
        <v>378.04</v>
      </c>
      <c r="AI49" s="53">
        <f t="shared" si="3"/>
        <v>310.83999999999997</v>
      </c>
      <c r="AK49" s="54"/>
    </row>
    <row r="50" spans="1:37" x14ac:dyDescent="0.25">
      <c r="A50" s="55" t="s">
        <v>51</v>
      </c>
      <c r="B50" s="56">
        <v>0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30.4</v>
      </c>
      <c r="V50" s="49">
        <v>14.5</v>
      </c>
      <c r="W50" s="49">
        <v>14.3</v>
      </c>
      <c r="X50" s="49">
        <v>14.3</v>
      </c>
      <c r="Y50" s="49">
        <v>30.5</v>
      </c>
      <c r="Z50" s="49">
        <v>43.8</v>
      </c>
      <c r="AA50" s="49">
        <v>19.600000000000001</v>
      </c>
      <c r="AB50" s="49">
        <v>13.2</v>
      </c>
      <c r="AC50" s="49">
        <v>43.6</v>
      </c>
      <c r="AD50" s="49">
        <v>59.8</v>
      </c>
      <c r="AE50" s="49">
        <v>49.6</v>
      </c>
      <c r="AF50" s="49">
        <v>45.6</v>
      </c>
      <c r="AG50" s="57">
        <v>60</v>
      </c>
      <c r="AH50" s="52">
        <f t="shared" si="2"/>
        <v>59.8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0</v>
      </c>
      <c r="C51" s="56">
        <v>0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70">
        <v>0</v>
      </c>
      <c r="Q51" s="70">
        <v>0</v>
      </c>
      <c r="R51" s="49">
        <v>0</v>
      </c>
      <c r="S51" s="49">
        <v>0</v>
      </c>
      <c r="T51" s="49">
        <v>0</v>
      </c>
      <c r="U51" s="70">
        <v>15.8</v>
      </c>
      <c r="V51" s="70">
        <v>6.4</v>
      </c>
      <c r="W51" s="70">
        <v>5.9</v>
      </c>
      <c r="X51" s="70">
        <v>5.5</v>
      </c>
      <c r="Y51" s="70">
        <v>14.6</v>
      </c>
      <c r="Z51" s="70">
        <v>20.5</v>
      </c>
      <c r="AA51" s="70">
        <v>9</v>
      </c>
      <c r="AB51" s="70">
        <v>5.8</v>
      </c>
      <c r="AC51" s="70">
        <v>18.399999999999999</v>
      </c>
      <c r="AD51" s="70">
        <v>30.5</v>
      </c>
      <c r="AE51" s="70">
        <v>22.6</v>
      </c>
      <c r="AF51" s="70">
        <v>26.5</v>
      </c>
      <c r="AG51" s="59">
        <v>32</v>
      </c>
      <c r="AH51" s="52">
        <f t="shared" si="2"/>
        <v>30.5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0</v>
      </c>
      <c r="C52" s="71">
        <v>0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1">
        <v>0</v>
      </c>
      <c r="M52" s="71">
        <v>0</v>
      </c>
      <c r="N52" s="71">
        <v>0</v>
      </c>
      <c r="O52" s="71">
        <v>0</v>
      </c>
      <c r="P52" s="77">
        <v>0</v>
      </c>
      <c r="Q52" s="77">
        <v>0</v>
      </c>
      <c r="R52" s="49">
        <v>0</v>
      </c>
      <c r="S52" s="49">
        <v>0</v>
      </c>
      <c r="T52" s="49">
        <v>0</v>
      </c>
      <c r="U52" s="77">
        <v>5.8</v>
      </c>
      <c r="V52" s="77">
        <v>2.4</v>
      </c>
      <c r="W52" s="77">
        <v>2.1</v>
      </c>
      <c r="X52" s="77">
        <v>2</v>
      </c>
      <c r="Y52" s="77">
        <v>5.3</v>
      </c>
      <c r="Z52" s="77">
        <v>7.5</v>
      </c>
      <c r="AA52" s="77">
        <v>3.3</v>
      </c>
      <c r="AB52" s="77">
        <v>2.1</v>
      </c>
      <c r="AC52" s="77">
        <v>6.8</v>
      </c>
      <c r="AD52" s="77">
        <v>11.1</v>
      </c>
      <c r="AE52" s="77">
        <v>8.3000000000000007</v>
      </c>
      <c r="AF52" s="77">
        <v>9.5</v>
      </c>
      <c r="AG52" s="78">
        <v>14</v>
      </c>
      <c r="AH52" s="52">
        <f t="shared" si="2"/>
        <v>11.1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0</v>
      </c>
      <c r="C53" s="69">
        <f t="shared" ref="C53:AF53" si="7">SUM(C50:C52)</f>
        <v>0</v>
      </c>
      <c r="D53" s="69">
        <f t="shared" si="7"/>
        <v>0</v>
      </c>
      <c r="E53" s="69">
        <f t="shared" si="7"/>
        <v>0</v>
      </c>
      <c r="F53" s="69">
        <f t="shared" si="7"/>
        <v>0</v>
      </c>
      <c r="G53" s="69">
        <f t="shared" si="7"/>
        <v>0</v>
      </c>
      <c r="H53" s="69">
        <f t="shared" si="7"/>
        <v>0</v>
      </c>
      <c r="I53" s="69">
        <f t="shared" si="7"/>
        <v>0</v>
      </c>
      <c r="J53" s="69">
        <f t="shared" si="7"/>
        <v>0</v>
      </c>
      <c r="K53" s="69">
        <f t="shared" si="7"/>
        <v>0</v>
      </c>
      <c r="L53" s="69">
        <f>SUM(L50:L52)</f>
        <v>0</v>
      </c>
      <c r="M53" s="69">
        <f t="shared" si="7"/>
        <v>0</v>
      </c>
      <c r="N53" s="69">
        <f t="shared" si="7"/>
        <v>0</v>
      </c>
      <c r="O53" s="69">
        <f t="shared" si="7"/>
        <v>0</v>
      </c>
      <c r="P53" s="69">
        <f t="shared" si="7"/>
        <v>0</v>
      </c>
      <c r="Q53" s="69">
        <f t="shared" si="7"/>
        <v>0</v>
      </c>
      <c r="R53" s="69">
        <f t="shared" si="7"/>
        <v>0</v>
      </c>
      <c r="S53" s="69">
        <f t="shared" si="7"/>
        <v>0</v>
      </c>
      <c r="T53" s="69">
        <f t="shared" si="7"/>
        <v>0</v>
      </c>
      <c r="U53" s="69">
        <f t="shared" si="7"/>
        <v>52</v>
      </c>
      <c r="V53" s="69">
        <f t="shared" si="7"/>
        <v>23.299999999999997</v>
      </c>
      <c r="W53" s="69">
        <f t="shared" si="7"/>
        <v>22.300000000000004</v>
      </c>
      <c r="X53" s="69">
        <f t="shared" si="7"/>
        <v>21.8</v>
      </c>
      <c r="Y53" s="69">
        <f t="shared" si="7"/>
        <v>50.4</v>
      </c>
      <c r="Z53" s="69">
        <f t="shared" si="7"/>
        <v>71.8</v>
      </c>
      <c r="AA53" s="69">
        <f t="shared" si="7"/>
        <v>31.900000000000002</v>
      </c>
      <c r="AB53" s="69">
        <f t="shared" si="7"/>
        <v>21.1</v>
      </c>
      <c r="AC53" s="69">
        <f t="shared" si="7"/>
        <v>68.8</v>
      </c>
      <c r="AD53" s="69">
        <f t="shared" si="7"/>
        <v>101.39999999999999</v>
      </c>
      <c r="AE53" s="69">
        <f t="shared" si="7"/>
        <v>80.5</v>
      </c>
      <c r="AF53" s="69">
        <f t="shared" si="7"/>
        <v>81.599999999999994</v>
      </c>
      <c r="AG53" s="74">
        <f>SUM(AG50:AG52)</f>
        <v>106</v>
      </c>
      <c r="AH53" s="52">
        <f t="shared" si="2"/>
        <v>101.39999999999999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17</v>
      </c>
      <c r="C54" s="49">
        <v>38</v>
      </c>
      <c r="D54" s="49">
        <v>32</v>
      </c>
      <c r="E54" s="49">
        <v>26</v>
      </c>
      <c r="F54" s="49">
        <v>26.8</v>
      </c>
      <c r="G54" s="49">
        <v>26.8</v>
      </c>
      <c r="H54" s="49">
        <v>26.8</v>
      </c>
      <c r="I54" s="49">
        <v>14.4</v>
      </c>
      <c r="J54" s="49">
        <v>9.8000000000000007</v>
      </c>
      <c r="K54" s="49">
        <v>39.799999999999997</v>
      </c>
      <c r="L54" s="49">
        <v>26.5</v>
      </c>
      <c r="M54" s="49">
        <v>53</v>
      </c>
      <c r="N54" s="49">
        <v>47.4</v>
      </c>
      <c r="O54" s="49">
        <v>73.5</v>
      </c>
      <c r="P54" s="49">
        <v>50.9</v>
      </c>
      <c r="Q54" s="49">
        <v>53</v>
      </c>
      <c r="R54" s="49">
        <v>56</v>
      </c>
      <c r="S54" s="49">
        <v>45.2</v>
      </c>
      <c r="T54" s="49">
        <v>48</v>
      </c>
      <c r="U54" s="49">
        <v>44.5</v>
      </c>
      <c r="V54" s="49">
        <v>41.5</v>
      </c>
      <c r="W54" s="49">
        <v>44.6</v>
      </c>
      <c r="X54" s="49">
        <v>58</v>
      </c>
      <c r="Y54" s="49">
        <v>37.700000000000003</v>
      </c>
      <c r="Z54" s="49">
        <v>42.8</v>
      </c>
      <c r="AA54" s="49">
        <v>70.400000000000006</v>
      </c>
      <c r="AB54" s="49">
        <v>70.3</v>
      </c>
      <c r="AC54" s="49">
        <v>0</v>
      </c>
      <c r="AD54" s="49">
        <v>0</v>
      </c>
      <c r="AE54" s="49">
        <v>0</v>
      </c>
      <c r="AF54" s="49">
        <v>19.7</v>
      </c>
      <c r="AG54" s="57"/>
      <c r="AH54" s="52">
        <f t="shared" si="2"/>
        <v>73.5</v>
      </c>
      <c r="AI54" s="53">
        <f t="shared" si="3"/>
        <v>0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82">
        <f>-9.2-18</f>
        <v>-27.2</v>
      </c>
      <c r="F55" s="82">
        <v>-28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0">
        <v>0</v>
      </c>
      <c r="AB55" s="70">
        <v>0</v>
      </c>
      <c r="AC55" s="70">
        <v>0</v>
      </c>
      <c r="AD55" s="70">
        <v>22.5</v>
      </c>
      <c r="AE55" s="70">
        <v>0</v>
      </c>
      <c r="AF55" s="70">
        <v>0</v>
      </c>
      <c r="AG55" s="59"/>
      <c r="AH55" s="52">
        <f t="shared" si="2"/>
        <v>22.5</v>
      </c>
      <c r="AI55" s="53">
        <f t="shared" si="3"/>
        <v>-28</v>
      </c>
      <c r="AK55" s="54"/>
    </row>
    <row r="56" spans="1:37" x14ac:dyDescent="0.25">
      <c r="A56" s="58" t="s">
        <v>57</v>
      </c>
      <c r="B56" s="70">
        <v>75</v>
      </c>
      <c r="C56" s="70">
        <v>32</v>
      </c>
      <c r="D56" s="70">
        <v>-10</v>
      </c>
      <c r="E56" s="70">
        <v>0</v>
      </c>
      <c r="F56" s="70">
        <v>10</v>
      </c>
      <c r="G56" s="49">
        <v>28</v>
      </c>
      <c r="H56" s="49">
        <v>26</v>
      </c>
      <c r="I56" s="49">
        <v>52</v>
      </c>
      <c r="J56" s="49">
        <v>78</v>
      </c>
      <c r="K56" s="49">
        <v>85</v>
      </c>
      <c r="L56" s="49">
        <v>130</v>
      </c>
      <c r="M56" s="49">
        <v>100</v>
      </c>
      <c r="N56" s="49">
        <v>111</v>
      </c>
      <c r="O56" s="49">
        <v>95</v>
      </c>
      <c r="P56" s="70">
        <v>125</v>
      </c>
      <c r="Q56" s="70">
        <v>147</v>
      </c>
      <c r="R56" s="70">
        <v>150</v>
      </c>
      <c r="S56" s="70">
        <f>67+68</f>
        <v>135</v>
      </c>
      <c r="T56" s="70">
        <v>125</v>
      </c>
      <c r="U56" s="80">
        <v>118</v>
      </c>
      <c r="V56" s="80">
        <v>160</v>
      </c>
      <c r="W56" s="80">
        <v>138</v>
      </c>
      <c r="X56" s="80">
        <v>140</v>
      </c>
      <c r="Y56" s="80">
        <v>154.4</v>
      </c>
      <c r="Z56" s="80">
        <v>200</v>
      </c>
      <c r="AA56" s="70">
        <v>192</v>
      </c>
      <c r="AB56" s="70">
        <v>201.4</v>
      </c>
      <c r="AC56" s="70">
        <v>175</v>
      </c>
      <c r="AD56" s="70">
        <v>14.9</v>
      </c>
      <c r="AE56" s="70">
        <v>15</v>
      </c>
      <c r="AF56" s="70">
        <v>0</v>
      </c>
      <c r="AG56" s="81"/>
      <c r="AH56" s="52">
        <f t="shared" si="2"/>
        <v>201.4</v>
      </c>
      <c r="AI56" s="53">
        <f t="shared" si="3"/>
        <v>-10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12.4</v>
      </c>
      <c r="AE57" s="82">
        <v>0</v>
      </c>
      <c r="AF57" s="82">
        <v>0</v>
      </c>
      <c r="AG57" s="81"/>
      <c r="AH57" s="52">
        <f t="shared" si="2"/>
        <v>12.4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70">
        <v>0</v>
      </c>
      <c r="Q58" s="70">
        <v>0</v>
      </c>
      <c r="R58" s="49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82">
        <v>0</v>
      </c>
      <c r="AB58" s="82">
        <v>0</v>
      </c>
      <c r="AC58" s="82">
        <v>0</v>
      </c>
      <c r="AD58" s="82">
        <v>66.8</v>
      </c>
      <c r="AE58" s="82">
        <v>0</v>
      </c>
      <c r="AF58" s="82">
        <v>0</v>
      </c>
      <c r="AG58" s="81"/>
      <c r="AH58" s="52">
        <f t="shared" si="2"/>
        <v>66.8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83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82">
        <v>0</v>
      </c>
      <c r="AB59" s="82">
        <v>0</v>
      </c>
      <c r="AC59" s="82">
        <v>0</v>
      </c>
      <c r="AD59" s="82">
        <v>9</v>
      </c>
      <c r="AE59" s="82">
        <v>0</v>
      </c>
      <c r="AF59" s="82">
        <v>0</v>
      </c>
      <c r="AG59" s="81"/>
      <c r="AH59" s="52">
        <f t="shared" si="2"/>
        <v>9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70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70">
        <v>0</v>
      </c>
      <c r="Q60" s="70">
        <v>0</v>
      </c>
      <c r="R60" s="83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82">
        <v>0</v>
      </c>
      <c r="S61" s="70">
        <v>0</v>
      </c>
      <c r="T61" s="70">
        <v>0</v>
      </c>
      <c r="U61" s="70">
        <v>0</v>
      </c>
      <c r="V61" s="70">
        <v>0</v>
      </c>
      <c r="W61" s="70">
        <v>0</v>
      </c>
      <c r="X61" s="70">
        <v>0</v>
      </c>
      <c r="Y61" s="70">
        <v>0</v>
      </c>
      <c r="Z61" s="70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82">
        <v>0</v>
      </c>
      <c r="S62" s="70">
        <v>0</v>
      </c>
      <c r="T62" s="70">
        <v>0</v>
      </c>
      <c r="U62" s="70">
        <v>0</v>
      </c>
      <c r="V62" s="70">
        <v>0</v>
      </c>
      <c r="W62" s="70">
        <v>0</v>
      </c>
      <c r="X62" s="70">
        <v>0</v>
      </c>
      <c r="Y62" s="70">
        <v>0</v>
      </c>
      <c r="Z62" s="70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85">
        <v>0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0</v>
      </c>
      <c r="Y63" s="70">
        <v>0</v>
      </c>
      <c r="Z63" s="70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70">
        <v>0</v>
      </c>
      <c r="Q64" s="70">
        <v>0</v>
      </c>
      <c r="R64" s="85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92</v>
      </c>
      <c r="C65" s="69">
        <f t="shared" ref="C65:AF65" si="8">SUM(C54:C64)</f>
        <v>70</v>
      </c>
      <c r="D65" s="69">
        <f t="shared" si="8"/>
        <v>22</v>
      </c>
      <c r="E65" s="69">
        <f t="shared" si="8"/>
        <v>-1.1999999999999993</v>
      </c>
      <c r="F65" s="69">
        <f t="shared" si="8"/>
        <v>8.8000000000000007</v>
      </c>
      <c r="G65" s="69">
        <f t="shared" si="8"/>
        <v>54.8</v>
      </c>
      <c r="H65" s="69">
        <f t="shared" si="8"/>
        <v>52.8</v>
      </c>
      <c r="I65" s="69">
        <f t="shared" si="8"/>
        <v>66.400000000000006</v>
      </c>
      <c r="J65" s="69">
        <f t="shared" si="8"/>
        <v>87.8</v>
      </c>
      <c r="K65" s="69">
        <f t="shared" si="8"/>
        <v>124.8</v>
      </c>
      <c r="L65" s="69">
        <f t="shared" si="8"/>
        <v>156.5</v>
      </c>
      <c r="M65" s="69">
        <f t="shared" si="8"/>
        <v>153</v>
      </c>
      <c r="N65" s="69">
        <f t="shared" si="8"/>
        <v>158.4</v>
      </c>
      <c r="O65" s="69">
        <f t="shared" si="8"/>
        <v>168.5</v>
      </c>
      <c r="P65" s="69">
        <f t="shared" si="8"/>
        <v>175.9</v>
      </c>
      <c r="Q65" s="69">
        <f t="shared" si="8"/>
        <v>200</v>
      </c>
      <c r="R65" s="69">
        <f t="shared" si="8"/>
        <v>206</v>
      </c>
      <c r="S65" s="69">
        <f t="shared" si="8"/>
        <v>180.2</v>
      </c>
      <c r="T65" s="69">
        <f t="shared" si="8"/>
        <v>173</v>
      </c>
      <c r="U65" s="69">
        <f t="shared" si="8"/>
        <v>162.5</v>
      </c>
      <c r="V65" s="69">
        <f t="shared" si="8"/>
        <v>201.5</v>
      </c>
      <c r="W65" s="69">
        <f t="shared" si="8"/>
        <v>182.6</v>
      </c>
      <c r="X65" s="69">
        <f t="shared" si="8"/>
        <v>198</v>
      </c>
      <c r="Y65" s="69">
        <f t="shared" si="8"/>
        <v>192.10000000000002</v>
      </c>
      <c r="Z65" s="69">
        <f t="shared" si="8"/>
        <v>242.8</v>
      </c>
      <c r="AA65" s="69">
        <f t="shared" si="8"/>
        <v>262.39999999999998</v>
      </c>
      <c r="AB65" s="69">
        <f t="shared" si="8"/>
        <v>271.7</v>
      </c>
      <c r="AC65" s="69">
        <f t="shared" si="8"/>
        <v>175</v>
      </c>
      <c r="AD65" s="69">
        <f t="shared" si="8"/>
        <v>125.6</v>
      </c>
      <c r="AE65" s="69">
        <f t="shared" si="8"/>
        <v>15</v>
      </c>
      <c r="AF65" s="69">
        <f t="shared" si="8"/>
        <v>19.7</v>
      </c>
      <c r="AG65" s="74">
        <f>SUM(AG54:AG64)</f>
        <v>0</v>
      </c>
      <c r="AH65" s="52">
        <f t="shared" si="2"/>
        <v>271.7</v>
      </c>
      <c r="AI65" s="53">
        <f t="shared" si="3"/>
        <v>-1.1999999999999993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>
        <v>20</v>
      </c>
      <c r="AA70" s="89"/>
      <c r="AB70" s="89"/>
      <c r="AC70" s="89"/>
      <c r="AD70" s="89"/>
      <c r="AE70" s="89"/>
      <c r="AF70" s="89"/>
      <c r="AG70" s="74"/>
      <c r="AH70" s="52">
        <f t="shared" si="2"/>
        <v>20</v>
      </c>
      <c r="AI70" s="53">
        <f t="shared" si="3"/>
        <v>20</v>
      </c>
    </row>
    <row r="71" spans="1:37" ht="15.75" thickBot="1" x14ac:dyDescent="0.3">
      <c r="A71" s="90" t="s">
        <v>72</v>
      </c>
      <c r="B71" s="91">
        <f t="shared" ref="B71:AG71" si="10">B69+B65+B53+B49+B35+B70</f>
        <v>910.34</v>
      </c>
      <c r="C71" s="91">
        <f t="shared" si="10"/>
        <v>888.04</v>
      </c>
      <c r="D71" s="91">
        <f t="shared" si="10"/>
        <v>815.43999999999994</v>
      </c>
      <c r="E71" s="91">
        <f t="shared" si="10"/>
        <v>784.74</v>
      </c>
      <c r="F71" s="91">
        <f t="shared" si="10"/>
        <v>780.24</v>
      </c>
      <c r="G71" s="91">
        <f t="shared" si="10"/>
        <v>814.93999999999994</v>
      </c>
      <c r="H71" s="91">
        <f t="shared" si="10"/>
        <v>812.34000000000015</v>
      </c>
      <c r="I71" s="91">
        <f t="shared" si="10"/>
        <v>828.44</v>
      </c>
      <c r="J71" s="91">
        <f t="shared" si="10"/>
        <v>881.74</v>
      </c>
      <c r="K71" s="91">
        <f t="shared" si="10"/>
        <v>926.94</v>
      </c>
      <c r="L71" s="91">
        <f t="shared" si="10"/>
        <v>992.54</v>
      </c>
      <c r="M71" s="91">
        <f t="shared" si="10"/>
        <v>999.14</v>
      </c>
      <c r="N71" s="91">
        <f t="shared" si="10"/>
        <v>1001.64</v>
      </c>
      <c r="O71" s="91">
        <f t="shared" si="10"/>
        <v>1014.74</v>
      </c>
      <c r="P71" s="91">
        <f t="shared" si="10"/>
        <v>1001.8399999999999</v>
      </c>
      <c r="Q71" s="91">
        <f t="shared" si="10"/>
        <v>1031.8399999999999</v>
      </c>
      <c r="R71" s="91">
        <f t="shared" si="10"/>
        <v>1045.04</v>
      </c>
      <c r="S71" s="91">
        <f t="shared" si="10"/>
        <v>1025.3399999999999</v>
      </c>
      <c r="T71" s="91">
        <f t="shared" si="10"/>
        <v>1021.64</v>
      </c>
      <c r="U71" s="91">
        <f t="shared" si="10"/>
        <v>1047.94</v>
      </c>
      <c r="V71" s="91">
        <f t="shared" si="10"/>
        <v>1059.0400000000002</v>
      </c>
      <c r="W71" s="91">
        <f t="shared" si="10"/>
        <v>1039.74</v>
      </c>
      <c r="X71" s="91">
        <f t="shared" si="10"/>
        <v>1055.24</v>
      </c>
      <c r="Y71" s="91">
        <f t="shared" si="10"/>
        <v>1077.3400000000001</v>
      </c>
      <c r="Z71" s="91">
        <f t="shared" si="10"/>
        <v>1188.8399999999999</v>
      </c>
      <c r="AA71" s="91">
        <f t="shared" si="10"/>
        <v>1144.74</v>
      </c>
      <c r="AB71" s="91">
        <f t="shared" si="10"/>
        <v>1150.24</v>
      </c>
      <c r="AC71" s="91">
        <f t="shared" si="10"/>
        <v>1105.54</v>
      </c>
      <c r="AD71" s="91">
        <f t="shared" si="10"/>
        <v>1088.94</v>
      </c>
      <c r="AE71" s="91">
        <f t="shared" si="10"/>
        <v>957.6400000000001</v>
      </c>
      <c r="AF71" s="91">
        <f t="shared" si="10"/>
        <v>922.83999999999992</v>
      </c>
      <c r="AG71" s="74">
        <f t="shared" si="10"/>
        <v>1938.71</v>
      </c>
      <c r="AH71" s="52">
        <f t="shared" si="2"/>
        <v>1188.8399999999999</v>
      </c>
      <c r="AI71" s="53">
        <f t="shared" si="3"/>
        <v>780.24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27.2</v>
      </c>
      <c r="F73" s="82">
        <f t="shared" si="13"/>
        <v>28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28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10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10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10</v>
      </c>
      <c r="E77" s="69">
        <f t="shared" si="18"/>
        <v>27.2</v>
      </c>
      <c r="F77" s="69">
        <f t="shared" si="18"/>
        <v>28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28</v>
      </c>
      <c r="AI77" s="53">
        <f t="shared" si="3"/>
        <v>0</v>
      </c>
    </row>
    <row r="78" spans="1:37" x14ac:dyDescent="0.25">
      <c r="A78" s="93" t="s">
        <v>79</v>
      </c>
      <c r="B78" s="94">
        <v>50.033999999999999</v>
      </c>
      <c r="C78" s="94">
        <v>50.027999999999999</v>
      </c>
      <c r="D78" s="94">
        <v>50.02</v>
      </c>
      <c r="E78" s="94">
        <v>50.03</v>
      </c>
      <c r="F78" s="94">
        <v>50.05</v>
      </c>
      <c r="G78" s="94">
        <v>50.05</v>
      </c>
      <c r="H78" s="94">
        <v>50.01</v>
      </c>
      <c r="I78" s="94">
        <v>50.06</v>
      </c>
      <c r="J78" s="94">
        <v>49.920999999999999</v>
      </c>
      <c r="K78" s="94">
        <v>50.04</v>
      </c>
      <c r="L78" s="94">
        <v>50.103000000000002</v>
      </c>
      <c r="M78" s="94">
        <v>50.003</v>
      </c>
      <c r="N78" s="94">
        <v>50.002000000000002</v>
      </c>
      <c r="O78" s="94">
        <v>50.034999999999997</v>
      </c>
      <c r="P78" s="94">
        <v>50.02</v>
      </c>
      <c r="Q78" s="95">
        <v>50.094000000000001</v>
      </c>
      <c r="R78" s="94">
        <v>50.033999999999999</v>
      </c>
      <c r="S78" s="94">
        <v>50.015999999999998</v>
      </c>
      <c r="T78" s="94">
        <v>50.066000000000003</v>
      </c>
      <c r="U78" s="94">
        <v>50.122</v>
      </c>
      <c r="V78" s="94">
        <v>50.146999999999998</v>
      </c>
      <c r="W78" s="94">
        <v>50.042999999999999</v>
      </c>
      <c r="X78" s="94">
        <v>50.03</v>
      </c>
      <c r="Y78" s="94">
        <v>50.037999999999997</v>
      </c>
      <c r="Z78" s="94">
        <v>49.973999999999997</v>
      </c>
      <c r="AA78" s="94">
        <v>49.97</v>
      </c>
      <c r="AB78" s="94">
        <v>50.064999999999998</v>
      </c>
      <c r="AC78" s="94">
        <v>50.052</v>
      </c>
      <c r="AD78" s="94">
        <v>50.023000000000003</v>
      </c>
      <c r="AE78" s="94">
        <v>50.045999999999999</v>
      </c>
      <c r="AF78" s="94">
        <v>50.064</v>
      </c>
      <c r="AG78" s="97"/>
      <c r="AH78" s="52">
        <f t="shared" si="2"/>
        <v>50.146999999999998</v>
      </c>
      <c r="AI78" s="53">
        <f t="shared" si="3"/>
        <v>49.920999999999999</v>
      </c>
    </row>
    <row r="79" spans="1:37" x14ac:dyDescent="0.25">
      <c r="A79" s="98" t="s">
        <v>80</v>
      </c>
      <c r="B79" s="70">
        <v>127</v>
      </c>
      <c r="C79" s="70">
        <v>127</v>
      </c>
      <c r="D79" s="70">
        <v>128</v>
      </c>
      <c r="E79" s="70">
        <v>126.5</v>
      </c>
      <c r="F79" s="70">
        <v>126.2</v>
      </c>
      <c r="G79" s="70">
        <v>126.2</v>
      </c>
      <c r="H79" s="70">
        <v>125</v>
      </c>
      <c r="I79" s="70">
        <v>124.2</v>
      </c>
      <c r="J79" s="70">
        <v>124</v>
      </c>
      <c r="K79" s="70">
        <v>123.4</v>
      </c>
      <c r="L79" s="70">
        <v>122.8</v>
      </c>
      <c r="M79" s="70">
        <v>123.3</v>
      </c>
      <c r="N79" s="70">
        <v>124.5</v>
      </c>
      <c r="O79" s="70">
        <v>124.9</v>
      </c>
      <c r="P79" s="70">
        <v>124.5</v>
      </c>
      <c r="Q79" s="70">
        <v>124.5</v>
      </c>
      <c r="R79" s="99">
        <v>124.4</v>
      </c>
      <c r="S79" s="99">
        <v>125.3</v>
      </c>
      <c r="T79" s="99">
        <v>125.3</v>
      </c>
      <c r="U79" s="99">
        <v>125.7</v>
      </c>
      <c r="V79" s="99">
        <v>124.5</v>
      </c>
      <c r="W79" s="99">
        <v>125.4</v>
      </c>
      <c r="X79" s="99">
        <v>124.6</v>
      </c>
      <c r="Y79" s="99">
        <v>125.9</v>
      </c>
      <c r="Z79" s="99">
        <v>125</v>
      </c>
      <c r="AA79" s="70">
        <v>125.6</v>
      </c>
      <c r="AB79" s="70">
        <v>125.8</v>
      </c>
      <c r="AC79" s="70">
        <v>127</v>
      </c>
      <c r="AD79" s="70">
        <v>128.69999999999999</v>
      </c>
      <c r="AE79" s="70">
        <v>127.6</v>
      </c>
      <c r="AF79" s="70">
        <v>126.1</v>
      </c>
      <c r="AG79" s="101"/>
      <c r="AH79" s="52">
        <f t="shared" si="2"/>
        <v>128.69999999999999</v>
      </c>
      <c r="AI79" s="53">
        <f t="shared" si="3"/>
        <v>122.8</v>
      </c>
    </row>
    <row r="80" spans="1:37" x14ac:dyDescent="0.25">
      <c r="A80" s="98" t="s">
        <v>81</v>
      </c>
      <c r="B80" s="70">
        <v>130</v>
      </c>
      <c r="C80" s="70">
        <v>130</v>
      </c>
      <c r="D80" s="70">
        <v>130.69999999999999</v>
      </c>
      <c r="E80" s="70">
        <v>129.69999999999999</v>
      </c>
      <c r="F80" s="70">
        <v>129.30000000000001</v>
      </c>
      <c r="G80" s="70">
        <v>129.30000000000001</v>
      </c>
      <c r="H80" s="70">
        <v>64.7</v>
      </c>
      <c r="I80" s="70">
        <v>126.8</v>
      </c>
      <c r="J80" s="70">
        <v>126.8</v>
      </c>
      <c r="K80" s="70">
        <v>126</v>
      </c>
      <c r="L80" s="70">
        <v>125.6</v>
      </c>
      <c r="M80" s="70">
        <v>126</v>
      </c>
      <c r="N80" s="70">
        <v>127</v>
      </c>
      <c r="O80" s="70">
        <v>127.7</v>
      </c>
      <c r="P80" s="70">
        <v>127.1</v>
      </c>
      <c r="Q80" s="70">
        <v>127.1</v>
      </c>
      <c r="R80" s="99">
        <v>127.2</v>
      </c>
      <c r="S80" s="99">
        <v>128.19999999999999</v>
      </c>
      <c r="T80" s="99">
        <v>128.19999999999999</v>
      </c>
      <c r="U80" s="99">
        <v>128.30000000000001</v>
      </c>
      <c r="V80" s="99">
        <v>127.4</v>
      </c>
      <c r="W80" s="99">
        <v>128</v>
      </c>
      <c r="X80" s="99">
        <v>127.5</v>
      </c>
      <c r="Y80" s="99">
        <v>128.9</v>
      </c>
      <c r="Z80" s="99">
        <v>128</v>
      </c>
      <c r="AA80" s="70">
        <v>128.9</v>
      </c>
      <c r="AB80" s="70">
        <v>129.1</v>
      </c>
      <c r="AC80" s="70">
        <v>130.1</v>
      </c>
      <c r="AD80" s="70">
        <v>131.5</v>
      </c>
      <c r="AE80" s="70">
        <v>130.69999999999999</v>
      </c>
      <c r="AF80" s="70">
        <v>129.5</v>
      </c>
      <c r="AG80" s="101"/>
      <c r="AH80" s="52">
        <f t="shared" si="2"/>
        <v>131.5</v>
      </c>
      <c r="AI80" s="53">
        <f t="shared" si="3"/>
        <v>64.7</v>
      </c>
    </row>
    <row r="81" spans="1:37" x14ac:dyDescent="0.25">
      <c r="A81" s="98" t="s">
        <v>82</v>
      </c>
      <c r="B81" s="70">
        <v>130</v>
      </c>
      <c r="C81" s="70">
        <v>129.5</v>
      </c>
      <c r="D81" s="70">
        <v>129.69999999999999</v>
      </c>
      <c r="E81" s="70">
        <v>133.5</v>
      </c>
      <c r="F81" s="70">
        <v>129</v>
      </c>
      <c r="G81" s="70">
        <v>129</v>
      </c>
      <c r="H81" s="70">
        <v>127.6</v>
      </c>
      <c r="I81" s="70">
        <v>128.9</v>
      </c>
      <c r="J81" s="70">
        <v>129</v>
      </c>
      <c r="K81" s="70">
        <v>128.69999999999999</v>
      </c>
      <c r="L81" s="70">
        <v>126.6</v>
      </c>
      <c r="M81" s="70">
        <v>128.1</v>
      </c>
      <c r="N81" s="70">
        <v>128.1</v>
      </c>
      <c r="O81" s="70">
        <v>128</v>
      </c>
      <c r="P81" s="70">
        <v>127.6</v>
      </c>
      <c r="Q81" s="70">
        <v>128.19999999999999</v>
      </c>
      <c r="R81" s="70">
        <v>129.6</v>
      </c>
      <c r="S81" s="70">
        <v>127.5</v>
      </c>
      <c r="T81" s="99">
        <v>127.2</v>
      </c>
      <c r="U81" s="99">
        <v>127.7</v>
      </c>
      <c r="V81" s="99">
        <v>127.9</v>
      </c>
      <c r="W81" s="99">
        <v>129.6</v>
      </c>
      <c r="X81" s="99">
        <v>128.19999999999999</v>
      </c>
      <c r="Y81" s="99">
        <v>132.69999999999999</v>
      </c>
      <c r="Z81" s="99">
        <v>128.1</v>
      </c>
      <c r="AA81" s="70">
        <v>128.5</v>
      </c>
      <c r="AB81" s="70">
        <v>128.19999999999999</v>
      </c>
      <c r="AC81" s="70">
        <v>128.5</v>
      </c>
      <c r="AD81" s="70">
        <v>128.80000000000001</v>
      </c>
      <c r="AE81" s="70">
        <v>129.69999999999999</v>
      </c>
      <c r="AF81" s="70">
        <v>128.6</v>
      </c>
      <c r="AG81" s="101"/>
      <c r="AH81" s="52">
        <f t="shared" si="2"/>
        <v>133.5</v>
      </c>
      <c r="AI81" s="53">
        <f t="shared" si="3"/>
        <v>126.6</v>
      </c>
    </row>
    <row r="82" spans="1:37" x14ac:dyDescent="0.25">
      <c r="A82" s="102" t="s">
        <v>83</v>
      </c>
      <c r="B82" s="70">
        <v>132</v>
      </c>
      <c r="C82" s="70">
        <v>131</v>
      </c>
      <c r="D82" s="70">
        <v>131.30000000000001</v>
      </c>
      <c r="E82" s="70">
        <v>134.4</v>
      </c>
      <c r="F82" s="70">
        <v>131.5</v>
      </c>
      <c r="G82" s="70">
        <v>131.5</v>
      </c>
      <c r="H82" s="70">
        <v>130</v>
      </c>
      <c r="I82" s="70">
        <v>130.69999999999999</v>
      </c>
      <c r="J82" s="70">
        <v>131.69999999999999</v>
      </c>
      <c r="K82" s="70">
        <v>130.9</v>
      </c>
      <c r="L82" s="70">
        <v>129</v>
      </c>
      <c r="M82" s="70">
        <v>130.1</v>
      </c>
      <c r="N82" s="70">
        <v>130</v>
      </c>
      <c r="O82" s="70">
        <v>129.5</v>
      </c>
      <c r="P82" s="70">
        <v>129</v>
      </c>
      <c r="Q82" s="70">
        <v>129.5</v>
      </c>
      <c r="R82" s="70">
        <v>132.1</v>
      </c>
      <c r="S82" s="70">
        <v>130.1</v>
      </c>
      <c r="T82" s="99">
        <v>130.4</v>
      </c>
      <c r="U82" s="99">
        <v>130.6</v>
      </c>
      <c r="V82" s="99">
        <v>131.1</v>
      </c>
      <c r="W82" s="99">
        <v>132.80000000000001</v>
      </c>
      <c r="X82" s="99">
        <v>133</v>
      </c>
      <c r="Y82" s="99">
        <v>129.80000000000001</v>
      </c>
      <c r="Z82" s="99">
        <v>131.6</v>
      </c>
      <c r="AA82" s="70">
        <v>131.9</v>
      </c>
      <c r="AB82" s="70">
        <v>132.1</v>
      </c>
      <c r="AC82" s="70">
        <v>132.6</v>
      </c>
      <c r="AD82" s="70">
        <v>133.30000000000001</v>
      </c>
      <c r="AE82" s="70">
        <v>134.1</v>
      </c>
      <c r="AF82" s="70">
        <v>131.5</v>
      </c>
      <c r="AG82" s="101"/>
      <c r="AH82" s="52">
        <f t="shared" si="2"/>
        <v>134.4</v>
      </c>
      <c r="AI82" s="53">
        <f t="shared" si="3"/>
        <v>129</v>
      </c>
    </row>
    <row r="83" spans="1:37" x14ac:dyDescent="0.25">
      <c r="A83" s="102" t="s">
        <v>84</v>
      </c>
      <c r="B83" s="103">
        <v>132.9</v>
      </c>
      <c r="C83" s="103">
        <v>135</v>
      </c>
      <c r="D83" s="103">
        <v>132.6</v>
      </c>
      <c r="E83" s="103">
        <v>132.6</v>
      </c>
      <c r="F83" s="103">
        <v>132.4</v>
      </c>
      <c r="G83" s="103">
        <v>132.4</v>
      </c>
      <c r="H83" s="103">
        <v>132</v>
      </c>
      <c r="I83" s="103">
        <v>132.4</v>
      </c>
      <c r="J83" s="103">
        <v>133.6</v>
      </c>
      <c r="K83" s="103">
        <v>133.19999999999999</v>
      </c>
      <c r="L83" s="103">
        <v>131.5</v>
      </c>
      <c r="M83" s="103">
        <v>134.69999999999999</v>
      </c>
      <c r="N83" s="103">
        <v>134.1</v>
      </c>
      <c r="O83" s="103">
        <v>134</v>
      </c>
      <c r="P83" s="103">
        <v>130.69999999999999</v>
      </c>
      <c r="Q83" s="103">
        <v>132.1</v>
      </c>
      <c r="R83" s="103">
        <v>134.5</v>
      </c>
      <c r="S83" s="103">
        <v>134.6</v>
      </c>
      <c r="T83" s="99">
        <v>134.5</v>
      </c>
      <c r="U83" s="99">
        <v>131.19999999999999</v>
      </c>
      <c r="V83" s="99">
        <v>135.5</v>
      </c>
      <c r="W83" s="99">
        <v>137.4</v>
      </c>
      <c r="X83" s="99">
        <v>133.19999999999999</v>
      </c>
      <c r="Y83" s="99">
        <v>133.80000000000001</v>
      </c>
      <c r="Z83" s="99">
        <v>131.19999999999999</v>
      </c>
      <c r="AA83" s="103">
        <v>131.9</v>
      </c>
      <c r="AB83" s="103">
        <v>133.80000000000001</v>
      </c>
      <c r="AC83" s="103">
        <v>133.80000000000001</v>
      </c>
      <c r="AD83" s="103">
        <v>132.80000000000001</v>
      </c>
      <c r="AE83" s="103">
        <v>133</v>
      </c>
      <c r="AF83" s="103">
        <v>136.4</v>
      </c>
      <c r="AG83" s="105"/>
      <c r="AH83" s="52">
        <f t="shared" si="2"/>
        <v>137.4</v>
      </c>
      <c r="AI83" s="53">
        <f t="shared" si="3"/>
        <v>130.69999999999999</v>
      </c>
    </row>
    <row r="84" spans="1:37" x14ac:dyDescent="0.25">
      <c r="A84" s="98" t="s">
        <v>85</v>
      </c>
      <c r="B84" s="70">
        <v>131</v>
      </c>
      <c r="C84" s="70">
        <v>132</v>
      </c>
      <c r="D84" s="70">
        <v>136.6</v>
      </c>
      <c r="E84" s="70">
        <v>136.80000000000001</v>
      </c>
      <c r="F84" s="70">
        <v>137.5</v>
      </c>
      <c r="G84" s="70">
        <v>137.5</v>
      </c>
      <c r="H84" s="70">
        <v>139.80000000000001</v>
      </c>
      <c r="I84" s="70">
        <v>139.1</v>
      </c>
      <c r="J84" s="70">
        <v>133</v>
      </c>
      <c r="K84" s="70">
        <v>129.5</v>
      </c>
      <c r="L84" s="70">
        <v>131.19999999999999</v>
      </c>
      <c r="M84" s="70">
        <v>122.7</v>
      </c>
      <c r="N84" s="70">
        <v>130.5</v>
      </c>
      <c r="O84" s="70">
        <v>124.1</v>
      </c>
      <c r="P84" s="70">
        <v>130.19999999999999</v>
      </c>
      <c r="Q84" s="70">
        <v>131</v>
      </c>
      <c r="R84" s="70">
        <v>133.19999999999999</v>
      </c>
      <c r="S84" s="70">
        <v>135.4</v>
      </c>
      <c r="T84" s="99">
        <v>130.30000000000001</v>
      </c>
      <c r="U84" s="99">
        <v>126.8</v>
      </c>
      <c r="V84" s="99">
        <v>134.6</v>
      </c>
      <c r="W84" s="99">
        <v>135.5</v>
      </c>
      <c r="X84" s="99">
        <v>128.5</v>
      </c>
      <c r="Y84" s="99">
        <v>129.9</v>
      </c>
      <c r="Z84" s="99">
        <v>129.19999999999999</v>
      </c>
      <c r="AA84" s="70">
        <v>128.69999999999999</v>
      </c>
      <c r="AB84" s="70">
        <v>126</v>
      </c>
      <c r="AC84" s="70">
        <v>130.9</v>
      </c>
      <c r="AD84" s="70">
        <v>131.30000000000001</v>
      </c>
      <c r="AE84" s="70">
        <v>130.6</v>
      </c>
      <c r="AF84" s="70">
        <v>132.5</v>
      </c>
      <c r="AG84" s="101"/>
      <c r="AH84" s="52">
        <f>MAX(B84:AF84)</f>
        <v>139.80000000000001</v>
      </c>
      <c r="AI84" s="53">
        <f>MIN(B84:AF84)</f>
        <v>122.7</v>
      </c>
    </row>
    <row r="85" spans="1:37" ht="15.75" thickBot="1" x14ac:dyDescent="0.3">
      <c r="A85" s="98" t="s">
        <v>86</v>
      </c>
      <c r="B85" s="106">
        <v>66.2</v>
      </c>
      <c r="C85" s="106">
        <v>66</v>
      </c>
      <c r="D85" s="106">
        <v>66.400000000000006</v>
      </c>
      <c r="E85" s="106">
        <v>65.900000000000006</v>
      </c>
      <c r="F85" s="106">
        <v>65.7</v>
      </c>
      <c r="G85" s="106">
        <v>65.7</v>
      </c>
      <c r="H85" s="106">
        <v>64.8</v>
      </c>
      <c r="I85" s="106">
        <v>64.3</v>
      </c>
      <c r="J85" s="106">
        <v>64.599999999999994</v>
      </c>
      <c r="K85" s="106">
        <v>63.9</v>
      </c>
      <c r="L85" s="106">
        <v>63.8</v>
      </c>
      <c r="M85" s="106">
        <v>64.2</v>
      </c>
      <c r="N85" s="106">
        <v>65.2</v>
      </c>
      <c r="O85" s="106">
        <v>65.099999999999994</v>
      </c>
      <c r="P85" s="106">
        <v>64.900000000000006</v>
      </c>
      <c r="Q85" s="106">
        <v>64.900000000000006</v>
      </c>
      <c r="R85" s="106">
        <v>64.8</v>
      </c>
      <c r="S85" s="106">
        <v>65.5</v>
      </c>
      <c r="T85" s="106">
        <v>65.099999999999994</v>
      </c>
      <c r="U85" s="106">
        <v>65.099999999999994</v>
      </c>
      <c r="V85" s="106">
        <v>64.8</v>
      </c>
      <c r="W85" s="106">
        <v>65.2</v>
      </c>
      <c r="X85" s="106">
        <v>64.900000000000006</v>
      </c>
      <c r="Y85" s="106">
        <v>65.5</v>
      </c>
      <c r="Z85" s="106">
        <v>65.099999999999994</v>
      </c>
      <c r="AA85" s="106">
        <v>65.7</v>
      </c>
      <c r="AB85" s="106">
        <v>65.599999999999994</v>
      </c>
      <c r="AC85" s="106">
        <v>66.2</v>
      </c>
      <c r="AD85" s="106">
        <v>67</v>
      </c>
      <c r="AE85" s="106">
        <v>66.7</v>
      </c>
      <c r="AF85" s="106">
        <v>66</v>
      </c>
      <c r="AG85" s="108"/>
      <c r="AH85" s="52">
        <f>MAX(B85:AF85)</f>
        <v>67</v>
      </c>
      <c r="AI85" s="53">
        <f>MIN(B85:AF85)</f>
        <v>63.8</v>
      </c>
    </row>
    <row r="86" spans="1:37" x14ac:dyDescent="0.25">
      <c r="A86" s="109" t="s">
        <v>87</v>
      </c>
      <c r="B86" s="110">
        <f t="shared" ref="B86:AF86" si="19">SUMIF(B54:B63,"&gt;0")</f>
        <v>92</v>
      </c>
      <c r="C86" s="110">
        <f t="shared" si="19"/>
        <v>70</v>
      </c>
      <c r="D86" s="110">
        <f t="shared" si="19"/>
        <v>32</v>
      </c>
      <c r="E86" s="110">
        <f t="shared" si="19"/>
        <v>26</v>
      </c>
      <c r="F86" s="110">
        <f t="shared" si="19"/>
        <v>36.799999999999997</v>
      </c>
      <c r="G86" s="110">
        <f t="shared" si="19"/>
        <v>54.8</v>
      </c>
      <c r="H86" s="110">
        <f t="shared" si="19"/>
        <v>52.8</v>
      </c>
      <c r="I86" s="110">
        <f t="shared" si="19"/>
        <v>66.400000000000006</v>
      </c>
      <c r="J86" s="110">
        <f t="shared" si="19"/>
        <v>87.8</v>
      </c>
      <c r="K86" s="110">
        <f t="shared" si="19"/>
        <v>124.8</v>
      </c>
      <c r="L86" s="110">
        <f t="shared" si="19"/>
        <v>156.5</v>
      </c>
      <c r="M86" s="110">
        <f t="shared" si="19"/>
        <v>153</v>
      </c>
      <c r="N86" s="110">
        <f t="shared" si="19"/>
        <v>158.4</v>
      </c>
      <c r="O86" s="110">
        <f t="shared" si="19"/>
        <v>168.5</v>
      </c>
      <c r="P86" s="110">
        <f t="shared" si="19"/>
        <v>175.9</v>
      </c>
      <c r="Q86" s="110">
        <f t="shared" si="19"/>
        <v>200</v>
      </c>
      <c r="R86" s="110">
        <f t="shared" si="19"/>
        <v>206</v>
      </c>
      <c r="S86" s="110">
        <f t="shared" si="19"/>
        <v>180.2</v>
      </c>
      <c r="T86" s="110">
        <f t="shared" si="19"/>
        <v>173</v>
      </c>
      <c r="U86" s="110">
        <f t="shared" si="19"/>
        <v>162.5</v>
      </c>
      <c r="V86" s="110">
        <f t="shared" si="19"/>
        <v>201.5</v>
      </c>
      <c r="W86" s="110">
        <f t="shared" si="19"/>
        <v>182.6</v>
      </c>
      <c r="X86" s="110">
        <f t="shared" si="19"/>
        <v>198</v>
      </c>
      <c r="Y86" s="110">
        <f t="shared" si="19"/>
        <v>192.10000000000002</v>
      </c>
      <c r="Z86" s="110">
        <f t="shared" si="19"/>
        <v>242.8</v>
      </c>
      <c r="AA86" s="110">
        <f t="shared" si="19"/>
        <v>262.39999999999998</v>
      </c>
      <c r="AB86" s="110">
        <f t="shared" si="19"/>
        <v>271.7</v>
      </c>
      <c r="AC86" s="110">
        <f t="shared" si="19"/>
        <v>175</v>
      </c>
      <c r="AD86" s="110">
        <f t="shared" si="19"/>
        <v>125.6</v>
      </c>
      <c r="AE86" s="110">
        <f t="shared" si="19"/>
        <v>15</v>
      </c>
      <c r="AF86" s="110">
        <f t="shared" si="19"/>
        <v>19.7</v>
      </c>
      <c r="AG86" s="111"/>
      <c r="AH86" s="52">
        <f>MAX(B86:AF86)</f>
        <v>271.7</v>
      </c>
      <c r="AI86" s="53">
        <f>MIN(B86:AF86)</f>
        <v>15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136.13999999999999</v>
      </c>
      <c r="C88" s="69">
        <f t="shared" ref="C88:AF88" si="20">SUM(C11:C12,C14,C18,C20:C21,C39,C41:C42,C44,C46,C89:C92,C96,C102,C108,C117,C119,C130,C136,C138,C139,C146,C148,C150,C154:C155,C158:C159,C164:C165,C170:C171,C173:C175,C183,C188)</f>
        <v>122.74000000000001</v>
      </c>
      <c r="D88" s="69">
        <f t="shared" si="20"/>
        <v>159.73999999999995</v>
      </c>
      <c r="E88" s="69">
        <f t="shared" si="20"/>
        <v>120.63999999999996</v>
      </c>
      <c r="F88" s="69">
        <f t="shared" si="20"/>
        <v>121.54000000000002</v>
      </c>
      <c r="G88" s="69">
        <f t="shared" si="20"/>
        <v>144.83999999999997</v>
      </c>
      <c r="H88" s="69">
        <f t="shared" si="20"/>
        <v>209.54000000000002</v>
      </c>
      <c r="I88" s="69">
        <f t="shared" si="20"/>
        <v>189.64</v>
      </c>
      <c r="J88" s="69">
        <f t="shared" si="20"/>
        <v>212.03999999999996</v>
      </c>
      <c r="K88" s="69">
        <f t="shared" si="20"/>
        <v>263.83999999999997</v>
      </c>
      <c r="L88" s="69">
        <f t="shared" si="20"/>
        <v>239.04</v>
      </c>
      <c r="M88" s="69">
        <f t="shared" si="20"/>
        <v>249.13999999999993</v>
      </c>
      <c r="N88" s="69">
        <f t="shared" si="20"/>
        <v>249.63999999999993</v>
      </c>
      <c r="O88" s="69">
        <f t="shared" si="20"/>
        <v>249.14000000000001</v>
      </c>
      <c r="P88" s="69">
        <f t="shared" si="20"/>
        <v>225.83999999999995</v>
      </c>
      <c r="Q88" s="69">
        <f t="shared" si="20"/>
        <v>224.23999999999992</v>
      </c>
      <c r="R88" s="69">
        <f t="shared" si="20"/>
        <v>228.43999999999994</v>
      </c>
      <c r="S88" s="69">
        <f t="shared" si="20"/>
        <v>235.04</v>
      </c>
      <c r="T88" s="69">
        <f t="shared" si="20"/>
        <v>235.43999999999997</v>
      </c>
      <c r="U88" s="69">
        <f t="shared" si="20"/>
        <v>239.04</v>
      </c>
      <c r="V88" s="69">
        <f t="shared" si="20"/>
        <v>238.23999999999998</v>
      </c>
      <c r="W88" s="69">
        <f t="shared" si="20"/>
        <v>241.84</v>
      </c>
      <c r="X88" s="69">
        <f t="shared" si="20"/>
        <v>249.83999999999992</v>
      </c>
      <c r="Y88" s="69">
        <f t="shared" si="20"/>
        <v>265.43999999999994</v>
      </c>
      <c r="Z88" s="69">
        <f t="shared" si="20"/>
        <v>276.03999999999996</v>
      </c>
      <c r="AA88" s="69">
        <f t="shared" si="20"/>
        <v>254.44</v>
      </c>
      <c r="AB88" s="69">
        <f t="shared" si="20"/>
        <v>234.93999999999997</v>
      </c>
      <c r="AC88" s="69">
        <f>SUM(AC11:AC12,AC14,AC18,AC20:AC21,AC39,AC41:AC42,AC44,AC46,AC89:AC92,AC96,AC102,AC108,AC117,AC119,AC130,AC136,AC138,AC139,AC146,AC148,AC150,AC154:AC155,AC158:AC159,AC164:AC165,AC170:AC171,AC173:AC175,AC183,AC188)</f>
        <v>225.53999999999994</v>
      </c>
      <c r="AD88" s="69">
        <f t="shared" si="20"/>
        <v>177.23999999999998</v>
      </c>
      <c r="AE88" s="69">
        <f t="shared" si="20"/>
        <v>160.33999999999997</v>
      </c>
      <c r="AF88" s="243">
        <f t="shared" si="20"/>
        <v>138.13999999999999</v>
      </c>
      <c r="AG88" s="116"/>
      <c r="AH88" s="52">
        <f>MAX(B88:AF88)</f>
        <v>276.03999999999996</v>
      </c>
      <c r="AI88" s="53">
        <f>MIN(B88:AF88)</f>
        <v>120.63999999999996</v>
      </c>
    </row>
    <row r="89" spans="1:37" x14ac:dyDescent="0.25">
      <c r="A89" s="117" t="s">
        <v>89</v>
      </c>
      <c r="B89" s="82">
        <v>17.600000000000001</v>
      </c>
      <c r="C89" s="82">
        <v>26</v>
      </c>
      <c r="D89" s="82">
        <v>36.9</v>
      </c>
      <c r="E89" s="82">
        <v>36</v>
      </c>
      <c r="F89" s="82">
        <v>34</v>
      </c>
      <c r="G89" s="82">
        <v>33.700000000000003</v>
      </c>
      <c r="H89" s="82">
        <v>37.200000000000003</v>
      </c>
      <c r="I89" s="82">
        <v>35.700000000000003</v>
      </c>
      <c r="J89" s="82">
        <v>35.299999999999997</v>
      </c>
      <c r="K89" s="82">
        <v>46.3</v>
      </c>
      <c r="L89" s="82">
        <v>42.8</v>
      </c>
      <c r="M89" s="82">
        <v>60.1</v>
      </c>
      <c r="N89" s="82">
        <v>58.3</v>
      </c>
      <c r="O89" s="82">
        <v>61</v>
      </c>
      <c r="P89" s="82">
        <v>43</v>
      </c>
      <c r="Q89" s="82">
        <v>46.6</v>
      </c>
      <c r="R89" s="82">
        <v>50.2</v>
      </c>
      <c r="S89" s="82">
        <v>48.4</v>
      </c>
      <c r="T89" s="82">
        <v>37.9</v>
      </c>
      <c r="U89" s="82">
        <v>39.5</v>
      </c>
      <c r="V89" s="82">
        <v>43.8</v>
      </c>
      <c r="W89" s="82">
        <v>52.2</v>
      </c>
      <c r="X89" s="82">
        <v>52.4</v>
      </c>
      <c r="Y89" s="82">
        <v>52.8</v>
      </c>
      <c r="Z89" s="82">
        <v>41.9</v>
      </c>
      <c r="AA89" s="49">
        <v>41.9</v>
      </c>
      <c r="AB89" s="49">
        <v>39.1</v>
      </c>
      <c r="AC89" s="49">
        <v>19.7</v>
      </c>
      <c r="AD89" s="49">
        <v>10.7</v>
      </c>
      <c r="AE89" s="49">
        <v>22.3</v>
      </c>
      <c r="AF89" s="49">
        <v>42.4</v>
      </c>
      <c r="AG89" s="120">
        <v>75</v>
      </c>
      <c r="AH89" s="52">
        <f>IF(ABS(MAX(B89:AF89))&gt;ABS(MIN(B89:AF89)),MAX(B89:AF89),MIN(B89:AF89))</f>
        <v>61</v>
      </c>
      <c r="AI89" s="121">
        <f>INDEX($B$9:$AF$9,1,MATCH(AH89,B89:AF89,0))</f>
        <v>0.45833333333333298</v>
      </c>
    </row>
    <row r="90" spans="1:37" x14ac:dyDescent="0.25">
      <c r="A90" s="122" t="s">
        <v>90</v>
      </c>
      <c r="B90" s="83">
        <v>-44</v>
      </c>
      <c r="C90" s="83">
        <v>-64</v>
      </c>
      <c r="D90" s="83">
        <f>-29.5-32.6</f>
        <v>-62.1</v>
      </c>
      <c r="E90" s="83">
        <f>-29-31.4</f>
        <v>-60.4</v>
      </c>
      <c r="F90" s="83">
        <v>-58</v>
      </c>
      <c r="G90" s="83">
        <v>-38.9</v>
      </c>
      <c r="H90" s="83">
        <v>20.2</v>
      </c>
      <c r="I90" s="83">
        <v>-2.6</v>
      </c>
      <c r="J90" s="83">
        <v>0.6</v>
      </c>
      <c r="K90" s="83">
        <f>3.8+3.8</f>
        <v>7.6</v>
      </c>
      <c r="L90" s="83">
        <v>15</v>
      </c>
      <c r="M90" s="83">
        <v>10.5</v>
      </c>
      <c r="N90" s="83">
        <v>10</v>
      </c>
      <c r="O90" s="83">
        <v>4</v>
      </c>
      <c r="P90" s="83">
        <f>4.3+5</f>
        <v>9.3000000000000007</v>
      </c>
      <c r="Q90" s="83">
        <v>8</v>
      </c>
      <c r="R90" s="83">
        <v>4</v>
      </c>
      <c r="S90" s="83">
        <v>-6.6</v>
      </c>
      <c r="T90" s="83">
        <v>4.8</v>
      </c>
      <c r="U90" s="83">
        <v>8.3000000000000007</v>
      </c>
      <c r="V90" s="83">
        <v>12.9</v>
      </c>
      <c r="W90" s="83">
        <f>3.3+2.8</f>
        <v>6.1</v>
      </c>
      <c r="X90" s="83">
        <v>11.9</v>
      </c>
      <c r="Y90" s="83">
        <v>18.399999999999999</v>
      </c>
      <c r="Z90" s="83">
        <f>15+12</f>
        <v>27</v>
      </c>
      <c r="AA90" s="70">
        <v>14.7</v>
      </c>
      <c r="AB90" s="70">
        <v>6.1</v>
      </c>
      <c r="AC90" s="70">
        <v>5.2</v>
      </c>
      <c r="AD90" s="70">
        <v>-33.299999999999997</v>
      </c>
      <c r="AE90" s="70">
        <v>-60</v>
      </c>
      <c r="AF90" s="70">
        <v>-61</v>
      </c>
      <c r="AG90" s="120">
        <v>240</v>
      </c>
      <c r="AH90" s="52">
        <f>IF(ABS(MAX(B90:AF90))&gt;ABS(MIN(B90:AF90)),MAX(B90:AF90),MIN(B90:AF90))</f>
        <v>-64</v>
      </c>
      <c r="AI90" s="121">
        <f>INDEX($B$9:$AF$9,1,MATCH(AH90,B90:AF90,0))</f>
        <v>8.3333333333333301E-2</v>
      </c>
    </row>
    <row r="91" spans="1:37" x14ac:dyDescent="0.25">
      <c r="A91" s="122" t="s">
        <v>91</v>
      </c>
      <c r="B91" s="83">
        <v>-1.3</v>
      </c>
      <c r="C91" s="83">
        <v>-2.8</v>
      </c>
      <c r="D91" s="83">
        <v>36.1</v>
      </c>
      <c r="E91" s="83">
        <v>-1.9</v>
      </c>
      <c r="F91" s="83">
        <v>-1.5</v>
      </c>
      <c r="G91" s="83">
        <v>1</v>
      </c>
      <c r="H91" s="83">
        <v>5.3</v>
      </c>
      <c r="I91" s="83">
        <v>8</v>
      </c>
      <c r="J91" s="83">
        <v>13.4</v>
      </c>
      <c r="K91" s="83">
        <v>47</v>
      </c>
      <c r="L91" s="83">
        <v>13.8</v>
      </c>
      <c r="M91" s="83">
        <v>11.8</v>
      </c>
      <c r="N91" s="83">
        <v>13.7</v>
      </c>
      <c r="O91" s="83">
        <v>16.3</v>
      </c>
      <c r="P91" s="83">
        <v>17</v>
      </c>
      <c r="Q91" s="83">
        <v>12.8</v>
      </c>
      <c r="R91" s="83">
        <v>10.1</v>
      </c>
      <c r="S91" s="83">
        <v>23.1</v>
      </c>
      <c r="T91" s="83">
        <v>21.3</v>
      </c>
      <c r="U91" s="83">
        <v>22</v>
      </c>
      <c r="V91" s="83">
        <v>10.5</v>
      </c>
      <c r="W91" s="83">
        <v>13.2</v>
      </c>
      <c r="X91" s="83">
        <v>15.5</v>
      </c>
      <c r="Y91" s="83">
        <v>24.2</v>
      </c>
      <c r="Z91" s="83">
        <v>36.200000000000003</v>
      </c>
      <c r="AA91" s="70">
        <v>30.3</v>
      </c>
      <c r="AB91" s="70">
        <v>23.4</v>
      </c>
      <c r="AC91" s="70">
        <v>33.6</v>
      </c>
      <c r="AD91" s="70">
        <v>33.1</v>
      </c>
      <c r="AE91" s="70">
        <v>33.1</v>
      </c>
      <c r="AF91" s="70">
        <v>17.899999999999999</v>
      </c>
      <c r="AG91" s="120">
        <v>60</v>
      </c>
      <c r="AH91" s="52">
        <f>IF(ABS(MAX(B91:AF91))&gt;ABS(MIN(B91:AF91)),MAX(B91:AF91),MIN(B91:AF91))</f>
        <v>47</v>
      </c>
      <c r="AI91" s="121">
        <f>INDEX($B$9:$AF$9,1,MATCH(AH91,B91:AF91,0))</f>
        <v>0.3125</v>
      </c>
    </row>
    <row r="92" spans="1:37" x14ac:dyDescent="0.25">
      <c r="A92" s="124" t="s">
        <v>92</v>
      </c>
      <c r="B92" s="85">
        <v>-59.7</v>
      </c>
      <c r="C92" s="85">
        <v>-59.2</v>
      </c>
      <c r="D92" s="85">
        <v>-59.4</v>
      </c>
      <c r="E92" s="85">
        <v>-59.4</v>
      </c>
      <c r="F92" s="85">
        <v>-59.2</v>
      </c>
      <c r="G92" s="85">
        <v>-59.2</v>
      </c>
      <c r="H92" s="85">
        <v>-60.6</v>
      </c>
      <c r="I92" s="85">
        <v>-60</v>
      </c>
      <c r="J92" s="85">
        <v>-60.9</v>
      </c>
      <c r="K92" s="85">
        <v>-60</v>
      </c>
      <c r="L92" s="85">
        <v>-58</v>
      </c>
      <c r="M92" s="85">
        <v>-59.4</v>
      </c>
      <c r="N92" s="85">
        <v>-57.9</v>
      </c>
      <c r="O92" s="85">
        <v>-59.7</v>
      </c>
      <c r="P92" s="85">
        <v>-60</v>
      </c>
      <c r="Q92" s="85">
        <v>-59.7</v>
      </c>
      <c r="R92" s="85">
        <v>-58.5</v>
      </c>
      <c r="S92" s="85">
        <v>-60.3</v>
      </c>
      <c r="T92" s="85">
        <v>-59.2</v>
      </c>
      <c r="U92" s="85">
        <v>-59.7</v>
      </c>
      <c r="V92" s="85">
        <v>-60.3</v>
      </c>
      <c r="W92" s="85">
        <v>-60.7</v>
      </c>
      <c r="X92" s="85">
        <v>-60.9</v>
      </c>
      <c r="Y92" s="85">
        <v>-60.6</v>
      </c>
      <c r="Z92" s="85">
        <v>-60.3</v>
      </c>
      <c r="AA92" s="125">
        <v>-60.6</v>
      </c>
      <c r="AB92" s="125">
        <v>-60</v>
      </c>
      <c r="AC92" s="125">
        <v>-60.3</v>
      </c>
      <c r="AD92" s="125">
        <v>-59.1</v>
      </c>
      <c r="AE92" s="125">
        <v>-60.6</v>
      </c>
      <c r="AF92" s="125">
        <v>-58.3</v>
      </c>
      <c r="AG92" s="127">
        <v>120</v>
      </c>
      <c r="AH92" s="52">
        <f>IF(ABS(MAX(B92:AF92))&gt;ABS(MIN(B92:AF92)),MAX(B92:AF92),MIN(B92:AF92))</f>
        <v>-60.9</v>
      </c>
      <c r="AI92" s="121">
        <f>INDEX($B$9:$AF$9,1,MATCH(AH92,B92:AF92,0))</f>
        <v>0.29166666666666669</v>
      </c>
    </row>
    <row r="93" spans="1:37" ht="15.75" thickBot="1" x14ac:dyDescent="0.3">
      <c r="A93" s="124" t="s">
        <v>93</v>
      </c>
      <c r="B93" s="85">
        <v>44.8</v>
      </c>
      <c r="C93" s="85">
        <v>21.5</v>
      </c>
      <c r="D93" s="85">
        <v>10.4</v>
      </c>
      <c r="E93" s="85">
        <v>9</v>
      </c>
      <c r="F93" s="85">
        <v>28</v>
      </c>
      <c r="G93" s="85">
        <v>28</v>
      </c>
      <c r="H93" s="85">
        <v>40.1</v>
      </c>
      <c r="I93" s="85">
        <v>54.8</v>
      </c>
      <c r="J93" s="85">
        <v>64</v>
      </c>
      <c r="K93" s="85">
        <v>56.9</v>
      </c>
      <c r="L93" s="85">
        <v>78</v>
      </c>
      <c r="M93" s="85">
        <v>69.599999999999994</v>
      </c>
      <c r="N93" s="85">
        <v>65</v>
      </c>
      <c r="O93" s="85">
        <v>59.9</v>
      </c>
      <c r="P93" s="85">
        <v>78</v>
      </c>
      <c r="Q93" s="85">
        <v>77.5</v>
      </c>
      <c r="R93" s="85">
        <v>71.8</v>
      </c>
      <c r="S93" s="85">
        <v>57.6</v>
      </c>
      <c r="T93" s="85">
        <v>70.3</v>
      </c>
      <c r="U93" s="85">
        <v>67.3</v>
      </c>
      <c r="V93" s="85">
        <v>79.400000000000006</v>
      </c>
      <c r="W93" s="85">
        <v>68.099999999999994</v>
      </c>
      <c r="X93" s="85">
        <v>70.900000000000006</v>
      </c>
      <c r="Y93" s="85">
        <v>63.6</v>
      </c>
      <c r="Z93" s="85">
        <v>79.2</v>
      </c>
      <c r="AA93" s="125">
        <v>76.900000000000006</v>
      </c>
      <c r="AB93" s="125">
        <v>85.6</v>
      </c>
      <c r="AC93" s="125">
        <v>70.3</v>
      </c>
      <c r="AD93" s="125">
        <v>8</v>
      </c>
      <c r="AE93" s="125">
        <v>13.5</v>
      </c>
      <c r="AF93" s="125">
        <v>13.5</v>
      </c>
      <c r="AG93" s="127"/>
      <c r="AH93" s="52">
        <f>IF(ABS(MAX(B93:AF93))&gt;ABS(MIN(B93:AF93)),MAX(B93:AF93),MIN(B93:AF93))</f>
        <v>85.6</v>
      </c>
      <c r="AI93" s="121">
        <f>INDEX($B$9:$AF$9,1,MATCH(AH93,B93:AF93,0))</f>
        <v>0.85416666666666663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999.14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18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18)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18)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910.34</v>
      </c>
      <c r="U203" s="173">
        <f t="shared" si="37"/>
        <v>888.04</v>
      </c>
      <c r="V203" s="173">
        <f t="shared" si="37"/>
        <v>815.43999999999994</v>
      </c>
      <c r="W203" s="173">
        <f t="shared" si="37"/>
        <v>784.74</v>
      </c>
      <c r="X203" s="173">
        <f t="shared" si="37"/>
        <v>780.24</v>
      </c>
      <c r="Y203" s="173">
        <f t="shared" si="37"/>
        <v>814.93999999999994</v>
      </c>
      <c r="Z203" s="173">
        <f t="shared" si="37"/>
        <v>812.34000000000015</v>
      </c>
      <c r="AA203" s="173">
        <f t="shared" si="37"/>
        <v>828.44</v>
      </c>
      <c r="AB203" s="173">
        <f t="shared" si="37"/>
        <v>881.74</v>
      </c>
      <c r="AC203" s="173">
        <f t="shared" si="37"/>
        <v>926.94</v>
      </c>
      <c r="AD203" s="173">
        <f t="shared" si="37"/>
        <v>992.54</v>
      </c>
      <c r="AE203" s="173">
        <f t="shared" si="37"/>
        <v>999.14</v>
      </c>
      <c r="AF203" s="173">
        <f t="shared" si="37"/>
        <v>1001.64</v>
      </c>
      <c r="AG203" s="173">
        <f t="shared" si="37"/>
        <v>1014.74</v>
      </c>
      <c r="AH203" s="173">
        <f t="shared" si="37"/>
        <v>1001.8399999999999</v>
      </c>
      <c r="AI203" s="173">
        <f t="shared" si="37"/>
        <v>1031.8399999999999</v>
      </c>
      <c r="AJ203" s="173">
        <f t="shared" si="37"/>
        <v>1045.04</v>
      </c>
      <c r="AK203" s="173">
        <f t="shared" si="37"/>
        <v>1025.3399999999999</v>
      </c>
      <c r="AL203" s="173">
        <f t="shared" si="37"/>
        <v>1021.64</v>
      </c>
      <c r="AM203" s="173">
        <f t="shared" si="37"/>
        <v>1047.94</v>
      </c>
      <c r="AN203" s="173">
        <f t="shared" si="37"/>
        <v>1059.0400000000002</v>
      </c>
      <c r="AO203" s="173">
        <f t="shared" si="37"/>
        <v>1039.74</v>
      </c>
      <c r="AP203" s="173">
        <f t="shared" si="37"/>
        <v>1055.24</v>
      </c>
      <c r="AQ203" s="173">
        <f t="shared" si="37"/>
        <v>1077.3400000000001</v>
      </c>
      <c r="AR203" s="173">
        <f t="shared" si="37"/>
        <v>1188.8399999999999</v>
      </c>
      <c r="AS203" s="173">
        <f t="shared" si="37"/>
        <v>1144.74</v>
      </c>
      <c r="AT203" s="173">
        <f t="shared" si="37"/>
        <v>1150.24</v>
      </c>
      <c r="AU203" s="173">
        <f t="shared" si="37"/>
        <v>1105.54</v>
      </c>
      <c r="AV203" s="173">
        <f t="shared" si="37"/>
        <v>1088.94</v>
      </c>
      <c r="AW203" s="173">
        <f t="shared" si="37"/>
        <v>957.6400000000001</v>
      </c>
      <c r="AX203" s="173">
        <f t="shared" si="37"/>
        <v>922.83999999999992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405" priority="231">
      <formula>S$9&gt;=20/24</formula>
    </cfRule>
    <cfRule type="expression" dxfId="3404" priority="232">
      <formula>AND(S$9&gt;=14/24,S$9&lt;20/24)</formula>
    </cfRule>
    <cfRule type="expression" dxfId="3403" priority="233">
      <formula>AND(S$9&gt;=8/24,S$9&lt;14/24)</formula>
    </cfRule>
    <cfRule type="expression" dxfId="3402" priority="234">
      <formula>S$9&lt;8/24</formula>
    </cfRule>
  </conditionalFormatting>
  <conditionalFormatting sqref="B8:AF10 AA76:AF76 B76:Q76 L37:Z38 L36:Q36 B53:AF53 B77:AF77 C183:AF189 M42 N40:Q42 L34:Q34 M43:Q45 L39:Q39 V40:W41 S39:W39 X39:Z41 B60:B64 R12:T12 B65:AF75 U12:Z13 C60:C63 B58:C58 F58:K58 D58:E63 B54:K57 F59:H63 P78:Q78 N42:N45 M36:N39 O36:O45 L55:O58 B78:O85 Q36:Q45 R55:T56 P55:Q64 P79:Z85 L50:AF52 AA54:AF64 AA78:AF85">
    <cfRule type="expression" dxfId="3401" priority="227">
      <formula>B$9&gt;=20/24</formula>
    </cfRule>
    <cfRule type="expression" dxfId="3400" priority="228">
      <formula>AND(B$9&gt;=14/24,B$9&lt;20/24)</formula>
    </cfRule>
    <cfRule type="expression" dxfId="3399" priority="229">
      <formula>AND(B$9&gt;=8/24,B$9&lt;14/24)</formula>
    </cfRule>
    <cfRule type="expression" dxfId="3398" priority="230">
      <formula>B$9&lt;8/24</formula>
    </cfRule>
  </conditionalFormatting>
  <conditionalFormatting sqref="B181:AF181">
    <cfRule type="expression" dxfId="3397" priority="223">
      <formula>B$9&gt;=20/24</formula>
    </cfRule>
    <cfRule type="expression" dxfId="3396" priority="224">
      <formula>AND(B$9&gt;=14/24,B$9&lt;20/24)</formula>
    </cfRule>
    <cfRule type="expression" dxfId="3395" priority="225">
      <formula>AND(B$9&gt;=8/24,B$9&lt;14/24)</formula>
    </cfRule>
    <cfRule type="expression" dxfId="3394" priority="226">
      <formula>B$9&lt;8/24</formula>
    </cfRule>
  </conditionalFormatting>
  <conditionalFormatting sqref="AL4:AL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393" priority="218">
      <formula>L$9&gt;=20/24</formula>
    </cfRule>
    <cfRule type="expression" dxfId="3392" priority="219">
      <formula>AND(L$9&gt;=14/24,L$9&lt;20/24)</formula>
    </cfRule>
    <cfRule type="expression" dxfId="3391" priority="220">
      <formula>AND(L$9&gt;=8/24,L$9&lt;14/24)</formula>
    </cfRule>
    <cfRule type="expression" dxfId="3390" priority="221">
      <formula>L$9&lt;8/24</formula>
    </cfRule>
  </conditionalFormatting>
  <conditionalFormatting sqref="L40:O41">
    <cfRule type="expression" dxfId="3389" priority="214">
      <formula>L$9&gt;=20/24</formula>
    </cfRule>
    <cfRule type="expression" dxfId="3388" priority="215">
      <formula>AND(L$9&gt;=14/24,L$9&lt;20/24)</formula>
    </cfRule>
    <cfRule type="expression" dxfId="3387" priority="216">
      <formula>AND(L$9&gt;=8/24,L$9&lt;14/24)</formula>
    </cfRule>
    <cfRule type="expression" dxfId="3386" priority="217">
      <formula>L$9&lt;8/24</formula>
    </cfRule>
  </conditionalFormatting>
  <conditionalFormatting sqref="U14:Z14">
    <cfRule type="expression" dxfId="3385" priority="210">
      <formula>U$9&gt;=20/24</formula>
    </cfRule>
    <cfRule type="expression" dxfId="3384" priority="211">
      <formula>AND(U$9&gt;=14/24,U$9&lt;20/24)</formula>
    </cfRule>
    <cfRule type="expression" dxfId="3383" priority="212">
      <formula>AND(U$9&gt;=8/24,U$9&lt;14/24)</formula>
    </cfRule>
    <cfRule type="expression" dxfId="3382" priority="213">
      <formula>U$9&lt;8/24</formula>
    </cfRule>
  </conditionalFormatting>
  <conditionalFormatting sqref="R36:Z36">
    <cfRule type="expression" dxfId="3381" priority="206">
      <formula>R$9&gt;=20/24</formula>
    </cfRule>
    <cfRule type="expression" dxfId="3380" priority="207">
      <formula>AND(R$9&gt;=14/24,R$9&lt;20/24)</formula>
    </cfRule>
    <cfRule type="expression" dxfId="3379" priority="208">
      <formula>AND(R$9&gt;=8/24,R$9&lt;14/24)</formula>
    </cfRule>
    <cfRule type="expression" dxfId="3378" priority="209">
      <formula>R$9&lt;8/24</formula>
    </cfRule>
  </conditionalFormatting>
  <conditionalFormatting sqref="R54:Z54">
    <cfRule type="expression" dxfId="3377" priority="202">
      <formula>R$9&gt;=20/24</formula>
    </cfRule>
    <cfRule type="expression" dxfId="3376" priority="203">
      <formula>AND(R$9&gt;=14/24,R$9&lt;20/24)</formula>
    </cfRule>
    <cfRule type="expression" dxfId="3375" priority="204">
      <formula>AND(R$9&gt;=8/24,R$9&lt;14/24)</formula>
    </cfRule>
    <cfRule type="expression" dxfId="3374" priority="205">
      <formula>R$9&lt;8/24</formula>
    </cfRule>
  </conditionalFormatting>
  <conditionalFormatting sqref="R76:Z76">
    <cfRule type="expression" dxfId="3373" priority="198">
      <formula>R$9&gt;=20/24</formula>
    </cfRule>
    <cfRule type="expression" dxfId="3372" priority="199">
      <formula>AND(R$9&gt;=14/24,R$9&lt;20/24)</formula>
    </cfRule>
    <cfRule type="expression" dxfId="3371" priority="200">
      <formula>AND(R$9&gt;=8/24,R$9&lt;14/24)</formula>
    </cfRule>
    <cfRule type="expression" dxfId="3370" priority="201">
      <formula>R$9&lt;8/24</formula>
    </cfRule>
  </conditionalFormatting>
  <conditionalFormatting sqref="R78:Z78">
    <cfRule type="expression" dxfId="3369" priority="194">
      <formula>R$9&gt;=20/24</formula>
    </cfRule>
    <cfRule type="expression" dxfId="3368" priority="195">
      <formula>AND(R$9&gt;=14/24,R$9&lt;20/24)</formula>
    </cfRule>
    <cfRule type="expression" dxfId="3367" priority="196">
      <formula>AND(R$9&gt;=8/24,R$9&lt;14/24)</formula>
    </cfRule>
    <cfRule type="expression" dxfId="3366" priority="197">
      <formula>R$9&lt;8/24</formula>
    </cfRule>
  </conditionalFormatting>
  <conditionalFormatting sqref="R26:Z30">
    <cfRule type="expression" dxfId="3365" priority="190">
      <formula>R$9&gt;=20/24</formula>
    </cfRule>
    <cfRule type="expression" dxfId="3364" priority="191">
      <formula>AND(R$9&gt;=14/24,R$9&lt;20/24)</formula>
    </cfRule>
    <cfRule type="expression" dxfId="3363" priority="192">
      <formula>AND(R$9&gt;=8/24,R$9&lt;14/24)</formula>
    </cfRule>
    <cfRule type="expression" dxfId="3362" priority="193">
      <formula>R$9&lt;8/24</formula>
    </cfRule>
  </conditionalFormatting>
  <conditionalFormatting sqref="L46:Q46">
    <cfRule type="expression" dxfId="3361" priority="186">
      <formula>L$9&gt;=20/24</formula>
    </cfRule>
    <cfRule type="expression" dxfId="3360" priority="187">
      <formula>AND(L$9&gt;=14/24,L$9&lt;20/24)</formula>
    </cfRule>
    <cfRule type="expression" dxfId="3359" priority="188">
      <formula>AND(L$9&gt;=8/24,L$9&lt;14/24)</formula>
    </cfRule>
    <cfRule type="expression" dxfId="3358" priority="189">
      <formula>L$9&lt;8/24</formula>
    </cfRule>
  </conditionalFormatting>
  <conditionalFormatting sqref="L47:Q47">
    <cfRule type="expression" dxfId="3357" priority="182">
      <formula>L$9&gt;=20/24</formula>
    </cfRule>
    <cfRule type="expression" dxfId="3356" priority="183">
      <formula>AND(L$9&gt;=14/24,L$9&lt;20/24)</formula>
    </cfRule>
    <cfRule type="expression" dxfId="3355" priority="184">
      <formula>AND(L$9&gt;=8/24,L$9&lt;14/24)</formula>
    </cfRule>
    <cfRule type="expression" dxfId="3354" priority="185">
      <formula>L$9&lt;8/24</formula>
    </cfRule>
  </conditionalFormatting>
  <conditionalFormatting sqref="L42:O45">
    <cfRule type="expression" dxfId="3353" priority="178">
      <formula>L$9&gt;=20/24</formula>
    </cfRule>
    <cfRule type="expression" dxfId="3352" priority="179">
      <formula>AND(L$9&gt;=14/24,L$9&lt;20/24)</formula>
    </cfRule>
    <cfRule type="expression" dxfId="3351" priority="180">
      <formula>AND(L$9&gt;=8/24,L$9&lt;14/24)</formula>
    </cfRule>
    <cfRule type="expression" dxfId="3350" priority="181">
      <formula>L$9&lt;8/24</formula>
    </cfRule>
  </conditionalFormatting>
  <conditionalFormatting sqref="R34:AD34">
    <cfRule type="expression" dxfId="3349" priority="174">
      <formula>R$9&gt;=20/24</formula>
    </cfRule>
    <cfRule type="expression" dxfId="3348" priority="175">
      <formula>AND(R$9&gt;=14/24,R$9&lt;20/24)</formula>
    </cfRule>
    <cfRule type="expression" dxfId="3347" priority="176">
      <formula>AND(R$9&gt;=8/24,R$9&lt;14/24)</formula>
    </cfRule>
    <cfRule type="expression" dxfId="3346" priority="177">
      <formula>R$9&lt;8/24</formula>
    </cfRule>
  </conditionalFormatting>
  <conditionalFormatting sqref="R13:T14 R16:Z17 T13:Z13 R21:AF31 R19:AF19">
    <cfRule type="expression" dxfId="3345" priority="170">
      <formula>R$9&gt;=20/24</formula>
    </cfRule>
    <cfRule type="expression" dxfId="3344" priority="171">
      <formula>AND(R$9&gt;=14/24,R$9&lt;20/24)</formula>
    </cfRule>
    <cfRule type="expression" dxfId="3343" priority="172">
      <formula>AND(R$9&gt;=8/24,R$9&lt;14/24)</formula>
    </cfRule>
    <cfRule type="expression" dxfId="3342" priority="173">
      <formula>R$9&lt;8/24</formula>
    </cfRule>
  </conditionalFormatting>
  <conditionalFormatting sqref="R39:R45 S40:U45 V42:Z45 T41:Z41 S43:Z45">
    <cfRule type="expression" dxfId="3341" priority="166">
      <formula>R$9&gt;=20/24</formula>
    </cfRule>
    <cfRule type="expression" dxfId="3340" priority="167">
      <formula>AND(R$9&gt;=14/24,R$9&lt;20/24)</formula>
    </cfRule>
    <cfRule type="expression" dxfId="3339" priority="168">
      <formula>AND(R$9&gt;=8/24,R$9&lt;14/24)</formula>
    </cfRule>
    <cfRule type="expression" dxfId="3338" priority="169">
      <formula>R$9&lt;8/24</formula>
    </cfRule>
  </conditionalFormatting>
  <conditionalFormatting sqref="R46:Z46">
    <cfRule type="expression" dxfId="3337" priority="162">
      <formula>R$9&gt;=20/24</formula>
    </cfRule>
    <cfRule type="expression" dxfId="3336" priority="163">
      <formula>AND(R$9&gt;=14/24,R$9&lt;20/24)</formula>
    </cfRule>
    <cfRule type="expression" dxfId="3335" priority="164">
      <formula>AND(R$9&gt;=8/24,R$9&lt;14/24)</formula>
    </cfRule>
    <cfRule type="expression" dxfId="3334" priority="165">
      <formula>R$9&lt;8/24</formula>
    </cfRule>
  </conditionalFormatting>
  <conditionalFormatting sqref="R47:Z47">
    <cfRule type="expression" dxfId="3333" priority="158">
      <formula>R$9&gt;=20/24</formula>
    </cfRule>
    <cfRule type="expression" dxfId="3332" priority="159">
      <formula>AND(R$9&gt;=14/24,R$9&lt;20/24)</formula>
    </cfRule>
    <cfRule type="expression" dxfId="3331" priority="160">
      <formula>AND(R$9&gt;=8/24,R$9&lt;14/24)</formula>
    </cfRule>
    <cfRule type="expression" dxfId="3330" priority="161">
      <formula>R$9&lt;8/24</formula>
    </cfRule>
  </conditionalFormatting>
  <conditionalFormatting sqref="R57:Z64">
    <cfRule type="expression" dxfId="3329" priority="154">
      <formula>R$9&gt;=20/24</formula>
    </cfRule>
    <cfRule type="expression" dxfId="3328" priority="155">
      <formula>AND(R$9&gt;=14/24,R$9&lt;20/24)</formula>
    </cfRule>
    <cfRule type="expression" dxfId="3327" priority="156">
      <formula>AND(R$9&gt;=8/24,R$9&lt;14/24)</formula>
    </cfRule>
    <cfRule type="expression" dxfId="3326" priority="157">
      <formula>R$9&lt;8/24</formula>
    </cfRule>
  </conditionalFormatting>
  <conditionalFormatting sqref="AA89:AF92">
    <cfRule type="expression" dxfId="3325" priority="150">
      <formula>AA$9&gt;=20/24</formula>
    </cfRule>
    <cfRule type="expression" dxfId="3324" priority="151">
      <formula>AND(AA$9&gt;=14/24,AA$9&lt;20/24)</formula>
    </cfRule>
    <cfRule type="expression" dxfId="3323" priority="152">
      <formula>AND(AA$9&gt;=8/24,AA$9&lt;14/24)</formula>
    </cfRule>
    <cfRule type="expression" dxfId="3322" priority="153">
      <formula>AA$9&lt;8/24</formula>
    </cfRule>
  </conditionalFormatting>
  <conditionalFormatting sqref="B59:C59 H64:K64 I59:O63">
    <cfRule type="expression" dxfId="3321" priority="146">
      <formula>B$9&gt;=20/24</formula>
    </cfRule>
    <cfRule type="expression" dxfId="3320" priority="147">
      <formula>AND(B$9&gt;=14/24,B$9&lt;20/24)</formula>
    </cfRule>
    <cfRule type="expression" dxfId="3319" priority="148">
      <formula>AND(B$9&gt;=8/24,B$9&lt;14/24)</formula>
    </cfRule>
    <cfRule type="expression" dxfId="3318" priority="149">
      <formula>B$9&lt;8/24</formula>
    </cfRule>
  </conditionalFormatting>
  <conditionalFormatting sqref="B89:F92 H89:K92">
    <cfRule type="expression" dxfId="3317" priority="142">
      <formula>B$9&gt;=20/24</formula>
    </cfRule>
    <cfRule type="expression" dxfId="3316" priority="143">
      <formula>AND(B$9&gt;=14/24,B$9&lt;20/24)</formula>
    </cfRule>
    <cfRule type="expression" dxfId="3315" priority="144">
      <formula>AND(B$9&gt;=8/24,B$9&lt;14/24)</formula>
    </cfRule>
    <cfRule type="expression" dxfId="3314" priority="145">
      <formula>B$9&lt;8/24</formula>
    </cfRule>
  </conditionalFormatting>
  <conditionalFormatting sqref="L89:Q92">
    <cfRule type="expression" dxfId="3313" priority="138">
      <formula>L$9&gt;=20/24</formula>
    </cfRule>
    <cfRule type="expression" dxfId="3312" priority="139">
      <formula>AND(L$9&gt;=14/24,L$9&lt;20/24)</formula>
    </cfRule>
    <cfRule type="expression" dxfId="3311" priority="140">
      <formula>AND(L$9&gt;=8/24,L$9&lt;14/24)</formula>
    </cfRule>
    <cfRule type="expression" dxfId="3310" priority="141">
      <formula>L$9&lt;8/24</formula>
    </cfRule>
  </conditionalFormatting>
  <conditionalFormatting sqref="R89:Z92">
    <cfRule type="expression" dxfId="3309" priority="134">
      <formula>R$9&gt;=20/24</formula>
    </cfRule>
    <cfRule type="expression" dxfId="3308" priority="135">
      <formula>AND(R$9&gt;=14/24,R$9&lt;20/24)</formula>
    </cfRule>
    <cfRule type="expression" dxfId="3307" priority="136">
      <formula>AND(R$9&gt;=8/24,R$9&lt;14/24)</formula>
    </cfRule>
    <cfRule type="expression" dxfId="3306" priority="137">
      <formula>R$9&lt;8/24</formula>
    </cfRule>
  </conditionalFormatting>
  <conditionalFormatting sqref="G22:G28 G30:G31 D21:G21 D22:F23 B29:G29 B21:C23 H21:K31 B12:K14 B16:K17 B19:K19 R21:AF31 R19:AF19 R16:AF17 R12:AF14 B34:AF53">
    <cfRule type="expression" dxfId="3305" priority="133">
      <formula>B12&gt;$AG12</formula>
    </cfRule>
  </conditionalFormatting>
  <conditionalFormatting sqref="T202:AX202">
    <cfRule type="expression" dxfId="3304" priority="129">
      <formula>T$9&gt;=20/24</formula>
    </cfRule>
    <cfRule type="expression" dxfId="3303" priority="130">
      <formula>AND(T$9&gt;=14/24,T$9&lt;20/24)</formula>
    </cfRule>
    <cfRule type="expression" dxfId="3302" priority="131">
      <formula>AND(T$9&gt;=8/24,T$9&lt;14/24)</formula>
    </cfRule>
    <cfRule type="expression" dxfId="3301" priority="132">
      <formula>T$9&lt;8/24</formula>
    </cfRule>
  </conditionalFormatting>
  <conditionalFormatting sqref="A12:A14 A94:A100 A16:A17 A21:A31 A106:A143 A102:A104 A146:A190 A19 A33:A92">
    <cfRule type="expression" dxfId="3300" priority="128">
      <formula>$AH12=0</formula>
    </cfRule>
  </conditionalFormatting>
  <conditionalFormatting sqref="AA93:AF93">
    <cfRule type="expression" dxfId="3299" priority="124">
      <formula>AA$9&gt;=20/24</formula>
    </cfRule>
    <cfRule type="expression" dxfId="3298" priority="125">
      <formula>AND(AA$9&gt;=14/24,AA$9&lt;20/24)</formula>
    </cfRule>
    <cfRule type="expression" dxfId="3297" priority="126">
      <formula>AND(AA$9&gt;=8/24,AA$9&lt;14/24)</formula>
    </cfRule>
    <cfRule type="expression" dxfId="3296" priority="127">
      <formula>AA$9&lt;8/24</formula>
    </cfRule>
  </conditionalFormatting>
  <conditionalFormatting sqref="B93:F93 H93:K93">
    <cfRule type="expression" dxfId="3295" priority="120">
      <formula>B$9&gt;=20/24</formula>
    </cfRule>
    <cfRule type="expression" dxfId="3294" priority="121">
      <formula>AND(B$9&gt;=14/24,B$9&lt;20/24)</formula>
    </cfRule>
    <cfRule type="expression" dxfId="3293" priority="122">
      <formula>AND(B$9&gt;=8/24,B$9&lt;14/24)</formula>
    </cfRule>
    <cfRule type="expression" dxfId="3292" priority="123">
      <formula>B$9&lt;8/24</formula>
    </cfRule>
  </conditionalFormatting>
  <conditionalFormatting sqref="L93:Q93">
    <cfRule type="expression" dxfId="3291" priority="116">
      <formula>L$9&gt;=20/24</formula>
    </cfRule>
    <cfRule type="expression" dxfId="3290" priority="117">
      <formula>AND(L$9&gt;=14/24,L$9&lt;20/24)</formula>
    </cfRule>
    <cfRule type="expression" dxfId="3289" priority="118">
      <formula>AND(L$9&gt;=8/24,L$9&lt;14/24)</formula>
    </cfRule>
    <cfRule type="expression" dxfId="3288" priority="119">
      <formula>L$9&lt;8/24</formula>
    </cfRule>
  </conditionalFormatting>
  <conditionalFormatting sqref="R93:Z93">
    <cfRule type="expression" dxfId="3287" priority="112">
      <formula>R$9&gt;=20/24</formula>
    </cfRule>
    <cfRule type="expression" dxfId="3286" priority="113">
      <formula>AND(R$9&gt;=14/24,R$9&lt;20/24)</formula>
    </cfRule>
    <cfRule type="expression" dxfId="3285" priority="114">
      <formula>AND(R$9&gt;=8/24,R$9&lt;14/24)</formula>
    </cfRule>
    <cfRule type="expression" dxfId="3284" priority="115">
      <formula>R$9&lt;8/24</formula>
    </cfRule>
  </conditionalFormatting>
  <conditionalFormatting sqref="A93">
    <cfRule type="expression" dxfId="3283" priority="111">
      <formula>$AH93=0</formula>
    </cfRule>
  </conditionalFormatting>
  <conditionalFormatting sqref="D31:F31 B24:C28 B30:C31">
    <cfRule type="expression" dxfId="3282" priority="107">
      <formula>B$9&gt;=20/24</formula>
    </cfRule>
    <cfRule type="expression" dxfId="3281" priority="108">
      <formula>AND(B$9&gt;=14/24,B$9&lt;20/24)</formula>
    </cfRule>
    <cfRule type="expression" dxfId="3280" priority="109">
      <formula>AND(B$9&gt;=8/24,B$9&lt;14/24)</formula>
    </cfRule>
    <cfRule type="expression" dxfId="3279" priority="110">
      <formula>B$9&lt;8/24</formula>
    </cfRule>
  </conditionalFormatting>
  <conditionalFormatting sqref="D31:F31 B33:AF33 B24:C28 B30:C31">
    <cfRule type="expression" dxfId="3278" priority="106">
      <formula>B24&gt;$AG24</formula>
    </cfRule>
  </conditionalFormatting>
  <conditionalFormatting sqref="B33:AF33">
    <cfRule type="expression" dxfId="3277" priority="102">
      <formula>B$9&gt;=20/24</formula>
    </cfRule>
    <cfRule type="expression" dxfId="3276" priority="103">
      <formula>AND(B$9&gt;=14/24,B$9&lt;20/24)</formula>
    </cfRule>
    <cfRule type="expression" dxfId="3275" priority="104">
      <formula>AND(B$9&gt;=8/24,B$9&lt;14/24)</formula>
    </cfRule>
    <cfRule type="expression" dxfId="3274" priority="105">
      <formula>B$9&lt;8/24</formula>
    </cfRule>
  </conditionalFormatting>
  <conditionalFormatting sqref="D24:F28 D30:F30">
    <cfRule type="expression" dxfId="3273" priority="98">
      <formula>D$9&gt;=20/24</formula>
    </cfRule>
    <cfRule type="expression" dxfId="3272" priority="99">
      <formula>AND(D$9&gt;=14/24,D$9&lt;20/24)</formula>
    </cfRule>
    <cfRule type="expression" dxfId="3271" priority="100">
      <formula>AND(D$9&gt;=8/24,D$9&lt;14/24)</formula>
    </cfRule>
    <cfRule type="expression" dxfId="3270" priority="101">
      <formula>D$9&lt;8/24</formula>
    </cfRule>
  </conditionalFormatting>
  <conditionalFormatting sqref="D24:F28 D30:F30">
    <cfRule type="expression" dxfId="3269" priority="97">
      <formula>D24&gt;$AG24</formula>
    </cfRule>
  </conditionalFormatting>
  <conditionalFormatting sqref="C64:G64">
    <cfRule type="expression" dxfId="3268" priority="93">
      <formula>C$9&gt;=20/24</formula>
    </cfRule>
    <cfRule type="expression" dxfId="3267" priority="94">
      <formula>AND(C$9&gt;=14/24,C$9&lt;20/24)</formula>
    </cfRule>
    <cfRule type="expression" dxfId="3266" priority="95">
      <formula>AND(C$9&gt;=8/24,C$9&lt;14/24)</formula>
    </cfRule>
    <cfRule type="expression" dxfId="3265" priority="96">
      <formula>C$9&lt;8/24</formula>
    </cfRule>
  </conditionalFormatting>
  <conditionalFormatting sqref="L64:O64">
    <cfRule type="expression" dxfId="3264" priority="89">
      <formula>L$9&gt;=20/24</formula>
    </cfRule>
    <cfRule type="expression" dxfId="3263" priority="90">
      <formula>AND(L$9&gt;=14/24,L$9&lt;20/24)</formula>
    </cfRule>
    <cfRule type="expression" dxfId="3262" priority="91">
      <formula>AND(L$9&gt;=8/24,L$9&lt;14/24)</formula>
    </cfRule>
    <cfRule type="expression" dxfId="3261" priority="92">
      <formula>L$9&lt;8/24</formula>
    </cfRule>
  </conditionalFormatting>
  <conditionalFormatting sqref="AL15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3260" priority="84">
      <formula>U$9&gt;=20/24</formula>
    </cfRule>
    <cfRule type="expression" dxfId="3259" priority="85">
      <formula>AND(U$9&gt;=14/24,U$9&lt;20/24)</formula>
    </cfRule>
    <cfRule type="expression" dxfId="3258" priority="86">
      <formula>AND(U$9&gt;=8/24,U$9&lt;14/24)</formula>
    </cfRule>
    <cfRule type="expression" dxfId="3257" priority="87">
      <formula>U$9&lt;8/24</formula>
    </cfRule>
  </conditionalFormatting>
  <conditionalFormatting sqref="R15:Z15">
    <cfRule type="expression" dxfId="3256" priority="76">
      <formula>R$9&gt;=20/24</formula>
    </cfRule>
    <cfRule type="expression" dxfId="3255" priority="77">
      <formula>AND(R$9&gt;=14/24,R$9&lt;20/24)</formula>
    </cfRule>
    <cfRule type="expression" dxfId="3254" priority="78">
      <formula>AND(R$9&gt;=8/24,R$9&lt;14/24)</formula>
    </cfRule>
    <cfRule type="expression" dxfId="3253" priority="79">
      <formula>R$9&lt;8/24</formula>
    </cfRule>
  </conditionalFormatting>
  <conditionalFormatting sqref="B15:K15 R15:AF15">
    <cfRule type="expression" dxfId="3252" priority="75">
      <formula>B15&gt;$AG15</formula>
    </cfRule>
  </conditionalFormatting>
  <conditionalFormatting sqref="A15">
    <cfRule type="expression" dxfId="3251" priority="74">
      <formula>$AH15=0</formula>
    </cfRule>
  </conditionalFormatting>
  <conditionalFormatting sqref="AL20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R20:Z20">
    <cfRule type="expression" dxfId="3250" priority="69">
      <formula>R$9&gt;=20/24</formula>
    </cfRule>
    <cfRule type="expression" dxfId="3249" priority="70">
      <formula>AND(R$9&gt;=14/24,R$9&lt;20/24)</formula>
    </cfRule>
    <cfRule type="expression" dxfId="3248" priority="71">
      <formula>AND(R$9&gt;=8/24,R$9&lt;14/24)</formula>
    </cfRule>
    <cfRule type="expression" dxfId="3247" priority="72">
      <formula>R$9&lt;8/24</formula>
    </cfRule>
  </conditionalFormatting>
  <conditionalFormatting sqref="B20:K20 R20:AF20">
    <cfRule type="expression" dxfId="3246" priority="68">
      <formula>B20&gt;$AG20</formula>
    </cfRule>
  </conditionalFormatting>
  <conditionalFormatting sqref="A20">
    <cfRule type="expression" dxfId="3245" priority="67">
      <formula>$AH20=0</formula>
    </cfRule>
  </conditionalFormatting>
  <conditionalFormatting sqref="A105">
    <cfRule type="expression" dxfId="3244" priority="66">
      <formula>$AH105=0</formula>
    </cfRule>
  </conditionalFormatting>
  <conditionalFormatting sqref="A101">
    <cfRule type="expression" dxfId="3243" priority="65">
      <formula>$AH101=0</formula>
    </cfRule>
  </conditionalFormatting>
  <conditionalFormatting sqref="A144:A145">
    <cfRule type="expression" dxfId="3242" priority="64">
      <formula>$AH144=0</formula>
    </cfRule>
  </conditionalFormatting>
  <conditionalFormatting sqref="AL18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R18:Z18">
    <cfRule type="expression" dxfId="3241" priority="59">
      <formula>R$9&gt;=20/24</formula>
    </cfRule>
    <cfRule type="expression" dxfId="3240" priority="60">
      <formula>AND(R$9&gt;=14/24,R$9&lt;20/24)</formula>
    </cfRule>
    <cfRule type="expression" dxfId="3239" priority="61">
      <formula>AND(R$9&gt;=8/24,R$9&lt;14/24)</formula>
    </cfRule>
    <cfRule type="expression" dxfId="3238" priority="62">
      <formula>R$9&lt;8/24</formula>
    </cfRule>
  </conditionalFormatting>
  <conditionalFormatting sqref="B18:K18 R18:AF18">
    <cfRule type="expression" dxfId="3237" priority="58">
      <formula>B18&gt;$AG18</formula>
    </cfRule>
  </conditionalFormatting>
  <conditionalFormatting sqref="A18">
    <cfRule type="expression" dxfId="3236" priority="57">
      <formula>$AH18=0</formula>
    </cfRule>
  </conditionalFormatting>
  <conditionalFormatting sqref="AL11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3235" priority="52">
      <formula>L$9&gt;=20/24</formula>
    </cfRule>
    <cfRule type="expression" dxfId="3234" priority="53">
      <formula>AND(L$9&gt;=14/24,L$9&lt;20/24)</formula>
    </cfRule>
    <cfRule type="expression" dxfId="3233" priority="54">
      <formula>AND(L$9&gt;=8/24,L$9&lt;14/24)</formula>
    </cfRule>
    <cfRule type="expression" dxfId="3232" priority="55">
      <formula>L$9&lt;8/24</formula>
    </cfRule>
  </conditionalFormatting>
  <conditionalFormatting sqref="B11:AF11">
    <cfRule type="expression" dxfId="3231" priority="51">
      <formula>B11&gt;$AG11</formula>
    </cfRule>
  </conditionalFormatting>
  <conditionalFormatting sqref="A11">
    <cfRule type="expression" dxfId="3230" priority="50">
      <formula>$AH11=0</formula>
    </cfRule>
  </conditionalFormatting>
  <conditionalFormatting sqref="R32:AF32">
    <cfRule type="expression" dxfId="3229" priority="42">
      <formula>R$9&gt;=20/24</formula>
    </cfRule>
    <cfRule type="expression" dxfId="3228" priority="43">
      <formula>AND(R$9&gt;=14/24,R$9&lt;20/24)</formula>
    </cfRule>
    <cfRule type="expression" dxfId="3227" priority="44">
      <formula>AND(R$9&gt;=8/24,R$9&lt;14/24)</formula>
    </cfRule>
    <cfRule type="expression" dxfId="3226" priority="45">
      <formula>R$9&lt;8/24</formula>
    </cfRule>
  </conditionalFormatting>
  <conditionalFormatting sqref="G32:K32 R32:AF32">
    <cfRule type="expression" dxfId="3225" priority="41">
      <formula>G32&gt;$AG32</formula>
    </cfRule>
  </conditionalFormatting>
  <conditionalFormatting sqref="A32">
    <cfRule type="expression" dxfId="3224" priority="40">
      <formula>$AH32=0</formula>
    </cfRule>
  </conditionalFormatting>
  <conditionalFormatting sqref="B32:F32">
    <cfRule type="expression" dxfId="3223" priority="36">
      <formula>B$9&gt;=20/24</formula>
    </cfRule>
    <cfRule type="expression" dxfId="3222" priority="37">
      <formula>AND(B$9&gt;=14/24,B$9&lt;20/24)</formula>
    </cfRule>
    <cfRule type="expression" dxfId="3221" priority="38">
      <formula>AND(B$9&gt;=8/24,B$9&lt;14/24)</formula>
    </cfRule>
    <cfRule type="expression" dxfId="3220" priority="39">
      <formula>B$9&lt;8/24</formula>
    </cfRule>
  </conditionalFormatting>
  <conditionalFormatting sqref="B32:F32">
    <cfRule type="expression" dxfId="3219" priority="35">
      <formula>B32&gt;$AG32</formula>
    </cfRule>
  </conditionalFormatting>
  <conditionalFormatting sqref="AG48">
    <cfRule type="expression" dxfId="3218" priority="34">
      <formula>AG48&gt;$AG48</formula>
    </cfRule>
  </conditionalFormatting>
  <conditionalFormatting sqref="G89:G92">
    <cfRule type="expression" dxfId="3217" priority="30">
      <formula>G$9&gt;=20/24</formula>
    </cfRule>
    <cfRule type="expression" dxfId="3216" priority="31">
      <formula>AND(G$9&gt;=14/24,G$9&lt;20/24)</formula>
    </cfRule>
    <cfRule type="expression" dxfId="3215" priority="32">
      <formula>AND(G$9&gt;=8/24,G$9&lt;14/24)</formula>
    </cfRule>
    <cfRule type="expression" dxfId="3214" priority="33">
      <formula>G$9&lt;8/24</formula>
    </cfRule>
  </conditionalFormatting>
  <conditionalFormatting sqref="G93">
    <cfRule type="expression" dxfId="3213" priority="26">
      <formula>G$9&gt;=20/24</formula>
    </cfRule>
    <cfRule type="expression" dxfId="3212" priority="27">
      <formula>AND(G$9&gt;=14/24,G$9&lt;20/24)</formula>
    </cfRule>
    <cfRule type="expression" dxfId="3211" priority="28">
      <formula>AND(G$9&gt;=8/24,G$9&lt;14/24)</formula>
    </cfRule>
    <cfRule type="expression" dxfId="3210" priority="29">
      <formula>G$9&lt;8/24</formula>
    </cfRule>
  </conditionalFormatting>
  <conditionalFormatting sqref="L21:Q31 L19:Q19 L12:Q14 L16:Q17">
    <cfRule type="expression" dxfId="3209" priority="22">
      <formula>L$9&gt;=20/24</formula>
    </cfRule>
    <cfRule type="expression" dxfId="3208" priority="23">
      <formula>AND(L$9&gt;=14/24,L$9&lt;20/24)</formula>
    </cfRule>
    <cfRule type="expression" dxfId="3207" priority="24">
      <formula>AND(L$9&gt;=8/24,L$9&lt;14/24)</formula>
    </cfRule>
    <cfRule type="expression" dxfId="3206" priority="25">
      <formula>L$9&lt;8/24</formula>
    </cfRule>
  </conditionalFormatting>
  <conditionalFormatting sqref="L21:Q31 L19:Q19 L16:Q17 L12:Q14">
    <cfRule type="expression" dxfId="3205" priority="21">
      <formula>L12&gt;$AG12</formula>
    </cfRule>
  </conditionalFormatting>
  <conditionalFormatting sqref="L15:Q15">
    <cfRule type="expression" dxfId="3204" priority="17">
      <formula>L$9&gt;=20/24</formula>
    </cfRule>
    <cfRule type="expression" dxfId="3203" priority="18">
      <formula>AND(L$9&gt;=14/24,L$9&lt;20/24)</formula>
    </cfRule>
    <cfRule type="expression" dxfId="3202" priority="19">
      <formula>AND(L$9&gt;=8/24,L$9&lt;14/24)</formula>
    </cfRule>
    <cfRule type="expression" dxfId="3201" priority="20">
      <formula>L$9&lt;8/24</formula>
    </cfRule>
  </conditionalFormatting>
  <conditionalFormatting sqref="L15:Q15">
    <cfRule type="expression" dxfId="3200" priority="16">
      <formula>L15&gt;$AG15</formula>
    </cfRule>
  </conditionalFormatting>
  <conditionalFormatting sqref="L20:Q20">
    <cfRule type="expression" dxfId="3199" priority="12">
      <formula>L$9&gt;=20/24</formula>
    </cfRule>
    <cfRule type="expression" dxfId="3198" priority="13">
      <formula>AND(L$9&gt;=14/24,L$9&lt;20/24)</formula>
    </cfRule>
    <cfRule type="expression" dxfId="3197" priority="14">
      <formula>AND(L$9&gt;=8/24,L$9&lt;14/24)</formula>
    </cfRule>
    <cfRule type="expression" dxfId="3196" priority="15">
      <formula>L$9&lt;8/24</formula>
    </cfRule>
  </conditionalFormatting>
  <conditionalFormatting sqref="L20:Q20">
    <cfRule type="expression" dxfId="3195" priority="11">
      <formula>L20&gt;$AG20</formula>
    </cfRule>
  </conditionalFormatting>
  <conditionalFormatting sqref="L18:Q18">
    <cfRule type="expression" dxfId="3194" priority="7">
      <formula>L$9&gt;=20/24</formula>
    </cfRule>
    <cfRule type="expression" dxfId="3193" priority="8">
      <formula>AND(L$9&gt;=14/24,L$9&lt;20/24)</formula>
    </cfRule>
    <cfRule type="expression" dxfId="3192" priority="9">
      <formula>AND(L$9&gt;=8/24,L$9&lt;14/24)</formula>
    </cfRule>
    <cfRule type="expression" dxfId="3191" priority="10">
      <formula>L$9&lt;8/24</formula>
    </cfRule>
  </conditionalFormatting>
  <conditionalFormatting sqref="L18:Q18">
    <cfRule type="expression" dxfId="3190" priority="6">
      <formula>L18&gt;$AG18</formula>
    </cfRule>
  </conditionalFormatting>
  <conditionalFormatting sqref="L32:Q32">
    <cfRule type="expression" dxfId="3189" priority="2">
      <formula>L$9&gt;=20/24</formula>
    </cfRule>
    <cfRule type="expression" dxfId="3188" priority="3">
      <formula>AND(L$9&gt;=14/24,L$9&lt;20/24)</formula>
    </cfRule>
    <cfRule type="expression" dxfId="3187" priority="4">
      <formula>AND(L$9&gt;=8/24,L$9&lt;14/24)</formula>
    </cfRule>
    <cfRule type="expression" dxfId="3186" priority="5">
      <formula>L$9&lt;8/24</formula>
    </cfRule>
  </conditionalFormatting>
  <conditionalFormatting sqref="L32:Q32">
    <cfRule type="expression" dxfId="3185" priority="1">
      <formula>L32&gt;$AG32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A55" sqref="AA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19</v>
      </c>
      <c r="D4" s="257">
        <f ca="1">IFERROR(DATE(2021,6,14)+C4,"")</f>
        <v>44380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46.3</v>
      </c>
      <c r="C5" s="32">
        <f t="shared" ref="C5:AF5" si="0">C65</f>
        <v>45.9</v>
      </c>
      <c r="D5" s="32">
        <f t="shared" si="0"/>
        <v>30.7</v>
      </c>
      <c r="E5" s="32">
        <f t="shared" si="0"/>
        <v>4.3000000000000007</v>
      </c>
      <c r="F5" s="32">
        <f t="shared" si="0"/>
        <v>27.9</v>
      </c>
      <c r="G5" s="32">
        <f t="shared" si="0"/>
        <v>22</v>
      </c>
      <c r="H5" s="32">
        <f t="shared" si="0"/>
        <v>35</v>
      </c>
      <c r="I5" s="32">
        <f t="shared" si="0"/>
        <v>104</v>
      </c>
      <c r="J5" s="32">
        <f t="shared" si="0"/>
        <v>94.5</v>
      </c>
      <c r="K5" s="32">
        <f t="shared" si="0"/>
        <v>47</v>
      </c>
      <c r="L5" s="32">
        <f t="shared" si="0"/>
        <v>47</v>
      </c>
      <c r="M5" s="32">
        <f t="shared" si="0"/>
        <v>52.6</v>
      </c>
      <c r="N5" s="32">
        <f t="shared" si="0"/>
        <v>65.2</v>
      </c>
      <c r="O5" s="32">
        <f t="shared" si="0"/>
        <v>42.6</v>
      </c>
      <c r="P5" s="32">
        <f t="shared" si="0"/>
        <v>35.4</v>
      </c>
      <c r="Q5" s="32">
        <f t="shared" si="0"/>
        <v>78</v>
      </c>
      <c r="R5" s="32">
        <f t="shared" si="0"/>
        <v>149.6</v>
      </c>
      <c r="S5" s="32">
        <f t="shared" si="0"/>
        <v>164</v>
      </c>
      <c r="T5" s="32">
        <f t="shared" si="0"/>
        <v>122.5</v>
      </c>
      <c r="U5" s="32">
        <f t="shared" si="0"/>
        <v>185.4</v>
      </c>
      <c r="V5" s="32">
        <f t="shared" si="0"/>
        <v>167.8</v>
      </c>
      <c r="W5" s="32">
        <f t="shared" si="0"/>
        <v>135.69999999999999</v>
      </c>
      <c r="X5" s="32">
        <f t="shared" si="0"/>
        <v>147.70000000000002</v>
      </c>
      <c r="Y5" s="32">
        <f t="shared" si="0"/>
        <v>167.7</v>
      </c>
      <c r="Z5" s="32">
        <f t="shared" si="0"/>
        <v>204.10000000000002</v>
      </c>
      <c r="AA5" s="32">
        <f t="shared" si="0"/>
        <v>341.90000000000003</v>
      </c>
      <c r="AB5" s="32">
        <f t="shared" si="0"/>
        <v>302.10000000000002</v>
      </c>
      <c r="AC5" s="32">
        <f t="shared" si="0"/>
        <v>287.89999999999998</v>
      </c>
      <c r="AD5" s="32">
        <f t="shared" si="0"/>
        <v>238.29999999999998</v>
      </c>
      <c r="AE5" s="32">
        <f t="shared" si="0"/>
        <v>131.1</v>
      </c>
      <c r="AF5" s="32">
        <f t="shared" si="0"/>
        <v>131.4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6"/>
      <c r="E6" s="246"/>
      <c r="F6" s="246"/>
      <c r="G6" s="246"/>
      <c r="H6" s="246"/>
      <c r="I6" s="246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857MW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Load=720</v>
      </c>
      <c r="B7" s="36">
        <f t="shared" ref="B7:AF7" si="1">B71</f>
        <v>845.14</v>
      </c>
      <c r="C7" s="36">
        <f t="shared" si="1"/>
        <v>830.44</v>
      </c>
      <c r="D7" s="36">
        <f t="shared" si="1"/>
        <v>760.74</v>
      </c>
      <c r="E7" s="36">
        <f t="shared" si="1"/>
        <v>733.54</v>
      </c>
      <c r="F7" s="36">
        <f t="shared" si="1"/>
        <v>726.33999999999992</v>
      </c>
      <c r="G7" s="36">
        <f t="shared" si="1"/>
        <v>719.94</v>
      </c>
      <c r="H7" s="36">
        <f t="shared" si="1"/>
        <v>782.14</v>
      </c>
      <c r="I7" s="36">
        <f t="shared" si="1"/>
        <v>823.64</v>
      </c>
      <c r="J7" s="36">
        <f t="shared" si="1"/>
        <v>845.24</v>
      </c>
      <c r="K7" s="36">
        <f t="shared" si="1"/>
        <v>847.34</v>
      </c>
      <c r="L7" s="36">
        <f>L71</f>
        <v>857.04</v>
      </c>
      <c r="M7" s="36">
        <f t="shared" si="1"/>
        <v>842.94</v>
      </c>
      <c r="N7" s="36">
        <f t="shared" si="1"/>
        <v>846.14</v>
      </c>
      <c r="O7" s="36">
        <f t="shared" si="1"/>
        <v>862.24</v>
      </c>
      <c r="P7" s="36">
        <f t="shared" si="1"/>
        <v>855.04</v>
      </c>
      <c r="Q7" s="36">
        <f t="shared" si="1"/>
        <v>876.24</v>
      </c>
      <c r="R7" s="36">
        <f t="shared" si="1"/>
        <v>982.74</v>
      </c>
      <c r="S7" s="36">
        <f t="shared" si="1"/>
        <v>958.64</v>
      </c>
      <c r="T7" s="36">
        <f t="shared" si="1"/>
        <v>919.84</v>
      </c>
      <c r="U7" s="36">
        <f t="shared" si="1"/>
        <v>977.74</v>
      </c>
      <c r="V7" s="36">
        <f t="shared" si="1"/>
        <v>960.94</v>
      </c>
      <c r="W7" s="36">
        <f t="shared" si="1"/>
        <v>940.83999999999992</v>
      </c>
      <c r="X7" s="36">
        <f t="shared" si="1"/>
        <v>947.74</v>
      </c>
      <c r="Y7" s="36">
        <f t="shared" si="1"/>
        <v>970.54</v>
      </c>
      <c r="Z7" s="36">
        <f t="shared" si="1"/>
        <v>1065.54</v>
      </c>
      <c r="AA7" s="36">
        <f t="shared" si="1"/>
        <v>1203.44</v>
      </c>
      <c r="AB7" s="36">
        <f t="shared" si="1"/>
        <v>1159.54</v>
      </c>
      <c r="AC7" s="36">
        <f t="shared" si="1"/>
        <v>1146.44</v>
      </c>
      <c r="AD7" s="36">
        <f t="shared" si="1"/>
        <v>1094.3399999999999</v>
      </c>
      <c r="AE7" s="36">
        <f t="shared" si="1"/>
        <v>1001.14</v>
      </c>
      <c r="AF7" s="36">
        <f t="shared" si="1"/>
        <v>1023.24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60.3</v>
      </c>
      <c r="C12" s="48">
        <v>60.3</v>
      </c>
      <c r="D12" s="48">
        <v>60.9</v>
      </c>
      <c r="E12" s="48">
        <v>60.7</v>
      </c>
      <c r="F12" s="48">
        <v>58.3</v>
      </c>
      <c r="G12" s="48">
        <v>58.3</v>
      </c>
      <c r="H12" s="48">
        <v>58.9</v>
      </c>
      <c r="I12" s="48">
        <v>60.9</v>
      </c>
      <c r="J12" s="48">
        <v>60.9</v>
      </c>
      <c r="K12" s="48">
        <v>60.6</v>
      </c>
      <c r="L12" s="49">
        <v>60.6</v>
      </c>
      <c r="M12" s="49">
        <v>60.6</v>
      </c>
      <c r="N12" s="49">
        <v>59.2</v>
      </c>
      <c r="O12" s="49">
        <v>60.6</v>
      </c>
      <c r="P12" s="49">
        <v>60.6</v>
      </c>
      <c r="Q12" s="49">
        <v>60.6</v>
      </c>
      <c r="R12" s="49">
        <v>60.6</v>
      </c>
      <c r="S12" s="49">
        <v>60.6</v>
      </c>
      <c r="T12" s="49">
        <v>60.6</v>
      </c>
      <c r="U12" s="49">
        <v>60.6</v>
      </c>
      <c r="V12" s="49">
        <v>60.6</v>
      </c>
      <c r="W12" s="49">
        <v>60.6</v>
      </c>
      <c r="X12" s="49">
        <v>60.6</v>
      </c>
      <c r="Y12" s="49">
        <v>60.6</v>
      </c>
      <c r="Z12" s="49">
        <v>60.6</v>
      </c>
      <c r="AA12" s="48">
        <v>60.6</v>
      </c>
      <c r="AB12" s="48">
        <v>60.2</v>
      </c>
      <c r="AC12" s="48">
        <v>61.4</v>
      </c>
      <c r="AD12" s="48">
        <v>60.7</v>
      </c>
      <c r="AE12" s="48">
        <v>58.9</v>
      </c>
      <c r="AF12" s="48">
        <v>59.2</v>
      </c>
      <c r="AG12" s="51">
        <v>60</v>
      </c>
      <c r="AH12" s="52">
        <f>MAX(B12:AF12)</f>
        <v>61.4</v>
      </c>
      <c r="AI12" s="53">
        <f>MIN(B12:AF12)</f>
        <v>58.3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46.6</v>
      </c>
      <c r="C14" s="56">
        <v>47</v>
      </c>
      <c r="D14" s="56">
        <v>45.9</v>
      </c>
      <c r="E14" s="56">
        <v>45.4</v>
      </c>
      <c r="F14" s="56">
        <v>46</v>
      </c>
      <c r="G14" s="56">
        <v>45.6</v>
      </c>
      <c r="H14" s="56">
        <v>45.6</v>
      </c>
      <c r="I14" s="56">
        <v>45.7</v>
      </c>
      <c r="J14" s="56">
        <v>45.9</v>
      </c>
      <c r="K14" s="56">
        <v>46.7</v>
      </c>
      <c r="L14" s="49">
        <v>46.7</v>
      </c>
      <c r="M14" s="49">
        <v>46.7</v>
      </c>
      <c r="N14" s="49">
        <v>45.5</v>
      </c>
      <c r="O14" s="49">
        <v>45.8</v>
      </c>
      <c r="P14" s="49">
        <v>45.8</v>
      </c>
      <c r="Q14" s="49">
        <v>45.8</v>
      </c>
      <c r="R14" s="49">
        <v>45.8</v>
      </c>
      <c r="S14" s="49">
        <v>45.8</v>
      </c>
      <c r="T14" s="49">
        <v>45.8</v>
      </c>
      <c r="U14" s="49">
        <v>45.8</v>
      </c>
      <c r="V14" s="49">
        <v>45.8</v>
      </c>
      <c r="W14" s="49">
        <v>45.8</v>
      </c>
      <c r="X14" s="49">
        <v>45.8</v>
      </c>
      <c r="Y14" s="49">
        <v>45.8</v>
      </c>
      <c r="Z14" s="49">
        <v>45.8</v>
      </c>
      <c r="AA14" s="56">
        <v>45.8</v>
      </c>
      <c r="AB14" s="56">
        <v>46.6</v>
      </c>
      <c r="AC14" s="56">
        <v>46.8</v>
      </c>
      <c r="AD14" s="56">
        <v>44.6</v>
      </c>
      <c r="AE14" s="56">
        <v>44.4</v>
      </c>
      <c r="AF14" s="56">
        <v>46.6</v>
      </c>
      <c r="AG14" s="59">
        <v>45</v>
      </c>
      <c r="AH14" s="52">
        <f t="shared" si="2"/>
        <v>47</v>
      </c>
      <c r="AI14" s="53">
        <f t="shared" si="3"/>
        <v>44.4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20</v>
      </c>
      <c r="T15" s="49">
        <v>20</v>
      </c>
      <c r="U15" s="49">
        <v>20</v>
      </c>
      <c r="V15" s="49">
        <v>20</v>
      </c>
      <c r="W15" s="49">
        <v>20</v>
      </c>
      <c r="X15" s="49">
        <v>20</v>
      </c>
      <c r="Y15" s="49">
        <v>20</v>
      </c>
      <c r="Z15" s="49">
        <v>20</v>
      </c>
      <c r="AA15" s="56">
        <v>20</v>
      </c>
      <c r="AB15" s="56">
        <v>20</v>
      </c>
      <c r="AC15" s="56">
        <v>20</v>
      </c>
      <c r="AD15" s="56">
        <v>20</v>
      </c>
      <c r="AE15" s="56">
        <v>20</v>
      </c>
      <c r="AF15" s="56">
        <v>20</v>
      </c>
      <c r="AG15" s="59">
        <v>45</v>
      </c>
      <c r="AH15" s="52">
        <f t="shared" si="2"/>
        <v>20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15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0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17.7</v>
      </c>
      <c r="C23" s="56">
        <v>21.4</v>
      </c>
      <c r="D23" s="56">
        <v>21.6</v>
      </c>
      <c r="E23" s="56">
        <v>22.4</v>
      </c>
      <c r="F23" s="56">
        <v>21.7</v>
      </c>
      <c r="G23" s="56">
        <v>21.9</v>
      </c>
      <c r="H23" s="56">
        <v>21.9</v>
      </c>
      <c r="I23" s="56">
        <v>0</v>
      </c>
      <c r="J23" s="56">
        <v>0</v>
      </c>
      <c r="K23" s="56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5.4</v>
      </c>
      <c r="S23" s="49">
        <v>3.6</v>
      </c>
      <c r="T23" s="49">
        <v>5.4</v>
      </c>
      <c r="U23" s="49">
        <v>5.4</v>
      </c>
      <c r="V23" s="49">
        <v>5.4</v>
      </c>
      <c r="W23" s="49">
        <v>5.4</v>
      </c>
      <c r="X23" s="49">
        <v>5.4</v>
      </c>
      <c r="Y23" s="49">
        <v>5.4</v>
      </c>
      <c r="Z23" s="49">
        <v>5.4</v>
      </c>
      <c r="AA23" s="49">
        <v>5.4</v>
      </c>
      <c r="AB23" s="49">
        <v>5.4</v>
      </c>
      <c r="AC23" s="49">
        <v>5.4</v>
      </c>
      <c r="AD23" s="49">
        <v>5.4</v>
      </c>
      <c r="AE23" s="49">
        <v>7</v>
      </c>
      <c r="AF23" s="49">
        <v>18.7</v>
      </c>
      <c r="AG23" s="59">
        <v>22</v>
      </c>
      <c r="AH23" s="52">
        <f t="shared" si="2"/>
        <v>22.4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56">
        <v>21</v>
      </c>
      <c r="H24" s="56">
        <v>21</v>
      </c>
      <c r="I24" s="56">
        <v>21</v>
      </c>
      <c r="J24" s="56">
        <v>21</v>
      </c>
      <c r="K24" s="56">
        <v>21</v>
      </c>
      <c r="L24" s="49">
        <v>21</v>
      </c>
      <c r="M24" s="49">
        <v>21</v>
      </c>
      <c r="N24" s="49">
        <v>21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21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0</v>
      </c>
      <c r="C25" s="49">
        <v>0</v>
      </c>
      <c r="D25" s="49">
        <v>0</v>
      </c>
      <c r="E25" s="49">
        <v>0</v>
      </c>
      <c r="F25" s="49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14.9</v>
      </c>
      <c r="AH25" s="52">
        <f t="shared" si="2"/>
        <v>0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56">
        <v>12</v>
      </c>
      <c r="H26" s="56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49">
        <v>12</v>
      </c>
      <c r="P26" s="49">
        <v>12</v>
      </c>
      <c r="Q26" s="49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56">
        <v>12</v>
      </c>
      <c r="H28" s="56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12</v>
      </c>
      <c r="N28" s="56">
        <v>12</v>
      </c>
      <c r="O28" s="49">
        <v>12</v>
      </c>
      <c r="P28" s="49">
        <v>12</v>
      </c>
      <c r="Q28" s="49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49">
        <v>10</v>
      </c>
      <c r="P29" s="49">
        <v>10</v>
      </c>
      <c r="Q29" s="49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</v>
      </c>
      <c r="C31" s="49">
        <v>8</v>
      </c>
      <c r="D31" s="49">
        <v>8</v>
      </c>
      <c r="E31" s="49">
        <v>8</v>
      </c>
      <c r="F31" s="49">
        <v>8</v>
      </c>
      <c r="G31" s="56">
        <v>8</v>
      </c>
      <c r="H31" s="56">
        <v>8</v>
      </c>
      <c r="I31" s="56">
        <v>8</v>
      </c>
      <c r="J31" s="56">
        <v>8</v>
      </c>
      <c r="K31" s="56">
        <v>8</v>
      </c>
      <c r="L31" s="49">
        <v>8</v>
      </c>
      <c r="M31" s="49">
        <v>8</v>
      </c>
      <c r="N31" s="49">
        <v>8</v>
      </c>
      <c r="O31" s="49">
        <v>8</v>
      </c>
      <c r="P31" s="49">
        <v>8</v>
      </c>
      <c r="Q31" s="49">
        <v>8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</v>
      </c>
      <c r="AB31" s="49">
        <v>8</v>
      </c>
      <c r="AC31" s="49">
        <v>8</v>
      </c>
      <c r="AD31" s="49">
        <v>8</v>
      </c>
      <c r="AE31" s="49">
        <v>8</v>
      </c>
      <c r="AF31" s="49">
        <v>8</v>
      </c>
      <c r="AG31" s="59">
        <v>10</v>
      </c>
      <c r="AH31" s="52">
        <f t="shared" si="2"/>
        <v>8</v>
      </c>
      <c r="AI31" s="53">
        <f t="shared" si="3"/>
        <v>8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157.4</v>
      </c>
      <c r="C34" s="56">
        <v>157.6</v>
      </c>
      <c r="D34" s="56">
        <v>151.4</v>
      </c>
      <c r="E34" s="56">
        <v>153</v>
      </c>
      <c r="F34" s="56">
        <v>153</v>
      </c>
      <c r="G34" s="56">
        <v>152.19999999999999</v>
      </c>
      <c r="H34" s="56">
        <v>156</v>
      </c>
      <c r="I34" s="56">
        <v>156.80000000000001</v>
      </c>
      <c r="J34" s="56">
        <v>157</v>
      </c>
      <c r="K34" s="56">
        <v>156</v>
      </c>
      <c r="L34" s="67">
        <v>155.1</v>
      </c>
      <c r="M34" s="67">
        <v>155.6</v>
      </c>
      <c r="N34" s="67">
        <v>155</v>
      </c>
      <c r="O34" s="67">
        <v>154.69999999999999</v>
      </c>
      <c r="P34" s="67">
        <v>154.69999999999999</v>
      </c>
      <c r="Q34" s="67">
        <v>154.6</v>
      </c>
      <c r="R34" s="67">
        <v>156.1</v>
      </c>
      <c r="S34" s="67">
        <v>155.4</v>
      </c>
      <c r="T34" s="67">
        <v>156.5</v>
      </c>
      <c r="U34" s="67">
        <v>138.80000000000001</v>
      </c>
      <c r="V34" s="67">
        <v>153.30000000000001</v>
      </c>
      <c r="W34" s="67">
        <v>152.9</v>
      </c>
      <c r="X34" s="67">
        <v>152.4</v>
      </c>
      <c r="Y34" s="67">
        <v>152.9</v>
      </c>
      <c r="Z34" s="67">
        <v>150.6</v>
      </c>
      <c r="AA34" s="67">
        <v>151.6</v>
      </c>
      <c r="AB34" s="67">
        <v>154.30000000000001</v>
      </c>
      <c r="AC34" s="67">
        <v>155.5</v>
      </c>
      <c r="AD34" s="67">
        <v>156</v>
      </c>
      <c r="AE34" s="56">
        <v>152.5</v>
      </c>
      <c r="AF34" s="56">
        <v>147.19999999999999</v>
      </c>
      <c r="AG34" s="59">
        <v>240</v>
      </c>
      <c r="AH34" s="52">
        <f t="shared" si="2"/>
        <v>157.6</v>
      </c>
      <c r="AI34" s="53">
        <f t="shared" si="3"/>
        <v>138.80000000000001</v>
      </c>
      <c r="AK34" s="54"/>
    </row>
    <row r="35" spans="1:41" ht="15.75" thickBot="1" x14ac:dyDescent="0.3">
      <c r="A35" s="239" t="s">
        <v>37</v>
      </c>
      <c r="B35" s="69">
        <f>SUM(B11:B33)</f>
        <v>469.9</v>
      </c>
      <c r="C35" s="69">
        <f t="shared" ref="C35:AF35" si="4">SUM(C11:C33)</f>
        <v>474</v>
      </c>
      <c r="D35" s="69">
        <f t="shared" si="4"/>
        <v>473.7</v>
      </c>
      <c r="E35" s="69">
        <f t="shared" si="4"/>
        <v>473.79999999999995</v>
      </c>
      <c r="F35" s="69">
        <f t="shared" si="4"/>
        <v>471.29999999999995</v>
      </c>
      <c r="G35" s="69">
        <f t="shared" si="4"/>
        <v>471.1</v>
      </c>
      <c r="H35" s="69">
        <f t="shared" si="4"/>
        <v>471.7</v>
      </c>
      <c r="I35" s="69">
        <f t="shared" si="4"/>
        <v>451.9</v>
      </c>
      <c r="J35" s="69">
        <f t="shared" si="4"/>
        <v>452.1</v>
      </c>
      <c r="K35" s="69">
        <f t="shared" si="4"/>
        <v>452.6</v>
      </c>
      <c r="L35" s="69">
        <f t="shared" si="4"/>
        <v>452.6</v>
      </c>
      <c r="M35" s="69">
        <f t="shared" si="4"/>
        <v>452.6</v>
      </c>
      <c r="N35" s="69">
        <f t="shared" si="4"/>
        <v>450</v>
      </c>
      <c r="O35" s="69">
        <f t="shared" si="4"/>
        <v>452.7</v>
      </c>
      <c r="P35" s="69">
        <f t="shared" si="4"/>
        <v>452.7</v>
      </c>
      <c r="Q35" s="69">
        <f t="shared" si="4"/>
        <v>452.7</v>
      </c>
      <c r="R35" s="69">
        <f t="shared" si="4"/>
        <v>436</v>
      </c>
      <c r="S35" s="69">
        <f t="shared" si="4"/>
        <v>454.2</v>
      </c>
      <c r="T35" s="69">
        <f t="shared" si="4"/>
        <v>456</v>
      </c>
      <c r="U35" s="69">
        <f t="shared" si="4"/>
        <v>456</v>
      </c>
      <c r="V35" s="69">
        <f t="shared" si="4"/>
        <v>456</v>
      </c>
      <c r="W35" s="69">
        <f t="shared" si="4"/>
        <v>456</v>
      </c>
      <c r="X35" s="69">
        <f t="shared" si="4"/>
        <v>456</v>
      </c>
      <c r="Y35" s="69">
        <f t="shared" si="4"/>
        <v>456</v>
      </c>
      <c r="Z35" s="69">
        <f t="shared" si="4"/>
        <v>456</v>
      </c>
      <c r="AA35" s="69">
        <f t="shared" si="4"/>
        <v>456</v>
      </c>
      <c r="AB35" s="69">
        <f t="shared" si="4"/>
        <v>456.4</v>
      </c>
      <c r="AC35" s="69">
        <f t="shared" si="4"/>
        <v>457.79999999999995</v>
      </c>
      <c r="AD35" s="69">
        <f t="shared" si="4"/>
        <v>454.9</v>
      </c>
      <c r="AE35" s="69">
        <f t="shared" si="4"/>
        <v>469.5</v>
      </c>
      <c r="AF35" s="69">
        <f t="shared" si="4"/>
        <v>490.79999999999995</v>
      </c>
      <c r="AG35" s="59">
        <f>SUM(AG11:AG34)</f>
        <v>1287.4000000000001</v>
      </c>
      <c r="AH35" s="52">
        <f t="shared" si="2"/>
        <v>490.79999999999995</v>
      </c>
      <c r="AI35" s="53">
        <f t="shared" si="3"/>
        <v>436</v>
      </c>
      <c r="AK35" s="54"/>
    </row>
    <row r="36" spans="1:41" x14ac:dyDescent="0.25">
      <c r="A36" s="55" t="s">
        <v>38</v>
      </c>
      <c r="B36" s="56">
        <v>141.6</v>
      </c>
      <c r="C36" s="56">
        <v>141.19999999999999</v>
      </c>
      <c r="D36" s="56">
        <v>141.4</v>
      </c>
      <c r="E36" s="56">
        <v>136.69999999999999</v>
      </c>
      <c r="F36" s="56">
        <v>137.9</v>
      </c>
      <c r="G36" s="56">
        <v>138.19999999999999</v>
      </c>
      <c r="H36" s="56">
        <v>138</v>
      </c>
      <c r="I36" s="56">
        <v>79</v>
      </c>
      <c r="J36" s="56">
        <v>97</v>
      </c>
      <c r="K36" s="56">
        <v>142</v>
      </c>
      <c r="L36" s="49">
        <v>139.5</v>
      </c>
      <c r="M36" s="49">
        <v>139.5</v>
      </c>
      <c r="N36" s="49">
        <v>139.1</v>
      </c>
      <c r="O36" s="49">
        <v>139.80000000000001</v>
      </c>
      <c r="P36" s="49">
        <v>139.80000000000001</v>
      </c>
      <c r="Q36" s="49">
        <v>139.80000000000001</v>
      </c>
      <c r="R36" s="49">
        <v>142.4</v>
      </c>
      <c r="S36" s="49">
        <v>142.4</v>
      </c>
      <c r="T36" s="49">
        <v>142.4</v>
      </c>
      <c r="U36" s="49">
        <v>137.4</v>
      </c>
      <c r="V36" s="49">
        <v>142</v>
      </c>
      <c r="W36" s="49">
        <v>142</v>
      </c>
      <c r="X36" s="49">
        <v>136.1</v>
      </c>
      <c r="Y36" s="49">
        <v>138.9</v>
      </c>
      <c r="Z36" s="49">
        <v>141.5</v>
      </c>
      <c r="AA36" s="48">
        <v>141.30000000000001</v>
      </c>
      <c r="AB36" s="48">
        <v>141.19999999999999</v>
      </c>
      <c r="AC36" s="48">
        <v>141.30000000000001</v>
      </c>
      <c r="AD36" s="48">
        <v>141.1</v>
      </c>
      <c r="AE36" s="48">
        <v>141</v>
      </c>
      <c r="AF36" s="48">
        <v>140.80000000000001</v>
      </c>
      <c r="AG36" s="57">
        <v>144</v>
      </c>
      <c r="AH36" s="52">
        <f t="shared" si="2"/>
        <v>142.4</v>
      </c>
      <c r="AI36" s="53">
        <f t="shared" si="3"/>
        <v>79</v>
      </c>
      <c r="AK36" s="54"/>
    </row>
    <row r="37" spans="1:41" x14ac:dyDescent="0.25">
      <c r="A37" s="58" t="s">
        <v>39</v>
      </c>
      <c r="B37" s="75">
        <v>48.5</v>
      </c>
      <c r="C37" s="75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48.5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57.6</v>
      </c>
      <c r="C38" s="56">
        <v>57.5</v>
      </c>
      <c r="D38" s="56">
        <v>50.4</v>
      </c>
      <c r="E38" s="56">
        <v>50.4</v>
      </c>
      <c r="F38" s="56">
        <v>20.9</v>
      </c>
      <c r="G38" s="56">
        <v>20.3</v>
      </c>
      <c r="H38" s="56">
        <v>20.2</v>
      </c>
      <c r="I38" s="56">
        <v>20.6</v>
      </c>
      <c r="J38" s="56">
        <v>33.200000000000003</v>
      </c>
      <c r="K38" s="56">
        <v>39.200000000000003</v>
      </c>
      <c r="L38" s="56">
        <v>39.200000000000003</v>
      </c>
      <c r="M38" s="56">
        <v>54.3</v>
      </c>
      <c r="N38" s="70">
        <v>54.9</v>
      </c>
      <c r="O38" s="70">
        <v>57</v>
      </c>
      <c r="P38" s="70">
        <v>57</v>
      </c>
      <c r="Q38" s="70">
        <v>35.6</v>
      </c>
      <c r="R38" s="70">
        <v>55.5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56</v>
      </c>
      <c r="AA38" s="56">
        <v>57.7</v>
      </c>
      <c r="AB38" s="56">
        <v>56.9</v>
      </c>
      <c r="AC38" s="56">
        <v>56.9</v>
      </c>
      <c r="AD38" s="56">
        <v>57.1</v>
      </c>
      <c r="AE38" s="56">
        <v>57</v>
      </c>
      <c r="AF38" s="56">
        <v>57.2</v>
      </c>
      <c r="AG38" s="59">
        <v>69</v>
      </c>
      <c r="AH38" s="52">
        <f t="shared" si="2"/>
        <v>57.7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0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70">
        <v>0</v>
      </c>
      <c r="O39" s="70">
        <v>0</v>
      </c>
      <c r="P39" s="70">
        <v>0</v>
      </c>
      <c r="Q39" s="70">
        <v>0</v>
      </c>
      <c r="R39" s="70">
        <v>28.5</v>
      </c>
      <c r="S39" s="70">
        <v>28.5</v>
      </c>
      <c r="T39" s="70">
        <v>28.5</v>
      </c>
      <c r="U39" s="70">
        <v>28.5</v>
      </c>
      <c r="V39" s="70">
        <v>28.5</v>
      </c>
      <c r="W39" s="70">
        <v>28.5</v>
      </c>
      <c r="X39" s="70">
        <v>28.2</v>
      </c>
      <c r="Y39" s="70">
        <v>28.2</v>
      </c>
      <c r="Z39" s="70">
        <v>28.2</v>
      </c>
      <c r="AA39" s="56">
        <v>28.2</v>
      </c>
      <c r="AB39" s="56">
        <v>28.2</v>
      </c>
      <c r="AC39" s="56">
        <v>28.2</v>
      </c>
      <c r="AD39" s="56">
        <v>28.2</v>
      </c>
      <c r="AE39" s="56">
        <v>28.2</v>
      </c>
      <c r="AF39" s="56">
        <v>28.2</v>
      </c>
      <c r="AG39" s="59">
        <v>60</v>
      </c>
      <c r="AH39" s="52">
        <f t="shared" si="2"/>
        <v>28.5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29</v>
      </c>
      <c r="C40" s="56">
        <v>28.9</v>
      </c>
      <c r="D40" s="56">
        <v>28.9</v>
      </c>
      <c r="E40" s="56">
        <v>28.9</v>
      </c>
      <c r="F40" s="56">
        <v>28.9</v>
      </c>
      <c r="G40" s="56">
        <v>28.9</v>
      </c>
      <c r="H40" s="56">
        <v>28.9</v>
      </c>
      <c r="I40" s="56">
        <v>28.8</v>
      </c>
      <c r="J40" s="56">
        <v>28.8</v>
      </c>
      <c r="K40" s="56">
        <v>29</v>
      </c>
      <c r="L40" s="56">
        <v>29</v>
      </c>
      <c r="M40" s="56">
        <v>29</v>
      </c>
      <c r="N40" s="49">
        <v>28.9</v>
      </c>
      <c r="O40" s="49">
        <v>27.7</v>
      </c>
      <c r="P40" s="49">
        <v>27.7</v>
      </c>
      <c r="Q40" s="49">
        <v>27.7</v>
      </c>
      <c r="R40" s="49">
        <v>27.7</v>
      </c>
      <c r="S40" s="49">
        <v>27.7</v>
      </c>
      <c r="T40" s="49">
        <v>27.7</v>
      </c>
      <c r="U40" s="49">
        <v>27.7</v>
      </c>
      <c r="V40" s="49">
        <v>27.7</v>
      </c>
      <c r="W40" s="49">
        <v>27.7</v>
      </c>
      <c r="X40" s="70">
        <v>28.8</v>
      </c>
      <c r="Y40" s="70">
        <v>28.8</v>
      </c>
      <c r="Z40" s="70">
        <v>28.8</v>
      </c>
      <c r="AA40" s="56">
        <v>28.8</v>
      </c>
      <c r="AB40" s="56">
        <v>28.9</v>
      </c>
      <c r="AC40" s="56">
        <v>28.9</v>
      </c>
      <c r="AD40" s="56">
        <v>29</v>
      </c>
      <c r="AE40" s="56">
        <v>28.9</v>
      </c>
      <c r="AF40" s="56">
        <v>29</v>
      </c>
      <c r="AG40" s="59">
        <v>30</v>
      </c>
      <c r="AH40" s="52">
        <f t="shared" si="2"/>
        <v>29</v>
      </c>
      <c r="AI40" s="53">
        <f t="shared" si="3"/>
        <v>27.7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10.199999999999999</v>
      </c>
      <c r="C42" s="71">
        <v>9.4</v>
      </c>
      <c r="D42" s="71">
        <v>9.5</v>
      </c>
      <c r="E42" s="71">
        <v>9.5</v>
      </c>
      <c r="F42" s="71">
        <v>9.5</v>
      </c>
      <c r="G42" s="71">
        <v>9.5</v>
      </c>
      <c r="H42" s="71">
        <v>9.5</v>
      </c>
      <c r="I42" s="71">
        <v>9.6</v>
      </c>
      <c r="J42" s="71">
        <v>9.5</v>
      </c>
      <c r="K42" s="71">
        <v>9.5</v>
      </c>
      <c r="L42" s="71">
        <v>9.5</v>
      </c>
      <c r="M42" s="71">
        <v>9.5</v>
      </c>
      <c r="N42" s="71">
        <v>9.5</v>
      </c>
      <c r="O42" s="49">
        <v>9.6</v>
      </c>
      <c r="P42" s="49">
        <v>9.6</v>
      </c>
      <c r="Q42" s="49">
        <v>9.6</v>
      </c>
      <c r="R42" s="49">
        <v>9.6</v>
      </c>
      <c r="S42" s="49">
        <v>9.6</v>
      </c>
      <c r="T42" s="49">
        <v>7.1</v>
      </c>
      <c r="U42" s="49">
        <v>7.1</v>
      </c>
      <c r="V42" s="49">
        <v>7.1</v>
      </c>
      <c r="W42" s="49">
        <v>7.1</v>
      </c>
      <c r="X42" s="49">
        <v>7.1</v>
      </c>
      <c r="Y42" s="49">
        <v>7.1</v>
      </c>
      <c r="Z42" s="49">
        <v>7.1</v>
      </c>
      <c r="AA42" s="56">
        <v>7.1</v>
      </c>
      <c r="AB42" s="56">
        <v>9.6</v>
      </c>
      <c r="AC42" s="56">
        <v>9.6999999999999993</v>
      </c>
      <c r="AD42" s="56">
        <v>9.6999999999999993</v>
      </c>
      <c r="AE42" s="56">
        <v>9.6999999999999993</v>
      </c>
      <c r="AF42" s="56">
        <v>9.6</v>
      </c>
      <c r="AG42" s="59">
        <v>24</v>
      </c>
      <c r="AH42" s="52">
        <f t="shared" si="2"/>
        <v>10.199999999999999</v>
      </c>
      <c r="AI42" s="53">
        <f t="shared" si="3"/>
        <v>7.1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10</v>
      </c>
      <c r="C44" s="56">
        <v>10</v>
      </c>
      <c r="D44" s="56">
        <v>10</v>
      </c>
      <c r="E44" s="56">
        <v>10</v>
      </c>
      <c r="F44" s="56">
        <v>10</v>
      </c>
      <c r="G44" s="56">
        <v>10</v>
      </c>
      <c r="H44" s="56">
        <v>10</v>
      </c>
      <c r="I44" s="56">
        <v>10</v>
      </c>
      <c r="J44" s="56">
        <v>10</v>
      </c>
      <c r="K44" s="56">
        <v>10</v>
      </c>
      <c r="L44" s="56">
        <v>10</v>
      </c>
      <c r="M44" s="56">
        <v>10</v>
      </c>
      <c r="N44" s="56">
        <v>10</v>
      </c>
      <c r="O44" s="49">
        <v>10</v>
      </c>
      <c r="P44" s="49">
        <v>10</v>
      </c>
      <c r="Q44" s="49">
        <v>10</v>
      </c>
      <c r="R44" s="49">
        <v>10</v>
      </c>
      <c r="S44" s="49">
        <v>10</v>
      </c>
      <c r="T44" s="49">
        <v>10</v>
      </c>
      <c r="U44" s="49">
        <v>10</v>
      </c>
      <c r="V44" s="49">
        <v>10</v>
      </c>
      <c r="W44" s="49">
        <v>10</v>
      </c>
      <c r="X44" s="49">
        <v>10</v>
      </c>
      <c r="Y44" s="49">
        <v>10</v>
      </c>
      <c r="Z44" s="49">
        <v>10</v>
      </c>
      <c r="AA44" s="56">
        <v>10</v>
      </c>
      <c r="AB44" s="56">
        <v>8</v>
      </c>
      <c r="AC44" s="56">
        <v>8</v>
      </c>
      <c r="AD44" s="56">
        <v>8</v>
      </c>
      <c r="AE44" s="56">
        <v>8</v>
      </c>
      <c r="AF44" s="56">
        <v>8</v>
      </c>
      <c r="AG44" s="59">
        <v>14.1</v>
      </c>
      <c r="AH44" s="52">
        <f t="shared" si="2"/>
        <v>10</v>
      </c>
      <c r="AI44" s="53">
        <f t="shared" si="3"/>
        <v>8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14</v>
      </c>
      <c r="D45" s="71">
        <v>4</v>
      </c>
      <c r="E45" s="71">
        <v>8</v>
      </c>
      <c r="F45" s="71">
        <v>8</v>
      </c>
      <c r="G45" s="71">
        <v>8</v>
      </c>
      <c r="H45" s="71">
        <v>8</v>
      </c>
      <c r="I45" s="71">
        <v>8</v>
      </c>
      <c r="J45" s="71">
        <v>8</v>
      </c>
      <c r="K45" s="71">
        <v>8</v>
      </c>
      <c r="L45" s="71">
        <v>14</v>
      </c>
      <c r="M45" s="71">
        <v>14</v>
      </c>
      <c r="N45" s="71">
        <v>8</v>
      </c>
      <c r="O45" s="49">
        <v>8</v>
      </c>
      <c r="P45" s="49">
        <v>8</v>
      </c>
      <c r="Q45" s="49">
        <v>8</v>
      </c>
      <c r="R45" s="49">
        <v>8</v>
      </c>
      <c r="S45" s="49">
        <v>8</v>
      </c>
      <c r="T45" s="49">
        <v>8</v>
      </c>
      <c r="U45" s="49">
        <v>8</v>
      </c>
      <c r="V45" s="49">
        <v>2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10</v>
      </c>
      <c r="AC45" s="56">
        <v>10</v>
      </c>
      <c r="AD45" s="56">
        <v>10</v>
      </c>
      <c r="AE45" s="56">
        <v>10</v>
      </c>
      <c r="AF45" s="56">
        <v>10</v>
      </c>
      <c r="AG45" s="59">
        <v>14</v>
      </c>
      <c r="AH45" s="52">
        <f t="shared" si="2"/>
        <v>14</v>
      </c>
      <c r="AI45" s="53">
        <f t="shared" si="3"/>
        <v>2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8.3000000000000007</v>
      </c>
      <c r="C46" s="56">
        <v>8.3000000000000007</v>
      </c>
      <c r="D46" s="56">
        <v>8.6</v>
      </c>
      <c r="E46" s="56">
        <v>8.4</v>
      </c>
      <c r="F46" s="56">
        <v>8.4</v>
      </c>
      <c r="G46" s="56">
        <v>8.4</v>
      </c>
      <c r="H46" s="56">
        <v>8.3000000000000007</v>
      </c>
      <c r="I46" s="56">
        <v>8.3000000000000007</v>
      </c>
      <c r="J46" s="56">
        <v>8.3000000000000007</v>
      </c>
      <c r="K46" s="56">
        <v>8.3000000000000007</v>
      </c>
      <c r="L46" s="56">
        <v>8.3000000000000007</v>
      </c>
      <c r="M46" s="56">
        <v>8.3000000000000007</v>
      </c>
      <c r="N46" s="56">
        <v>8.3000000000000007</v>
      </c>
      <c r="O46" s="49">
        <v>8.3000000000000007</v>
      </c>
      <c r="P46" s="49">
        <v>8.3000000000000007</v>
      </c>
      <c r="Q46" s="49">
        <v>8.3000000000000007</v>
      </c>
      <c r="R46" s="49">
        <v>6.6</v>
      </c>
      <c r="S46" s="49">
        <v>5.4</v>
      </c>
      <c r="T46" s="49">
        <v>8.8000000000000007</v>
      </c>
      <c r="U46" s="49">
        <v>8.8000000000000007</v>
      </c>
      <c r="V46" s="49">
        <v>8.8000000000000007</v>
      </c>
      <c r="W46" s="49">
        <v>8.8000000000000007</v>
      </c>
      <c r="X46" s="49">
        <v>8.8000000000000007</v>
      </c>
      <c r="Y46" s="49">
        <v>8.8000000000000007</v>
      </c>
      <c r="Z46" s="49">
        <v>8.8000000000000007</v>
      </c>
      <c r="AA46" s="56">
        <v>8.8000000000000007</v>
      </c>
      <c r="AB46" s="56">
        <v>8.8000000000000007</v>
      </c>
      <c r="AC46" s="56">
        <v>8.4</v>
      </c>
      <c r="AD46" s="56">
        <v>8.4</v>
      </c>
      <c r="AE46" s="56">
        <v>8.1999999999999993</v>
      </c>
      <c r="AF46" s="56">
        <v>8.6</v>
      </c>
      <c r="AG46" s="59">
        <v>10.050000000000001</v>
      </c>
      <c r="AH46" s="52">
        <f t="shared" si="2"/>
        <v>8.8000000000000007</v>
      </c>
      <c r="AI46" s="53">
        <f t="shared" si="3"/>
        <v>5.4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6.2</v>
      </c>
      <c r="M47" s="56">
        <v>6.2</v>
      </c>
      <c r="N47" s="56">
        <v>4</v>
      </c>
      <c r="O47" s="49">
        <v>4</v>
      </c>
      <c r="P47" s="49">
        <v>4</v>
      </c>
      <c r="Q47" s="49">
        <v>4</v>
      </c>
      <c r="R47" s="49">
        <v>4</v>
      </c>
      <c r="S47" s="49">
        <v>4</v>
      </c>
      <c r="T47" s="49">
        <v>4</v>
      </c>
      <c r="U47" s="49">
        <v>4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0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328.94</v>
      </c>
      <c r="C49" s="69">
        <f t="shared" si="6"/>
        <v>279.04000000000002</v>
      </c>
      <c r="D49" s="69">
        <f t="shared" si="6"/>
        <v>256.34000000000003</v>
      </c>
      <c r="E49" s="69">
        <f t="shared" si="6"/>
        <v>255.44</v>
      </c>
      <c r="F49" s="69">
        <f t="shared" si="6"/>
        <v>227.14000000000001</v>
      </c>
      <c r="G49" s="69">
        <f t="shared" si="6"/>
        <v>226.84</v>
      </c>
      <c r="H49" s="69">
        <f t="shared" si="6"/>
        <v>226.44</v>
      </c>
      <c r="I49" s="69">
        <f t="shared" si="6"/>
        <v>167.84</v>
      </c>
      <c r="J49" s="69">
        <f t="shared" si="6"/>
        <v>198.34</v>
      </c>
      <c r="K49" s="69">
        <f t="shared" si="6"/>
        <v>249.54</v>
      </c>
      <c r="L49" s="69">
        <f t="shared" si="6"/>
        <v>259.24</v>
      </c>
      <c r="M49" s="69">
        <f t="shared" si="6"/>
        <v>274.34000000000003</v>
      </c>
      <c r="N49" s="69">
        <f t="shared" si="6"/>
        <v>266.24</v>
      </c>
      <c r="O49" s="69">
        <f t="shared" si="6"/>
        <v>267.94</v>
      </c>
      <c r="P49" s="69">
        <f t="shared" si="6"/>
        <v>267.94</v>
      </c>
      <c r="Q49" s="69">
        <f t="shared" si="6"/>
        <v>246.54</v>
      </c>
      <c r="R49" s="69">
        <f t="shared" si="6"/>
        <v>295.84000000000003</v>
      </c>
      <c r="S49" s="69">
        <f t="shared" si="6"/>
        <v>239.14</v>
      </c>
      <c r="T49" s="69">
        <f t="shared" si="6"/>
        <v>240.04</v>
      </c>
      <c r="U49" s="69">
        <f t="shared" si="6"/>
        <v>235.04</v>
      </c>
      <c r="V49" s="69">
        <f t="shared" si="6"/>
        <v>235.83999999999997</v>
      </c>
      <c r="W49" s="69">
        <f t="shared" si="6"/>
        <v>247.83999999999997</v>
      </c>
      <c r="X49" s="69">
        <f t="shared" si="6"/>
        <v>242.73999999999998</v>
      </c>
      <c r="Y49" s="69">
        <f t="shared" si="6"/>
        <v>245.54</v>
      </c>
      <c r="Z49" s="69">
        <f t="shared" si="6"/>
        <v>304.14000000000004</v>
      </c>
      <c r="AA49" s="69">
        <f t="shared" si="6"/>
        <v>305.64000000000004</v>
      </c>
      <c r="AB49" s="69">
        <f t="shared" si="6"/>
        <v>301.34000000000003</v>
      </c>
      <c r="AC49" s="69">
        <f t="shared" si="6"/>
        <v>301.14</v>
      </c>
      <c r="AD49" s="69">
        <f t="shared" si="6"/>
        <v>301.23999999999995</v>
      </c>
      <c r="AE49" s="69">
        <f t="shared" si="6"/>
        <v>300.74</v>
      </c>
      <c r="AF49" s="69">
        <f t="shared" si="6"/>
        <v>301.14000000000004</v>
      </c>
      <c r="AG49" s="74">
        <f t="shared" si="6"/>
        <v>489.91</v>
      </c>
      <c r="AH49" s="52">
        <f t="shared" si="2"/>
        <v>328.94</v>
      </c>
      <c r="AI49" s="53">
        <f t="shared" si="3"/>
        <v>167.84</v>
      </c>
      <c r="AK49" s="54"/>
    </row>
    <row r="50" spans="1:37" x14ac:dyDescent="0.25">
      <c r="A50" s="55" t="s">
        <v>51</v>
      </c>
      <c r="B50" s="56">
        <v>0</v>
      </c>
      <c r="C50" s="56">
        <v>19.5</v>
      </c>
      <c r="D50" s="56">
        <v>0</v>
      </c>
      <c r="E50" s="56">
        <v>0</v>
      </c>
      <c r="F50" s="56">
        <v>0</v>
      </c>
      <c r="G50" s="56">
        <v>0</v>
      </c>
      <c r="H50" s="56">
        <v>30</v>
      </c>
      <c r="I50" s="56">
        <v>60.2</v>
      </c>
      <c r="J50" s="56">
        <v>58.8</v>
      </c>
      <c r="K50" s="56">
        <v>59.9</v>
      </c>
      <c r="L50" s="56">
        <v>59.9</v>
      </c>
      <c r="M50" s="75">
        <v>40</v>
      </c>
      <c r="N50" s="75">
        <v>39.299999999999997</v>
      </c>
      <c r="O50" s="75">
        <v>60</v>
      </c>
      <c r="P50" s="75">
        <v>60</v>
      </c>
      <c r="Q50" s="75">
        <v>60</v>
      </c>
      <c r="R50" s="49">
        <v>59.7</v>
      </c>
      <c r="S50" s="49">
        <v>59.7</v>
      </c>
      <c r="T50" s="49">
        <v>59.7</v>
      </c>
      <c r="U50" s="49">
        <v>59.7</v>
      </c>
      <c r="V50" s="49">
        <v>59.7</v>
      </c>
      <c r="W50" s="49">
        <v>59.7</v>
      </c>
      <c r="X50" s="49">
        <v>59.7</v>
      </c>
      <c r="Y50" s="49">
        <v>59.7</v>
      </c>
      <c r="Z50" s="49">
        <v>59.7</v>
      </c>
      <c r="AA50" s="49">
        <v>59.7</v>
      </c>
      <c r="AB50" s="49">
        <v>59.5</v>
      </c>
      <c r="AC50" s="49">
        <v>59.2</v>
      </c>
      <c r="AD50" s="49">
        <v>59.5</v>
      </c>
      <c r="AE50" s="49">
        <v>59.4</v>
      </c>
      <c r="AF50" s="49">
        <v>59.2</v>
      </c>
      <c r="AG50" s="57">
        <v>60</v>
      </c>
      <c r="AH50" s="52">
        <f t="shared" si="2"/>
        <v>60.2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0</v>
      </c>
      <c r="C51" s="56">
        <v>8.8000000000000007</v>
      </c>
      <c r="D51" s="56">
        <v>0</v>
      </c>
      <c r="E51" s="56">
        <v>0</v>
      </c>
      <c r="F51" s="56">
        <v>0</v>
      </c>
      <c r="G51" s="56">
        <v>0</v>
      </c>
      <c r="H51" s="56">
        <v>14</v>
      </c>
      <c r="I51" s="56">
        <v>29.1</v>
      </c>
      <c r="J51" s="56">
        <v>30.4</v>
      </c>
      <c r="K51" s="56">
        <v>28.1</v>
      </c>
      <c r="L51" s="56">
        <v>28.1</v>
      </c>
      <c r="M51" s="75">
        <v>17.2</v>
      </c>
      <c r="N51" s="75">
        <v>18.600000000000001</v>
      </c>
      <c r="O51" s="75">
        <v>28</v>
      </c>
      <c r="P51" s="75">
        <v>28</v>
      </c>
      <c r="Q51" s="75">
        <v>28</v>
      </c>
      <c r="R51" s="49">
        <v>30.5</v>
      </c>
      <c r="S51" s="49">
        <v>30.5</v>
      </c>
      <c r="T51" s="49">
        <v>30.5</v>
      </c>
      <c r="U51" s="49">
        <v>30.5</v>
      </c>
      <c r="V51" s="49">
        <v>30.5</v>
      </c>
      <c r="W51" s="49">
        <v>30.5</v>
      </c>
      <c r="X51" s="49">
        <v>30.5</v>
      </c>
      <c r="Y51" s="49">
        <v>30.5</v>
      </c>
      <c r="Z51" s="49">
        <v>30.5</v>
      </c>
      <c r="AA51" s="70">
        <v>29.4</v>
      </c>
      <c r="AB51" s="70">
        <v>29.5</v>
      </c>
      <c r="AC51" s="70">
        <v>29.6</v>
      </c>
      <c r="AD51" s="70">
        <v>29.6</v>
      </c>
      <c r="AE51" s="70">
        <v>29.6</v>
      </c>
      <c r="AF51" s="70">
        <v>29.8</v>
      </c>
      <c r="AG51" s="59">
        <v>32</v>
      </c>
      <c r="AH51" s="52">
        <f t="shared" si="2"/>
        <v>30.5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0</v>
      </c>
      <c r="C52" s="71">
        <v>3.2</v>
      </c>
      <c r="D52" s="71">
        <v>0</v>
      </c>
      <c r="E52" s="71">
        <v>0</v>
      </c>
      <c r="F52" s="71">
        <v>0</v>
      </c>
      <c r="G52" s="71">
        <v>0</v>
      </c>
      <c r="H52" s="71">
        <v>5</v>
      </c>
      <c r="I52" s="71">
        <v>10.6</v>
      </c>
      <c r="J52" s="71">
        <v>11.1</v>
      </c>
      <c r="K52" s="71">
        <v>10.199999999999999</v>
      </c>
      <c r="L52" s="71">
        <v>10.199999999999999</v>
      </c>
      <c r="M52" s="76">
        <v>6.2</v>
      </c>
      <c r="N52" s="76">
        <v>6.8</v>
      </c>
      <c r="O52" s="76">
        <v>11</v>
      </c>
      <c r="P52" s="76">
        <v>11</v>
      </c>
      <c r="Q52" s="76">
        <v>11</v>
      </c>
      <c r="R52" s="49">
        <v>11.1</v>
      </c>
      <c r="S52" s="49">
        <v>11.1</v>
      </c>
      <c r="T52" s="49">
        <v>11.1</v>
      </c>
      <c r="U52" s="49">
        <v>11.1</v>
      </c>
      <c r="V52" s="49">
        <v>11.1</v>
      </c>
      <c r="W52" s="49">
        <v>11.1</v>
      </c>
      <c r="X52" s="49">
        <v>11.1</v>
      </c>
      <c r="Y52" s="49">
        <v>11.1</v>
      </c>
      <c r="Z52" s="49">
        <v>11.1</v>
      </c>
      <c r="AA52" s="77">
        <v>10.8</v>
      </c>
      <c r="AB52" s="77">
        <v>10.7</v>
      </c>
      <c r="AC52" s="77">
        <v>10.8</v>
      </c>
      <c r="AD52" s="77">
        <v>10.8</v>
      </c>
      <c r="AE52" s="77">
        <v>10.8</v>
      </c>
      <c r="AF52" s="77">
        <v>10.9</v>
      </c>
      <c r="AG52" s="78">
        <v>14</v>
      </c>
      <c r="AH52" s="52">
        <f t="shared" si="2"/>
        <v>11.1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0</v>
      </c>
      <c r="C53" s="69">
        <f t="shared" ref="C53:AF53" si="7">SUM(C50:C52)</f>
        <v>31.5</v>
      </c>
      <c r="D53" s="69">
        <f t="shared" si="7"/>
        <v>0</v>
      </c>
      <c r="E53" s="69">
        <f t="shared" si="7"/>
        <v>0</v>
      </c>
      <c r="F53" s="69">
        <f t="shared" si="7"/>
        <v>0</v>
      </c>
      <c r="G53" s="69">
        <f t="shared" si="7"/>
        <v>0</v>
      </c>
      <c r="H53" s="69">
        <f t="shared" si="7"/>
        <v>49</v>
      </c>
      <c r="I53" s="69">
        <f t="shared" si="7"/>
        <v>99.9</v>
      </c>
      <c r="J53" s="69">
        <f t="shared" si="7"/>
        <v>100.29999999999998</v>
      </c>
      <c r="K53" s="69">
        <f t="shared" si="7"/>
        <v>98.2</v>
      </c>
      <c r="L53" s="69">
        <f t="shared" si="7"/>
        <v>98.2</v>
      </c>
      <c r="M53" s="69">
        <f t="shared" si="7"/>
        <v>63.400000000000006</v>
      </c>
      <c r="N53" s="69">
        <f t="shared" si="7"/>
        <v>64.7</v>
      </c>
      <c r="O53" s="69">
        <f t="shared" si="7"/>
        <v>99</v>
      </c>
      <c r="P53" s="69">
        <f t="shared" si="7"/>
        <v>99</v>
      </c>
      <c r="Q53" s="69">
        <f t="shared" si="7"/>
        <v>99</v>
      </c>
      <c r="R53" s="69">
        <f t="shared" si="7"/>
        <v>101.3</v>
      </c>
      <c r="S53" s="69">
        <f t="shared" si="7"/>
        <v>101.3</v>
      </c>
      <c r="T53" s="69">
        <f t="shared" si="7"/>
        <v>101.3</v>
      </c>
      <c r="U53" s="69">
        <f t="shared" si="7"/>
        <v>101.3</v>
      </c>
      <c r="V53" s="69">
        <f t="shared" si="7"/>
        <v>101.3</v>
      </c>
      <c r="W53" s="69">
        <f t="shared" si="7"/>
        <v>101.3</v>
      </c>
      <c r="X53" s="69">
        <f t="shared" si="7"/>
        <v>101.3</v>
      </c>
      <c r="Y53" s="69">
        <f t="shared" si="7"/>
        <v>101.3</v>
      </c>
      <c r="Z53" s="69">
        <f t="shared" si="7"/>
        <v>101.3</v>
      </c>
      <c r="AA53" s="69">
        <f t="shared" si="7"/>
        <v>99.899999999999991</v>
      </c>
      <c r="AB53" s="69">
        <f t="shared" si="7"/>
        <v>99.7</v>
      </c>
      <c r="AC53" s="69">
        <f t="shared" si="7"/>
        <v>99.600000000000009</v>
      </c>
      <c r="AD53" s="69">
        <f t="shared" si="7"/>
        <v>99.899999999999991</v>
      </c>
      <c r="AE53" s="69">
        <f t="shared" si="7"/>
        <v>99.8</v>
      </c>
      <c r="AF53" s="69">
        <f t="shared" si="7"/>
        <v>99.9</v>
      </c>
      <c r="AG53" s="74">
        <f>SUM(AG50:AG52)</f>
        <v>106</v>
      </c>
      <c r="AH53" s="52">
        <f t="shared" si="2"/>
        <v>101.3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39</v>
      </c>
      <c r="C54" s="49">
        <v>33.9</v>
      </c>
      <c r="D54" s="49">
        <v>30.7</v>
      </c>
      <c r="E54" s="49">
        <v>22</v>
      </c>
      <c r="F54" s="49">
        <v>27.9</v>
      </c>
      <c r="G54" s="49">
        <v>22</v>
      </c>
      <c r="H54" s="49">
        <v>35</v>
      </c>
      <c r="I54" s="49">
        <v>39.200000000000003</v>
      </c>
      <c r="J54" s="49">
        <v>39.200000000000003</v>
      </c>
      <c r="K54" s="49">
        <v>47</v>
      </c>
      <c r="L54" s="49">
        <v>47</v>
      </c>
      <c r="M54" s="49">
        <v>52.6</v>
      </c>
      <c r="N54" s="49">
        <v>65.2</v>
      </c>
      <c r="O54" s="49">
        <v>32.6</v>
      </c>
      <c r="P54" s="49">
        <v>25.4</v>
      </c>
      <c r="Q54" s="49">
        <v>38</v>
      </c>
      <c r="R54" s="49">
        <v>72.5</v>
      </c>
      <c r="S54" s="49">
        <v>68.900000000000006</v>
      </c>
      <c r="T54" s="49">
        <v>66.400000000000006</v>
      </c>
      <c r="U54" s="49">
        <v>68.599999999999994</v>
      </c>
      <c r="V54" s="49">
        <v>45.2</v>
      </c>
      <c r="W54" s="49">
        <v>45.2</v>
      </c>
      <c r="X54" s="49">
        <v>56.2</v>
      </c>
      <c r="Y54" s="49">
        <v>45.1</v>
      </c>
      <c r="Z54" s="49">
        <v>45.1</v>
      </c>
      <c r="AA54" s="49">
        <v>74.2</v>
      </c>
      <c r="AB54" s="49">
        <v>66</v>
      </c>
      <c r="AC54" s="49">
        <v>66</v>
      </c>
      <c r="AD54" s="49">
        <v>66.7</v>
      </c>
      <c r="AE54" s="49">
        <v>61.6</v>
      </c>
      <c r="AF54" s="49">
        <v>61.2</v>
      </c>
      <c r="AG54" s="57"/>
      <c r="AH54" s="52">
        <f t="shared" si="2"/>
        <v>74.2</v>
      </c>
      <c r="AI54" s="53">
        <f t="shared" si="3"/>
        <v>22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-17.7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49">
        <v>0</v>
      </c>
      <c r="P55" s="49">
        <v>0</v>
      </c>
      <c r="Q55" s="49">
        <v>0</v>
      </c>
      <c r="R55" s="49">
        <v>19.3</v>
      </c>
      <c r="S55" s="49">
        <v>22.3</v>
      </c>
      <c r="T55" s="49">
        <v>20.8</v>
      </c>
      <c r="U55" s="79">
        <v>22.2</v>
      </c>
      <c r="V55" s="79">
        <v>23.6</v>
      </c>
      <c r="W55" s="79">
        <v>24.8</v>
      </c>
      <c r="X55" s="79">
        <v>27</v>
      </c>
      <c r="Y55" s="79">
        <v>24.4</v>
      </c>
      <c r="Z55" s="79">
        <v>34.799999999999997</v>
      </c>
      <c r="AA55" s="70">
        <v>55.8</v>
      </c>
      <c r="AB55" s="70">
        <v>43.4</v>
      </c>
      <c r="AC55" s="70">
        <v>37.1</v>
      </c>
      <c r="AD55" s="70">
        <v>27.5</v>
      </c>
      <c r="AE55" s="70">
        <v>0</v>
      </c>
      <c r="AF55" s="70">
        <v>0</v>
      </c>
      <c r="AG55" s="59"/>
      <c r="AH55" s="52">
        <f t="shared" si="2"/>
        <v>55.8</v>
      </c>
      <c r="AI55" s="53">
        <f t="shared" si="3"/>
        <v>-17.7</v>
      </c>
      <c r="AK55" s="54"/>
    </row>
    <row r="56" spans="1:37" x14ac:dyDescent="0.25">
      <c r="A56" s="58" t="s">
        <v>57</v>
      </c>
      <c r="B56" s="70">
        <v>7.3</v>
      </c>
      <c r="C56" s="70">
        <v>12</v>
      </c>
      <c r="D56" s="70">
        <v>0</v>
      </c>
      <c r="E56" s="70">
        <v>0</v>
      </c>
      <c r="F56" s="70">
        <v>0</v>
      </c>
      <c r="G56" s="70">
        <v>0</v>
      </c>
      <c r="H56" s="49">
        <v>0</v>
      </c>
      <c r="I56" s="49">
        <v>14.8</v>
      </c>
      <c r="J56" s="49">
        <v>12</v>
      </c>
      <c r="K56" s="49">
        <v>0</v>
      </c>
      <c r="L56" s="49">
        <v>0</v>
      </c>
      <c r="M56" s="49">
        <v>0</v>
      </c>
      <c r="N56" s="49">
        <v>0</v>
      </c>
      <c r="O56" s="70">
        <v>10</v>
      </c>
      <c r="P56" s="70">
        <v>10</v>
      </c>
      <c r="Q56" s="70">
        <v>40</v>
      </c>
      <c r="R56" s="70">
        <v>47.8</v>
      </c>
      <c r="S56" s="70">
        <v>62.8</v>
      </c>
      <c r="T56" s="70">
        <v>25.3</v>
      </c>
      <c r="U56" s="80">
        <v>31.2</v>
      </c>
      <c r="V56" s="80">
        <v>33.799999999999997</v>
      </c>
      <c r="W56" s="80">
        <v>20.100000000000001</v>
      </c>
      <c r="X56" s="80">
        <v>17.100000000000001</v>
      </c>
      <c r="Y56" s="80">
        <v>51</v>
      </c>
      <c r="Z56" s="80">
        <v>77</v>
      </c>
      <c r="AA56" s="70">
        <v>98.5</v>
      </c>
      <c r="AB56" s="70">
        <f>42+42</f>
        <v>84</v>
      </c>
      <c r="AC56" s="70">
        <v>74</v>
      </c>
      <c r="AD56" s="70">
        <v>33</v>
      </c>
      <c r="AE56" s="70">
        <v>0</v>
      </c>
      <c r="AF56" s="70">
        <v>0</v>
      </c>
      <c r="AG56" s="81"/>
      <c r="AH56" s="52">
        <f t="shared" si="2"/>
        <v>98.5</v>
      </c>
      <c r="AI56" s="53">
        <f t="shared" si="3"/>
        <v>0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70">
        <v>0</v>
      </c>
      <c r="G57" s="70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70">
        <v>0</v>
      </c>
      <c r="P57" s="70">
        <v>0</v>
      </c>
      <c r="Q57" s="70">
        <v>0</v>
      </c>
      <c r="R57" s="70">
        <v>10</v>
      </c>
      <c r="S57" s="70">
        <v>10</v>
      </c>
      <c r="T57" s="70">
        <v>10</v>
      </c>
      <c r="U57" s="70">
        <v>43.5</v>
      </c>
      <c r="V57" s="70">
        <v>45.6</v>
      </c>
      <c r="W57" s="70">
        <v>45.6</v>
      </c>
      <c r="X57" s="70">
        <v>47.4</v>
      </c>
      <c r="Y57" s="70">
        <v>47.2</v>
      </c>
      <c r="Z57" s="70">
        <v>47.2</v>
      </c>
      <c r="AA57" s="82">
        <v>50.1</v>
      </c>
      <c r="AB57" s="82">
        <v>50</v>
      </c>
      <c r="AC57" s="82">
        <v>50</v>
      </c>
      <c r="AD57" s="82">
        <v>48</v>
      </c>
      <c r="AE57" s="82">
        <v>8</v>
      </c>
      <c r="AF57" s="82">
        <v>8</v>
      </c>
      <c r="AG57" s="81"/>
      <c r="AH57" s="52">
        <f t="shared" si="2"/>
        <v>50.1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0</v>
      </c>
      <c r="C58" s="82">
        <v>0</v>
      </c>
      <c r="D58" s="82">
        <v>0</v>
      </c>
      <c r="E58" s="82">
        <v>0</v>
      </c>
      <c r="F58" s="70">
        <v>0</v>
      </c>
      <c r="G58" s="70">
        <v>0</v>
      </c>
      <c r="H58" s="82">
        <v>0</v>
      </c>
      <c r="I58" s="82">
        <v>50</v>
      </c>
      <c r="J58" s="82">
        <v>43.3</v>
      </c>
      <c r="K58" s="82">
        <v>0</v>
      </c>
      <c r="L58" s="82">
        <v>0</v>
      </c>
      <c r="M58" s="82">
        <v>0</v>
      </c>
      <c r="N58" s="82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19.899999999999999</v>
      </c>
      <c r="V58" s="49">
        <v>19.600000000000001</v>
      </c>
      <c r="W58" s="49">
        <v>0</v>
      </c>
      <c r="X58" s="49">
        <v>0</v>
      </c>
      <c r="Y58" s="49">
        <v>0</v>
      </c>
      <c r="Z58" s="49">
        <v>0</v>
      </c>
      <c r="AA58" s="49">
        <v>55.3</v>
      </c>
      <c r="AB58" s="49">
        <v>58.7</v>
      </c>
      <c r="AC58" s="49">
        <v>60.8</v>
      </c>
      <c r="AD58" s="49">
        <v>63.1</v>
      </c>
      <c r="AE58" s="49">
        <v>61.5</v>
      </c>
      <c r="AF58" s="49">
        <v>62.2</v>
      </c>
      <c r="AG58" s="81"/>
      <c r="AH58" s="52">
        <f t="shared" si="2"/>
        <v>63.1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82">
        <v>0</v>
      </c>
      <c r="E59" s="82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8</v>
      </c>
      <c r="AB59" s="83">
        <v>0</v>
      </c>
      <c r="AC59" s="83">
        <v>0</v>
      </c>
      <c r="AD59" s="83">
        <v>0</v>
      </c>
      <c r="AE59" s="83">
        <v>0</v>
      </c>
      <c r="AF59" s="83">
        <v>0</v>
      </c>
      <c r="AG59" s="81"/>
      <c r="AH59" s="52">
        <f t="shared" si="2"/>
        <v>8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70">
        <v>0</v>
      </c>
      <c r="G60" s="70">
        <v>0</v>
      </c>
      <c r="H60" s="49">
        <v>0</v>
      </c>
      <c r="I60" s="49">
        <v>0</v>
      </c>
      <c r="J60" s="49">
        <v>0</v>
      </c>
      <c r="K60" s="70">
        <v>0</v>
      </c>
      <c r="L60" s="70">
        <v>0</v>
      </c>
      <c r="M60" s="70">
        <v>0</v>
      </c>
      <c r="N60" s="70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70">
        <v>0</v>
      </c>
      <c r="G61" s="70">
        <v>0</v>
      </c>
      <c r="H61" s="82">
        <v>0</v>
      </c>
      <c r="I61" s="82">
        <v>0</v>
      </c>
      <c r="J61" s="82">
        <v>0</v>
      </c>
      <c r="K61" s="70">
        <v>0</v>
      </c>
      <c r="L61" s="70">
        <v>0</v>
      </c>
      <c r="M61" s="70">
        <v>0</v>
      </c>
      <c r="N61" s="70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70">
        <v>0</v>
      </c>
      <c r="G62" s="70">
        <v>0</v>
      </c>
      <c r="H62" s="82">
        <v>0</v>
      </c>
      <c r="I62" s="82">
        <v>0</v>
      </c>
      <c r="J62" s="82">
        <v>0</v>
      </c>
      <c r="K62" s="70">
        <v>0</v>
      </c>
      <c r="L62" s="70">
        <v>0</v>
      </c>
      <c r="M62" s="70">
        <v>0</v>
      </c>
      <c r="N62" s="70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3">
        <v>0</v>
      </c>
      <c r="AC63" s="83">
        <v>0</v>
      </c>
      <c r="AD63" s="83">
        <v>0</v>
      </c>
      <c r="AE63" s="83">
        <v>0</v>
      </c>
      <c r="AF63" s="83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3">
        <v>0</v>
      </c>
      <c r="AC64" s="83">
        <v>0</v>
      </c>
      <c r="AD64" s="83">
        <v>0</v>
      </c>
      <c r="AE64" s="83">
        <v>0</v>
      </c>
      <c r="AF64" s="83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46.3</v>
      </c>
      <c r="C65" s="69">
        <f t="shared" ref="C65:AF65" si="8">SUM(C54:C64)</f>
        <v>45.9</v>
      </c>
      <c r="D65" s="69">
        <f t="shared" si="8"/>
        <v>30.7</v>
      </c>
      <c r="E65" s="69">
        <f t="shared" si="8"/>
        <v>4.3000000000000007</v>
      </c>
      <c r="F65" s="69">
        <f t="shared" si="8"/>
        <v>27.9</v>
      </c>
      <c r="G65" s="69">
        <f t="shared" si="8"/>
        <v>22</v>
      </c>
      <c r="H65" s="69">
        <f t="shared" si="8"/>
        <v>35</v>
      </c>
      <c r="I65" s="69">
        <f t="shared" si="8"/>
        <v>104</v>
      </c>
      <c r="J65" s="69">
        <f t="shared" si="8"/>
        <v>94.5</v>
      </c>
      <c r="K65" s="69">
        <f t="shared" si="8"/>
        <v>47</v>
      </c>
      <c r="L65" s="69">
        <f t="shared" si="8"/>
        <v>47</v>
      </c>
      <c r="M65" s="69">
        <f t="shared" si="8"/>
        <v>52.6</v>
      </c>
      <c r="N65" s="69">
        <f t="shared" si="8"/>
        <v>65.2</v>
      </c>
      <c r="O65" s="69">
        <f t="shared" si="8"/>
        <v>42.6</v>
      </c>
      <c r="P65" s="69">
        <f t="shared" si="8"/>
        <v>35.4</v>
      </c>
      <c r="Q65" s="69">
        <f t="shared" si="8"/>
        <v>78</v>
      </c>
      <c r="R65" s="69">
        <f t="shared" si="8"/>
        <v>149.6</v>
      </c>
      <c r="S65" s="69">
        <f t="shared" si="8"/>
        <v>164</v>
      </c>
      <c r="T65" s="69">
        <f t="shared" si="8"/>
        <v>122.5</v>
      </c>
      <c r="U65" s="69">
        <f t="shared" si="8"/>
        <v>185.4</v>
      </c>
      <c r="V65" s="69">
        <f t="shared" si="8"/>
        <v>167.8</v>
      </c>
      <c r="W65" s="69">
        <f t="shared" si="8"/>
        <v>135.69999999999999</v>
      </c>
      <c r="X65" s="69">
        <f t="shared" si="8"/>
        <v>147.70000000000002</v>
      </c>
      <c r="Y65" s="69">
        <f t="shared" si="8"/>
        <v>167.7</v>
      </c>
      <c r="Z65" s="69">
        <f t="shared" si="8"/>
        <v>204.10000000000002</v>
      </c>
      <c r="AA65" s="69">
        <f t="shared" si="8"/>
        <v>341.90000000000003</v>
      </c>
      <c r="AB65" s="69">
        <f t="shared" si="8"/>
        <v>302.10000000000002</v>
      </c>
      <c r="AC65" s="69">
        <f t="shared" si="8"/>
        <v>287.89999999999998</v>
      </c>
      <c r="AD65" s="69">
        <f t="shared" si="8"/>
        <v>238.29999999999998</v>
      </c>
      <c r="AE65" s="69">
        <f t="shared" si="8"/>
        <v>131.1</v>
      </c>
      <c r="AF65" s="69">
        <f t="shared" si="8"/>
        <v>131.4</v>
      </c>
      <c r="AG65" s="74">
        <f>SUM(AG54:AG64)</f>
        <v>0</v>
      </c>
      <c r="AH65" s="52">
        <f t="shared" si="2"/>
        <v>341.90000000000003</v>
      </c>
      <c r="AI65" s="53">
        <f t="shared" si="3"/>
        <v>4.3000000000000007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845.14</v>
      </c>
      <c r="C71" s="91">
        <f t="shared" si="10"/>
        <v>830.44</v>
      </c>
      <c r="D71" s="91">
        <f t="shared" si="10"/>
        <v>760.74</v>
      </c>
      <c r="E71" s="91">
        <f t="shared" si="10"/>
        <v>733.54</v>
      </c>
      <c r="F71" s="91">
        <f t="shared" si="10"/>
        <v>726.33999999999992</v>
      </c>
      <c r="G71" s="91">
        <f t="shared" si="10"/>
        <v>719.94</v>
      </c>
      <c r="H71" s="91">
        <f t="shared" si="10"/>
        <v>782.14</v>
      </c>
      <c r="I71" s="91">
        <f t="shared" si="10"/>
        <v>823.64</v>
      </c>
      <c r="J71" s="91">
        <f t="shared" si="10"/>
        <v>845.24</v>
      </c>
      <c r="K71" s="91">
        <f t="shared" si="10"/>
        <v>847.34</v>
      </c>
      <c r="L71" s="91">
        <f t="shared" si="10"/>
        <v>857.04</v>
      </c>
      <c r="M71" s="91">
        <f t="shared" si="10"/>
        <v>842.94</v>
      </c>
      <c r="N71" s="91">
        <f t="shared" si="10"/>
        <v>846.14</v>
      </c>
      <c r="O71" s="91">
        <f t="shared" si="10"/>
        <v>862.24</v>
      </c>
      <c r="P71" s="91">
        <f t="shared" si="10"/>
        <v>855.04</v>
      </c>
      <c r="Q71" s="91">
        <f t="shared" si="10"/>
        <v>876.24</v>
      </c>
      <c r="R71" s="91">
        <f t="shared" si="10"/>
        <v>982.74</v>
      </c>
      <c r="S71" s="91">
        <f t="shared" si="10"/>
        <v>958.64</v>
      </c>
      <c r="T71" s="91">
        <f t="shared" si="10"/>
        <v>919.84</v>
      </c>
      <c r="U71" s="91">
        <f t="shared" si="10"/>
        <v>977.74</v>
      </c>
      <c r="V71" s="91">
        <f t="shared" si="10"/>
        <v>960.94</v>
      </c>
      <c r="W71" s="91">
        <f t="shared" si="10"/>
        <v>940.83999999999992</v>
      </c>
      <c r="X71" s="91">
        <f t="shared" si="10"/>
        <v>947.74</v>
      </c>
      <c r="Y71" s="91">
        <f t="shared" si="10"/>
        <v>970.54</v>
      </c>
      <c r="Z71" s="91">
        <f t="shared" si="10"/>
        <v>1065.54</v>
      </c>
      <c r="AA71" s="91">
        <f t="shared" si="10"/>
        <v>1203.44</v>
      </c>
      <c r="AB71" s="91">
        <f t="shared" si="10"/>
        <v>1159.54</v>
      </c>
      <c r="AC71" s="91">
        <f t="shared" si="10"/>
        <v>1146.44</v>
      </c>
      <c r="AD71" s="91">
        <f t="shared" si="10"/>
        <v>1094.3399999999999</v>
      </c>
      <c r="AE71" s="91">
        <f t="shared" si="10"/>
        <v>1001.14</v>
      </c>
      <c r="AF71" s="91">
        <f t="shared" si="10"/>
        <v>1023.24</v>
      </c>
      <c r="AG71" s="74">
        <f t="shared" si="10"/>
        <v>1938.71</v>
      </c>
      <c r="AH71" s="52">
        <f t="shared" si="2"/>
        <v>1203.44</v>
      </c>
      <c r="AI71" s="53">
        <f t="shared" si="3"/>
        <v>719.94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17.7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17.7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17.7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17.7</v>
      </c>
      <c r="AI77" s="53">
        <f t="shared" si="3"/>
        <v>0</v>
      </c>
    </row>
    <row r="78" spans="1:37" x14ac:dyDescent="0.25">
      <c r="A78" s="93" t="s">
        <v>79</v>
      </c>
      <c r="B78" s="94">
        <v>50.093000000000004</v>
      </c>
      <c r="C78" s="94">
        <v>50.088000000000001</v>
      </c>
      <c r="D78" s="94">
        <v>50.04</v>
      </c>
      <c r="E78" s="94">
        <v>49.93</v>
      </c>
      <c r="F78" s="94">
        <v>49.98</v>
      </c>
      <c r="G78" s="94">
        <v>49.97</v>
      </c>
      <c r="H78" s="94">
        <v>49.871000000000002</v>
      </c>
      <c r="I78" s="94">
        <v>49.780999999999999</v>
      </c>
      <c r="J78" s="94">
        <v>49.923999999999999</v>
      </c>
      <c r="K78" s="94">
        <v>50.05</v>
      </c>
      <c r="L78" s="94">
        <v>50.073</v>
      </c>
      <c r="M78" s="94">
        <v>50.037999999999997</v>
      </c>
      <c r="N78" s="94">
        <v>50.024000000000001</v>
      </c>
      <c r="O78" s="94">
        <v>49.984999999999999</v>
      </c>
      <c r="P78" s="94">
        <v>49.930999999999997</v>
      </c>
      <c r="Q78" s="95">
        <v>49.902000000000001</v>
      </c>
      <c r="R78" s="94">
        <v>50.075000000000003</v>
      </c>
      <c r="S78" s="94">
        <v>49.988</v>
      </c>
      <c r="T78" s="94">
        <v>50.024999999999999</v>
      </c>
      <c r="U78" s="94">
        <v>50.045000000000002</v>
      </c>
      <c r="V78" s="94">
        <v>50.017000000000003</v>
      </c>
      <c r="W78" s="94">
        <v>50.094000000000001</v>
      </c>
      <c r="X78" s="94">
        <v>50.036999999999999</v>
      </c>
      <c r="Y78" s="94">
        <v>49.999000000000002</v>
      </c>
      <c r="Z78" s="94">
        <v>49.917999999999999</v>
      </c>
      <c r="AA78" s="94">
        <v>49.86</v>
      </c>
      <c r="AB78" s="94">
        <v>50.057000000000002</v>
      </c>
      <c r="AC78" s="94">
        <v>49.978999999999999</v>
      </c>
      <c r="AD78" s="94">
        <v>50.075000000000003</v>
      </c>
      <c r="AE78" s="94">
        <v>49.994999999999997</v>
      </c>
      <c r="AF78" s="96">
        <v>49.917000000000002</v>
      </c>
      <c r="AG78" s="97"/>
      <c r="AH78" s="52">
        <f t="shared" si="2"/>
        <v>50.094000000000001</v>
      </c>
      <c r="AI78" s="53">
        <f t="shared" si="3"/>
        <v>49.780999999999999</v>
      </c>
    </row>
    <row r="79" spans="1:37" x14ac:dyDescent="0.25">
      <c r="A79" s="98" t="s">
        <v>80</v>
      </c>
      <c r="B79" s="70">
        <v>126.3</v>
      </c>
      <c r="C79" s="70">
        <v>126.8</v>
      </c>
      <c r="D79" s="70">
        <v>125.4</v>
      </c>
      <c r="E79" s="70">
        <v>125.9</v>
      </c>
      <c r="F79" s="70">
        <v>125.8</v>
      </c>
      <c r="G79" s="70">
        <v>126.4</v>
      </c>
      <c r="H79" s="70">
        <v>126.4</v>
      </c>
      <c r="I79" s="70">
        <v>128</v>
      </c>
      <c r="J79" s="70">
        <v>128.30000000000001</v>
      </c>
      <c r="K79" s="70">
        <v>126.1</v>
      </c>
      <c r="L79" s="70">
        <v>127.4</v>
      </c>
      <c r="M79" s="70">
        <v>127.4</v>
      </c>
      <c r="N79" s="70">
        <v>125.6</v>
      </c>
      <c r="O79" s="70">
        <v>125.4</v>
      </c>
      <c r="P79" s="70">
        <v>125.4</v>
      </c>
      <c r="Q79" s="99">
        <v>125.8</v>
      </c>
      <c r="R79" s="99">
        <v>125.8</v>
      </c>
      <c r="S79" s="99">
        <v>124.3</v>
      </c>
      <c r="T79" s="99">
        <v>125.9</v>
      </c>
      <c r="U79" s="99">
        <v>125.2</v>
      </c>
      <c r="V79" s="99">
        <v>125.7</v>
      </c>
      <c r="W79" s="99">
        <v>127.2</v>
      </c>
      <c r="X79" s="99">
        <v>127.2</v>
      </c>
      <c r="Y79" s="99">
        <v>127.2</v>
      </c>
      <c r="Z79" s="99">
        <v>127.2</v>
      </c>
      <c r="AA79" s="70">
        <v>127.1</v>
      </c>
      <c r="AB79" s="70">
        <v>128.80000000000001</v>
      </c>
      <c r="AC79" s="70">
        <v>128.5</v>
      </c>
      <c r="AD79" s="70">
        <v>128.69999999999999</v>
      </c>
      <c r="AE79" s="70">
        <v>129.5</v>
      </c>
      <c r="AF79" s="100">
        <v>129.80000000000001</v>
      </c>
      <c r="AG79" s="101"/>
      <c r="AH79" s="52">
        <f t="shared" si="2"/>
        <v>129.80000000000001</v>
      </c>
      <c r="AI79" s="53">
        <f t="shared" si="3"/>
        <v>124.3</v>
      </c>
    </row>
    <row r="80" spans="1:37" x14ac:dyDescent="0.25">
      <c r="A80" s="98" t="s">
        <v>81</v>
      </c>
      <c r="B80" s="70">
        <v>129.30000000000001</v>
      </c>
      <c r="C80" s="70">
        <v>130.1</v>
      </c>
      <c r="D80" s="70">
        <v>128.6</v>
      </c>
      <c r="E80" s="70">
        <v>129</v>
      </c>
      <c r="F80" s="70">
        <v>128.69999999999999</v>
      </c>
      <c r="G80" s="70">
        <v>129</v>
      </c>
      <c r="H80" s="70">
        <v>129</v>
      </c>
      <c r="I80" s="70">
        <v>129.69999999999999</v>
      </c>
      <c r="J80" s="70">
        <v>129.69999999999999</v>
      </c>
      <c r="K80" s="70">
        <v>128</v>
      </c>
      <c r="L80" s="70">
        <v>128.69999999999999</v>
      </c>
      <c r="M80" s="70">
        <v>128.69999999999999</v>
      </c>
      <c r="N80" s="70">
        <v>128</v>
      </c>
      <c r="O80" s="70">
        <v>128.30000000000001</v>
      </c>
      <c r="P80" s="70">
        <v>128.30000000000001</v>
      </c>
      <c r="Q80" s="99">
        <v>128.30000000000001</v>
      </c>
      <c r="R80" s="99">
        <v>128.69999999999999</v>
      </c>
      <c r="S80" s="99">
        <v>127.3</v>
      </c>
      <c r="T80" s="99">
        <v>128.30000000000001</v>
      </c>
      <c r="U80" s="99">
        <v>127.7</v>
      </c>
      <c r="V80" s="99">
        <v>128.1</v>
      </c>
      <c r="W80" s="99">
        <v>129.19999999999999</v>
      </c>
      <c r="X80" s="99">
        <v>129.19999999999999</v>
      </c>
      <c r="Y80" s="99">
        <v>129.19999999999999</v>
      </c>
      <c r="Z80" s="99">
        <v>129.19999999999999</v>
      </c>
      <c r="AA80" s="70">
        <v>129.19999999999999</v>
      </c>
      <c r="AB80" s="70">
        <v>127.8</v>
      </c>
      <c r="AC80" s="70">
        <v>130.69999999999999</v>
      </c>
      <c r="AD80" s="70">
        <v>131.1</v>
      </c>
      <c r="AE80" s="70">
        <v>132.1</v>
      </c>
      <c r="AF80" s="100">
        <v>132</v>
      </c>
      <c r="AG80" s="101"/>
      <c r="AH80" s="52">
        <f t="shared" si="2"/>
        <v>132.1</v>
      </c>
      <c r="AI80" s="53">
        <f t="shared" si="3"/>
        <v>127.3</v>
      </c>
    </row>
    <row r="81" spans="1:37" x14ac:dyDescent="0.25">
      <c r="A81" s="98" t="s">
        <v>82</v>
      </c>
      <c r="B81" s="70">
        <v>129.30000000000001</v>
      </c>
      <c r="C81" s="70">
        <v>129</v>
      </c>
      <c r="D81" s="70">
        <v>130.19999999999999</v>
      </c>
      <c r="E81" s="70">
        <v>131.80000000000001</v>
      </c>
      <c r="F81" s="70">
        <v>130</v>
      </c>
      <c r="G81" s="70">
        <v>130.69999999999999</v>
      </c>
      <c r="H81" s="70">
        <v>130.1</v>
      </c>
      <c r="I81" s="70">
        <v>127.5</v>
      </c>
      <c r="J81" s="70">
        <v>127.3</v>
      </c>
      <c r="K81" s="70">
        <v>129.1</v>
      </c>
      <c r="L81" s="70">
        <v>129.5</v>
      </c>
      <c r="M81" s="70">
        <v>129.5</v>
      </c>
      <c r="N81" s="70">
        <v>128.19999999999999</v>
      </c>
      <c r="O81" s="70">
        <v>127.4</v>
      </c>
      <c r="P81" s="70">
        <v>127.4</v>
      </c>
      <c r="Q81" s="70">
        <v>127.5</v>
      </c>
      <c r="R81" s="70">
        <v>127</v>
      </c>
      <c r="S81" s="70">
        <v>127</v>
      </c>
      <c r="T81" s="99">
        <v>127.1</v>
      </c>
      <c r="U81" s="99">
        <v>128.4</v>
      </c>
      <c r="V81" s="99">
        <v>128.19999999999999</v>
      </c>
      <c r="W81" s="99">
        <v>129.19999999999999</v>
      </c>
      <c r="X81" s="99">
        <v>129.19999999999999</v>
      </c>
      <c r="Y81" s="99">
        <v>129.19999999999999</v>
      </c>
      <c r="Z81" s="99">
        <v>129.19999999999999</v>
      </c>
      <c r="AA81" s="70">
        <v>126.4</v>
      </c>
      <c r="AB81" s="70">
        <v>132.1</v>
      </c>
      <c r="AC81" s="70">
        <v>128.19999999999999</v>
      </c>
      <c r="AD81" s="70">
        <v>129.5</v>
      </c>
      <c r="AE81" s="70">
        <v>129.30000000000001</v>
      </c>
      <c r="AF81" s="100">
        <v>129.9</v>
      </c>
      <c r="AG81" s="101"/>
      <c r="AH81" s="52">
        <f t="shared" si="2"/>
        <v>132.1</v>
      </c>
      <c r="AI81" s="53">
        <f t="shared" si="3"/>
        <v>126.4</v>
      </c>
    </row>
    <row r="82" spans="1:37" x14ac:dyDescent="0.25">
      <c r="A82" s="102" t="s">
        <v>83</v>
      </c>
      <c r="B82" s="70">
        <v>132.1</v>
      </c>
      <c r="C82" s="70">
        <v>131.9</v>
      </c>
      <c r="D82" s="70">
        <v>132.80000000000001</v>
      </c>
      <c r="E82" s="70">
        <v>133.9</v>
      </c>
      <c r="F82" s="70">
        <v>133.19999999999999</v>
      </c>
      <c r="G82" s="70">
        <v>133.6</v>
      </c>
      <c r="H82" s="70">
        <v>132.6</v>
      </c>
      <c r="I82" s="70">
        <v>131.4</v>
      </c>
      <c r="J82" s="70">
        <v>131</v>
      </c>
      <c r="K82" s="70">
        <v>131.9</v>
      </c>
      <c r="L82" s="70">
        <v>132.30000000000001</v>
      </c>
      <c r="M82" s="70">
        <v>132.30000000000001</v>
      </c>
      <c r="N82" s="70">
        <v>131</v>
      </c>
      <c r="O82" s="70">
        <v>130.4</v>
      </c>
      <c r="P82" s="70">
        <v>130.4</v>
      </c>
      <c r="Q82" s="70">
        <v>131</v>
      </c>
      <c r="R82" s="70">
        <v>130</v>
      </c>
      <c r="S82" s="70">
        <v>130.19999999999999</v>
      </c>
      <c r="T82" s="99">
        <v>130</v>
      </c>
      <c r="U82" s="99">
        <v>131</v>
      </c>
      <c r="V82" s="99">
        <v>130.69999999999999</v>
      </c>
      <c r="W82" s="99">
        <v>131.6</v>
      </c>
      <c r="X82" s="99">
        <v>131.6</v>
      </c>
      <c r="Y82" s="99">
        <v>131.6</v>
      </c>
      <c r="Z82" s="99">
        <v>131.6</v>
      </c>
      <c r="AA82" s="70">
        <v>130.69999999999999</v>
      </c>
      <c r="AB82" s="70">
        <v>130.69999999999999</v>
      </c>
      <c r="AC82" s="70">
        <v>132.69999999999999</v>
      </c>
      <c r="AD82" s="70">
        <v>134</v>
      </c>
      <c r="AE82" s="70">
        <v>132.5</v>
      </c>
      <c r="AF82" s="100">
        <v>132.9</v>
      </c>
      <c r="AG82" s="101"/>
      <c r="AH82" s="52">
        <f t="shared" si="2"/>
        <v>134</v>
      </c>
      <c r="AI82" s="53">
        <f t="shared" si="3"/>
        <v>130</v>
      </c>
    </row>
    <row r="83" spans="1:37" x14ac:dyDescent="0.25">
      <c r="A83" s="102" t="s">
        <v>84</v>
      </c>
      <c r="B83" s="103">
        <v>136.69999999999999</v>
      </c>
      <c r="C83" s="103">
        <v>134.69999999999999</v>
      </c>
      <c r="D83" s="103">
        <v>133.6</v>
      </c>
      <c r="E83" s="103">
        <v>135.19999999999999</v>
      </c>
      <c r="F83" s="103">
        <v>132.30000000000001</v>
      </c>
      <c r="G83" s="103">
        <v>134.9</v>
      </c>
      <c r="H83" s="103">
        <v>133.80000000000001</v>
      </c>
      <c r="I83" s="103">
        <v>130.6</v>
      </c>
      <c r="J83" s="103">
        <v>133.80000000000001</v>
      </c>
      <c r="K83" s="103">
        <v>131.1</v>
      </c>
      <c r="L83" s="103">
        <v>134.80000000000001</v>
      </c>
      <c r="M83" s="103">
        <v>132</v>
      </c>
      <c r="N83" s="103">
        <v>132.9</v>
      </c>
      <c r="O83" s="103">
        <v>132</v>
      </c>
      <c r="P83" s="103">
        <v>132</v>
      </c>
      <c r="Q83" s="103">
        <v>132.30000000000001</v>
      </c>
      <c r="R83" s="103">
        <v>138.6</v>
      </c>
      <c r="S83" s="103">
        <v>134.1</v>
      </c>
      <c r="T83" s="99">
        <v>133.80000000000001</v>
      </c>
      <c r="U83" s="99">
        <v>131.9</v>
      </c>
      <c r="V83" s="99">
        <v>134</v>
      </c>
      <c r="W83" s="99">
        <v>132.80000000000001</v>
      </c>
      <c r="X83" s="99">
        <v>132.80000000000001</v>
      </c>
      <c r="Y83" s="99">
        <v>132.80000000000001</v>
      </c>
      <c r="Z83" s="99">
        <v>132.80000000000001</v>
      </c>
      <c r="AA83" s="103">
        <v>135.19999999999999</v>
      </c>
      <c r="AB83" s="103">
        <v>131.19999999999999</v>
      </c>
      <c r="AC83" s="103">
        <v>131.9</v>
      </c>
      <c r="AD83" s="103">
        <v>133.30000000000001</v>
      </c>
      <c r="AE83" s="103">
        <v>132.6</v>
      </c>
      <c r="AF83" s="104">
        <v>134.1</v>
      </c>
      <c r="AG83" s="105"/>
      <c r="AH83" s="52">
        <f t="shared" si="2"/>
        <v>138.6</v>
      </c>
      <c r="AI83" s="53">
        <f t="shared" si="3"/>
        <v>130.6</v>
      </c>
    </row>
    <row r="84" spans="1:37" x14ac:dyDescent="0.25">
      <c r="A84" s="98" t="s">
        <v>85</v>
      </c>
      <c r="B84" s="70">
        <v>132.5</v>
      </c>
      <c r="C84" s="70">
        <v>132.4</v>
      </c>
      <c r="D84" s="70">
        <v>131.80000000000001</v>
      </c>
      <c r="E84" s="70">
        <v>133.80000000000001</v>
      </c>
      <c r="F84" s="70">
        <v>135.6</v>
      </c>
      <c r="G84" s="70">
        <v>134.80000000000001</v>
      </c>
      <c r="H84" s="70">
        <v>133.5</v>
      </c>
      <c r="I84" s="70">
        <v>131.1</v>
      </c>
      <c r="J84" s="70">
        <v>130.30000000000001</v>
      </c>
      <c r="K84" s="70">
        <v>129.6</v>
      </c>
      <c r="L84" s="70">
        <v>130.4</v>
      </c>
      <c r="M84" s="70">
        <v>129.4</v>
      </c>
      <c r="N84" s="70">
        <v>122.8</v>
      </c>
      <c r="O84" s="70">
        <v>128</v>
      </c>
      <c r="P84" s="70">
        <v>128</v>
      </c>
      <c r="Q84" s="70">
        <v>133</v>
      </c>
      <c r="R84" s="70">
        <v>128.30000000000001</v>
      </c>
      <c r="S84" s="70">
        <v>129.4</v>
      </c>
      <c r="T84" s="99">
        <v>130.6</v>
      </c>
      <c r="U84" s="99">
        <v>132.69999999999999</v>
      </c>
      <c r="V84" s="99">
        <v>135</v>
      </c>
      <c r="W84" s="99">
        <v>134.5</v>
      </c>
      <c r="X84" s="99">
        <v>134.5</v>
      </c>
      <c r="Y84" s="99">
        <v>134.5</v>
      </c>
      <c r="Z84" s="99">
        <v>134.5</v>
      </c>
      <c r="AA84" s="70">
        <v>131.19999999999999</v>
      </c>
      <c r="AB84" s="70">
        <v>128.1</v>
      </c>
      <c r="AC84" s="70">
        <v>129.4</v>
      </c>
      <c r="AD84" s="70">
        <v>130.5</v>
      </c>
      <c r="AE84" s="70">
        <v>129.4</v>
      </c>
      <c r="AF84" s="100">
        <v>131.80000000000001</v>
      </c>
      <c r="AG84" s="101"/>
      <c r="AH84" s="52">
        <f>MAX(B84:AF84)</f>
        <v>135.6</v>
      </c>
      <c r="AI84" s="53">
        <f>MIN(B84:AF84)</f>
        <v>122.8</v>
      </c>
    </row>
    <row r="85" spans="1:37" ht="15.75" thickBot="1" x14ac:dyDescent="0.3">
      <c r="A85" s="98" t="s">
        <v>86</v>
      </c>
      <c r="B85" s="106">
        <v>66</v>
      </c>
      <c r="C85" s="106">
        <v>66.2</v>
      </c>
      <c r="D85" s="106">
        <v>65.3</v>
      </c>
      <c r="E85" s="106">
        <v>65.400000000000006</v>
      </c>
      <c r="F85" s="106">
        <v>65.599999999999994</v>
      </c>
      <c r="G85" s="106">
        <v>65.599999999999994</v>
      </c>
      <c r="H85" s="106">
        <v>65.400000000000006</v>
      </c>
      <c r="I85" s="106">
        <v>66.599999999999994</v>
      </c>
      <c r="J85" s="106">
        <v>66</v>
      </c>
      <c r="K85" s="106">
        <v>65.400000000000006</v>
      </c>
      <c r="L85" s="106">
        <v>65.5</v>
      </c>
      <c r="M85" s="106">
        <v>65.5</v>
      </c>
      <c r="N85" s="106">
        <v>65.599999999999994</v>
      </c>
      <c r="O85" s="106">
        <v>65.5</v>
      </c>
      <c r="P85" s="106">
        <v>65.5</v>
      </c>
      <c r="Q85" s="106">
        <v>65.5</v>
      </c>
      <c r="R85" s="106">
        <v>65.8</v>
      </c>
      <c r="S85" s="106">
        <v>65.400000000000006</v>
      </c>
      <c r="T85" s="106">
        <v>65.599999999999994</v>
      </c>
      <c r="U85" s="106">
        <v>65.5</v>
      </c>
      <c r="V85" s="106">
        <v>65.900000000000006</v>
      </c>
      <c r="W85" s="106">
        <v>66.2</v>
      </c>
      <c r="X85" s="106">
        <v>66.2</v>
      </c>
      <c r="Y85" s="106">
        <v>66.2</v>
      </c>
      <c r="Z85" s="106">
        <v>66.2</v>
      </c>
      <c r="AA85" s="106">
        <v>66.099999999999994</v>
      </c>
      <c r="AB85" s="106">
        <v>66.900000000000006</v>
      </c>
      <c r="AC85" s="106">
        <v>67</v>
      </c>
      <c r="AD85" s="106">
        <v>67</v>
      </c>
      <c r="AE85" s="106">
        <v>67.3</v>
      </c>
      <c r="AF85" s="107">
        <v>67.099999999999994</v>
      </c>
      <c r="AG85" s="108"/>
      <c r="AH85" s="52">
        <f>MAX(B85:AF85)</f>
        <v>67.3</v>
      </c>
      <c r="AI85" s="53">
        <f>MIN(B85:AF85)</f>
        <v>65.3</v>
      </c>
    </row>
    <row r="86" spans="1:37" x14ac:dyDescent="0.25">
      <c r="A86" s="109" t="s">
        <v>87</v>
      </c>
      <c r="B86" s="110">
        <f t="shared" ref="B86:AF86" si="19">SUMIF(B54:B63,"&gt;0")</f>
        <v>46.3</v>
      </c>
      <c r="C86" s="110">
        <f t="shared" si="19"/>
        <v>45.9</v>
      </c>
      <c r="D86" s="110">
        <f t="shared" si="19"/>
        <v>30.7</v>
      </c>
      <c r="E86" s="110">
        <f t="shared" si="19"/>
        <v>22</v>
      </c>
      <c r="F86" s="110">
        <f t="shared" si="19"/>
        <v>27.9</v>
      </c>
      <c r="G86" s="110">
        <f t="shared" si="19"/>
        <v>22</v>
      </c>
      <c r="H86" s="110">
        <f t="shared" si="19"/>
        <v>35</v>
      </c>
      <c r="I86" s="110">
        <f t="shared" si="19"/>
        <v>104</v>
      </c>
      <c r="J86" s="110">
        <f t="shared" si="19"/>
        <v>94.5</v>
      </c>
      <c r="K86" s="110">
        <f t="shared" si="19"/>
        <v>47</v>
      </c>
      <c r="L86" s="110">
        <f t="shared" si="19"/>
        <v>47</v>
      </c>
      <c r="M86" s="110">
        <f t="shared" si="19"/>
        <v>52.6</v>
      </c>
      <c r="N86" s="110">
        <f t="shared" si="19"/>
        <v>65.2</v>
      </c>
      <c r="O86" s="110">
        <f t="shared" si="19"/>
        <v>42.6</v>
      </c>
      <c r="P86" s="110">
        <f t="shared" si="19"/>
        <v>35.4</v>
      </c>
      <c r="Q86" s="110">
        <f t="shared" si="19"/>
        <v>78</v>
      </c>
      <c r="R86" s="110">
        <f t="shared" si="19"/>
        <v>149.6</v>
      </c>
      <c r="S86" s="110">
        <f t="shared" si="19"/>
        <v>164</v>
      </c>
      <c r="T86" s="110">
        <f t="shared" si="19"/>
        <v>122.5</v>
      </c>
      <c r="U86" s="110">
        <f t="shared" si="19"/>
        <v>185.4</v>
      </c>
      <c r="V86" s="110">
        <f t="shared" si="19"/>
        <v>167.8</v>
      </c>
      <c r="W86" s="110">
        <f t="shared" si="19"/>
        <v>135.69999999999999</v>
      </c>
      <c r="X86" s="110">
        <f t="shared" si="19"/>
        <v>147.70000000000002</v>
      </c>
      <c r="Y86" s="110">
        <f t="shared" si="19"/>
        <v>167.7</v>
      </c>
      <c r="Z86" s="110">
        <f t="shared" si="19"/>
        <v>204.10000000000002</v>
      </c>
      <c r="AA86" s="110">
        <f t="shared" si="19"/>
        <v>341.90000000000003</v>
      </c>
      <c r="AB86" s="110">
        <f t="shared" si="19"/>
        <v>302.10000000000002</v>
      </c>
      <c r="AC86" s="110">
        <f t="shared" si="19"/>
        <v>287.89999999999998</v>
      </c>
      <c r="AD86" s="110">
        <f t="shared" si="19"/>
        <v>238.29999999999998</v>
      </c>
      <c r="AE86" s="110">
        <f t="shared" si="19"/>
        <v>131.1</v>
      </c>
      <c r="AF86" s="110">
        <f t="shared" si="19"/>
        <v>131.4</v>
      </c>
      <c r="AG86" s="111"/>
      <c r="AH86" s="52">
        <f>MAX(B86:AF86)</f>
        <v>341.90000000000003</v>
      </c>
      <c r="AI86" s="53">
        <f>MIN(B86:AF86)</f>
        <v>22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125.04</v>
      </c>
      <c r="C88" s="69">
        <f>SUM(C11:C12,C14,C18,C20:C21,C39,C41:C42,C44,C46,C89:C92,C96,C102,C108,C117,C119,C130,C136,C138,C139,C146,C148,C150,C154:C155,C158:C159,C164:C165,C170:C171,C173:C175,C183,C188)</f>
        <v>123.44000000000003</v>
      </c>
      <c r="D88" s="69">
        <f t="shared" ref="D88:AF88" si="20">SUM(D11:D12,D14,D18,D20:D21,D39,D41:D42,D44,D46,D89:D92,D96,D102,D108,D117,D119,D130,D136,D138,D139,D146,D148,D150,D154:D155,D158:D159,D164:D165,D170:D171,D173:D175,D183,D188)</f>
        <v>114.34000000000003</v>
      </c>
      <c r="E88" s="69">
        <f t="shared" si="20"/>
        <v>120.63999999999999</v>
      </c>
      <c r="F88" s="69">
        <f t="shared" si="20"/>
        <v>126.84</v>
      </c>
      <c r="G88" s="69">
        <f t="shared" si="20"/>
        <v>147.63999999999996</v>
      </c>
      <c r="H88" s="69">
        <f t="shared" si="20"/>
        <v>160.03999999999996</v>
      </c>
      <c r="I88" s="69">
        <f t="shared" si="20"/>
        <v>189.93999999999994</v>
      </c>
      <c r="J88" s="69">
        <f t="shared" si="20"/>
        <v>200.33999999999997</v>
      </c>
      <c r="K88" s="69">
        <f t="shared" si="20"/>
        <v>210.44000000000003</v>
      </c>
      <c r="L88" s="69">
        <f t="shared" si="20"/>
        <v>226.54</v>
      </c>
      <c r="M88" s="69">
        <f t="shared" si="20"/>
        <v>207.23999999999998</v>
      </c>
      <c r="N88" s="69">
        <f t="shared" si="20"/>
        <v>190.84</v>
      </c>
      <c r="O88" s="69">
        <f t="shared" si="20"/>
        <v>167.83999999999997</v>
      </c>
      <c r="P88" s="69">
        <f t="shared" si="20"/>
        <v>181.64</v>
      </c>
      <c r="Q88" s="69">
        <f t="shared" si="20"/>
        <v>163.73999999999998</v>
      </c>
      <c r="R88" s="69">
        <f t="shared" si="20"/>
        <v>197.93999999999997</v>
      </c>
      <c r="S88" s="69">
        <f t="shared" si="20"/>
        <v>190.14</v>
      </c>
      <c r="T88" s="69">
        <f t="shared" si="20"/>
        <v>197.73999999999998</v>
      </c>
      <c r="U88" s="69">
        <f t="shared" si="20"/>
        <v>190.13999999999996</v>
      </c>
      <c r="V88" s="69">
        <f t="shared" si="20"/>
        <v>191.23999999999998</v>
      </c>
      <c r="W88" s="69">
        <f t="shared" si="20"/>
        <v>192.14000000000001</v>
      </c>
      <c r="X88" s="69">
        <f t="shared" si="20"/>
        <v>211.43999999999997</v>
      </c>
      <c r="Y88" s="69">
        <f t="shared" si="20"/>
        <v>238.23999999999998</v>
      </c>
      <c r="Z88" s="69">
        <f t="shared" si="20"/>
        <v>267.44</v>
      </c>
      <c r="AA88" s="69">
        <f t="shared" si="20"/>
        <v>267.14</v>
      </c>
      <c r="AB88" s="69">
        <f t="shared" si="20"/>
        <v>239.93999999999994</v>
      </c>
      <c r="AC88" s="69">
        <f t="shared" si="20"/>
        <v>227.93999999999997</v>
      </c>
      <c r="AD88" s="69">
        <f t="shared" si="20"/>
        <v>193.34</v>
      </c>
      <c r="AE88" s="69">
        <f t="shared" si="20"/>
        <v>158.33999999999995</v>
      </c>
      <c r="AF88" s="243">
        <f t="shared" si="20"/>
        <v>138.83999999999995</v>
      </c>
      <c r="AG88" s="116"/>
      <c r="AH88" s="52">
        <f>MAX(B88:AF88)</f>
        <v>267.44</v>
      </c>
      <c r="AI88" s="53">
        <f>MIN(B88:AF88)</f>
        <v>114.34000000000003</v>
      </c>
    </row>
    <row r="89" spans="1:37" x14ac:dyDescent="0.25">
      <c r="A89" s="117" t="s">
        <v>89</v>
      </c>
      <c r="B89" s="82">
        <v>48.4</v>
      </c>
      <c r="C89" s="82">
        <v>27.3</v>
      </c>
      <c r="D89" s="82">
        <v>34</v>
      </c>
      <c r="E89" s="82">
        <v>36.299999999999997</v>
      </c>
      <c r="F89" s="82">
        <v>11.2</v>
      </c>
      <c r="G89" s="82">
        <v>16</v>
      </c>
      <c r="H89" s="82">
        <v>17</v>
      </c>
      <c r="I89" s="82">
        <v>0</v>
      </c>
      <c r="J89" s="82">
        <v>6.8</v>
      </c>
      <c r="K89" s="82">
        <v>26</v>
      </c>
      <c r="L89" s="82">
        <v>22.3</v>
      </c>
      <c r="M89" s="82">
        <v>31.1</v>
      </c>
      <c r="N89" s="82">
        <v>35.9</v>
      </c>
      <c r="O89" s="82">
        <v>18.399999999999999</v>
      </c>
      <c r="P89" s="82">
        <v>6.3</v>
      </c>
      <c r="Q89" s="82">
        <v>7.2</v>
      </c>
      <c r="R89" s="82">
        <v>21.3</v>
      </c>
      <c r="S89" s="82">
        <v>2.8</v>
      </c>
      <c r="T89" s="82">
        <v>5.6</v>
      </c>
      <c r="U89" s="82">
        <v>10.6</v>
      </c>
      <c r="V89" s="82">
        <v>5.7</v>
      </c>
      <c r="W89" s="82">
        <v>8</v>
      </c>
      <c r="X89" s="82">
        <v>13.4</v>
      </c>
      <c r="Y89" s="82">
        <v>22.6</v>
      </c>
      <c r="Z89" s="82">
        <v>40.6</v>
      </c>
      <c r="AA89" s="49">
        <v>35.700000000000003</v>
      </c>
      <c r="AB89" s="49">
        <v>23.2</v>
      </c>
      <c r="AC89" s="49">
        <v>21.9</v>
      </c>
      <c r="AD89" s="49">
        <v>23.3</v>
      </c>
      <c r="AE89" s="49">
        <v>9.9</v>
      </c>
      <c r="AF89" s="244">
        <v>-2.8</v>
      </c>
      <c r="AG89" s="120">
        <v>75</v>
      </c>
      <c r="AH89" s="52">
        <f>IF(ABS(MAX(B89:AF89))&gt;ABS(MIN(B89:AF89)),MAX(B89:AF89),MIN(B89:AF89))</f>
        <v>48.4</v>
      </c>
      <c r="AI89" s="121">
        <f>INDEX($B$9:$AF$9,1,MATCH(AH89,B89:AF89,0))</f>
        <v>4.1666666666666664E-2</v>
      </c>
    </row>
    <row r="90" spans="1:37" x14ac:dyDescent="0.25">
      <c r="A90" s="122" t="s">
        <v>90</v>
      </c>
      <c r="B90" s="83">
        <v>-57</v>
      </c>
      <c r="C90" s="83">
        <v>-54.8</v>
      </c>
      <c r="D90" s="83">
        <v>-52.7</v>
      </c>
      <c r="E90" s="83">
        <v>-53</v>
      </c>
      <c r="F90" s="83">
        <f>-16.7-22.5</f>
        <v>-39.200000000000003</v>
      </c>
      <c r="G90" s="83">
        <f>-19.9</f>
        <v>-19.899999999999999</v>
      </c>
      <c r="H90" s="83">
        <v>-15</v>
      </c>
      <c r="I90" s="83">
        <v>16.2</v>
      </c>
      <c r="J90" s="83">
        <v>23.2</v>
      </c>
      <c r="K90" s="83">
        <v>14.8</v>
      </c>
      <c r="L90" s="83">
        <v>28</v>
      </c>
      <c r="M90" s="83">
        <v>11</v>
      </c>
      <c r="N90" s="83">
        <v>-7.4</v>
      </c>
      <c r="O90" s="83">
        <v>-12</v>
      </c>
      <c r="P90" s="83">
        <v>4</v>
      </c>
      <c r="Q90" s="83">
        <v>-10</v>
      </c>
      <c r="R90" s="83">
        <v>0</v>
      </c>
      <c r="S90" s="83">
        <v>6.4</v>
      </c>
      <c r="T90" s="83">
        <v>13.5</v>
      </c>
      <c r="U90" s="83">
        <v>4.2</v>
      </c>
      <c r="V90" s="83">
        <v>10.5</v>
      </c>
      <c r="W90" s="83">
        <v>5.8</v>
      </c>
      <c r="X90" s="83">
        <v>20</v>
      </c>
      <c r="Y90" s="83">
        <v>33.6</v>
      </c>
      <c r="Z90" s="83">
        <v>41.6</v>
      </c>
      <c r="AA90" s="70">
        <v>45.9</v>
      </c>
      <c r="AB90" s="70">
        <v>9.1999999999999993</v>
      </c>
      <c r="AC90" s="70">
        <v>7.9</v>
      </c>
      <c r="AD90" s="70">
        <v>-9</v>
      </c>
      <c r="AE90" s="70">
        <v>-28</v>
      </c>
      <c r="AF90" s="123">
        <v>-36</v>
      </c>
      <c r="AG90" s="120">
        <v>240</v>
      </c>
      <c r="AH90" s="52">
        <f>IF(ABS(MAX(B90:AF90))&gt;ABS(MIN(B90:AF90)),MAX(B90:AF90),MIN(B90:AF90))</f>
        <v>-57</v>
      </c>
      <c r="AI90" s="121">
        <f>INDEX($B$9:$AF$9,1,MATCH(AH90,B90:AF90,0))</f>
        <v>4.1666666666666664E-2</v>
      </c>
    </row>
    <row r="91" spans="1:37" x14ac:dyDescent="0.25">
      <c r="A91" s="122" t="s">
        <v>91</v>
      </c>
      <c r="B91" s="83">
        <v>-6.3</v>
      </c>
      <c r="C91" s="83">
        <v>12.2</v>
      </c>
      <c r="D91" s="83">
        <v>-5.2</v>
      </c>
      <c r="E91" s="83">
        <v>0</v>
      </c>
      <c r="F91" s="83">
        <v>16.2</v>
      </c>
      <c r="G91" s="83">
        <v>14.2</v>
      </c>
      <c r="H91" s="83">
        <v>20.2</v>
      </c>
      <c r="I91" s="83">
        <v>36.1</v>
      </c>
      <c r="J91" s="83">
        <v>32.6</v>
      </c>
      <c r="K91" s="83">
        <v>30.8</v>
      </c>
      <c r="L91" s="83">
        <v>37.4</v>
      </c>
      <c r="M91" s="83">
        <v>25.4</v>
      </c>
      <c r="N91" s="83">
        <v>24.6</v>
      </c>
      <c r="O91" s="83">
        <v>23.7</v>
      </c>
      <c r="P91" s="83">
        <v>34</v>
      </c>
      <c r="Q91" s="83">
        <v>28.8</v>
      </c>
      <c r="R91" s="83">
        <v>34.5</v>
      </c>
      <c r="S91" s="83">
        <v>38.200000000000003</v>
      </c>
      <c r="T91" s="83">
        <v>35.9</v>
      </c>
      <c r="U91" s="83">
        <v>32.6</v>
      </c>
      <c r="V91" s="83">
        <v>32.9</v>
      </c>
      <c r="W91" s="83">
        <v>35.299999999999997</v>
      </c>
      <c r="X91" s="83">
        <v>35.6</v>
      </c>
      <c r="Y91" s="83">
        <v>39.6</v>
      </c>
      <c r="Z91" s="83">
        <v>42.8</v>
      </c>
      <c r="AA91" s="70">
        <v>43.7</v>
      </c>
      <c r="AB91" s="70">
        <v>39.1</v>
      </c>
      <c r="AC91" s="70">
        <v>33.4</v>
      </c>
      <c r="AD91" s="70">
        <v>29.8</v>
      </c>
      <c r="AE91" s="70">
        <v>31.1</v>
      </c>
      <c r="AF91" s="123">
        <v>27.4</v>
      </c>
      <c r="AG91" s="120">
        <v>60</v>
      </c>
      <c r="AH91" s="52">
        <f>IF(ABS(MAX(B91:AF91))&gt;ABS(MIN(B91:AF91)),MAX(B91:AF91),MIN(B91:AF91))</f>
        <v>43.7</v>
      </c>
      <c r="AI91" s="121">
        <f>INDEX($B$9:$AF$9,1,MATCH(AH91,B91:AF91,0))</f>
        <v>0.83333333333333337</v>
      </c>
    </row>
    <row r="92" spans="1:37" x14ac:dyDescent="0.25">
      <c r="A92" s="124" t="s">
        <v>92</v>
      </c>
      <c r="B92" s="85">
        <v>-60.3</v>
      </c>
      <c r="C92" s="85">
        <v>-60.3</v>
      </c>
      <c r="D92" s="85">
        <v>-60.7</v>
      </c>
      <c r="E92" s="85">
        <v>-60.7</v>
      </c>
      <c r="F92" s="85">
        <v>-57.6</v>
      </c>
      <c r="G92" s="85">
        <v>-58.5</v>
      </c>
      <c r="H92" s="85">
        <v>-58.5</v>
      </c>
      <c r="I92" s="85">
        <v>-60.9</v>
      </c>
      <c r="J92" s="85">
        <v>-60.9</v>
      </c>
      <c r="K92" s="85">
        <v>-60.3</v>
      </c>
      <c r="L92" s="85">
        <v>-60.3</v>
      </c>
      <c r="M92" s="85">
        <v>-59.4</v>
      </c>
      <c r="N92" s="85">
        <v>-58.8</v>
      </c>
      <c r="O92" s="85">
        <v>-60.6</v>
      </c>
      <c r="P92" s="85">
        <v>-61</v>
      </c>
      <c r="Q92" s="85">
        <v>-60.6</v>
      </c>
      <c r="R92" s="85">
        <v>-60.9</v>
      </c>
      <c r="S92" s="85">
        <v>-59.1</v>
      </c>
      <c r="T92" s="85">
        <v>-60</v>
      </c>
      <c r="U92" s="85">
        <v>-60</v>
      </c>
      <c r="V92" s="85">
        <v>-60.6</v>
      </c>
      <c r="W92" s="85">
        <v>-59.7</v>
      </c>
      <c r="X92" s="85">
        <v>-60</v>
      </c>
      <c r="Y92" s="85">
        <v>-60</v>
      </c>
      <c r="Z92" s="85">
        <v>-60</v>
      </c>
      <c r="AA92" s="125">
        <v>-60.6</v>
      </c>
      <c r="AB92" s="125">
        <v>-34.9</v>
      </c>
      <c r="AC92" s="125">
        <v>-39.700000000000003</v>
      </c>
      <c r="AD92" s="125">
        <v>-52.3</v>
      </c>
      <c r="AE92" s="125">
        <v>-69</v>
      </c>
      <c r="AF92" s="126">
        <v>-74</v>
      </c>
      <c r="AG92" s="127">
        <v>120</v>
      </c>
      <c r="AH92" s="52">
        <f>IF(ABS(MAX(B92:AF92))&gt;ABS(MIN(B92:AF92)),MAX(B92:AF92),MIN(B92:AF92))</f>
        <v>-74</v>
      </c>
      <c r="AI92" s="121">
        <f>INDEX($B$9:$AF$9,1,MATCH(AH92,B92:AF92,0))</f>
        <v>1</v>
      </c>
    </row>
    <row r="93" spans="1:37" ht="15.75" thickBot="1" x14ac:dyDescent="0.3">
      <c r="A93" s="124" t="s">
        <v>93</v>
      </c>
      <c r="B93" s="85">
        <v>23.4</v>
      </c>
      <c r="C93" s="85">
        <v>10.199999999999999</v>
      </c>
      <c r="D93" s="85">
        <v>14.8</v>
      </c>
      <c r="E93" s="85">
        <v>8.4</v>
      </c>
      <c r="F93" s="85">
        <v>13</v>
      </c>
      <c r="G93" s="85">
        <v>33</v>
      </c>
      <c r="H93" s="85">
        <v>25</v>
      </c>
      <c r="I93" s="85">
        <v>13.2</v>
      </c>
      <c r="J93" s="85">
        <v>24.5</v>
      </c>
      <c r="K93" s="85">
        <v>30.1</v>
      </c>
      <c r="L93" s="85">
        <v>39</v>
      </c>
      <c r="M93" s="85">
        <v>43.6</v>
      </c>
      <c r="N93" s="85">
        <v>41</v>
      </c>
      <c r="O93" s="85">
        <v>41.4</v>
      </c>
      <c r="P93" s="85">
        <v>49.5</v>
      </c>
      <c r="Q93" s="85">
        <v>43</v>
      </c>
      <c r="R93" s="85">
        <v>44.3</v>
      </c>
      <c r="S93" s="85">
        <v>61.3</v>
      </c>
      <c r="T93" s="85">
        <v>50.5</v>
      </c>
      <c r="U93" s="85">
        <v>39.5</v>
      </c>
      <c r="V93" s="85">
        <v>50</v>
      </c>
      <c r="W93" s="85">
        <v>36.200000000000003</v>
      </c>
      <c r="X93" s="85">
        <v>34.1</v>
      </c>
      <c r="Y93" s="85">
        <v>37.4</v>
      </c>
      <c r="Z93" s="85">
        <v>39.4</v>
      </c>
      <c r="AA93" s="125">
        <v>54.9</v>
      </c>
      <c r="AB93" s="125">
        <v>32.700000000000003</v>
      </c>
      <c r="AC93" s="125">
        <v>28.8</v>
      </c>
      <c r="AD93" s="125">
        <v>18.399999999999999</v>
      </c>
      <c r="AE93" s="125">
        <v>3.1</v>
      </c>
      <c r="AF93" s="126">
        <v>4.5999999999999996</v>
      </c>
      <c r="AG93" s="127"/>
      <c r="AH93" s="52">
        <f>IF(ABS(MAX(B93:AF93))&gt;ABS(MIN(B93:AF93)),MAX(B93:AF93),MIN(B93:AF93))</f>
        <v>61.3</v>
      </c>
      <c r="AI93" s="121">
        <f>INDEX($B$9:$AF$9,1,MATCH(AH93,B93:AF93,0))</f>
        <v>0.625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857.04</v>
      </c>
      <c r="C198" s="164">
        <f>INDEX(F9:M9,1,MATCH(MAX(F71:M71),F71:M71,0))</f>
        <v>0.33333333333333331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19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19)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19)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845.14</v>
      </c>
      <c r="U203" s="173">
        <f t="shared" si="37"/>
        <v>830.44</v>
      </c>
      <c r="V203" s="173">
        <f t="shared" si="37"/>
        <v>760.74</v>
      </c>
      <c r="W203" s="173">
        <f t="shared" si="37"/>
        <v>733.54</v>
      </c>
      <c r="X203" s="173">
        <f t="shared" si="37"/>
        <v>726.33999999999992</v>
      </c>
      <c r="Y203" s="173">
        <f t="shared" si="37"/>
        <v>719.94</v>
      </c>
      <c r="Z203" s="173">
        <f t="shared" si="37"/>
        <v>782.14</v>
      </c>
      <c r="AA203" s="173">
        <f t="shared" si="37"/>
        <v>823.64</v>
      </c>
      <c r="AB203" s="173">
        <f t="shared" si="37"/>
        <v>845.24</v>
      </c>
      <c r="AC203" s="173">
        <f t="shared" si="37"/>
        <v>847.34</v>
      </c>
      <c r="AD203" s="173">
        <f t="shared" si="37"/>
        <v>857.04</v>
      </c>
      <c r="AE203" s="173">
        <f t="shared" si="37"/>
        <v>842.94</v>
      </c>
      <c r="AF203" s="173">
        <f t="shared" si="37"/>
        <v>846.14</v>
      </c>
      <c r="AG203" s="173">
        <f t="shared" si="37"/>
        <v>862.24</v>
      </c>
      <c r="AH203" s="173">
        <f t="shared" si="37"/>
        <v>855.04</v>
      </c>
      <c r="AI203" s="173">
        <f t="shared" si="37"/>
        <v>876.24</v>
      </c>
      <c r="AJ203" s="173">
        <f t="shared" si="37"/>
        <v>982.74</v>
      </c>
      <c r="AK203" s="173">
        <f t="shared" si="37"/>
        <v>958.64</v>
      </c>
      <c r="AL203" s="173">
        <f t="shared" si="37"/>
        <v>919.84</v>
      </c>
      <c r="AM203" s="173">
        <f t="shared" si="37"/>
        <v>977.74</v>
      </c>
      <c r="AN203" s="173">
        <f t="shared" si="37"/>
        <v>960.94</v>
      </c>
      <c r="AO203" s="173">
        <f t="shared" si="37"/>
        <v>940.83999999999992</v>
      </c>
      <c r="AP203" s="173">
        <f t="shared" si="37"/>
        <v>947.74</v>
      </c>
      <c r="AQ203" s="173">
        <f t="shared" si="37"/>
        <v>970.54</v>
      </c>
      <c r="AR203" s="173">
        <f t="shared" si="37"/>
        <v>1065.54</v>
      </c>
      <c r="AS203" s="173">
        <f t="shared" si="37"/>
        <v>1203.44</v>
      </c>
      <c r="AT203" s="173">
        <f t="shared" si="37"/>
        <v>1159.54</v>
      </c>
      <c r="AU203" s="173">
        <f t="shared" si="37"/>
        <v>1146.44</v>
      </c>
      <c r="AV203" s="173">
        <f t="shared" si="37"/>
        <v>1094.3399999999999</v>
      </c>
      <c r="AW203" s="173">
        <f t="shared" si="37"/>
        <v>1001.14</v>
      </c>
      <c r="AX203" s="173">
        <f t="shared" si="37"/>
        <v>1023.24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184" priority="326">
      <formula>S$9&gt;=20/24</formula>
    </cfRule>
    <cfRule type="expression" dxfId="3183" priority="327">
      <formula>AND(S$9&gt;=14/24,S$9&lt;20/24)</formula>
    </cfRule>
    <cfRule type="expression" dxfId="3182" priority="328">
      <formula>AND(S$9&gt;=8/24,S$9&lt;14/24)</formula>
    </cfRule>
    <cfRule type="expression" dxfId="3181" priority="329">
      <formula>S$9&lt;8/24</formula>
    </cfRule>
  </conditionalFormatting>
  <conditionalFormatting sqref="B8:AF10 AA76:AF76 B76:Q76 L37:Z38 L36:Q36 B53:AF53 B77:AF77 C183:AF189 M42 N40:Q42 M43:Q45 L39:Q39 V40:W41 S39:W39 AA78:AF85 AA54:AF57 B60:B64 B65:AF75 C60:C63 B54:I55 D59:D63 B58:D58 E58:E63 B57:E57 F57:F63 B56:F56 H56:I58 G56:G63 K78:Q78 B78:J85 M36:M39 J54:M58 N42:N45 M64:N64 N55:N58 L34:Q34 R55:T56 O55:Q64 P36:V45 W36:W44 Y37:Y41 X39:Z41 L50:AF52 K79:Z85">
    <cfRule type="expression" dxfId="3180" priority="322">
      <formula>B$9&gt;=20/24</formula>
    </cfRule>
    <cfRule type="expression" dxfId="3179" priority="323">
      <formula>AND(B$9&gt;=14/24,B$9&lt;20/24)</formula>
    </cfRule>
    <cfRule type="expression" dxfId="3178" priority="324">
      <formula>AND(B$9&gt;=8/24,B$9&lt;14/24)</formula>
    </cfRule>
    <cfRule type="expression" dxfId="3177" priority="325">
      <formula>B$9&lt;8/24</formula>
    </cfRule>
  </conditionalFormatting>
  <conditionalFormatting sqref="B181:AF181">
    <cfRule type="expression" dxfId="3176" priority="318">
      <formula>B$9&gt;=20/24</formula>
    </cfRule>
    <cfRule type="expression" dxfId="3175" priority="319">
      <formula>AND(B$9&gt;=14/24,B$9&lt;20/24)</formula>
    </cfRule>
    <cfRule type="expression" dxfId="3174" priority="320">
      <formula>AND(B$9&gt;=8/24,B$9&lt;14/24)</formula>
    </cfRule>
    <cfRule type="expression" dxfId="3173" priority="321">
      <formula>B$9&lt;8/24</formula>
    </cfRule>
  </conditionalFormatting>
  <conditionalFormatting sqref="AL4:AL6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N54:Q54">
    <cfRule type="expression" dxfId="3172" priority="313">
      <formula>N$9&gt;=20/24</formula>
    </cfRule>
    <cfRule type="expression" dxfId="3171" priority="314">
      <formula>AND(N$9&gt;=14/24,N$9&lt;20/24)</formula>
    </cfRule>
    <cfRule type="expression" dxfId="3170" priority="315">
      <formula>AND(N$9&gt;=8/24,N$9&lt;14/24)</formula>
    </cfRule>
    <cfRule type="expression" dxfId="3169" priority="316">
      <formula>N$9&lt;8/24</formula>
    </cfRule>
  </conditionalFormatting>
  <conditionalFormatting sqref="L40:M41">
    <cfRule type="expression" dxfId="3168" priority="309">
      <formula>L$9&gt;=20/24</formula>
    </cfRule>
    <cfRule type="expression" dxfId="3167" priority="310">
      <formula>AND(L$9&gt;=14/24,L$9&lt;20/24)</formula>
    </cfRule>
    <cfRule type="expression" dxfId="3166" priority="311">
      <formula>AND(L$9&gt;=8/24,L$9&lt;14/24)</formula>
    </cfRule>
    <cfRule type="expression" dxfId="3165" priority="312">
      <formula>L$9&lt;8/24</formula>
    </cfRule>
  </conditionalFormatting>
  <conditionalFormatting sqref="R36:Z36">
    <cfRule type="expression" dxfId="3164" priority="301">
      <formula>R$9&gt;=20/24</formula>
    </cfRule>
    <cfRule type="expression" dxfId="3163" priority="302">
      <formula>AND(R$9&gt;=14/24,R$9&lt;20/24)</formula>
    </cfRule>
    <cfRule type="expression" dxfId="3162" priority="303">
      <formula>AND(R$9&gt;=8/24,R$9&lt;14/24)</formula>
    </cfRule>
    <cfRule type="expression" dxfId="3161" priority="304">
      <formula>R$9&lt;8/24</formula>
    </cfRule>
  </conditionalFormatting>
  <conditionalFormatting sqref="R54:Z54">
    <cfRule type="expression" dxfId="3160" priority="297">
      <formula>R$9&gt;=20/24</formula>
    </cfRule>
    <cfRule type="expression" dxfId="3159" priority="298">
      <formula>AND(R$9&gt;=14/24,R$9&lt;20/24)</formula>
    </cfRule>
    <cfRule type="expression" dxfId="3158" priority="299">
      <formula>AND(R$9&gt;=8/24,R$9&lt;14/24)</formula>
    </cfRule>
    <cfRule type="expression" dxfId="3157" priority="300">
      <formula>R$9&lt;8/24</formula>
    </cfRule>
  </conditionalFormatting>
  <conditionalFormatting sqref="R76:Z76">
    <cfRule type="expression" dxfId="3156" priority="293">
      <formula>R$9&gt;=20/24</formula>
    </cfRule>
    <cfRule type="expression" dxfId="3155" priority="294">
      <formula>AND(R$9&gt;=14/24,R$9&lt;20/24)</formula>
    </cfRule>
    <cfRule type="expression" dxfId="3154" priority="295">
      <formula>AND(R$9&gt;=8/24,R$9&lt;14/24)</formula>
    </cfRule>
    <cfRule type="expression" dxfId="3153" priority="296">
      <formula>R$9&lt;8/24</formula>
    </cfRule>
  </conditionalFormatting>
  <conditionalFormatting sqref="R78:Z78">
    <cfRule type="expression" dxfId="3152" priority="289">
      <formula>R$9&gt;=20/24</formula>
    </cfRule>
    <cfRule type="expression" dxfId="3151" priority="290">
      <formula>AND(R$9&gt;=14/24,R$9&lt;20/24)</formula>
    </cfRule>
    <cfRule type="expression" dxfId="3150" priority="291">
      <formula>AND(R$9&gt;=8/24,R$9&lt;14/24)</formula>
    </cfRule>
    <cfRule type="expression" dxfId="3149" priority="292">
      <formula>R$9&lt;8/24</formula>
    </cfRule>
  </conditionalFormatting>
  <conditionalFormatting sqref="O12:R14 O16:R17 O21:R31 O19:R19">
    <cfRule type="expression" dxfId="3148" priority="285">
      <formula>O$9&gt;=20/24</formula>
    </cfRule>
    <cfRule type="expression" dxfId="3147" priority="286">
      <formula>AND(O$9&gt;=14/24,O$9&lt;20/24)</formula>
    </cfRule>
    <cfRule type="expression" dxfId="3146" priority="287">
      <formula>AND(O$9&gt;=8/24,O$9&lt;14/24)</formula>
    </cfRule>
    <cfRule type="expression" dxfId="3145" priority="288">
      <formula>O$9&lt;8/24</formula>
    </cfRule>
  </conditionalFormatting>
  <conditionalFormatting sqref="L46:T46">
    <cfRule type="expression" dxfId="3144" priority="281">
      <formula>L$9&gt;=20/24</formula>
    </cfRule>
    <cfRule type="expression" dxfId="3143" priority="282">
      <formula>AND(L$9&gt;=14/24,L$9&lt;20/24)</formula>
    </cfRule>
    <cfRule type="expression" dxfId="3142" priority="283">
      <formula>AND(L$9&gt;=8/24,L$9&lt;14/24)</formula>
    </cfRule>
    <cfRule type="expression" dxfId="3141" priority="284">
      <formula>L$9&lt;8/24</formula>
    </cfRule>
  </conditionalFormatting>
  <conditionalFormatting sqref="L47:T47">
    <cfRule type="expression" dxfId="3140" priority="277">
      <formula>L$9&gt;=20/24</formula>
    </cfRule>
    <cfRule type="expression" dxfId="3139" priority="278">
      <formula>AND(L$9&gt;=14/24,L$9&lt;20/24)</formula>
    </cfRule>
    <cfRule type="expression" dxfId="3138" priority="279">
      <formula>AND(L$9&gt;=8/24,L$9&lt;14/24)</formula>
    </cfRule>
    <cfRule type="expression" dxfId="3137" priority="280">
      <formula>L$9&lt;8/24</formula>
    </cfRule>
  </conditionalFormatting>
  <conditionalFormatting sqref="L42:N45">
    <cfRule type="expression" dxfId="3136" priority="273">
      <formula>L$9&gt;=20/24</formula>
    </cfRule>
    <cfRule type="expression" dxfId="3135" priority="274">
      <formula>AND(L$9&gt;=14/24,L$9&lt;20/24)</formula>
    </cfRule>
    <cfRule type="expression" dxfId="3134" priority="275">
      <formula>AND(L$9&gt;=8/24,L$9&lt;14/24)</formula>
    </cfRule>
    <cfRule type="expression" dxfId="3133" priority="276">
      <formula>L$9&lt;8/24</formula>
    </cfRule>
  </conditionalFormatting>
  <conditionalFormatting sqref="R34:AD34">
    <cfRule type="expression" dxfId="3132" priority="269">
      <formula>R$9&gt;=20/24</formula>
    </cfRule>
    <cfRule type="expression" dxfId="3131" priority="270">
      <formula>AND(R$9&gt;=14/24,R$9&lt;20/24)</formula>
    </cfRule>
    <cfRule type="expression" dxfId="3130" priority="271">
      <formula>AND(R$9&gt;=8/24,R$9&lt;14/24)</formula>
    </cfRule>
    <cfRule type="expression" dxfId="3129" priority="272">
      <formula>R$9&lt;8/24</formula>
    </cfRule>
  </conditionalFormatting>
  <conditionalFormatting sqref="AA19:AF19 AA21:AF31">
    <cfRule type="expression" dxfId="3128" priority="265">
      <formula>AA$9&gt;=20/24</formula>
    </cfRule>
    <cfRule type="expression" dxfId="3127" priority="266">
      <formula>AND(AA$9&gt;=14/24,AA$9&lt;20/24)</formula>
    </cfRule>
    <cfRule type="expression" dxfId="3126" priority="267">
      <formula>AND(AA$9&gt;=8/24,AA$9&lt;14/24)</formula>
    </cfRule>
    <cfRule type="expression" dxfId="3125" priority="268">
      <formula>AA$9&lt;8/24</formula>
    </cfRule>
  </conditionalFormatting>
  <conditionalFormatting sqref="R39:V45 W39:W44 V42:Z45">
    <cfRule type="expression" dxfId="3124" priority="261">
      <formula>R$9&gt;=20/24</formula>
    </cfRule>
    <cfRule type="expression" dxfId="3123" priority="262">
      <formula>AND(R$9&gt;=14/24,R$9&lt;20/24)</formula>
    </cfRule>
    <cfRule type="expression" dxfId="3122" priority="263">
      <formula>AND(R$9&gt;=8/24,R$9&lt;14/24)</formula>
    </cfRule>
    <cfRule type="expression" dxfId="3121" priority="264">
      <formula>R$9&lt;8/24</formula>
    </cfRule>
  </conditionalFormatting>
  <conditionalFormatting sqref="R46:Z46">
    <cfRule type="expression" dxfId="3120" priority="257">
      <formula>R$9&gt;=20/24</formula>
    </cfRule>
    <cfRule type="expression" dxfId="3119" priority="258">
      <formula>AND(R$9&gt;=14/24,R$9&lt;20/24)</formula>
    </cfRule>
    <cfRule type="expression" dxfId="3118" priority="259">
      <formula>AND(R$9&gt;=8/24,R$9&lt;14/24)</formula>
    </cfRule>
    <cfRule type="expression" dxfId="3117" priority="260">
      <formula>R$9&lt;8/24</formula>
    </cfRule>
  </conditionalFormatting>
  <conditionalFormatting sqref="R47:Z47">
    <cfRule type="expression" dxfId="3116" priority="253">
      <formula>R$9&gt;=20/24</formula>
    </cfRule>
    <cfRule type="expression" dxfId="3115" priority="254">
      <formula>AND(R$9&gt;=14/24,R$9&lt;20/24)</formula>
    </cfRule>
    <cfRule type="expression" dxfId="3114" priority="255">
      <formula>AND(R$9&gt;=8/24,R$9&lt;14/24)</formula>
    </cfRule>
    <cfRule type="expression" dxfId="3113" priority="256">
      <formula>R$9&lt;8/24</formula>
    </cfRule>
  </conditionalFormatting>
  <conditionalFormatting sqref="R57:Z64 AA58:AF64">
    <cfRule type="expression" dxfId="3112" priority="249">
      <formula>R$9&gt;=20/24</formula>
    </cfRule>
    <cfRule type="expression" dxfId="3111" priority="250">
      <formula>AND(R$9&gt;=14/24,R$9&lt;20/24)</formula>
    </cfRule>
    <cfRule type="expression" dxfId="3110" priority="251">
      <formula>AND(R$9&gt;=8/24,R$9&lt;14/24)</formula>
    </cfRule>
    <cfRule type="expression" dxfId="3109" priority="252">
      <formula>R$9&lt;8/24</formula>
    </cfRule>
  </conditionalFormatting>
  <conditionalFormatting sqref="AA89:AF92">
    <cfRule type="expression" dxfId="3108" priority="245">
      <formula>AA$9&gt;=20/24</formula>
    </cfRule>
    <cfRule type="expression" dxfId="3107" priority="246">
      <formula>AND(AA$9&gt;=14/24,AA$9&lt;20/24)</formula>
    </cfRule>
    <cfRule type="expression" dxfId="3106" priority="247">
      <formula>AND(AA$9&gt;=8/24,AA$9&lt;14/24)</formula>
    </cfRule>
    <cfRule type="expression" dxfId="3105" priority="248">
      <formula>AA$9&lt;8/24</formula>
    </cfRule>
  </conditionalFormatting>
  <conditionalFormatting sqref="B59:C59 H59:K64 L59:N63">
    <cfRule type="expression" dxfId="3104" priority="241">
      <formula>B$9&gt;=20/24</formula>
    </cfRule>
    <cfRule type="expression" dxfId="3103" priority="242">
      <formula>AND(B$9&gt;=14/24,B$9&lt;20/24)</formula>
    </cfRule>
    <cfRule type="expression" dxfId="3102" priority="243">
      <formula>AND(B$9&gt;=8/24,B$9&lt;14/24)</formula>
    </cfRule>
    <cfRule type="expression" dxfId="3101" priority="244">
      <formula>B$9&lt;8/24</formula>
    </cfRule>
  </conditionalFormatting>
  <conditionalFormatting sqref="B89:K92">
    <cfRule type="expression" dxfId="3100" priority="237">
      <formula>B$9&gt;=20/24</formula>
    </cfRule>
    <cfRule type="expression" dxfId="3099" priority="238">
      <formula>AND(B$9&gt;=14/24,B$9&lt;20/24)</formula>
    </cfRule>
    <cfRule type="expression" dxfId="3098" priority="239">
      <formula>AND(B$9&gt;=8/24,B$9&lt;14/24)</formula>
    </cfRule>
    <cfRule type="expression" dxfId="3097" priority="240">
      <formula>B$9&lt;8/24</formula>
    </cfRule>
  </conditionalFormatting>
  <conditionalFormatting sqref="L89:Q92">
    <cfRule type="expression" dxfId="3096" priority="233">
      <formula>L$9&gt;=20/24</formula>
    </cfRule>
    <cfRule type="expression" dxfId="3095" priority="234">
      <formula>AND(L$9&gt;=14/24,L$9&lt;20/24)</formula>
    </cfRule>
    <cfRule type="expression" dxfId="3094" priority="235">
      <formula>AND(L$9&gt;=8/24,L$9&lt;14/24)</formula>
    </cfRule>
    <cfRule type="expression" dxfId="3093" priority="236">
      <formula>L$9&lt;8/24</formula>
    </cfRule>
  </conditionalFormatting>
  <conditionalFormatting sqref="R89:Z92">
    <cfRule type="expression" dxfId="3092" priority="229">
      <formula>R$9&gt;=20/24</formula>
    </cfRule>
    <cfRule type="expression" dxfId="3091" priority="230">
      <formula>AND(R$9&gt;=14/24,R$9&lt;20/24)</formula>
    </cfRule>
    <cfRule type="expression" dxfId="3090" priority="231">
      <formula>AND(R$9&gt;=8/24,R$9&lt;14/24)</formula>
    </cfRule>
    <cfRule type="expression" dxfId="3089" priority="232">
      <formula>R$9&lt;8/24</formula>
    </cfRule>
  </conditionalFormatting>
  <conditionalFormatting sqref="G22:G28 G30:G31 D21:G21 D22:F23 B29:G29 B21:C23 B16:K17 B19:K19 B12:K14 H21:K31 O12:R14 O19:R19 O16:R17 O21:R31 AA12:AF14 AA16:AF17 AA19:AF19 AA21:AF31 B34:AF53">
    <cfRule type="expression" dxfId="3088" priority="228">
      <formula>B12&gt;$AG12</formula>
    </cfRule>
  </conditionalFormatting>
  <conditionalFormatting sqref="T202:AX202">
    <cfRule type="expression" dxfId="3087" priority="224">
      <formula>T$9&gt;=20/24</formula>
    </cfRule>
    <cfRule type="expression" dxfId="3086" priority="225">
      <formula>AND(T$9&gt;=14/24,T$9&lt;20/24)</formula>
    </cfRule>
    <cfRule type="expression" dxfId="3085" priority="226">
      <formula>AND(T$9&gt;=8/24,T$9&lt;14/24)</formula>
    </cfRule>
    <cfRule type="expression" dxfId="3084" priority="227">
      <formula>T$9&lt;8/24</formula>
    </cfRule>
  </conditionalFormatting>
  <conditionalFormatting sqref="A12:A14 A94:A100 A16:A17 A21:A31 A106:A143 A102:A104 A146:A190 A19 A33:A92">
    <cfRule type="expression" dxfId="3083" priority="223">
      <formula>$AH12=0</formula>
    </cfRule>
  </conditionalFormatting>
  <conditionalFormatting sqref="AA93:AF93">
    <cfRule type="expression" dxfId="3082" priority="219">
      <formula>AA$9&gt;=20/24</formula>
    </cfRule>
    <cfRule type="expression" dxfId="3081" priority="220">
      <formula>AND(AA$9&gt;=14/24,AA$9&lt;20/24)</formula>
    </cfRule>
    <cfRule type="expression" dxfId="3080" priority="221">
      <formula>AND(AA$9&gt;=8/24,AA$9&lt;14/24)</formula>
    </cfRule>
    <cfRule type="expression" dxfId="3079" priority="222">
      <formula>AA$9&lt;8/24</formula>
    </cfRule>
  </conditionalFormatting>
  <conditionalFormatting sqref="B93:K93">
    <cfRule type="expression" dxfId="3078" priority="215">
      <formula>B$9&gt;=20/24</formula>
    </cfRule>
    <cfRule type="expression" dxfId="3077" priority="216">
      <formula>AND(B$9&gt;=14/24,B$9&lt;20/24)</formula>
    </cfRule>
    <cfRule type="expression" dxfId="3076" priority="217">
      <formula>AND(B$9&gt;=8/24,B$9&lt;14/24)</formula>
    </cfRule>
    <cfRule type="expression" dxfId="3075" priority="218">
      <formula>B$9&lt;8/24</formula>
    </cfRule>
  </conditionalFormatting>
  <conditionalFormatting sqref="L93:Q93">
    <cfRule type="expression" dxfId="3074" priority="211">
      <formula>L$9&gt;=20/24</formula>
    </cfRule>
    <cfRule type="expression" dxfId="3073" priority="212">
      <formula>AND(L$9&gt;=14/24,L$9&lt;20/24)</formula>
    </cfRule>
    <cfRule type="expression" dxfId="3072" priority="213">
      <formula>AND(L$9&gt;=8/24,L$9&lt;14/24)</formula>
    </cfRule>
    <cfRule type="expression" dxfId="3071" priority="214">
      <formula>L$9&lt;8/24</formula>
    </cfRule>
  </conditionalFormatting>
  <conditionalFormatting sqref="R93:Z93">
    <cfRule type="expression" dxfId="3070" priority="207">
      <formula>R$9&gt;=20/24</formula>
    </cfRule>
    <cfRule type="expression" dxfId="3069" priority="208">
      <formula>AND(R$9&gt;=14/24,R$9&lt;20/24)</formula>
    </cfRule>
    <cfRule type="expression" dxfId="3068" priority="209">
      <formula>AND(R$9&gt;=8/24,R$9&lt;14/24)</formula>
    </cfRule>
    <cfRule type="expression" dxfId="3067" priority="210">
      <formula>R$9&lt;8/24</formula>
    </cfRule>
  </conditionalFormatting>
  <conditionalFormatting sqref="A93">
    <cfRule type="expression" dxfId="3066" priority="206">
      <formula>$AH93=0</formula>
    </cfRule>
  </conditionalFormatting>
  <conditionalFormatting sqref="D31:F31 B24:C28 B30:C31">
    <cfRule type="expression" dxfId="3065" priority="202">
      <formula>B$9&gt;=20/24</formula>
    </cfRule>
    <cfRule type="expression" dxfId="3064" priority="203">
      <formula>AND(B$9&gt;=14/24,B$9&lt;20/24)</formula>
    </cfRule>
    <cfRule type="expression" dxfId="3063" priority="204">
      <formula>AND(B$9&gt;=8/24,B$9&lt;14/24)</formula>
    </cfRule>
    <cfRule type="expression" dxfId="3062" priority="205">
      <formula>B$9&lt;8/24</formula>
    </cfRule>
  </conditionalFormatting>
  <conditionalFormatting sqref="D31:F31 B24:C28 B30:C31 B33:AF33">
    <cfRule type="expression" dxfId="3061" priority="201">
      <formula>B24&gt;$AG24</formula>
    </cfRule>
  </conditionalFormatting>
  <conditionalFormatting sqref="B33:AF33">
    <cfRule type="expression" dxfId="3060" priority="197">
      <formula>B$9&gt;=20/24</formula>
    </cfRule>
    <cfRule type="expression" dxfId="3059" priority="198">
      <formula>AND(B$9&gt;=14/24,B$9&lt;20/24)</formula>
    </cfRule>
    <cfRule type="expression" dxfId="3058" priority="199">
      <formula>AND(B$9&gt;=8/24,B$9&lt;14/24)</formula>
    </cfRule>
    <cfRule type="expression" dxfId="3057" priority="200">
      <formula>B$9&lt;8/24</formula>
    </cfRule>
  </conditionalFormatting>
  <conditionalFormatting sqref="D24:F28 D30:F30">
    <cfRule type="expression" dxfId="3056" priority="193">
      <formula>D$9&gt;=20/24</formula>
    </cfRule>
    <cfRule type="expression" dxfId="3055" priority="194">
      <formula>AND(D$9&gt;=14/24,D$9&lt;20/24)</formula>
    </cfRule>
    <cfRule type="expression" dxfId="3054" priority="195">
      <formula>AND(D$9&gt;=8/24,D$9&lt;14/24)</formula>
    </cfRule>
    <cfRule type="expression" dxfId="3053" priority="196">
      <formula>D$9&lt;8/24</formula>
    </cfRule>
  </conditionalFormatting>
  <conditionalFormatting sqref="D24:F28 D30:F30">
    <cfRule type="expression" dxfId="3052" priority="192">
      <formula>D24&gt;$AG24</formula>
    </cfRule>
  </conditionalFormatting>
  <conditionalFormatting sqref="C64:G64">
    <cfRule type="expression" dxfId="3051" priority="188">
      <formula>C$9&gt;=20/24</formula>
    </cfRule>
    <cfRule type="expression" dxfId="3050" priority="189">
      <formula>AND(C$9&gt;=14/24,C$9&lt;20/24)</formula>
    </cfRule>
    <cfRule type="expression" dxfId="3049" priority="190">
      <formula>AND(C$9&gt;=8/24,C$9&lt;14/24)</formula>
    </cfRule>
    <cfRule type="expression" dxfId="3048" priority="191">
      <formula>C$9&lt;8/24</formula>
    </cfRule>
  </conditionalFormatting>
  <conditionalFormatting sqref="L64">
    <cfRule type="expression" dxfId="3047" priority="184">
      <formula>L$9&gt;=20/24</formula>
    </cfRule>
    <cfRule type="expression" dxfId="3046" priority="185">
      <formula>AND(L$9&gt;=14/24,L$9&lt;20/24)</formula>
    </cfRule>
    <cfRule type="expression" dxfId="3045" priority="186">
      <formula>AND(L$9&gt;=8/24,L$9&lt;14/24)</formula>
    </cfRule>
    <cfRule type="expression" dxfId="3044" priority="187">
      <formula>L$9&lt;8/24</formula>
    </cfRule>
  </conditionalFormatting>
  <conditionalFormatting sqref="AL1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O15:R15">
    <cfRule type="expression" dxfId="3043" priority="175">
      <formula>O$9&gt;=20/24</formula>
    </cfRule>
    <cfRule type="expression" dxfId="3042" priority="176">
      <formula>AND(O$9&gt;=14/24,O$9&lt;20/24)</formula>
    </cfRule>
    <cfRule type="expression" dxfId="3041" priority="177">
      <formula>AND(O$9&gt;=8/24,O$9&lt;14/24)</formula>
    </cfRule>
    <cfRule type="expression" dxfId="3040" priority="178">
      <formula>O$9&lt;8/24</formula>
    </cfRule>
  </conditionalFormatting>
  <conditionalFormatting sqref="B15:K15 O15:R15 AA15:AF15">
    <cfRule type="expression" dxfId="3039" priority="170">
      <formula>B15&gt;$AG15</formula>
    </cfRule>
  </conditionalFormatting>
  <conditionalFormatting sqref="A15">
    <cfRule type="expression" dxfId="3038" priority="169">
      <formula>$AH15=0</formula>
    </cfRule>
  </conditionalFormatting>
  <conditionalFormatting sqref="AL20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O20:R20">
    <cfRule type="expression" dxfId="3037" priority="164">
      <formula>O$9&gt;=20/24</formula>
    </cfRule>
    <cfRule type="expression" dxfId="3036" priority="165">
      <formula>AND(O$9&gt;=14/24,O$9&lt;20/24)</formula>
    </cfRule>
    <cfRule type="expression" dxfId="3035" priority="166">
      <formula>AND(O$9&gt;=8/24,O$9&lt;14/24)</formula>
    </cfRule>
    <cfRule type="expression" dxfId="3034" priority="167">
      <formula>O$9&lt;8/24</formula>
    </cfRule>
  </conditionalFormatting>
  <conditionalFormatting sqref="B20:K20 O20:R20 AA20:AF20">
    <cfRule type="expression" dxfId="3033" priority="163">
      <formula>B20&gt;$AG20</formula>
    </cfRule>
  </conditionalFormatting>
  <conditionalFormatting sqref="A20">
    <cfRule type="expression" dxfId="3032" priority="162">
      <formula>$AH20=0</formula>
    </cfRule>
  </conditionalFormatting>
  <conditionalFormatting sqref="A105">
    <cfRule type="expression" dxfId="3031" priority="161">
      <formula>$AH105=0</formula>
    </cfRule>
  </conditionalFormatting>
  <conditionalFormatting sqref="A101">
    <cfRule type="expression" dxfId="3030" priority="160">
      <formula>$AH101=0</formula>
    </cfRule>
  </conditionalFormatting>
  <conditionalFormatting sqref="A144:A145">
    <cfRule type="expression" dxfId="3029" priority="159">
      <formula>$AH144=0</formula>
    </cfRule>
  </conditionalFormatting>
  <conditionalFormatting sqref="AL18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O18:R18">
    <cfRule type="expression" dxfId="3028" priority="154">
      <formula>O$9&gt;=20/24</formula>
    </cfRule>
    <cfRule type="expression" dxfId="3027" priority="155">
      <formula>AND(O$9&gt;=14/24,O$9&lt;20/24)</formula>
    </cfRule>
    <cfRule type="expression" dxfId="3026" priority="156">
      <formula>AND(O$9&gt;=8/24,O$9&lt;14/24)</formula>
    </cfRule>
    <cfRule type="expression" dxfId="3025" priority="157">
      <formula>O$9&lt;8/24</formula>
    </cfRule>
  </conditionalFormatting>
  <conditionalFormatting sqref="B18:K18 O18:R18 AA18:AF18">
    <cfRule type="expression" dxfId="3024" priority="153">
      <formula>B18&gt;$AG18</formula>
    </cfRule>
  </conditionalFormatting>
  <conditionalFormatting sqref="A18">
    <cfRule type="expression" dxfId="3023" priority="152">
      <formula>$AH18=0</formula>
    </cfRule>
  </conditionalFormatting>
  <conditionalFormatting sqref="AL11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O11:R11">
    <cfRule type="expression" dxfId="3022" priority="147">
      <formula>O$9&gt;=20/24</formula>
    </cfRule>
    <cfRule type="expression" dxfId="3021" priority="148">
      <formula>AND(O$9&gt;=14/24,O$9&lt;20/24)</formula>
    </cfRule>
    <cfRule type="expression" dxfId="3020" priority="149">
      <formula>AND(O$9&gt;=8/24,O$9&lt;14/24)</formula>
    </cfRule>
    <cfRule type="expression" dxfId="3019" priority="150">
      <formula>O$9&lt;8/24</formula>
    </cfRule>
  </conditionalFormatting>
  <conditionalFormatting sqref="B11:K11 O11:R11 AA11:AF11">
    <cfRule type="expression" dxfId="3018" priority="146">
      <formula>B11&gt;$AG11</formula>
    </cfRule>
  </conditionalFormatting>
  <conditionalFormatting sqref="A11">
    <cfRule type="expression" dxfId="3017" priority="145">
      <formula>$AH11=0</formula>
    </cfRule>
  </conditionalFormatting>
  <conditionalFormatting sqref="O32:R32">
    <cfRule type="expression" dxfId="3016" priority="141">
      <formula>O$9&gt;=20/24</formula>
    </cfRule>
    <cfRule type="expression" dxfId="3015" priority="142">
      <formula>AND(O$9&gt;=14/24,O$9&lt;20/24)</formula>
    </cfRule>
    <cfRule type="expression" dxfId="3014" priority="143">
      <formula>AND(O$9&gt;=8/24,O$9&lt;14/24)</formula>
    </cfRule>
    <cfRule type="expression" dxfId="3013" priority="144">
      <formula>O$9&lt;8/24</formula>
    </cfRule>
  </conditionalFormatting>
  <conditionalFormatting sqref="AA32:AF32">
    <cfRule type="expression" dxfId="3012" priority="137">
      <formula>AA$9&gt;=20/24</formula>
    </cfRule>
    <cfRule type="expression" dxfId="3011" priority="138">
      <formula>AND(AA$9&gt;=14/24,AA$9&lt;20/24)</formula>
    </cfRule>
    <cfRule type="expression" dxfId="3010" priority="139">
      <formula>AND(AA$9&gt;=8/24,AA$9&lt;14/24)</formula>
    </cfRule>
    <cfRule type="expression" dxfId="3009" priority="140">
      <formula>AA$9&lt;8/24</formula>
    </cfRule>
  </conditionalFormatting>
  <conditionalFormatting sqref="G32:K32 O32:R32 AA32:AF32">
    <cfRule type="expression" dxfId="3008" priority="136">
      <formula>G32&gt;$AG32</formula>
    </cfRule>
  </conditionalFormatting>
  <conditionalFormatting sqref="A32">
    <cfRule type="expression" dxfId="3007" priority="135">
      <formula>$AH32=0</formula>
    </cfRule>
  </conditionalFormatting>
  <conditionalFormatting sqref="B32:F32">
    <cfRule type="expression" dxfId="3006" priority="131">
      <formula>B$9&gt;=20/24</formula>
    </cfRule>
    <cfRule type="expression" dxfId="3005" priority="132">
      <formula>AND(B$9&gt;=14/24,B$9&lt;20/24)</formula>
    </cfRule>
    <cfRule type="expression" dxfId="3004" priority="133">
      <formula>AND(B$9&gt;=8/24,B$9&lt;14/24)</formula>
    </cfRule>
    <cfRule type="expression" dxfId="3003" priority="134">
      <formula>B$9&lt;8/24</formula>
    </cfRule>
  </conditionalFormatting>
  <conditionalFormatting sqref="B32:F32">
    <cfRule type="expression" dxfId="3002" priority="130">
      <formula>B32&gt;$AG32</formula>
    </cfRule>
  </conditionalFormatting>
  <conditionalFormatting sqref="AG48">
    <cfRule type="expression" dxfId="3001" priority="129">
      <formula>AG48&gt;$AG48</formula>
    </cfRule>
  </conditionalFormatting>
  <conditionalFormatting sqref="L12:N14 L16:N17 L21:N31 L19:N19">
    <cfRule type="expression" dxfId="3000" priority="125">
      <formula>L$9&gt;=20/24</formula>
    </cfRule>
    <cfRule type="expression" dxfId="2999" priority="126">
      <formula>AND(L$9&gt;=14/24,L$9&lt;20/24)</formula>
    </cfRule>
    <cfRule type="expression" dxfId="2998" priority="127">
      <formula>AND(L$9&gt;=8/24,L$9&lt;14/24)</formula>
    </cfRule>
    <cfRule type="expression" dxfId="2997" priority="128">
      <formula>L$9&lt;8/24</formula>
    </cfRule>
  </conditionalFormatting>
  <conditionalFormatting sqref="L12:N14 L19:N19 L16:N17 L21:N31">
    <cfRule type="expression" dxfId="2996" priority="124">
      <formula>L12&gt;$AG12</formula>
    </cfRule>
  </conditionalFormatting>
  <conditionalFormatting sqref="L15:N15">
    <cfRule type="expression" dxfId="2995" priority="120">
      <formula>L$9&gt;=20/24</formula>
    </cfRule>
    <cfRule type="expression" dxfId="2994" priority="121">
      <formula>AND(L$9&gt;=14/24,L$9&lt;20/24)</formula>
    </cfRule>
    <cfRule type="expression" dxfId="2993" priority="122">
      <formula>AND(L$9&gt;=8/24,L$9&lt;14/24)</formula>
    </cfRule>
    <cfRule type="expression" dxfId="2992" priority="123">
      <formula>L$9&lt;8/24</formula>
    </cfRule>
  </conditionalFormatting>
  <conditionalFormatting sqref="L15:N15">
    <cfRule type="expression" dxfId="2991" priority="119">
      <formula>L15&gt;$AG15</formula>
    </cfRule>
  </conditionalFormatting>
  <conditionalFormatting sqref="L20:N20">
    <cfRule type="expression" dxfId="2990" priority="115">
      <formula>L$9&gt;=20/24</formula>
    </cfRule>
    <cfRule type="expression" dxfId="2989" priority="116">
      <formula>AND(L$9&gt;=14/24,L$9&lt;20/24)</formula>
    </cfRule>
    <cfRule type="expression" dxfId="2988" priority="117">
      <formula>AND(L$9&gt;=8/24,L$9&lt;14/24)</formula>
    </cfRule>
    <cfRule type="expression" dxfId="2987" priority="118">
      <formula>L$9&lt;8/24</formula>
    </cfRule>
  </conditionalFormatting>
  <conditionalFormatting sqref="L20:N20">
    <cfRule type="expression" dxfId="2986" priority="114">
      <formula>L20&gt;$AG20</formula>
    </cfRule>
  </conditionalFormatting>
  <conditionalFormatting sqref="L18:N18">
    <cfRule type="expression" dxfId="2985" priority="110">
      <formula>L$9&gt;=20/24</formula>
    </cfRule>
    <cfRule type="expression" dxfId="2984" priority="111">
      <formula>AND(L$9&gt;=14/24,L$9&lt;20/24)</formula>
    </cfRule>
    <cfRule type="expression" dxfId="2983" priority="112">
      <formula>AND(L$9&gt;=8/24,L$9&lt;14/24)</formula>
    </cfRule>
    <cfRule type="expression" dxfId="2982" priority="113">
      <formula>L$9&lt;8/24</formula>
    </cfRule>
  </conditionalFormatting>
  <conditionalFormatting sqref="L18:N18">
    <cfRule type="expression" dxfId="2981" priority="109">
      <formula>L18&gt;$AG18</formula>
    </cfRule>
  </conditionalFormatting>
  <conditionalFormatting sqref="L11:N11">
    <cfRule type="expression" dxfId="2980" priority="105">
      <formula>L$9&gt;=20/24</formula>
    </cfRule>
    <cfRule type="expression" dxfId="2979" priority="106">
      <formula>AND(L$9&gt;=14/24,L$9&lt;20/24)</formula>
    </cfRule>
    <cfRule type="expression" dxfId="2978" priority="107">
      <formula>AND(L$9&gt;=8/24,L$9&lt;14/24)</formula>
    </cfRule>
    <cfRule type="expression" dxfId="2977" priority="108">
      <formula>L$9&lt;8/24</formula>
    </cfRule>
  </conditionalFormatting>
  <conditionalFormatting sqref="L11:N11">
    <cfRule type="expression" dxfId="2976" priority="104">
      <formula>L11&gt;$AG11</formula>
    </cfRule>
  </conditionalFormatting>
  <conditionalFormatting sqref="L32:N32">
    <cfRule type="expression" dxfId="2975" priority="100">
      <formula>L$9&gt;=20/24</formula>
    </cfRule>
    <cfRule type="expression" dxfId="2974" priority="101">
      <formula>AND(L$9&gt;=14/24,L$9&lt;20/24)</formula>
    </cfRule>
    <cfRule type="expression" dxfId="2973" priority="102">
      <formula>AND(L$9&gt;=8/24,L$9&lt;14/24)</formula>
    </cfRule>
    <cfRule type="expression" dxfId="2972" priority="103">
      <formula>L$9&lt;8/24</formula>
    </cfRule>
  </conditionalFormatting>
  <conditionalFormatting sqref="L32:N32">
    <cfRule type="expression" dxfId="2971" priority="99">
      <formula>L32&gt;$AG32</formula>
    </cfRule>
  </conditionalFormatting>
  <conditionalFormatting sqref="S12:T14 S16:T17 S21:T31 S19:T19">
    <cfRule type="expression" dxfId="2970" priority="95">
      <formula>S$9&gt;=20/24</formula>
    </cfRule>
    <cfRule type="expression" dxfId="2969" priority="96">
      <formula>AND(S$9&gt;=14/24,S$9&lt;20/24)</formula>
    </cfRule>
    <cfRule type="expression" dxfId="2968" priority="97">
      <formula>AND(S$9&gt;=8/24,S$9&lt;14/24)</formula>
    </cfRule>
    <cfRule type="expression" dxfId="2967" priority="98">
      <formula>S$9&lt;8/24</formula>
    </cfRule>
  </conditionalFormatting>
  <conditionalFormatting sqref="S12:T14 S19:T19 S16:T17 S21:T31">
    <cfRule type="expression" dxfId="2966" priority="94">
      <formula>S12&gt;$AG12</formula>
    </cfRule>
  </conditionalFormatting>
  <conditionalFormatting sqref="S15:T15">
    <cfRule type="expression" dxfId="2965" priority="90">
      <formula>S$9&gt;=20/24</formula>
    </cfRule>
    <cfRule type="expression" dxfId="2964" priority="91">
      <formula>AND(S$9&gt;=14/24,S$9&lt;20/24)</formula>
    </cfRule>
    <cfRule type="expression" dxfId="2963" priority="92">
      <formula>AND(S$9&gt;=8/24,S$9&lt;14/24)</formula>
    </cfRule>
    <cfRule type="expression" dxfId="2962" priority="93">
      <formula>S$9&lt;8/24</formula>
    </cfRule>
  </conditionalFormatting>
  <conditionalFormatting sqref="S15:T15">
    <cfRule type="expression" dxfId="2961" priority="89">
      <formula>S15&gt;$AG15</formula>
    </cfRule>
  </conditionalFormatting>
  <conditionalFormatting sqref="S20:T20">
    <cfRule type="expression" dxfId="2960" priority="85">
      <formula>S$9&gt;=20/24</formula>
    </cfRule>
    <cfRule type="expression" dxfId="2959" priority="86">
      <formula>AND(S$9&gt;=14/24,S$9&lt;20/24)</formula>
    </cfRule>
    <cfRule type="expression" dxfId="2958" priority="87">
      <formula>AND(S$9&gt;=8/24,S$9&lt;14/24)</formula>
    </cfRule>
    <cfRule type="expression" dxfId="2957" priority="88">
      <formula>S$9&lt;8/24</formula>
    </cfRule>
  </conditionalFormatting>
  <conditionalFormatting sqref="S20:T20">
    <cfRule type="expression" dxfId="2956" priority="84">
      <formula>S20&gt;$AG20</formula>
    </cfRule>
  </conditionalFormatting>
  <conditionalFormatting sqref="S18:T18">
    <cfRule type="expression" dxfId="2955" priority="80">
      <formula>S$9&gt;=20/24</formula>
    </cfRule>
    <cfRule type="expression" dxfId="2954" priority="81">
      <formula>AND(S$9&gt;=14/24,S$9&lt;20/24)</formula>
    </cfRule>
    <cfRule type="expression" dxfId="2953" priority="82">
      <formula>AND(S$9&gt;=8/24,S$9&lt;14/24)</formula>
    </cfRule>
    <cfRule type="expression" dxfId="2952" priority="83">
      <formula>S$9&lt;8/24</formula>
    </cfRule>
  </conditionalFormatting>
  <conditionalFormatting sqref="S18:T18">
    <cfRule type="expression" dxfId="2951" priority="79">
      <formula>S18&gt;$AG18</formula>
    </cfRule>
  </conditionalFormatting>
  <conditionalFormatting sqref="S11:T11">
    <cfRule type="expression" dxfId="2950" priority="75">
      <formula>S$9&gt;=20/24</formula>
    </cfRule>
    <cfRule type="expression" dxfId="2949" priority="76">
      <formula>AND(S$9&gt;=14/24,S$9&lt;20/24)</formula>
    </cfRule>
    <cfRule type="expression" dxfId="2948" priority="77">
      <formula>AND(S$9&gt;=8/24,S$9&lt;14/24)</formula>
    </cfRule>
    <cfRule type="expression" dxfId="2947" priority="78">
      <formula>S$9&lt;8/24</formula>
    </cfRule>
  </conditionalFormatting>
  <conditionalFormatting sqref="S11:T11">
    <cfRule type="expression" dxfId="2946" priority="74">
      <formula>S11&gt;$AG11</formula>
    </cfRule>
  </conditionalFormatting>
  <conditionalFormatting sqref="S32:T32">
    <cfRule type="expression" dxfId="2945" priority="70">
      <formula>S$9&gt;=20/24</formula>
    </cfRule>
    <cfRule type="expression" dxfId="2944" priority="71">
      <formula>AND(S$9&gt;=14/24,S$9&lt;20/24)</formula>
    </cfRule>
    <cfRule type="expression" dxfId="2943" priority="72">
      <formula>AND(S$9&gt;=8/24,S$9&lt;14/24)</formula>
    </cfRule>
    <cfRule type="expression" dxfId="2942" priority="73">
      <formula>S$9&lt;8/24</formula>
    </cfRule>
  </conditionalFormatting>
  <conditionalFormatting sqref="S32:T32">
    <cfRule type="expression" dxfId="2941" priority="69">
      <formula>S32&gt;$AG32</formula>
    </cfRule>
  </conditionalFormatting>
  <conditionalFormatting sqref="U12:V14 U16:V17 U21:V31 U19:V19">
    <cfRule type="expression" dxfId="2940" priority="65">
      <formula>U$9&gt;=20/24</formula>
    </cfRule>
    <cfRule type="expression" dxfId="2939" priority="66">
      <formula>AND(U$9&gt;=14/24,U$9&lt;20/24)</formula>
    </cfRule>
    <cfRule type="expression" dxfId="2938" priority="67">
      <formula>AND(U$9&gt;=8/24,U$9&lt;14/24)</formula>
    </cfRule>
    <cfRule type="expression" dxfId="2937" priority="68">
      <formula>U$9&lt;8/24</formula>
    </cfRule>
  </conditionalFormatting>
  <conditionalFormatting sqref="U12:V14 U19:V19 U16:V17 U21:V31">
    <cfRule type="expression" dxfId="2936" priority="64">
      <formula>U12&gt;$AG12</formula>
    </cfRule>
  </conditionalFormatting>
  <conditionalFormatting sqref="U15:V15">
    <cfRule type="expression" dxfId="2935" priority="60">
      <formula>U$9&gt;=20/24</formula>
    </cfRule>
    <cfRule type="expression" dxfId="2934" priority="61">
      <formula>AND(U$9&gt;=14/24,U$9&lt;20/24)</formula>
    </cfRule>
    <cfRule type="expression" dxfId="2933" priority="62">
      <formula>AND(U$9&gt;=8/24,U$9&lt;14/24)</formula>
    </cfRule>
    <cfRule type="expression" dxfId="2932" priority="63">
      <formula>U$9&lt;8/24</formula>
    </cfRule>
  </conditionalFormatting>
  <conditionalFormatting sqref="U15:V15">
    <cfRule type="expression" dxfId="2931" priority="59">
      <formula>U15&gt;$AG15</formula>
    </cfRule>
  </conditionalFormatting>
  <conditionalFormatting sqref="U20:V20">
    <cfRule type="expression" dxfId="2930" priority="55">
      <formula>U$9&gt;=20/24</formula>
    </cfRule>
    <cfRule type="expression" dxfId="2929" priority="56">
      <formula>AND(U$9&gt;=14/24,U$9&lt;20/24)</formula>
    </cfRule>
    <cfRule type="expression" dxfId="2928" priority="57">
      <formula>AND(U$9&gt;=8/24,U$9&lt;14/24)</formula>
    </cfRule>
    <cfRule type="expression" dxfId="2927" priority="58">
      <formula>U$9&lt;8/24</formula>
    </cfRule>
  </conditionalFormatting>
  <conditionalFormatting sqref="U20:V20">
    <cfRule type="expression" dxfId="2926" priority="54">
      <formula>U20&gt;$AG20</formula>
    </cfRule>
  </conditionalFormatting>
  <conditionalFormatting sqref="U18:V18">
    <cfRule type="expression" dxfId="2925" priority="50">
      <formula>U$9&gt;=20/24</formula>
    </cfRule>
    <cfRule type="expression" dxfId="2924" priority="51">
      <formula>AND(U$9&gt;=14/24,U$9&lt;20/24)</formula>
    </cfRule>
    <cfRule type="expression" dxfId="2923" priority="52">
      <formula>AND(U$9&gt;=8/24,U$9&lt;14/24)</formula>
    </cfRule>
    <cfRule type="expression" dxfId="2922" priority="53">
      <formula>U$9&lt;8/24</formula>
    </cfRule>
  </conditionalFormatting>
  <conditionalFormatting sqref="U18:V18">
    <cfRule type="expression" dxfId="2921" priority="49">
      <formula>U18&gt;$AG18</formula>
    </cfRule>
  </conditionalFormatting>
  <conditionalFormatting sqref="U11:V11">
    <cfRule type="expression" dxfId="2920" priority="45">
      <formula>U$9&gt;=20/24</formula>
    </cfRule>
    <cfRule type="expression" dxfId="2919" priority="46">
      <formula>AND(U$9&gt;=14/24,U$9&lt;20/24)</formula>
    </cfRule>
    <cfRule type="expression" dxfId="2918" priority="47">
      <formula>AND(U$9&gt;=8/24,U$9&lt;14/24)</formula>
    </cfRule>
    <cfRule type="expression" dxfId="2917" priority="48">
      <formula>U$9&lt;8/24</formula>
    </cfRule>
  </conditionalFormatting>
  <conditionalFormatting sqref="U11:V11">
    <cfRule type="expression" dxfId="2916" priority="44">
      <formula>U11&gt;$AG11</formula>
    </cfRule>
  </conditionalFormatting>
  <conditionalFormatting sqref="U32:V32">
    <cfRule type="expression" dxfId="2915" priority="40">
      <formula>U$9&gt;=20/24</formula>
    </cfRule>
    <cfRule type="expression" dxfId="2914" priority="41">
      <formula>AND(U$9&gt;=14/24,U$9&lt;20/24)</formula>
    </cfRule>
    <cfRule type="expression" dxfId="2913" priority="42">
      <formula>AND(U$9&gt;=8/24,U$9&lt;14/24)</formula>
    </cfRule>
    <cfRule type="expression" dxfId="2912" priority="43">
      <formula>U$9&lt;8/24</formula>
    </cfRule>
  </conditionalFormatting>
  <conditionalFormatting sqref="U32:V32">
    <cfRule type="expression" dxfId="2911" priority="39">
      <formula>U32&gt;$AG32</formula>
    </cfRule>
  </conditionalFormatting>
  <conditionalFormatting sqref="U46:W46">
    <cfRule type="expression" dxfId="2910" priority="35">
      <formula>U$9&gt;=20/24</formula>
    </cfRule>
    <cfRule type="expression" dxfId="2909" priority="36">
      <formula>AND(U$9&gt;=14/24,U$9&lt;20/24)</formula>
    </cfRule>
    <cfRule type="expression" dxfId="2908" priority="37">
      <formula>AND(U$9&gt;=8/24,U$9&lt;14/24)</formula>
    </cfRule>
    <cfRule type="expression" dxfId="2907" priority="38">
      <formula>U$9&lt;8/24</formula>
    </cfRule>
  </conditionalFormatting>
  <conditionalFormatting sqref="U47:W47">
    <cfRule type="expression" dxfId="2906" priority="31">
      <formula>U$9&gt;=20/24</formula>
    </cfRule>
    <cfRule type="expression" dxfId="2905" priority="32">
      <formula>AND(U$9&gt;=14/24,U$9&lt;20/24)</formula>
    </cfRule>
    <cfRule type="expression" dxfId="2904" priority="33">
      <formula>AND(U$9&gt;=8/24,U$9&lt;14/24)</formula>
    </cfRule>
    <cfRule type="expression" dxfId="2903" priority="34">
      <formula>U$9&lt;8/24</formula>
    </cfRule>
  </conditionalFormatting>
  <conditionalFormatting sqref="W12:Z14 W16:Z17 W21:Z31 W19:Z19">
    <cfRule type="expression" dxfId="2902" priority="27">
      <formula>W$9&gt;=20/24</formula>
    </cfRule>
    <cfRule type="expression" dxfId="2901" priority="28">
      <formula>AND(W$9&gt;=14/24,W$9&lt;20/24)</formula>
    </cfRule>
    <cfRule type="expression" dxfId="2900" priority="29">
      <formula>AND(W$9&gt;=8/24,W$9&lt;14/24)</formula>
    </cfRule>
    <cfRule type="expression" dxfId="2899" priority="30">
      <formula>W$9&lt;8/24</formula>
    </cfRule>
  </conditionalFormatting>
  <conditionalFormatting sqref="W12:Z14 W19:Z19 W16:Z17 W21:Z31">
    <cfRule type="expression" dxfId="2898" priority="26">
      <formula>W12&gt;$AG12</formula>
    </cfRule>
  </conditionalFormatting>
  <conditionalFormatting sqref="W15:Z15">
    <cfRule type="expression" dxfId="2897" priority="22">
      <formula>W$9&gt;=20/24</formula>
    </cfRule>
    <cfRule type="expression" dxfId="2896" priority="23">
      <formula>AND(W$9&gt;=14/24,W$9&lt;20/24)</formula>
    </cfRule>
    <cfRule type="expression" dxfId="2895" priority="24">
      <formula>AND(W$9&gt;=8/24,W$9&lt;14/24)</formula>
    </cfRule>
    <cfRule type="expression" dxfId="2894" priority="25">
      <formula>W$9&lt;8/24</formula>
    </cfRule>
  </conditionalFormatting>
  <conditionalFormatting sqref="W15:Z15">
    <cfRule type="expression" dxfId="2893" priority="21">
      <formula>W15&gt;$AG15</formula>
    </cfRule>
  </conditionalFormatting>
  <conditionalFormatting sqref="W20:Z20">
    <cfRule type="expression" dxfId="2892" priority="17">
      <formula>W$9&gt;=20/24</formula>
    </cfRule>
    <cfRule type="expression" dxfId="2891" priority="18">
      <formula>AND(W$9&gt;=14/24,W$9&lt;20/24)</formula>
    </cfRule>
    <cfRule type="expression" dxfId="2890" priority="19">
      <formula>AND(W$9&gt;=8/24,W$9&lt;14/24)</formula>
    </cfRule>
    <cfRule type="expression" dxfId="2889" priority="20">
      <formula>W$9&lt;8/24</formula>
    </cfRule>
  </conditionalFormatting>
  <conditionalFormatting sqref="W20:Z20">
    <cfRule type="expression" dxfId="2888" priority="16">
      <formula>W20&gt;$AG20</formula>
    </cfRule>
  </conditionalFormatting>
  <conditionalFormatting sqref="W18:Z18">
    <cfRule type="expression" dxfId="2887" priority="12">
      <formula>W$9&gt;=20/24</formula>
    </cfRule>
    <cfRule type="expression" dxfId="2886" priority="13">
      <formula>AND(W$9&gt;=14/24,W$9&lt;20/24)</formula>
    </cfRule>
    <cfRule type="expression" dxfId="2885" priority="14">
      <formula>AND(W$9&gt;=8/24,W$9&lt;14/24)</formula>
    </cfRule>
    <cfRule type="expression" dxfId="2884" priority="15">
      <formula>W$9&lt;8/24</formula>
    </cfRule>
  </conditionalFormatting>
  <conditionalFormatting sqref="W18:Z18">
    <cfRule type="expression" dxfId="2883" priority="11">
      <formula>W18&gt;$AG18</formula>
    </cfRule>
  </conditionalFormatting>
  <conditionalFormatting sqref="W11:Z11">
    <cfRule type="expression" dxfId="2882" priority="7">
      <formula>W$9&gt;=20/24</formula>
    </cfRule>
    <cfRule type="expression" dxfId="2881" priority="8">
      <formula>AND(W$9&gt;=14/24,W$9&lt;20/24)</formula>
    </cfRule>
    <cfRule type="expression" dxfId="2880" priority="9">
      <formula>AND(W$9&gt;=8/24,W$9&lt;14/24)</formula>
    </cfRule>
    <cfRule type="expression" dxfId="2879" priority="10">
      <formula>W$9&lt;8/24</formula>
    </cfRule>
  </conditionalFormatting>
  <conditionalFormatting sqref="W11:Z11">
    <cfRule type="expression" dxfId="2878" priority="6">
      <formula>W11&gt;$AG11</formula>
    </cfRule>
  </conditionalFormatting>
  <conditionalFormatting sqref="W32:Z32">
    <cfRule type="expression" dxfId="2877" priority="2">
      <formula>W$9&gt;=20/24</formula>
    </cfRule>
    <cfRule type="expression" dxfId="2876" priority="3">
      <formula>AND(W$9&gt;=14/24,W$9&lt;20/24)</formula>
    </cfRule>
    <cfRule type="expression" dxfId="2875" priority="4">
      <formula>AND(W$9&gt;=8/24,W$9&lt;14/24)</formula>
    </cfRule>
    <cfRule type="expression" dxfId="2874" priority="5">
      <formula>W$9&lt;8/24</formula>
    </cfRule>
  </conditionalFormatting>
  <conditionalFormatting sqref="W32:Z32">
    <cfRule type="expression" dxfId="2873" priority="1">
      <formula>W32&gt;$AG32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AC36" sqref="AC3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20</v>
      </c>
      <c r="D4" s="257">
        <f ca="1">IFERROR(DATE(2021,5,14)+C4,"")</f>
        <v>44350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120.8</v>
      </c>
      <c r="C5" s="32">
        <f t="shared" ref="C5:AF5" si="0">C65</f>
        <v>139.4</v>
      </c>
      <c r="D5" s="32">
        <f t="shared" si="0"/>
        <v>47.7</v>
      </c>
      <c r="E5" s="32">
        <f t="shared" si="0"/>
        <v>50.5</v>
      </c>
      <c r="F5" s="32">
        <f t="shared" si="0"/>
        <v>57</v>
      </c>
      <c r="G5" s="32">
        <f t="shared" si="0"/>
        <v>70.099999999999994</v>
      </c>
      <c r="H5" s="32">
        <f t="shared" si="0"/>
        <v>69</v>
      </c>
      <c r="I5" s="32">
        <f t="shared" si="0"/>
        <v>201.5</v>
      </c>
      <c r="J5" s="32">
        <f t="shared" si="0"/>
        <v>274.10000000000002</v>
      </c>
      <c r="K5" s="32">
        <f t="shared" si="0"/>
        <v>280</v>
      </c>
      <c r="L5" s="32">
        <f t="shared" si="0"/>
        <v>326.09999999999997</v>
      </c>
      <c r="M5" s="32">
        <f t="shared" si="0"/>
        <v>280</v>
      </c>
      <c r="N5" s="32">
        <f t="shared" si="0"/>
        <v>319.10000000000002</v>
      </c>
      <c r="O5" s="32">
        <f t="shared" si="0"/>
        <v>302.60000000000002</v>
      </c>
      <c r="P5" s="32">
        <f t="shared" si="0"/>
        <v>338.90000000000003</v>
      </c>
      <c r="Q5" s="32">
        <f t="shared" si="0"/>
        <v>345</v>
      </c>
      <c r="R5" s="32">
        <f t="shared" si="0"/>
        <v>373.4</v>
      </c>
      <c r="S5" s="32">
        <f t="shared" si="0"/>
        <v>351.6</v>
      </c>
      <c r="T5" s="32">
        <f t="shared" si="0"/>
        <v>326</v>
      </c>
      <c r="U5" s="32">
        <f t="shared" si="0"/>
        <v>316.5</v>
      </c>
      <c r="V5" s="32">
        <f t="shared" si="0"/>
        <v>287</v>
      </c>
      <c r="W5" s="32">
        <f t="shared" si="0"/>
        <v>298</v>
      </c>
      <c r="X5" s="32">
        <f t="shared" si="0"/>
        <v>299.29999999999995</v>
      </c>
      <c r="Y5" s="32">
        <f t="shared" si="0"/>
        <v>323.79999999999995</v>
      </c>
      <c r="Z5" s="32">
        <f t="shared" si="0"/>
        <v>411.6</v>
      </c>
      <c r="AA5" s="32">
        <f t="shared" si="0"/>
        <v>425.8</v>
      </c>
      <c r="AB5" s="32">
        <f t="shared" si="0"/>
        <v>415.3</v>
      </c>
      <c r="AC5" s="32">
        <f t="shared" si="0"/>
        <v>401.8</v>
      </c>
      <c r="AD5" s="32">
        <f t="shared" si="0"/>
        <v>315.39999999999998</v>
      </c>
      <c r="AE5" s="32">
        <f t="shared" si="0"/>
        <v>270.5</v>
      </c>
      <c r="AF5" s="32">
        <f t="shared" si="0"/>
        <v>243.10000000000002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6"/>
      <c r="E6" s="246"/>
      <c r="F6" s="246"/>
      <c r="G6" s="246"/>
      <c r="H6" s="246"/>
      <c r="I6" s="246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1138MW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Load=931</v>
      </c>
      <c r="B7" s="36">
        <f t="shared" ref="B7:AF7" si="1">B71</f>
        <v>1024.54</v>
      </c>
      <c r="C7" s="36">
        <f t="shared" si="1"/>
        <v>1005.14</v>
      </c>
      <c r="D7" s="36">
        <f t="shared" si="1"/>
        <v>934.74</v>
      </c>
      <c r="E7" s="36">
        <f t="shared" si="1"/>
        <v>930.54</v>
      </c>
      <c r="F7" s="36">
        <f t="shared" si="1"/>
        <v>943.74</v>
      </c>
      <c r="G7" s="36">
        <f t="shared" si="1"/>
        <v>953.44</v>
      </c>
      <c r="H7" s="36">
        <f t="shared" si="1"/>
        <v>968.04</v>
      </c>
      <c r="I7" s="36">
        <f t="shared" si="1"/>
        <v>989.14</v>
      </c>
      <c r="J7" s="36">
        <f t="shared" si="1"/>
        <v>1043.74</v>
      </c>
      <c r="K7" s="36">
        <f t="shared" si="1"/>
        <v>1041.24</v>
      </c>
      <c r="L7" s="36">
        <f>L71</f>
        <v>1086.4399999999998</v>
      </c>
      <c r="M7" s="36">
        <f t="shared" si="1"/>
        <v>1137.6399999999999</v>
      </c>
      <c r="N7" s="36">
        <f t="shared" si="1"/>
        <v>1191.6399999999999</v>
      </c>
      <c r="O7" s="36">
        <f t="shared" si="1"/>
        <v>1194.54</v>
      </c>
      <c r="P7" s="36">
        <f t="shared" si="1"/>
        <v>1235.3400000000001</v>
      </c>
      <c r="Q7" s="36">
        <f t="shared" si="1"/>
        <v>1244.1399999999999</v>
      </c>
      <c r="R7" s="36">
        <f t="shared" si="1"/>
        <v>1216.6399999999999</v>
      </c>
      <c r="S7" s="36">
        <f t="shared" si="1"/>
        <v>1186.74</v>
      </c>
      <c r="T7" s="36">
        <f t="shared" si="1"/>
        <v>1214.24</v>
      </c>
      <c r="U7" s="36">
        <f t="shared" si="1"/>
        <v>1192.1399999999999</v>
      </c>
      <c r="V7" s="36">
        <f t="shared" si="1"/>
        <v>1140.1399999999999</v>
      </c>
      <c r="W7" s="36">
        <f t="shared" si="1"/>
        <v>1152.3399999999999</v>
      </c>
      <c r="X7" s="36">
        <f t="shared" si="1"/>
        <v>1153.6399999999999</v>
      </c>
      <c r="Y7" s="36">
        <f t="shared" si="1"/>
        <v>1210.3400000000001</v>
      </c>
      <c r="Z7" s="36">
        <f t="shared" si="1"/>
        <v>1297.6399999999999</v>
      </c>
      <c r="AA7" s="36">
        <f t="shared" si="1"/>
        <v>1334.94</v>
      </c>
      <c r="AB7" s="36">
        <f t="shared" si="1"/>
        <v>1320.8400000000001</v>
      </c>
      <c r="AC7" s="36">
        <f t="shared" si="1"/>
        <v>1307.3400000000001</v>
      </c>
      <c r="AD7" s="36">
        <f t="shared" si="1"/>
        <v>1222.94</v>
      </c>
      <c r="AE7" s="36">
        <f t="shared" si="1"/>
        <v>1143.8400000000001</v>
      </c>
      <c r="AF7" s="36">
        <f t="shared" si="1"/>
        <v>1110.54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58.8</v>
      </c>
      <c r="C12" s="48">
        <v>60</v>
      </c>
      <c r="D12" s="48">
        <v>55</v>
      </c>
      <c r="E12" s="48">
        <v>54.7</v>
      </c>
      <c r="F12" s="48">
        <v>55.4</v>
      </c>
      <c r="G12" s="48">
        <v>55.4</v>
      </c>
      <c r="H12" s="48">
        <v>58</v>
      </c>
      <c r="I12" s="48">
        <v>58</v>
      </c>
      <c r="J12" s="48">
        <v>57.9</v>
      </c>
      <c r="K12" s="48">
        <v>58.2</v>
      </c>
      <c r="L12" s="49">
        <v>59</v>
      </c>
      <c r="M12" s="49">
        <v>59.7</v>
      </c>
      <c r="N12" s="49">
        <v>60.7</v>
      </c>
      <c r="O12" s="49">
        <v>60.7</v>
      </c>
      <c r="P12" s="49">
        <v>60.9</v>
      </c>
      <c r="Q12" s="49">
        <v>60.9</v>
      </c>
      <c r="R12" s="49">
        <v>60.4</v>
      </c>
      <c r="S12" s="49">
        <v>60.4</v>
      </c>
      <c r="T12" s="49">
        <v>59.5</v>
      </c>
      <c r="U12" s="49">
        <v>59.5</v>
      </c>
      <c r="V12" s="49">
        <v>59.5</v>
      </c>
      <c r="W12" s="49">
        <v>60.7</v>
      </c>
      <c r="X12" s="49">
        <v>60.7</v>
      </c>
      <c r="Y12" s="49">
        <v>60.4</v>
      </c>
      <c r="Z12" s="50">
        <v>60.7</v>
      </c>
      <c r="AA12" s="50">
        <v>60.7</v>
      </c>
      <c r="AB12" s="50">
        <v>60.7</v>
      </c>
      <c r="AC12" s="50">
        <v>60.7</v>
      </c>
      <c r="AD12" s="50">
        <v>60.7</v>
      </c>
      <c r="AE12" s="50">
        <v>60.7</v>
      </c>
      <c r="AF12" s="50">
        <v>60.7</v>
      </c>
      <c r="AG12" s="51">
        <v>60</v>
      </c>
      <c r="AH12" s="52">
        <f>MAX(B12:AF12)</f>
        <v>60.9</v>
      </c>
      <c r="AI12" s="53">
        <f>MIN(B12:AF12)</f>
        <v>54.7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47.1</v>
      </c>
      <c r="C14" s="56">
        <v>44.8</v>
      </c>
      <c r="D14" s="56">
        <v>45</v>
      </c>
      <c r="E14" s="56">
        <v>46.5</v>
      </c>
      <c r="F14" s="56">
        <v>46.6</v>
      </c>
      <c r="G14" s="56">
        <v>46.7</v>
      </c>
      <c r="H14" s="56">
        <v>46.6</v>
      </c>
      <c r="I14" s="56">
        <v>46.6</v>
      </c>
      <c r="J14" s="56">
        <v>45.8</v>
      </c>
      <c r="K14" s="56">
        <v>46.2</v>
      </c>
      <c r="L14" s="49">
        <v>45.1</v>
      </c>
      <c r="M14" s="49">
        <v>46.7</v>
      </c>
      <c r="N14" s="49">
        <v>22</v>
      </c>
      <c r="O14" s="49">
        <v>45.9</v>
      </c>
      <c r="P14" s="49">
        <v>45.1</v>
      </c>
      <c r="Q14" s="49">
        <v>46</v>
      </c>
      <c r="R14" s="49">
        <v>45.6</v>
      </c>
      <c r="S14" s="49">
        <v>45.6</v>
      </c>
      <c r="T14" s="49">
        <v>46.2</v>
      </c>
      <c r="U14" s="49">
        <v>46.2</v>
      </c>
      <c r="V14" s="49">
        <v>46.2</v>
      </c>
      <c r="W14" s="49">
        <v>46.2</v>
      </c>
      <c r="X14" s="49">
        <v>46.2</v>
      </c>
      <c r="Y14" s="49">
        <v>46.2</v>
      </c>
      <c r="Z14" s="49">
        <v>45.4</v>
      </c>
      <c r="AA14" s="49">
        <v>45.4</v>
      </c>
      <c r="AB14" s="49">
        <v>45.4</v>
      </c>
      <c r="AC14" s="49">
        <v>45.4</v>
      </c>
      <c r="AD14" s="49">
        <v>45.9</v>
      </c>
      <c r="AE14" s="49">
        <v>45.8</v>
      </c>
      <c r="AF14" s="49">
        <v>46.2</v>
      </c>
      <c r="AG14" s="59">
        <v>45</v>
      </c>
      <c r="AH14" s="52">
        <f t="shared" si="2"/>
        <v>47.1</v>
      </c>
      <c r="AI14" s="53">
        <f t="shared" si="3"/>
        <v>22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20</v>
      </c>
      <c r="C15" s="56">
        <v>0</v>
      </c>
      <c r="D15" s="56">
        <v>20</v>
      </c>
      <c r="E15" s="56">
        <v>20</v>
      </c>
      <c r="F15" s="56">
        <v>20</v>
      </c>
      <c r="G15" s="56">
        <v>20</v>
      </c>
      <c r="H15" s="56">
        <v>20</v>
      </c>
      <c r="I15" s="56">
        <v>20</v>
      </c>
      <c r="J15" s="56">
        <v>20</v>
      </c>
      <c r="K15" s="56">
        <v>20</v>
      </c>
      <c r="L15" s="49">
        <v>20</v>
      </c>
      <c r="M15" s="49">
        <v>20</v>
      </c>
      <c r="N15" s="49">
        <v>20</v>
      </c>
      <c r="O15" s="49">
        <v>20</v>
      </c>
      <c r="P15" s="49">
        <v>20</v>
      </c>
      <c r="Q15" s="49">
        <v>20</v>
      </c>
      <c r="R15" s="49">
        <v>20</v>
      </c>
      <c r="S15" s="49">
        <v>20</v>
      </c>
      <c r="T15" s="49">
        <v>26</v>
      </c>
      <c r="U15" s="49">
        <v>26</v>
      </c>
      <c r="V15" s="49">
        <v>26</v>
      </c>
      <c r="W15" s="49">
        <v>26</v>
      </c>
      <c r="X15" s="49">
        <v>26</v>
      </c>
      <c r="Y15" s="49">
        <v>26</v>
      </c>
      <c r="Z15" s="49">
        <v>26</v>
      </c>
      <c r="AA15" s="49">
        <v>26</v>
      </c>
      <c r="AB15" s="49">
        <v>21</v>
      </c>
      <c r="AC15" s="49">
        <v>21</v>
      </c>
      <c r="AD15" s="49">
        <v>21</v>
      </c>
      <c r="AE15" s="49">
        <v>0</v>
      </c>
      <c r="AF15" s="49">
        <v>0</v>
      </c>
      <c r="AG15" s="59">
        <v>45</v>
      </c>
      <c r="AH15" s="52">
        <f t="shared" si="2"/>
        <v>26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49">
        <v>25</v>
      </c>
      <c r="AB16" s="49">
        <v>25</v>
      </c>
      <c r="AC16" s="49">
        <v>25</v>
      </c>
      <c r="AD16" s="49">
        <v>25</v>
      </c>
      <c r="AE16" s="49">
        <v>25</v>
      </c>
      <c r="AF16" s="49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22.1</v>
      </c>
      <c r="I22" s="56">
        <v>10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22.1</v>
      </c>
      <c r="AI22" s="53">
        <f t="shared" si="3"/>
        <v>10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21.5</v>
      </c>
      <c r="C23" s="56">
        <v>22.5</v>
      </c>
      <c r="D23" s="56">
        <v>22.8</v>
      </c>
      <c r="E23" s="56">
        <v>22.7</v>
      </c>
      <c r="F23" s="56">
        <v>22.1</v>
      </c>
      <c r="G23" s="56">
        <v>22.1</v>
      </c>
      <c r="H23" s="56">
        <v>22.1</v>
      </c>
      <c r="I23" s="56">
        <v>22.1</v>
      </c>
      <c r="J23" s="56">
        <v>22.1</v>
      </c>
      <c r="K23" s="56">
        <v>22.4</v>
      </c>
      <c r="L23" s="49">
        <v>22.4</v>
      </c>
      <c r="M23" s="49">
        <v>22.4</v>
      </c>
      <c r="N23" s="49">
        <v>22.5</v>
      </c>
      <c r="O23" s="49">
        <v>22.5</v>
      </c>
      <c r="P23" s="49">
        <v>22.2</v>
      </c>
      <c r="Q23" s="49">
        <v>22.5</v>
      </c>
      <c r="R23" s="49">
        <v>22.4</v>
      </c>
      <c r="S23" s="49">
        <v>22.4</v>
      </c>
      <c r="T23" s="49">
        <v>22.5</v>
      </c>
      <c r="U23" s="49">
        <v>22.5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22.5</v>
      </c>
      <c r="AB23" s="49">
        <v>22.5</v>
      </c>
      <c r="AC23" s="49">
        <v>22.5</v>
      </c>
      <c r="AD23" s="49">
        <v>22</v>
      </c>
      <c r="AE23" s="49">
        <v>22.5</v>
      </c>
      <c r="AF23" s="49">
        <v>22.5</v>
      </c>
      <c r="AG23" s="59">
        <v>22</v>
      </c>
      <c r="AH23" s="52">
        <f t="shared" si="2"/>
        <v>22.8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56">
        <v>22</v>
      </c>
      <c r="I24" s="56">
        <v>22</v>
      </c>
      <c r="J24" s="56">
        <v>22</v>
      </c>
      <c r="K24" s="56">
        <v>22</v>
      </c>
      <c r="L24" s="56">
        <v>22</v>
      </c>
      <c r="M24" s="56">
        <v>22</v>
      </c>
      <c r="N24" s="56">
        <v>22</v>
      </c>
      <c r="O24" s="56">
        <v>22</v>
      </c>
      <c r="P24" s="56">
        <v>22</v>
      </c>
      <c r="Q24" s="56">
        <v>22</v>
      </c>
      <c r="R24" s="56">
        <v>22</v>
      </c>
      <c r="S24" s="56">
        <v>22</v>
      </c>
      <c r="T24" s="56">
        <v>22</v>
      </c>
      <c r="U24" s="56">
        <v>22</v>
      </c>
      <c r="V24" s="56">
        <v>22</v>
      </c>
      <c r="W24" s="56">
        <v>22</v>
      </c>
      <c r="X24" s="56">
        <v>22</v>
      </c>
      <c r="Y24" s="56">
        <v>22</v>
      </c>
      <c r="Z24" s="56">
        <v>22</v>
      </c>
      <c r="AA24" s="56">
        <v>22</v>
      </c>
      <c r="AB24" s="56">
        <v>22</v>
      </c>
      <c r="AC24" s="56">
        <v>22</v>
      </c>
      <c r="AD24" s="56">
        <v>22</v>
      </c>
      <c r="AE24" s="56">
        <v>22</v>
      </c>
      <c r="AF24" s="56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56">
        <v>7</v>
      </c>
      <c r="C25" s="56">
        <v>7</v>
      </c>
      <c r="D25" s="56">
        <v>7</v>
      </c>
      <c r="E25" s="56">
        <v>7</v>
      </c>
      <c r="F25" s="56">
        <v>7</v>
      </c>
      <c r="G25" s="56">
        <v>7</v>
      </c>
      <c r="H25" s="56">
        <v>7</v>
      </c>
      <c r="I25" s="56">
        <v>7</v>
      </c>
      <c r="J25" s="56">
        <v>7</v>
      </c>
      <c r="K25" s="56">
        <v>7</v>
      </c>
      <c r="L25" s="56">
        <v>7</v>
      </c>
      <c r="M25" s="56">
        <v>7</v>
      </c>
      <c r="N25" s="56">
        <v>7</v>
      </c>
      <c r="O25" s="56">
        <v>7</v>
      </c>
      <c r="P25" s="56">
        <v>7</v>
      </c>
      <c r="Q25" s="56">
        <v>7</v>
      </c>
      <c r="R25" s="56">
        <v>7</v>
      </c>
      <c r="S25" s="56">
        <v>7</v>
      </c>
      <c r="T25" s="56">
        <v>7</v>
      </c>
      <c r="U25" s="56">
        <v>7</v>
      </c>
      <c r="V25" s="56">
        <v>7</v>
      </c>
      <c r="W25" s="56">
        <v>7</v>
      </c>
      <c r="X25" s="56">
        <v>7</v>
      </c>
      <c r="Y25" s="56">
        <v>7</v>
      </c>
      <c r="Z25" s="56">
        <v>7</v>
      </c>
      <c r="AA25" s="56">
        <v>7</v>
      </c>
      <c r="AB25" s="56">
        <v>7</v>
      </c>
      <c r="AC25" s="56">
        <v>7</v>
      </c>
      <c r="AD25" s="56">
        <v>7</v>
      </c>
      <c r="AE25" s="56">
        <v>7</v>
      </c>
      <c r="AF25" s="56">
        <v>7</v>
      </c>
      <c r="AG25" s="59">
        <v>14.9</v>
      </c>
      <c r="AH25" s="52">
        <f t="shared" si="2"/>
        <v>7</v>
      </c>
      <c r="AI25" s="53">
        <f t="shared" si="3"/>
        <v>7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56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56">
        <v>12</v>
      </c>
      <c r="R26" s="56">
        <v>12</v>
      </c>
      <c r="S26" s="56">
        <v>12</v>
      </c>
      <c r="T26" s="56">
        <v>12</v>
      </c>
      <c r="U26" s="56">
        <v>12</v>
      </c>
      <c r="V26" s="56">
        <v>12</v>
      </c>
      <c r="W26" s="56">
        <v>12</v>
      </c>
      <c r="X26" s="56">
        <v>12</v>
      </c>
      <c r="Y26" s="56">
        <v>12</v>
      </c>
      <c r="Z26" s="56">
        <v>12</v>
      </c>
      <c r="AA26" s="56">
        <v>12</v>
      </c>
      <c r="AB26" s="56">
        <v>12</v>
      </c>
      <c r="AC26" s="56">
        <v>12</v>
      </c>
      <c r="AD26" s="56">
        <v>12</v>
      </c>
      <c r="AE26" s="56">
        <v>12</v>
      </c>
      <c r="AF26" s="56">
        <v>12</v>
      </c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56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56">
        <v>12</v>
      </c>
      <c r="S28" s="56">
        <v>12</v>
      </c>
      <c r="T28" s="56">
        <v>12</v>
      </c>
      <c r="U28" s="56">
        <v>12</v>
      </c>
      <c r="V28" s="56">
        <v>12</v>
      </c>
      <c r="W28" s="56">
        <v>12</v>
      </c>
      <c r="X28" s="56">
        <v>12</v>
      </c>
      <c r="Y28" s="56">
        <v>12</v>
      </c>
      <c r="Z28" s="56">
        <v>12</v>
      </c>
      <c r="AA28" s="56">
        <v>12</v>
      </c>
      <c r="AB28" s="56">
        <v>12</v>
      </c>
      <c r="AC28" s="56">
        <v>12</v>
      </c>
      <c r="AD28" s="56">
        <v>12</v>
      </c>
      <c r="AE28" s="56">
        <v>12</v>
      </c>
      <c r="AF28" s="56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56">
        <v>10</v>
      </c>
      <c r="S29" s="56">
        <v>10</v>
      </c>
      <c r="T29" s="56">
        <v>10</v>
      </c>
      <c r="U29" s="56">
        <v>10</v>
      </c>
      <c r="V29" s="56">
        <v>10</v>
      </c>
      <c r="W29" s="56">
        <v>10</v>
      </c>
      <c r="X29" s="56">
        <v>10</v>
      </c>
      <c r="Y29" s="56">
        <v>10</v>
      </c>
      <c r="Z29" s="56">
        <v>10</v>
      </c>
      <c r="AA29" s="56">
        <v>10</v>
      </c>
      <c r="AB29" s="56">
        <v>10</v>
      </c>
      <c r="AC29" s="56">
        <v>10</v>
      </c>
      <c r="AD29" s="56">
        <v>10</v>
      </c>
      <c r="AE29" s="56">
        <v>10</v>
      </c>
      <c r="AF29" s="56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</v>
      </c>
      <c r="C31" s="49">
        <v>0</v>
      </c>
      <c r="D31" s="49">
        <v>8</v>
      </c>
      <c r="E31" s="49">
        <v>8</v>
      </c>
      <c r="F31" s="49">
        <v>8</v>
      </c>
      <c r="G31" s="49">
        <v>8</v>
      </c>
      <c r="H31" s="49">
        <v>8</v>
      </c>
      <c r="I31" s="56">
        <v>8</v>
      </c>
      <c r="J31" s="56">
        <v>8</v>
      </c>
      <c r="K31" s="56">
        <v>8</v>
      </c>
      <c r="L31" s="56">
        <v>8</v>
      </c>
      <c r="M31" s="56">
        <v>8</v>
      </c>
      <c r="N31" s="56">
        <v>8</v>
      </c>
      <c r="O31" s="56">
        <v>8</v>
      </c>
      <c r="P31" s="56">
        <v>8</v>
      </c>
      <c r="Q31" s="56">
        <v>8</v>
      </c>
      <c r="R31" s="56">
        <v>8</v>
      </c>
      <c r="S31" s="56">
        <v>8</v>
      </c>
      <c r="T31" s="56">
        <v>8</v>
      </c>
      <c r="U31" s="56">
        <v>8</v>
      </c>
      <c r="V31" s="56">
        <v>8</v>
      </c>
      <c r="W31" s="56">
        <v>8</v>
      </c>
      <c r="X31" s="56">
        <v>8</v>
      </c>
      <c r="Y31" s="56">
        <v>8</v>
      </c>
      <c r="Z31" s="56">
        <v>8</v>
      </c>
      <c r="AA31" s="56">
        <v>8</v>
      </c>
      <c r="AB31" s="56">
        <v>8</v>
      </c>
      <c r="AC31" s="56">
        <v>8</v>
      </c>
      <c r="AD31" s="56">
        <v>8</v>
      </c>
      <c r="AE31" s="56">
        <v>8</v>
      </c>
      <c r="AF31" s="56">
        <v>8</v>
      </c>
      <c r="AG31" s="59">
        <v>10</v>
      </c>
      <c r="AH31" s="52">
        <f t="shared" si="2"/>
        <v>8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56">
        <v>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146.80000000000001</v>
      </c>
      <c r="C34" s="56">
        <v>150.4</v>
      </c>
      <c r="D34" s="56">
        <v>154.9</v>
      </c>
      <c r="E34" s="56">
        <v>155.1</v>
      </c>
      <c r="F34" s="56">
        <v>154.6</v>
      </c>
      <c r="G34" s="56">
        <v>154.30000000000001</v>
      </c>
      <c r="H34" s="56">
        <v>156</v>
      </c>
      <c r="I34" s="56">
        <v>145.4</v>
      </c>
      <c r="J34" s="56">
        <v>155</v>
      </c>
      <c r="K34" s="56">
        <v>155.9</v>
      </c>
      <c r="L34" s="67">
        <v>156</v>
      </c>
      <c r="M34" s="67">
        <v>156.80000000000001</v>
      </c>
      <c r="N34" s="67">
        <v>155.6</v>
      </c>
      <c r="O34" s="67">
        <v>156.1</v>
      </c>
      <c r="P34" s="67">
        <v>155.9</v>
      </c>
      <c r="Q34" s="67">
        <v>103.2</v>
      </c>
      <c r="R34" s="67">
        <v>158.80000000000001</v>
      </c>
      <c r="S34" s="67">
        <v>158.9</v>
      </c>
      <c r="T34" s="67">
        <v>151.6</v>
      </c>
      <c r="U34" s="67">
        <v>160.5</v>
      </c>
      <c r="V34" s="67">
        <v>159.5</v>
      </c>
      <c r="W34" s="67">
        <v>158.5</v>
      </c>
      <c r="X34" s="67">
        <v>153</v>
      </c>
      <c r="Y34" s="67">
        <v>156.5</v>
      </c>
      <c r="Z34" s="67">
        <v>155.30000000000001</v>
      </c>
      <c r="AA34" s="67">
        <v>155.4</v>
      </c>
      <c r="AB34" s="67">
        <v>156.69999999999999</v>
      </c>
      <c r="AC34" s="67">
        <v>158.5</v>
      </c>
      <c r="AD34" s="67">
        <v>158.9</v>
      </c>
      <c r="AE34" s="56">
        <v>160</v>
      </c>
      <c r="AF34" s="56">
        <v>160.30000000000001</v>
      </c>
      <c r="AG34" s="59">
        <v>240</v>
      </c>
      <c r="AH34" s="52">
        <f t="shared" si="2"/>
        <v>160.5</v>
      </c>
      <c r="AI34" s="53">
        <f t="shared" si="3"/>
        <v>103.2</v>
      </c>
      <c r="AK34" s="54"/>
    </row>
    <row r="35" spans="1:41" ht="15.75" thickBot="1" x14ac:dyDescent="0.3">
      <c r="A35" s="239" t="s">
        <v>37</v>
      </c>
      <c r="B35" s="69">
        <f>SUM(B11:B33)</f>
        <v>500.7</v>
      </c>
      <c r="C35" s="69">
        <f t="shared" ref="C35:AF35" si="4">SUM(C11:C33)</f>
        <v>472.6</v>
      </c>
      <c r="D35" s="69">
        <f t="shared" si="4"/>
        <v>496.1</v>
      </c>
      <c r="E35" s="69">
        <f t="shared" si="4"/>
        <v>497.19999999999993</v>
      </c>
      <c r="F35" s="69">
        <f t="shared" si="4"/>
        <v>497.4</v>
      </c>
      <c r="G35" s="69">
        <f t="shared" si="4"/>
        <v>497.5</v>
      </c>
      <c r="H35" s="69">
        <f t="shared" si="4"/>
        <v>500.09999999999997</v>
      </c>
      <c r="I35" s="69">
        <f t="shared" si="4"/>
        <v>488</v>
      </c>
      <c r="J35" s="69">
        <f t="shared" si="4"/>
        <v>499.09999999999997</v>
      </c>
      <c r="K35" s="69">
        <f t="shared" si="4"/>
        <v>500.1</v>
      </c>
      <c r="L35" s="69">
        <f t="shared" si="4"/>
        <v>499.79999999999995</v>
      </c>
      <c r="M35" s="69">
        <f t="shared" si="4"/>
        <v>502.1</v>
      </c>
      <c r="N35" s="69">
        <f t="shared" si="4"/>
        <v>478.5</v>
      </c>
      <c r="O35" s="69">
        <f t="shared" si="4"/>
        <v>502.4</v>
      </c>
      <c r="P35" s="69">
        <f t="shared" si="4"/>
        <v>501.5</v>
      </c>
      <c r="Q35" s="69">
        <f t="shared" si="4"/>
        <v>502.7</v>
      </c>
      <c r="R35" s="69">
        <f t="shared" si="4"/>
        <v>501.7</v>
      </c>
      <c r="S35" s="69">
        <f t="shared" si="4"/>
        <v>501.7</v>
      </c>
      <c r="T35" s="69">
        <f t="shared" si="4"/>
        <v>507.5</v>
      </c>
      <c r="U35" s="69">
        <f t="shared" si="4"/>
        <v>507.5</v>
      </c>
      <c r="V35" s="69">
        <f t="shared" si="4"/>
        <v>485</v>
      </c>
      <c r="W35" s="69">
        <f t="shared" si="4"/>
        <v>486.2</v>
      </c>
      <c r="X35" s="69">
        <f t="shared" si="4"/>
        <v>486.2</v>
      </c>
      <c r="Y35" s="69">
        <f t="shared" si="4"/>
        <v>485.9</v>
      </c>
      <c r="Z35" s="69">
        <f t="shared" si="4"/>
        <v>485.4</v>
      </c>
      <c r="AA35" s="69">
        <f t="shared" si="4"/>
        <v>507.9</v>
      </c>
      <c r="AB35" s="69">
        <f t="shared" si="4"/>
        <v>502.9</v>
      </c>
      <c r="AC35" s="69">
        <f t="shared" si="4"/>
        <v>502.9</v>
      </c>
      <c r="AD35" s="69">
        <f t="shared" si="4"/>
        <v>502.9</v>
      </c>
      <c r="AE35" s="69">
        <f t="shared" si="4"/>
        <v>482.29999999999995</v>
      </c>
      <c r="AF35" s="69">
        <f t="shared" si="4"/>
        <v>482.7</v>
      </c>
      <c r="AG35" s="59">
        <f>SUM(AG11:AG34)</f>
        <v>1287.4000000000001</v>
      </c>
      <c r="AH35" s="52">
        <f t="shared" si="2"/>
        <v>507.9</v>
      </c>
      <c r="AI35" s="53">
        <f t="shared" si="3"/>
        <v>472.6</v>
      </c>
      <c r="AK35" s="54"/>
    </row>
    <row r="36" spans="1:41" x14ac:dyDescent="0.25">
      <c r="A36" s="55" t="s">
        <v>38</v>
      </c>
      <c r="B36" s="56">
        <v>141.4</v>
      </c>
      <c r="C36" s="56">
        <v>142</v>
      </c>
      <c r="D36" s="56">
        <v>142</v>
      </c>
      <c r="E36" s="56">
        <v>143.5</v>
      </c>
      <c r="F36" s="56">
        <v>140.80000000000001</v>
      </c>
      <c r="G36" s="56">
        <v>141.4</v>
      </c>
      <c r="H36" s="56">
        <v>137.30000000000001</v>
      </c>
      <c r="I36" s="56">
        <v>0</v>
      </c>
      <c r="J36" s="56">
        <v>0</v>
      </c>
      <c r="K36" s="56">
        <v>0</v>
      </c>
      <c r="L36" s="49">
        <v>0</v>
      </c>
      <c r="M36" s="49">
        <v>95.2</v>
      </c>
      <c r="N36" s="49">
        <v>135.19999999999999</v>
      </c>
      <c r="O36" s="49">
        <v>134</v>
      </c>
      <c r="P36" s="49">
        <v>136.4</v>
      </c>
      <c r="Q36" s="49">
        <v>137.6</v>
      </c>
      <c r="R36" s="49">
        <v>93.4</v>
      </c>
      <c r="S36" s="49">
        <v>93.4</v>
      </c>
      <c r="T36" s="49">
        <v>138.6</v>
      </c>
      <c r="U36" s="49">
        <v>138.6</v>
      </c>
      <c r="V36" s="49">
        <v>138.6</v>
      </c>
      <c r="W36" s="49">
        <v>138.6</v>
      </c>
      <c r="X36" s="49">
        <v>138.6</v>
      </c>
      <c r="Y36" s="49">
        <v>138.6</v>
      </c>
      <c r="Z36" s="49">
        <v>138.6</v>
      </c>
      <c r="AA36" s="49">
        <v>138.6</v>
      </c>
      <c r="AB36" s="49">
        <v>138.6</v>
      </c>
      <c r="AC36" s="49">
        <v>138.6</v>
      </c>
      <c r="AD36" s="48">
        <v>140.1</v>
      </c>
      <c r="AE36" s="48">
        <v>140.30000000000001</v>
      </c>
      <c r="AF36" s="48">
        <v>140.19999999999999</v>
      </c>
      <c r="AG36" s="57">
        <v>144</v>
      </c>
      <c r="AH36" s="52">
        <f t="shared" si="2"/>
        <v>143.5</v>
      </c>
      <c r="AI36" s="53">
        <f t="shared" si="3"/>
        <v>0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56.8</v>
      </c>
      <c r="C38" s="56">
        <v>56.8</v>
      </c>
      <c r="D38" s="56">
        <v>56.5</v>
      </c>
      <c r="E38" s="56">
        <v>56.5</v>
      </c>
      <c r="F38" s="56">
        <v>56.6</v>
      </c>
      <c r="G38" s="56">
        <v>56.4</v>
      </c>
      <c r="H38" s="56">
        <v>56.6</v>
      </c>
      <c r="I38" s="56">
        <v>56.8</v>
      </c>
      <c r="J38" s="56">
        <v>56.7</v>
      </c>
      <c r="K38" s="56">
        <v>56.8</v>
      </c>
      <c r="L38" s="70">
        <v>56.9</v>
      </c>
      <c r="M38" s="70">
        <v>56.9</v>
      </c>
      <c r="N38" s="70">
        <v>57.3</v>
      </c>
      <c r="O38" s="70">
        <v>56.6</v>
      </c>
      <c r="P38" s="70">
        <v>57.2</v>
      </c>
      <c r="Q38" s="70">
        <v>57.1</v>
      </c>
      <c r="R38" s="70">
        <v>57.3</v>
      </c>
      <c r="S38" s="70">
        <v>57.3</v>
      </c>
      <c r="T38" s="70">
        <v>58.2</v>
      </c>
      <c r="U38" s="70">
        <v>58.2</v>
      </c>
      <c r="V38" s="70">
        <v>58.2</v>
      </c>
      <c r="W38" s="70">
        <v>58.2</v>
      </c>
      <c r="X38" s="70">
        <v>58.2</v>
      </c>
      <c r="Y38" s="70">
        <v>58.2</v>
      </c>
      <c r="Z38" s="70">
        <v>58.2</v>
      </c>
      <c r="AA38" s="70">
        <v>57.4</v>
      </c>
      <c r="AB38" s="70">
        <v>57.4</v>
      </c>
      <c r="AC38" s="70">
        <v>57.4</v>
      </c>
      <c r="AD38" s="56">
        <v>57.4</v>
      </c>
      <c r="AE38" s="56">
        <v>57</v>
      </c>
      <c r="AF38" s="56">
        <v>57</v>
      </c>
      <c r="AG38" s="59">
        <v>69</v>
      </c>
      <c r="AH38" s="52">
        <f t="shared" si="2"/>
        <v>58.2</v>
      </c>
      <c r="AI38" s="53">
        <f t="shared" si="3"/>
        <v>56.4</v>
      </c>
      <c r="AK38" s="54"/>
    </row>
    <row r="39" spans="1:41" x14ac:dyDescent="0.25">
      <c r="A39" s="58" t="s">
        <v>41</v>
      </c>
      <c r="B39" s="56">
        <v>28.2</v>
      </c>
      <c r="C39" s="56">
        <v>28.5</v>
      </c>
      <c r="D39" s="56">
        <v>28.2</v>
      </c>
      <c r="E39" s="56">
        <v>28.2</v>
      </c>
      <c r="F39" s="56">
        <v>28.2</v>
      </c>
      <c r="G39" s="56">
        <v>28.2</v>
      </c>
      <c r="H39" s="56">
        <v>28.2</v>
      </c>
      <c r="I39" s="56">
        <v>28.2</v>
      </c>
      <c r="J39" s="56">
        <v>28.2</v>
      </c>
      <c r="K39" s="56">
        <v>28.2</v>
      </c>
      <c r="L39" s="70">
        <v>28.2</v>
      </c>
      <c r="M39" s="70">
        <v>28.2</v>
      </c>
      <c r="N39" s="70">
        <v>28.2</v>
      </c>
      <c r="O39" s="70">
        <v>28.2</v>
      </c>
      <c r="P39" s="70">
        <v>28.2</v>
      </c>
      <c r="Q39" s="70">
        <v>28.2</v>
      </c>
      <c r="R39" s="70">
        <v>28.2</v>
      </c>
      <c r="S39" s="70">
        <v>28.2</v>
      </c>
      <c r="T39" s="70">
        <v>28.2</v>
      </c>
      <c r="U39" s="70">
        <v>28.2</v>
      </c>
      <c r="V39" s="70">
        <v>28.2</v>
      </c>
      <c r="W39" s="70">
        <v>28.2</v>
      </c>
      <c r="X39" s="70">
        <v>28.2</v>
      </c>
      <c r="Y39" s="70">
        <v>28.2</v>
      </c>
      <c r="Z39" s="70">
        <v>28.2</v>
      </c>
      <c r="AA39" s="70">
        <v>28.2</v>
      </c>
      <c r="AB39" s="70">
        <v>28.2</v>
      </c>
      <c r="AC39" s="70">
        <v>28.2</v>
      </c>
      <c r="AD39" s="56">
        <v>28.5</v>
      </c>
      <c r="AE39" s="56">
        <v>28.5</v>
      </c>
      <c r="AF39" s="56">
        <v>28.2</v>
      </c>
      <c r="AG39" s="59">
        <v>60</v>
      </c>
      <c r="AH39" s="52">
        <f t="shared" si="2"/>
        <v>28.5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29</v>
      </c>
      <c r="C40" s="56">
        <v>30</v>
      </c>
      <c r="D40" s="56">
        <v>29</v>
      </c>
      <c r="E40" s="56">
        <v>28.9</v>
      </c>
      <c r="F40" s="56">
        <v>29</v>
      </c>
      <c r="G40" s="56">
        <v>28.9</v>
      </c>
      <c r="H40" s="56">
        <v>28.9</v>
      </c>
      <c r="I40" s="56">
        <v>28.6</v>
      </c>
      <c r="J40" s="56">
        <v>28.6</v>
      </c>
      <c r="K40" s="56">
        <v>28.6</v>
      </c>
      <c r="L40" s="49">
        <v>28.6</v>
      </c>
      <c r="M40" s="49">
        <v>28.8</v>
      </c>
      <c r="N40" s="49">
        <v>28.9</v>
      </c>
      <c r="O40" s="49">
        <v>26.2</v>
      </c>
      <c r="P40" s="49">
        <v>28.6</v>
      </c>
      <c r="Q40" s="49">
        <v>28.8</v>
      </c>
      <c r="R40" s="49">
        <v>28.7</v>
      </c>
      <c r="S40" s="49">
        <v>20.6</v>
      </c>
      <c r="T40" s="49">
        <v>20.6</v>
      </c>
      <c r="U40" s="49">
        <v>0</v>
      </c>
      <c r="V40" s="49">
        <v>0</v>
      </c>
      <c r="W40" s="49">
        <v>0</v>
      </c>
      <c r="X40" s="49">
        <v>0</v>
      </c>
      <c r="Y40" s="49">
        <v>30</v>
      </c>
      <c r="Z40" s="49">
        <v>30</v>
      </c>
      <c r="AA40" s="49">
        <v>30</v>
      </c>
      <c r="AB40" s="49">
        <v>30</v>
      </c>
      <c r="AC40" s="49">
        <v>30</v>
      </c>
      <c r="AD40" s="56">
        <v>28.8</v>
      </c>
      <c r="AE40" s="56">
        <v>28.8</v>
      </c>
      <c r="AF40" s="56">
        <v>28.9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9.6999999999999993</v>
      </c>
      <c r="C42" s="71">
        <v>9.6999999999999993</v>
      </c>
      <c r="D42" s="71">
        <v>9.8000000000000007</v>
      </c>
      <c r="E42" s="71">
        <v>9.6999999999999993</v>
      </c>
      <c r="F42" s="71">
        <v>9.6999999999999993</v>
      </c>
      <c r="G42" s="71">
        <v>9.6999999999999993</v>
      </c>
      <c r="H42" s="71">
        <v>9.6999999999999993</v>
      </c>
      <c r="I42" s="71">
        <v>9.6999999999999993</v>
      </c>
      <c r="J42" s="71">
        <v>9.6999999999999993</v>
      </c>
      <c r="K42" s="71">
        <v>9.6999999999999993</v>
      </c>
      <c r="L42" s="49">
        <v>9.6999999999999993</v>
      </c>
      <c r="M42" s="49">
        <v>9.6</v>
      </c>
      <c r="N42" s="49">
        <v>9.6</v>
      </c>
      <c r="O42" s="49">
        <v>9.6</v>
      </c>
      <c r="P42" s="49">
        <v>9.4</v>
      </c>
      <c r="Q42" s="49">
        <v>9.4</v>
      </c>
      <c r="R42" s="49">
        <v>9.3000000000000007</v>
      </c>
      <c r="S42" s="49">
        <v>9.3000000000000007</v>
      </c>
      <c r="T42" s="49">
        <v>9.3000000000000007</v>
      </c>
      <c r="U42" s="49">
        <v>9.3000000000000007</v>
      </c>
      <c r="V42" s="49">
        <v>9.3000000000000007</v>
      </c>
      <c r="W42" s="49">
        <v>9.3000000000000007</v>
      </c>
      <c r="X42" s="49">
        <v>9.3000000000000007</v>
      </c>
      <c r="Y42" s="49">
        <v>9.6</v>
      </c>
      <c r="Z42" s="49">
        <v>9.6</v>
      </c>
      <c r="AA42" s="49">
        <v>9.6</v>
      </c>
      <c r="AB42" s="49">
        <v>9.6</v>
      </c>
      <c r="AC42" s="49">
        <v>9.6</v>
      </c>
      <c r="AD42" s="56">
        <v>9.6</v>
      </c>
      <c r="AE42" s="56">
        <v>9.6</v>
      </c>
      <c r="AF42" s="56">
        <v>9.6999999999999993</v>
      </c>
      <c r="AG42" s="59">
        <v>24</v>
      </c>
      <c r="AH42" s="52">
        <f t="shared" si="2"/>
        <v>9.8000000000000007</v>
      </c>
      <c r="AI42" s="53">
        <f t="shared" si="3"/>
        <v>9.3000000000000007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0</v>
      </c>
      <c r="AB43" s="49">
        <v>0</v>
      </c>
      <c r="AC43" s="49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8</v>
      </c>
      <c r="C44" s="56">
        <v>8</v>
      </c>
      <c r="D44" s="56">
        <v>8</v>
      </c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56">
        <v>8</v>
      </c>
      <c r="K44" s="56">
        <v>8</v>
      </c>
      <c r="L44" s="49">
        <v>8</v>
      </c>
      <c r="M44" s="49">
        <v>8</v>
      </c>
      <c r="N44" s="49">
        <v>8</v>
      </c>
      <c r="O44" s="49">
        <v>8</v>
      </c>
      <c r="P44" s="49">
        <v>8</v>
      </c>
      <c r="Q44" s="49">
        <v>8</v>
      </c>
      <c r="R44" s="49">
        <v>8</v>
      </c>
      <c r="S44" s="49">
        <v>8</v>
      </c>
      <c r="T44" s="49">
        <v>8</v>
      </c>
      <c r="U44" s="49">
        <v>8</v>
      </c>
      <c r="V44" s="49">
        <v>8</v>
      </c>
      <c r="W44" s="49">
        <v>8</v>
      </c>
      <c r="X44" s="49">
        <v>8</v>
      </c>
      <c r="Y44" s="49">
        <v>8</v>
      </c>
      <c r="Z44" s="49">
        <v>8</v>
      </c>
      <c r="AA44" s="49">
        <v>8</v>
      </c>
      <c r="AB44" s="49">
        <v>8</v>
      </c>
      <c r="AC44" s="49">
        <v>8</v>
      </c>
      <c r="AD44" s="56">
        <v>8</v>
      </c>
      <c r="AE44" s="56">
        <v>8</v>
      </c>
      <c r="AF44" s="56">
        <v>8</v>
      </c>
      <c r="AG44" s="59">
        <v>14.1</v>
      </c>
      <c r="AH44" s="52">
        <f t="shared" si="2"/>
        <v>8</v>
      </c>
      <c r="AI44" s="53">
        <f t="shared" si="3"/>
        <v>8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12</v>
      </c>
      <c r="C45" s="71">
        <v>0</v>
      </c>
      <c r="D45" s="71">
        <v>0</v>
      </c>
      <c r="E45" s="71">
        <v>0</v>
      </c>
      <c r="F45" s="71">
        <v>0</v>
      </c>
      <c r="G45" s="71">
        <v>0</v>
      </c>
      <c r="H45" s="71">
        <v>12</v>
      </c>
      <c r="I45" s="71">
        <v>12</v>
      </c>
      <c r="J45" s="71">
        <v>12</v>
      </c>
      <c r="K45" s="71">
        <v>12</v>
      </c>
      <c r="L45" s="49">
        <v>12</v>
      </c>
      <c r="M45" s="49">
        <v>12</v>
      </c>
      <c r="N45" s="49">
        <v>12</v>
      </c>
      <c r="O45" s="49">
        <v>12</v>
      </c>
      <c r="P45" s="49">
        <v>12</v>
      </c>
      <c r="Q45" s="49">
        <v>12</v>
      </c>
      <c r="R45" s="49">
        <v>2</v>
      </c>
      <c r="S45" s="49">
        <v>2</v>
      </c>
      <c r="T45" s="49">
        <v>2</v>
      </c>
      <c r="U45" s="49">
        <v>10</v>
      </c>
      <c r="V45" s="49">
        <v>10</v>
      </c>
      <c r="W45" s="49">
        <v>10</v>
      </c>
      <c r="X45" s="49">
        <v>10</v>
      </c>
      <c r="Y45" s="49">
        <v>10</v>
      </c>
      <c r="Z45" s="49">
        <v>10</v>
      </c>
      <c r="AA45" s="49">
        <v>12</v>
      </c>
      <c r="AB45" s="49">
        <v>12</v>
      </c>
      <c r="AC45" s="49">
        <v>12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8.6</v>
      </c>
      <c r="C46" s="56">
        <v>8.6</v>
      </c>
      <c r="D46" s="56">
        <v>8.6</v>
      </c>
      <c r="E46" s="56">
        <v>8.6</v>
      </c>
      <c r="F46" s="56">
        <v>8.6</v>
      </c>
      <c r="G46" s="56">
        <v>8.5</v>
      </c>
      <c r="H46" s="56">
        <v>8.4</v>
      </c>
      <c r="I46" s="56">
        <v>8.4</v>
      </c>
      <c r="J46" s="56">
        <v>8.4</v>
      </c>
      <c r="K46" s="56">
        <v>8.4</v>
      </c>
      <c r="L46" s="49">
        <v>8.4</v>
      </c>
      <c r="M46" s="49">
        <v>8.4</v>
      </c>
      <c r="N46" s="49">
        <v>6.4</v>
      </c>
      <c r="O46" s="49">
        <v>6.4</v>
      </c>
      <c r="P46" s="49">
        <v>6.4</v>
      </c>
      <c r="Q46" s="49">
        <v>6.4</v>
      </c>
      <c r="R46" s="49">
        <v>6.4</v>
      </c>
      <c r="S46" s="49">
        <v>6.4</v>
      </c>
      <c r="T46" s="49">
        <v>6.4</v>
      </c>
      <c r="U46" s="49">
        <v>6.4</v>
      </c>
      <c r="V46" s="49">
        <v>6.4</v>
      </c>
      <c r="W46" s="49">
        <v>6.4</v>
      </c>
      <c r="X46" s="49">
        <v>6.4</v>
      </c>
      <c r="Y46" s="49">
        <v>8.6</v>
      </c>
      <c r="Z46" s="49">
        <v>8.6</v>
      </c>
      <c r="AA46" s="49">
        <v>8.6</v>
      </c>
      <c r="AB46" s="49">
        <v>8.6</v>
      </c>
      <c r="AC46" s="49">
        <v>8.6</v>
      </c>
      <c r="AD46" s="56">
        <v>8.6</v>
      </c>
      <c r="AE46" s="56">
        <v>8.6</v>
      </c>
      <c r="AF46" s="56">
        <v>8.6</v>
      </c>
      <c r="AG46" s="59">
        <v>10.050000000000001</v>
      </c>
      <c r="AH46" s="52">
        <f t="shared" si="2"/>
        <v>8.6</v>
      </c>
      <c r="AI46" s="53">
        <f t="shared" si="3"/>
        <v>6.4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4</v>
      </c>
      <c r="G47" s="56">
        <v>6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49">
        <v>6.2</v>
      </c>
      <c r="AB47" s="49">
        <v>6.2</v>
      </c>
      <c r="AC47" s="49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4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303.44</v>
      </c>
      <c r="C49" s="69">
        <f t="shared" si="6"/>
        <v>293.34000000000003</v>
      </c>
      <c r="D49" s="69">
        <f t="shared" si="6"/>
        <v>291.84000000000003</v>
      </c>
      <c r="E49" s="69">
        <f t="shared" si="6"/>
        <v>293.14</v>
      </c>
      <c r="F49" s="69">
        <f t="shared" si="6"/>
        <v>288.44000000000005</v>
      </c>
      <c r="G49" s="69">
        <f t="shared" si="6"/>
        <v>290.64000000000004</v>
      </c>
      <c r="H49" s="69">
        <f t="shared" si="6"/>
        <v>298.83999999999997</v>
      </c>
      <c r="I49" s="69">
        <f t="shared" si="6"/>
        <v>161.44</v>
      </c>
      <c r="J49" s="69">
        <f t="shared" si="6"/>
        <v>161.33999999999997</v>
      </c>
      <c r="K49" s="69">
        <f t="shared" si="6"/>
        <v>161.44</v>
      </c>
      <c r="L49" s="69">
        <f t="shared" si="6"/>
        <v>161.53999999999996</v>
      </c>
      <c r="M49" s="69">
        <f t="shared" si="6"/>
        <v>256.83999999999997</v>
      </c>
      <c r="N49" s="69">
        <f t="shared" si="6"/>
        <v>295.33999999999997</v>
      </c>
      <c r="O49" s="69">
        <f t="shared" si="6"/>
        <v>290.73999999999995</v>
      </c>
      <c r="P49" s="69">
        <f t="shared" si="6"/>
        <v>295.94</v>
      </c>
      <c r="Q49" s="69">
        <f t="shared" si="6"/>
        <v>297.23999999999995</v>
      </c>
      <c r="R49" s="69">
        <f t="shared" si="6"/>
        <v>243.03999999999996</v>
      </c>
      <c r="S49" s="69">
        <f t="shared" si="6"/>
        <v>234.93999999999997</v>
      </c>
      <c r="T49" s="69">
        <f t="shared" si="6"/>
        <v>281.03999999999996</v>
      </c>
      <c r="U49" s="69">
        <f t="shared" si="6"/>
        <v>268.44</v>
      </c>
      <c r="V49" s="69">
        <f t="shared" si="6"/>
        <v>268.44</v>
      </c>
      <c r="W49" s="69">
        <f t="shared" si="6"/>
        <v>268.44</v>
      </c>
      <c r="X49" s="69">
        <f t="shared" si="6"/>
        <v>268.44</v>
      </c>
      <c r="Y49" s="69">
        <f t="shared" si="6"/>
        <v>300.94000000000005</v>
      </c>
      <c r="Z49" s="69">
        <f t="shared" si="6"/>
        <v>300.94000000000005</v>
      </c>
      <c r="AA49" s="69">
        <f t="shared" si="6"/>
        <v>302.14000000000004</v>
      </c>
      <c r="AB49" s="69">
        <f t="shared" si="6"/>
        <v>302.14000000000004</v>
      </c>
      <c r="AC49" s="69">
        <f t="shared" si="6"/>
        <v>302.14000000000004</v>
      </c>
      <c r="AD49" s="69">
        <f t="shared" si="6"/>
        <v>304.74000000000007</v>
      </c>
      <c r="AE49" s="69">
        <f t="shared" si="6"/>
        <v>304.54000000000008</v>
      </c>
      <c r="AF49" s="69">
        <f t="shared" si="6"/>
        <v>304.34000000000003</v>
      </c>
      <c r="AG49" s="74">
        <f t="shared" si="6"/>
        <v>489.91</v>
      </c>
      <c r="AH49" s="52">
        <f t="shared" si="2"/>
        <v>304.74000000000007</v>
      </c>
      <c r="AI49" s="53">
        <f t="shared" si="3"/>
        <v>161.33999999999997</v>
      </c>
      <c r="AK49" s="54"/>
    </row>
    <row r="50" spans="1:37" x14ac:dyDescent="0.25">
      <c r="A50" s="55" t="s">
        <v>51</v>
      </c>
      <c r="B50" s="56">
        <v>59.6</v>
      </c>
      <c r="C50" s="56">
        <v>59.2</v>
      </c>
      <c r="D50" s="56">
        <v>59.1</v>
      </c>
      <c r="E50" s="56">
        <v>49</v>
      </c>
      <c r="F50" s="56">
        <v>59.5</v>
      </c>
      <c r="G50" s="56">
        <v>59.3</v>
      </c>
      <c r="H50" s="56">
        <v>59.3</v>
      </c>
      <c r="I50" s="56">
        <v>59</v>
      </c>
      <c r="J50" s="56">
        <v>59.1</v>
      </c>
      <c r="K50" s="56">
        <v>59.6</v>
      </c>
      <c r="L50" s="75">
        <v>59.1</v>
      </c>
      <c r="M50" s="75">
        <v>59.1</v>
      </c>
      <c r="N50" s="75">
        <v>59.1</v>
      </c>
      <c r="O50" s="75">
        <v>59.3</v>
      </c>
      <c r="P50" s="75">
        <v>59</v>
      </c>
      <c r="Q50" s="75">
        <v>59.2</v>
      </c>
      <c r="R50" s="75">
        <v>59.2</v>
      </c>
      <c r="S50" s="75">
        <v>59.2</v>
      </c>
      <c r="T50" s="49">
        <v>59.7</v>
      </c>
      <c r="U50" s="49">
        <v>59.7</v>
      </c>
      <c r="V50" s="49">
        <v>59.7</v>
      </c>
      <c r="W50" s="49">
        <v>59.7</v>
      </c>
      <c r="X50" s="49">
        <v>59.7</v>
      </c>
      <c r="Y50" s="49">
        <v>59.7</v>
      </c>
      <c r="Z50" s="49">
        <v>59.7</v>
      </c>
      <c r="AA50" s="49">
        <v>59.7</v>
      </c>
      <c r="AB50" s="49">
        <v>59.7</v>
      </c>
      <c r="AC50" s="49">
        <v>59.7</v>
      </c>
      <c r="AD50" s="49">
        <v>59.9</v>
      </c>
      <c r="AE50" s="49">
        <v>55</v>
      </c>
      <c r="AF50" s="49">
        <v>50</v>
      </c>
      <c r="AG50" s="57">
        <v>60</v>
      </c>
      <c r="AH50" s="52">
        <f t="shared" si="2"/>
        <v>59.9</v>
      </c>
      <c r="AI50" s="53">
        <f t="shared" si="3"/>
        <v>49</v>
      </c>
      <c r="AK50" s="54"/>
    </row>
    <row r="51" spans="1:37" x14ac:dyDescent="0.25">
      <c r="A51" s="58" t="s">
        <v>52</v>
      </c>
      <c r="B51" s="56">
        <v>29.3</v>
      </c>
      <c r="C51" s="56">
        <v>29.8</v>
      </c>
      <c r="D51" s="56">
        <v>29.3</v>
      </c>
      <c r="E51" s="56">
        <v>29.8</v>
      </c>
      <c r="F51" s="56">
        <v>30.3</v>
      </c>
      <c r="G51" s="56">
        <v>26.3</v>
      </c>
      <c r="H51" s="56">
        <v>29.9</v>
      </c>
      <c r="I51" s="56">
        <v>28.7</v>
      </c>
      <c r="J51" s="56">
        <v>29.4</v>
      </c>
      <c r="K51" s="56">
        <v>29.4</v>
      </c>
      <c r="L51" s="75">
        <v>29.2</v>
      </c>
      <c r="M51" s="75">
        <v>29</v>
      </c>
      <c r="N51" s="75">
        <v>29</v>
      </c>
      <c r="O51" s="75">
        <v>28.9</v>
      </c>
      <c r="P51" s="75">
        <v>29.3</v>
      </c>
      <c r="Q51" s="75">
        <v>29.3</v>
      </c>
      <c r="R51" s="75">
        <v>28.8</v>
      </c>
      <c r="S51" s="75">
        <v>28.8</v>
      </c>
      <c r="T51" s="49">
        <v>29.3</v>
      </c>
      <c r="U51" s="49">
        <v>29.3</v>
      </c>
      <c r="V51" s="49">
        <v>29.3</v>
      </c>
      <c r="W51" s="49">
        <v>29.3</v>
      </c>
      <c r="X51" s="49">
        <v>29.3</v>
      </c>
      <c r="Y51" s="49">
        <v>29.3</v>
      </c>
      <c r="Z51" s="49">
        <v>29.3</v>
      </c>
      <c r="AA51" s="49">
        <v>28.7</v>
      </c>
      <c r="AB51" s="49">
        <v>29.8</v>
      </c>
      <c r="AC51" s="49">
        <v>29.8</v>
      </c>
      <c r="AD51" s="70">
        <v>29.3</v>
      </c>
      <c r="AE51" s="70">
        <v>23.1</v>
      </c>
      <c r="AF51" s="70">
        <v>22.2</v>
      </c>
      <c r="AG51" s="59">
        <v>32</v>
      </c>
      <c r="AH51" s="52">
        <f t="shared" si="2"/>
        <v>30.3</v>
      </c>
      <c r="AI51" s="53">
        <f t="shared" si="3"/>
        <v>22.2</v>
      </c>
      <c r="AK51" s="54"/>
    </row>
    <row r="52" spans="1:37" ht="15.75" thickBot="1" x14ac:dyDescent="0.3">
      <c r="A52" s="72" t="s">
        <v>53</v>
      </c>
      <c r="B52" s="71">
        <v>10.7</v>
      </c>
      <c r="C52" s="71">
        <v>10.8</v>
      </c>
      <c r="D52" s="71">
        <v>10.7</v>
      </c>
      <c r="E52" s="71">
        <v>10.9</v>
      </c>
      <c r="F52" s="71">
        <v>11.1</v>
      </c>
      <c r="G52" s="71">
        <v>9.6</v>
      </c>
      <c r="H52" s="71">
        <v>10.9</v>
      </c>
      <c r="I52" s="71">
        <v>10.5</v>
      </c>
      <c r="J52" s="71">
        <v>10.7</v>
      </c>
      <c r="K52" s="71">
        <v>10.7</v>
      </c>
      <c r="L52" s="76">
        <v>10.7</v>
      </c>
      <c r="M52" s="76">
        <v>10.6</v>
      </c>
      <c r="N52" s="76">
        <v>10.6</v>
      </c>
      <c r="O52" s="76">
        <v>10.6</v>
      </c>
      <c r="P52" s="76">
        <v>10.7</v>
      </c>
      <c r="Q52" s="76">
        <v>10.7</v>
      </c>
      <c r="R52" s="76">
        <v>10.5</v>
      </c>
      <c r="S52" s="76">
        <v>10.5</v>
      </c>
      <c r="T52" s="49">
        <v>10.7</v>
      </c>
      <c r="U52" s="49">
        <v>10.7</v>
      </c>
      <c r="V52" s="49">
        <v>10.7</v>
      </c>
      <c r="W52" s="49">
        <v>10.7</v>
      </c>
      <c r="X52" s="49">
        <v>10.7</v>
      </c>
      <c r="Y52" s="49">
        <v>10.7</v>
      </c>
      <c r="Z52" s="49">
        <v>10.7</v>
      </c>
      <c r="AA52" s="49">
        <v>10.7</v>
      </c>
      <c r="AB52" s="49">
        <v>11</v>
      </c>
      <c r="AC52" s="49">
        <v>11</v>
      </c>
      <c r="AD52" s="77">
        <v>10.7</v>
      </c>
      <c r="AE52" s="77">
        <v>8.4</v>
      </c>
      <c r="AF52" s="77">
        <v>8.1999999999999993</v>
      </c>
      <c r="AG52" s="78">
        <v>14</v>
      </c>
      <c r="AH52" s="52">
        <f t="shared" si="2"/>
        <v>11.1</v>
      </c>
      <c r="AI52" s="53">
        <f t="shared" si="3"/>
        <v>8.1999999999999993</v>
      </c>
      <c r="AK52" s="54"/>
    </row>
    <row r="53" spans="1:37" ht="15.75" thickBot="1" x14ac:dyDescent="0.3">
      <c r="A53" s="68" t="s">
        <v>54</v>
      </c>
      <c r="B53" s="69">
        <f>SUM(B50:B52)</f>
        <v>99.600000000000009</v>
      </c>
      <c r="C53" s="69">
        <f t="shared" ref="C53:AF53" si="7">SUM(C50:C52)</f>
        <v>99.8</v>
      </c>
      <c r="D53" s="69">
        <f t="shared" si="7"/>
        <v>99.100000000000009</v>
      </c>
      <c r="E53" s="69">
        <f t="shared" si="7"/>
        <v>89.7</v>
      </c>
      <c r="F53" s="69">
        <f t="shared" si="7"/>
        <v>100.89999999999999</v>
      </c>
      <c r="G53" s="69">
        <f t="shared" si="7"/>
        <v>95.199999999999989</v>
      </c>
      <c r="H53" s="69">
        <f t="shared" si="7"/>
        <v>100.1</v>
      </c>
      <c r="I53" s="69">
        <f t="shared" si="7"/>
        <v>98.2</v>
      </c>
      <c r="J53" s="69">
        <f t="shared" si="7"/>
        <v>99.2</v>
      </c>
      <c r="K53" s="69">
        <f t="shared" si="7"/>
        <v>99.7</v>
      </c>
      <c r="L53" s="69">
        <f t="shared" si="7"/>
        <v>99</v>
      </c>
      <c r="M53" s="69">
        <f t="shared" si="7"/>
        <v>98.699999999999989</v>
      </c>
      <c r="N53" s="69">
        <f t="shared" si="7"/>
        <v>98.699999999999989</v>
      </c>
      <c r="O53" s="69">
        <f t="shared" si="7"/>
        <v>98.799999999999983</v>
      </c>
      <c r="P53" s="69">
        <f t="shared" si="7"/>
        <v>99</v>
      </c>
      <c r="Q53" s="69">
        <f t="shared" si="7"/>
        <v>99.2</v>
      </c>
      <c r="R53" s="69">
        <f t="shared" si="7"/>
        <v>98.5</v>
      </c>
      <c r="S53" s="69">
        <f t="shared" si="7"/>
        <v>98.5</v>
      </c>
      <c r="T53" s="69">
        <f t="shared" si="7"/>
        <v>99.7</v>
      </c>
      <c r="U53" s="69">
        <f t="shared" si="7"/>
        <v>99.7</v>
      </c>
      <c r="V53" s="69">
        <f t="shared" si="7"/>
        <v>99.7</v>
      </c>
      <c r="W53" s="69">
        <f t="shared" si="7"/>
        <v>99.7</v>
      </c>
      <c r="X53" s="69">
        <f t="shared" si="7"/>
        <v>99.7</v>
      </c>
      <c r="Y53" s="69">
        <f t="shared" si="7"/>
        <v>99.7</v>
      </c>
      <c r="Z53" s="69">
        <f t="shared" si="7"/>
        <v>99.7</v>
      </c>
      <c r="AA53" s="69">
        <f t="shared" si="7"/>
        <v>99.100000000000009</v>
      </c>
      <c r="AB53" s="69">
        <f t="shared" si="7"/>
        <v>100.5</v>
      </c>
      <c r="AC53" s="69">
        <f t="shared" si="7"/>
        <v>100.5</v>
      </c>
      <c r="AD53" s="69">
        <f t="shared" si="7"/>
        <v>99.9</v>
      </c>
      <c r="AE53" s="69">
        <f t="shared" si="7"/>
        <v>86.5</v>
      </c>
      <c r="AF53" s="69">
        <f t="shared" si="7"/>
        <v>80.400000000000006</v>
      </c>
      <c r="AG53" s="74">
        <f>SUM(AG50:AG52)</f>
        <v>106</v>
      </c>
      <c r="AH53" s="52">
        <f t="shared" si="2"/>
        <v>100.89999999999999</v>
      </c>
      <c r="AI53" s="53">
        <f t="shared" si="3"/>
        <v>80.400000000000006</v>
      </c>
      <c r="AK53" s="54"/>
    </row>
    <row r="54" spans="1:37" x14ac:dyDescent="0.25">
      <c r="A54" s="55" t="s">
        <v>55</v>
      </c>
      <c r="B54" s="49">
        <v>58</v>
      </c>
      <c r="C54" s="49">
        <v>49.4</v>
      </c>
      <c r="D54" s="49">
        <v>47.7</v>
      </c>
      <c r="E54" s="49">
        <v>50.5</v>
      </c>
      <c r="F54" s="49">
        <v>49</v>
      </c>
      <c r="G54" s="49">
        <v>56.1</v>
      </c>
      <c r="H54" s="49">
        <v>49</v>
      </c>
      <c r="I54" s="49">
        <v>50.8</v>
      </c>
      <c r="J54" s="49">
        <v>60</v>
      </c>
      <c r="K54" s="49">
        <v>57.6</v>
      </c>
      <c r="L54" s="49">
        <v>57.6</v>
      </c>
      <c r="M54" s="49">
        <v>64.900000000000006</v>
      </c>
      <c r="N54" s="49">
        <v>64.599999999999994</v>
      </c>
      <c r="O54" s="49">
        <v>42.7</v>
      </c>
      <c r="P54" s="49">
        <v>51.9</v>
      </c>
      <c r="Q54" s="49">
        <v>58.7</v>
      </c>
      <c r="R54" s="49">
        <v>45.8</v>
      </c>
      <c r="S54" s="49">
        <v>58.9</v>
      </c>
      <c r="T54" s="49">
        <v>50.9</v>
      </c>
      <c r="U54" s="49">
        <v>64.099999999999994</v>
      </c>
      <c r="V54" s="49">
        <v>64.099999999999994</v>
      </c>
      <c r="W54" s="49">
        <v>62.6</v>
      </c>
      <c r="X54" s="49">
        <v>63.2</v>
      </c>
      <c r="Y54" s="49">
        <v>47.6</v>
      </c>
      <c r="Z54" s="49">
        <v>53</v>
      </c>
      <c r="AA54" s="49">
        <v>54.5</v>
      </c>
      <c r="AB54" s="49">
        <v>54.5</v>
      </c>
      <c r="AC54" s="49">
        <v>54.5</v>
      </c>
      <c r="AD54" s="49">
        <v>58.9</v>
      </c>
      <c r="AE54" s="49">
        <v>55</v>
      </c>
      <c r="AF54" s="49">
        <v>56.9</v>
      </c>
      <c r="AG54" s="57"/>
      <c r="AH54" s="52">
        <f t="shared" si="2"/>
        <v>64.900000000000006</v>
      </c>
      <c r="AI54" s="53">
        <f t="shared" si="3"/>
        <v>42.7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32</v>
      </c>
      <c r="J55" s="70">
        <v>35</v>
      </c>
      <c r="K55" s="70">
        <v>16.3</v>
      </c>
      <c r="L55" s="49">
        <v>26.9</v>
      </c>
      <c r="M55" s="49">
        <v>39.799999999999997</v>
      </c>
      <c r="N55" s="49">
        <v>40.200000000000003</v>
      </c>
      <c r="O55" s="49">
        <v>38.9</v>
      </c>
      <c r="P55" s="49">
        <v>39.700000000000003</v>
      </c>
      <c r="Q55" s="49">
        <v>51.4</v>
      </c>
      <c r="R55" s="49">
        <v>33.700000000000003</v>
      </c>
      <c r="S55" s="49">
        <v>34</v>
      </c>
      <c r="T55" s="49">
        <v>94.7</v>
      </c>
      <c r="U55" s="79">
        <v>80</v>
      </c>
      <c r="V55" s="79">
        <v>76.8</v>
      </c>
      <c r="W55" s="79">
        <v>75.099999999999994</v>
      </c>
      <c r="X55" s="79">
        <v>75</v>
      </c>
      <c r="Y55" s="79">
        <v>101</v>
      </c>
      <c r="Z55" s="79">
        <v>40.1</v>
      </c>
      <c r="AA55" s="70">
        <v>43.3</v>
      </c>
      <c r="AB55" s="70">
        <v>40.299999999999997</v>
      </c>
      <c r="AC55" s="70">
        <v>40.299999999999997</v>
      </c>
      <c r="AD55" s="70">
        <v>25.2</v>
      </c>
      <c r="AE55" s="70">
        <v>32.4</v>
      </c>
      <c r="AF55" s="70">
        <v>30</v>
      </c>
      <c r="AG55" s="59"/>
      <c r="AH55" s="52">
        <f t="shared" si="2"/>
        <v>101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0</v>
      </c>
      <c r="C56" s="70">
        <f>44+46</f>
        <v>90</v>
      </c>
      <c r="D56" s="70">
        <v>0</v>
      </c>
      <c r="E56" s="70">
        <v>0</v>
      </c>
      <c r="F56" s="70">
        <v>8</v>
      </c>
      <c r="G56" s="49">
        <v>14</v>
      </c>
      <c r="H56" s="49">
        <v>20</v>
      </c>
      <c r="I56" s="49">
        <v>30</v>
      </c>
      <c r="J56" s="49">
        <v>86</v>
      </c>
      <c r="K56" s="49">
        <v>108</v>
      </c>
      <c r="L56" s="70">
        <v>140.19999999999999</v>
      </c>
      <c r="M56" s="70">
        <v>63</v>
      </c>
      <c r="N56" s="70">
        <v>150</v>
      </c>
      <c r="O56" s="70">
        <v>143</v>
      </c>
      <c r="P56" s="70">
        <v>170</v>
      </c>
      <c r="Q56" s="70">
        <v>154</v>
      </c>
      <c r="R56" s="70">
        <v>205</v>
      </c>
      <c r="S56" s="70">
        <v>165.4</v>
      </c>
      <c r="T56" s="70">
        <v>96</v>
      </c>
      <c r="U56" s="80">
        <v>83</v>
      </c>
      <c r="V56" s="80">
        <v>66.8</v>
      </c>
      <c r="W56" s="80">
        <v>73</v>
      </c>
      <c r="X56" s="80">
        <v>81.099999999999994</v>
      </c>
      <c r="Y56" s="80">
        <v>61.3</v>
      </c>
      <c r="Z56" s="80">
        <v>192</v>
      </c>
      <c r="AA56" s="70">
        <v>200</v>
      </c>
      <c r="AB56" s="70">
        <v>194</v>
      </c>
      <c r="AC56" s="70">
        <v>180</v>
      </c>
      <c r="AD56" s="70">
        <v>105</v>
      </c>
      <c r="AE56" s="70">
        <v>56</v>
      </c>
      <c r="AF56" s="70">
        <v>29</v>
      </c>
      <c r="AG56" s="81"/>
      <c r="AH56" s="52">
        <f t="shared" si="2"/>
        <v>205</v>
      </c>
      <c r="AI56" s="53">
        <f t="shared" si="3"/>
        <v>0</v>
      </c>
      <c r="AK56" s="54"/>
    </row>
    <row r="57" spans="1:37" x14ac:dyDescent="0.25">
      <c r="A57" s="58" t="s">
        <v>58</v>
      </c>
      <c r="B57" s="82">
        <v>0</v>
      </c>
      <c r="C57" s="70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35</v>
      </c>
      <c r="J57" s="82">
        <v>45</v>
      </c>
      <c r="K57" s="82">
        <v>45</v>
      </c>
      <c r="L57" s="70">
        <v>45</v>
      </c>
      <c r="M57" s="70">
        <v>51.6</v>
      </c>
      <c r="N57" s="70">
        <v>0</v>
      </c>
      <c r="O57" s="70">
        <v>10</v>
      </c>
      <c r="P57" s="70">
        <v>10</v>
      </c>
      <c r="Q57" s="70">
        <v>10</v>
      </c>
      <c r="R57" s="70">
        <v>10</v>
      </c>
      <c r="S57" s="70">
        <v>17</v>
      </c>
      <c r="T57" s="70">
        <v>17</v>
      </c>
      <c r="U57" s="70">
        <v>17</v>
      </c>
      <c r="V57" s="70">
        <v>17</v>
      </c>
      <c r="W57" s="70">
        <v>17</v>
      </c>
      <c r="X57" s="70">
        <v>11</v>
      </c>
      <c r="Y57" s="70">
        <v>42</v>
      </c>
      <c r="Z57" s="70">
        <v>50</v>
      </c>
      <c r="AA57" s="70">
        <v>50</v>
      </c>
      <c r="AB57" s="70">
        <v>50</v>
      </c>
      <c r="AC57" s="70">
        <v>50</v>
      </c>
      <c r="AD57" s="82">
        <v>48.5</v>
      </c>
      <c r="AE57" s="82">
        <v>47.3</v>
      </c>
      <c r="AF57" s="82">
        <v>48</v>
      </c>
      <c r="AG57" s="81"/>
      <c r="AH57" s="52">
        <f t="shared" si="2"/>
        <v>51.6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62.8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53.7</v>
      </c>
      <c r="J58" s="82">
        <v>48.1</v>
      </c>
      <c r="K58" s="82">
        <v>53.1</v>
      </c>
      <c r="L58" s="49">
        <v>56.4</v>
      </c>
      <c r="M58" s="49">
        <v>60.7</v>
      </c>
      <c r="N58" s="49">
        <v>64.3</v>
      </c>
      <c r="O58" s="49">
        <v>68</v>
      </c>
      <c r="P58" s="49">
        <v>67.3</v>
      </c>
      <c r="Q58" s="49">
        <v>70.900000000000006</v>
      </c>
      <c r="R58" s="49">
        <v>68.900000000000006</v>
      </c>
      <c r="S58" s="49">
        <v>66.3</v>
      </c>
      <c r="T58" s="49">
        <v>57.4</v>
      </c>
      <c r="U58" s="49">
        <v>62.4</v>
      </c>
      <c r="V58" s="49">
        <v>52.3</v>
      </c>
      <c r="W58" s="49">
        <v>60.3</v>
      </c>
      <c r="X58" s="49">
        <v>59</v>
      </c>
      <c r="Y58" s="49">
        <v>61.9</v>
      </c>
      <c r="Z58" s="49">
        <v>66.5</v>
      </c>
      <c r="AA58" s="49">
        <v>68</v>
      </c>
      <c r="AB58" s="49">
        <v>66.5</v>
      </c>
      <c r="AC58" s="49">
        <v>67</v>
      </c>
      <c r="AD58" s="49">
        <v>67.8</v>
      </c>
      <c r="AE58" s="49">
        <v>70.8</v>
      </c>
      <c r="AF58" s="49">
        <v>70.2</v>
      </c>
      <c r="AG58" s="81"/>
      <c r="AH58" s="52">
        <f t="shared" si="2"/>
        <v>70.900000000000006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83">
        <v>0</v>
      </c>
      <c r="O59" s="83">
        <v>0</v>
      </c>
      <c r="P59" s="83">
        <v>0</v>
      </c>
      <c r="Q59" s="83">
        <v>0</v>
      </c>
      <c r="R59" s="83">
        <v>10</v>
      </c>
      <c r="S59" s="83">
        <v>10</v>
      </c>
      <c r="T59" s="83">
        <v>10</v>
      </c>
      <c r="U59" s="83">
        <v>10</v>
      </c>
      <c r="V59" s="83">
        <v>10</v>
      </c>
      <c r="W59" s="83">
        <v>10</v>
      </c>
      <c r="X59" s="83">
        <v>10</v>
      </c>
      <c r="Y59" s="83">
        <v>10</v>
      </c>
      <c r="Z59" s="83">
        <v>10</v>
      </c>
      <c r="AA59" s="83">
        <v>10</v>
      </c>
      <c r="AB59" s="83">
        <v>10</v>
      </c>
      <c r="AC59" s="83">
        <v>10</v>
      </c>
      <c r="AD59" s="83">
        <v>10</v>
      </c>
      <c r="AE59" s="83">
        <v>9</v>
      </c>
      <c r="AF59" s="83">
        <v>9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70">
        <v>0</v>
      </c>
      <c r="C60" s="70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70">
        <v>0</v>
      </c>
      <c r="M60" s="70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70">
        <v>0</v>
      </c>
      <c r="C61" s="70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70">
        <v>0</v>
      </c>
      <c r="M61" s="70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70">
        <v>0</v>
      </c>
      <c r="C62" s="70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70">
        <v>0</v>
      </c>
      <c r="M62" s="70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70">
        <v>0</v>
      </c>
      <c r="C63" s="70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120.8</v>
      </c>
      <c r="C65" s="69">
        <f t="shared" ref="C65:AF65" si="8">SUM(C54:C64)</f>
        <v>139.4</v>
      </c>
      <c r="D65" s="69">
        <f t="shared" si="8"/>
        <v>47.7</v>
      </c>
      <c r="E65" s="69">
        <f t="shared" si="8"/>
        <v>50.5</v>
      </c>
      <c r="F65" s="69">
        <f t="shared" si="8"/>
        <v>57</v>
      </c>
      <c r="G65" s="69">
        <f t="shared" si="8"/>
        <v>70.099999999999994</v>
      </c>
      <c r="H65" s="69">
        <f t="shared" si="8"/>
        <v>69</v>
      </c>
      <c r="I65" s="69">
        <f t="shared" si="8"/>
        <v>201.5</v>
      </c>
      <c r="J65" s="69">
        <f t="shared" si="8"/>
        <v>274.10000000000002</v>
      </c>
      <c r="K65" s="69">
        <f t="shared" si="8"/>
        <v>280</v>
      </c>
      <c r="L65" s="69">
        <f t="shared" si="8"/>
        <v>326.09999999999997</v>
      </c>
      <c r="M65" s="69">
        <f t="shared" si="8"/>
        <v>280</v>
      </c>
      <c r="N65" s="69">
        <f t="shared" si="8"/>
        <v>319.10000000000002</v>
      </c>
      <c r="O65" s="69">
        <f t="shared" si="8"/>
        <v>302.60000000000002</v>
      </c>
      <c r="P65" s="69">
        <f t="shared" si="8"/>
        <v>338.90000000000003</v>
      </c>
      <c r="Q65" s="69">
        <f t="shared" si="8"/>
        <v>345</v>
      </c>
      <c r="R65" s="69">
        <f t="shared" si="8"/>
        <v>373.4</v>
      </c>
      <c r="S65" s="69">
        <f t="shared" si="8"/>
        <v>351.6</v>
      </c>
      <c r="T65" s="69">
        <f t="shared" si="8"/>
        <v>326</v>
      </c>
      <c r="U65" s="69">
        <f t="shared" si="8"/>
        <v>316.5</v>
      </c>
      <c r="V65" s="69">
        <f t="shared" si="8"/>
        <v>287</v>
      </c>
      <c r="W65" s="69">
        <f t="shared" si="8"/>
        <v>298</v>
      </c>
      <c r="X65" s="69">
        <f t="shared" si="8"/>
        <v>299.29999999999995</v>
      </c>
      <c r="Y65" s="69">
        <f t="shared" si="8"/>
        <v>323.79999999999995</v>
      </c>
      <c r="Z65" s="69">
        <f t="shared" si="8"/>
        <v>411.6</v>
      </c>
      <c r="AA65" s="69">
        <f t="shared" si="8"/>
        <v>425.8</v>
      </c>
      <c r="AB65" s="69">
        <f t="shared" si="8"/>
        <v>415.3</v>
      </c>
      <c r="AC65" s="69">
        <f t="shared" si="8"/>
        <v>401.8</v>
      </c>
      <c r="AD65" s="69">
        <f t="shared" si="8"/>
        <v>315.39999999999998</v>
      </c>
      <c r="AE65" s="69">
        <f t="shared" si="8"/>
        <v>270.5</v>
      </c>
      <c r="AF65" s="69">
        <f t="shared" si="8"/>
        <v>243.10000000000002</v>
      </c>
      <c r="AG65" s="74">
        <f>SUM(AG54:AG64)</f>
        <v>0</v>
      </c>
      <c r="AH65" s="52">
        <f t="shared" si="2"/>
        <v>425.8</v>
      </c>
      <c r="AI65" s="53">
        <f t="shared" si="3"/>
        <v>47.7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>
        <v>40</v>
      </c>
      <c r="J70" s="89">
        <v>10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40</v>
      </c>
      <c r="AI70" s="53">
        <f t="shared" si="3"/>
        <v>10</v>
      </c>
    </row>
    <row r="71" spans="1:37" ht="15.75" thickBot="1" x14ac:dyDescent="0.3">
      <c r="A71" s="90" t="s">
        <v>72</v>
      </c>
      <c r="B71" s="91">
        <f t="shared" ref="B71:AG71" si="10">B69+B65+B53+B49+B35+B70</f>
        <v>1024.54</v>
      </c>
      <c r="C71" s="91">
        <f t="shared" si="10"/>
        <v>1005.14</v>
      </c>
      <c r="D71" s="91">
        <f t="shared" si="10"/>
        <v>934.74</v>
      </c>
      <c r="E71" s="91">
        <f t="shared" si="10"/>
        <v>930.54</v>
      </c>
      <c r="F71" s="91">
        <f t="shared" si="10"/>
        <v>943.74</v>
      </c>
      <c r="G71" s="91">
        <f t="shared" si="10"/>
        <v>953.44</v>
      </c>
      <c r="H71" s="91">
        <f t="shared" si="10"/>
        <v>968.04</v>
      </c>
      <c r="I71" s="91">
        <f t="shared" si="10"/>
        <v>989.14</v>
      </c>
      <c r="J71" s="91">
        <f t="shared" si="10"/>
        <v>1043.74</v>
      </c>
      <c r="K71" s="91">
        <f t="shared" si="10"/>
        <v>1041.24</v>
      </c>
      <c r="L71" s="91">
        <f t="shared" si="10"/>
        <v>1086.4399999999998</v>
      </c>
      <c r="M71" s="91">
        <f t="shared" si="10"/>
        <v>1137.6399999999999</v>
      </c>
      <c r="N71" s="91">
        <f t="shared" si="10"/>
        <v>1191.6399999999999</v>
      </c>
      <c r="O71" s="91">
        <f t="shared" si="10"/>
        <v>1194.54</v>
      </c>
      <c r="P71" s="91">
        <f t="shared" si="10"/>
        <v>1235.3400000000001</v>
      </c>
      <c r="Q71" s="91">
        <f t="shared" si="10"/>
        <v>1244.1399999999999</v>
      </c>
      <c r="R71" s="91">
        <f t="shared" si="10"/>
        <v>1216.6399999999999</v>
      </c>
      <c r="S71" s="91">
        <f t="shared" si="10"/>
        <v>1186.74</v>
      </c>
      <c r="T71" s="91">
        <f t="shared" si="10"/>
        <v>1214.24</v>
      </c>
      <c r="U71" s="91">
        <f t="shared" si="10"/>
        <v>1192.1399999999999</v>
      </c>
      <c r="V71" s="91">
        <f t="shared" si="10"/>
        <v>1140.1399999999999</v>
      </c>
      <c r="W71" s="91">
        <f t="shared" si="10"/>
        <v>1152.3399999999999</v>
      </c>
      <c r="X71" s="91">
        <f t="shared" si="10"/>
        <v>1153.6399999999999</v>
      </c>
      <c r="Y71" s="91">
        <f t="shared" si="10"/>
        <v>1210.3400000000001</v>
      </c>
      <c r="Z71" s="91">
        <f t="shared" si="10"/>
        <v>1297.6399999999999</v>
      </c>
      <c r="AA71" s="91">
        <f t="shared" si="10"/>
        <v>1334.94</v>
      </c>
      <c r="AB71" s="91">
        <f t="shared" si="10"/>
        <v>1320.8400000000001</v>
      </c>
      <c r="AC71" s="91">
        <f t="shared" si="10"/>
        <v>1307.3400000000001</v>
      </c>
      <c r="AD71" s="91">
        <f t="shared" si="10"/>
        <v>1222.94</v>
      </c>
      <c r="AE71" s="91">
        <f t="shared" si="10"/>
        <v>1143.8400000000001</v>
      </c>
      <c r="AF71" s="91">
        <f t="shared" si="10"/>
        <v>1110.54</v>
      </c>
      <c r="AG71" s="74">
        <f t="shared" si="10"/>
        <v>1938.71</v>
      </c>
      <c r="AH71" s="52">
        <f t="shared" si="2"/>
        <v>1334.94</v>
      </c>
      <c r="AI71" s="53">
        <f t="shared" si="3"/>
        <v>930.54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49.945</v>
      </c>
      <c r="C78" s="94">
        <v>49.994999999999997</v>
      </c>
      <c r="D78" s="94">
        <v>50.023000000000003</v>
      </c>
      <c r="E78" s="94">
        <v>50.082999999999998</v>
      </c>
      <c r="F78" s="94">
        <v>49.957999999999998</v>
      </c>
      <c r="G78" s="94">
        <v>50.008000000000003</v>
      </c>
      <c r="H78" s="94">
        <v>50.01</v>
      </c>
      <c r="I78" s="94">
        <v>49.969000000000001</v>
      </c>
      <c r="J78" s="94">
        <v>49.968000000000004</v>
      </c>
      <c r="K78" s="94">
        <v>50.026000000000003</v>
      </c>
      <c r="L78" s="94">
        <v>50.15</v>
      </c>
      <c r="M78" s="94">
        <v>50.066000000000003</v>
      </c>
      <c r="N78" s="94">
        <v>49.997999999999998</v>
      </c>
      <c r="O78" s="94">
        <v>49.957000000000001</v>
      </c>
      <c r="P78" s="94">
        <v>49.841000000000001</v>
      </c>
      <c r="Q78" s="94">
        <v>49.997</v>
      </c>
      <c r="R78" s="94">
        <v>50.045999999999999</v>
      </c>
      <c r="S78" s="94">
        <v>50.018000000000001</v>
      </c>
      <c r="T78" s="94">
        <v>50</v>
      </c>
      <c r="U78" s="94">
        <v>50.018000000000001</v>
      </c>
      <c r="V78" s="94">
        <v>50.031999999999996</v>
      </c>
      <c r="W78" s="94">
        <v>49.978000000000002</v>
      </c>
      <c r="X78" s="94">
        <v>50.031999999999996</v>
      </c>
      <c r="Y78" s="94">
        <v>49.948999999999998</v>
      </c>
      <c r="Z78" s="94">
        <v>49.884999999999998</v>
      </c>
      <c r="AA78" s="94">
        <v>49.881999999999998</v>
      </c>
      <c r="AB78" s="94">
        <v>49.948</v>
      </c>
      <c r="AC78" s="94">
        <v>50.024000000000001</v>
      </c>
      <c r="AD78" s="94">
        <v>49.96</v>
      </c>
      <c r="AE78" s="94">
        <v>50.04</v>
      </c>
      <c r="AF78" s="96">
        <v>50.08</v>
      </c>
      <c r="AG78" s="97"/>
      <c r="AH78" s="52">
        <f t="shared" si="2"/>
        <v>50.15</v>
      </c>
      <c r="AI78" s="53">
        <f t="shared" si="3"/>
        <v>49.841000000000001</v>
      </c>
    </row>
    <row r="79" spans="1:37" x14ac:dyDescent="0.25">
      <c r="A79" s="98" t="s">
        <v>80</v>
      </c>
      <c r="B79" s="70">
        <v>130.1</v>
      </c>
      <c r="C79" s="70">
        <v>127.8</v>
      </c>
      <c r="D79" s="70">
        <v>128.4</v>
      </c>
      <c r="E79" s="70">
        <v>128.5</v>
      </c>
      <c r="F79" s="70">
        <v>128.19999999999999</v>
      </c>
      <c r="G79" s="70">
        <v>127.7</v>
      </c>
      <c r="H79" s="70">
        <v>128.30000000000001</v>
      </c>
      <c r="I79" s="70">
        <v>128.9</v>
      </c>
      <c r="J79" s="70">
        <v>127.3</v>
      </c>
      <c r="K79" s="70">
        <v>126.6</v>
      </c>
      <c r="L79" s="70">
        <v>125.6</v>
      </c>
      <c r="M79" s="70">
        <v>125.8</v>
      </c>
      <c r="N79" s="70">
        <v>123.8</v>
      </c>
      <c r="O79" s="70">
        <v>123.7</v>
      </c>
      <c r="P79" s="70">
        <v>123.1</v>
      </c>
      <c r="Q79" s="70">
        <v>125.1</v>
      </c>
      <c r="R79" s="70">
        <v>123.5</v>
      </c>
      <c r="S79" s="70">
        <v>123.5</v>
      </c>
      <c r="T79" s="99">
        <v>125.7</v>
      </c>
      <c r="U79" s="99">
        <v>125.7</v>
      </c>
      <c r="V79" s="99">
        <v>125.7</v>
      </c>
      <c r="W79" s="99">
        <v>125.7</v>
      </c>
      <c r="X79" s="99">
        <v>125.7</v>
      </c>
      <c r="Y79" s="99">
        <v>126.2</v>
      </c>
      <c r="Z79" s="99">
        <v>126.2</v>
      </c>
      <c r="AA79" s="70">
        <v>124.1</v>
      </c>
      <c r="AB79" s="70">
        <v>125</v>
      </c>
      <c r="AC79" s="70">
        <v>127.3</v>
      </c>
      <c r="AD79" s="70">
        <v>127.5</v>
      </c>
      <c r="AE79" s="70">
        <v>127.7</v>
      </c>
      <c r="AF79" s="100">
        <v>128.5</v>
      </c>
      <c r="AG79" s="101"/>
      <c r="AH79" s="52">
        <f t="shared" si="2"/>
        <v>130.1</v>
      </c>
      <c r="AI79" s="53">
        <f t="shared" si="3"/>
        <v>123.1</v>
      </c>
    </row>
    <row r="80" spans="1:37" x14ac:dyDescent="0.25">
      <c r="A80" s="98" t="s">
        <v>81</v>
      </c>
      <c r="B80" s="70">
        <v>132.5</v>
      </c>
      <c r="C80" s="70">
        <v>130.80000000000001</v>
      </c>
      <c r="D80" s="70">
        <v>131.19999999999999</v>
      </c>
      <c r="E80" s="70">
        <v>131</v>
      </c>
      <c r="F80" s="70">
        <v>130.6</v>
      </c>
      <c r="G80" s="70">
        <v>130.1</v>
      </c>
      <c r="H80" s="70">
        <v>131.1</v>
      </c>
      <c r="I80" s="70">
        <v>130.6</v>
      </c>
      <c r="J80" s="70">
        <v>129.30000000000001</v>
      </c>
      <c r="K80" s="70">
        <v>128.19999999999999</v>
      </c>
      <c r="L80" s="70">
        <v>127.8</v>
      </c>
      <c r="M80" s="70">
        <v>128.1</v>
      </c>
      <c r="N80" s="70">
        <v>126.3</v>
      </c>
      <c r="O80" s="70">
        <v>126.5</v>
      </c>
      <c r="P80" s="70">
        <v>125.2</v>
      </c>
      <c r="Q80" s="70">
        <v>127.5</v>
      </c>
      <c r="R80" s="70">
        <v>126.2</v>
      </c>
      <c r="S80" s="70">
        <v>126.2</v>
      </c>
      <c r="T80" s="99">
        <v>127.7</v>
      </c>
      <c r="U80" s="99">
        <v>127.7</v>
      </c>
      <c r="V80" s="99">
        <v>127.7</v>
      </c>
      <c r="W80" s="99">
        <v>127.7</v>
      </c>
      <c r="X80" s="99">
        <v>127.7</v>
      </c>
      <c r="Y80" s="99">
        <v>128.19999999999999</v>
      </c>
      <c r="Z80" s="99">
        <v>128.19999999999999</v>
      </c>
      <c r="AA80" s="70">
        <v>126.8</v>
      </c>
      <c r="AB80" s="70">
        <v>128</v>
      </c>
      <c r="AC80" s="70">
        <v>129.4</v>
      </c>
      <c r="AD80" s="70">
        <v>129.9</v>
      </c>
      <c r="AE80" s="70">
        <v>130.30000000000001</v>
      </c>
      <c r="AF80" s="100">
        <v>130.30000000000001</v>
      </c>
      <c r="AG80" s="101"/>
      <c r="AH80" s="52">
        <f t="shared" si="2"/>
        <v>132.5</v>
      </c>
      <c r="AI80" s="53">
        <f t="shared" si="3"/>
        <v>125.2</v>
      </c>
    </row>
    <row r="81" spans="1:37" x14ac:dyDescent="0.25">
      <c r="A81" s="98" t="s">
        <v>82</v>
      </c>
      <c r="B81" s="70">
        <v>130.4</v>
      </c>
      <c r="C81" s="70">
        <v>130.69999999999999</v>
      </c>
      <c r="D81" s="70">
        <v>128.69999999999999</v>
      </c>
      <c r="E81" s="70">
        <v>129.69999999999999</v>
      </c>
      <c r="F81" s="70">
        <v>128.69999999999999</v>
      </c>
      <c r="G81" s="70">
        <v>129.69999999999999</v>
      </c>
      <c r="H81" s="70">
        <v>128.1</v>
      </c>
      <c r="I81" s="70">
        <v>130.69999999999999</v>
      </c>
      <c r="J81" s="70">
        <v>128.69999999999999</v>
      </c>
      <c r="K81" s="70">
        <v>127.2</v>
      </c>
      <c r="L81" s="70">
        <v>128.69999999999999</v>
      </c>
      <c r="M81" s="70">
        <v>127.7</v>
      </c>
      <c r="N81" s="70">
        <v>126</v>
      </c>
      <c r="O81" s="70">
        <v>128.5</v>
      </c>
      <c r="P81" s="70">
        <v>128.69999999999999</v>
      </c>
      <c r="Q81" s="70">
        <v>128.80000000000001</v>
      </c>
      <c r="R81" s="70">
        <v>128</v>
      </c>
      <c r="S81" s="70">
        <v>128</v>
      </c>
      <c r="T81" s="99">
        <v>127</v>
      </c>
      <c r="U81" s="99">
        <v>127</v>
      </c>
      <c r="V81" s="99">
        <v>127</v>
      </c>
      <c r="W81" s="99">
        <v>127</v>
      </c>
      <c r="X81" s="99">
        <v>127</v>
      </c>
      <c r="Y81" s="99">
        <v>125.3</v>
      </c>
      <c r="Z81" s="99">
        <v>125.3</v>
      </c>
      <c r="AA81" s="70">
        <v>125.4</v>
      </c>
      <c r="AB81" s="70">
        <v>126.6</v>
      </c>
      <c r="AC81" s="70">
        <v>127.4</v>
      </c>
      <c r="AD81" s="70">
        <v>128.19999999999999</v>
      </c>
      <c r="AE81" s="70">
        <v>126.2</v>
      </c>
      <c r="AF81" s="100">
        <v>128.1</v>
      </c>
      <c r="AG81" s="101"/>
      <c r="AH81" s="52">
        <f t="shared" si="2"/>
        <v>130.69999999999999</v>
      </c>
      <c r="AI81" s="53">
        <f t="shared" si="3"/>
        <v>125.3</v>
      </c>
    </row>
    <row r="82" spans="1:37" x14ac:dyDescent="0.25">
      <c r="A82" s="102" t="s">
        <v>83</v>
      </c>
      <c r="B82" s="70">
        <v>133.6</v>
      </c>
      <c r="C82" s="70">
        <v>134.80000000000001</v>
      </c>
      <c r="D82" s="70">
        <v>133.1</v>
      </c>
      <c r="E82" s="70">
        <v>133.6</v>
      </c>
      <c r="F82" s="70">
        <v>133.69999999999999</v>
      </c>
      <c r="G82" s="70">
        <v>134</v>
      </c>
      <c r="H82" s="70">
        <v>132.1</v>
      </c>
      <c r="I82" s="70">
        <v>132.80000000000001</v>
      </c>
      <c r="J82" s="70">
        <v>131.30000000000001</v>
      </c>
      <c r="K82" s="70">
        <v>129.9</v>
      </c>
      <c r="L82" s="70">
        <v>130.1</v>
      </c>
      <c r="M82" s="70">
        <v>129.6</v>
      </c>
      <c r="N82" s="70">
        <v>129.4</v>
      </c>
      <c r="O82" s="70">
        <v>133</v>
      </c>
      <c r="P82" s="70">
        <v>132.6</v>
      </c>
      <c r="Q82" s="70">
        <v>130.69999999999999</v>
      </c>
      <c r="R82" s="70">
        <v>130.6</v>
      </c>
      <c r="S82" s="70">
        <v>130.6</v>
      </c>
      <c r="T82" s="99">
        <v>129.5</v>
      </c>
      <c r="U82" s="99">
        <v>129.5</v>
      </c>
      <c r="V82" s="99">
        <v>129.5</v>
      </c>
      <c r="W82" s="99">
        <v>129.5</v>
      </c>
      <c r="X82" s="99">
        <v>129.5</v>
      </c>
      <c r="Y82" s="99">
        <v>128.6</v>
      </c>
      <c r="Z82" s="99">
        <v>128.6</v>
      </c>
      <c r="AA82" s="70">
        <v>128.30000000000001</v>
      </c>
      <c r="AB82" s="70">
        <v>131.6</v>
      </c>
      <c r="AC82" s="70">
        <v>132.9</v>
      </c>
      <c r="AD82" s="70">
        <v>133.19999999999999</v>
      </c>
      <c r="AE82" s="70">
        <v>129.69999999999999</v>
      </c>
      <c r="AF82" s="100">
        <v>131.4</v>
      </c>
      <c r="AG82" s="101"/>
      <c r="AH82" s="52">
        <f t="shared" si="2"/>
        <v>134.80000000000001</v>
      </c>
      <c r="AI82" s="53">
        <f t="shared" si="3"/>
        <v>128.30000000000001</v>
      </c>
    </row>
    <row r="83" spans="1:37" x14ac:dyDescent="0.25">
      <c r="A83" s="102" t="s">
        <v>84</v>
      </c>
      <c r="B83" s="103">
        <v>134.80000000000001</v>
      </c>
      <c r="C83" s="103">
        <v>133.5</v>
      </c>
      <c r="D83" s="103">
        <v>134</v>
      </c>
      <c r="E83" s="103">
        <v>133.9</v>
      </c>
      <c r="F83" s="103">
        <v>134.69999999999999</v>
      </c>
      <c r="G83" s="103">
        <v>132.1</v>
      </c>
      <c r="H83" s="103">
        <v>133.19999999999999</v>
      </c>
      <c r="I83" s="103">
        <v>131.69999999999999</v>
      </c>
      <c r="J83" s="103">
        <v>129.4</v>
      </c>
      <c r="K83" s="103">
        <v>131.69999999999999</v>
      </c>
      <c r="L83" s="103">
        <v>125.9</v>
      </c>
      <c r="M83" s="103">
        <v>132</v>
      </c>
      <c r="N83" s="103">
        <v>135.5</v>
      </c>
      <c r="O83" s="103">
        <v>131.9</v>
      </c>
      <c r="P83" s="103">
        <v>129.5</v>
      </c>
      <c r="Q83" s="103">
        <v>132.6</v>
      </c>
      <c r="R83" s="103">
        <v>132.80000000000001</v>
      </c>
      <c r="S83" s="103">
        <v>132.80000000000001</v>
      </c>
      <c r="T83" s="99">
        <v>134.30000000000001</v>
      </c>
      <c r="U83" s="99">
        <v>134.30000000000001</v>
      </c>
      <c r="V83" s="99">
        <v>134.30000000000001</v>
      </c>
      <c r="W83" s="99">
        <v>134.30000000000001</v>
      </c>
      <c r="X83" s="99">
        <v>134.30000000000001</v>
      </c>
      <c r="Y83" s="99">
        <v>134</v>
      </c>
      <c r="Z83" s="99">
        <v>134</v>
      </c>
      <c r="AA83" s="103">
        <v>131.19999999999999</v>
      </c>
      <c r="AB83" s="103">
        <v>132.9</v>
      </c>
      <c r="AC83" s="103">
        <v>133.4</v>
      </c>
      <c r="AD83" s="103">
        <v>133.80000000000001</v>
      </c>
      <c r="AE83" s="103">
        <v>132.1</v>
      </c>
      <c r="AF83" s="104">
        <v>135.4</v>
      </c>
      <c r="AG83" s="105"/>
      <c r="AH83" s="52">
        <f t="shared" si="2"/>
        <v>135.5</v>
      </c>
      <c r="AI83" s="53">
        <f t="shared" si="3"/>
        <v>125.9</v>
      </c>
    </row>
    <row r="84" spans="1:37" x14ac:dyDescent="0.25">
      <c r="A84" s="98" t="s">
        <v>85</v>
      </c>
      <c r="B84" s="70">
        <v>133.30000000000001</v>
      </c>
      <c r="C84" s="70">
        <v>130.5</v>
      </c>
      <c r="D84" s="70">
        <v>131.5</v>
      </c>
      <c r="E84" s="70">
        <v>130.19999999999999</v>
      </c>
      <c r="F84" s="70">
        <v>131.9</v>
      </c>
      <c r="G84" s="70">
        <v>131.1</v>
      </c>
      <c r="H84" s="70">
        <v>133</v>
      </c>
      <c r="I84" s="70">
        <v>133.1</v>
      </c>
      <c r="J84" s="70">
        <v>127.8</v>
      </c>
      <c r="K84" s="70">
        <v>127.3</v>
      </c>
      <c r="L84" s="70">
        <v>130.1</v>
      </c>
      <c r="M84" s="70">
        <v>127.3</v>
      </c>
      <c r="N84" s="70">
        <v>125.6</v>
      </c>
      <c r="O84" s="70">
        <v>127.5</v>
      </c>
      <c r="P84" s="70">
        <v>122.8</v>
      </c>
      <c r="Q84" s="70">
        <v>122.4</v>
      </c>
      <c r="R84" s="70">
        <v>131.6</v>
      </c>
      <c r="S84" s="70">
        <v>131.6</v>
      </c>
      <c r="T84" s="99">
        <v>133.30000000000001</v>
      </c>
      <c r="U84" s="99">
        <v>133.30000000000001</v>
      </c>
      <c r="V84" s="99">
        <v>133.30000000000001</v>
      </c>
      <c r="W84" s="99">
        <v>133.30000000000001</v>
      </c>
      <c r="X84" s="99">
        <v>133.30000000000001</v>
      </c>
      <c r="Y84" s="99">
        <v>132.4</v>
      </c>
      <c r="Z84" s="99">
        <v>132.4</v>
      </c>
      <c r="AA84" s="70">
        <v>130.1</v>
      </c>
      <c r="AB84" s="70">
        <v>132.6</v>
      </c>
      <c r="AC84" s="70">
        <v>133</v>
      </c>
      <c r="AD84" s="70">
        <v>133.19999999999999</v>
      </c>
      <c r="AE84" s="70">
        <v>131.30000000000001</v>
      </c>
      <c r="AF84" s="100">
        <v>136.19999999999999</v>
      </c>
      <c r="AG84" s="101"/>
      <c r="AH84" s="52">
        <f>MAX(B84:AF84)</f>
        <v>136.19999999999999</v>
      </c>
      <c r="AI84" s="53">
        <f>MIN(B84:AF84)</f>
        <v>122.4</v>
      </c>
    </row>
    <row r="85" spans="1:37" ht="15.75" thickBot="1" x14ac:dyDescent="0.3">
      <c r="A85" s="98" t="s">
        <v>86</v>
      </c>
      <c r="B85" s="106">
        <v>67.2</v>
      </c>
      <c r="C85" s="106">
        <v>66.5</v>
      </c>
      <c r="D85" s="106">
        <v>66.7</v>
      </c>
      <c r="E85" s="106">
        <v>66.7</v>
      </c>
      <c r="F85" s="106">
        <v>66.3</v>
      </c>
      <c r="G85" s="106">
        <v>66</v>
      </c>
      <c r="H85" s="106">
        <v>66.599999999999994</v>
      </c>
      <c r="I85" s="106">
        <v>66.400000000000006</v>
      </c>
      <c r="J85" s="106">
        <v>65.400000000000006</v>
      </c>
      <c r="K85" s="106">
        <v>64.8</v>
      </c>
      <c r="L85" s="106">
        <v>65.2</v>
      </c>
      <c r="M85" s="106">
        <v>65.2</v>
      </c>
      <c r="N85" s="106">
        <v>64.400000000000006</v>
      </c>
      <c r="O85" s="106">
        <v>64.400000000000006</v>
      </c>
      <c r="P85" s="106">
        <v>63.7</v>
      </c>
      <c r="Q85" s="106">
        <v>65.099999999999994</v>
      </c>
      <c r="R85" s="106">
        <v>64.400000000000006</v>
      </c>
      <c r="S85" s="106">
        <v>64.400000000000006</v>
      </c>
      <c r="T85" s="106">
        <v>65.099999999999994</v>
      </c>
      <c r="U85" s="106">
        <v>65.099999999999994</v>
      </c>
      <c r="V85" s="106">
        <v>65.099999999999994</v>
      </c>
      <c r="W85" s="106">
        <v>65.099999999999994</v>
      </c>
      <c r="X85" s="106">
        <v>65.099999999999994</v>
      </c>
      <c r="Y85" s="106">
        <v>65.400000000000006</v>
      </c>
      <c r="Z85" s="106">
        <v>65.400000000000006</v>
      </c>
      <c r="AA85" s="106">
        <v>64.7</v>
      </c>
      <c r="AB85" s="106">
        <v>65.5</v>
      </c>
      <c r="AC85" s="106">
        <v>66.099999999999994</v>
      </c>
      <c r="AD85" s="106">
        <v>66.400000000000006</v>
      </c>
      <c r="AE85" s="106">
        <v>66.5</v>
      </c>
      <c r="AF85" s="107">
        <v>66.599999999999994</v>
      </c>
      <c r="AG85" s="108"/>
      <c r="AH85" s="52">
        <f>MAX(B85:AF85)</f>
        <v>67.2</v>
      </c>
      <c r="AI85" s="53">
        <f>MIN(B85:AF85)</f>
        <v>63.7</v>
      </c>
    </row>
    <row r="86" spans="1:37" x14ac:dyDescent="0.25">
      <c r="A86" s="109" t="s">
        <v>87</v>
      </c>
      <c r="B86" s="110">
        <f t="shared" ref="B86:AF86" si="19">SUMIF(B54:B63,"&gt;0")</f>
        <v>120.8</v>
      </c>
      <c r="C86" s="110">
        <f t="shared" si="19"/>
        <v>139.4</v>
      </c>
      <c r="D86" s="110">
        <f t="shared" si="19"/>
        <v>47.7</v>
      </c>
      <c r="E86" s="110">
        <f t="shared" si="19"/>
        <v>50.5</v>
      </c>
      <c r="F86" s="110">
        <f t="shared" si="19"/>
        <v>57</v>
      </c>
      <c r="G86" s="110">
        <f t="shared" si="19"/>
        <v>70.099999999999994</v>
      </c>
      <c r="H86" s="110">
        <f t="shared" si="19"/>
        <v>69</v>
      </c>
      <c r="I86" s="110">
        <f t="shared" si="19"/>
        <v>201.5</v>
      </c>
      <c r="J86" s="110">
        <f t="shared" si="19"/>
        <v>274.10000000000002</v>
      </c>
      <c r="K86" s="110">
        <f t="shared" si="19"/>
        <v>280</v>
      </c>
      <c r="L86" s="110">
        <f t="shared" si="19"/>
        <v>326.09999999999997</v>
      </c>
      <c r="M86" s="110">
        <f t="shared" si="19"/>
        <v>280</v>
      </c>
      <c r="N86" s="110">
        <f t="shared" si="19"/>
        <v>319.10000000000002</v>
      </c>
      <c r="O86" s="110">
        <f t="shared" si="19"/>
        <v>302.60000000000002</v>
      </c>
      <c r="P86" s="110">
        <f t="shared" si="19"/>
        <v>338.90000000000003</v>
      </c>
      <c r="Q86" s="110">
        <f t="shared" si="19"/>
        <v>345</v>
      </c>
      <c r="R86" s="110">
        <f t="shared" si="19"/>
        <v>373.4</v>
      </c>
      <c r="S86" s="110">
        <f t="shared" si="19"/>
        <v>351.6</v>
      </c>
      <c r="T86" s="110">
        <f t="shared" si="19"/>
        <v>326</v>
      </c>
      <c r="U86" s="110">
        <f t="shared" si="19"/>
        <v>316.5</v>
      </c>
      <c r="V86" s="110">
        <f t="shared" si="19"/>
        <v>287</v>
      </c>
      <c r="W86" s="110">
        <f t="shared" si="19"/>
        <v>298</v>
      </c>
      <c r="X86" s="110">
        <f t="shared" si="19"/>
        <v>299.29999999999995</v>
      </c>
      <c r="Y86" s="110">
        <f t="shared" si="19"/>
        <v>323.79999999999995</v>
      </c>
      <c r="Z86" s="110">
        <f t="shared" si="19"/>
        <v>411.6</v>
      </c>
      <c r="AA86" s="110">
        <f t="shared" si="19"/>
        <v>425.8</v>
      </c>
      <c r="AB86" s="110">
        <f t="shared" si="19"/>
        <v>415.3</v>
      </c>
      <c r="AC86" s="110">
        <f t="shared" si="19"/>
        <v>401.8</v>
      </c>
      <c r="AD86" s="110">
        <f t="shared" si="19"/>
        <v>315.39999999999998</v>
      </c>
      <c r="AE86" s="110">
        <f t="shared" si="19"/>
        <v>270.5</v>
      </c>
      <c r="AF86" s="110">
        <f t="shared" si="19"/>
        <v>243.10000000000002</v>
      </c>
      <c r="AG86" s="111"/>
      <c r="AH86" s="52">
        <f>MAX(B86:AF86)</f>
        <v>425.8</v>
      </c>
      <c r="AI86" s="53">
        <f>MIN(B86:AF86)</f>
        <v>47.7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134.03999999999994</v>
      </c>
      <c r="C88" s="69">
        <f t="shared" ref="C88:AF88" si="20">SUM(C11:C12,C14,C18,C20:C21,C39,C41:C42,C44,C46,C89:C92,C96,C102,C108,C117,C119,C130,C136,C138,C139,C146,C148,C150,C154:C155,C158:C159,C164:C165,C170:C171,C173:C175,C183,C188)</f>
        <v>132.83999999999997</v>
      </c>
      <c r="D88" s="69">
        <f t="shared" si="20"/>
        <v>121.73999999999998</v>
      </c>
      <c r="E88" s="69">
        <f t="shared" si="20"/>
        <v>122.53999999999999</v>
      </c>
      <c r="F88" s="69">
        <f t="shared" si="20"/>
        <v>134.03999999999994</v>
      </c>
      <c r="G88" s="69">
        <f t="shared" si="20"/>
        <v>152.93999999999994</v>
      </c>
      <c r="H88" s="69">
        <f t="shared" si="20"/>
        <v>177.03999999999994</v>
      </c>
      <c r="I88" s="69">
        <f t="shared" si="20"/>
        <v>193.53999999999991</v>
      </c>
      <c r="J88" s="69">
        <f t="shared" si="20"/>
        <v>216.03999999999996</v>
      </c>
      <c r="K88" s="69">
        <f t="shared" si="20"/>
        <v>239.73999999999998</v>
      </c>
      <c r="L88" s="69">
        <f t="shared" si="20"/>
        <v>259.54000000000002</v>
      </c>
      <c r="M88" s="69">
        <f t="shared" si="20"/>
        <v>251.73999999999995</v>
      </c>
      <c r="N88" s="69">
        <f t="shared" si="20"/>
        <v>226.54</v>
      </c>
      <c r="O88" s="69">
        <f t="shared" si="20"/>
        <v>255.33999999999997</v>
      </c>
      <c r="P88" s="69">
        <f t="shared" si="20"/>
        <v>254.34</v>
      </c>
      <c r="Q88" s="69">
        <f t="shared" si="20"/>
        <v>234.83999999999997</v>
      </c>
      <c r="R88" s="69">
        <f t="shared" si="20"/>
        <v>244.83999999999995</v>
      </c>
      <c r="S88" s="69">
        <f t="shared" si="20"/>
        <v>249.74</v>
      </c>
      <c r="T88" s="69">
        <f t="shared" si="20"/>
        <v>246.34</v>
      </c>
      <c r="U88" s="69">
        <f t="shared" si="20"/>
        <v>235.63999999999996</v>
      </c>
      <c r="V88" s="69">
        <f t="shared" si="20"/>
        <v>231.84</v>
      </c>
      <c r="W88" s="69">
        <f t="shared" si="20"/>
        <v>229.64000000000001</v>
      </c>
      <c r="X88" s="69">
        <f t="shared" si="20"/>
        <v>238.33999999999995</v>
      </c>
      <c r="Y88" s="69">
        <f t="shared" si="20"/>
        <v>264.63999999999993</v>
      </c>
      <c r="Z88" s="69">
        <f t="shared" si="20"/>
        <v>292.53999999999996</v>
      </c>
      <c r="AA88" s="69">
        <f t="shared" si="20"/>
        <v>395.53999999999996</v>
      </c>
      <c r="AB88" s="69">
        <f t="shared" si="20"/>
        <v>377.14</v>
      </c>
      <c r="AC88" s="69">
        <f t="shared" si="20"/>
        <v>212.83999999999995</v>
      </c>
      <c r="AD88" s="69">
        <f t="shared" si="20"/>
        <v>188.73999999999992</v>
      </c>
      <c r="AE88" s="69">
        <f t="shared" si="20"/>
        <v>165.13999999999996</v>
      </c>
      <c r="AF88" s="243">
        <f t="shared" si="20"/>
        <v>139.63999999999993</v>
      </c>
      <c r="AG88" s="116"/>
      <c r="AH88" s="52">
        <f>MAX(B88:AF88)</f>
        <v>395.53999999999996</v>
      </c>
      <c r="AI88" s="53">
        <f>MIN(B88:AF88)</f>
        <v>121.73999999999998</v>
      </c>
    </row>
    <row r="89" spans="1:37" x14ac:dyDescent="0.25">
      <c r="A89" s="117" t="s">
        <v>89</v>
      </c>
      <c r="B89" s="82">
        <v>-1.3</v>
      </c>
      <c r="C89" s="82">
        <v>-28.2</v>
      </c>
      <c r="D89" s="82">
        <v>0</v>
      </c>
      <c r="E89" s="82">
        <v>10.3</v>
      </c>
      <c r="F89" s="82">
        <v>7</v>
      </c>
      <c r="G89" s="82">
        <v>13.6</v>
      </c>
      <c r="H89" s="82">
        <v>14.2</v>
      </c>
      <c r="I89" s="82">
        <v>-14.3</v>
      </c>
      <c r="J89" s="82">
        <v>-26.2</v>
      </c>
      <c r="K89" s="82">
        <v>-19.600000000000001</v>
      </c>
      <c r="L89" s="82">
        <v>-18.5</v>
      </c>
      <c r="M89" s="82">
        <v>13</v>
      </c>
      <c r="N89" s="82">
        <v>3.1</v>
      </c>
      <c r="O89" s="82">
        <v>10.8</v>
      </c>
      <c r="P89" s="82">
        <v>1.9</v>
      </c>
      <c r="Q89" s="82">
        <v>3.1</v>
      </c>
      <c r="R89" s="82">
        <v>-19.8</v>
      </c>
      <c r="S89" s="82">
        <v>-13.2</v>
      </c>
      <c r="T89" s="82">
        <v>5</v>
      </c>
      <c r="U89" s="82">
        <v>5.7</v>
      </c>
      <c r="V89" s="82">
        <v>12</v>
      </c>
      <c r="W89" s="82">
        <v>8</v>
      </c>
      <c r="X89" s="82">
        <v>6.9</v>
      </c>
      <c r="Y89" s="82">
        <v>29.2</v>
      </c>
      <c r="Z89" s="82">
        <v>24.7</v>
      </c>
      <c r="AA89" s="49">
        <v>11</v>
      </c>
      <c r="AB89" s="49">
        <v>4</v>
      </c>
      <c r="AC89" s="49">
        <v>8</v>
      </c>
      <c r="AD89" s="49">
        <v>8.1999999999999993</v>
      </c>
      <c r="AE89" s="49">
        <v>4</v>
      </c>
      <c r="AF89" s="244">
        <v>0</v>
      </c>
      <c r="AG89" s="120">
        <v>75</v>
      </c>
      <c r="AH89" s="52">
        <f>IF(ABS(MAX(B89:AF89))&gt;ABS(MIN(B89:AF89)),MAX(B89:AF89),MIN(B89:AF89))</f>
        <v>29.2</v>
      </c>
      <c r="AI89" s="121">
        <f>INDEX($B$9:$AF$9,1,MATCH(AH89,B89:AF89,0))</f>
        <v>0.79166666666666663</v>
      </c>
    </row>
    <row r="90" spans="1:37" x14ac:dyDescent="0.25">
      <c r="A90" s="122" t="s">
        <v>90</v>
      </c>
      <c r="B90" s="83">
        <v>-40</v>
      </c>
      <c r="C90" s="83">
        <v>-43</v>
      </c>
      <c r="D90" s="83">
        <v>-23</v>
      </c>
      <c r="E90" s="83">
        <v>-22</v>
      </c>
      <c r="F90" s="83">
        <v>-20</v>
      </c>
      <c r="G90" s="83">
        <v>-18</v>
      </c>
      <c r="H90" s="83">
        <v>-10</v>
      </c>
      <c r="I90" s="83">
        <v>20</v>
      </c>
      <c r="J90" s="83">
        <v>42</v>
      </c>
      <c r="K90" s="83">
        <v>47</v>
      </c>
      <c r="L90" s="83">
        <v>54.3</v>
      </c>
      <c r="M90" s="83">
        <v>28</v>
      </c>
      <c r="N90" s="83">
        <v>40</v>
      </c>
      <c r="O90" s="83">
        <v>35.799999999999997</v>
      </c>
      <c r="P90" s="83">
        <v>47</v>
      </c>
      <c r="Q90" s="83">
        <v>26.8</v>
      </c>
      <c r="R90" s="83">
        <v>54</v>
      </c>
      <c r="S90" s="83">
        <v>50.9</v>
      </c>
      <c r="T90" s="83">
        <v>33</v>
      </c>
      <c r="U90" s="83">
        <v>27.1</v>
      </c>
      <c r="V90" s="83">
        <v>24</v>
      </c>
      <c r="W90" s="83">
        <v>26.8</v>
      </c>
      <c r="X90" s="83">
        <v>31.6</v>
      </c>
      <c r="Y90" s="83">
        <v>36.1</v>
      </c>
      <c r="Z90" s="83">
        <v>62</v>
      </c>
      <c r="AA90" s="70">
        <v>56</v>
      </c>
      <c r="AB90" s="70">
        <v>46</v>
      </c>
      <c r="AC90" s="70">
        <v>-2</v>
      </c>
      <c r="AD90" s="70">
        <f>-4.3-13.9</f>
        <v>-18.2</v>
      </c>
      <c r="AE90" s="70">
        <f>-13.8-15</f>
        <v>-28.8</v>
      </c>
      <c r="AF90" s="123">
        <f>-21.2-29.8</f>
        <v>-51</v>
      </c>
      <c r="AG90" s="120">
        <v>240</v>
      </c>
      <c r="AH90" s="52">
        <f>IF(ABS(MAX(B90:AF90))&gt;ABS(MIN(B90:AF90)),MAX(B90:AF90),MIN(B90:AF90))</f>
        <v>62</v>
      </c>
      <c r="AI90" s="121">
        <f>INDEX($B$9:$AF$9,1,MATCH(AH90,B90:AF90,0))</f>
        <v>0.8125</v>
      </c>
    </row>
    <row r="91" spans="1:37" x14ac:dyDescent="0.25">
      <c r="A91" s="122" t="s">
        <v>91</v>
      </c>
      <c r="B91" s="83">
        <v>28.1</v>
      </c>
      <c r="C91" s="83">
        <v>25.2</v>
      </c>
      <c r="D91" s="83">
        <v>34.1</v>
      </c>
      <c r="E91" s="83">
        <v>25</v>
      </c>
      <c r="F91" s="83">
        <v>30.7</v>
      </c>
      <c r="G91" s="83">
        <v>32.4</v>
      </c>
      <c r="H91" s="83">
        <v>37.1</v>
      </c>
      <c r="I91" s="83">
        <v>43.8</v>
      </c>
      <c r="J91" s="83">
        <v>48.8</v>
      </c>
      <c r="K91" s="83">
        <v>48.1</v>
      </c>
      <c r="L91" s="83">
        <v>47.6</v>
      </c>
      <c r="M91" s="83">
        <v>45</v>
      </c>
      <c r="N91" s="83">
        <v>45.2</v>
      </c>
      <c r="O91" s="83">
        <v>46.8</v>
      </c>
      <c r="P91" s="83">
        <v>44.1</v>
      </c>
      <c r="Q91" s="83">
        <v>42.9</v>
      </c>
      <c r="R91" s="83">
        <v>49</v>
      </c>
      <c r="S91" s="83">
        <v>49</v>
      </c>
      <c r="T91" s="83">
        <v>46.2</v>
      </c>
      <c r="U91" s="83">
        <v>41.2</v>
      </c>
      <c r="V91" s="83">
        <v>34.9</v>
      </c>
      <c r="W91" s="83">
        <v>32.700000000000003</v>
      </c>
      <c r="X91" s="83">
        <v>36.799999999999997</v>
      </c>
      <c r="Y91" s="83">
        <v>34.700000000000003</v>
      </c>
      <c r="Z91" s="83">
        <v>42</v>
      </c>
      <c r="AA91" s="70">
        <v>45</v>
      </c>
      <c r="AB91" s="70">
        <v>44.6</v>
      </c>
      <c r="AC91" s="70">
        <v>39</v>
      </c>
      <c r="AD91" s="70">
        <v>34.1</v>
      </c>
      <c r="AE91" s="70">
        <v>25</v>
      </c>
      <c r="AF91" s="123">
        <v>25.2</v>
      </c>
      <c r="AG91" s="120">
        <v>60</v>
      </c>
      <c r="AH91" s="52">
        <f>IF(ABS(MAX(B91:AF91))&gt;ABS(MIN(B91:AF91)),MAX(B91:AF91),MIN(B91:AF91))</f>
        <v>49</v>
      </c>
      <c r="AI91" s="121">
        <f>INDEX($B$9:$AF$9,1,MATCH(AH91,B91:AF91,0))</f>
        <v>0.58333333333333304</v>
      </c>
    </row>
    <row r="92" spans="1:37" x14ac:dyDescent="0.25">
      <c r="A92" s="124" t="s">
        <v>92</v>
      </c>
      <c r="B92" s="85">
        <v>-78</v>
      </c>
      <c r="C92" s="85">
        <v>-44.8</v>
      </c>
      <c r="D92" s="85">
        <v>-108</v>
      </c>
      <c r="E92" s="85">
        <v>-110.5</v>
      </c>
      <c r="F92" s="85">
        <v>-104.2</v>
      </c>
      <c r="G92" s="85">
        <v>-95.6</v>
      </c>
      <c r="H92" s="85">
        <v>-87.2</v>
      </c>
      <c r="I92" s="85">
        <v>-78.900000000000006</v>
      </c>
      <c r="J92" s="85">
        <v>-70.599999999999994</v>
      </c>
      <c r="K92" s="85">
        <v>-58.5</v>
      </c>
      <c r="L92" s="85">
        <v>-46.3</v>
      </c>
      <c r="M92" s="85">
        <v>-58.9</v>
      </c>
      <c r="N92" s="85">
        <v>-60.7</v>
      </c>
      <c r="O92" s="85">
        <v>-60.9</v>
      </c>
      <c r="P92" s="85">
        <v>-60.7</v>
      </c>
      <c r="Q92" s="85">
        <v>-60.9</v>
      </c>
      <c r="R92" s="85">
        <v>-60.3</v>
      </c>
      <c r="S92" s="85">
        <v>-58.9</v>
      </c>
      <c r="T92" s="85">
        <v>-59.5</v>
      </c>
      <c r="U92" s="85">
        <v>-60</v>
      </c>
      <c r="V92" s="85">
        <v>-60.7</v>
      </c>
      <c r="W92" s="85">
        <v>-60.7</v>
      </c>
      <c r="X92" s="85">
        <v>-59.8</v>
      </c>
      <c r="Y92" s="85">
        <v>-60.4</v>
      </c>
      <c r="Z92" s="85">
        <v>-60.7</v>
      </c>
      <c r="AA92" s="125">
        <v>59</v>
      </c>
      <c r="AB92" s="125">
        <v>58</v>
      </c>
      <c r="AC92" s="125">
        <v>-56.7</v>
      </c>
      <c r="AD92" s="125">
        <v>-60.7</v>
      </c>
      <c r="AE92" s="125">
        <v>-60.3</v>
      </c>
      <c r="AF92" s="126">
        <v>-60</v>
      </c>
      <c r="AG92" s="127">
        <v>120</v>
      </c>
      <c r="AH92" s="52">
        <f>IF(ABS(MAX(B92:AF92))&gt;ABS(MIN(B92:AF92)),MAX(B92:AF92),MIN(B92:AF92))</f>
        <v>-110.5</v>
      </c>
      <c r="AI92" s="121">
        <f>INDEX($B$9:$AF$9,1,MATCH(AH92,B92:AF92,0))</f>
        <v>0.16666666666666699</v>
      </c>
    </row>
    <row r="93" spans="1:37" ht="15.75" thickBot="1" x14ac:dyDescent="0.3">
      <c r="A93" s="124" t="s">
        <v>93</v>
      </c>
      <c r="B93" s="85">
        <v>0</v>
      </c>
      <c r="C93" s="85">
        <v>46</v>
      </c>
      <c r="D93" s="85">
        <v>34.4</v>
      </c>
      <c r="E93" s="85">
        <v>38.5</v>
      </c>
      <c r="F93" s="85">
        <v>38</v>
      </c>
      <c r="G93" s="85">
        <v>33.700000000000003</v>
      </c>
      <c r="H93" s="85">
        <v>36.5</v>
      </c>
      <c r="I93" s="85">
        <v>52.9</v>
      </c>
      <c r="J93" s="85">
        <v>80.099999999999994</v>
      </c>
      <c r="K93" s="85">
        <v>88.7</v>
      </c>
      <c r="L93" s="85">
        <v>92.5</v>
      </c>
      <c r="M93" s="85">
        <v>55.9</v>
      </c>
      <c r="N93" s="85">
        <v>81.599999999999994</v>
      </c>
      <c r="O93" s="85">
        <v>80.7</v>
      </c>
      <c r="P93" s="85">
        <v>96.9</v>
      </c>
      <c r="Q93" s="85">
        <v>73</v>
      </c>
      <c r="R93" s="85">
        <v>103.1</v>
      </c>
      <c r="S93" s="85">
        <v>93.7</v>
      </c>
      <c r="T93" s="85">
        <v>71.3</v>
      </c>
      <c r="U93" s="85">
        <v>66.099999999999994</v>
      </c>
      <c r="V93" s="85">
        <v>61</v>
      </c>
      <c r="W93" s="85">
        <v>61</v>
      </c>
      <c r="X93" s="85">
        <v>62.2</v>
      </c>
      <c r="Y93" s="85">
        <v>56.9</v>
      </c>
      <c r="Z93" s="85">
        <v>83.8</v>
      </c>
      <c r="AA93" s="125">
        <v>92.2</v>
      </c>
      <c r="AB93" s="125">
        <v>81</v>
      </c>
      <c r="AC93" s="125">
        <v>36.5</v>
      </c>
      <c r="AD93" s="125">
        <v>30</v>
      </c>
      <c r="AE93" s="125">
        <v>22</v>
      </c>
      <c r="AF93" s="126">
        <v>15</v>
      </c>
      <c r="AG93" s="127"/>
      <c r="AH93" s="52">
        <f>IF(ABS(MAX(B93:AF93))&gt;ABS(MIN(B93:AF93)),MAX(B93:AF93),MIN(B93:AF93))</f>
        <v>103.1</v>
      </c>
      <c r="AI93" s="121">
        <f>INDEX($B$9:$AF$9,1,MATCH(AH93,B93:AF93,0))</f>
        <v>0.58333333333333304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1137.6399999999999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20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20)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20)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1024.54</v>
      </c>
      <c r="U203" s="173">
        <f t="shared" si="37"/>
        <v>1005.14</v>
      </c>
      <c r="V203" s="173">
        <f t="shared" si="37"/>
        <v>934.74</v>
      </c>
      <c r="W203" s="173">
        <f t="shared" si="37"/>
        <v>930.54</v>
      </c>
      <c r="X203" s="173">
        <f t="shared" si="37"/>
        <v>943.74</v>
      </c>
      <c r="Y203" s="173">
        <f t="shared" si="37"/>
        <v>953.44</v>
      </c>
      <c r="Z203" s="173">
        <f t="shared" si="37"/>
        <v>968.04</v>
      </c>
      <c r="AA203" s="173">
        <f t="shared" si="37"/>
        <v>989.14</v>
      </c>
      <c r="AB203" s="173">
        <f t="shared" si="37"/>
        <v>1043.74</v>
      </c>
      <c r="AC203" s="173">
        <f t="shared" si="37"/>
        <v>1041.24</v>
      </c>
      <c r="AD203" s="173">
        <f t="shared" si="37"/>
        <v>1086.4399999999998</v>
      </c>
      <c r="AE203" s="173">
        <f t="shared" si="37"/>
        <v>1137.6399999999999</v>
      </c>
      <c r="AF203" s="173">
        <f t="shared" si="37"/>
        <v>1191.6399999999999</v>
      </c>
      <c r="AG203" s="173">
        <f t="shared" si="37"/>
        <v>1194.54</v>
      </c>
      <c r="AH203" s="173">
        <f t="shared" si="37"/>
        <v>1235.3400000000001</v>
      </c>
      <c r="AI203" s="173">
        <f t="shared" si="37"/>
        <v>1244.1399999999999</v>
      </c>
      <c r="AJ203" s="173">
        <f t="shared" si="37"/>
        <v>1216.6399999999999</v>
      </c>
      <c r="AK203" s="173">
        <f t="shared" si="37"/>
        <v>1186.74</v>
      </c>
      <c r="AL203" s="173">
        <f t="shared" si="37"/>
        <v>1214.24</v>
      </c>
      <c r="AM203" s="173">
        <f t="shared" si="37"/>
        <v>1192.1399999999999</v>
      </c>
      <c r="AN203" s="173">
        <f t="shared" si="37"/>
        <v>1140.1399999999999</v>
      </c>
      <c r="AO203" s="173">
        <f t="shared" si="37"/>
        <v>1152.3399999999999</v>
      </c>
      <c r="AP203" s="173">
        <f t="shared" si="37"/>
        <v>1153.6399999999999</v>
      </c>
      <c r="AQ203" s="173">
        <f t="shared" si="37"/>
        <v>1210.3400000000001</v>
      </c>
      <c r="AR203" s="173">
        <f t="shared" si="37"/>
        <v>1297.6399999999999</v>
      </c>
      <c r="AS203" s="173">
        <f t="shared" si="37"/>
        <v>1334.94</v>
      </c>
      <c r="AT203" s="173">
        <f t="shared" si="37"/>
        <v>1320.8400000000001</v>
      </c>
      <c r="AU203" s="173">
        <f t="shared" si="37"/>
        <v>1307.3400000000001</v>
      </c>
      <c r="AV203" s="173">
        <f t="shared" si="37"/>
        <v>1222.94</v>
      </c>
      <c r="AW203" s="173">
        <f t="shared" si="37"/>
        <v>1143.8400000000001</v>
      </c>
      <c r="AX203" s="173">
        <f t="shared" si="37"/>
        <v>1110.54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872" priority="202">
      <formula>S$9&gt;=20/24</formula>
    </cfRule>
    <cfRule type="expression" dxfId="2871" priority="203">
      <formula>AND(S$9&gt;=14/24,S$9&lt;20/24)</formula>
    </cfRule>
    <cfRule type="expression" dxfId="2870" priority="204">
      <formula>AND(S$9&gt;=8/24,S$9&lt;14/24)</formula>
    </cfRule>
    <cfRule type="expression" dxfId="2869" priority="205">
      <formula>S$9&lt;8/24</formula>
    </cfRule>
  </conditionalFormatting>
  <conditionalFormatting sqref="B8:AF10 AA76:AF76 B76:Q76 L37:Z38 L36:Q36 B53:AF53 B77:AF77 C183:AF189 M42 N40:Q42 L34:Q34 M43:Q45 L39:Q39 AA78:AF85 AD54:AF57 B64 B65:AF75 M64:N64 B54:K58 N55:N63 L55:M58 N42:N45 M36:N39 S55:T56 O36:P45 Q38:Q45 O55:R64 B78:S85 T79:Z85 R36:AC45 L50:AF52 Z12:AF12">
    <cfRule type="expression" dxfId="2868" priority="198">
      <formula>B$9&gt;=20/24</formula>
    </cfRule>
    <cfRule type="expression" dxfId="2867" priority="199">
      <formula>AND(B$9&gt;=14/24,B$9&lt;20/24)</formula>
    </cfRule>
    <cfRule type="expression" dxfId="2866" priority="200">
      <formula>AND(B$9&gt;=8/24,B$9&lt;14/24)</formula>
    </cfRule>
    <cfRule type="expression" dxfId="2865" priority="201">
      <formula>B$9&lt;8/24</formula>
    </cfRule>
  </conditionalFormatting>
  <conditionalFormatting sqref="B181:AF181">
    <cfRule type="expression" dxfId="2864" priority="194">
      <formula>B$9&gt;=20/24</formula>
    </cfRule>
    <cfRule type="expression" dxfId="2863" priority="195">
      <formula>AND(B$9&gt;=14/24,B$9&lt;20/24)</formula>
    </cfRule>
    <cfRule type="expression" dxfId="2862" priority="196">
      <formula>AND(B$9&gt;=8/24,B$9&lt;14/24)</formula>
    </cfRule>
    <cfRule type="expression" dxfId="2861" priority="197">
      <formula>B$9&lt;8/24</formula>
    </cfRule>
  </conditionalFormatting>
  <conditionalFormatting sqref="AL4:AL6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2860" priority="189">
      <formula>L$9&gt;=20/24</formula>
    </cfRule>
    <cfRule type="expression" dxfId="2859" priority="190">
      <formula>AND(L$9&gt;=14/24,L$9&lt;20/24)</formula>
    </cfRule>
    <cfRule type="expression" dxfId="2858" priority="191">
      <formula>AND(L$9&gt;=8/24,L$9&lt;14/24)</formula>
    </cfRule>
    <cfRule type="expression" dxfId="2857" priority="192">
      <formula>L$9&lt;8/24</formula>
    </cfRule>
  </conditionalFormatting>
  <conditionalFormatting sqref="L40:AC41">
    <cfRule type="expression" dxfId="2856" priority="185">
      <formula>L$9&gt;=20/24</formula>
    </cfRule>
    <cfRule type="expression" dxfId="2855" priority="186">
      <formula>AND(L$9&gt;=14/24,L$9&lt;20/24)</formula>
    </cfRule>
    <cfRule type="expression" dxfId="2854" priority="187">
      <formula>AND(L$9&gt;=8/24,L$9&lt;14/24)</formula>
    </cfRule>
    <cfRule type="expression" dxfId="2853" priority="188">
      <formula>L$9&lt;8/24</formula>
    </cfRule>
  </conditionalFormatting>
  <conditionalFormatting sqref="R36:AC36">
    <cfRule type="expression" dxfId="2852" priority="177">
      <formula>R$9&gt;=20/24</formula>
    </cfRule>
    <cfRule type="expression" dxfId="2851" priority="178">
      <formula>AND(R$9&gt;=14/24,R$9&lt;20/24)</formula>
    </cfRule>
    <cfRule type="expression" dxfId="2850" priority="179">
      <formula>AND(R$9&gt;=8/24,R$9&lt;14/24)</formula>
    </cfRule>
    <cfRule type="expression" dxfId="2849" priority="180">
      <formula>R$9&lt;8/24</formula>
    </cfRule>
  </conditionalFormatting>
  <conditionalFormatting sqref="S54:AC54">
    <cfRule type="expression" dxfId="2848" priority="173">
      <formula>S$9&gt;=20/24</formula>
    </cfRule>
    <cfRule type="expression" dxfId="2847" priority="174">
      <formula>AND(S$9&gt;=14/24,S$9&lt;20/24)</formula>
    </cfRule>
    <cfRule type="expression" dxfId="2846" priority="175">
      <formula>AND(S$9&gt;=8/24,S$9&lt;14/24)</formula>
    </cfRule>
    <cfRule type="expression" dxfId="2845" priority="176">
      <formula>S$9&lt;8/24</formula>
    </cfRule>
  </conditionalFormatting>
  <conditionalFormatting sqref="R76:Z76">
    <cfRule type="expression" dxfId="2844" priority="169">
      <formula>R$9&gt;=20/24</formula>
    </cfRule>
    <cfRule type="expression" dxfId="2843" priority="170">
      <formula>AND(R$9&gt;=14/24,R$9&lt;20/24)</formula>
    </cfRule>
    <cfRule type="expression" dxfId="2842" priority="171">
      <formula>AND(R$9&gt;=8/24,R$9&lt;14/24)</formula>
    </cfRule>
    <cfRule type="expression" dxfId="2841" priority="172">
      <formula>R$9&lt;8/24</formula>
    </cfRule>
  </conditionalFormatting>
  <conditionalFormatting sqref="T78:Z78">
    <cfRule type="expression" dxfId="2840" priority="165">
      <formula>T$9&gt;=20/24</formula>
    </cfRule>
    <cfRule type="expression" dxfId="2839" priority="166">
      <formula>AND(T$9&gt;=14/24,T$9&lt;20/24)</formula>
    </cfRule>
    <cfRule type="expression" dxfId="2838" priority="167">
      <formula>AND(T$9&gt;=8/24,T$9&lt;14/24)</formula>
    </cfRule>
    <cfRule type="expression" dxfId="2837" priority="168">
      <formula>T$9&lt;8/24</formula>
    </cfRule>
  </conditionalFormatting>
  <conditionalFormatting sqref="L12:Y14 Z13:AF14 L16:AF17 L19:AF19 L21:AF31">
    <cfRule type="expression" dxfId="2836" priority="161">
      <formula>L$9&gt;=20/24</formula>
    </cfRule>
    <cfRule type="expression" dxfId="2835" priority="162">
      <formula>AND(L$9&gt;=14/24,L$9&lt;20/24)</formula>
    </cfRule>
    <cfRule type="expression" dxfId="2834" priority="163">
      <formula>AND(L$9&gt;=8/24,L$9&lt;14/24)</formula>
    </cfRule>
    <cfRule type="expression" dxfId="2833" priority="164">
      <formula>L$9&lt;8/24</formula>
    </cfRule>
  </conditionalFormatting>
  <conditionalFormatting sqref="L46:AC46">
    <cfRule type="expression" dxfId="2832" priority="157">
      <formula>L$9&gt;=20/24</formula>
    </cfRule>
    <cfRule type="expression" dxfId="2831" priority="158">
      <formula>AND(L$9&gt;=14/24,L$9&lt;20/24)</formula>
    </cfRule>
    <cfRule type="expression" dxfId="2830" priority="159">
      <formula>AND(L$9&gt;=8/24,L$9&lt;14/24)</formula>
    </cfRule>
    <cfRule type="expression" dxfId="2829" priority="160">
      <formula>L$9&lt;8/24</formula>
    </cfRule>
  </conditionalFormatting>
  <conditionalFormatting sqref="L47:AC47">
    <cfRule type="expression" dxfId="2828" priority="153">
      <formula>L$9&gt;=20/24</formula>
    </cfRule>
    <cfRule type="expression" dxfId="2827" priority="154">
      <formula>AND(L$9&gt;=14/24,L$9&lt;20/24)</formula>
    </cfRule>
    <cfRule type="expression" dxfId="2826" priority="155">
      <formula>AND(L$9&gt;=8/24,L$9&lt;14/24)</formula>
    </cfRule>
    <cfRule type="expression" dxfId="2825" priority="156">
      <formula>L$9&lt;8/24</formula>
    </cfRule>
  </conditionalFormatting>
  <conditionalFormatting sqref="L42:AC45">
    <cfRule type="expression" dxfId="2824" priority="149">
      <formula>L$9&gt;=20/24</formula>
    </cfRule>
    <cfRule type="expression" dxfId="2823" priority="150">
      <formula>AND(L$9&gt;=14/24,L$9&lt;20/24)</formula>
    </cfRule>
    <cfRule type="expression" dxfId="2822" priority="151">
      <formula>AND(L$9&gt;=8/24,L$9&lt;14/24)</formula>
    </cfRule>
    <cfRule type="expression" dxfId="2821" priority="152">
      <formula>L$9&lt;8/24</formula>
    </cfRule>
  </conditionalFormatting>
  <conditionalFormatting sqref="R34:AD34">
    <cfRule type="expression" dxfId="2820" priority="145">
      <formula>R$9&gt;=20/24</formula>
    </cfRule>
    <cfRule type="expression" dxfId="2819" priority="146">
      <formula>AND(R$9&gt;=14/24,R$9&lt;20/24)</formula>
    </cfRule>
    <cfRule type="expression" dxfId="2818" priority="147">
      <formula>AND(R$9&gt;=8/24,R$9&lt;14/24)</formula>
    </cfRule>
    <cfRule type="expression" dxfId="2817" priority="148">
      <formula>R$9&lt;8/24</formula>
    </cfRule>
  </conditionalFormatting>
  <conditionalFormatting sqref="R39:AC45">
    <cfRule type="expression" dxfId="2816" priority="137">
      <formula>R$9&gt;=20/24</formula>
    </cfRule>
    <cfRule type="expression" dxfId="2815" priority="138">
      <formula>AND(R$9&gt;=14/24,R$9&lt;20/24)</formula>
    </cfRule>
    <cfRule type="expression" dxfId="2814" priority="139">
      <formula>AND(R$9&gt;=8/24,R$9&lt;14/24)</formula>
    </cfRule>
    <cfRule type="expression" dxfId="2813" priority="140">
      <formula>R$9&lt;8/24</formula>
    </cfRule>
  </conditionalFormatting>
  <conditionalFormatting sqref="R46:AC46">
    <cfRule type="expression" dxfId="2812" priority="133">
      <formula>R$9&gt;=20/24</formula>
    </cfRule>
    <cfRule type="expression" dxfId="2811" priority="134">
      <formula>AND(R$9&gt;=14/24,R$9&lt;20/24)</formula>
    </cfRule>
    <cfRule type="expression" dxfId="2810" priority="135">
      <formula>AND(R$9&gt;=8/24,R$9&lt;14/24)</formula>
    </cfRule>
    <cfRule type="expression" dxfId="2809" priority="136">
      <formula>R$9&lt;8/24</formula>
    </cfRule>
  </conditionalFormatting>
  <conditionalFormatting sqref="R47:AC47">
    <cfRule type="expression" dxfId="2808" priority="129">
      <formula>R$9&gt;=20/24</formula>
    </cfRule>
    <cfRule type="expression" dxfId="2807" priority="130">
      <formula>AND(R$9&gt;=14/24,R$9&lt;20/24)</formula>
    </cfRule>
    <cfRule type="expression" dxfId="2806" priority="131">
      <formula>AND(R$9&gt;=8/24,R$9&lt;14/24)</formula>
    </cfRule>
    <cfRule type="expression" dxfId="2805" priority="132">
      <formula>R$9&lt;8/24</formula>
    </cfRule>
  </conditionalFormatting>
  <conditionalFormatting sqref="AD58:AF64 S57:AC64">
    <cfRule type="expression" dxfId="2804" priority="125">
      <formula>S$9&gt;=20/24</formula>
    </cfRule>
    <cfRule type="expression" dxfId="2803" priority="126">
      <formula>AND(S$9&gt;=14/24,S$9&lt;20/24)</formula>
    </cfRule>
    <cfRule type="expression" dxfId="2802" priority="127">
      <formula>AND(S$9&gt;=8/24,S$9&lt;14/24)</formula>
    </cfRule>
    <cfRule type="expression" dxfId="2801" priority="128">
      <formula>S$9&lt;8/24</formula>
    </cfRule>
  </conditionalFormatting>
  <conditionalFormatting sqref="AA89:AF92">
    <cfRule type="expression" dxfId="2800" priority="121">
      <formula>AA$9&gt;=20/24</formula>
    </cfRule>
    <cfRule type="expression" dxfId="2799" priority="122">
      <formula>AND(AA$9&gt;=14/24,AA$9&lt;20/24)</formula>
    </cfRule>
    <cfRule type="expression" dxfId="2798" priority="123">
      <formula>AND(AA$9&gt;=8/24,AA$9&lt;14/24)</formula>
    </cfRule>
    <cfRule type="expression" dxfId="2797" priority="124">
      <formula>AA$9&lt;8/24</formula>
    </cfRule>
  </conditionalFormatting>
  <conditionalFormatting sqref="H60:H64 D59:H59 B59:C63 I59:K64">
    <cfRule type="expression" dxfId="2796" priority="117">
      <formula>B$9&gt;=20/24</formula>
    </cfRule>
    <cfRule type="expression" dxfId="2795" priority="118">
      <formula>AND(B$9&gt;=14/24,B$9&lt;20/24)</formula>
    </cfRule>
    <cfRule type="expression" dxfId="2794" priority="119">
      <formula>AND(B$9&gt;=8/24,B$9&lt;14/24)</formula>
    </cfRule>
    <cfRule type="expression" dxfId="2793" priority="120">
      <formula>B$9&lt;8/24</formula>
    </cfRule>
  </conditionalFormatting>
  <conditionalFormatting sqref="B89:K92">
    <cfRule type="expression" dxfId="2792" priority="113">
      <formula>B$9&gt;=20/24</formula>
    </cfRule>
    <cfRule type="expression" dxfId="2791" priority="114">
      <formula>AND(B$9&gt;=14/24,B$9&lt;20/24)</formula>
    </cfRule>
    <cfRule type="expression" dxfId="2790" priority="115">
      <formula>AND(B$9&gt;=8/24,B$9&lt;14/24)</formula>
    </cfRule>
    <cfRule type="expression" dxfId="2789" priority="116">
      <formula>B$9&lt;8/24</formula>
    </cfRule>
  </conditionalFormatting>
  <conditionalFormatting sqref="L89:R92">
    <cfRule type="expression" dxfId="2788" priority="109">
      <formula>L$9&gt;=20/24</formula>
    </cfRule>
    <cfRule type="expression" dxfId="2787" priority="110">
      <formula>AND(L$9&gt;=14/24,L$9&lt;20/24)</formula>
    </cfRule>
    <cfRule type="expression" dxfId="2786" priority="111">
      <formula>AND(L$9&gt;=8/24,L$9&lt;14/24)</formula>
    </cfRule>
    <cfRule type="expression" dxfId="2785" priority="112">
      <formula>L$9&lt;8/24</formula>
    </cfRule>
  </conditionalFormatting>
  <conditionalFormatting sqref="S89:Z92">
    <cfRule type="expression" dxfId="2784" priority="105">
      <formula>S$9&gt;=20/24</formula>
    </cfRule>
    <cfRule type="expression" dxfId="2783" priority="106">
      <formula>AND(S$9&gt;=14/24,S$9&lt;20/24)</formula>
    </cfRule>
    <cfRule type="expression" dxfId="2782" priority="107">
      <formula>AND(S$9&gt;=8/24,S$9&lt;14/24)</formula>
    </cfRule>
    <cfRule type="expression" dxfId="2781" priority="108">
      <formula>S$9&lt;8/24</formula>
    </cfRule>
  </conditionalFormatting>
  <conditionalFormatting sqref="B29:G29 B25:G25 B21:L23 I31:J31 H24:J30 K24:L31 B34:AF53 B16:AF17 B19:AF19 B12:AF14 M21:AF31">
    <cfRule type="expression" dxfId="2780" priority="104">
      <formula>B12&gt;$AG12</formula>
    </cfRule>
  </conditionalFormatting>
  <conditionalFormatting sqref="T202:AX202">
    <cfRule type="expression" dxfId="2779" priority="100">
      <formula>T$9&gt;=20/24</formula>
    </cfRule>
    <cfRule type="expression" dxfId="2778" priority="101">
      <formula>AND(T$9&gt;=14/24,T$9&lt;20/24)</formula>
    </cfRule>
    <cfRule type="expression" dxfId="2777" priority="102">
      <formula>AND(T$9&gt;=8/24,T$9&lt;14/24)</formula>
    </cfRule>
    <cfRule type="expression" dxfId="2776" priority="103">
      <formula>T$9&lt;8/24</formula>
    </cfRule>
  </conditionalFormatting>
  <conditionalFormatting sqref="A12:A14 A94:A100 A16:A17 A21:A31 A106:A143 A102:A104 A146:A190 A19 A33:A92">
    <cfRule type="expression" dxfId="2775" priority="99">
      <formula>$AH12=0</formula>
    </cfRule>
  </conditionalFormatting>
  <conditionalFormatting sqref="AA93:AF93">
    <cfRule type="expression" dxfId="2774" priority="95">
      <formula>AA$9&gt;=20/24</formula>
    </cfRule>
    <cfRule type="expression" dxfId="2773" priority="96">
      <formula>AND(AA$9&gt;=14/24,AA$9&lt;20/24)</formula>
    </cfRule>
    <cfRule type="expression" dxfId="2772" priority="97">
      <formula>AND(AA$9&gt;=8/24,AA$9&lt;14/24)</formula>
    </cfRule>
    <cfRule type="expression" dxfId="2771" priority="98">
      <formula>AA$9&lt;8/24</formula>
    </cfRule>
  </conditionalFormatting>
  <conditionalFormatting sqref="B93:K93">
    <cfRule type="expression" dxfId="2770" priority="91">
      <formula>B$9&gt;=20/24</formula>
    </cfRule>
    <cfRule type="expression" dxfId="2769" priority="92">
      <formula>AND(B$9&gt;=14/24,B$9&lt;20/24)</formula>
    </cfRule>
    <cfRule type="expression" dxfId="2768" priority="93">
      <formula>AND(B$9&gt;=8/24,B$9&lt;14/24)</formula>
    </cfRule>
    <cfRule type="expression" dxfId="2767" priority="94">
      <formula>B$9&lt;8/24</formula>
    </cfRule>
  </conditionalFormatting>
  <conditionalFormatting sqref="L93:R93">
    <cfRule type="expression" dxfId="2766" priority="87">
      <formula>L$9&gt;=20/24</formula>
    </cfRule>
    <cfRule type="expression" dxfId="2765" priority="88">
      <formula>AND(L$9&gt;=14/24,L$9&lt;20/24)</formula>
    </cfRule>
    <cfRule type="expression" dxfId="2764" priority="89">
      <formula>AND(L$9&gt;=8/24,L$9&lt;14/24)</formula>
    </cfRule>
    <cfRule type="expression" dxfId="2763" priority="90">
      <formula>L$9&lt;8/24</formula>
    </cfRule>
  </conditionalFormatting>
  <conditionalFormatting sqref="S93:Z93">
    <cfRule type="expression" dxfId="2762" priority="83">
      <formula>S$9&gt;=20/24</formula>
    </cfRule>
    <cfRule type="expression" dxfId="2761" priority="84">
      <formula>AND(S$9&gt;=14/24,S$9&lt;20/24)</formula>
    </cfRule>
    <cfRule type="expression" dxfId="2760" priority="85">
      <formula>AND(S$9&gt;=8/24,S$9&lt;14/24)</formula>
    </cfRule>
    <cfRule type="expression" dxfId="2759" priority="86">
      <formula>S$9&lt;8/24</formula>
    </cfRule>
  </conditionalFormatting>
  <conditionalFormatting sqref="A93">
    <cfRule type="expression" dxfId="2758" priority="82">
      <formula>$AH93=0</formula>
    </cfRule>
  </conditionalFormatting>
  <conditionalFormatting sqref="B24:D24 B30:D31 B26:D28 E31:H31">
    <cfRule type="expression" dxfId="2757" priority="78">
      <formula>B$9&gt;=20/24</formula>
    </cfRule>
    <cfRule type="expression" dxfId="2756" priority="79">
      <formula>AND(B$9&gt;=14/24,B$9&lt;20/24)</formula>
    </cfRule>
    <cfRule type="expression" dxfId="2755" priority="80">
      <formula>AND(B$9&gt;=8/24,B$9&lt;14/24)</formula>
    </cfRule>
    <cfRule type="expression" dxfId="2754" priority="81">
      <formula>B$9&lt;8/24</formula>
    </cfRule>
  </conditionalFormatting>
  <conditionalFormatting sqref="B33:AF33 B24:D24 B30:D31 B26:D28 E31:H31">
    <cfRule type="expression" dxfId="2753" priority="77">
      <formula>B24&gt;$AG24</formula>
    </cfRule>
  </conditionalFormatting>
  <conditionalFormatting sqref="B33:AF33">
    <cfRule type="expression" dxfId="2752" priority="73">
      <formula>B$9&gt;=20/24</formula>
    </cfRule>
    <cfRule type="expression" dxfId="2751" priority="74">
      <formula>AND(B$9&gt;=14/24,B$9&lt;20/24)</formula>
    </cfRule>
    <cfRule type="expression" dxfId="2750" priority="75">
      <formula>AND(B$9&gt;=8/24,B$9&lt;14/24)</formula>
    </cfRule>
    <cfRule type="expression" dxfId="2749" priority="76">
      <formula>B$9&lt;8/24</formula>
    </cfRule>
  </conditionalFormatting>
  <conditionalFormatting sqref="E24:G24 E30:G30 E26:G28">
    <cfRule type="expression" dxfId="2748" priority="69">
      <formula>E$9&gt;=20/24</formula>
    </cfRule>
    <cfRule type="expression" dxfId="2747" priority="70">
      <formula>AND(E$9&gt;=14/24,E$9&lt;20/24)</formula>
    </cfRule>
    <cfRule type="expression" dxfId="2746" priority="71">
      <formula>AND(E$9&gt;=8/24,E$9&lt;14/24)</formula>
    </cfRule>
    <cfRule type="expression" dxfId="2745" priority="72">
      <formula>E$9&lt;8/24</formula>
    </cfRule>
  </conditionalFormatting>
  <conditionalFormatting sqref="E24:G24 E30:G30 E26:G28">
    <cfRule type="expression" dxfId="2744" priority="68">
      <formula>E24&gt;$AG24</formula>
    </cfRule>
  </conditionalFormatting>
  <conditionalFormatting sqref="C64:G64 D60:G63">
    <cfRule type="expression" dxfId="2743" priority="64">
      <formula>C$9&gt;=20/24</formula>
    </cfRule>
    <cfRule type="expression" dxfId="2742" priority="65">
      <formula>AND(C$9&gt;=14/24,C$9&lt;20/24)</formula>
    </cfRule>
    <cfRule type="expression" dxfId="2741" priority="66">
      <formula>AND(C$9&gt;=8/24,C$9&lt;14/24)</formula>
    </cfRule>
    <cfRule type="expression" dxfId="2740" priority="67">
      <formula>C$9&lt;8/24</formula>
    </cfRule>
  </conditionalFormatting>
  <conditionalFormatting sqref="L59:L64 M59:M63">
    <cfRule type="expression" dxfId="2739" priority="60">
      <formula>L$9&gt;=20/24</formula>
    </cfRule>
    <cfRule type="expression" dxfId="2738" priority="61">
      <formula>AND(L$9&gt;=14/24,L$9&lt;20/24)</formula>
    </cfRule>
    <cfRule type="expression" dxfId="2737" priority="62">
      <formula>AND(L$9&gt;=8/24,L$9&lt;14/24)</formula>
    </cfRule>
    <cfRule type="expression" dxfId="2736" priority="63">
      <formula>L$9&lt;8/24</formula>
    </cfRule>
  </conditionalFormatting>
  <conditionalFormatting sqref="AL15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L15:AF15">
    <cfRule type="expression" dxfId="2735" priority="51">
      <formula>L$9&gt;=20/24</formula>
    </cfRule>
    <cfRule type="expression" dxfId="2734" priority="52">
      <formula>AND(L$9&gt;=14/24,L$9&lt;20/24)</formula>
    </cfRule>
    <cfRule type="expression" dxfId="2733" priority="53">
      <formula>AND(L$9&gt;=8/24,L$9&lt;14/24)</formula>
    </cfRule>
    <cfRule type="expression" dxfId="2732" priority="54">
      <formula>L$9&lt;8/24</formula>
    </cfRule>
  </conditionalFormatting>
  <conditionalFormatting sqref="B15:AF15">
    <cfRule type="expression" dxfId="2731" priority="46">
      <formula>B15&gt;$AG15</formula>
    </cfRule>
  </conditionalFormatting>
  <conditionalFormatting sqref="A15">
    <cfRule type="expression" dxfId="2730" priority="45">
      <formula>$AH15=0</formula>
    </cfRule>
  </conditionalFormatting>
  <conditionalFormatting sqref="AL20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L20:AF20">
    <cfRule type="expression" dxfId="2729" priority="40">
      <formula>L$9&gt;=20/24</formula>
    </cfRule>
    <cfRule type="expression" dxfId="2728" priority="41">
      <formula>AND(L$9&gt;=14/24,L$9&lt;20/24)</formula>
    </cfRule>
    <cfRule type="expression" dxfId="2727" priority="42">
      <formula>AND(L$9&gt;=8/24,L$9&lt;14/24)</formula>
    </cfRule>
    <cfRule type="expression" dxfId="2726" priority="43">
      <formula>L$9&lt;8/24</formula>
    </cfRule>
  </conditionalFormatting>
  <conditionalFormatting sqref="B20:AF20">
    <cfRule type="expression" dxfId="2725" priority="39">
      <formula>B20&gt;$AG20</formula>
    </cfRule>
  </conditionalFormatting>
  <conditionalFormatting sqref="A20">
    <cfRule type="expression" dxfId="2724" priority="38">
      <formula>$AH20=0</formula>
    </cfRule>
  </conditionalFormatting>
  <conditionalFormatting sqref="A105">
    <cfRule type="expression" dxfId="2723" priority="37">
      <formula>$AH105=0</formula>
    </cfRule>
  </conditionalFormatting>
  <conditionalFormatting sqref="A101">
    <cfRule type="expression" dxfId="2722" priority="36">
      <formula>$AH101=0</formula>
    </cfRule>
  </conditionalFormatting>
  <conditionalFormatting sqref="A144:A145">
    <cfRule type="expression" dxfId="2721" priority="35">
      <formula>$AH144=0</formula>
    </cfRule>
  </conditionalFormatting>
  <conditionalFormatting sqref="AL18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L18:AF18">
    <cfRule type="expression" dxfId="2720" priority="30">
      <formula>L$9&gt;=20/24</formula>
    </cfRule>
    <cfRule type="expression" dxfId="2719" priority="31">
      <formula>AND(L$9&gt;=14/24,L$9&lt;20/24)</formula>
    </cfRule>
    <cfRule type="expression" dxfId="2718" priority="32">
      <formula>AND(L$9&gt;=8/24,L$9&lt;14/24)</formula>
    </cfRule>
    <cfRule type="expression" dxfId="2717" priority="33">
      <formula>L$9&lt;8/24</formula>
    </cfRule>
  </conditionalFormatting>
  <conditionalFormatting sqref="B18:AF18">
    <cfRule type="expression" dxfId="2716" priority="29">
      <formula>B18&gt;$AG18</formula>
    </cfRule>
  </conditionalFormatting>
  <conditionalFormatting sqref="A18">
    <cfRule type="expression" dxfId="2715" priority="28">
      <formula>$AH18=0</formula>
    </cfRule>
  </conditionalFormatting>
  <conditionalFormatting sqref="AL11">
    <cfRule type="iconSet" priority="27">
      <iconSet iconSet="3TrafficLights2" reverse="1">
        <cfvo type="percent" val="0"/>
        <cfvo type="num" val="1"/>
        <cfvo type="num" val="1"/>
      </iconSet>
    </cfRule>
  </conditionalFormatting>
  <conditionalFormatting sqref="L11:AF11">
    <cfRule type="expression" dxfId="2714" priority="23">
      <formula>L$9&gt;=20/24</formula>
    </cfRule>
    <cfRule type="expression" dxfId="2713" priority="24">
      <formula>AND(L$9&gt;=14/24,L$9&lt;20/24)</formula>
    </cfRule>
    <cfRule type="expression" dxfId="2712" priority="25">
      <formula>AND(L$9&gt;=8/24,L$9&lt;14/24)</formula>
    </cfRule>
    <cfRule type="expression" dxfId="2711" priority="26">
      <formula>L$9&lt;8/24</formula>
    </cfRule>
  </conditionalFormatting>
  <conditionalFormatting sqref="B11:AF11">
    <cfRule type="expression" dxfId="2710" priority="22">
      <formula>B11&gt;$AG11</formula>
    </cfRule>
  </conditionalFormatting>
  <conditionalFormatting sqref="A11">
    <cfRule type="expression" dxfId="2709" priority="21">
      <formula>$AH11=0</formula>
    </cfRule>
  </conditionalFormatting>
  <conditionalFormatting sqref="L32:AF32">
    <cfRule type="expression" dxfId="2708" priority="17">
      <formula>L$9&gt;=20/24</formula>
    </cfRule>
    <cfRule type="expression" dxfId="2707" priority="18">
      <formula>AND(L$9&gt;=14/24,L$9&lt;20/24)</formula>
    </cfRule>
    <cfRule type="expression" dxfId="2706" priority="19">
      <formula>AND(L$9&gt;=8/24,L$9&lt;14/24)</formula>
    </cfRule>
    <cfRule type="expression" dxfId="2705" priority="20">
      <formula>L$9&lt;8/24</formula>
    </cfRule>
  </conditionalFormatting>
  <conditionalFormatting sqref="H32:AF32">
    <cfRule type="expression" dxfId="2704" priority="12">
      <formula>H32&gt;$AG32</formula>
    </cfRule>
  </conditionalFormatting>
  <conditionalFormatting sqref="A32">
    <cfRule type="expression" dxfId="2703" priority="11">
      <formula>$AH32=0</formula>
    </cfRule>
  </conditionalFormatting>
  <conditionalFormatting sqref="B32:G32">
    <cfRule type="expression" dxfId="2702" priority="7">
      <formula>B$9&gt;=20/24</formula>
    </cfRule>
    <cfRule type="expression" dxfId="2701" priority="8">
      <formula>AND(B$9&gt;=14/24,B$9&lt;20/24)</formula>
    </cfRule>
    <cfRule type="expression" dxfId="2700" priority="9">
      <formula>AND(B$9&gt;=8/24,B$9&lt;14/24)</formula>
    </cfRule>
    <cfRule type="expression" dxfId="2699" priority="10">
      <formula>B$9&lt;8/24</formula>
    </cfRule>
  </conditionalFormatting>
  <conditionalFormatting sqref="B32:G32">
    <cfRule type="expression" dxfId="2698" priority="6">
      <formula>B32&gt;$AG32</formula>
    </cfRule>
  </conditionalFormatting>
  <conditionalFormatting sqref="AG48">
    <cfRule type="expression" dxfId="2697" priority="5">
      <formula>AG48&gt;$AG48</formula>
    </cfRule>
  </conditionalFormatting>
  <conditionalFormatting sqref="AA55:AC56">
    <cfRule type="expression" dxfId="2696" priority="1">
      <formula>AA$9&gt;=20/24</formula>
    </cfRule>
    <cfRule type="expression" dxfId="2695" priority="2">
      <formula>AND(AA$9&gt;=14/24,AA$9&lt;20/24)</formula>
    </cfRule>
    <cfRule type="expression" dxfId="2694" priority="3">
      <formula>AND(AA$9&gt;=8/24,AA$9&lt;14/24)</formula>
    </cfRule>
    <cfRule type="expression" dxfId="2693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AD55" sqref="AD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21</v>
      </c>
      <c r="D4" s="257">
        <f ca="1">IFERROR(DATE(2021,5,14)+C4,"")</f>
        <v>44351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229.1</v>
      </c>
      <c r="C5" s="32">
        <f t="shared" ref="C5:AF5" si="0">C65</f>
        <v>215.9</v>
      </c>
      <c r="D5" s="32">
        <f t="shared" si="0"/>
        <v>203.5</v>
      </c>
      <c r="E5" s="32">
        <f t="shared" si="0"/>
        <v>184.2</v>
      </c>
      <c r="F5" s="32">
        <f t="shared" si="0"/>
        <v>164.1</v>
      </c>
      <c r="G5" s="32">
        <f t="shared" si="0"/>
        <v>164</v>
      </c>
      <c r="H5" s="32">
        <f t="shared" si="0"/>
        <v>150</v>
      </c>
      <c r="I5" s="32">
        <f t="shared" si="0"/>
        <v>128</v>
      </c>
      <c r="J5" s="32">
        <f t="shared" si="0"/>
        <v>155</v>
      </c>
      <c r="K5" s="32">
        <f t="shared" si="0"/>
        <v>203</v>
      </c>
      <c r="L5" s="32">
        <f t="shared" si="0"/>
        <v>235.1</v>
      </c>
      <c r="M5" s="32">
        <f t="shared" si="0"/>
        <v>265.39999999999998</v>
      </c>
      <c r="N5" s="32">
        <f t="shared" si="0"/>
        <v>334.29999999999995</v>
      </c>
      <c r="O5" s="32">
        <f t="shared" si="0"/>
        <v>347.9</v>
      </c>
      <c r="P5" s="32">
        <f t="shared" si="0"/>
        <v>357.8</v>
      </c>
      <c r="Q5" s="32">
        <f t="shared" si="0"/>
        <v>334.9</v>
      </c>
      <c r="R5" s="32">
        <f t="shared" si="0"/>
        <v>327.3</v>
      </c>
      <c r="S5" s="32">
        <f t="shared" si="0"/>
        <v>355.9</v>
      </c>
      <c r="T5" s="32">
        <f t="shared" si="0"/>
        <v>301</v>
      </c>
      <c r="U5" s="32">
        <f t="shared" si="0"/>
        <v>289.39999999999998</v>
      </c>
      <c r="V5" s="32">
        <f t="shared" si="0"/>
        <v>220.3</v>
      </c>
      <c r="W5" s="32">
        <f t="shared" si="0"/>
        <v>245.9</v>
      </c>
      <c r="X5" s="32">
        <f t="shared" si="0"/>
        <v>245.9</v>
      </c>
      <c r="Y5" s="32">
        <f t="shared" si="0"/>
        <v>258.39999999999998</v>
      </c>
      <c r="Z5" s="32">
        <f t="shared" si="0"/>
        <v>341.3</v>
      </c>
      <c r="AA5" s="32">
        <f t="shared" si="0"/>
        <v>391.7</v>
      </c>
      <c r="AB5" s="32">
        <f t="shared" si="0"/>
        <v>392.6</v>
      </c>
      <c r="AC5" s="32">
        <f t="shared" si="0"/>
        <v>442.8</v>
      </c>
      <c r="AD5" s="32">
        <f t="shared" si="0"/>
        <v>363.4</v>
      </c>
      <c r="AE5" s="32">
        <f t="shared" si="0"/>
        <v>305.5</v>
      </c>
      <c r="AF5" s="32">
        <f t="shared" si="0"/>
        <v>0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6"/>
      <c r="E6" s="246"/>
      <c r="F6" s="246"/>
      <c r="G6" s="246"/>
      <c r="H6" s="246"/>
      <c r="I6" s="246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1166MW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Load=204</v>
      </c>
      <c r="B7" s="36">
        <f t="shared" ref="B7:AF7" si="1">B71</f>
        <v>1078.94</v>
      </c>
      <c r="C7" s="36">
        <f t="shared" si="1"/>
        <v>1056.7399999999998</v>
      </c>
      <c r="D7" s="36">
        <f t="shared" si="1"/>
        <v>1037.8399999999999</v>
      </c>
      <c r="E7" s="36">
        <f t="shared" si="1"/>
        <v>1004.7399999999999</v>
      </c>
      <c r="F7" s="36">
        <f t="shared" si="1"/>
        <v>1004.9399999999999</v>
      </c>
      <c r="G7" s="36">
        <f t="shared" si="1"/>
        <v>1004.8399999999999</v>
      </c>
      <c r="H7" s="36">
        <f t="shared" si="1"/>
        <v>1019.6399999999999</v>
      </c>
      <c r="I7" s="36">
        <f t="shared" si="1"/>
        <v>1003.1399999999999</v>
      </c>
      <c r="J7" s="36">
        <f t="shared" si="1"/>
        <v>1061.44</v>
      </c>
      <c r="K7" s="36">
        <f t="shared" si="1"/>
        <v>1109.74</v>
      </c>
      <c r="L7" s="36">
        <f>L71</f>
        <v>1134.04</v>
      </c>
      <c r="M7" s="36">
        <f t="shared" si="1"/>
        <v>1166.44</v>
      </c>
      <c r="N7" s="36">
        <f t="shared" si="1"/>
        <v>1239.8400000000001</v>
      </c>
      <c r="O7" s="36">
        <f t="shared" si="1"/>
        <v>1251.74</v>
      </c>
      <c r="P7" s="36">
        <f t="shared" si="1"/>
        <v>1251.24</v>
      </c>
      <c r="Q7" s="36">
        <f t="shared" si="1"/>
        <v>1234.6399999999999</v>
      </c>
      <c r="R7" s="36">
        <f t="shared" si="1"/>
        <v>1236.1399999999999</v>
      </c>
      <c r="S7" s="36">
        <f t="shared" si="1"/>
        <v>1293.24</v>
      </c>
      <c r="T7" s="36">
        <f t="shared" si="1"/>
        <v>1219.94</v>
      </c>
      <c r="U7" s="36">
        <f t="shared" si="1"/>
        <v>1167.1399999999999</v>
      </c>
      <c r="V7" s="36">
        <f t="shared" si="1"/>
        <v>1099.3400000000001</v>
      </c>
      <c r="W7" s="36">
        <f t="shared" si="1"/>
        <v>1080.1399999999999</v>
      </c>
      <c r="X7" s="36">
        <f t="shared" si="1"/>
        <v>1082.3399999999999</v>
      </c>
      <c r="Y7" s="36">
        <f t="shared" si="1"/>
        <v>1111.24</v>
      </c>
      <c r="Z7" s="36">
        <f t="shared" si="1"/>
        <v>1206.1399999999999</v>
      </c>
      <c r="AA7" s="36">
        <f t="shared" si="1"/>
        <v>1325.34</v>
      </c>
      <c r="AB7" s="36">
        <f t="shared" si="1"/>
        <v>1286.24</v>
      </c>
      <c r="AC7" s="36">
        <f t="shared" si="1"/>
        <v>1336.84</v>
      </c>
      <c r="AD7" s="36">
        <f t="shared" si="1"/>
        <v>1266.3399999999999</v>
      </c>
      <c r="AE7" s="36">
        <f t="shared" si="1"/>
        <v>1198.8400000000001</v>
      </c>
      <c r="AF7" s="36">
        <f t="shared" si="1"/>
        <v>203.54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 t="s">
        <v>241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50">
        <v>60.9</v>
      </c>
      <c r="C12" s="50">
        <v>60.9</v>
      </c>
      <c r="D12" s="50">
        <v>60.9</v>
      </c>
      <c r="E12" s="50">
        <v>60.9</v>
      </c>
      <c r="F12" s="50">
        <v>60.9</v>
      </c>
      <c r="G12" s="50">
        <v>60.9</v>
      </c>
      <c r="H12" s="50">
        <v>60.9</v>
      </c>
      <c r="I12" s="50">
        <v>60.9</v>
      </c>
      <c r="J12" s="50">
        <v>60.9</v>
      </c>
      <c r="K12" s="50">
        <v>60.9</v>
      </c>
      <c r="L12" s="49">
        <v>58.5</v>
      </c>
      <c r="M12" s="49">
        <v>60.3</v>
      </c>
      <c r="N12" s="49">
        <v>60</v>
      </c>
      <c r="O12" s="49">
        <v>60</v>
      </c>
      <c r="P12" s="49">
        <v>60</v>
      </c>
      <c r="Q12" s="49">
        <v>60.3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50">
        <v>60</v>
      </c>
      <c r="X12" s="50">
        <v>60.3</v>
      </c>
      <c r="Y12" s="50">
        <v>59.5</v>
      </c>
      <c r="Z12" s="50">
        <v>60.3</v>
      </c>
      <c r="AA12" s="48">
        <v>60.3</v>
      </c>
      <c r="AB12" s="48">
        <v>60.3</v>
      </c>
      <c r="AC12" s="48">
        <v>60.3</v>
      </c>
      <c r="AD12" s="48">
        <v>59.7</v>
      </c>
      <c r="AE12" s="48">
        <v>59.7</v>
      </c>
      <c r="AF12" s="48" t="s">
        <v>242</v>
      </c>
      <c r="AG12" s="51">
        <v>60</v>
      </c>
      <c r="AH12" s="52">
        <f>MAX(B12:AF12)</f>
        <v>60.9</v>
      </c>
      <c r="AI12" s="53">
        <f>MIN(B12:AF12)</f>
        <v>58.5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 t="s">
        <v>241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49">
        <v>46</v>
      </c>
      <c r="C14" s="49">
        <v>46.2</v>
      </c>
      <c r="D14" s="49">
        <v>46.2</v>
      </c>
      <c r="E14" s="49">
        <v>46.2</v>
      </c>
      <c r="F14" s="49">
        <v>46.2</v>
      </c>
      <c r="G14" s="49">
        <v>46.2</v>
      </c>
      <c r="H14" s="49">
        <v>46.2</v>
      </c>
      <c r="I14" s="49">
        <v>46.2</v>
      </c>
      <c r="J14" s="49">
        <v>46.2</v>
      </c>
      <c r="K14" s="49">
        <v>46.2</v>
      </c>
      <c r="L14" s="49">
        <v>45.5</v>
      </c>
      <c r="M14" s="49">
        <v>45.6</v>
      </c>
      <c r="N14" s="49">
        <v>45.4</v>
      </c>
      <c r="O14" s="49">
        <v>45.4</v>
      </c>
      <c r="P14" s="49">
        <v>45.4</v>
      </c>
      <c r="Q14" s="49">
        <v>45.9</v>
      </c>
      <c r="R14" s="49">
        <v>45.8</v>
      </c>
      <c r="S14" s="49">
        <v>46</v>
      </c>
      <c r="T14" s="49">
        <v>46</v>
      </c>
      <c r="U14" s="49">
        <v>46.1</v>
      </c>
      <c r="V14" s="49">
        <v>45.9</v>
      </c>
      <c r="W14" s="49">
        <v>45.8</v>
      </c>
      <c r="X14" s="49">
        <v>45.8</v>
      </c>
      <c r="Y14" s="49">
        <v>45.8</v>
      </c>
      <c r="Z14" s="49">
        <v>46</v>
      </c>
      <c r="AA14" s="56">
        <v>45.8</v>
      </c>
      <c r="AB14" s="56">
        <v>45.8</v>
      </c>
      <c r="AC14" s="56">
        <v>45.8</v>
      </c>
      <c r="AD14" s="56">
        <v>45.8</v>
      </c>
      <c r="AE14" s="56">
        <v>46.2</v>
      </c>
      <c r="AF14" s="56" t="s">
        <v>238</v>
      </c>
      <c r="AG14" s="59">
        <v>45</v>
      </c>
      <c r="AH14" s="52">
        <f t="shared" si="2"/>
        <v>46.2</v>
      </c>
      <c r="AI14" s="53">
        <f t="shared" si="3"/>
        <v>45.4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49">
        <v>0</v>
      </c>
      <c r="C15" s="49">
        <v>0</v>
      </c>
      <c r="D15" s="49">
        <v>14</v>
      </c>
      <c r="E15" s="49">
        <v>14</v>
      </c>
      <c r="F15" s="49">
        <v>14</v>
      </c>
      <c r="G15" s="49">
        <v>14</v>
      </c>
      <c r="H15" s="49">
        <v>21</v>
      </c>
      <c r="I15" s="49">
        <v>21</v>
      </c>
      <c r="J15" s="49">
        <v>22</v>
      </c>
      <c r="K15" s="49">
        <v>22</v>
      </c>
      <c r="L15" s="49">
        <v>22</v>
      </c>
      <c r="M15" s="49">
        <v>22</v>
      </c>
      <c r="N15" s="49">
        <v>26</v>
      </c>
      <c r="O15" s="49">
        <v>26</v>
      </c>
      <c r="P15" s="49">
        <v>14</v>
      </c>
      <c r="Q15" s="49">
        <v>14</v>
      </c>
      <c r="R15" s="49">
        <v>26</v>
      </c>
      <c r="S15" s="49">
        <v>26</v>
      </c>
      <c r="T15" s="49">
        <v>28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56">
        <v>28</v>
      </c>
      <c r="AB15" s="56">
        <v>28</v>
      </c>
      <c r="AC15" s="56">
        <v>28</v>
      </c>
      <c r="AD15" s="56">
        <v>28</v>
      </c>
      <c r="AE15" s="56">
        <v>28</v>
      </c>
      <c r="AF15" s="56" t="s">
        <v>243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 t="s">
        <v>244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/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9">
        <v>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 t="s">
        <v>247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 t="s">
        <v>239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9">
        <v>7</v>
      </c>
      <c r="C20" s="49">
        <v>7</v>
      </c>
      <c r="D20" s="49">
        <v>7</v>
      </c>
      <c r="E20" s="49">
        <v>7</v>
      </c>
      <c r="F20" s="49">
        <v>7</v>
      </c>
      <c r="G20" s="49">
        <v>7</v>
      </c>
      <c r="H20" s="49">
        <v>7</v>
      </c>
      <c r="I20" s="49">
        <v>7</v>
      </c>
      <c r="J20" s="49">
        <v>7</v>
      </c>
      <c r="K20" s="49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 t="s">
        <v>241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49">
        <v>22.5</v>
      </c>
      <c r="C21" s="49">
        <v>22.5</v>
      </c>
      <c r="D21" s="49">
        <v>22.5</v>
      </c>
      <c r="E21" s="49">
        <v>22.5</v>
      </c>
      <c r="F21" s="49">
        <v>22.5</v>
      </c>
      <c r="G21" s="49">
        <v>22.5</v>
      </c>
      <c r="H21" s="49">
        <v>22.5</v>
      </c>
      <c r="I21" s="49">
        <v>22.5</v>
      </c>
      <c r="J21" s="49">
        <v>22.5</v>
      </c>
      <c r="K21" s="49">
        <v>22.5</v>
      </c>
      <c r="L21" s="49">
        <v>22.5</v>
      </c>
      <c r="M21" s="49">
        <v>22.1</v>
      </c>
      <c r="N21" s="49">
        <v>22.1</v>
      </c>
      <c r="O21" s="49">
        <v>22.1</v>
      </c>
      <c r="P21" s="49">
        <v>22.1</v>
      </c>
      <c r="Q21" s="49">
        <v>25.4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 t="s">
        <v>238</v>
      </c>
      <c r="AG21" s="59">
        <v>22.1</v>
      </c>
      <c r="AH21" s="52">
        <f t="shared" si="2"/>
        <v>25.4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7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22.1</v>
      </c>
      <c r="AB22" s="49">
        <v>22.1</v>
      </c>
      <c r="AC22" s="49">
        <v>22.1</v>
      </c>
      <c r="AD22" s="49">
        <v>22.1</v>
      </c>
      <c r="AE22" s="49">
        <v>22.1</v>
      </c>
      <c r="AF22" s="49" t="s">
        <v>258</v>
      </c>
      <c r="AG22" s="59">
        <v>22.1</v>
      </c>
      <c r="AH22" s="52">
        <f t="shared" si="2"/>
        <v>22.1</v>
      </c>
      <c r="AI22" s="53">
        <f t="shared" si="3"/>
        <v>7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49">
        <v>23</v>
      </c>
      <c r="C23" s="49">
        <v>23</v>
      </c>
      <c r="D23" s="49">
        <v>23</v>
      </c>
      <c r="E23" s="49">
        <v>23</v>
      </c>
      <c r="F23" s="49">
        <v>23</v>
      </c>
      <c r="G23" s="49">
        <v>23</v>
      </c>
      <c r="H23" s="49">
        <v>23</v>
      </c>
      <c r="I23" s="49">
        <v>23</v>
      </c>
      <c r="J23" s="49">
        <v>23</v>
      </c>
      <c r="K23" s="49">
        <v>23</v>
      </c>
      <c r="L23" s="49">
        <v>22.5</v>
      </c>
      <c r="M23" s="49">
        <v>22.4</v>
      </c>
      <c r="N23" s="49">
        <v>22.4</v>
      </c>
      <c r="O23" s="49">
        <v>22.6</v>
      </c>
      <c r="P23" s="49">
        <v>22.6</v>
      </c>
      <c r="Q23" s="49">
        <v>22.6</v>
      </c>
      <c r="R23" s="49">
        <v>22.5</v>
      </c>
      <c r="S23" s="49">
        <v>22.5</v>
      </c>
      <c r="T23" s="49">
        <v>22.5</v>
      </c>
      <c r="U23" s="49">
        <v>22.5</v>
      </c>
      <c r="V23" s="49">
        <v>22.5</v>
      </c>
      <c r="W23" s="49">
        <v>22.3</v>
      </c>
      <c r="X23" s="49">
        <v>22.3</v>
      </c>
      <c r="Y23" s="49">
        <v>22.4</v>
      </c>
      <c r="Z23" s="49">
        <v>22.4</v>
      </c>
      <c r="AA23" s="49">
        <v>22.4</v>
      </c>
      <c r="AB23" s="49">
        <v>22.4</v>
      </c>
      <c r="AC23" s="49">
        <v>22.4</v>
      </c>
      <c r="AD23" s="49">
        <v>22.4</v>
      </c>
      <c r="AE23" s="49">
        <v>22.4</v>
      </c>
      <c r="AF23" s="49" t="s">
        <v>237</v>
      </c>
      <c r="AG23" s="59">
        <v>22</v>
      </c>
      <c r="AH23" s="52">
        <f t="shared" si="2"/>
        <v>23</v>
      </c>
      <c r="AI23" s="53">
        <f t="shared" si="3"/>
        <v>22.3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56">
        <v>22</v>
      </c>
      <c r="C24" s="56">
        <v>22</v>
      </c>
      <c r="D24" s="56">
        <v>22</v>
      </c>
      <c r="E24" s="56">
        <v>22</v>
      </c>
      <c r="F24" s="56">
        <v>22</v>
      </c>
      <c r="G24" s="56">
        <v>22</v>
      </c>
      <c r="H24" s="56">
        <v>22</v>
      </c>
      <c r="I24" s="56">
        <v>22</v>
      </c>
      <c r="J24" s="56">
        <v>22</v>
      </c>
      <c r="K24" s="56">
        <v>22</v>
      </c>
      <c r="L24" s="56">
        <v>22</v>
      </c>
      <c r="M24" s="56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 t="s">
        <v>259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56">
        <v>7</v>
      </c>
      <c r="C25" s="56">
        <v>7</v>
      </c>
      <c r="D25" s="56">
        <v>7</v>
      </c>
      <c r="E25" s="56">
        <v>7</v>
      </c>
      <c r="F25" s="56">
        <v>7</v>
      </c>
      <c r="G25" s="56">
        <v>7</v>
      </c>
      <c r="H25" s="56">
        <v>7</v>
      </c>
      <c r="I25" s="56">
        <v>7</v>
      </c>
      <c r="J25" s="56">
        <v>7</v>
      </c>
      <c r="K25" s="56">
        <v>7</v>
      </c>
      <c r="L25" s="56">
        <v>7</v>
      </c>
      <c r="M25" s="56">
        <v>7</v>
      </c>
      <c r="N25" s="49">
        <v>7</v>
      </c>
      <c r="O25" s="49">
        <v>7</v>
      </c>
      <c r="P25" s="49">
        <v>7</v>
      </c>
      <c r="Q25" s="49">
        <v>7</v>
      </c>
      <c r="R25" s="49">
        <v>7</v>
      </c>
      <c r="S25" s="49">
        <v>7</v>
      </c>
      <c r="T25" s="49">
        <v>7</v>
      </c>
      <c r="U25" s="49">
        <v>7</v>
      </c>
      <c r="V25" s="49">
        <v>7</v>
      </c>
      <c r="W25" s="49">
        <v>7</v>
      </c>
      <c r="X25" s="49">
        <v>7</v>
      </c>
      <c r="Y25" s="49">
        <v>7</v>
      </c>
      <c r="Z25" s="49">
        <v>7</v>
      </c>
      <c r="AA25" s="49">
        <v>7</v>
      </c>
      <c r="AB25" s="49">
        <v>7</v>
      </c>
      <c r="AC25" s="49">
        <v>7</v>
      </c>
      <c r="AD25" s="49">
        <v>7</v>
      </c>
      <c r="AE25" s="49">
        <v>7</v>
      </c>
      <c r="AF25" s="49"/>
      <c r="AG25" s="59">
        <v>14.9</v>
      </c>
      <c r="AH25" s="52">
        <f t="shared" si="2"/>
        <v>7</v>
      </c>
      <c r="AI25" s="53">
        <f t="shared" si="3"/>
        <v>7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56">
        <v>12</v>
      </c>
      <c r="C26" s="56">
        <v>12</v>
      </c>
      <c r="D26" s="56">
        <v>12</v>
      </c>
      <c r="E26" s="56">
        <v>12</v>
      </c>
      <c r="F26" s="56">
        <v>12</v>
      </c>
      <c r="G26" s="56">
        <v>12</v>
      </c>
      <c r="H26" s="56">
        <v>12</v>
      </c>
      <c r="I26" s="56">
        <v>12</v>
      </c>
      <c r="J26" s="56">
        <v>12</v>
      </c>
      <c r="K26" s="56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49">
        <v>12</v>
      </c>
      <c r="R26" s="49">
        <v>12</v>
      </c>
      <c r="S26" s="49">
        <v>12</v>
      </c>
      <c r="T26" s="49">
        <v>12</v>
      </c>
      <c r="U26" s="49">
        <v>12</v>
      </c>
      <c r="V26" s="49">
        <v>12</v>
      </c>
      <c r="W26" s="49">
        <v>12</v>
      </c>
      <c r="X26" s="49">
        <v>12</v>
      </c>
      <c r="Y26" s="49">
        <v>12</v>
      </c>
      <c r="Z26" s="49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/>
      <c r="AG26" s="59">
        <v>13.6</v>
      </c>
      <c r="AH26" s="52">
        <f t="shared" si="2"/>
        <v>12</v>
      </c>
      <c r="AI26" s="53">
        <f t="shared" si="3"/>
        <v>12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56">
        <v>0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/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56">
        <v>12</v>
      </c>
      <c r="C28" s="56">
        <v>12</v>
      </c>
      <c r="D28" s="56">
        <v>12</v>
      </c>
      <c r="E28" s="56">
        <v>12</v>
      </c>
      <c r="F28" s="56">
        <v>12</v>
      </c>
      <c r="G28" s="56">
        <v>12</v>
      </c>
      <c r="H28" s="56">
        <v>12</v>
      </c>
      <c r="I28" s="56">
        <v>12</v>
      </c>
      <c r="J28" s="56">
        <v>12</v>
      </c>
      <c r="K28" s="56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49">
        <v>12</v>
      </c>
      <c r="S28" s="49">
        <v>12</v>
      </c>
      <c r="T28" s="49">
        <v>12</v>
      </c>
      <c r="U28" s="49">
        <v>12</v>
      </c>
      <c r="V28" s="49">
        <v>12</v>
      </c>
      <c r="W28" s="49">
        <v>12</v>
      </c>
      <c r="X28" s="49">
        <v>12</v>
      </c>
      <c r="Y28" s="49">
        <v>12</v>
      </c>
      <c r="Z28" s="49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/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49">
        <v>10</v>
      </c>
      <c r="S29" s="49">
        <v>10</v>
      </c>
      <c r="T29" s="49">
        <v>10</v>
      </c>
      <c r="U29" s="49">
        <v>10</v>
      </c>
      <c r="V29" s="49">
        <v>10</v>
      </c>
      <c r="W29" s="49">
        <v>10</v>
      </c>
      <c r="X29" s="49">
        <v>10</v>
      </c>
      <c r="Y29" s="49">
        <v>10</v>
      </c>
      <c r="Z29" s="49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/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56">
        <v>0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/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56">
        <v>8</v>
      </c>
      <c r="C31" s="56">
        <v>0</v>
      </c>
      <c r="D31" s="56">
        <v>0</v>
      </c>
      <c r="E31" s="56">
        <v>8.5</v>
      </c>
      <c r="F31" s="49">
        <v>8</v>
      </c>
      <c r="G31" s="49">
        <v>8</v>
      </c>
      <c r="H31" s="49">
        <v>8</v>
      </c>
      <c r="I31" s="49">
        <v>8</v>
      </c>
      <c r="J31" s="49">
        <v>8</v>
      </c>
      <c r="K31" s="49">
        <v>8</v>
      </c>
      <c r="L31" s="56">
        <v>8</v>
      </c>
      <c r="M31" s="56">
        <v>8</v>
      </c>
      <c r="N31" s="49">
        <v>8</v>
      </c>
      <c r="O31" s="49">
        <v>8</v>
      </c>
      <c r="P31" s="49">
        <v>8</v>
      </c>
      <c r="Q31" s="49">
        <v>8</v>
      </c>
      <c r="R31" s="49">
        <v>8</v>
      </c>
      <c r="S31" s="49">
        <v>8</v>
      </c>
      <c r="T31" s="49">
        <v>8</v>
      </c>
      <c r="U31" s="49">
        <v>8</v>
      </c>
      <c r="V31" s="49">
        <v>8</v>
      </c>
      <c r="W31" s="49">
        <v>8</v>
      </c>
      <c r="X31" s="49">
        <v>8</v>
      </c>
      <c r="Y31" s="49">
        <v>8</v>
      </c>
      <c r="Z31" s="49">
        <v>8</v>
      </c>
      <c r="AA31" s="49">
        <v>8.1999999999999993</v>
      </c>
      <c r="AB31" s="49">
        <v>8.1999999999999993</v>
      </c>
      <c r="AC31" s="49">
        <v>8.1999999999999993</v>
      </c>
      <c r="AD31" s="49">
        <v>8.1999999999999993</v>
      </c>
      <c r="AE31" s="49">
        <v>8.1999999999999993</v>
      </c>
      <c r="AF31" s="49"/>
      <c r="AG31" s="59">
        <v>10</v>
      </c>
      <c r="AH31" s="52">
        <f t="shared" si="2"/>
        <v>8.5</v>
      </c>
      <c r="AI31" s="53">
        <f t="shared" si="3"/>
        <v>0</v>
      </c>
      <c r="AK31" s="54"/>
    </row>
    <row r="32" spans="1:88" x14ac:dyDescent="0.25">
      <c r="A32" s="58" t="s">
        <v>252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/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160.5</v>
      </c>
      <c r="C34" s="56">
        <v>160.4</v>
      </c>
      <c r="D34" s="56">
        <v>161.1</v>
      </c>
      <c r="E34" s="56">
        <v>161.1</v>
      </c>
      <c r="F34" s="56">
        <v>160.80000000000001</v>
      </c>
      <c r="G34" s="56">
        <v>160.19999999999999</v>
      </c>
      <c r="H34" s="56">
        <v>159.4</v>
      </c>
      <c r="I34" s="56">
        <v>157</v>
      </c>
      <c r="J34" s="56">
        <v>159.4</v>
      </c>
      <c r="K34" s="56">
        <v>157</v>
      </c>
      <c r="L34" s="67">
        <v>158</v>
      </c>
      <c r="M34" s="67">
        <v>159.1</v>
      </c>
      <c r="N34" s="67">
        <v>107</v>
      </c>
      <c r="O34" s="67">
        <v>159.5</v>
      </c>
      <c r="P34" s="67">
        <v>159.69999999999999</v>
      </c>
      <c r="Q34" s="67">
        <v>159.19999999999999</v>
      </c>
      <c r="R34" s="67">
        <v>159.19999999999999</v>
      </c>
      <c r="S34" s="67">
        <v>135.5</v>
      </c>
      <c r="T34" s="67">
        <v>135.6</v>
      </c>
      <c r="U34" s="67">
        <v>159.35</v>
      </c>
      <c r="V34" s="67">
        <v>158.80000000000001</v>
      </c>
      <c r="W34" s="67">
        <v>158.1</v>
      </c>
      <c r="X34" s="67">
        <v>157.69999999999999</v>
      </c>
      <c r="Y34" s="67">
        <v>155</v>
      </c>
      <c r="Z34" s="67">
        <v>156</v>
      </c>
      <c r="AA34" s="67">
        <v>156.30000000000001</v>
      </c>
      <c r="AB34" s="67">
        <v>156.30000000000001</v>
      </c>
      <c r="AC34" s="67">
        <v>158.1</v>
      </c>
      <c r="AD34" s="67">
        <v>159.30000000000001</v>
      </c>
      <c r="AE34" s="56">
        <v>160.19999999999999</v>
      </c>
      <c r="AF34" s="56"/>
      <c r="AG34" s="59">
        <v>240</v>
      </c>
      <c r="AH34" s="52">
        <f t="shared" si="2"/>
        <v>161.1</v>
      </c>
      <c r="AI34" s="53">
        <f t="shared" si="3"/>
        <v>107</v>
      </c>
      <c r="AK34" s="54"/>
    </row>
    <row r="35" spans="1:41" ht="15.75" thickBot="1" x14ac:dyDescent="0.3">
      <c r="A35" s="239" t="s">
        <v>37</v>
      </c>
      <c r="B35" s="69">
        <f t="shared" ref="B35" si="4">SUM(B11:B33)</f>
        <v>483.6</v>
      </c>
      <c r="C35" s="69">
        <f t="shared" ref="C35:AF35" si="5">SUM(C11:C33)</f>
        <v>475.79999999999995</v>
      </c>
      <c r="D35" s="69">
        <f t="shared" si="5"/>
        <v>489.79999999999995</v>
      </c>
      <c r="E35" s="69">
        <f t="shared" si="5"/>
        <v>498.29999999999995</v>
      </c>
      <c r="F35" s="69">
        <f t="shared" si="5"/>
        <v>497.79999999999995</v>
      </c>
      <c r="G35" s="69">
        <f t="shared" si="5"/>
        <v>497.79999999999995</v>
      </c>
      <c r="H35" s="69">
        <f t="shared" si="5"/>
        <v>504.79999999999995</v>
      </c>
      <c r="I35" s="69">
        <f t="shared" si="5"/>
        <v>489.79999999999995</v>
      </c>
      <c r="J35" s="69">
        <f t="shared" si="5"/>
        <v>505.79999999999995</v>
      </c>
      <c r="K35" s="69">
        <f t="shared" si="5"/>
        <v>505.79999999999995</v>
      </c>
      <c r="L35" s="69">
        <f t="shared" si="5"/>
        <v>502.2</v>
      </c>
      <c r="M35" s="69">
        <f t="shared" si="5"/>
        <v>503.6</v>
      </c>
      <c r="N35" s="69">
        <f t="shared" si="5"/>
        <v>507.1</v>
      </c>
      <c r="O35" s="69">
        <f t="shared" si="5"/>
        <v>507.29999999999995</v>
      </c>
      <c r="P35" s="69">
        <f t="shared" si="5"/>
        <v>495.29999999999995</v>
      </c>
      <c r="Q35" s="69">
        <f t="shared" si="5"/>
        <v>499.4</v>
      </c>
      <c r="R35" s="69">
        <f t="shared" si="5"/>
        <v>507.6</v>
      </c>
      <c r="S35" s="69">
        <f t="shared" si="5"/>
        <v>507.79999999999995</v>
      </c>
      <c r="T35" s="69">
        <f t="shared" si="5"/>
        <v>509.79999999999995</v>
      </c>
      <c r="U35" s="69">
        <f t="shared" si="5"/>
        <v>509.9</v>
      </c>
      <c r="V35" s="69">
        <f t="shared" si="5"/>
        <v>509.7</v>
      </c>
      <c r="W35" s="69">
        <f t="shared" si="5"/>
        <v>509.4</v>
      </c>
      <c r="X35" s="69">
        <f t="shared" si="5"/>
        <v>509.7</v>
      </c>
      <c r="Y35" s="69">
        <f t="shared" si="5"/>
        <v>509</v>
      </c>
      <c r="Z35" s="69">
        <f t="shared" si="5"/>
        <v>510</v>
      </c>
      <c r="AA35" s="69">
        <f t="shared" si="5"/>
        <v>510.09999999999997</v>
      </c>
      <c r="AB35" s="69">
        <f t="shared" si="5"/>
        <v>510.09999999999997</v>
      </c>
      <c r="AC35" s="69">
        <f t="shared" si="5"/>
        <v>510.09999999999997</v>
      </c>
      <c r="AD35" s="69">
        <f t="shared" si="5"/>
        <v>509.49999999999994</v>
      </c>
      <c r="AE35" s="69">
        <f t="shared" si="5"/>
        <v>509.9</v>
      </c>
      <c r="AF35" s="69">
        <f t="shared" si="5"/>
        <v>200</v>
      </c>
      <c r="AG35" s="59">
        <f>SUM(AG11:AG34)</f>
        <v>1287.4000000000001</v>
      </c>
      <c r="AH35" s="52">
        <f t="shared" si="2"/>
        <v>510.09999999999997</v>
      </c>
      <c r="AI35" s="53">
        <f t="shared" si="3"/>
        <v>200</v>
      </c>
      <c r="AK35" s="54"/>
    </row>
    <row r="36" spans="1:41" x14ac:dyDescent="0.25">
      <c r="A36" s="55" t="s">
        <v>38</v>
      </c>
      <c r="B36" s="48">
        <v>140.69999999999999</v>
      </c>
      <c r="C36" s="56">
        <v>141.69999999999999</v>
      </c>
      <c r="D36" s="56">
        <v>141.69999999999999</v>
      </c>
      <c r="E36" s="56">
        <v>140.19999999999999</v>
      </c>
      <c r="F36" s="56">
        <v>140.19999999999999</v>
      </c>
      <c r="G36" s="56">
        <v>140.19999999999999</v>
      </c>
      <c r="H36" s="56">
        <v>140</v>
      </c>
      <c r="I36" s="56">
        <v>140</v>
      </c>
      <c r="J36" s="56">
        <v>140</v>
      </c>
      <c r="K36" s="56">
        <v>140</v>
      </c>
      <c r="L36" s="49">
        <v>136.80000000000001</v>
      </c>
      <c r="M36" s="49">
        <v>137.9</v>
      </c>
      <c r="N36" s="49">
        <v>138.5</v>
      </c>
      <c r="O36" s="49">
        <v>136.9</v>
      </c>
      <c r="P36" s="49">
        <v>136.80000000000001</v>
      </c>
      <c r="Q36" s="49">
        <v>137.6</v>
      </c>
      <c r="R36" s="49">
        <v>140</v>
      </c>
      <c r="S36" s="49">
        <v>139.4</v>
      </c>
      <c r="T36" s="49">
        <v>139.30000000000001</v>
      </c>
      <c r="U36" s="49">
        <v>138.19999999999999</v>
      </c>
      <c r="V36" s="49">
        <v>137.4</v>
      </c>
      <c r="W36" s="49">
        <v>135</v>
      </c>
      <c r="X36" s="49">
        <v>136.9</v>
      </c>
      <c r="Y36" s="49">
        <v>138.5</v>
      </c>
      <c r="Z36" s="49">
        <v>139.19999999999999</v>
      </c>
      <c r="AA36" s="48">
        <v>139.4</v>
      </c>
      <c r="AB36" s="48">
        <v>139.4</v>
      </c>
      <c r="AC36" s="48">
        <v>140.69999999999999</v>
      </c>
      <c r="AD36" s="48">
        <v>140.69999999999999</v>
      </c>
      <c r="AE36" s="48">
        <v>140.69999999999999</v>
      </c>
      <c r="AF36" s="48"/>
      <c r="AG36" s="57">
        <v>144</v>
      </c>
      <c r="AH36" s="52">
        <f t="shared" si="2"/>
        <v>141.69999999999999</v>
      </c>
      <c r="AI36" s="53">
        <f t="shared" si="3"/>
        <v>135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/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57.1</v>
      </c>
      <c r="C38" s="56">
        <v>57.1</v>
      </c>
      <c r="D38" s="56">
        <v>57.1</v>
      </c>
      <c r="E38" s="56">
        <v>57.1</v>
      </c>
      <c r="F38" s="56">
        <v>57.1</v>
      </c>
      <c r="G38" s="56">
        <v>57.1</v>
      </c>
      <c r="H38" s="56">
        <v>57.1</v>
      </c>
      <c r="I38" s="56">
        <v>57.1</v>
      </c>
      <c r="J38" s="56">
        <v>57.1</v>
      </c>
      <c r="K38" s="56">
        <v>57.1</v>
      </c>
      <c r="L38" s="70">
        <v>57.3</v>
      </c>
      <c r="M38" s="70">
        <v>57.2</v>
      </c>
      <c r="N38" s="70">
        <v>57.4</v>
      </c>
      <c r="O38" s="70">
        <v>57.6</v>
      </c>
      <c r="P38" s="70">
        <v>57.8</v>
      </c>
      <c r="Q38" s="70">
        <v>57.4</v>
      </c>
      <c r="R38" s="70">
        <v>57.6</v>
      </c>
      <c r="S38" s="70">
        <v>57.7</v>
      </c>
      <c r="T38" s="70">
        <v>57.5</v>
      </c>
      <c r="U38" s="70">
        <v>57.7</v>
      </c>
      <c r="V38" s="70">
        <v>57.4</v>
      </c>
      <c r="W38" s="70">
        <v>35.9</v>
      </c>
      <c r="X38" s="70">
        <v>35.9</v>
      </c>
      <c r="Y38" s="70">
        <v>57.5</v>
      </c>
      <c r="Z38" s="70">
        <v>57.7</v>
      </c>
      <c r="AA38" s="56">
        <v>57.9</v>
      </c>
      <c r="AB38" s="56">
        <v>57.9</v>
      </c>
      <c r="AC38" s="56">
        <v>56.9</v>
      </c>
      <c r="AD38" s="56">
        <v>56.9</v>
      </c>
      <c r="AE38" s="56">
        <v>56.9</v>
      </c>
      <c r="AF38" s="56"/>
      <c r="AG38" s="59">
        <v>69</v>
      </c>
      <c r="AH38" s="52">
        <f t="shared" si="2"/>
        <v>57.9</v>
      </c>
      <c r="AI38" s="53">
        <f t="shared" si="3"/>
        <v>35.9</v>
      </c>
      <c r="AK38" s="54"/>
    </row>
    <row r="39" spans="1:41" x14ac:dyDescent="0.25">
      <c r="A39" s="58" t="s">
        <v>41</v>
      </c>
      <c r="B39" s="56">
        <v>28.2</v>
      </c>
      <c r="C39" s="56">
        <v>28.2</v>
      </c>
      <c r="D39" s="56">
        <v>28.2</v>
      </c>
      <c r="E39" s="56">
        <v>28.2</v>
      </c>
      <c r="F39" s="56">
        <v>28.2</v>
      </c>
      <c r="G39" s="56">
        <v>28.2</v>
      </c>
      <c r="H39" s="56">
        <v>28.2</v>
      </c>
      <c r="I39" s="56">
        <v>28.2</v>
      </c>
      <c r="J39" s="56">
        <v>28.2</v>
      </c>
      <c r="K39" s="56">
        <v>28.2</v>
      </c>
      <c r="L39" s="70">
        <v>28</v>
      </c>
      <c r="M39" s="70">
        <v>28.2</v>
      </c>
      <c r="N39" s="70">
        <v>28.2</v>
      </c>
      <c r="O39" s="70">
        <v>28.2</v>
      </c>
      <c r="P39" s="70">
        <v>28.2</v>
      </c>
      <c r="Q39" s="70">
        <v>28.2</v>
      </c>
      <c r="R39" s="70">
        <v>28.2</v>
      </c>
      <c r="S39" s="70">
        <v>28</v>
      </c>
      <c r="T39" s="70">
        <v>28</v>
      </c>
      <c r="U39" s="70">
        <v>28.2</v>
      </c>
      <c r="V39" s="70">
        <v>28.2</v>
      </c>
      <c r="W39" s="70">
        <v>28.2</v>
      </c>
      <c r="X39" s="70">
        <v>28.2</v>
      </c>
      <c r="Y39" s="70">
        <v>28.2</v>
      </c>
      <c r="Z39" s="70">
        <v>28.2</v>
      </c>
      <c r="AA39" s="56">
        <v>28.2</v>
      </c>
      <c r="AB39" s="56">
        <v>28.2</v>
      </c>
      <c r="AC39" s="56">
        <v>28.5</v>
      </c>
      <c r="AD39" s="56">
        <v>28.5</v>
      </c>
      <c r="AE39" s="56">
        <v>28.5</v>
      </c>
      <c r="AF39" s="56"/>
      <c r="AG39" s="59">
        <v>60</v>
      </c>
      <c r="AH39" s="52">
        <f t="shared" si="2"/>
        <v>28.5</v>
      </c>
      <c r="AI39" s="53">
        <f t="shared" si="3"/>
        <v>28</v>
      </c>
      <c r="AK39" s="54"/>
    </row>
    <row r="40" spans="1:41" x14ac:dyDescent="0.25">
      <c r="A40" s="58" t="s">
        <v>42</v>
      </c>
      <c r="B40" s="56">
        <v>28.9</v>
      </c>
      <c r="C40" s="56">
        <v>28.9</v>
      </c>
      <c r="D40" s="56">
        <v>28.9</v>
      </c>
      <c r="E40" s="56">
        <v>28.9</v>
      </c>
      <c r="F40" s="56">
        <v>28.9</v>
      </c>
      <c r="G40" s="56">
        <v>28.9</v>
      </c>
      <c r="H40" s="56">
        <v>28.9</v>
      </c>
      <c r="I40" s="56">
        <v>28.9</v>
      </c>
      <c r="J40" s="56">
        <v>28.9</v>
      </c>
      <c r="K40" s="56">
        <v>28.9</v>
      </c>
      <c r="L40" s="49">
        <v>28.6</v>
      </c>
      <c r="M40" s="49">
        <v>29.6</v>
      </c>
      <c r="N40" s="49">
        <v>29.6</v>
      </c>
      <c r="O40" s="49">
        <v>29</v>
      </c>
      <c r="P40" s="49">
        <v>30</v>
      </c>
      <c r="Q40" s="49">
        <v>30</v>
      </c>
      <c r="R40" s="49">
        <v>28.9</v>
      </c>
      <c r="S40" s="49">
        <v>0</v>
      </c>
      <c r="T40" s="49">
        <v>0</v>
      </c>
      <c r="U40" s="49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56">
        <v>28.9</v>
      </c>
      <c r="AB40" s="56">
        <v>28.9</v>
      </c>
      <c r="AC40" s="56">
        <v>28.9</v>
      </c>
      <c r="AD40" s="56">
        <v>28.9</v>
      </c>
      <c r="AE40" s="56">
        <v>28.9</v>
      </c>
      <c r="AF40" s="56"/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/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56">
        <v>9.6999999999999993</v>
      </c>
      <c r="C42" s="71">
        <v>9.6999999999999993</v>
      </c>
      <c r="D42" s="71">
        <v>9.6999999999999993</v>
      </c>
      <c r="E42" s="71">
        <v>9.6999999999999993</v>
      </c>
      <c r="F42" s="71">
        <v>9.6999999999999993</v>
      </c>
      <c r="G42" s="71">
        <v>9.6999999999999993</v>
      </c>
      <c r="H42" s="71">
        <v>9.6999999999999993</v>
      </c>
      <c r="I42" s="71">
        <v>9.6999999999999993</v>
      </c>
      <c r="J42" s="71">
        <v>9.6999999999999993</v>
      </c>
      <c r="K42" s="71">
        <v>9.6999999999999993</v>
      </c>
      <c r="L42" s="49">
        <v>10</v>
      </c>
      <c r="M42" s="49">
        <v>9.9</v>
      </c>
      <c r="N42" s="49">
        <v>9.8000000000000007</v>
      </c>
      <c r="O42" s="49">
        <v>9.8000000000000007</v>
      </c>
      <c r="P42" s="49">
        <v>9</v>
      </c>
      <c r="Q42" s="49">
        <v>10</v>
      </c>
      <c r="R42" s="49">
        <v>9.6999999999999993</v>
      </c>
      <c r="S42" s="49">
        <v>9.8000000000000007</v>
      </c>
      <c r="T42" s="49">
        <v>9.6999999999999993</v>
      </c>
      <c r="U42" s="49">
        <v>9.6999999999999993</v>
      </c>
      <c r="V42" s="49">
        <v>9.6999999999999993</v>
      </c>
      <c r="W42" s="49">
        <v>9.6999999999999993</v>
      </c>
      <c r="X42" s="49">
        <v>9.6999999999999993</v>
      </c>
      <c r="Y42" s="49">
        <v>9.1</v>
      </c>
      <c r="Z42" s="49">
        <v>9.3000000000000007</v>
      </c>
      <c r="AA42" s="56">
        <v>9.4</v>
      </c>
      <c r="AB42" s="56">
        <v>9.4</v>
      </c>
      <c r="AC42" s="56">
        <v>9.1999999999999993</v>
      </c>
      <c r="AD42" s="56">
        <v>9.1999999999999993</v>
      </c>
      <c r="AE42" s="56">
        <v>9.1999999999999993</v>
      </c>
      <c r="AF42" s="56"/>
      <c r="AG42" s="59">
        <v>24</v>
      </c>
      <c r="AH42" s="52">
        <f t="shared" si="2"/>
        <v>10</v>
      </c>
      <c r="AI42" s="53">
        <f t="shared" si="3"/>
        <v>9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0</v>
      </c>
      <c r="AB43" s="49">
        <v>0</v>
      </c>
      <c r="AC43" s="49">
        <v>0</v>
      </c>
      <c r="AD43" s="49">
        <v>0</v>
      </c>
      <c r="AE43" s="49">
        <v>3</v>
      </c>
      <c r="AF43" s="56"/>
      <c r="AG43" s="59">
        <v>15</v>
      </c>
      <c r="AH43" s="52">
        <f t="shared" si="2"/>
        <v>3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8</v>
      </c>
      <c r="C44" s="56">
        <v>8</v>
      </c>
      <c r="D44" s="56">
        <v>8</v>
      </c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56">
        <v>8</v>
      </c>
      <c r="K44" s="56">
        <v>8</v>
      </c>
      <c r="L44" s="49">
        <v>6.3</v>
      </c>
      <c r="M44" s="49">
        <v>6.3</v>
      </c>
      <c r="N44" s="49">
        <v>6.3</v>
      </c>
      <c r="O44" s="49">
        <v>6.3</v>
      </c>
      <c r="P44" s="49">
        <v>6.3</v>
      </c>
      <c r="Q44" s="49">
        <v>6.3</v>
      </c>
      <c r="R44" s="49">
        <v>6.3</v>
      </c>
      <c r="S44" s="49">
        <v>6.3</v>
      </c>
      <c r="T44" s="49">
        <v>6.3</v>
      </c>
      <c r="U44" s="49">
        <v>6.3</v>
      </c>
      <c r="V44" s="49">
        <v>6.3</v>
      </c>
      <c r="W44" s="49">
        <v>6.3</v>
      </c>
      <c r="X44" s="49">
        <v>6.3</v>
      </c>
      <c r="Y44" s="49">
        <v>6.3</v>
      </c>
      <c r="Z44" s="49">
        <v>6.3</v>
      </c>
      <c r="AA44" s="49">
        <v>6.3</v>
      </c>
      <c r="AB44" s="49">
        <v>6.3</v>
      </c>
      <c r="AC44" s="49">
        <v>6.3</v>
      </c>
      <c r="AD44" s="49">
        <v>6.3</v>
      </c>
      <c r="AE44" s="49">
        <v>6.3</v>
      </c>
      <c r="AF44" s="56"/>
      <c r="AG44" s="59">
        <v>14.1</v>
      </c>
      <c r="AH44" s="52">
        <f t="shared" si="2"/>
        <v>8</v>
      </c>
      <c r="AI44" s="53">
        <f t="shared" si="3"/>
        <v>6.3</v>
      </c>
      <c r="AK44" s="54"/>
      <c r="AL44" s="64"/>
      <c r="AO44" s="64"/>
    </row>
    <row r="45" spans="1:41" s="64" customFormat="1" x14ac:dyDescent="0.25">
      <c r="A45" s="72" t="s">
        <v>46</v>
      </c>
      <c r="B45" s="56">
        <v>0</v>
      </c>
      <c r="C45" s="71">
        <v>0</v>
      </c>
      <c r="D45" s="71">
        <v>0</v>
      </c>
      <c r="E45" s="71">
        <v>0</v>
      </c>
      <c r="F45" s="71">
        <v>0</v>
      </c>
      <c r="G45" s="71">
        <v>0</v>
      </c>
      <c r="H45" s="71">
        <v>7</v>
      </c>
      <c r="I45" s="71">
        <v>12</v>
      </c>
      <c r="J45" s="71">
        <v>12</v>
      </c>
      <c r="K45" s="71">
        <v>12</v>
      </c>
      <c r="L45" s="49">
        <v>12</v>
      </c>
      <c r="M45" s="49">
        <v>12</v>
      </c>
      <c r="N45" s="49">
        <v>12</v>
      </c>
      <c r="O45" s="49">
        <v>12</v>
      </c>
      <c r="P45" s="49">
        <v>14</v>
      </c>
      <c r="Q45" s="49">
        <v>14</v>
      </c>
      <c r="R45" s="49">
        <v>14</v>
      </c>
      <c r="S45" s="49">
        <v>14</v>
      </c>
      <c r="T45" s="49">
        <v>14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/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8.6999999999999993</v>
      </c>
      <c r="C46" s="56">
        <v>8.6999999999999993</v>
      </c>
      <c r="D46" s="56">
        <v>8.6999999999999993</v>
      </c>
      <c r="E46" s="56">
        <v>8.6999999999999993</v>
      </c>
      <c r="F46" s="56">
        <v>8.6999999999999993</v>
      </c>
      <c r="G46" s="56">
        <v>8.6999999999999993</v>
      </c>
      <c r="H46" s="56">
        <v>8.6999999999999993</v>
      </c>
      <c r="I46" s="56">
        <v>8.6999999999999993</v>
      </c>
      <c r="J46" s="56">
        <v>8.6999999999999993</v>
      </c>
      <c r="K46" s="56">
        <v>8.6999999999999993</v>
      </c>
      <c r="L46" s="49">
        <v>8.6999999999999993</v>
      </c>
      <c r="M46" s="49">
        <v>8.6999999999999993</v>
      </c>
      <c r="N46" s="49">
        <v>8.6999999999999993</v>
      </c>
      <c r="O46" s="49">
        <v>8.6999999999999993</v>
      </c>
      <c r="P46" s="49">
        <v>8.6999999999999993</v>
      </c>
      <c r="Q46" s="49">
        <v>8.6999999999999993</v>
      </c>
      <c r="R46" s="49">
        <v>8.6999999999999993</v>
      </c>
      <c r="S46" s="49">
        <v>6.7</v>
      </c>
      <c r="T46" s="49">
        <v>6.7</v>
      </c>
      <c r="U46" s="49">
        <v>9.1999999999999993</v>
      </c>
      <c r="V46" s="49">
        <v>9.3000000000000007</v>
      </c>
      <c r="W46" s="49">
        <v>9.3000000000000007</v>
      </c>
      <c r="X46" s="49">
        <v>9.3000000000000007</v>
      </c>
      <c r="Y46" s="49">
        <v>9.3000000000000007</v>
      </c>
      <c r="Z46" s="49">
        <v>9.1999999999999993</v>
      </c>
      <c r="AA46" s="49">
        <v>9.1999999999999993</v>
      </c>
      <c r="AB46" s="49">
        <v>9.1999999999999993</v>
      </c>
      <c r="AC46" s="56">
        <v>9.1999999999999993</v>
      </c>
      <c r="AD46" s="56">
        <v>9.1999999999999993</v>
      </c>
      <c r="AE46" s="56">
        <v>9.1999999999999993</v>
      </c>
      <c r="AF46" s="56"/>
      <c r="AG46" s="59">
        <v>10.050000000000001</v>
      </c>
      <c r="AH46" s="52">
        <f t="shared" si="2"/>
        <v>9.3000000000000007</v>
      </c>
      <c r="AI46" s="53">
        <f t="shared" si="3"/>
        <v>6.7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/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 t="shared" ref="B48" si="6">B189</f>
        <v>3.54</v>
      </c>
      <c r="C48" s="73">
        <f t="shared" ref="C48:AF48" si="7">C189</f>
        <v>3.54</v>
      </c>
      <c r="D48" s="73">
        <f t="shared" si="7"/>
        <v>3.54</v>
      </c>
      <c r="E48" s="73">
        <f t="shared" si="7"/>
        <v>3.54</v>
      </c>
      <c r="F48" s="73">
        <f t="shared" si="7"/>
        <v>3.54</v>
      </c>
      <c r="G48" s="73">
        <f t="shared" si="7"/>
        <v>3.54</v>
      </c>
      <c r="H48" s="73">
        <f t="shared" si="7"/>
        <v>3.54</v>
      </c>
      <c r="I48" s="73">
        <f t="shared" si="7"/>
        <v>3.54</v>
      </c>
      <c r="J48" s="73">
        <f t="shared" si="7"/>
        <v>3.54</v>
      </c>
      <c r="K48" s="73">
        <f t="shared" si="7"/>
        <v>3.54</v>
      </c>
      <c r="L48" s="73">
        <f t="shared" si="7"/>
        <v>3.54</v>
      </c>
      <c r="M48" s="73">
        <f t="shared" si="7"/>
        <v>3.54</v>
      </c>
      <c r="N48" s="73">
        <f t="shared" si="7"/>
        <v>3.54</v>
      </c>
      <c r="O48" s="73">
        <f t="shared" si="7"/>
        <v>3.54</v>
      </c>
      <c r="P48" s="73">
        <f t="shared" si="7"/>
        <v>3.54</v>
      </c>
      <c r="Q48" s="73">
        <f t="shared" si="7"/>
        <v>3.54</v>
      </c>
      <c r="R48" s="73">
        <f t="shared" si="7"/>
        <v>3.54</v>
      </c>
      <c r="S48" s="73">
        <f t="shared" si="7"/>
        <v>3.54</v>
      </c>
      <c r="T48" s="73">
        <f t="shared" si="7"/>
        <v>3.54</v>
      </c>
      <c r="U48" s="73">
        <f t="shared" si="7"/>
        <v>3.54</v>
      </c>
      <c r="V48" s="73">
        <f t="shared" si="7"/>
        <v>3.54</v>
      </c>
      <c r="W48" s="73">
        <f t="shared" si="7"/>
        <v>3.54</v>
      </c>
      <c r="X48" s="73">
        <f t="shared" si="7"/>
        <v>3.54</v>
      </c>
      <c r="Y48" s="73">
        <f t="shared" si="7"/>
        <v>3.54</v>
      </c>
      <c r="Z48" s="73">
        <f t="shared" si="7"/>
        <v>3.54</v>
      </c>
      <c r="AA48" s="73">
        <v>3.54</v>
      </c>
      <c r="AB48" s="73">
        <f t="shared" si="7"/>
        <v>3.54</v>
      </c>
      <c r="AC48" s="73">
        <f t="shared" si="7"/>
        <v>3.54</v>
      </c>
      <c r="AD48" s="73">
        <f t="shared" si="7"/>
        <v>3.54</v>
      </c>
      <c r="AE48" s="73">
        <f t="shared" si="7"/>
        <v>3.54</v>
      </c>
      <c r="AF48" s="73">
        <f t="shared" si="7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" si="8">SUM(B36:B48)</f>
        <v>291.03999999999996</v>
      </c>
      <c r="C49" s="69">
        <f t="shared" ref="C49:AG49" si="9">SUM(C36:C48)</f>
        <v>292.03999999999996</v>
      </c>
      <c r="D49" s="69">
        <f t="shared" si="9"/>
        <v>292.03999999999996</v>
      </c>
      <c r="E49" s="69">
        <f t="shared" si="9"/>
        <v>290.53999999999996</v>
      </c>
      <c r="F49" s="69">
        <f t="shared" si="9"/>
        <v>290.53999999999996</v>
      </c>
      <c r="G49" s="69">
        <f t="shared" si="9"/>
        <v>290.53999999999996</v>
      </c>
      <c r="H49" s="69">
        <f t="shared" si="9"/>
        <v>297.33999999999997</v>
      </c>
      <c r="I49" s="69">
        <f t="shared" si="9"/>
        <v>302.33999999999997</v>
      </c>
      <c r="J49" s="69">
        <f t="shared" si="9"/>
        <v>302.33999999999997</v>
      </c>
      <c r="K49" s="69">
        <f t="shared" si="9"/>
        <v>302.33999999999997</v>
      </c>
      <c r="L49" s="69">
        <f t="shared" si="9"/>
        <v>297.44000000000005</v>
      </c>
      <c r="M49" s="69">
        <f t="shared" si="9"/>
        <v>299.54000000000002</v>
      </c>
      <c r="N49" s="69">
        <f t="shared" si="9"/>
        <v>300.24</v>
      </c>
      <c r="O49" s="69">
        <f t="shared" si="9"/>
        <v>298.24</v>
      </c>
      <c r="P49" s="69">
        <f t="shared" si="9"/>
        <v>300.54000000000002</v>
      </c>
      <c r="Q49" s="69">
        <f t="shared" si="9"/>
        <v>301.94</v>
      </c>
      <c r="R49" s="69">
        <f t="shared" si="9"/>
        <v>303.14</v>
      </c>
      <c r="S49" s="69">
        <f t="shared" si="9"/>
        <v>271.64000000000004</v>
      </c>
      <c r="T49" s="69">
        <f t="shared" si="9"/>
        <v>271.24</v>
      </c>
      <c r="U49" s="69">
        <f t="shared" si="9"/>
        <v>273.03999999999996</v>
      </c>
      <c r="V49" s="69">
        <f t="shared" si="9"/>
        <v>272.04000000000002</v>
      </c>
      <c r="W49" s="69">
        <f t="shared" si="9"/>
        <v>248.14</v>
      </c>
      <c r="X49" s="69">
        <f t="shared" si="9"/>
        <v>250.04</v>
      </c>
      <c r="Y49" s="69">
        <f t="shared" si="9"/>
        <v>272.64</v>
      </c>
      <c r="Z49" s="69">
        <f t="shared" si="9"/>
        <v>273.64</v>
      </c>
      <c r="AA49" s="69">
        <f t="shared" si="9"/>
        <v>303.04000000000002</v>
      </c>
      <c r="AB49" s="69">
        <f t="shared" si="9"/>
        <v>303.04000000000002</v>
      </c>
      <c r="AC49" s="69">
        <f t="shared" si="9"/>
        <v>303.44</v>
      </c>
      <c r="AD49" s="69">
        <f t="shared" si="9"/>
        <v>303.44</v>
      </c>
      <c r="AE49" s="69">
        <f t="shared" si="9"/>
        <v>306.44</v>
      </c>
      <c r="AF49" s="69">
        <f t="shared" si="9"/>
        <v>3.54</v>
      </c>
      <c r="AG49" s="74">
        <f t="shared" si="9"/>
        <v>489.91</v>
      </c>
      <c r="AH49" s="52">
        <f t="shared" si="2"/>
        <v>306.44</v>
      </c>
      <c r="AI49" s="53">
        <f t="shared" si="3"/>
        <v>3.54</v>
      </c>
      <c r="AK49" s="54"/>
    </row>
    <row r="50" spans="1:37" x14ac:dyDescent="0.25">
      <c r="A50" s="55" t="s">
        <v>51</v>
      </c>
      <c r="B50" s="49">
        <v>46</v>
      </c>
      <c r="C50" s="56">
        <v>45.2</v>
      </c>
      <c r="D50" s="56">
        <v>30</v>
      </c>
      <c r="E50" s="56">
        <v>20</v>
      </c>
      <c r="F50" s="56">
        <v>30</v>
      </c>
      <c r="G50" s="56">
        <v>30</v>
      </c>
      <c r="H50" s="56">
        <v>45</v>
      </c>
      <c r="I50" s="56">
        <v>55</v>
      </c>
      <c r="J50" s="56">
        <v>60</v>
      </c>
      <c r="K50" s="56">
        <v>60</v>
      </c>
      <c r="L50" s="75">
        <v>59.5</v>
      </c>
      <c r="M50" s="75">
        <v>59.1</v>
      </c>
      <c r="N50" s="75">
        <v>59.2</v>
      </c>
      <c r="O50" s="75">
        <v>59</v>
      </c>
      <c r="P50" s="75">
        <v>59.1</v>
      </c>
      <c r="Q50" s="49">
        <v>59.2</v>
      </c>
      <c r="R50" s="49">
        <v>59.1</v>
      </c>
      <c r="S50" s="49">
        <v>59</v>
      </c>
      <c r="T50" s="49">
        <v>59</v>
      </c>
      <c r="U50" s="49">
        <v>35.799999999999997</v>
      </c>
      <c r="V50" s="49">
        <v>36.4</v>
      </c>
      <c r="W50" s="49">
        <v>35.9</v>
      </c>
      <c r="X50" s="49">
        <v>35.9</v>
      </c>
      <c r="Y50" s="49">
        <v>44.2</v>
      </c>
      <c r="Z50" s="49">
        <v>53.3</v>
      </c>
      <c r="AA50" s="49">
        <v>49.3</v>
      </c>
      <c r="AB50" s="49">
        <v>49.3</v>
      </c>
      <c r="AC50" s="49">
        <v>49.3</v>
      </c>
      <c r="AD50" s="49">
        <v>54.7</v>
      </c>
      <c r="AE50" s="49">
        <v>45</v>
      </c>
      <c r="AF50" s="49"/>
      <c r="AG50" s="57">
        <v>60</v>
      </c>
      <c r="AH50" s="52">
        <f t="shared" si="2"/>
        <v>60</v>
      </c>
      <c r="AI50" s="53">
        <f t="shared" si="3"/>
        <v>20</v>
      </c>
      <c r="AK50" s="54"/>
    </row>
    <row r="51" spans="1:37" x14ac:dyDescent="0.25">
      <c r="A51" s="58" t="s">
        <v>52</v>
      </c>
      <c r="B51" s="70">
        <v>21.4</v>
      </c>
      <c r="C51" s="56">
        <v>20.399999999999999</v>
      </c>
      <c r="D51" s="56">
        <v>15</v>
      </c>
      <c r="E51" s="56">
        <v>8.6</v>
      </c>
      <c r="F51" s="56">
        <v>15</v>
      </c>
      <c r="G51" s="56">
        <v>15</v>
      </c>
      <c r="H51" s="56">
        <v>15</v>
      </c>
      <c r="I51" s="56">
        <v>19</v>
      </c>
      <c r="J51" s="56">
        <v>28</v>
      </c>
      <c r="K51" s="56">
        <v>28.3</v>
      </c>
      <c r="L51" s="75">
        <v>29.2</v>
      </c>
      <c r="M51" s="75">
        <v>28.4</v>
      </c>
      <c r="N51" s="75">
        <v>28.6</v>
      </c>
      <c r="O51" s="75">
        <v>28.8</v>
      </c>
      <c r="P51" s="75">
        <v>28.2</v>
      </c>
      <c r="Q51" s="70">
        <v>28.7</v>
      </c>
      <c r="R51" s="49">
        <v>28.6</v>
      </c>
      <c r="S51" s="49">
        <v>28.5</v>
      </c>
      <c r="T51" s="49">
        <v>28.5</v>
      </c>
      <c r="U51" s="70">
        <v>13.9</v>
      </c>
      <c r="V51" s="70">
        <v>15.3</v>
      </c>
      <c r="W51" s="70">
        <v>15.2</v>
      </c>
      <c r="X51" s="70">
        <v>15.2</v>
      </c>
      <c r="Y51" s="70">
        <v>19.8</v>
      </c>
      <c r="Z51" s="70">
        <v>20.399999999999999</v>
      </c>
      <c r="AA51" s="70">
        <v>22.8</v>
      </c>
      <c r="AB51" s="70">
        <v>22.8</v>
      </c>
      <c r="AC51" s="70">
        <v>22.8</v>
      </c>
      <c r="AD51" s="70">
        <v>25.9</v>
      </c>
      <c r="AE51" s="70">
        <v>22</v>
      </c>
      <c r="AF51" s="70"/>
      <c r="AG51" s="59">
        <v>32</v>
      </c>
      <c r="AH51" s="52">
        <f t="shared" si="2"/>
        <v>29.2</v>
      </c>
      <c r="AI51" s="53">
        <f t="shared" si="3"/>
        <v>8.6</v>
      </c>
      <c r="AK51" s="54"/>
    </row>
    <row r="52" spans="1:37" ht="15.75" thickBot="1" x14ac:dyDescent="0.3">
      <c r="A52" s="72" t="s">
        <v>53</v>
      </c>
      <c r="B52" s="77">
        <v>7.8</v>
      </c>
      <c r="C52" s="71">
        <v>7.4</v>
      </c>
      <c r="D52" s="71">
        <v>7.5</v>
      </c>
      <c r="E52" s="71">
        <v>3.1</v>
      </c>
      <c r="F52" s="71">
        <v>7.5</v>
      </c>
      <c r="G52" s="71">
        <v>7.5</v>
      </c>
      <c r="H52" s="71">
        <v>7.5</v>
      </c>
      <c r="I52" s="71">
        <v>9</v>
      </c>
      <c r="J52" s="71">
        <v>10.3</v>
      </c>
      <c r="K52" s="71">
        <v>10.3</v>
      </c>
      <c r="L52" s="76">
        <v>10.6</v>
      </c>
      <c r="M52" s="76">
        <v>10.4</v>
      </c>
      <c r="N52" s="76">
        <v>10.4</v>
      </c>
      <c r="O52" s="76">
        <v>10.5</v>
      </c>
      <c r="P52" s="76">
        <v>10.3</v>
      </c>
      <c r="Q52" s="77">
        <v>10.5</v>
      </c>
      <c r="R52" s="49">
        <v>10.4</v>
      </c>
      <c r="S52" s="49">
        <v>10.4</v>
      </c>
      <c r="T52" s="49">
        <v>10.4</v>
      </c>
      <c r="U52" s="77">
        <v>5.0999999999999996</v>
      </c>
      <c r="V52" s="77">
        <v>5.6</v>
      </c>
      <c r="W52" s="77">
        <v>5.6</v>
      </c>
      <c r="X52" s="77">
        <v>5.6</v>
      </c>
      <c r="Y52" s="77">
        <v>7.2</v>
      </c>
      <c r="Z52" s="77">
        <v>7.5</v>
      </c>
      <c r="AA52" s="77">
        <v>8.4</v>
      </c>
      <c r="AB52" s="77">
        <v>8.4</v>
      </c>
      <c r="AC52" s="77">
        <v>8.4</v>
      </c>
      <c r="AD52" s="77">
        <v>9.4</v>
      </c>
      <c r="AE52" s="77">
        <v>10</v>
      </c>
      <c r="AF52" s="77"/>
      <c r="AG52" s="78">
        <v>14</v>
      </c>
      <c r="AH52" s="52">
        <f t="shared" si="2"/>
        <v>10.6</v>
      </c>
      <c r="AI52" s="53">
        <f t="shared" si="3"/>
        <v>3.1</v>
      </c>
      <c r="AK52" s="54"/>
    </row>
    <row r="53" spans="1:37" ht="15.75" thickBot="1" x14ac:dyDescent="0.3">
      <c r="A53" s="68" t="s">
        <v>54</v>
      </c>
      <c r="B53" s="69">
        <f t="shared" ref="B53" si="10">SUM(B50:B52)</f>
        <v>75.2</v>
      </c>
      <c r="C53" s="69">
        <f t="shared" ref="C53:AF53" si="11">SUM(C50:C52)</f>
        <v>73</v>
      </c>
      <c r="D53" s="69">
        <f t="shared" si="11"/>
        <v>52.5</v>
      </c>
      <c r="E53" s="69">
        <f t="shared" si="11"/>
        <v>31.700000000000003</v>
      </c>
      <c r="F53" s="69">
        <f t="shared" si="11"/>
        <v>52.5</v>
      </c>
      <c r="G53" s="69">
        <f t="shared" si="11"/>
        <v>52.5</v>
      </c>
      <c r="H53" s="69">
        <f t="shared" si="11"/>
        <v>67.5</v>
      </c>
      <c r="I53" s="69">
        <f t="shared" si="11"/>
        <v>83</v>
      </c>
      <c r="J53" s="69">
        <f t="shared" si="11"/>
        <v>98.3</v>
      </c>
      <c r="K53" s="69">
        <f t="shared" si="11"/>
        <v>98.6</v>
      </c>
      <c r="L53" s="69">
        <f t="shared" si="11"/>
        <v>99.3</v>
      </c>
      <c r="M53" s="69">
        <f t="shared" si="11"/>
        <v>97.9</v>
      </c>
      <c r="N53" s="69">
        <f t="shared" si="11"/>
        <v>98.200000000000017</v>
      </c>
      <c r="O53" s="69">
        <f t="shared" si="11"/>
        <v>98.3</v>
      </c>
      <c r="P53" s="69">
        <f t="shared" si="11"/>
        <v>97.6</v>
      </c>
      <c r="Q53" s="69">
        <f t="shared" si="11"/>
        <v>98.4</v>
      </c>
      <c r="R53" s="69">
        <f t="shared" si="11"/>
        <v>98.100000000000009</v>
      </c>
      <c r="S53" s="69">
        <f t="shared" si="11"/>
        <v>97.9</v>
      </c>
      <c r="T53" s="69">
        <f t="shared" si="11"/>
        <v>97.9</v>
      </c>
      <c r="U53" s="69">
        <f t="shared" si="11"/>
        <v>54.8</v>
      </c>
      <c r="V53" s="69">
        <f t="shared" si="11"/>
        <v>57.300000000000004</v>
      </c>
      <c r="W53" s="69">
        <f t="shared" si="11"/>
        <v>56.699999999999996</v>
      </c>
      <c r="X53" s="69">
        <f t="shared" si="11"/>
        <v>56.699999999999996</v>
      </c>
      <c r="Y53" s="69">
        <f t="shared" si="11"/>
        <v>71.2</v>
      </c>
      <c r="Z53" s="69">
        <f t="shared" si="11"/>
        <v>81.199999999999989</v>
      </c>
      <c r="AA53" s="69">
        <f t="shared" si="11"/>
        <v>80.5</v>
      </c>
      <c r="AB53" s="69">
        <f t="shared" si="11"/>
        <v>80.5</v>
      </c>
      <c r="AC53" s="69">
        <f t="shared" si="11"/>
        <v>80.5</v>
      </c>
      <c r="AD53" s="69">
        <f t="shared" si="11"/>
        <v>90</v>
      </c>
      <c r="AE53" s="69">
        <f t="shared" si="11"/>
        <v>77</v>
      </c>
      <c r="AF53" s="69">
        <f t="shared" si="11"/>
        <v>0</v>
      </c>
      <c r="AG53" s="74">
        <f>SUM(AG50:AG52)</f>
        <v>106</v>
      </c>
      <c r="AH53" s="52">
        <f t="shared" si="2"/>
        <v>99.3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48</v>
      </c>
      <c r="C54" s="49">
        <v>42</v>
      </c>
      <c r="D54" s="49">
        <v>55</v>
      </c>
      <c r="E54" s="49">
        <v>48</v>
      </c>
      <c r="F54" s="49">
        <v>44</v>
      </c>
      <c r="G54" s="49">
        <v>38</v>
      </c>
      <c r="H54" s="49">
        <v>38</v>
      </c>
      <c r="I54" s="49">
        <v>48</v>
      </c>
      <c r="J54" s="49">
        <v>45</v>
      </c>
      <c r="K54" s="49">
        <v>50</v>
      </c>
      <c r="L54" s="49">
        <v>53</v>
      </c>
      <c r="M54" s="49">
        <v>53</v>
      </c>
      <c r="N54" s="49">
        <v>55.3</v>
      </c>
      <c r="O54" s="49">
        <v>64</v>
      </c>
      <c r="P54" s="49">
        <v>66.900000000000006</v>
      </c>
      <c r="Q54" s="49">
        <v>65.5</v>
      </c>
      <c r="R54" s="49">
        <v>65.400000000000006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65.400000000000006</v>
      </c>
      <c r="AB54" s="49">
        <v>53.4</v>
      </c>
      <c r="AC54" s="49">
        <v>72.099999999999994</v>
      </c>
      <c r="AD54" s="49">
        <v>47.6</v>
      </c>
      <c r="AE54" s="49">
        <v>47.3</v>
      </c>
      <c r="AF54" s="49"/>
      <c r="AG54" s="57"/>
      <c r="AH54" s="52">
        <f t="shared" si="2"/>
        <v>72.099999999999994</v>
      </c>
      <c r="AI54" s="53">
        <f t="shared" si="3"/>
        <v>0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33</v>
      </c>
      <c r="L55" s="49">
        <v>36.1</v>
      </c>
      <c r="M55" s="49">
        <v>0</v>
      </c>
      <c r="N55" s="49">
        <v>51.1</v>
      </c>
      <c r="O55" s="49">
        <v>38</v>
      </c>
      <c r="P55" s="49">
        <v>34.700000000000003</v>
      </c>
      <c r="Q55" s="49">
        <v>0</v>
      </c>
      <c r="R55" s="49">
        <v>0</v>
      </c>
      <c r="S55" s="49">
        <v>64.5</v>
      </c>
      <c r="T55" s="49">
        <v>56.3</v>
      </c>
      <c r="U55" s="79">
        <v>43.9</v>
      </c>
      <c r="V55" s="79">
        <v>35.5</v>
      </c>
      <c r="W55" s="79">
        <v>28</v>
      </c>
      <c r="X55" s="79">
        <v>28</v>
      </c>
      <c r="Y55" s="79">
        <v>34.1</v>
      </c>
      <c r="Z55" s="79">
        <v>34.6</v>
      </c>
      <c r="AA55" s="70">
        <v>59.6</v>
      </c>
      <c r="AB55" s="70">
        <v>77</v>
      </c>
      <c r="AC55" s="70">
        <v>77</v>
      </c>
      <c r="AD55" s="70">
        <v>106</v>
      </c>
      <c r="AE55" s="70">
        <v>105</v>
      </c>
      <c r="AF55" s="70"/>
      <c r="AG55" s="59"/>
      <c r="AH55" s="52">
        <f t="shared" si="2"/>
        <v>106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55</v>
      </c>
      <c r="C56" s="70">
        <v>49</v>
      </c>
      <c r="D56" s="70">
        <v>30</v>
      </c>
      <c r="E56" s="70">
        <v>22</v>
      </c>
      <c r="F56" s="70">
        <v>40</v>
      </c>
      <c r="G56" s="49">
        <v>47</v>
      </c>
      <c r="H56" s="49">
        <v>50</v>
      </c>
      <c r="I56" s="49">
        <v>80</v>
      </c>
      <c r="J56" s="49">
        <v>110</v>
      </c>
      <c r="K56" s="49">
        <v>120</v>
      </c>
      <c r="L56" s="70">
        <v>146</v>
      </c>
      <c r="M56" s="70">
        <v>147</v>
      </c>
      <c r="N56" s="70">
        <v>164</v>
      </c>
      <c r="O56" s="70">
        <v>165</v>
      </c>
      <c r="P56" s="70">
        <v>164</v>
      </c>
      <c r="Q56" s="70">
        <v>170</v>
      </c>
      <c r="R56" s="70">
        <v>167</v>
      </c>
      <c r="S56" s="70">
        <v>200</v>
      </c>
      <c r="T56" s="70">
        <v>155</v>
      </c>
      <c r="U56" s="80">
        <v>159.5</v>
      </c>
      <c r="V56" s="80">
        <v>105</v>
      </c>
      <c r="W56" s="80">
        <v>140</v>
      </c>
      <c r="X56" s="80">
        <v>140</v>
      </c>
      <c r="Y56" s="80">
        <v>140</v>
      </c>
      <c r="Z56" s="80">
        <v>222</v>
      </c>
      <c r="AA56" s="70">
        <v>187.2</v>
      </c>
      <c r="AB56" s="70">
        <v>168.3</v>
      </c>
      <c r="AC56" s="70">
        <v>196</v>
      </c>
      <c r="AD56" s="70">
        <v>100.2</v>
      </c>
      <c r="AE56" s="70">
        <v>42</v>
      </c>
      <c r="AF56" s="70"/>
      <c r="AG56" s="81"/>
      <c r="AH56" s="52">
        <f t="shared" si="2"/>
        <v>222</v>
      </c>
      <c r="AI56" s="53">
        <f t="shared" si="3"/>
        <v>22</v>
      </c>
      <c r="AK56" s="54"/>
    </row>
    <row r="57" spans="1:37" x14ac:dyDescent="0.25">
      <c r="A57" s="58" t="s">
        <v>58</v>
      </c>
      <c r="B57" s="82">
        <v>44</v>
      </c>
      <c r="C57" s="82">
        <v>43</v>
      </c>
      <c r="D57" s="82">
        <v>49</v>
      </c>
      <c r="E57" s="82">
        <v>45</v>
      </c>
      <c r="F57" s="82">
        <v>11</v>
      </c>
      <c r="G57" s="82">
        <v>10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10</v>
      </c>
      <c r="P57" s="70">
        <v>10</v>
      </c>
      <c r="Q57" s="70">
        <v>10</v>
      </c>
      <c r="R57" s="70">
        <v>10</v>
      </c>
      <c r="S57" s="70">
        <v>10</v>
      </c>
      <c r="T57" s="70">
        <v>10</v>
      </c>
      <c r="U57" s="70">
        <v>10</v>
      </c>
      <c r="V57" s="70">
        <v>10</v>
      </c>
      <c r="W57" s="70">
        <v>10</v>
      </c>
      <c r="X57" s="70">
        <v>10</v>
      </c>
      <c r="Y57" s="70">
        <v>10</v>
      </c>
      <c r="Z57" s="70">
        <v>10</v>
      </c>
      <c r="AA57" s="82">
        <v>10</v>
      </c>
      <c r="AB57" s="82">
        <v>19</v>
      </c>
      <c r="AC57" s="82">
        <v>19</v>
      </c>
      <c r="AD57" s="82">
        <v>18.2</v>
      </c>
      <c r="AE57" s="82">
        <v>18</v>
      </c>
      <c r="AF57" s="82"/>
      <c r="AG57" s="81"/>
      <c r="AH57" s="52">
        <f t="shared" si="2"/>
        <v>49</v>
      </c>
      <c r="AI57" s="53">
        <f t="shared" si="3"/>
        <v>0</v>
      </c>
      <c r="AK57" s="54"/>
    </row>
    <row r="58" spans="1:37" x14ac:dyDescent="0.25">
      <c r="A58" s="58" t="s">
        <v>59</v>
      </c>
      <c r="B58" s="49">
        <v>73.099999999999994</v>
      </c>
      <c r="C58" s="82">
        <v>72.900000000000006</v>
      </c>
      <c r="D58" s="82">
        <v>69.5</v>
      </c>
      <c r="E58" s="82">
        <v>69.2</v>
      </c>
      <c r="F58" s="82">
        <v>69.099999999999994</v>
      </c>
      <c r="G58" s="82">
        <v>69</v>
      </c>
      <c r="H58" s="82">
        <v>62</v>
      </c>
      <c r="I58" s="82">
        <v>0</v>
      </c>
      <c r="J58" s="82">
        <v>0</v>
      </c>
      <c r="K58" s="82">
        <v>0</v>
      </c>
      <c r="L58" s="70">
        <v>0</v>
      </c>
      <c r="M58" s="70">
        <v>65.400000000000006</v>
      </c>
      <c r="N58" s="49">
        <v>63.9</v>
      </c>
      <c r="O58" s="49">
        <v>70.900000000000006</v>
      </c>
      <c r="P58" s="49">
        <v>72.2</v>
      </c>
      <c r="Q58" s="49">
        <v>79.400000000000006</v>
      </c>
      <c r="R58" s="49">
        <v>74.900000000000006</v>
      </c>
      <c r="S58" s="49">
        <v>71.400000000000006</v>
      </c>
      <c r="T58" s="49">
        <v>69.7</v>
      </c>
      <c r="U58" s="49">
        <v>66</v>
      </c>
      <c r="V58" s="49">
        <v>59.8</v>
      </c>
      <c r="W58" s="49">
        <v>57.9</v>
      </c>
      <c r="X58" s="49">
        <v>57.9</v>
      </c>
      <c r="Y58" s="49">
        <v>64.3</v>
      </c>
      <c r="Z58" s="49">
        <v>64.7</v>
      </c>
      <c r="AA58" s="49">
        <v>57.5</v>
      </c>
      <c r="AB58" s="49">
        <v>62.9</v>
      </c>
      <c r="AC58" s="49">
        <v>66.7</v>
      </c>
      <c r="AD58" s="49">
        <v>72.400000000000006</v>
      </c>
      <c r="AE58" s="49">
        <v>74.2</v>
      </c>
      <c r="AF58" s="49"/>
      <c r="AG58" s="81"/>
      <c r="AH58" s="52">
        <f t="shared" si="2"/>
        <v>79.400000000000006</v>
      </c>
      <c r="AI58" s="53">
        <f t="shared" si="3"/>
        <v>0</v>
      </c>
      <c r="AK58" s="54"/>
    </row>
    <row r="59" spans="1:37" x14ac:dyDescent="0.25">
      <c r="A59" s="58" t="s">
        <v>60</v>
      </c>
      <c r="B59" s="83">
        <v>9</v>
      </c>
      <c r="C59" s="70">
        <v>9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10</v>
      </c>
      <c r="Q59" s="83">
        <v>10</v>
      </c>
      <c r="R59" s="83">
        <v>10</v>
      </c>
      <c r="S59" s="83">
        <v>10</v>
      </c>
      <c r="T59" s="83">
        <v>10</v>
      </c>
      <c r="U59" s="83">
        <v>10</v>
      </c>
      <c r="V59" s="83">
        <v>10</v>
      </c>
      <c r="W59" s="83">
        <v>10</v>
      </c>
      <c r="X59" s="83">
        <v>10</v>
      </c>
      <c r="Y59" s="83">
        <v>10</v>
      </c>
      <c r="Z59" s="83">
        <v>10</v>
      </c>
      <c r="AA59" s="83">
        <v>12</v>
      </c>
      <c r="AB59" s="83">
        <v>12</v>
      </c>
      <c r="AC59" s="83">
        <v>12</v>
      </c>
      <c r="AD59" s="83">
        <v>12</v>
      </c>
      <c r="AE59" s="83">
        <v>12</v>
      </c>
      <c r="AF59" s="83"/>
      <c r="AG59" s="81"/>
      <c r="AH59" s="52">
        <f t="shared" si="2"/>
        <v>12</v>
      </c>
      <c r="AI59" s="53">
        <f t="shared" si="3"/>
        <v>0</v>
      </c>
      <c r="AK59" s="54"/>
    </row>
    <row r="60" spans="1:37" x14ac:dyDescent="0.25">
      <c r="A60" s="58" t="s">
        <v>61</v>
      </c>
      <c r="B60" s="83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/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83">
        <v>0</v>
      </c>
      <c r="S61" s="83">
        <v>0</v>
      </c>
      <c r="T61" s="82">
        <v>0</v>
      </c>
      <c r="U61" s="82">
        <v>0</v>
      </c>
      <c r="V61" s="83">
        <v>0</v>
      </c>
      <c r="W61" s="83">
        <v>0</v>
      </c>
      <c r="X61" s="83">
        <v>0</v>
      </c>
      <c r="Y61" s="82">
        <v>0</v>
      </c>
      <c r="Z61" s="83">
        <v>0</v>
      </c>
      <c r="AA61" s="82">
        <v>0</v>
      </c>
      <c r="AB61" s="82">
        <v>0</v>
      </c>
      <c r="AC61" s="82">
        <v>0</v>
      </c>
      <c r="AD61" s="82">
        <v>7</v>
      </c>
      <c r="AE61" s="82">
        <v>7</v>
      </c>
      <c r="AF61" s="82"/>
      <c r="AG61" s="81"/>
      <c r="AH61" s="52">
        <f t="shared" si="2"/>
        <v>7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83">
        <v>0</v>
      </c>
      <c r="S62" s="83">
        <v>0</v>
      </c>
      <c r="T62" s="82">
        <v>0</v>
      </c>
      <c r="U62" s="82">
        <v>0</v>
      </c>
      <c r="V62" s="83">
        <v>0</v>
      </c>
      <c r="W62" s="83">
        <v>0</v>
      </c>
      <c r="X62" s="83">
        <v>0</v>
      </c>
      <c r="Y62" s="82">
        <v>0</v>
      </c>
      <c r="Z62" s="83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/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83">
        <v>0</v>
      </c>
      <c r="S63" s="83">
        <v>0</v>
      </c>
      <c r="T63" s="82">
        <v>0</v>
      </c>
      <c r="U63" s="82">
        <v>0</v>
      </c>
      <c r="V63" s="83">
        <v>0</v>
      </c>
      <c r="W63" s="83">
        <v>0</v>
      </c>
      <c r="X63" s="83">
        <v>0</v>
      </c>
      <c r="Y63" s="82">
        <v>0</v>
      </c>
      <c r="Z63" s="83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/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5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83">
        <v>0</v>
      </c>
      <c r="S64" s="83">
        <v>0</v>
      </c>
      <c r="T64" s="82">
        <v>0</v>
      </c>
      <c r="U64" s="82">
        <v>0</v>
      </c>
      <c r="V64" s="83">
        <v>0</v>
      </c>
      <c r="W64" s="83">
        <v>0</v>
      </c>
      <c r="X64" s="83">
        <v>0</v>
      </c>
      <c r="Y64" s="82">
        <v>0</v>
      </c>
      <c r="Z64" s="83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/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" si="12">SUM(B54:B64)</f>
        <v>229.1</v>
      </c>
      <c r="C65" s="69">
        <f t="shared" ref="C65:AF65" si="13">SUM(C54:C64)</f>
        <v>215.9</v>
      </c>
      <c r="D65" s="69">
        <f t="shared" si="13"/>
        <v>203.5</v>
      </c>
      <c r="E65" s="69">
        <f t="shared" si="13"/>
        <v>184.2</v>
      </c>
      <c r="F65" s="69">
        <f t="shared" si="13"/>
        <v>164.1</v>
      </c>
      <c r="G65" s="69">
        <f t="shared" si="13"/>
        <v>164</v>
      </c>
      <c r="H65" s="69">
        <f t="shared" si="13"/>
        <v>150</v>
      </c>
      <c r="I65" s="69">
        <f t="shared" si="13"/>
        <v>128</v>
      </c>
      <c r="J65" s="69">
        <f t="shared" si="13"/>
        <v>155</v>
      </c>
      <c r="K65" s="69">
        <f t="shared" si="13"/>
        <v>203</v>
      </c>
      <c r="L65" s="69">
        <f t="shared" si="13"/>
        <v>235.1</v>
      </c>
      <c r="M65" s="69">
        <f t="shared" si="13"/>
        <v>265.39999999999998</v>
      </c>
      <c r="N65" s="69">
        <f t="shared" si="13"/>
        <v>334.29999999999995</v>
      </c>
      <c r="O65" s="69">
        <f t="shared" si="13"/>
        <v>347.9</v>
      </c>
      <c r="P65" s="69">
        <f t="shared" si="13"/>
        <v>357.8</v>
      </c>
      <c r="Q65" s="69">
        <f t="shared" si="13"/>
        <v>334.9</v>
      </c>
      <c r="R65" s="69">
        <f t="shared" si="13"/>
        <v>327.3</v>
      </c>
      <c r="S65" s="69">
        <f t="shared" si="13"/>
        <v>355.9</v>
      </c>
      <c r="T65" s="69">
        <f t="shared" si="13"/>
        <v>301</v>
      </c>
      <c r="U65" s="69">
        <f t="shared" si="13"/>
        <v>289.39999999999998</v>
      </c>
      <c r="V65" s="69">
        <f t="shared" si="13"/>
        <v>220.3</v>
      </c>
      <c r="W65" s="69">
        <f t="shared" si="13"/>
        <v>245.9</v>
      </c>
      <c r="X65" s="69">
        <f t="shared" si="13"/>
        <v>245.9</v>
      </c>
      <c r="Y65" s="69">
        <f t="shared" si="13"/>
        <v>258.39999999999998</v>
      </c>
      <c r="Z65" s="69">
        <f t="shared" si="13"/>
        <v>341.3</v>
      </c>
      <c r="AA65" s="69">
        <f t="shared" si="13"/>
        <v>391.7</v>
      </c>
      <c r="AB65" s="69">
        <f t="shared" si="13"/>
        <v>392.6</v>
      </c>
      <c r="AC65" s="69">
        <f t="shared" si="13"/>
        <v>442.8</v>
      </c>
      <c r="AD65" s="69">
        <f t="shared" si="13"/>
        <v>363.4</v>
      </c>
      <c r="AE65" s="69">
        <f t="shared" si="13"/>
        <v>305.5</v>
      </c>
      <c r="AF65" s="69">
        <f t="shared" si="13"/>
        <v>0</v>
      </c>
      <c r="AG65" s="74">
        <f>SUM(AG54:AG64)</f>
        <v>0</v>
      </c>
      <c r="AH65" s="52">
        <f t="shared" si="2"/>
        <v>442.8</v>
      </c>
      <c r="AI65" s="53">
        <f t="shared" si="3"/>
        <v>0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5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" si="14">SUM(B66:B68)</f>
        <v>0</v>
      </c>
      <c r="C69" s="69">
        <f t="shared" ref="C69:AF69" si="15">SUM(C66:C68)</f>
        <v>0</v>
      </c>
      <c r="D69" s="69">
        <f t="shared" si="15"/>
        <v>0</v>
      </c>
      <c r="E69" s="69">
        <f t="shared" si="15"/>
        <v>0</v>
      </c>
      <c r="F69" s="69">
        <f t="shared" si="15"/>
        <v>0</v>
      </c>
      <c r="G69" s="69">
        <f t="shared" si="15"/>
        <v>0</v>
      </c>
      <c r="H69" s="69">
        <f t="shared" si="15"/>
        <v>0</v>
      </c>
      <c r="I69" s="69">
        <f t="shared" si="15"/>
        <v>0</v>
      </c>
      <c r="J69" s="69">
        <f t="shared" si="15"/>
        <v>0</v>
      </c>
      <c r="K69" s="69">
        <f t="shared" si="15"/>
        <v>0</v>
      </c>
      <c r="L69" s="69">
        <f t="shared" si="15"/>
        <v>0</v>
      </c>
      <c r="M69" s="69">
        <f t="shared" si="15"/>
        <v>0</v>
      </c>
      <c r="N69" s="69">
        <f t="shared" si="15"/>
        <v>0</v>
      </c>
      <c r="O69" s="69">
        <f t="shared" si="15"/>
        <v>0</v>
      </c>
      <c r="P69" s="69">
        <f t="shared" si="15"/>
        <v>0</v>
      </c>
      <c r="Q69" s="69">
        <f t="shared" si="15"/>
        <v>0</v>
      </c>
      <c r="R69" s="69">
        <f t="shared" si="15"/>
        <v>0</v>
      </c>
      <c r="S69" s="69">
        <f t="shared" si="15"/>
        <v>0</v>
      </c>
      <c r="T69" s="69">
        <f t="shared" si="15"/>
        <v>0</v>
      </c>
      <c r="U69" s="69">
        <f t="shared" si="15"/>
        <v>0</v>
      </c>
      <c r="V69" s="69">
        <f t="shared" si="15"/>
        <v>0</v>
      </c>
      <c r="W69" s="69">
        <f t="shared" si="15"/>
        <v>0</v>
      </c>
      <c r="X69" s="69">
        <f t="shared" si="15"/>
        <v>0</v>
      </c>
      <c r="Y69" s="69">
        <f t="shared" si="15"/>
        <v>0</v>
      </c>
      <c r="Z69" s="69">
        <f t="shared" si="15"/>
        <v>0</v>
      </c>
      <c r="AA69" s="69">
        <f t="shared" si="15"/>
        <v>0</v>
      </c>
      <c r="AB69" s="69">
        <f t="shared" si="15"/>
        <v>0</v>
      </c>
      <c r="AC69" s="69">
        <f t="shared" si="15"/>
        <v>0</v>
      </c>
      <c r="AD69" s="69">
        <f t="shared" si="15"/>
        <v>0</v>
      </c>
      <c r="AE69" s="69">
        <f t="shared" si="15"/>
        <v>0</v>
      </c>
      <c r="AF69" s="69">
        <f t="shared" si="15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>
        <v>60</v>
      </c>
      <c r="T70" s="89">
        <v>40</v>
      </c>
      <c r="U70" s="89">
        <v>40</v>
      </c>
      <c r="V70" s="89">
        <v>40</v>
      </c>
      <c r="W70" s="89">
        <v>20</v>
      </c>
      <c r="X70" s="89">
        <v>20</v>
      </c>
      <c r="Y70" s="89">
        <v>0</v>
      </c>
      <c r="Z70" s="89">
        <v>0</v>
      </c>
      <c r="AA70" s="89">
        <v>40</v>
      </c>
      <c r="AB70" s="89"/>
      <c r="AC70" s="89"/>
      <c r="AD70" s="89"/>
      <c r="AE70" s="89"/>
      <c r="AF70" s="89"/>
      <c r="AG70" s="74"/>
      <c r="AH70" s="52">
        <f t="shared" si="2"/>
        <v>60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" si="16">B69+B65+B53+B49+B35+B70</f>
        <v>1078.94</v>
      </c>
      <c r="C71" s="91">
        <f t="shared" ref="C71:AG71" si="17">C69+C65+C53+C49+C35+C70</f>
        <v>1056.7399999999998</v>
      </c>
      <c r="D71" s="91">
        <f t="shared" si="17"/>
        <v>1037.8399999999999</v>
      </c>
      <c r="E71" s="91">
        <f t="shared" si="17"/>
        <v>1004.7399999999999</v>
      </c>
      <c r="F71" s="91">
        <f t="shared" si="17"/>
        <v>1004.9399999999999</v>
      </c>
      <c r="G71" s="91">
        <f t="shared" si="17"/>
        <v>1004.8399999999999</v>
      </c>
      <c r="H71" s="91">
        <f t="shared" si="17"/>
        <v>1019.6399999999999</v>
      </c>
      <c r="I71" s="91">
        <f t="shared" si="17"/>
        <v>1003.1399999999999</v>
      </c>
      <c r="J71" s="91">
        <f t="shared" si="17"/>
        <v>1061.44</v>
      </c>
      <c r="K71" s="91">
        <f t="shared" si="17"/>
        <v>1109.74</v>
      </c>
      <c r="L71" s="91">
        <f t="shared" si="17"/>
        <v>1134.04</v>
      </c>
      <c r="M71" s="91">
        <f t="shared" si="17"/>
        <v>1166.44</v>
      </c>
      <c r="N71" s="91">
        <f t="shared" si="17"/>
        <v>1239.8400000000001</v>
      </c>
      <c r="O71" s="91">
        <f t="shared" si="17"/>
        <v>1251.74</v>
      </c>
      <c r="P71" s="91">
        <f t="shared" si="17"/>
        <v>1251.24</v>
      </c>
      <c r="Q71" s="91">
        <f t="shared" si="17"/>
        <v>1234.6399999999999</v>
      </c>
      <c r="R71" s="91">
        <f t="shared" si="17"/>
        <v>1236.1399999999999</v>
      </c>
      <c r="S71" s="91">
        <f t="shared" si="17"/>
        <v>1293.24</v>
      </c>
      <c r="T71" s="91">
        <f t="shared" si="17"/>
        <v>1219.94</v>
      </c>
      <c r="U71" s="91">
        <f t="shared" si="17"/>
        <v>1167.1399999999999</v>
      </c>
      <c r="V71" s="91">
        <f t="shared" si="17"/>
        <v>1099.3400000000001</v>
      </c>
      <c r="W71" s="91">
        <f t="shared" si="17"/>
        <v>1080.1399999999999</v>
      </c>
      <c r="X71" s="91">
        <f t="shared" si="17"/>
        <v>1082.3399999999999</v>
      </c>
      <c r="Y71" s="91">
        <f t="shared" si="17"/>
        <v>1111.24</v>
      </c>
      <c r="Z71" s="91">
        <f t="shared" si="17"/>
        <v>1206.1399999999999</v>
      </c>
      <c r="AA71" s="91">
        <f t="shared" si="17"/>
        <v>1325.34</v>
      </c>
      <c r="AB71" s="91">
        <f t="shared" si="17"/>
        <v>1286.24</v>
      </c>
      <c r="AC71" s="91">
        <f t="shared" si="17"/>
        <v>1336.84</v>
      </c>
      <c r="AD71" s="91">
        <f t="shared" si="17"/>
        <v>1266.3399999999999</v>
      </c>
      <c r="AE71" s="91">
        <f t="shared" si="17"/>
        <v>1198.8400000000001</v>
      </c>
      <c r="AF71" s="91">
        <f t="shared" si="17"/>
        <v>203.54</v>
      </c>
      <c r="AG71" s="74">
        <f t="shared" si="17"/>
        <v>1938.71</v>
      </c>
      <c r="AH71" s="52">
        <f t="shared" si="2"/>
        <v>1336.84</v>
      </c>
      <c r="AI71" s="53">
        <f t="shared" si="3"/>
        <v>203.54</v>
      </c>
    </row>
    <row r="72" spans="1:37" x14ac:dyDescent="0.25">
      <c r="A72" s="55" t="s">
        <v>73</v>
      </c>
      <c r="B72" s="82">
        <f t="shared" ref="B72" si="18">IF(B57&lt;0,B57*-1,0)</f>
        <v>0</v>
      </c>
      <c r="C72" s="82">
        <f t="shared" ref="C72:Q72" si="19">IF(C57&lt;0,C57*-1,0)</f>
        <v>0</v>
      </c>
      <c r="D72" s="82">
        <f t="shared" si="19"/>
        <v>0</v>
      </c>
      <c r="E72" s="82">
        <f t="shared" si="19"/>
        <v>0</v>
      </c>
      <c r="F72" s="82">
        <f t="shared" si="19"/>
        <v>0</v>
      </c>
      <c r="G72" s="82">
        <f t="shared" si="19"/>
        <v>0</v>
      </c>
      <c r="H72" s="82">
        <f t="shared" si="19"/>
        <v>0</v>
      </c>
      <c r="I72" s="82">
        <f t="shared" si="19"/>
        <v>0</v>
      </c>
      <c r="J72" s="82">
        <f t="shared" si="19"/>
        <v>0</v>
      </c>
      <c r="K72" s="82">
        <f t="shared" si="19"/>
        <v>0</v>
      </c>
      <c r="L72" s="82">
        <f t="shared" si="19"/>
        <v>0</v>
      </c>
      <c r="M72" s="82">
        <f t="shared" si="19"/>
        <v>0</v>
      </c>
      <c r="N72" s="82">
        <f t="shared" si="19"/>
        <v>0</v>
      </c>
      <c r="O72" s="82">
        <f t="shared" si="19"/>
        <v>0</v>
      </c>
      <c r="P72" s="82">
        <f t="shared" si="19"/>
        <v>0</v>
      </c>
      <c r="Q72" s="82">
        <f t="shared" si="19"/>
        <v>0</v>
      </c>
      <c r="R72" s="82">
        <f>IF(R57&lt;0,R57*-1,0)</f>
        <v>0</v>
      </c>
      <c r="S72" s="82">
        <f t="shared" ref="S72:AF72" si="20">IF(S57&lt;0,S57*-1,0)</f>
        <v>0</v>
      </c>
      <c r="T72" s="82">
        <f t="shared" si="20"/>
        <v>0</v>
      </c>
      <c r="U72" s="82">
        <f t="shared" si="20"/>
        <v>0</v>
      </c>
      <c r="V72" s="82">
        <f t="shared" si="20"/>
        <v>0</v>
      </c>
      <c r="W72" s="82">
        <f t="shared" si="20"/>
        <v>0</v>
      </c>
      <c r="X72" s="82">
        <f t="shared" si="20"/>
        <v>0</v>
      </c>
      <c r="Y72" s="82">
        <f t="shared" si="20"/>
        <v>0</v>
      </c>
      <c r="Z72" s="82">
        <f t="shared" si="20"/>
        <v>0</v>
      </c>
      <c r="AA72" s="82">
        <f t="shared" si="20"/>
        <v>0</v>
      </c>
      <c r="AB72" s="82">
        <f t="shared" si="20"/>
        <v>0</v>
      </c>
      <c r="AC72" s="82">
        <f t="shared" si="20"/>
        <v>0</v>
      </c>
      <c r="AD72" s="82">
        <f t="shared" si="20"/>
        <v>0</v>
      </c>
      <c r="AE72" s="82">
        <f t="shared" si="20"/>
        <v>0</v>
      </c>
      <c r="AF72" s="82">
        <f t="shared" si="20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" si="21">IF(B55&lt;0,B55*-1,0)</f>
        <v>0</v>
      </c>
      <c r="C73" s="82">
        <f t="shared" ref="C73:Q73" si="22">IF(C55&lt;0,C55*-1,0)</f>
        <v>0</v>
      </c>
      <c r="D73" s="82">
        <f t="shared" si="22"/>
        <v>0</v>
      </c>
      <c r="E73" s="82">
        <f t="shared" si="22"/>
        <v>0</v>
      </c>
      <c r="F73" s="82">
        <f t="shared" si="22"/>
        <v>0</v>
      </c>
      <c r="G73" s="82">
        <f t="shared" si="22"/>
        <v>0</v>
      </c>
      <c r="H73" s="82">
        <f t="shared" si="22"/>
        <v>0</v>
      </c>
      <c r="I73" s="82">
        <f t="shared" si="22"/>
        <v>0</v>
      </c>
      <c r="J73" s="82">
        <f t="shared" si="22"/>
        <v>0</v>
      </c>
      <c r="K73" s="82">
        <f t="shared" si="22"/>
        <v>0</v>
      </c>
      <c r="L73" s="82">
        <f t="shared" si="22"/>
        <v>0</v>
      </c>
      <c r="M73" s="82">
        <f t="shared" si="22"/>
        <v>0</v>
      </c>
      <c r="N73" s="82">
        <f t="shared" si="22"/>
        <v>0</v>
      </c>
      <c r="O73" s="82">
        <f t="shared" si="22"/>
        <v>0</v>
      </c>
      <c r="P73" s="82">
        <f t="shared" si="22"/>
        <v>0</v>
      </c>
      <c r="Q73" s="82">
        <f t="shared" si="22"/>
        <v>0</v>
      </c>
      <c r="R73" s="82">
        <f>IF(R55&lt;0,R55*-1,0)</f>
        <v>0</v>
      </c>
      <c r="S73" s="82">
        <f t="shared" ref="S73:AF73" si="23">IF(S55&lt;0,S55*-1,0)</f>
        <v>0</v>
      </c>
      <c r="T73" s="82">
        <f t="shared" si="23"/>
        <v>0</v>
      </c>
      <c r="U73" s="82">
        <f t="shared" si="23"/>
        <v>0</v>
      </c>
      <c r="V73" s="82">
        <f t="shared" si="23"/>
        <v>0</v>
      </c>
      <c r="W73" s="82">
        <f t="shared" si="23"/>
        <v>0</v>
      </c>
      <c r="X73" s="82">
        <f t="shared" si="23"/>
        <v>0</v>
      </c>
      <c r="Y73" s="82">
        <f t="shared" si="23"/>
        <v>0</v>
      </c>
      <c r="Z73" s="82">
        <f t="shared" si="23"/>
        <v>0</v>
      </c>
      <c r="AA73" s="82">
        <f t="shared" si="23"/>
        <v>0</v>
      </c>
      <c r="AB73" s="82">
        <f t="shared" si="23"/>
        <v>0</v>
      </c>
      <c r="AC73" s="82">
        <f t="shared" si="23"/>
        <v>0</v>
      </c>
      <c r="AD73" s="82">
        <f t="shared" si="23"/>
        <v>0</v>
      </c>
      <c r="AE73" s="82">
        <f t="shared" si="23"/>
        <v>0</v>
      </c>
      <c r="AF73" s="82">
        <f t="shared" si="23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" si="24">IF(B58&lt;0,B58*-1,0)</f>
        <v>0</v>
      </c>
      <c r="C74" s="82">
        <f t="shared" ref="C74:Q74" si="25">IF(C58&lt;0,C58*-1,0)</f>
        <v>0</v>
      </c>
      <c r="D74" s="82">
        <f t="shared" si="25"/>
        <v>0</v>
      </c>
      <c r="E74" s="82">
        <f t="shared" si="25"/>
        <v>0</v>
      </c>
      <c r="F74" s="82">
        <f t="shared" si="25"/>
        <v>0</v>
      </c>
      <c r="G74" s="82">
        <f t="shared" si="25"/>
        <v>0</v>
      </c>
      <c r="H74" s="82">
        <f t="shared" si="25"/>
        <v>0</v>
      </c>
      <c r="I74" s="82">
        <f t="shared" si="25"/>
        <v>0</v>
      </c>
      <c r="J74" s="82">
        <f t="shared" si="25"/>
        <v>0</v>
      </c>
      <c r="K74" s="82">
        <f t="shared" si="25"/>
        <v>0</v>
      </c>
      <c r="L74" s="82">
        <f t="shared" si="25"/>
        <v>0</v>
      </c>
      <c r="M74" s="82">
        <f t="shared" si="25"/>
        <v>0</v>
      </c>
      <c r="N74" s="82">
        <f t="shared" si="25"/>
        <v>0</v>
      </c>
      <c r="O74" s="82">
        <f t="shared" si="25"/>
        <v>0</v>
      </c>
      <c r="P74" s="82">
        <f t="shared" si="25"/>
        <v>0</v>
      </c>
      <c r="Q74" s="82">
        <f t="shared" si="25"/>
        <v>0</v>
      </c>
      <c r="R74" s="82">
        <f>IF(R58&lt;0,R58*-1,0)</f>
        <v>0</v>
      </c>
      <c r="S74" s="82">
        <f t="shared" ref="S74:AF74" si="26">IF(S58&lt;0,S58*-1,0)</f>
        <v>0</v>
      </c>
      <c r="T74" s="82">
        <f t="shared" si="26"/>
        <v>0</v>
      </c>
      <c r="U74" s="82">
        <f t="shared" si="26"/>
        <v>0</v>
      </c>
      <c r="V74" s="82">
        <f t="shared" si="26"/>
        <v>0</v>
      </c>
      <c r="W74" s="82">
        <f t="shared" si="26"/>
        <v>0</v>
      </c>
      <c r="X74" s="82">
        <f t="shared" si="26"/>
        <v>0</v>
      </c>
      <c r="Y74" s="82">
        <f t="shared" si="26"/>
        <v>0</v>
      </c>
      <c r="Z74" s="82">
        <f t="shared" si="26"/>
        <v>0</v>
      </c>
      <c r="AA74" s="82">
        <f t="shared" si="26"/>
        <v>0</v>
      </c>
      <c r="AB74" s="82">
        <f t="shared" si="26"/>
        <v>0</v>
      </c>
      <c r="AC74" s="82">
        <f t="shared" si="26"/>
        <v>0</v>
      </c>
      <c r="AD74" s="82">
        <f t="shared" si="26"/>
        <v>0</v>
      </c>
      <c r="AE74" s="82">
        <f t="shared" si="26"/>
        <v>0</v>
      </c>
      <c r="AF74" s="82">
        <f t="shared" si="2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 t="shared" ref="B75" si="27">IF(B56&lt;0,B56*-1,0)</f>
        <v>0</v>
      </c>
      <c r="C75" s="82">
        <f t="shared" ref="C75:AF75" si="28">IF(C56&lt;0,C56*-1,0)</f>
        <v>0</v>
      </c>
      <c r="D75" s="82">
        <f t="shared" si="28"/>
        <v>0</v>
      </c>
      <c r="E75" s="82">
        <f t="shared" si="28"/>
        <v>0</v>
      </c>
      <c r="F75" s="82">
        <f t="shared" si="28"/>
        <v>0</v>
      </c>
      <c r="G75" s="82">
        <f t="shared" si="28"/>
        <v>0</v>
      </c>
      <c r="H75" s="82">
        <f t="shared" si="28"/>
        <v>0</v>
      </c>
      <c r="I75" s="82">
        <f t="shared" si="28"/>
        <v>0</v>
      </c>
      <c r="J75" s="82">
        <f t="shared" si="28"/>
        <v>0</v>
      </c>
      <c r="K75" s="82">
        <f t="shared" si="28"/>
        <v>0</v>
      </c>
      <c r="L75" s="82">
        <f t="shared" si="28"/>
        <v>0</v>
      </c>
      <c r="M75" s="82">
        <f t="shared" si="28"/>
        <v>0</v>
      </c>
      <c r="N75" s="82">
        <f t="shared" si="28"/>
        <v>0</v>
      </c>
      <c r="O75" s="82">
        <f t="shared" si="28"/>
        <v>0</v>
      </c>
      <c r="P75" s="82">
        <f t="shared" si="28"/>
        <v>0</v>
      </c>
      <c r="Q75" s="82">
        <f t="shared" si="28"/>
        <v>0</v>
      </c>
      <c r="R75" s="82">
        <f t="shared" si="28"/>
        <v>0</v>
      </c>
      <c r="S75" s="82">
        <f t="shared" si="28"/>
        <v>0</v>
      </c>
      <c r="T75" s="82">
        <f t="shared" si="28"/>
        <v>0</v>
      </c>
      <c r="U75" s="82">
        <f t="shared" si="28"/>
        <v>0</v>
      </c>
      <c r="V75" s="82">
        <f t="shared" si="28"/>
        <v>0</v>
      </c>
      <c r="W75" s="82">
        <f t="shared" si="28"/>
        <v>0</v>
      </c>
      <c r="X75" s="82">
        <f t="shared" si="28"/>
        <v>0</v>
      </c>
      <c r="Y75" s="82">
        <f t="shared" si="28"/>
        <v>0</v>
      </c>
      <c r="Z75" s="82">
        <f t="shared" si="28"/>
        <v>0</v>
      </c>
      <c r="AA75" s="82">
        <f t="shared" si="28"/>
        <v>0</v>
      </c>
      <c r="AB75" s="82">
        <f t="shared" si="28"/>
        <v>0</v>
      </c>
      <c r="AC75" s="82">
        <f t="shared" si="28"/>
        <v>0</v>
      </c>
      <c r="AD75" s="82">
        <f t="shared" si="28"/>
        <v>0</v>
      </c>
      <c r="AE75" s="82">
        <f t="shared" si="28"/>
        <v>0</v>
      </c>
      <c r="AF75" s="82">
        <f t="shared" si="28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" si="29">SUM(B72:B76)</f>
        <v>0</v>
      </c>
      <c r="C77" s="69">
        <f t="shared" ref="C77:AF77" si="30">SUM(C72:C76)</f>
        <v>0</v>
      </c>
      <c r="D77" s="69">
        <f t="shared" si="30"/>
        <v>0</v>
      </c>
      <c r="E77" s="69">
        <f t="shared" si="30"/>
        <v>0</v>
      </c>
      <c r="F77" s="69">
        <f t="shared" si="30"/>
        <v>0</v>
      </c>
      <c r="G77" s="69">
        <f t="shared" si="30"/>
        <v>0</v>
      </c>
      <c r="H77" s="69">
        <f t="shared" si="30"/>
        <v>0</v>
      </c>
      <c r="I77" s="69">
        <f t="shared" si="30"/>
        <v>0</v>
      </c>
      <c r="J77" s="69">
        <f t="shared" si="30"/>
        <v>0</v>
      </c>
      <c r="K77" s="69">
        <f t="shared" si="30"/>
        <v>0</v>
      </c>
      <c r="L77" s="69">
        <f t="shared" si="30"/>
        <v>0</v>
      </c>
      <c r="M77" s="69">
        <f t="shared" si="30"/>
        <v>0</v>
      </c>
      <c r="N77" s="69">
        <f t="shared" si="30"/>
        <v>0</v>
      </c>
      <c r="O77" s="69">
        <f t="shared" si="30"/>
        <v>0</v>
      </c>
      <c r="P77" s="69">
        <f t="shared" si="30"/>
        <v>0</v>
      </c>
      <c r="Q77" s="69">
        <f t="shared" si="30"/>
        <v>0</v>
      </c>
      <c r="R77" s="69">
        <f t="shared" si="30"/>
        <v>0</v>
      </c>
      <c r="S77" s="69">
        <f t="shared" si="30"/>
        <v>0</v>
      </c>
      <c r="T77" s="69">
        <f t="shared" si="30"/>
        <v>0</v>
      </c>
      <c r="U77" s="69">
        <f t="shared" si="30"/>
        <v>0</v>
      </c>
      <c r="V77" s="69">
        <f t="shared" si="30"/>
        <v>0</v>
      </c>
      <c r="W77" s="69">
        <f t="shared" si="30"/>
        <v>0</v>
      </c>
      <c r="X77" s="69">
        <f t="shared" si="30"/>
        <v>0</v>
      </c>
      <c r="Y77" s="69">
        <f t="shared" si="30"/>
        <v>0</v>
      </c>
      <c r="Z77" s="69">
        <f t="shared" si="30"/>
        <v>0</v>
      </c>
      <c r="AA77" s="69">
        <f t="shared" si="30"/>
        <v>0</v>
      </c>
      <c r="AB77" s="69">
        <f t="shared" si="30"/>
        <v>0</v>
      </c>
      <c r="AC77" s="69">
        <f t="shared" si="30"/>
        <v>0</v>
      </c>
      <c r="AD77" s="69">
        <f t="shared" si="30"/>
        <v>0</v>
      </c>
      <c r="AE77" s="69">
        <f t="shared" si="30"/>
        <v>0</v>
      </c>
      <c r="AF77" s="69">
        <f t="shared" si="30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6">
        <v>50.05</v>
      </c>
      <c r="C78" s="94">
        <v>49.95</v>
      </c>
      <c r="D78" s="94">
        <v>50.055</v>
      </c>
      <c r="E78" s="94">
        <v>50.015000000000001</v>
      </c>
      <c r="F78" s="94">
        <v>50.021000000000001</v>
      </c>
      <c r="G78" s="94">
        <v>50.061999999999998</v>
      </c>
      <c r="H78" s="94">
        <v>50.045000000000002</v>
      </c>
      <c r="I78" s="94">
        <v>49.996000000000002</v>
      </c>
      <c r="J78" s="94">
        <v>50.015999999999998</v>
      </c>
      <c r="K78" s="94">
        <v>49.984000000000002</v>
      </c>
      <c r="L78" s="94">
        <v>50.033000000000001</v>
      </c>
      <c r="M78" s="94">
        <v>49.887999999999998</v>
      </c>
      <c r="N78" s="94">
        <v>49.975999999999999</v>
      </c>
      <c r="O78" s="94">
        <v>50.018000000000001</v>
      </c>
      <c r="P78" s="94">
        <v>49.978000000000002</v>
      </c>
      <c r="Q78" s="95">
        <v>49.948999999999998</v>
      </c>
      <c r="R78" s="94">
        <v>50</v>
      </c>
      <c r="S78" s="94">
        <v>50.02</v>
      </c>
      <c r="T78" s="94">
        <v>50</v>
      </c>
      <c r="U78" s="94">
        <v>50.05</v>
      </c>
      <c r="V78" s="94">
        <v>50.01</v>
      </c>
      <c r="W78" s="94">
        <v>49.96</v>
      </c>
      <c r="X78" s="94">
        <v>49.96</v>
      </c>
      <c r="Y78" s="94">
        <v>49.97</v>
      </c>
      <c r="Z78" s="94">
        <v>49.72</v>
      </c>
      <c r="AA78" s="94">
        <v>49.88</v>
      </c>
      <c r="AB78" s="94">
        <v>49.968000000000004</v>
      </c>
      <c r="AC78" s="94">
        <v>49.887999999999998</v>
      </c>
      <c r="AD78" s="94">
        <v>49.948</v>
      </c>
      <c r="AE78" s="94">
        <v>50.018000000000001</v>
      </c>
      <c r="AF78" s="96"/>
      <c r="AG78" s="97"/>
      <c r="AH78" s="52">
        <f t="shared" si="2"/>
        <v>50.061999999999998</v>
      </c>
      <c r="AI78" s="53">
        <f t="shared" si="3"/>
        <v>49.72</v>
      </c>
    </row>
    <row r="79" spans="1:37" x14ac:dyDescent="0.25">
      <c r="A79" s="98" t="s">
        <v>80</v>
      </c>
      <c r="B79" s="100">
        <v>128.4</v>
      </c>
      <c r="C79" s="70">
        <v>128.80000000000001</v>
      </c>
      <c r="D79" s="70">
        <v>128.80000000000001</v>
      </c>
      <c r="E79" s="70">
        <v>128.69999999999999</v>
      </c>
      <c r="F79" s="70">
        <v>128.69999999999999</v>
      </c>
      <c r="G79" s="70">
        <v>128.30000000000001</v>
      </c>
      <c r="H79" s="70">
        <v>128.30000000000001</v>
      </c>
      <c r="I79" s="70">
        <v>126</v>
      </c>
      <c r="J79" s="70">
        <v>126</v>
      </c>
      <c r="K79" s="70">
        <v>124.6</v>
      </c>
      <c r="L79" s="70">
        <v>123.2</v>
      </c>
      <c r="M79" s="70">
        <v>124.7</v>
      </c>
      <c r="N79" s="70">
        <v>123.9</v>
      </c>
      <c r="O79" s="70">
        <v>124.1</v>
      </c>
      <c r="P79" s="70">
        <v>123.9</v>
      </c>
      <c r="Q79" s="99">
        <v>124.1</v>
      </c>
      <c r="R79" s="99">
        <v>124.8</v>
      </c>
      <c r="S79" s="99">
        <v>123.2</v>
      </c>
      <c r="T79" s="99">
        <v>123.9</v>
      </c>
      <c r="U79" s="99">
        <v>123.9</v>
      </c>
      <c r="V79" s="99">
        <v>126.3</v>
      </c>
      <c r="W79" s="99">
        <v>125</v>
      </c>
      <c r="X79" s="99">
        <v>124.6</v>
      </c>
      <c r="Y79" s="99">
        <v>124.1</v>
      </c>
      <c r="Z79" s="99">
        <v>122.3</v>
      </c>
      <c r="AA79" s="99">
        <v>122.3</v>
      </c>
      <c r="AB79" s="99">
        <v>122.3</v>
      </c>
      <c r="AC79" s="70">
        <v>124.8</v>
      </c>
      <c r="AD79" s="70">
        <v>124.8</v>
      </c>
      <c r="AE79" s="70">
        <v>124.8</v>
      </c>
      <c r="AF79" s="100"/>
      <c r="AG79" s="101"/>
      <c r="AH79" s="52">
        <f t="shared" si="2"/>
        <v>128.80000000000001</v>
      </c>
      <c r="AI79" s="53">
        <f t="shared" si="3"/>
        <v>122.3</v>
      </c>
    </row>
    <row r="80" spans="1:37" x14ac:dyDescent="0.25">
      <c r="A80" s="98" t="s">
        <v>81</v>
      </c>
      <c r="B80" s="100">
        <v>130.69999999999999</v>
      </c>
      <c r="C80" s="70">
        <v>131.5</v>
      </c>
      <c r="D80" s="70">
        <v>131.5</v>
      </c>
      <c r="E80" s="70">
        <v>131.19999999999999</v>
      </c>
      <c r="F80" s="70">
        <v>131.19999999999999</v>
      </c>
      <c r="G80" s="70">
        <v>130.4</v>
      </c>
      <c r="H80" s="70">
        <v>130.4</v>
      </c>
      <c r="I80" s="70">
        <v>129</v>
      </c>
      <c r="J80" s="70">
        <v>129</v>
      </c>
      <c r="K80" s="70">
        <v>127.1</v>
      </c>
      <c r="L80" s="70">
        <v>125.9</v>
      </c>
      <c r="M80" s="70">
        <v>126.8</v>
      </c>
      <c r="N80" s="70">
        <v>126.1</v>
      </c>
      <c r="O80" s="70">
        <v>126.3</v>
      </c>
      <c r="P80" s="70">
        <v>126</v>
      </c>
      <c r="Q80" s="99">
        <v>126.3</v>
      </c>
      <c r="R80" s="99">
        <v>126.8</v>
      </c>
      <c r="S80" s="99">
        <v>125.7</v>
      </c>
      <c r="T80" s="99">
        <v>125.8</v>
      </c>
      <c r="U80" s="99">
        <v>126.3</v>
      </c>
      <c r="V80" s="99">
        <v>128.4</v>
      </c>
      <c r="W80" s="99">
        <v>127.8</v>
      </c>
      <c r="X80" s="99">
        <v>127.1</v>
      </c>
      <c r="Y80" s="99">
        <v>126.9</v>
      </c>
      <c r="Z80" s="99">
        <v>125.4</v>
      </c>
      <c r="AA80" s="99">
        <v>125.4</v>
      </c>
      <c r="AB80" s="99">
        <v>125.4</v>
      </c>
      <c r="AC80" s="70">
        <v>128.5</v>
      </c>
      <c r="AD80" s="70">
        <v>128.5</v>
      </c>
      <c r="AE80" s="70">
        <v>128.5</v>
      </c>
      <c r="AF80" s="100"/>
      <c r="AG80" s="101"/>
      <c r="AH80" s="52">
        <f t="shared" si="2"/>
        <v>131.5</v>
      </c>
      <c r="AI80" s="53">
        <f t="shared" si="3"/>
        <v>125.4</v>
      </c>
    </row>
    <row r="81" spans="1:37" x14ac:dyDescent="0.25">
      <c r="A81" s="98" t="s">
        <v>82</v>
      </c>
      <c r="B81" s="100">
        <v>130</v>
      </c>
      <c r="C81" s="70">
        <v>129.9</v>
      </c>
      <c r="D81" s="70">
        <v>129.9</v>
      </c>
      <c r="E81" s="70">
        <v>128.1</v>
      </c>
      <c r="F81" s="70">
        <v>128.1</v>
      </c>
      <c r="G81" s="70">
        <v>129.4</v>
      </c>
      <c r="H81" s="70">
        <v>129.4</v>
      </c>
      <c r="I81" s="70">
        <v>128</v>
      </c>
      <c r="J81" s="70">
        <v>128</v>
      </c>
      <c r="K81" s="70">
        <v>128.9</v>
      </c>
      <c r="L81" s="70">
        <v>128.9</v>
      </c>
      <c r="M81" s="70">
        <v>125.4</v>
      </c>
      <c r="N81" s="70">
        <v>127.7</v>
      </c>
      <c r="O81" s="70">
        <v>129.9</v>
      </c>
      <c r="P81" s="70">
        <v>132.1</v>
      </c>
      <c r="Q81" s="70">
        <v>127.9</v>
      </c>
      <c r="R81" s="70">
        <v>127.4</v>
      </c>
      <c r="S81" s="70">
        <v>128.69999999999999</v>
      </c>
      <c r="T81" s="99">
        <v>129.9</v>
      </c>
      <c r="U81" s="99">
        <v>129.69999999999999</v>
      </c>
      <c r="V81" s="99">
        <v>130.19999999999999</v>
      </c>
      <c r="W81" s="99">
        <v>130.1</v>
      </c>
      <c r="X81" s="99">
        <v>130</v>
      </c>
      <c r="Y81" s="99">
        <v>128</v>
      </c>
      <c r="Z81" s="99">
        <v>127.5</v>
      </c>
      <c r="AA81" s="99">
        <v>127.5</v>
      </c>
      <c r="AB81" s="99">
        <v>127.5</v>
      </c>
      <c r="AC81" s="70">
        <v>126.2</v>
      </c>
      <c r="AD81" s="70">
        <v>126.2</v>
      </c>
      <c r="AE81" s="70">
        <v>126.2</v>
      </c>
      <c r="AF81" s="100"/>
      <c r="AG81" s="101"/>
      <c r="AH81" s="52">
        <f t="shared" si="2"/>
        <v>132.1</v>
      </c>
      <c r="AI81" s="53">
        <f t="shared" si="3"/>
        <v>125.4</v>
      </c>
    </row>
    <row r="82" spans="1:37" x14ac:dyDescent="0.25">
      <c r="A82" s="102" t="s">
        <v>83</v>
      </c>
      <c r="B82" s="100">
        <v>133.80000000000001</v>
      </c>
      <c r="C82" s="70">
        <v>132</v>
      </c>
      <c r="D82" s="70">
        <v>132</v>
      </c>
      <c r="E82" s="70">
        <v>131.19999999999999</v>
      </c>
      <c r="F82" s="70">
        <v>131.19999999999999</v>
      </c>
      <c r="G82" s="70">
        <v>131.5</v>
      </c>
      <c r="H82" s="70">
        <v>131.5</v>
      </c>
      <c r="I82" s="70">
        <v>130.19999999999999</v>
      </c>
      <c r="J82" s="70">
        <v>130.19999999999999</v>
      </c>
      <c r="K82" s="70">
        <v>131.4</v>
      </c>
      <c r="L82" s="70">
        <v>131.19999999999999</v>
      </c>
      <c r="M82" s="70">
        <v>129.69999999999999</v>
      </c>
      <c r="N82" s="70">
        <v>127.9</v>
      </c>
      <c r="O82" s="70">
        <v>133.1</v>
      </c>
      <c r="P82" s="70">
        <v>133.1</v>
      </c>
      <c r="Q82" s="70">
        <v>130.69999999999999</v>
      </c>
      <c r="R82" s="70">
        <v>129.5</v>
      </c>
      <c r="S82" s="70">
        <v>130.1</v>
      </c>
      <c r="T82" s="99">
        <v>131.6</v>
      </c>
      <c r="U82" s="99">
        <v>132.9</v>
      </c>
      <c r="V82" s="99">
        <v>133.4</v>
      </c>
      <c r="W82" s="99">
        <v>131.30000000000001</v>
      </c>
      <c r="X82" s="99">
        <v>131.30000000000001</v>
      </c>
      <c r="Y82" s="99">
        <v>129</v>
      </c>
      <c r="Z82" s="99">
        <v>130.80000000000001</v>
      </c>
      <c r="AA82" s="99">
        <v>130.80000000000001</v>
      </c>
      <c r="AB82" s="99">
        <v>130.80000000000001</v>
      </c>
      <c r="AC82" s="70">
        <v>131.1</v>
      </c>
      <c r="AD82" s="70">
        <v>131.1</v>
      </c>
      <c r="AE82" s="70">
        <v>131.1</v>
      </c>
      <c r="AF82" s="100"/>
      <c r="AG82" s="101"/>
      <c r="AH82" s="52">
        <f t="shared" si="2"/>
        <v>133.80000000000001</v>
      </c>
      <c r="AI82" s="53">
        <f t="shared" si="3"/>
        <v>127.9</v>
      </c>
    </row>
    <row r="83" spans="1:37" x14ac:dyDescent="0.25">
      <c r="A83" s="102" t="s">
        <v>84</v>
      </c>
      <c r="B83" s="104">
        <v>134.19999999999999</v>
      </c>
      <c r="C83" s="103">
        <v>136.4</v>
      </c>
      <c r="D83" s="103">
        <v>136.4</v>
      </c>
      <c r="E83" s="103">
        <v>135.9</v>
      </c>
      <c r="F83" s="103">
        <v>135.9</v>
      </c>
      <c r="G83" s="103">
        <v>130.6</v>
      </c>
      <c r="H83" s="103">
        <v>130.6</v>
      </c>
      <c r="I83" s="103">
        <v>131.5</v>
      </c>
      <c r="J83" s="103">
        <v>131.5</v>
      </c>
      <c r="K83" s="103">
        <v>132.80000000000001</v>
      </c>
      <c r="L83" s="103">
        <v>130.4</v>
      </c>
      <c r="M83" s="103">
        <v>130.80000000000001</v>
      </c>
      <c r="N83" s="103">
        <v>131</v>
      </c>
      <c r="O83" s="103">
        <v>133.69999999999999</v>
      </c>
      <c r="P83" s="103">
        <v>133.30000000000001</v>
      </c>
      <c r="Q83" s="103">
        <v>132.1</v>
      </c>
      <c r="R83" s="103">
        <v>133.30000000000001</v>
      </c>
      <c r="S83" s="103">
        <v>131.4</v>
      </c>
      <c r="T83" s="99">
        <v>132.4</v>
      </c>
      <c r="U83" s="99">
        <v>136.80000000000001</v>
      </c>
      <c r="V83" s="99">
        <v>132.69999999999999</v>
      </c>
      <c r="W83" s="99">
        <v>133.6</v>
      </c>
      <c r="X83" s="99">
        <v>133.6</v>
      </c>
      <c r="Y83" s="99">
        <v>138.5</v>
      </c>
      <c r="Z83" s="99">
        <v>130.5</v>
      </c>
      <c r="AA83" s="99">
        <v>130.5</v>
      </c>
      <c r="AB83" s="99">
        <v>130.5</v>
      </c>
      <c r="AC83" s="103">
        <v>133.30000000000001</v>
      </c>
      <c r="AD83" s="103">
        <v>133.30000000000001</v>
      </c>
      <c r="AE83" s="103">
        <v>133.30000000000001</v>
      </c>
      <c r="AF83" s="104"/>
      <c r="AG83" s="105"/>
      <c r="AH83" s="52">
        <f t="shared" si="2"/>
        <v>138.5</v>
      </c>
      <c r="AI83" s="53">
        <f t="shared" si="3"/>
        <v>130.4</v>
      </c>
    </row>
    <row r="84" spans="1:37" x14ac:dyDescent="0.25">
      <c r="A84" s="98" t="s">
        <v>85</v>
      </c>
      <c r="B84" s="100">
        <v>135</v>
      </c>
      <c r="C84" s="70">
        <v>137.69999999999999</v>
      </c>
      <c r="D84" s="70">
        <v>137.69999999999999</v>
      </c>
      <c r="E84" s="70">
        <v>137</v>
      </c>
      <c r="F84" s="70">
        <v>137</v>
      </c>
      <c r="G84" s="70">
        <v>129.30000000000001</v>
      </c>
      <c r="H84" s="70">
        <v>129.30000000000001</v>
      </c>
      <c r="I84" s="70">
        <v>137</v>
      </c>
      <c r="J84" s="70">
        <v>137</v>
      </c>
      <c r="K84" s="70">
        <v>127.8</v>
      </c>
      <c r="L84" s="70">
        <v>128.6</v>
      </c>
      <c r="M84" s="70">
        <v>125.6</v>
      </c>
      <c r="N84" s="70">
        <v>125.3</v>
      </c>
      <c r="O84" s="70">
        <v>133.30000000000001</v>
      </c>
      <c r="P84" s="70">
        <v>126</v>
      </c>
      <c r="Q84" s="70">
        <v>128.9</v>
      </c>
      <c r="R84" s="70">
        <v>126.4</v>
      </c>
      <c r="S84" s="70">
        <v>133.5</v>
      </c>
      <c r="T84" s="99">
        <v>129.6</v>
      </c>
      <c r="U84" s="99">
        <v>132.69999999999999</v>
      </c>
      <c r="V84" s="99">
        <v>129.6</v>
      </c>
      <c r="W84" s="99">
        <v>132.19999999999999</v>
      </c>
      <c r="X84" s="99">
        <v>132.19999999999999</v>
      </c>
      <c r="Y84" s="99">
        <v>130.4</v>
      </c>
      <c r="Z84" s="99">
        <v>126.2</v>
      </c>
      <c r="AA84" s="99">
        <v>126.2</v>
      </c>
      <c r="AB84" s="99">
        <v>126.2</v>
      </c>
      <c r="AC84" s="70">
        <v>124.3</v>
      </c>
      <c r="AD84" s="70">
        <v>124.3</v>
      </c>
      <c r="AE84" s="70">
        <v>124.3</v>
      </c>
      <c r="AF84" s="100"/>
      <c r="AG84" s="101"/>
      <c r="AH84" s="52">
        <f>MAX(B84:AF84)</f>
        <v>137.69999999999999</v>
      </c>
      <c r="AI84" s="53">
        <f>MIN(B84:AF84)</f>
        <v>124.3</v>
      </c>
    </row>
    <row r="85" spans="1:37" ht="15.75" thickBot="1" x14ac:dyDescent="0.3">
      <c r="A85" s="98" t="s">
        <v>86</v>
      </c>
      <c r="B85" s="107">
        <v>66.900000000000006</v>
      </c>
      <c r="C85" s="106">
        <v>66.900000000000006</v>
      </c>
      <c r="D85" s="106">
        <v>66.900000000000006</v>
      </c>
      <c r="E85" s="106">
        <v>67</v>
      </c>
      <c r="F85" s="106">
        <v>67</v>
      </c>
      <c r="G85" s="106">
        <v>66.599999999999994</v>
      </c>
      <c r="H85" s="106">
        <v>66.599999999999994</v>
      </c>
      <c r="I85" s="106">
        <v>65.900000000000006</v>
      </c>
      <c r="J85" s="106">
        <v>65.900000000000006</v>
      </c>
      <c r="K85" s="106">
        <v>64.8</v>
      </c>
      <c r="L85" s="106">
        <v>64.3</v>
      </c>
      <c r="M85" s="106">
        <v>65</v>
      </c>
      <c r="N85" s="106">
        <v>64.599999999999994</v>
      </c>
      <c r="O85" s="106">
        <v>64.400000000000006</v>
      </c>
      <c r="P85" s="106">
        <v>64.2</v>
      </c>
      <c r="Q85" s="106">
        <v>64.3</v>
      </c>
      <c r="R85" s="106">
        <v>64.599999999999994</v>
      </c>
      <c r="S85" s="106">
        <v>64.3</v>
      </c>
      <c r="T85" s="106">
        <v>64.2</v>
      </c>
      <c r="U85" s="106">
        <v>64.900000000000006</v>
      </c>
      <c r="V85" s="106">
        <v>65.400000000000006</v>
      </c>
      <c r="W85" s="106">
        <v>65.5</v>
      </c>
      <c r="X85" s="106">
        <v>65.2</v>
      </c>
      <c r="Y85" s="106">
        <v>64.8</v>
      </c>
      <c r="Z85" s="106">
        <v>64.2</v>
      </c>
      <c r="AA85" s="106">
        <v>64.2</v>
      </c>
      <c r="AB85" s="106">
        <v>64.2</v>
      </c>
      <c r="AC85" s="106">
        <v>65.7</v>
      </c>
      <c r="AD85" s="106">
        <v>65.7</v>
      </c>
      <c r="AE85" s="106">
        <v>65.7</v>
      </c>
      <c r="AF85" s="107"/>
      <c r="AG85" s="108"/>
      <c r="AH85" s="52">
        <f>MAX(B85:AF85)</f>
        <v>67</v>
      </c>
      <c r="AI85" s="53">
        <f>MIN(B85:AF85)</f>
        <v>64.2</v>
      </c>
    </row>
    <row r="86" spans="1:37" x14ac:dyDescent="0.25">
      <c r="A86" s="109" t="s">
        <v>87</v>
      </c>
      <c r="B86" s="110">
        <f t="shared" ref="B86" si="31">SUMIF(B54:B63,"&gt;0")</f>
        <v>229.1</v>
      </c>
      <c r="C86" s="110">
        <f t="shared" ref="C86:AF86" si="32">SUMIF(C54:C63,"&gt;0")</f>
        <v>215.9</v>
      </c>
      <c r="D86" s="110">
        <f t="shared" si="32"/>
        <v>203.5</v>
      </c>
      <c r="E86" s="110">
        <f t="shared" si="32"/>
        <v>184.2</v>
      </c>
      <c r="F86" s="110">
        <f t="shared" si="32"/>
        <v>164.1</v>
      </c>
      <c r="G86" s="110">
        <f t="shared" si="32"/>
        <v>164</v>
      </c>
      <c r="H86" s="110">
        <f t="shared" si="32"/>
        <v>150</v>
      </c>
      <c r="I86" s="110">
        <f t="shared" si="32"/>
        <v>128</v>
      </c>
      <c r="J86" s="110">
        <f t="shared" si="32"/>
        <v>155</v>
      </c>
      <c r="K86" s="110">
        <f t="shared" si="32"/>
        <v>203</v>
      </c>
      <c r="L86" s="110">
        <f t="shared" si="32"/>
        <v>235.1</v>
      </c>
      <c r="M86" s="110">
        <f t="shared" si="32"/>
        <v>265.39999999999998</v>
      </c>
      <c r="N86" s="110">
        <f t="shared" si="32"/>
        <v>334.29999999999995</v>
      </c>
      <c r="O86" s="110">
        <f t="shared" si="32"/>
        <v>347.9</v>
      </c>
      <c r="P86" s="110">
        <f t="shared" si="32"/>
        <v>357.8</v>
      </c>
      <c r="Q86" s="110">
        <f t="shared" si="32"/>
        <v>334.9</v>
      </c>
      <c r="R86" s="110">
        <f t="shared" si="32"/>
        <v>327.3</v>
      </c>
      <c r="S86" s="110">
        <f t="shared" si="32"/>
        <v>355.9</v>
      </c>
      <c r="T86" s="110">
        <f t="shared" si="32"/>
        <v>301</v>
      </c>
      <c r="U86" s="110">
        <f t="shared" si="32"/>
        <v>289.39999999999998</v>
      </c>
      <c r="V86" s="110">
        <f t="shared" si="32"/>
        <v>220.3</v>
      </c>
      <c r="W86" s="110">
        <f t="shared" si="32"/>
        <v>245.9</v>
      </c>
      <c r="X86" s="110">
        <f t="shared" si="32"/>
        <v>245.9</v>
      </c>
      <c r="Y86" s="110">
        <f t="shared" si="32"/>
        <v>258.39999999999998</v>
      </c>
      <c r="Z86" s="110">
        <f t="shared" si="32"/>
        <v>341.3</v>
      </c>
      <c r="AA86" s="110">
        <f t="shared" si="32"/>
        <v>391.7</v>
      </c>
      <c r="AB86" s="110">
        <f t="shared" si="32"/>
        <v>392.6</v>
      </c>
      <c r="AC86" s="110">
        <f t="shared" si="32"/>
        <v>442.8</v>
      </c>
      <c r="AD86" s="110">
        <f t="shared" si="32"/>
        <v>363.4</v>
      </c>
      <c r="AE86" s="110">
        <f t="shared" si="32"/>
        <v>305.5</v>
      </c>
      <c r="AF86" s="110">
        <f t="shared" si="32"/>
        <v>0</v>
      </c>
      <c r="AG86" s="111"/>
      <c r="AH86" s="52">
        <f>MAX(B86:AF86)</f>
        <v>442.8</v>
      </c>
      <c r="AI86" s="53">
        <f>MIN(B86:AF86)</f>
        <v>0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3">
        <f t="shared" ref="B88" si="33">SUM(B11:B12,B14,B18,B20:B21,B39,B41:B42,B44,B46,B89:B92,B96,B102,B108,B117,B119,B130,B136,B138,B139,B146,B148,B150,B154:B155,B158:B159,B164:B165,B170:B171,B173:B175,B183,B188)</f>
        <v>129.43999999999997</v>
      </c>
      <c r="C88" s="69">
        <f t="shared" ref="C88:AF88" si="34">SUM(C11:C12,C14,C18,C20:C21,C39,C41:C42,C44,C46,C89:C92,C96,C102,C108,C117,C119,C130,C136,C138,C139,C146,C148,C150,C154:C155,C158:C159,C164:C165,C170:C171,C173:C175,C183,C188)</f>
        <v>127.43999999999994</v>
      </c>
      <c r="D88" s="69">
        <f t="shared" si="34"/>
        <v>124.23999999999995</v>
      </c>
      <c r="E88" s="69">
        <f t="shared" si="34"/>
        <v>125.23999999999995</v>
      </c>
      <c r="F88" s="69">
        <f t="shared" si="34"/>
        <v>139.93999999999994</v>
      </c>
      <c r="G88" s="69">
        <f t="shared" si="34"/>
        <v>157.93999999999997</v>
      </c>
      <c r="H88" s="69">
        <f t="shared" si="34"/>
        <v>175.63999999999993</v>
      </c>
      <c r="I88" s="69">
        <f t="shared" si="34"/>
        <v>193.73999999999992</v>
      </c>
      <c r="J88" s="69">
        <f t="shared" si="34"/>
        <v>206.53999999999994</v>
      </c>
      <c r="K88" s="69">
        <f t="shared" si="34"/>
        <v>222.43999999999991</v>
      </c>
      <c r="L88" s="69">
        <f t="shared" si="34"/>
        <v>243.33999999999995</v>
      </c>
      <c r="M88" s="69">
        <f t="shared" si="34"/>
        <v>240.33999999999995</v>
      </c>
      <c r="N88" s="69">
        <f t="shared" si="34"/>
        <v>250.93999999999997</v>
      </c>
      <c r="O88" s="69">
        <f t="shared" si="34"/>
        <v>258.94000000000005</v>
      </c>
      <c r="P88" s="69">
        <f t="shared" si="34"/>
        <v>249.53999999999994</v>
      </c>
      <c r="Q88" s="69">
        <f t="shared" si="34"/>
        <v>250.44</v>
      </c>
      <c r="R88" s="69">
        <f t="shared" si="34"/>
        <v>219.83999999999995</v>
      </c>
      <c r="S88" s="69">
        <f t="shared" si="34"/>
        <v>226.54</v>
      </c>
      <c r="T88" s="69">
        <f t="shared" si="34"/>
        <v>230.23999999999995</v>
      </c>
      <c r="U88" s="69">
        <f t="shared" si="34"/>
        <v>240.93999999999997</v>
      </c>
      <c r="V88" s="69">
        <f t="shared" si="34"/>
        <v>351.44</v>
      </c>
      <c r="W88" s="69">
        <f t="shared" si="34"/>
        <v>239.73999999999998</v>
      </c>
      <c r="X88" s="69">
        <f t="shared" si="34"/>
        <v>238.93999999999997</v>
      </c>
      <c r="Y88" s="69">
        <f t="shared" si="34"/>
        <v>251.84</v>
      </c>
      <c r="Z88" s="69">
        <f t="shared" si="34"/>
        <v>285.54000000000002</v>
      </c>
      <c r="AA88" s="69">
        <f t="shared" si="34"/>
        <v>278.33999999999997</v>
      </c>
      <c r="AB88" s="69">
        <f t="shared" si="34"/>
        <v>246.33999999999997</v>
      </c>
      <c r="AC88" s="69">
        <f t="shared" si="34"/>
        <v>240.54</v>
      </c>
      <c r="AD88" s="69">
        <f t="shared" si="34"/>
        <v>181.33999999999995</v>
      </c>
      <c r="AE88" s="69">
        <f t="shared" si="34"/>
        <v>154.54</v>
      </c>
      <c r="AF88" s="243">
        <f t="shared" si="34"/>
        <v>34.940000000000005</v>
      </c>
      <c r="AG88" s="116"/>
      <c r="AH88" s="52">
        <f>MAX(B88:AF88)</f>
        <v>351.44</v>
      </c>
      <c r="AI88" s="53">
        <f>MIN(B88:AF88)</f>
        <v>34.940000000000005</v>
      </c>
    </row>
    <row r="89" spans="1:37" x14ac:dyDescent="0.25">
      <c r="A89" s="117" t="s">
        <v>89</v>
      </c>
      <c r="B89" s="244">
        <v>-1.6</v>
      </c>
      <c r="C89" s="82">
        <v>0</v>
      </c>
      <c r="D89" s="82">
        <v>11</v>
      </c>
      <c r="E89" s="82">
        <v>19</v>
      </c>
      <c r="F89" s="82">
        <v>4.5999999999999996</v>
      </c>
      <c r="G89" s="82">
        <v>6.3</v>
      </c>
      <c r="H89" s="82">
        <v>8</v>
      </c>
      <c r="I89" s="82">
        <v>10.3</v>
      </c>
      <c r="J89" s="82">
        <v>1.4</v>
      </c>
      <c r="K89" s="82">
        <v>5.6</v>
      </c>
      <c r="L89" s="82">
        <v>8</v>
      </c>
      <c r="M89" s="82">
        <v>10</v>
      </c>
      <c r="N89" s="82">
        <v>-4.7</v>
      </c>
      <c r="O89" s="82">
        <v>1.3</v>
      </c>
      <c r="P89" s="82">
        <v>0</v>
      </c>
      <c r="Q89" s="82">
        <v>-2.2000000000000002</v>
      </c>
      <c r="R89" s="82">
        <v>7</v>
      </c>
      <c r="S89" s="82">
        <v>-1.1000000000000001</v>
      </c>
      <c r="T89" s="82">
        <v>0.9</v>
      </c>
      <c r="U89" s="82">
        <v>8.4</v>
      </c>
      <c r="V89" s="82">
        <v>6.3</v>
      </c>
      <c r="W89" s="82">
        <v>25</v>
      </c>
      <c r="X89" s="82">
        <v>26.8</v>
      </c>
      <c r="Y89" s="82">
        <v>26.3</v>
      </c>
      <c r="Z89" s="82">
        <v>13.3</v>
      </c>
      <c r="AA89" s="49">
        <v>7</v>
      </c>
      <c r="AB89" s="49">
        <v>3.2</v>
      </c>
      <c r="AC89" s="49">
        <v>-16.600000000000001</v>
      </c>
      <c r="AD89" s="49">
        <v>-20.9</v>
      </c>
      <c r="AE89" s="49">
        <v>-2.2000000000000002</v>
      </c>
      <c r="AF89" s="244"/>
      <c r="AG89" s="120">
        <v>75</v>
      </c>
      <c r="AH89" s="52">
        <f>IF(ABS(MAX(B89:AF89))&gt;ABS(MIN(B89:AF89)),MAX(B89:AF89),MIN(B89:AF89))</f>
        <v>26.8</v>
      </c>
      <c r="AI89" s="121">
        <f>INDEX($B$9:$AF$9,1,MATCH(AH89,B89:AF89,0))</f>
        <v>0.77083333333333337</v>
      </c>
    </row>
    <row r="90" spans="1:37" x14ac:dyDescent="0.25">
      <c r="A90" s="122" t="s">
        <v>90</v>
      </c>
      <c r="B90" s="123">
        <f>-21.9-30</f>
        <v>-51.9</v>
      </c>
      <c r="C90" s="83">
        <f>-23.6-31.6</f>
        <v>-55.2</v>
      </c>
      <c r="D90" s="83">
        <v>-60</v>
      </c>
      <c r="E90" s="83">
        <v>-66</v>
      </c>
      <c r="F90" s="83">
        <v>-41</v>
      </c>
      <c r="G90" s="83">
        <v>-29</v>
      </c>
      <c r="H90" s="83">
        <v>-23</v>
      </c>
      <c r="I90" s="83">
        <v>-17</v>
      </c>
      <c r="J90" s="83">
        <v>-1</v>
      </c>
      <c r="K90" s="83">
        <v>9.6</v>
      </c>
      <c r="L90" s="83">
        <v>26</v>
      </c>
      <c r="M90" s="83">
        <v>23</v>
      </c>
      <c r="N90" s="83">
        <v>46.2</v>
      </c>
      <c r="O90" s="83">
        <v>49</v>
      </c>
      <c r="P90" s="83">
        <v>40</v>
      </c>
      <c r="Q90" s="83">
        <v>38</v>
      </c>
      <c r="R90" s="83">
        <f>R4310</f>
        <v>0</v>
      </c>
      <c r="S90" s="83">
        <v>19.5</v>
      </c>
      <c r="T90" s="83">
        <v>11.7</v>
      </c>
      <c r="U90" s="83">
        <v>11.3</v>
      </c>
      <c r="V90" s="83">
        <v>6.7</v>
      </c>
      <c r="W90" s="83">
        <v>14</v>
      </c>
      <c r="X90" s="83">
        <v>12.1</v>
      </c>
      <c r="Y90" s="83">
        <v>19.8</v>
      </c>
      <c r="Z90" s="83">
        <v>56.5</v>
      </c>
      <c r="AA90" s="70">
        <v>51.9</v>
      </c>
      <c r="AB90" s="70">
        <v>33</v>
      </c>
      <c r="AC90" s="70">
        <v>47.4</v>
      </c>
      <c r="AD90" s="70">
        <v>-2</v>
      </c>
      <c r="AE90" s="70">
        <v>-24</v>
      </c>
      <c r="AF90" s="123"/>
      <c r="AG90" s="120">
        <v>240</v>
      </c>
      <c r="AH90" s="52">
        <f>IF(ABS(MAX(B90:AF90))&gt;ABS(MIN(B90:AF90)),MAX(B90:AF90),MIN(B90:AF90))</f>
        <v>-66</v>
      </c>
      <c r="AI90" s="121">
        <f>INDEX($B$9:$AF$9,1,MATCH(AH90,B90:AF90,0))</f>
        <v>0.16666666666666699</v>
      </c>
    </row>
    <row r="91" spans="1:37" x14ac:dyDescent="0.25">
      <c r="A91" s="122" t="s">
        <v>91</v>
      </c>
      <c r="B91" s="123">
        <v>17.899999999999999</v>
      </c>
      <c r="C91" s="83">
        <v>17.399999999999999</v>
      </c>
      <c r="D91" s="83">
        <v>8</v>
      </c>
      <c r="E91" s="83">
        <v>5.5</v>
      </c>
      <c r="F91" s="83">
        <v>9</v>
      </c>
      <c r="G91" s="83">
        <v>14.8</v>
      </c>
      <c r="H91" s="83">
        <v>25</v>
      </c>
      <c r="I91" s="83">
        <v>35</v>
      </c>
      <c r="J91" s="83">
        <v>40</v>
      </c>
      <c r="K91" s="83">
        <v>40.5</v>
      </c>
      <c r="L91" s="83">
        <v>46.4</v>
      </c>
      <c r="M91" s="83">
        <v>44.6</v>
      </c>
      <c r="N91" s="83">
        <v>46.2</v>
      </c>
      <c r="O91" s="83">
        <v>45.9</v>
      </c>
      <c r="P91" s="83">
        <v>48.2</v>
      </c>
      <c r="Q91" s="83">
        <v>48.5</v>
      </c>
      <c r="R91" s="83">
        <v>50.4</v>
      </c>
      <c r="S91" s="83">
        <v>47.6</v>
      </c>
      <c r="T91" s="83">
        <v>56.9</v>
      </c>
      <c r="U91" s="83">
        <v>57.4</v>
      </c>
      <c r="V91" s="83">
        <v>57.5</v>
      </c>
      <c r="W91" s="83">
        <v>35.4</v>
      </c>
      <c r="X91" s="83">
        <v>35.4</v>
      </c>
      <c r="Y91" s="83">
        <v>43.8</v>
      </c>
      <c r="Z91" s="83">
        <v>53</v>
      </c>
      <c r="AA91" s="70">
        <v>56.8</v>
      </c>
      <c r="AB91" s="70">
        <v>47.5</v>
      </c>
      <c r="AC91" s="70">
        <v>46.1</v>
      </c>
      <c r="AD91" s="70">
        <v>41.2</v>
      </c>
      <c r="AE91" s="70">
        <v>17.3</v>
      </c>
      <c r="AF91" s="123"/>
      <c r="AG91" s="120">
        <v>60</v>
      </c>
      <c r="AH91" s="52">
        <f>IF(ABS(MAX(B91:AF91))&gt;ABS(MIN(B91:AF91)),MAX(B91:AF91),MIN(B91:AF91))</f>
        <v>57.5</v>
      </c>
      <c r="AI91" s="121">
        <f>INDEX($B$9:$AF$9,1,MATCH(AH91,B91:AF91,0))</f>
        <v>0.72916666666666663</v>
      </c>
    </row>
    <row r="92" spans="1:37" x14ac:dyDescent="0.25">
      <c r="A92" s="124" t="s">
        <v>92</v>
      </c>
      <c r="B92" s="126">
        <v>-60.9</v>
      </c>
      <c r="C92" s="85">
        <v>-60.9</v>
      </c>
      <c r="D92" s="85">
        <v>-60.9</v>
      </c>
      <c r="E92" s="85">
        <v>-59.4</v>
      </c>
      <c r="F92" s="85">
        <v>-58.8</v>
      </c>
      <c r="G92" s="85">
        <v>-60.3</v>
      </c>
      <c r="H92" s="85">
        <v>-60.5</v>
      </c>
      <c r="I92" s="85">
        <v>-60.7</v>
      </c>
      <c r="J92" s="85">
        <v>-60</v>
      </c>
      <c r="K92" s="85">
        <v>-59.4</v>
      </c>
      <c r="L92" s="85">
        <v>-58.5</v>
      </c>
      <c r="M92" s="85">
        <v>-60.3</v>
      </c>
      <c r="N92" s="85">
        <v>-59.2</v>
      </c>
      <c r="O92" s="85">
        <v>-59.7</v>
      </c>
      <c r="P92" s="85">
        <v>-60.3</v>
      </c>
      <c r="Q92" s="85">
        <v>-60.6</v>
      </c>
      <c r="R92" s="85">
        <v>-60.3</v>
      </c>
      <c r="S92" s="85">
        <v>-60.3</v>
      </c>
      <c r="T92" s="85">
        <v>-60</v>
      </c>
      <c r="U92" s="85">
        <v>-59.7</v>
      </c>
      <c r="V92" s="85">
        <v>57.5</v>
      </c>
      <c r="W92" s="85">
        <v>-58</v>
      </c>
      <c r="X92" s="85">
        <v>-59</v>
      </c>
      <c r="Y92" s="85">
        <v>-60.3</v>
      </c>
      <c r="Z92" s="85">
        <v>-60.6</v>
      </c>
      <c r="AA92" s="125">
        <v>-60.6</v>
      </c>
      <c r="AB92" s="125">
        <v>-60.6</v>
      </c>
      <c r="AC92" s="125">
        <v>-59.7</v>
      </c>
      <c r="AD92" s="125">
        <v>-59.7</v>
      </c>
      <c r="AE92" s="125">
        <v>-59.7</v>
      </c>
      <c r="AF92" s="126"/>
      <c r="AG92" s="127">
        <v>120</v>
      </c>
      <c r="AH92" s="52">
        <f>IF(ABS(MAX(B92:AF92))&gt;ABS(MIN(B92:AF92)),MAX(B92:AF92),MIN(B92:AF92))</f>
        <v>-60.9</v>
      </c>
      <c r="AI92" s="121">
        <f>INDEX($B$9:$AF$9,1,MATCH(AH92,B92:AF92,0))</f>
        <v>4.1666666666666664E-2</v>
      </c>
    </row>
    <row r="93" spans="1:37" ht="15.75" thickBot="1" x14ac:dyDescent="0.3">
      <c r="A93" s="124" t="s">
        <v>93</v>
      </c>
      <c r="B93" s="126">
        <v>12</v>
      </c>
      <c r="C93" s="85">
        <v>7</v>
      </c>
      <c r="D93" s="85">
        <v>6.4</v>
      </c>
      <c r="E93" s="85">
        <v>-5</v>
      </c>
      <c r="F93" s="85">
        <v>19</v>
      </c>
      <c r="G93" s="85">
        <v>23.4</v>
      </c>
      <c r="H93" s="85">
        <v>35</v>
      </c>
      <c r="I93" s="85">
        <v>47</v>
      </c>
      <c r="J93" s="85">
        <v>59</v>
      </c>
      <c r="K93" s="85">
        <v>68</v>
      </c>
      <c r="L93" s="85">
        <v>78.2</v>
      </c>
      <c r="M93" s="85">
        <v>65.099999999999994</v>
      </c>
      <c r="N93" s="85">
        <v>93.7</v>
      </c>
      <c r="O93" s="85">
        <v>92.8</v>
      </c>
      <c r="P93" s="85">
        <v>82</v>
      </c>
      <c r="Q93" s="85">
        <v>85.5</v>
      </c>
      <c r="R93" s="85">
        <v>66.8</v>
      </c>
      <c r="S93" s="85">
        <v>73</v>
      </c>
      <c r="T93" s="85">
        <v>77.900000000000006</v>
      </c>
      <c r="U93" s="85">
        <v>69.2</v>
      </c>
      <c r="V93" s="85">
        <v>62.1</v>
      </c>
      <c r="W93" s="85">
        <v>61.2</v>
      </c>
      <c r="X93" s="85">
        <v>61.1</v>
      </c>
      <c r="Y93" s="85">
        <v>80.3</v>
      </c>
      <c r="Z93" s="85">
        <v>99.9</v>
      </c>
      <c r="AA93" s="125">
        <v>85.8</v>
      </c>
      <c r="AB93" s="125">
        <v>82.3</v>
      </c>
      <c r="AC93" s="125">
        <v>100.8</v>
      </c>
      <c r="AD93" s="125">
        <v>67.599999999999994</v>
      </c>
      <c r="AE93" s="125">
        <v>58.2</v>
      </c>
      <c r="AF93" s="126"/>
      <c r="AG93" s="127"/>
      <c r="AH93" s="52">
        <f>IF(ABS(MAX(B93:AF93))&gt;ABS(MIN(B93:AF93)),MAX(B93:AF93),MIN(B93:AF93))</f>
        <v>100.8</v>
      </c>
      <c r="AI93" s="121">
        <f>INDEX($B$9:$AF$9,1,MATCH(AH93,B93:AF93,0))</f>
        <v>0.875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35">B95</f>
        <v>9.9</v>
      </c>
      <c r="D95" s="133">
        <f t="shared" si="35"/>
        <v>9.9</v>
      </c>
      <c r="E95" s="133">
        <f t="shared" si="35"/>
        <v>9.9</v>
      </c>
      <c r="F95" s="133">
        <f t="shared" si="35"/>
        <v>9.9</v>
      </c>
      <c r="G95" s="133">
        <f t="shared" si="35"/>
        <v>9.9</v>
      </c>
      <c r="H95" s="133">
        <f t="shared" si="35"/>
        <v>9.9</v>
      </c>
      <c r="I95" s="133">
        <f t="shared" si="35"/>
        <v>9.9</v>
      </c>
      <c r="J95" s="133">
        <f t="shared" si="35"/>
        <v>9.9</v>
      </c>
      <c r="K95" s="133">
        <f t="shared" si="35"/>
        <v>9.9</v>
      </c>
      <c r="L95" s="133">
        <f t="shared" si="35"/>
        <v>9.9</v>
      </c>
      <c r="M95" s="133">
        <f t="shared" si="35"/>
        <v>9.9</v>
      </c>
      <c r="N95" s="133">
        <f t="shared" si="35"/>
        <v>9.9</v>
      </c>
      <c r="O95" s="133">
        <f t="shared" si="35"/>
        <v>9.9</v>
      </c>
      <c r="P95" s="133">
        <f t="shared" si="35"/>
        <v>9.9</v>
      </c>
      <c r="Q95" s="133">
        <f t="shared" si="35"/>
        <v>9.9</v>
      </c>
      <c r="R95" s="133">
        <f t="shared" si="35"/>
        <v>9.9</v>
      </c>
      <c r="S95" s="133">
        <f t="shared" ref="S95:AF112" si="36">R95</f>
        <v>9.9</v>
      </c>
      <c r="T95" s="133">
        <f t="shared" si="36"/>
        <v>9.9</v>
      </c>
      <c r="U95" s="133">
        <f t="shared" si="36"/>
        <v>9.9</v>
      </c>
      <c r="V95" s="133">
        <f t="shared" si="36"/>
        <v>9.9</v>
      </c>
      <c r="W95" s="133">
        <f t="shared" si="36"/>
        <v>9.9</v>
      </c>
      <c r="X95" s="133">
        <f t="shared" si="36"/>
        <v>9.9</v>
      </c>
      <c r="Y95" s="133">
        <f t="shared" si="36"/>
        <v>9.9</v>
      </c>
      <c r="Z95" s="133">
        <f t="shared" si="36"/>
        <v>9.9</v>
      </c>
      <c r="AA95" s="133">
        <f t="shared" si="36"/>
        <v>9.9</v>
      </c>
      <c r="AB95" s="133">
        <f t="shared" si="36"/>
        <v>9.9</v>
      </c>
      <c r="AC95" s="133">
        <f t="shared" si="36"/>
        <v>9.9</v>
      </c>
      <c r="AD95" s="133">
        <f t="shared" si="36"/>
        <v>9.9</v>
      </c>
      <c r="AE95" s="133">
        <f t="shared" si="36"/>
        <v>9.9</v>
      </c>
      <c r="AF95" s="133">
        <f t="shared" si="36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35"/>
        <v>9.6</v>
      </c>
      <c r="D96" s="136">
        <f t="shared" si="35"/>
        <v>9.6</v>
      </c>
      <c r="E96" s="136">
        <f t="shared" si="35"/>
        <v>9.6</v>
      </c>
      <c r="F96" s="136">
        <f t="shared" si="35"/>
        <v>9.6</v>
      </c>
      <c r="G96" s="136">
        <f t="shared" si="35"/>
        <v>9.6</v>
      </c>
      <c r="H96" s="136">
        <f t="shared" si="35"/>
        <v>9.6</v>
      </c>
      <c r="I96" s="136">
        <f t="shared" si="35"/>
        <v>9.6</v>
      </c>
      <c r="J96" s="136">
        <f t="shared" si="35"/>
        <v>9.6</v>
      </c>
      <c r="K96" s="136">
        <f t="shared" si="35"/>
        <v>9.6</v>
      </c>
      <c r="L96" s="136">
        <f t="shared" si="35"/>
        <v>9.6</v>
      </c>
      <c r="M96" s="136">
        <f t="shared" si="35"/>
        <v>9.6</v>
      </c>
      <c r="N96" s="136">
        <f t="shared" si="35"/>
        <v>9.6</v>
      </c>
      <c r="O96" s="136">
        <f t="shared" si="35"/>
        <v>9.6</v>
      </c>
      <c r="P96" s="136">
        <f t="shared" si="35"/>
        <v>9.6</v>
      </c>
      <c r="Q96" s="136">
        <f t="shared" si="35"/>
        <v>9.6</v>
      </c>
      <c r="R96" s="136">
        <f t="shared" si="35"/>
        <v>9.6</v>
      </c>
      <c r="S96" s="136">
        <f t="shared" si="36"/>
        <v>9.6</v>
      </c>
      <c r="T96" s="136">
        <f t="shared" si="36"/>
        <v>9.6</v>
      </c>
      <c r="U96" s="136">
        <f t="shared" si="36"/>
        <v>9.6</v>
      </c>
      <c r="V96" s="136">
        <f t="shared" si="36"/>
        <v>9.6</v>
      </c>
      <c r="W96" s="136">
        <f t="shared" si="36"/>
        <v>9.6</v>
      </c>
      <c r="X96" s="136">
        <f t="shared" si="36"/>
        <v>9.6</v>
      </c>
      <c r="Y96" s="136">
        <f t="shared" si="36"/>
        <v>9.6</v>
      </c>
      <c r="Z96" s="136">
        <f t="shared" si="36"/>
        <v>9.6</v>
      </c>
      <c r="AA96" s="136">
        <f t="shared" si="36"/>
        <v>9.6</v>
      </c>
      <c r="AB96" s="136">
        <f t="shared" si="36"/>
        <v>9.6</v>
      </c>
      <c r="AC96" s="136">
        <f t="shared" si="36"/>
        <v>9.6</v>
      </c>
      <c r="AD96" s="136">
        <f t="shared" si="36"/>
        <v>9.6</v>
      </c>
      <c r="AE96" s="136">
        <f t="shared" si="36"/>
        <v>9.6</v>
      </c>
      <c r="AF96" s="136">
        <f t="shared" si="36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35"/>
        <v>9.98</v>
      </c>
      <c r="D97" s="136">
        <f t="shared" si="35"/>
        <v>9.98</v>
      </c>
      <c r="E97" s="136">
        <f t="shared" si="35"/>
        <v>9.98</v>
      </c>
      <c r="F97" s="136">
        <f t="shared" si="35"/>
        <v>9.98</v>
      </c>
      <c r="G97" s="136">
        <f t="shared" si="35"/>
        <v>9.98</v>
      </c>
      <c r="H97" s="136">
        <f t="shared" si="35"/>
        <v>9.98</v>
      </c>
      <c r="I97" s="136">
        <f t="shared" si="35"/>
        <v>9.98</v>
      </c>
      <c r="J97" s="136">
        <f t="shared" si="35"/>
        <v>9.98</v>
      </c>
      <c r="K97" s="136">
        <f t="shared" si="35"/>
        <v>9.98</v>
      </c>
      <c r="L97" s="136">
        <f t="shared" si="35"/>
        <v>9.98</v>
      </c>
      <c r="M97" s="136">
        <f t="shared" si="35"/>
        <v>9.98</v>
      </c>
      <c r="N97" s="136">
        <f t="shared" si="35"/>
        <v>9.98</v>
      </c>
      <c r="O97" s="136">
        <f t="shared" si="35"/>
        <v>9.98</v>
      </c>
      <c r="P97" s="136">
        <f t="shared" si="35"/>
        <v>9.98</v>
      </c>
      <c r="Q97" s="136">
        <f t="shared" si="35"/>
        <v>9.98</v>
      </c>
      <c r="R97" s="136">
        <f t="shared" si="35"/>
        <v>9.98</v>
      </c>
      <c r="S97" s="136">
        <f t="shared" si="36"/>
        <v>9.98</v>
      </c>
      <c r="T97" s="136">
        <f t="shared" si="36"/>
        <v>9.98</v>
      </c>
      <c r="U97" s="136">
        <f t="shared" si="36"/>
        <v>9.98</v>
      </c>
      <c r="V97" s="136">
        <f t="shared" si="36"/>
        <v>9.98</v>
      </c>
      <c r="W97" s="136">
        <f t="shared" si="36"/>
        <v>9.98</v>
      </c>
      <c r="X97" s="136">
        <f t="shared" si="36"/>
        <v>9.98</v>
      </c>
      <c r="Y97" s="136">
        <f t="shared" si="36"/>
        <v>9.98</v>
      </c>
      <c r="Z97" s="136">
        <f t="shared" si="36"/>
        <v>9.98</v>
      </c>
      <c r="AA97" s="136">
        <f t="shared" si="36"/>
        <v>9.98</v>
      </c>
      <c r="AB97" s="136">
        <f t="shared" si="36"/>
        <v>9.98</v>
      </c>
      <c r="AC97" s="136">
        <f t="shared" si="36"/>
        <v>9.98</v>
      </c>
      <c r="AD97" s="136">
        <f t="shared" si="36"/>
        <v>9.98</v>
      </c>
      <c r="AE97" s="136">
        <f t="shared" si="36"/>
        <v>9.98</v>
      </c>
      <c r="AF97" s="136">
        <f t="shared" si="36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35"/>
        <v>9.1</v>
      </c>
      <c r="D98" s="136">
        <f t="shared" si="35"/>
        <v>9.1</v>
      </c>
      <c r="E98" s="136">
        <f t="shared" si="35"/>
        <v>9.1</v>
      </c>
      <c r="F98" s="136">
        <f t="shared" si="35"/>
        <v>9.1</v>
      </c>
      <c r="G98" s="136">
        <f t="shared" si="35"/>
        <v>9.1</v>
      </c>
      <c r="H98" s="136">
        <f t="shared" si="35"/>
        <v>9.1</v>
      </c>
      <c r="I98" s="136">
        <f t="shared" si="35"/>
        <v>9.1</v>
      </c>
      <c r="J98" s="136">
        <f t="shared" si="35"/>
        <v>9.1</v>
      </c>
      <c r="K98" s="136">
        <f t="shared" si="35"/>
        <v>9.1</v>
      </c>
      <c r="L98" s="136">
        <f t="shared" si="35"/>
        <v>9.1</v>
      </c>
      <c r="M98" s="136">
        <f t="shared" si="35"/>
        <v>9.1</v>
      </c>
      <c r="N98" s="136">
        <f t="shared" si="35"/>
        <v>9.1</v>
      </c>
      <c r="O98" s="136">
        <f t="shared" si="35"/>
        <v>9.1</v>
      </c>
      <c r="P98" s="136">
        <f t="shared" si="35"/>
        <v>9.1</v>
      </c>
      <c r="Q98" s="136">
        <f t="shared" si="35"/>
        <v>9.1</v>
      </c>
      <c r="R98" s="136">
        <f t="shared" si="35"/>
        <v>9.1</v>
      </c>
      <c r="S98" s="136">
        <f t="shared" si="36"/>
        <v>9.1</v>
      </c>
      <c r="T98" s="136">
        <f t="shared" si="36"/>
        <v>9.1</v>
      </c>
      <c r="U98" s="136">
        <f t="shared" si="36"/>
        <v>9.1</v>
      </c>
      <c r="V98" s="136">
        <f t="shared" si="36"/>
        <v>9.1</v>
      </c>
      <c r="W98" s="136">
        <f t="shared" si="36"/>
        <v>9.1</v>
      </c>
      <c r="X98" s="136">
        <f t="shared" si="36"/>
        <v>9.1</v>
      </c>
      <c r="Y98" s="136">
        <f t="shared" si="36"/>
        <v>9.1</v>
      </c>
      <c r="Z98" s="136">
        <f t="shared" si="36"/>
        <v>9.1</v>
      </c>
      <c r="AA98" s="136">
        <f t="shared" si="36"/>
        <v>9.1</v>
      </c>
      <c r="AB98" s="136">
        <f t="shared" si="36"/>
        <v>9.1</v>
      </c>
      <c r="AC98" s="136">
        <f t="shared" si="36"/>
        <v>9.1</v>
      </c>
      <c r="AD98" s="136">
        <f t="shared" si="36"/>
        <v>9.1</v>
      </c>
      <c r="AE98" s="136">
        <f t="shared" si="36"/>
        <v>9.1</v>
      </c>
      <c r="AF98" s="136">
        <f t="shared" si="36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35"/>
        <v>9.18</v>
      </c>
      <c r="D99" s="136">
        <f t="shared" si="35"/>
        <v>9.18</v>
      </c>
      <c r="E99" s="136">
        <f t="shared" si="35"/>
        <v>9.18</v>
      </c>
      <c r="F99" s="136">
        <f t="shared" si="35"/>
        <v>9.18</v>
      </c>
      <c r="G99" s="136">
        <f t="shared" si="35"/>
        <v>9.18</v>
      </c>
      <c r="H99" s="136">
        <f t="shared" si="35"/>
        <v>9.18</v>
      </c>
      <c r="I99" s="136">
        <f t="shared" si="35"/>
        <v>9.18</v>
      </c>
      <c r="J99" s="136">
        <f t="shared" si="35"/>
        <v>9.18</v>
      </c>
      <c r="K99" s="136">
        <f t="shared" si="35"/>
        <v>9.18</v>
      </c>
      <c r="L99" s="136">
        <f t="shared" si="35"/>
        <v>9.18</v>
      </c>
      <c r="M99" s="136">
        <f t="shared" si="35"/>
        <v>9.18</v>
      </c>
      <c r="N99" s="136">
        <f t="shared" si="35"/>
        <v>9.18</v>
      </c>
      <c r="O99" s="136">
        <f t="shared" si="35"/>
        <v>9.18</v>
      </c>
      <c r="P99" s="136">
        <f t="shared" si="35"/>
        <v>9.18</v>
      </c>
      <c r="Q99" s="136">
        <f t="shared" si="35"/>
        <v>9.18</v>
      </c>
      <c r="R99" s="136">
        <f t="shared" si="35"/>
        <v>9.18</v>
      </c>
      <c r="S99" s="136">
        <f t="shared" si="36"/>
        <v>9.18</v>
      </c>
      <c r="T99" s="136">
        <f t="shared" si="36"/>
        <v>9.18</v>
      </c>
      <c r="U99" s="136">
        <f t="shared" si="36"/>
        <v>9.18</v>
      </c>
      <c r="V99" s="136">
        <f t="shared" si="36"/>
        <v>9.18</v>
      </c>
      <c r="W99" s="136">
        <f t="shared" si="36"/>
        <v>9.18</v>
      </c>
      <c r="X99" s="136">
        <f t="shared" si="36"/>
        <v>9.18</v>
      </c>
      <c r="Y99" s="136">
        <f t="shared" si="36"/>
        <v>9.18</v>
      </c>
      <c r="Z99" s="136">
        <f t="shared" si="36"/>
        <v>9.18</v>
      </c>
      <c r="AA99" s="136">
        <f t="shared" si="36"/>
        <v>9.18</v>
      </c>
      <c r="AB99" s="136">
        <f t="shared" si="36"/>
        <v>9.18</v>
      </c>
      <c r="AC99" s="136">
        <f t="shared" si="36"/>
        <v>9.18</v>
      </c>
      <c r="AD99" s="136">
        <f t="shared" si="36"/>
        <v>9.18</v>
      </c>
      <c r="AE99" s="136">
        <f t="shared" si="36"/>
        <v>9.18</v>
      </c>
      <c r="AF99" s="136">
        <f t="shared" si="36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35"/>
        <v>7</v>
      </c>
      <c r="D100" s="136">
        <f t="shared" si="35"/>
        <v>7</v>
      </c>
      <c r="E100" s="136">
        <f t="shared" si="35"/>
        <v>7</v>
      </c>
      <c r="F100" s="136">
        <f t="shared" si="35"/>
        <v>7</v>
      </c>
      <c r="G100" s="136">
        <f t="shared" si="35"/>
        <v>7</v>
      </c>
      <c r="H100" s="136">
        <f t="shared" si="35"/>
        <v>7</v>
      </c>
      <c r="I100" s="136">
        <f t="shared" si="35"/>
        <v>7</v>
      </c>
      <c r="J100" s="136">
        <f t="shared" si="35"/>
        <v>7</v>
      </c>
      <c r="K100" s="136">
        <f t="shared" si="35"/>
        <v>7</v>
      </c>
      <c r="L100" s="136">
        <f t="shared" si="35"/>
        <v>7</v>
      </c>
      <c r="M100" s="136">
        <f t="shared" si="35"/>
        <v>7</v>
      </c>
      <c r="N100" s="136">
        <f t="shared" si="35"/>
        <v>7</v>
      </c>
      <c r="O100" s="136">
        <f t="shared" si="35"/>
        <v>7</v>
      </c>
      <c r="P100" s="136">
        <f t="shared" si="35"/>
        <v>7</v>
      </c>
      <c r="Q100" s="136">
        <f t="shared" si="35"/>
        <v>7</v>
      </c>
      <c r="R100" s="136">
        <f t="shared" si="35"/>
        <v>7</v>
      </c>
      <c r="S100" s="136">
        <f t="shared" si="36"/>
        <v>7</v>
      </c>
      <c r="T100" s="136">
        <f t="shared" si="36"/>
        <v>7</v>
      </c>
      <c r="U100" s="136">
        <f t="shared" si="36"/>
        <v>7</v>
      </c>
      <c r="V100" s="136">
        <f t="shared" si="36"/>
        <v>7</v>
      </c>
      <c r="W100" s="136">
        <f t="shared" si="36"/>
        <v>7</v>
      </c>
      <c r="X100" s="136">
        <f t="shared" si="36"/>
        <v>7</v>
      </c>
      <c r="Y100" s="136">
        <f t="shared" si="36"/>
        <v>7</v>
      </c>
      <c r="Z100" s="136">
        <f t="shared" si="36"/>
        <v>7</v>
      </c>
      <c r="AA100" s="136">
        <f t="shared" si="36"/>
        <v>7</v>
      </c>
      <c r="AB100" s="136">
        <f t="shared" si="36"/>
        <v>7</v>
      </c>
      <c r="AC100" s="136">
        <f t="shared" si="36"/>
        <v>7</v>
      </c>
      <c r="AD100" s="136">
        <f t="shared" si="36"/>
        <v>7</v>
      </c>
      <c r="AE100" s="136">
        <f t="shared" si="36"/>
        <v>7</v>
      </c>
      <c r="AF100" s="136">
        <f t="shared" si="36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35"/>
        <v>2.25</v>
      </c>
      <c r="D102" s="136">
        <f t="shared" si="35"/>
        <v>2.25</v>
      </c>
      <c r="E102" s="136">
        <f t="shared" si="35"/>
        <v>2.25</v>
      </c>
      <c r="F102" s="136">
        <f t="shared" si="35"/>
        <v>2.25</v>
      </c>
      <c r="G102" s="136">
        <f t="shared" si="35"/>
        <v>2.25</v>
      </c>
      <c r="H102" s="136">
        <f t="shared" si="35"/>
        <v>2.25</v>
      </c>
      <c r="I102" s="136">
        <f t="shared" si="35"/>
        <v>2.25</v>
      </c>
      <c r="J102" s="136">
        <f t="shared" si="35"/>
        <v>2.25</v>
      </c>
      <c r="K102" s="136">
        <f t="shared" si="35"/>
        <v>2.25</v>
      </c>
      <c r="L102" s="136">
        <f t="shared" si="35"/>
        <v>2.25</v>
      </c>
      <c r="M102" s="136">
        <f t="shared" si="35"/>
        <v>2.25</v>
      </c>
      <c r="N102" s="136">
        <f t="shared" si="35"/>
        <v>2.25</v>
      </c>
      <c r="O102" s="136">
        <f t="shared" si="35"/>
        <v>2.25</v>
      </c>
      <c r="P102" s="136">
        <f t="shared" si="35"/>
        <v>2.25</v>
      </c>
      <c r="Q102" s="136">
        <f t="shared" si="35"/>
        <v>2.25</v>
      </c>
      <c r="R102" s="136">
        <f t="shared" si="35"/>
        <v>2.25</v>
      </c>
      <c r="S102" s="136">
        <f t="shared" si="36"/>
        <v>2.25</v>
      </c>
      <c r="T102" s="136">
        <f t="shared" si="36"/>
        <v>2.25</v>
      </c>
      <c r="U102" s="136">
        <f t="shared" si="36"/>
        <v>2.25</v>
      </c>
      <c r="V102" s="136">
        <f t="shared" si="36"/>
        <v>2.25</v>
      </c>
      <c r="W102" s="136">
        <f t="shared" si="36"/>
        <v>2.25</v>
      </c>
      <c r="X102" s="136">
        <f t="shared" si="36"/>
        <v>2.25</v>
      </c>
      <c r="Y102" s="136">
        <f t="shared" si="36"/>
        <v>2.25</v>
      </c>
      <c r="Z102" s="136">
        <f t="shared" si="36"/>
        <v>2.25</v>
      </c>
      <c r="AA102" s="136">
        <f t="shared" si="36"/>
        <v>2.25</v>
      </c>
      <c r="AB102" s="136">
        <f t="shared" si="36"/>
        <v>2.25</v>
      </c>
      <c r="AC102" s="136">
        <f t="shared" si="36"/>
        <v>2.25</v>
      </c>
      <c r="AD102" s="136">
        <f t="shared" si="36"/>
        <v>2.25</v>
      </c>
      <c r="AE102" s="136">
        <f t="shared" si="36"/>
        <v>2.25</v>
      </c>
      <c r="AF102" s="136">
        <f t="shared" si="36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35"/>
        <v>1.64</v>
      </c>
      <c r="D103" s="136">
        <f t="shared" si="35"/>
        <v>1.64</v>
      </c>
      <c r="E103" s="136">
        <f t="shared" si="35"/>
        <v>1.64</v>
      </c>
      <c r="F103" s="136">
        <f t="shared" si="35"/>
        <v>1.64</v>
      </c>
      <c r="G103" s="136">
        <f t="shared" si="35"/>
        <v>1.64</v>
      </c>
      <c r="H103" s="136">
        <f t="shared" si="35"/>
        <v>1.64</v>
      </c>
      <c r="I103" s="136">
        <f t="shared" si="35"/>
        <v>1.64</v>
      </c>
      <c r="J103" s="136">
        <f t="shared" si="35"/>
        <v>1.64</v>
      </c>
      <c r="K103" s="136">
        <f t="shared" si="35"/>
        <v>1.64</v>
      </c>
      <c r="L103" s="136">
        <f t="shared" si="35"/>
        <v>1.64</v>
      </c>
      <c r="M103" s="136">
        <f t="shared" si="35"/>
        <v>1.64</v>
      </c>
      <c r="N103" s="136">
        <f t="shared" si="35"/>
        <v>1.64</v>
      </c>
      <c r="O103" s="136">
        <f t="shared" si="35"/>
        <v>1.64</v>
      </c>
      <c r="P103" s="136">
        <f t="shared" si="35"/>
        <v>1.64</v>
      </c>
      <c r="Q103" s="136">
        <f t="shared" si="35"/>
        <v>1.64</v>
      </c>
      <c r="R103" s="136">
        <f t="shared" si="35"/>
        <v>1.64</v>
      </c>
      <c r="S103" s="136">
        <f t="shared" si="36"/>
        <v>1.64</v>
      </c>
      <c r="T103" s="136">
        <f t="shared" si="36"/>
        <v>1.64</v>
      </c>
      <c r="U103" s="136">
        <f t="shared" si="36"/>
        <v>1.64</v>
      </c>
      <c r="V103" s="136">
        <f t="shared" si="36"/>
        <v>1.64</v>
      </c>
      <c r="W103" s="136">
        <f t="shared" si="36"/>
        <v>1.64</v>
      </c>
      <c r="X103" s="136">
        <f t="shared" si="36"/>
        <v>1.64</v>
      </c>
      <c r="Y103" s="136">
        <f t="shared" si="36"/>
        <v>1.64</v>
      </c>
      <c r="Z103" s="136">
        <f t="shared" si="36"/>
        <v>1.64</v>
      </c>
      <c r="AA103" s="136">
        <f t="shared" si="36"/>
        <v>1.64</v>
      </c>
      <c r="AB103" s="136">
        <f t="shared" si="36"/>
        <v>1.64</v>
      </c>
      <c r="AC103" s="136">
        <f t="shared" si="36"/>
        <v>1.64</v>
      </c>
      <c r="AD103" s="136">
        <f t="shared" si="36"/>
        <v>1.64</v>
      </c>
      <c r="AE103" s="136">
        <f t="shared" si="36"/>
        <v>1.64</v>
      </c>
      <c r="AF103" s="136">
        <f t="shared" si="36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35"/>
        <v>1.62</v>
      </c>
      <c r="D104" s="136">
        <f t="shared" si="35"/>
        <v>1.62</v>
      </c>
      <c r="E104" s="136">
        <f t="shared" si="35"/>
        <v>1.62</v>
      </c>
      <c r="F104" s="136">
        <f t="shared" si="35"/>
        <v>1.62</v>
      </c>
      <c r="G104" s="136">
        <f t="shared" si="35"/>
        <v>1.62</v>
      </c>
      <c r="H104" s="136">
        <f t="shared" si="35"/>
        <v>1.62</v>
      </c>
      <c r="I104" s="136">
        <f t="shared" si="35"/>
        <v>1.62</v>
      </c>
      <c r="J104" s="136">
        <f t="shared" si="35"/>
        <v>1.62</v>
      </c>
      <c r="K104" s="136">
        <f t="shared" si="35"/>
        <v>1.62</v>
      </c>
      <c r="L104" s="136">
        <f t="shared" si="35"/>
        <v>1.62</v>
      </c>
      <c r="M104" s="136">
        <f t="shared" si="35"/>
        <v>1.62</v>
      </c>
      <c r="N104" s="136">
        <f t="shared" si="35"/>
        <v>1.62</v>
      </c>
      <c r="O104" s="136">
        <f t="shared" si="35"/>
        <v>1.62</v>
      </c>
      <c r="P104" s="136">
        <f t="shared" si="35"/>
        <v>1.62</v>
      </c>
      <c r="Q104" s="136">
        <f t="shared" si="35"/>
        <v>1.62</v>
      </c>
      <c r="R104" s="136">
        <f t="shared" si="35"/>
        <v>1.62</v>
      </c>
      <c r="S104" s="136">
        <f t="shared" si="36"/>
        <v>1.62</v>
      </c>
      <c r="T104" s="136">
        <f t="shared" si="36"/>
        <v>1.62</v>
      </c>
      <c r="U104" s="136">
        <f t="shared" si="36"/>
        <v>1.62</v>
      </c>
      <c r="V104" s="136">
        <f t="shared" si="36"/>
        <v>1.62</v>
      </c>
      <c r="W104" s="136">
        <f t="shared" si="36"/>
        <v>1.62</v>
      </c>
      <c r="X104" s="136">
        <f t="shared" si="36"/>
        <v>1.62</v>
      </c>
      <c r="Y104" s="136">
        <f t="shared" si="36"/>
        <v>1.62</v>
      </c>
      <c r="Z104" s="136">
        <f t="shared" si="36"/>
        <v>1.62</v>
      </c>
      <c r="AA104" s="136">
        <f t="shared" si="36"/>
        <v>1.62</v>
      </c>
      <c r="AB104" s="136">
        <f t="shared" si="36"/>
        <v>1.62</v>
      </c>
      <c r="AC104" s="136">
        <f t="shared" si="36"/>
        <v>1.62</v>
      </c>
      <c r="AD104" s="136">
        <f t="shared" si="36"/>
        <v>1.62</v>
      </c>
      <c r="AE104" s="136">
        <f t="shared" si="36"/>
        <v>1.62</v>
      </c>
      <c r="AF104" s="136">
        <f t="shared" si="36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35"/>
        <v>8.36</v>
      </c>
      <c r="D106" s="136">
        <f t="shared" si="35"/>
        <v>8.36</v>
      </c>
      <c r="E106" s="136">
        <f t="shared" si="35"/>
        <v>8.36</v>
      </c>
      <c r="F106" s="136">
        <f t="shared" si="35"/>
        <v>8.36</v>
      </c>
      <c r="G106" s="136">
        <f t="shared" si="35"/>
        <v>8.36</v>
      </c>
      <c r="H106" s="136">
        <f t="shared" si="35"/>
        <v>8.36</v>
      </c>
      <c r="I106" s="136">
        <f t="shared" si="35"/>
        <v>8.36</v>
      </c>
      <c r="J106" s="136">
        <f t="shared" si="35"/>
        <v>8.36</v>
      </c>
      <c r="K106" s="136">
        <f t="shared" si="35"/>
        <v>8.36</v>
      </c>
      <c r="L106" s="136">
        <f t="shared" si="35"/>
        <v>8.36</v>
      </c>
      <c r="M106" s="136">
        <f t="shared" si="35"/>
        <v>8.36</v>
      </c>
      <c r="N106" s="136">
        <f t="shared" si="35"/>
        <v>8.36</v>
      </c>
      <c r="O106" s="136">
        <f t="shared" si="35"/>
        <v>8.36</v>
      </c>
      <c r="P106" s="136">
        <f t="shared" si="35"/>
        <v>8.36</v>
      </c>
      <c r="Q106" s="136">
        <f t="shared" si="35"/>
        <v>8.36</v>
      </c>
      <c r="R106" s="136">
        <f t="shared" si="35"/>
        <v>8.36</v>
      </c>
      <c r="S106" s="136">
        <f t="shared" si="36"/>
        <v>8.36</v>
      </c>
      <c r="T106" s="136">
        <f t="shared" si="36"/>
        <v>8.36</v>
      </c>
      <c r="U106" s="136">
        <f t="shared" si="36"/>
        <v>8.36</v>
      </c>
      <c r="V106" s="136">
        <f t="shared" si="36"/>
        <v>8.36</v>
      </c>
      <c r="W106" s="136">
        <f t="shared" si="36"/>
        <v>8.36</v>
      </c>
      <c r="X106" s="136">
        <f t="shared" si="36"/>
        <v>8.36</v>
      </c>
      <c r="Y106" s="136">
        <f t="shared" si="36"/>
        <v>8.36</v>
      </c>
      <c r="Z106" s="136">
        <f t="shared" si="36"/>
        <v>8.36</v>
      </c>
      <c r="AA106" s="136">
        <f t="shared" si="36"/>
        <v>8.36</v>
      </c>
      <c r="AB106" s="136">
        <f t="shared" si="36"/>
        <v>8.36</v>
      </c>
      <c r="AC106" s="136">
        <f t="shared" si="36"/>
        <v>8.36</v>
      </c>
      <c r="AD106" s="136">
        <f t="shared" si="36"/>
        <v>8.36</v>
      </c>
      <c r="AE106" s="136">
        <f t="shared" si="36"/>
        <v>8.36</v>
      </c>
      <c r="AF106" s="136">
        <f t="shared" si="36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35"/>
        <v>8</v>
      </c>
      <c r="D107" s="136">
        <f t="shared" si="35"/>
        <v>8</v>
      </c>
      <c r="E107" s="136">
        <f t="shared" si="35"/>
        <v>8</v>
      </c>
      <c r="F107" s="136">
        <f t="shared" si="35"/>
        <v>8</v>
      </c>
      <c r="G107" s="136">
        <f t="shared" si="35"/>
        <v>8</v>
      </c>
      <c r="H107" s="136">
        <f t="shared" si="35"/>
        <v>8</v>
      </c>
      <c r="I107" s="136">
        <v>5.4</v>
      </c>
      <c r="J107" s="136">
        <f t="shared" si="35"/>
        <v>5.4</v>
      </c>
      <c r="K107" s="136">
        <f t="shared" si="35"/>
        <v>5.4</v>
      </c>
      <c r="L107" s="136">
        <f t="shared" si="35"/>
        <v>5.4</v>
      </c>
      <c r="M107" s="136">
        <f t="shared" si="35"/>
        <v>5.4</v>
      </c>
      <c r="N107" s="136">
        <f t="shared" si="35"/>
        <v>5.4</v>
      </c>
      <c r="O107" s="136">
        <f t="shared" si="35"/>
        <v>5.4</v>
      </c>
      <c r="P107" s="136">
        <f t="shared" si="35"/>
        <v>5.4</v>
      </c>
      <c r="Q107" s="136">
        <f t="shared" si="35"/>
        <v>5.4</v>
      </c>
      <c r="R107" s="136">
        <f t="shared" si="35"/>
        <v>5.4</v>
      </c>
      <c r="S107" s="136">
        <f t="shared" si="36"/>
        <v>5.4</v>
      </c>
      <c r="T107" s="136">
        <f t="shared" si="36"/>
        <v>5.4</v>
      </c>
      <c r="U107" s="136">
        <f t="shared" si="36"/>
        <v>5.4</v>
      </c>
      <c r="V107" s="136">
        <f t="shared" si="36"/>
        <v>5.4</v>
      </c>
      <c r="W107" s="136">
        <f t="shared" si="36"/>
        <v>5.4</v>
      </c>
      <c r="X107" s="136">
        <f t="shared" si="36"/>
        <v>5.4</v>
      </c>
      <c r="Y107" s="136">
        <f t="shared" si="36"/>
        <v>5.4</v>
      </c>
      <c r="Z107" s="136">
        <f t="shared" si="36"/>
        <v>5.4</v>
      </c>
      <c r="AA107" s="136">
        <f t="shared" si="36"/>
        <v>5.4</v>
      </c>
      <c r="AB107" s="136">
        <f t="shared" si="36"/>
        <v>5.4</v>
      </c>
      <c r="AC107" s="136">
        <f t="shared" si="36"/>
        <v>5.4</v>
      </c>
      <c r="AD107" s="136">
        <f t="shared" si="36"/>
        <v>5.4</v>
      </c>
      <c r="AE107" s="136">
        <f t="shared" si="36"/>
        <v>5.4</v>
      </c>
      <c r="AF107" s="136">
        <f t="shared" si="36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35"/>
        <v>6.57</v>
      </c>
      <c r="D108" s="136">
        <f t="shared" si="35"/>
        <v>6.57</v>
      </c>
      <c r="E108" s="136">
        <f t="shared" si="35"/>
        <v>6.57</v>
      </c>
      <c r="F108" s="136">
        <f t="shared" si="35"/>
        <v>6.57</v>
      </c>
      <c r="G108" s="136">
        <f t="shared" si="35"/>
        <v>6.57</v>
      </c>
      <c r="H108" s="136">
        <f t="shared" si="35"/>
        <v>6.57</v>
      </c>
      <c r="I108" s="136">
        <f t="shared" si="35"/>
        <v>6.57</v>
      </c>
      <c r="J108" s="136">
        <f t="shared" si="35"/>
        <v>6.57</v>
      </c>
      <c r="K108" s="136">
        <f t="shared" si="35"/>
        <v>6.57</v>
      </c>
      <c r="L108" s="136">
        <f t="shared" si="35"/>
        <v>6.57</v>
      </c>
      <c r="M108" s="136">
        <f t="shared" si="35"/>
        <v>6.57</v>
      </c>
      <c r="N108" s="136">
        <f t="shared" si="35"/>
        <v>6.57</v>
      </c>
      <c r="O108" s="136">
        <f t="shared" si="35"/>
        <v>6.57</v>
      </c>
      <c r="P108" s="136">
        <f t="shared" si="35"/>
        <v>6.57</v>
      </c>
      <c r="Q108" s="136">
        <f t="shared" si="35"/>
        <v>6.57</v>
      </c>
      <c r="R108" s="136">
        <f t="shared" si="35"/>
        <v>6.57</v>
      </c>
      <c r="S108" s="136">
        <f t="shared" si="36"/>
        <v>6.57</v>
      </c>
      <c r="T108" s="136">
        <f t="shared" si="36"/>
        <v>6.57</v>
      </c>
      <c r="U108" s="136">
        <f t="shared" si="36"/>
        <v>6.57</v>
      </c>
      <c r="V108" s="136">
        <f t="shared" si="36"/>
        <v>6.57</v>
      </c>
      <c r="W108" s="136">
        <f t="shared" si="36"/>
        <v>6.57</v>
      </c>
      <c r="X108" s="136">
        <f t="shared" si="36"/>
        <v>6.57</v>
      </c>
      <c r="Y108" s="136">
        <f t="shared" si="36"/>
        <v>6.57</v>
      </c>
      <c r="Z108" s="136">
        <f t="shared" si="36"/>
        <v>6.57</v>
      </c>
      <c r="AA108" s="136">
        <f t="shared" si="36"/>
        <v>6.57</v>
      </c>
      <c r="AB108" s="136">
        <f t="shared" si="36"/>
        <v>6.57</v>
      </c>
      <c r="AC108" s="136">
        <f t="shared" si="36"/>
        <v>6.57</v>
      </c>
      <c r="AD108" s="136">
        <f t="shared" si="36"/>
        <v>6.57</v>
      </c>
      <c r="AE108" s="136">
        <f t="shared" si="36"/>
        <v>6.57</v>
      </c>
      <c r="AF108" s="136">
        <f t="shared" si="36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35"/>
        <v>3.43</v>
      </c>
      <c r="D109" s="136">
        <f t="shared" si="35"/>
        <v>3.43</v>
      </c>
      <c r="E109" s="136">
        <f t="shared" si="35"/>
        <v>3.43</v>
      </c>
      <c r="F109" s="136">
        <f t="shared" si="35"/>
        <v>3.43</v>
      </c>
      <c r="G109" s="136">
        <f t="shared" si="35"/>
        <v>3.43</v>
      </c>
      <c r="H109" s="136">
        <f t="shared" si="35"/>
        <v>3.43</v>
      </c>
      <c r="I109" s="136">
        <f t="shared" si="35"/>
        <v>3.43</v>
      </c>
      <c r="J109" s="136">
        <f t="shared" si="35"/>
        <v>3.43</v>
      </c>
      <c r="K109" s="136">
        <f t="shared" si="35"/>
        <v>3.43</v>
      </c>
      <c r="L109" s="136">
        <f t="shared" si="35"/>
        <v>3.43</v>
      </c>
      <c r="M109" s="136">
        <f t="shared" si="35"/>
        <v>3.43</v>
      </c>
      <c r="N109" s="136">
        <f t="shared" si="35"/>
        <v>3.43</v>
      </c>
      <c r="O109" s="136">
        <f t="shared" si="35"/>
        <v>3.43</v>
      </c>
      <c r="P109" s="136">
        <f t="shared" si="35"/>
        <v>3.43</v>
      </c>
      <c r="Q109" s="136">
        <f t="shared" si="35"/>
        <v>3.43</v>
      </c>
      <c r="R109" s="136">
        <f t="shared" si="35"/>
        <v>3.43</v>
      </c>
      <c r="S109" s="136">
        <f t="shared" si="36"/>
        <v>3.43</v>
      </c>
      <c r="T109" s="136">
        <f t="shared" si="36"/>
        <v>3.43</v>
      </c>
      <c r="U109" s="136">
        <f t="shared" si="36"/>
        <v>3.43</v>
      </c>
      <c r="V109" s="136">
        <f t="shared" si="36"/>
        <v>3.43</v>
      </c>
      <c r="W109" s="136">
        <f t="shared" si="36"/>
        <v>3.43</v>
      </c>
      <c r="X109" s="136">
        <f t="shared" si="36"/>
        <v>3.43</v>
      </c>
      <c r="Y109" s="136">
        <f t="shared" si="36"/>
        <v>3.43</v>
      </c>
      <c r="Z109" s="136">
        <f t="shared" si="36"/>
        <v>3.43</v>
      </c>
      <c r="AA109" s="136">
        <f t="shared" si="36"/>
        <v>3.43</v>
      </c>
      <c r="AB109" s="136">
        <f t="shared" si="36"/>
        <v>3.43</v>
      </c>
      <c r="AC109" s="136">
        <f t="shared" si="36"/>
        <v>3.43</v>
      </c>
      <c r="AD109" s="136">
        <f t="shared" si="36"/>
        <v>3.43</v>
      </c>
      <c r="AE109" s="136">
        <f t="shared" si="36"/>
        <v>3.43</v>
      </c>
      <c r="AF109" s="136">
        <f t="shared" si="36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35"/>
        <v>8</v>
      </c>
      <c r="D110" s="136">
        <f t="shared" si="35"/>
        <v>8</v>
      </c>
      <c r="E110" s="136">
        <f t="shared" si="35"/>
        <v>8</v>
      </c>
      <c r="F110" s="136">
        <f t="shared" si="35"/>
        <v>8</v>
      </c>
      <c r="G110" s="136">
        <f t="shared" si="35"/>
        <v>8</v>
      </c>
      <c r="H110" s="136">
        <f t="shared" si="35"/>
        <v>8</v>
      </c>
      <c r="I110" s="136">
        <f t="shared" si="35"/>
        <v>8</v>
      </c>
      <c r="J110" s="136">
        <f t="shared" si="35"/>
        <v>8</v>
      </c>
      <c r="K110" s="136">
        <f t="shared" si="35"/>
        <v>8</v>
      </c>
      <c r="L110" s="136">
        <f t="shared" si="35"/>
        <v>8</v>
      </c>
      <c r="M110" s="136">
        <f t="shared" si="35"/>
        <v>8</v>
      </c>
      <c r="N110" s="136">
        <f t="shared" si="35"/>
        <v>8</v>
      </c>
      <c r="O110" s="136">
        <f t="shared" si="35"/>
        <v>8</v>
      </c>
      <c r="P110" s="136">
        <f t="shared" si="35"/>
        <v>8</v>
      </c>
      <c r="Q110" s="136">
        <f t="shared" si="35"/>
        <v>8</v>
      </c>
      <c r="R110" s="136">
        <f t="shared" si="35"/>
        <v>8</v>
      </c>
      <c r="S110" s="136">
        <f t="shared" si="36"/>
        <v>8</v>
      </c>
      <c r="T110" s="136">
        <f t="shared" si="36"/>
        <v>8</v>
      </c>
      <c r="U110" s="136">
        <f t="shared" si="36"/>
        <v>8</v>
      </c>
      <c r="V110" s="136">
        <f t="shared" si="36"/>
        <v>8</v>
      </c>
      <c r="W110" s="136">
        <f t="shared" si="36"/>
        <v>8</v>
      </c>
      <c r="X110" s="136">
        <f t="shared" si="36"/>
        <v>8</v>
      </c>
      <c r="Y110" s="136">
        <f t="shared" si="36"/>
        <v>8</v>
      </c>
      <c r="Z110" s="136">
        <f t="shared" si="36"/>
        <v>8</v>
      </c>
      <c r="AA110" s="136">
        <f t="shared" si="36"/>
        <v>8</v>
      </c>
      <c r="AB110" s="136">
        <f t="shared" si="36"/>
        <v>8</v>
      </c>
      <c r="AC110" s="136">
        <f t="shared" si="36"/>
        <v>8</v>
      </c>
      <c r="AD110" s="136">
        <f t="shared" si="36"/>
        <v>8</v>
      </c>
      <c r="AE110" s="136">
        <f t="shared" si="36"/>
        <v>8</v>
      </c>
      <c r="AF110" s="136">
        <f t="shared" si="36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35"/>
        <v>2.96</v>
      </c>
      <c r="D111" s="136">
        <f t="shared" si="35"/>
        <v>2.96</v>
      </c>
      <c r="E111" s="136">
        <f t="shared" si="35"/>
        <v>2.96</v>
      </c>
      <c r="F111" s="136">
        <f t="shared" si="35"/>
        <v>2.96</v>
      </c>
      <c r="G111" s="136">
        <f t="shared" si="35"/>
        <v>2.96</v>
      </c>
      <c r="H111" s="136">
        <f t="shared" si="35"/>
        <v>2.96</v>
      </c>
      <c r="I111" s="136">
        <f t="shared" si="35"/>
        <v>2.96</v>
      </c>
      <c r="J111" s="136">
        <f t="shared" si="35"/>
        <v>2.96</v>
      </c>
      <c r="K111" s="136">
        <f t="shared" si="35"/>
        <v>2.96</v>
      </c>
      <c r="L111" s="136">
        <f t="shared" si="35"/>
        <v>2.96</v>
      </c>
      <c r="M111" s="136">
        <f t="shared" si="35"/>
        <v>2.96</v>
      </c>
      <c r="N111" s="136">
        <f t="shared" si="35"/>
        <v>2.96</v>
      </c>
      <c r="O111" s="136">
        <f t="shared" si="35"/>
        <v>2.96</v>
      </c>
      <c r="P111" s="136">
        <f t="shared" si="35"/>
        <v>2.96</v>
      </c>
      <c r="Q111" s="136">
        <f t="shared" si="35"/>
        <v>2.96</v>
      </c>
      <c r="R111" s="136">
        <f t="shared" si="35"/>
        <v>2.96</v>
      </c>
      <c r="S111" s="136">
        <f t="shared" si="36"/>
        <v>2.96</v>
      </c>
      <c r="T111" s="136">
        <f t="shared" si="36"/>
        <v>2.96</v>
      </c>
      <c r="U111" s="136">
        <f t="shared" si="36"/>
        <v>2.96</v>
      </c>
      <c r="V111" s="136">
        <f t="shared" si="36"/>
        <v>2.96</v>
      </c>
      <c r="W111" s="136">
        <f t="shared" si="36"/>
        <v>2.96</v>
      </c>
      <c r="X111" s="136">
        <f t="shared" si="36"/>
        <v>2.96</v>
      </c>
      <c r="Y111" s="136">
        <f t="shared" si="36"/>
        <v>2.96</v>
      </c>
      <c r="Z111" s="136">
        <f t="shared" si="36"/>
        <v>2.96</v>
      </c>
      <c r="AA111" s="136">
        <f t="shared" si="36"/>
        <v>2.96</v>
      </c>
      <c r="AB111" s="136">
        <f t="shared" si="36"/>
        <v>2.96</v>
      </c>
      <c r="AC111" s="136">
        <f t="shared" si="36"/>
        <v>2.96</v>
      </c>
      <c r="AD111" s="136">
        <f t="shared" si="36"/>
        <v>2.96</v>
      </c>
      <c r="AE111" s="136">
        <f t="shared" si="36"/>
        <v>2.96</v>
      </c>
      <c r="AF111" s="136">
        <f t="shared" si="36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35"/>
        <v>7</v>
      </c>
      <c r="E112" s="136">
        <f t="shared" si="35"/>
        <v>7</v>
      </c>
      <c r="F112" s="136">
        <f t="shared" si="35"/>
        <v>7</v>
      </c>
      <c r="G112" s="136">
        <f t="shared" si="35"/>
        <v>7</v>
      </c>
      <c r="H112" s="136">
        <f t="shared" si="35"/>
        <v>7</v>
      </c>
      <c r="I112" s="136">
        <f t="shared" si="35"/>
        <v>7</v>
      </c>
      <c r="J112" s="136">
        <f t="shared" si="35"/>
        <v>7</v>
      </c>
      <c r="K112" s="136">
        <f t="shared" si="35"/>
        <v>7</v>
      </c>
      <c r="L112" s="136">
        <f t="shared" si="35"/>
        <v>7</v>
      </c>
      <c r="M112" s="136">
        <f t="shared" si="35"/>
        <v>7</v>
      </c>
      <c r="N112" s="136">
        <f t="shared" si="35"/>
        <v>7</v>
      </c>
      <c r="O112" s="136">
        <f t="shared" si="35"/>
        <v>7</v>
      </c>
      <c r="P112" s="136">
        <f t="shared" si="35"/>
        <v>7</v>
      </c>
      <c r="Q112" s="136">
        <f t="shared" si="35"/>
        <v>7</v>
      </c>
      <c r="R112" s="136">
        <f t="shared" si="35"/>
        <v>7</v>
      </c>
      <c r="S112" s="136">
        <f t="shared" si="36"/>
        <v>7</v>
      </c>
      <c r="T112" s="136">
        <f t="shared" si="36"/>
        <v>7</v>
      </c>
      <c r="U112" s="136">
        <f t="shared" si="36"/>
        <v>7</v>
      </c>
      <c r="V112" s="136">
        <f t="shared" si="36"/>
        <v>7</v>
      </c>
      <c r="W112" s="136">
        <f t="shared" si="36"/>
        <v>7</v>
      </c>
      <c r="X112" s="136">
        <f t="shared" si="36"/>
        <v>7</v>
      </c>
      <c r="Y112" s="136">
        <f t="shared" si="36"/>
        <v>7</v>
      </c>
      <c r="Z112" s="136">
        <f t="shared" si="36"/>
        <v>7</v>
      </c>
      <c r="AA112" s="136">
        <f t="shared" si="36"/>
        <v>7</v>
      </c>
      <c r="AB112" s="136">
        <f t="shared" si="36"/>
        <v>7</v>
      </c>
      <c r="AC112" s="136">
        <f t="shared" si="36"/>
        <v>7</v>
      </c>
      <c r="AD112" s="136">
        <f t="shared" si="36"/>
        <v>7</v>
      </c>
      <c r="AE112" s="136">
        <f t="shared" si="36"/>
        <v>7</v>
      </c>
      <c r="AF112" s="136">
        <f t="shared" si="36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37">B113</f>
        <v>3.47</v>
      </c>
      <c r="D113" s="136">
        <f t="shared" si="37"/>
        <v>3.47</v>
      </c>
      <c r="E113" s="136">
        <f t="shared" si="37"/>
        <v>3.47</v>
      </c>
      <c r="F113" s="136">
        <f t="shared" si="37"/>
        <v>3.47</v>
      </c>
      <c r="G113" s="136">
        <f t="shared" si="37"/>
        <v>3.47</v>
      </c>
      <c r="H113" s="136">
        <f t="shared" si="37"/>
        <v>3.47</v>
      </c>
      <c r="I113" s="136">
        <f t="shared" si="37"/>
        <v>3.47</v>
      </c>
      <c r="J113" s="136">
        <f t="shared" si="37"/>
        <v>3.47</v>
      </c>
      <c r="K113" s="136">
        <f t="shared" si="37"/>
        <v>3.47</v>
      </c>
      <c r="L113" s="136">
        <f t="shared" si="37"/>
        <v>3.47</v>
      </c>
      <c r="M113" s="136">
        <f t="shared" si="37"/>
        <v>3.47</v>
      </c>
      <c r="N113" s="136">
        <f t="shared" si="37"/>
        <v>3.47</v>
      </c>
      <c r="O113" s="136">
        <f t="shared" si="37"/>
        <v>3.47</v>
      </c>
      <c r="P113" s="136">
        <f t="shared" si="37"/>
        <v>3.47</v>
      </c>
      <c r="Q113" s="136">
        <f t="shared" si="37"/>
        <v>3.47</v>
      </c>
      <c r="R113" s="136">
        <f t="shared" si="37"/>
        <v>3.47</v>
      </c>
      <c r="S113" s="136">
        <f t="shared" ref="S113:AF131" si="38">R113</f>
        <v>3.47</v>
      </c>
      <c r="T113" s="136">
        <f t="shared" si="38"/>
        <v>3.47</v>
      </c>
      <c r="U113" s="136">
        <f t="shared" si="38"/>
        <v>3.47</v>
      </c>
      <c r="V113" s="136">
        <f t="shared" si="38"/>
        <v>3.47</v>
      </c>
      <c r="W113" s="136">
        <f t="shared" si="38"/>
        <v>3.47</v>
      </c>
      <c r="X113" s="136">
        <f t="shared" si="38"/>
        <v>3.47</v>
      </c>
      <c r="Y113" s="136">
        <f t="shared" si="38"/>
        <v>3.47</v>
      </c>
      <c r="Z113" s="136">
        <f t="shared" si="38"/>
        <v>3.47</v>
      </c>
      <c r="AA113" s="136">
        <f t="shared" si="38"/>
        <v>3.47</v>
      </c>
      <c r="AB113" s="136">
        <f t="shared" si="38"/>
        <v>3.47</v>
      </c>
      <c r="AC113" s="136">
        <f t="shared" si="38"/>
        <v>3.47</v>
      </c>
      <c r="AD113" s="136">
        <f t="shared" si="38"/>
        <v>3.47</v>
      </c>
      <c r="AE113" s="136">
        <f t="shared" si="38"/>
        <v>3.47</v>
      </c>
      <c r="AF113" s="136">
        <f t="shared" si="38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37"/>
        <v>2.1</v>
      </c>
      <c r="D114" s="136">
        <f t="shared" si="37"/>
        <v>2.1</v>
      </c>
      <c r="E114" s="136">
        <f t="shared" si="37"/>
        <v>2.1</v>
      </c>
      <c r="F114" s="136">
        <f t="shared" si="37"/>
        <v>2.1</v>
      </c>
      <c r="G114" s="136">
        <f t="shared" si="37"/>
        <v>2.1</v>
      </c>
      <c r="H114" s="136">
        <f t="shared" si="37"/>
        <v>2.1</v>
      </c>
      <c r="I114" s="136">
        <f t="shared" si="37"/>
        <v>2.1</v>
      </c>
      <c r="J114" s="136">
        <f t="shared" si="37"/>
        <v>2.1</v>
      </c>
      <c r="K114" s="136">
        <f t="shared" si="37"/>
        <v>2.1</v>
      </c>
      <c r="L114" s="136">
        <f t="shared" si="37"/>
        <v>2.1</v>
      </c>
      <c r="M114" s="136">
        <f t="shared" si="37"/>
        <v>2.1</v>
      </c>
      <c r="N114" s="136">
        <f t="shared" si="37"/>
        <v>2.1</v>
      </c>
      <c r="O114" s="136">
        <f t="shared" si="37"/>
        <v>2.1</v>
      </c>
      <c r="P114" s="136">
        <f t="shared" si="37"/>
        <v>2.1</v>
      </c>
      <c r="Q114" s="136">
        <f t="shared" si="37"/>
        <v>2.1</v>
      </c>
      <c r="R114" s="136">
        <f t="shared" si="37"/>
        <v>2.1</v>
      </c>
      <c r="S114" s="136">
        <f t="shared" si="38"/>
        <v>2.1</v>
      </c>
      <c r="T114" s="136">
        <f t="shared" si="38"/>
        <v>2.1</v>
      </c>
      <c r="U114" s="136">
        <f t="shared" si="38"/>
        <v>2.1</v>
      </c>
      <c r="V114" s="136">
        <f t="shared" si="38"/>
        <v>2.1</v>
      </c>
      <c r="W114" s="136">
        <f t="shared" si="38"/>
        <v>2.1</v>
      </c>
      <c r="X114" s="136">
        <f t="shared" si="38"/>
        <v>2.1</v>
      </c>
      <c r="Y114" s="136">
        <f t="shared" si="38"/>
        <v>2.1</v>
      </c>
      <c r="Z114" s="136">
        <f t="shared" si="38"/>
        <v>2.1</v>
      </c>
      <c r="AA114" s="136">
        <f t="shared" si="38"/>
        <v>2.1</v>
      </c>
      <c r="AB114" s="136">
        <f t="shared" si="38"/>
        <v>2.1</v>
      </c>
      <c r="AC114" s="136">
        <f t="shared" si="38"/>
        <v>2.1</v>
      </c>
      <c r="AD114" s="136">
        <f t="shared" si="38"/>
        <v>2.1</v>
      </c>
      <c r="AE114" s="136">
        <f t="shared" si="38"/>
        <v>2.1</v>
      </c>
      <c r="AF114" s="136">
        <f t="shared" si="38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37"/>
        <v>9.3000000000000007</v>
      </c>
      <c r="D115" s="136">
        <f t="shared" si="37"/>
        <v>9.3000000000000007</v>
      </c>
      <c r="E115" s="136">
        <f t="shared" si="37"/>
        <v>9.3000000000000007</v>
      </c>
      <c r="F115" s="136">
        <f t="shared" si="37"/>
        <v>9.3000000000000007</v>
      </c>
      <c r="G115" s="136">
        <f t="shared" si="37"/>
        <v>9.3000000000000007</v>
      </c>
      <c r="H115" s="136">
        <f t="shared" si="37"/>
        <v>9.3000000000000007</v>
      </c>
      <c r="I115" s="136">
        <f t="shared" si="37"/>
        <v>9.3000000000000007</v>
      </c>
      <c r="J115" s="136">
        <f t="shared" si="37"/>
        <v>9.3000000000000007</v>
      </c>
      <c r="K115" s="136">
        <f t="shared" si="37"/>
        <v>9.3000000000000007</v>
      </c>
      <c r="L115" s="136">
        <f t="shared" si="37"/>
        <v>9.3000000000000007</v>
      </c>
      <c r="M115" s="136">
        <f t="shared" si="37"/>
        <v>9.3000000000000007</v>
      </c>
      <c r="N115" s="136">
        <f t="shared" si="37"/>
        <v>9.3000000000000007</v>
      </c>
      <c r="O115" s="136">
        <f t="shared" si="37"/>
        <v>9.3000000000000007</v>
      </c>
      <c r="P115" s="136">
        <f t="shared" si="37"/>
        <v>9.3000000000000007</v>
      </c>
      <c r="Q115" s="136">
        <f t="shared" si="37"/>
        <v>9.3000000000000007</v>
      </c>
      <c r="R115" s="136">
        <f t="shared" si="37"/>
        <v>9.3000000000000007</v>
      </c>
      <c r="S115" s="136">
        <f t="shared" si="38"/>
        <v>9.3000000000000007</v>
      </c>
      <c r="T115" s="136">
        <f t="shared" si="38"/>
        <v>9.3000000000000007</v>
      </c>
      <c r="U115" s="136">
        <f t="shared" si="38"/>
        <v>9.3000000000000007</v>
      </c>
      <c r="V115" s="136">
        <f t="shared" si="38"/>
        <v>9.3000000000000007</v>
      </c>
      <c r="W115" s="136">
        <f t="shared" si="38"/>
        <v>9.3000000000000007</v>
      </c>
      <c r="X115" s="136">
        <f t="shared" si="38"/>
        <v>9.3000000000000007</v>
      </c>
      <c r="Y115" s="136">
        <f t="shared" si="38"/>
        <v>9.3000000000000007</v>
      </c>
      <c r="Z115" s="136">
        <f t="shared" si="38"/>
        <v>9.3000000000000007</v>
      </c>
      <c r="AA115" s="136">
        <f t="shared" si="38"/>
        <v>9.3000000000000007</v>
      </c>
      <c r="AB115" s="136">
        <f t="shared" si="38"/>
        <v>9.3000000000000007</v>
      </c>
      <c r="AC115" s="136">
        <f t="shared" si="38"/>
        <v>9.3000000000000007</v>
      </c>
      <c r="AD115" s="136">
        <f t="shared" si="38"/>
        <v>9.3000000000000007</v>
      </c>
      <c r="AE115" s="136">
        <f t="shared" si="38"/>
        <v>9.3000000000000007</v>
      </c>
      <c r="AF115" s="136">
        <f t="shared" si="38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37"/>
        <v>0</v>
      </c>
      <c r="D116" s="136">
        <f t="shared" si="37"/>
        <v>0</v>
      </c>
      <c r="E116" s="136">
        <f t="shared" si="37"/>
        <v>0</v>
      </c>
      <c r="F116" s="136">
        <f t="shared" si="37"/>
        <v>0</v>
      </c>
      <c r="G116" s="136">
        <f t="shared" si="37"/>
        <v>0</v>
      </c>
      <c r="H116" s="136">
        <f t="shared" si="37"/>
        <v>0</v>
      </c>
      <c r="I116" s="136">
        <f t="shared" si="37"/>
        <v>0</v>
      </c>
      <c r="J116" s="136">
        <f t="shared" si="37"/>
        <v>0</v>
      </c>
      <c r="K116" s="136">
        <f t="shared" si="37"/>
        <v>0</v>
      </c>
      <c r="L116" s="136">
        <f t="shared" si="37"/>
        <v>0</v>
      </c>
      <c r="M116" s="136">
        <f t="shared" si="37"/>
        <v>0</v>
      </c>
      <c r="N116" s="136">
        <f t="shared" si="37"/>
        <v>0</v>
      </c>
      <c r="O116" s="136">
        <f t="shared" si="37"/>
        <v>0</v>
      </c>
      <c r="P116" s="136">
        <f t="shared" si="37"/>
        <v>0</v>
      </c>
      <c r="Q116" s="136">
        <f t="shared" si="37"/>
        <v>0</v>
      </c>
      <c r="R116" s="136">
        <f t="shared" si="37"/>
        <v>0</v>
      </c>
      <c r="S116" s="136">
        <f t="shared" si="38"/>
        <v>0</v>
      </c>
      <c r="T116" s="136">
        <f t="shared" si="38"/>
        <v>0</v>
      </c>
      <c r="U116" s="136">
        <f t="shared" si="38"/>
        <v>0</v>
      </c>
      <c r="V116" s="136">
        <f t="shared" si="38"/>
        <v>0</v>
      </c>
      <c r="W116" s="136">
        <f t="shared" si="38"/>
        <v>0</v>
      </c>
      <c r="X116" s="136">
        <f t="shared" si="38"/>
        <v>0</v>
      </c>
      <c r="Y116" s="136">
        <f t="shared" si="38"/>
        <v>0</v>
      </c>
      <c r="Z116" s="136">
        <f t="shared" si="38"/>
        <v>0</v>
      </c>
      <c r="AA116" s="136">
        <f t="shared" si="38"/>
        <v>0</v>
      </c>
      <c r="AB116" s="136">
        <f t="shared" si="38"/>
        <v>0</v>
      </c>
      <c r="AC116" s="136">
        <f t="shared" si="38"/>
        <v>0</v>
      </c>
      <c r="AD116" s="136">
        <f t="shared" si="38"/>
        <v>0</v>
      </c>
      <c r="AE116" s="136">
        <f t="shared" si="38"/>
        <v>0</v>
      </c>
      <c r="AF116" s="136">
        <f t="shared" si="38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37"/>
        <v>0</v>
      </c>
      <c r="D117" s="136">
        <f t="shared" si="37"/>
        <v>0</v>
      </c>
      <c r="E117" s="136">
        <f t="shared" si="37"/>
        <v>0</v>
      </c>
      <c r="F117" s="136">
        <f t="shared" si="37"/>
        <v>0</v>
      </c>
      <c r="G117" s="136">
        <f t="shared" si="37"/>
        <v>0</v>
      </c>
      <c r="H117" s="136">
        <f t="shared" si="37"/>
        <v>0</v>
      </c>
      <c r="I117" s="136">
        <f t="shared" si="37"/>
        <v>0</v>
      </c>
      <c r="J117" s="136">
        <f t="shared" si="37"/>
        <v>0</v>
      </c>
      <c r="K117" s="136">
        <f t="shared" si="37"/>
        <v>0</v>
      </c>
      <c r="L117" s="136">
        <f t="shared" si="37"/>
        <v>0</v>
      </c>
      <c r="M117" s="136">
        <f t="shared" si="37"/>
        <v>0</v>
      </c>
      <c r="N117" s="136">
        <f t="shared" si="37"/>
        <v>0</v>
      </c>
      <c r="O117" s="136">
        <f t="shared" si="37"/>
        <v>0</v>
      </c>
      <c r="P117" s="136">
        <f t="shared" si="37"/>
        <v>0</v>
      </c>
      <c r="Q117" s="136">
        <f t="shared" si="37"/>
        <v>0</v>
      </c>
      <c r="R117" s="136">
        <f t="shared" si="37"/>
        <v>0</v>
      </c>
      <c r="S117" s="136">
        <f t="shared" si="38"/>
        <v>0</v>
      </c>
      <c r="T117" s="136">
        <f t="shared" si="38"/>
        <v>0</v>
      </c>
      <c r="U117" s="136">
        <f t="shared" si="38"/>
        <v>0</v>
      </c>
      <c r="V117" s="136">
        <f t="shared" si="38"/>
        <v>0</v>
      </c>
      <c r="W117" s="136">
        <f t="shared" si="38"/>
        <v>0</v>
      </c>
      <c r="X117" s="136">
        <f t="shared" si="38"/>
        <v>0</v>
      </c>
      <c r="Y117" s="136">
        <f t="shared" si="38"/>
        <v>0</v>
      </c>
      <c r="Z117" s="136">
        <f t="shared" si="38"/>
        <v>0</v>
      </c>
      <c r="AA117" s="136">
        <f t="shared" si="38"/>
        <v>0</v>
      </c>
      <c r="AB117" s="136">
        <f t="shared" si="38"/>
        <v>0</v>
      </c>
      <c r="AC117" s="136">
        <f t="shared" si="38"/>
        <v>0</v>
      </c>
      <c r="AD117" s="136">
        <f t="shared" si="38"/>
        <v>0</v>
      </c>
      <c r="AE117" s="136">
        <f t="shared" si="38"/>
        <v>0</v>
      </c>
      <c r="AF117" s="136">
        <f t="shared" si="38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37"/>
        <v>5</v>
      </c>
      <c r="D118" s="136">
        <f t="shared" si="37"/>
        <v>5</v>
      </c>
      <c r="E118" s="136">
        <f t="shared" si="37"/>
        <v>5</v>
      </c>
      <c r="F118" s="136">
        <f t="shared" si="37"/>
        <v>5</v>
      </c>
      <c r="G118" s="136">
        <f t="shared" si="37"/>
        <v>5</v>
      </c>
      <c r="H118" s="136">
        <f t="shared" si="37"/>
        <v>5</v>
      </c>
      <c r="I118" s="136">
        <f t="shared" si="37"/>
        <v>5</v>
      </c>
      <c r="J118" s="136">
        <f t="shared" si="37"/>
        <v>5</v>
      </c>
      <c r="K118" s="136">
        <f t="shared" si="37"/>
        <v>5</v>
      </c>
      <c r="L118" s="136">
        <f t="shared" si="37"/>
        <v>5</v>
      </c>
      <c r="M118" s="136">
        <f t="shared" si="37"/>
        <v>5</v>
      </c>
      <c r="N118" s="136">
        <f t="shared" si="37"/>
        <v>5</v>
      </c>
      <c r="O118" s="136">
        <f t="shared" si="37"/>
        <v>5</v>
      </c>
      <c r="P118" s="136">
        <f t="shared" si="37"/>
        <v>5</v>
      </c>
      <c r="Q118" s="136">
        <f t="shared" si="37"/>
        <v>5</v>
      </c>
      <c r="R118" s="136">
        <f t="shared" si="37"/>
        <v>5</v>
      </c>
      <c r="S118" s="136">
        <f t="shared" si="38"/>
        <v>5</v>
      </c>
      <c r="T118" s="136">
        <f t="shared" si="38"/>
        <v>5</v>
      </c>
      <c r="U118" s="136">
        <f t="shared" si="38"/>
        <v>5</v>
      </c>
      <c r="V118" s="136">
        <f t="shared" si="38"/>
        <v>5</v>
      </c>
      <c r="W118" s="136">
        <f t="shared" si="38"/>
        <v>5</v>
      </c>
      <c r="X118" s="136">
        <f t="shared" si="38"/>
        <v>5</v>
      </c>
      <c r="Y118" s="136">
        <f t="shared" si="38"/>
        <v>5</v>
      </c>
      <c r="Z118" s="136">
        <f t="shared" si="38"/>
        <v>5</v>
      </c>
      <c r="AA118" s="136">
        <f t="shared" si="38"/>
        <v>5</v>
      </c>
      <c r="AB118" s="136">
        <f t="shared" si="38"/>
        <v>5</v>
      </c>
      <c r="AC118" s="136">
        <f t="shared" si="38"/>
        <v>5</v>
      </c>
      <c r="AD118" s="136">
        <f t="shared" si="38"/>
        <v>5</v>
      </c>
      <c r="AE118" s="136">
        <f t="shared" si="38"/>
        <v>5</v>
      </c>
      <c r="AF118" s="136">
        <f t="shared" si="38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37"/>
        <v>1</v>
      </c>
      <c r="D119" s="136">
        <f t="shared" si="37"/>
        <v>1</v>
      </c>
      <c r="E119" s="136">
        <f t="shared" si="37"/>
        <v>1</v>
      </c>
      <c r="F119" s="136">
        <f t="shared" si="37"/>
        <v>1</v>
      </c>
      <c r="G119" s="136">
        <f t="shared" si="37"/>
        <v>1</v>
      </c>
      <c r="H119" s="136">
        <f t="shared" si="37"/>
        <v>1</v>
      </c>
      <c r="I119" s="136">
        <f t="shared" si="37"/>
        <v>1</v>
      </c>
      <c r="J119" s="136">
        <f t="shared" si="37"/>
        <v>1</v>
      </c>
      <c r="K119" s="136">
        <f t="shared" si="37"/>
        <v>1</v>
      </c>
      <c r="L119" s="136">
        <f t="shared" si="37"/>
        <v>1</v>
      </c>
      <c r="M119" s="136">
        <f t="shared" si="37"/>
        <v>1</v>
      </c>
      <c r="N119" s="136">
        <f t="shared" si="37"/>
        <v>1</v>
      </c>
      <c r="O119" s="136">
        <f t="shared" si="37"/>
        <v>1</v>
      </c>
      <c r="P119" s="136">
        <f t="shared" si="37"/>
        <v>1</v>
      </c>
      <c r="Q119" s="136">
        <f t="shared" si="37"/>
        <v>1</v>
      </c>
      <c r="R119" s="136">
        <f t="shared" si="37"/>
        <v>1</v>
      </c>
      <c r="S119" s="136">
        <f t="shared" si="38"/>
        <v>1</v>
      </c>
      <c r="T119" s="136">
        <f t="shared" si="38"/>
        <v>1</v>
      </c>
      <c r="U119" s="136">
        <f t="shared" si="38"/>
        <v>1</v>
      </c>
      <c r="V119" s="136">
        <f t="shared" si="38"/>
        <v>1</v>
      </c>
      <c r="W119" s="136">
        <f t="shared" si="38"/>
        <v>1</v>
      </c>
      <c r="X119" s="136">
        <f t="shared" si="38"/>
        <v>1</v>
      </c>
      <c r="Y119" s="136">
        <f t="shared" si="38"/>
        <v>1</v>
      </c>
      <c r="Z119" s="136">
        <f t="shared" si="38"/>
        <v>1</v>
      </c>
      <c r="AA119" s="136">
        <f t="shared" si="38"/>
        <v>1</v>
      </c>
      <c r="AB119" s="136">
        <f t="shared" si="38"/>
        <v>1</v>
      </c>
      <c r="AC119" s="136">
        <f t="shared" si="38"/>
        <v>1</v>
      </c>
      <c r="AD119" s="136">
        <f t="shared" si="38"/>
        <v>1</v>
      </c>
      <c r="AE119" s="136">
        <f t="shared" si="38"/>
        <v>1</v>
      </c>
      <c r="AF119" s="136">
        <f t="shared" si="38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37"/>
        <v>1.58</v>
      </c>
      <c r="D120" s="136">
        <f t="shared" si="37"/>
        <v>1.58</v>
      </c>
      <c r="E120" s="136">
        <f t="shared" si="37"/>
        <v>1.58</v>
      </c>
      <c r="F120" s="136">
        <f t="shared" si="37"/>
        <v>1.58</v>
      </c>
      <c r="G120" s="136">
        <f t="shared" si="37"/>
        <v>1.58</v>
      </c>
      <c r="H120" s="136">
        <f t="shared" si="37"/>
        <v>1.58</v>
      </c>
      <c r="I120" s="136">
        <f t="shared" si="37"/>
        <v>1.58</v>
      </c>
      <c r="J120" s="136">
        <f t="shared" si="37"/>
        <v>1.58</v>
      </c>
      <c r="K120" s="136">
        <f t="shared" si="37"/>
        <v>1.58</v>
      </c>
      <c r="L120" s="136">
        <f t="shared" si="37"/>
        <v>1.58</v>
      </c>
      <c r="M120" s="136">
        <f t="shared" si="37"/>
        <v>1.58</v>
      </c>
      <c r="N120" s="136">
        <f t="shared" si="37"/>
        <v>1.58</v>
      </c>
      <c r="O120" s="136">
        <f t="shared" si="37"/>
        <v>1.58</v>
      </c>
      <c r="P120" s="136">
        <f t="shared" si="37"/>
        <v>1.58</v>
      </c>
      <c r="Q120" s="136">
        <f t="shared" si="37"/>
        <v>1.58</v>
      </c>
      <c r="R120" s="136">
        <f t="shared" si="37"/>
        <v>1.58</v>
      </c>
      <c r="S120" s="136">
        <f t="shared" si="38"/>
        <v>1.58</v>
      </c>
      <c r="T120" s="136">
        <f t="shared" si="38"/>
        <v>1.58</v>
      </c>
      <c r="U120" s="136">
        <f t="shared" si="38"/>
        <v>1.58</v>
      </c>
      <c r="V120" s="136">
        <f t="shared" si="38"/>
        <v>1.58</v>
      </c>
      <c r="W120" s="136">
        <f t="shared" si="38"/>
        <v>1.58</v>
      </c>
      <c r="X120" s="136">
        <f t="shared" si="38"/>
        <v>1.58</v>
      </c>
      <c r="Y120" s="136">
        <f t="shared" si="38"/>
        <v>1.58</v>
      </c>
      <c r="Z120" s="136">
        <f t="shared" si="38"/>
        <v>1.58</v>
      </c>
      <c r="AA120" s="136">
        <f t="shared" si="38"/>
        <v>1.58</v>
      </c>
      <c r="AB120" s="136">
        <f t="shared" si="38"/>
        <v>1.58</v>
      </c>
      <c r="AC120" s="136">
        <f t="shared" si="38"/>
        <v>1.58</v>
      </c>
      <c r="AD120" s="136">
        <f t="shared" si="38"/>
        <v>1.58</v>
      </c>
      <c r="AE120" s="136">
        <f t="shared" si="38"/>
        <v>1.58</v>
      </c>
      <c r="AF120" s="136">
        <f t="shared" si="38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37"/>
        <v>1.46</v>
      </c>
      <c r="D121" s="136">
        <f t="shared" si="37"/>
        <v>1.46</v>
      </c>
      <c r="E121" s="136">
        <f t="shared" si="37"/>
        <v>1.46</v>
      </c>
      <c r="F121" s="136">
        <f t="shared" si="37"/>
        <v>1.46</v>
      </c>
      <c r="G121" s="136">
        <f t="shared" si="37"/>
        <v>1.46</v>
      </c>
      <c r="H121" s="136">
        <f t="shared" si="37"/>
        <v>1.46</v>
      </c>
      <c r="I121" s="136">
        <f t="shared" si="37"/>
        <v>1.46</v>
      </c>
      <c r="J121" s="136">
        <f t="shared" si="37"/>
        <v>1.46</v>
      </c>
      <c r="K121" s="136">
        <f t="shared" si="37"/>
        <v>1.46</v>
      </c>
      <c r="L121" s="136">
        <f t="shared" si="37"/>
        <v>1.46</v>
      </c>
      <c r="M121" s="136">
        <f t="shared" si="37"/>
        <v>1.46</v>
      </c>
      <c r="N121" s="136">
        <f t="shared" si="37"/>
        <v>1.46</v>
      </c>
      <c r="O121" s="136">
        <f t="shared" si="37"/>
        <v>1.46</v>
      </c>
      <c r="P121" s="136">
        <f t="shared" si="37"/>
        <v>1.46</v>
      </c>
      <c r="Q121" s="136">
        <f t="shared" si="37"/>
        <v>1.46</v>
      </c>
      <c r="R121" s="136">
        <f t="shared" si="37"/>
        <v>1.46</v>
      </c>
      <c r="S121" s="136">
        <f t="shared" si="38"/>
        <v>1.46</v>
      </c>
      <c r="T121" s="136">
        <f t="shared" si="38"/>
        <v>1.46</v>
      </c>
      <c r="U121" s="136">
        <f t="shared" si="38"/>
        <v>1.46</v>
      </c>
      <c r="V121" s="136">
        <f t="shared" si="38"/>
        <v>1.46</v>
      </c>
      <c r="W121" s="136">
        <f t="shared" si="38"/>
        <v>1.46</v>
      </c>
      <c r="X121" s="136">
        <f t="shared" si="38"/>
        <v>1.46</v>
      </c>
      <c r="Y121" s="136">
        <f t="shared" si="38"/>
        <v>1.46</v>
      </c>
      <c r="Z121" s="136">
        <f t="shared" si="38"/>
        <v>1.46</v>
      </c>
      <c r="AA121" s="136">
        <f t="shared" si="38"/>
        <v>1.46</v>
      </c>
      <c r="AB121" s="136">
        <f t="shared" si="38"/>
        <v>1.46</v>
      </c>
      <c r="AC121" s="136">
        <f t="shared" si="38"/>
        <v>1.46</v>
      </c>
      <c r="AD121" s="136">
        <f t="shared" si="38"/>
        <v>1.46</v>
      </c>
      <c r="AE121" s="136">
        <f t="shared" si="38"/>
        <v>1.46</v>
      </c>
      <c r="AF121" s="136">
        <f t="shared" si="38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37"/>
        <v>1.48</v>
      </c>
      <c r="D122" s="136">
        <f t="shared" si="37"/>
        <v>1.48</v>
      </c>
      <c r="E122" s="136">
        <f t="shared" si="37"/>
        <v>1.48</v>
      </c>
      <c r="F122" s="136">
        <f t="shared" si="37"/>
        <v>1.48</v>
      </c>
      <c r="G122" s="136">
        <f t="shared" si="37"/>
        <v>1.48</v>
      </c>
      <c r="H122" s="136">
        <f t="shared" si="37"/>
        <v>1.48</v>
      </c>
      <c r="I122" s="136">
        <f t="shared" si="37"/>
        <v>1.48</v>
      </c>
      <c r="J122" s="136">
        <f t="shared" si="37"/>
        <v>1.48</v>
      </c>
      <c r="K122" s="136">
        <f t="shared" si="37"/>
        <v>1.48</v>
      </c>
      <c r="L122" s="136">
        <f t="shared" si="37"/>
        <v>1.48</v>
      </c>
      <c r="M122" s="136">
        <f t="shared" si="37"/>
        <v>1.48</v>
      </c>
      <c r="N122" s="136">
        <f t="shared" si="37"/>
        <v>1.48</v>
      </c>
      <c r="O122" s="136">
        <f t="shared" si="37"/>
        <v>1.48</v>
      </c>
      <c r="P122" s="136">
        <f t="shared" si="37"/>
        <v>1.48</v>
      </c>
      <c r="Q122" s="136">
        <f t="shared" si="37"/>
        <v>1.48</v>
      </c>
      <c r="R122" s="136">
        <f t="shared" si="37"/>
        <v>1.48</v>
      </c>
      <c r="S122" s="136">
        <f t="shared" si="38"/>
        <v>1.48</v>
      </c>
      <c r="T122" s="136">
        <f t="shared" si="38"/>
        <v>1.48</v>
      </c>
      <c r="U122" s="136">
        <f t="shared" si="38"/>
        <v>1.48</v>
      </c>
      <c r="V122" s="136">
        <f t="shared" si="38"/>
        <v>1.48</v>
      </c>
      <c r="W122" s="136">
        <f t="shared" si="38"/>
        <v>1.48</v>
      </c>
      <c r="X122" s="136">
        <f t="shared" si="38"/>
        <v>1.48</v>
      </c>
      <c r="Y122" s="136">
        <f t="shared" si="38"/>
        <v>1.48</v>
      </c>
      <c r="Z122" s="136">
        <f t="shared" si="38"/>
        <v>1.48</v>
      </c>
      <c r="AA122" s="136">
        <f t="shared" si="38"/>
        <v>1.48</v>
      </c>
      <c r="AB122" s="136">
        <f t="shared" si="38"/>
        <v>1.48</v>
      </c>
      <c r="AC122" s="136">
        <f t="shared" si="38"/>
        <v>1.48</v>
      </c>
      <c r="AD122" s="136">
        <f t="shared" si="38"/>
        <v>1.48</v>
      </c>
      <c r="AE122" s="136">
        <f t="shared" si="38"/>
        <v>1.48</v>
      </c>
      <c r="AF122" s="136">
        <f t="shared" si="38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37"/>
        <v>2.2000000000000002</v>
      </c>
      <c r="D123" s="136">
        <f t="shared" si="37"/>
        <v>2.2000000000000002</v>
      </c>
      <c r="E123" s="136">
        <f t="shared" si="37"/>
        <v>2.2000000000000002</v>
      </c>
      <c r="F123" s="136">
        <f t="shared" si="37"/>
        <v>2.2000000000000002</v>
      </c>
      <c r="G123" s="136">
        <f t="shared" si="37"/>
        <v>2.2000000000000002</v>
      </c>
      <c r="H123" s="136">
        <f t="shared" si="37"/>
        <v>2.2000000000000002</v>
      </c>
      <c r="I123" s="136">
        <f t="shared" si="37"/>
        <v>2.2000000000000002</v>
      </c>
      <c r="J123" s="136">
        <f t="shared" si="37"/>
        <v>2.2000000000000002</v>
      </c>
      <c r="K123" s="136">
        <f t="shared" si="37"/>
        <v>2.2000000000000002</v>
      </c>
      <c r="L123" s="136">
        <f t="shared" si="37"/>
        <v>2.2000000000000002</v>
      </c>
      <c r="M123" s="136">
        <f t="shared" si="37"/>
        <v>2.2000000000000002</v>
      </c>
      <c r="N123" s="136">
        <f t="shared" si="37"/>
        <v>2.2000000000000002</v>
      </c>
      <c r="O123" s="136">
        <f t="shared" si="37"/>
        <v>2.2000000000000002</v>
      </c>
      <c r="P123" s="136">
        <f t="shared" si="37"/>
        <v>2.2000000000000002</v>
      </c>
      <c r="Q123" s="136">
        <f t="shared" si="37"/>
        <v>2.2000000000000002</v>
      </c>
      <c r="R123" s="136">
        <f t="shared" si="37"/>
        <v>2.2000000000000002</v>
      </c>
      <c r="S123" s="136">
        <f t="shared" si="38"/>
        <v>2.2000000000000002</v>
      </c>
      <c r="T123" s="136">
        <f t="shared" si="38"/>
        <v>2.2000000000000002</v>
      </c>
      <c r="U123" s="136">
        <f t="shared" si="38"/>
        <v>2.2000000000000002</v>
      </c>
      <c r="V123" s="136">
        <f t="shared" si="38"/>
        <v>2.2000000000000002</v>
      </c>
      <c r="W123" s="136">
        <f t="shared" si="38"/>
        <v>2.2000000000000002</v>
      </c>
      <c r="X123" s="136">
        <f t="shared" si="38"/>
        <v>2.2000000000000002</v>
      </c>
      <c r="Y123" s="136">
        <f t="shared" si="38"/>
        <v>2.2000000000000002</v>
      </c>
      <c r="Z123" s="136">
        <f t="shared" si="38"/>
        <v>2.2000000000000002</v>
      </c>
      <c r="AA123" s="136">
        <f t="shared" si="38"/>
        <v>2.2000000000000002</v>
      </c>
      <c r="AB123" s="136">
        <f t="shared" si="38"/>
        <v>2.2000000000000002</v>
      </c>
      <c r="AC123" s="136">
        <f t="shared" si="38"/>
        <v>2.2000000000000002</v>
      </c>
      <c r="AD123" s="136">
        <f t="shared" si="38"/>
        <v>2.2000000000000002</v>
      </c>
      <c r="AE123" s="136">
        <f t="shared" si="38"/>
        <v>2.2000000000000002</v>
      </c>
      <c r="AF123" s="136">
        <f t="shared" si="38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37"/>
        <v>2</v>
      </c>
      <c r="D124" s="136">
        <f t="shared" si="37"/>
        <v>2</v>
      </c>
      <c r="E124" s="136">
        <f t="shared" si="37"/>
        <v>2</v>
      </c>
      <c r="F124" s="136">
        <f t="shared" si="37"/>
        <v>2</v>
      </c>
      <c r="G124" s="136">
        <f t="shared" si="37"/>
        <v>2</v>
      </c>
      <c r="H124" s="136">
        <f t="shared" si="37"/>
        <v>2</v>
      </c>
      <c r="I124" s="136">
        <f t="shared" si="37"/>
        <v>2</v>
      </c>
      <c r="J124" s="136">
        <f t="shared" si="37"/>
        <v>2</v>
      </c>
      <c r="K124" s="136">
        <f t="shared" si="37"/>
        <v>2</v>
      </c>
      <c r="L124" s="136">
        <f t="shared" si="37"/>
        <v>2</v>
      </c>
      <c r="M124" s="136">
        <f t="shared" si="37"/>
        <v>2</v>
      </c>
      <c r="N124" s="136">
        <f t="shared" si="37"/>
        <v>2</v>
      </c>
      <c r="O124" s="136">
        <f t="shared" si="37"/>
        <v>2</v>
      </c>
      <c r="P124" s="136">
        <f t="shared" si="37"/>
        <v>2</v>
      </c>
      <c r="Q124" s="136">
        <f t="shared" si="37"/>
        <v>2</v>
      </c>
      <c r="R124" s="136">
        <f t="shared" si="37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si="38"/>
        <v>2</v>
      </c>
      <c r="W124" s="136">
        <f t="shared" si="38"/>
        <v>2</v>
      </c>
      <c r="X124" s="136">
        <f t="shared" si="38"/>
        <v>2</v>
      </c>
      <c r="Y124" s="136">
        <f t="shared" si="38"/>
        <v>2</v>
      </c>
      <c r="Z124" s="136">
        <f t="shared" si="38"/>
        <v>2</v>
      </c>
      <c r="AA124" s="136">
        <f t="shared" si="38"/>
        <v>2</v>
      </c>
      <c r="AB124" s="136">
        <f t="shared" si="38"/>
        <v>2</v>
      </c>
      <c r="AC124" s="136">
        <f t="shared" si="38"/>
        <v>2</v>
      </c>
      <c r="AD124" s="136">
        <f t="shared" si="38"/>
        <v>2</v>
      </c>
      <c r="AE124" s="136">
        <f t="shared" si="38"/>
        <v>2</v>
      </c>
      <c r="AF124" s="136">
        <f t="shared" si="38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37"/>
        <v>1.25</v>
      </c>
      <c r="D125" s="136">
        <f t="shared" si="37"/>
        <v>1.25</v>
      </c>
      <c r="E125" s="136">
        <f t="shared" si="37"/>
        <v>1.25</v>
      </c>
      <c r="F125" s="136">
        <f t="shared" si="37"/>
        <v>1.25</v>
      </c>
      <c r="G125" s="136">
        <f t="shared" si="37"/>
        <v>1.25</v>
      </c>
      <c r="H125" s="136">
        <f t="shared" si="37"/>
        <v>1.25</v>
      </c>
      <c r="I125" s="136">
        <f t="shared" si="37"/>
        <v>1.25</v>
      </c>
      <c r="J125" s="136">
        <f t="shared" si="37"/>
        <v>1.25</v>
      </c>
      <c r="K125" s="136">
        <f t="shared" si="37"/>
        <v>1.25</v>
      </c>
      <c r="L125" s="136">
        <f t="shared" si="37"/>
        <v>1.25</v>
      </c>
      <c r="M125" s="136">
        <f t="shared" si="37"/>
        <v>1.25</v>
      </c>
      <c r="N125" s="136">
        <f t="shared" si="37"/>
        <v>1.25</v>
      </c>
      <c r="O125" s="136">
        <f t="shared" si="37"/>
        <v>1.25</v>
      </c>
      <c r="P125" s="136">
        <f t="shared" si="37"/>
        <v>1.25</v>
      </c>
      <c r="Q125" s="136">
        <f t="shared" si="37"/>
        <v>1.25</v>
      </c>
      <c r="R125" s="136">
        <f t="shared" si="37"/>
        <v>1.25</v>
      </c>
      <c r="S125" s="136">
        <f t="shared" si="38"/>
        <v>1.25</v>
      </c>
      <c r="T125" s="136">
        <f t="shared" si="38"/>
        <v>1.25</v>
      </c>
      <c r="U125" s="136">
        <f t="shared" si="38"/>
        <v>1.25</v>
      </c>
      <c r="V125" s="136">
        <f t="shared" si="38"/>
        <v>1.25</v>
      </c>
      <c r="W125" s="136">
        <f t="shared" si="38"/>
        <v>1.25</v>
      </c>
      <c r="X125" s="136">
        <f t="shared" si="38"/>
        <v>1.25</v>
      </c>
      <c r="Y125" s="136">
        <f t="shared" si="38"/>
        <v>1.25</v>
      </c>
      <c r="Z125" s="136">
        <f t="shared" si="38"/>
        <v>1.25</v>
      </c>
      <c r="AA125" s="136">
        <f t="shared" si="38"/>
        <v>1.25</v>
      </c>
      <c r="AB125" s="136">
        <f t="shared" si="38"/>
        <v>1.25</v>
      </c>
      <c r="AC125" s="136">
        <f t="shared" si="38"/>
        <v>1.25</v>
      </c>
      <c r="AD125" s="136">
        <f t="shared" si="38"/>
        <v>1.25</v>
      </c>
      <c r="AE125" s="136">
        <f t="shared" si="38"/>
        <v>1.25</v>
      </c>
      <c r="AF125" s="136">
        <f t="shared" si="38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37"/>
        <v>1.1499999999999999</v>
      </c>
      <c r="D126" s="136">
        <f t="shared" si="37"/>
        <v>1.1499999999999999</v>
      </c>
      <c r="E126" s="136">
        <f t="shared" si="37"/>
        <v>1.1499999999999999</v>
      </c>
      <c r="F126" s="136">
        <f t="shared" si="37"/>
        <v>1.1499999999999999</v>
      </c>
      <c r="G126" s="136">
        <f t="shared" si="37"/>
        <v>1.1499999999999999</v>
      </c>
      <c r="H126" s="136">
        <f t="shared" si="37"/>
        <v>1.1499999999999999</v>
      </c>
      <c r="I126" s="136">
        <f t="shared" si="37"/>
        <v>1.1499999999999999</v>
      </c>
      <c r="J126" s="136">
        <f t="shared" si="37"/>
        <v>1.1499999999999999</v>
      </c>
      <c r="K126" s="136">
        <f t="shared" si="37"/>
        <v>1.1499999999999999</v>
      </c>
      <c r="L126" s="136">
        <f t="shared" si="37"/>
        <v>1.1499999999999999</v>
      </c>
      <c r="M126" s="136">
        <f t="shared" si="37"/>
        <v>1.1499999999999999</v>
      </c>
      <c r="N126" s="136">
        <f t="shared" si="37"/>
        <v>1.1499999999999999</v>
      </c>
      <c r="O126" s="136">
        <f t="shared" si="37"/>
        <v>1.1499999999999999</v>
      </c>
      <c r="P126" s="136">
        <f t="shared" si="37"/>
        <v>1.1499999999999999</v>
      </c>
      <c r="Q126" s="136">
        <f t="shared" si="37"/>
        <v>1.1499999999999999</v>
      </c>
      <c r="R126" s="136">
        <f t="shared" si="37"/>
        <v>1.1499999999999999</v>
      </c>
      <c r="S126" s="136">
        <f t="shared" si="38"/>
        <v>1.1499999999999999</v>
      </c>
      <c r="T126" s="136">
        <f t="shared" si="38"/>
        <v>1.1499999999999999</v>
      </c>
      <c r="U126" s="136">
        <f t="shared" si="38"/>
        <v>1.1499999999999999</v>
      </c>
      <c r="V126" s="136">
        <f t="shared" si="38"/>
        <v>1.1499999999999999</v>
      </c>
      <c r="W126" s="136">
        <f t="shared" si="38"/>
        <v>1.1499999999999999</v>
      </c>
      <c r="X126" s="136">
        <f t="shared" si="38"/>
        <v>1.1499999999999999</v>
      </c>
      <c r="Y126" s="136">
        <f t="shared" si="38"/>
        <v>1.1499999999999999</v>
      </c>
      <c r="Z126" s="136">
        <f t="shared" si="38"/>
        <v>1.1499999999999999</v>
      </c>
      <c r="AA126" s="136">
        <f t="shared" si="38"/>
        <v>1.1499999999999999</v>
      </c>
      <c r="AB126" s="136">
        <f t="shared" si="38"/>
        <v>1.1499999999999999</v>
      </c>
      <c r="AC126" s="136">
        <f t="shared" si="38"/>
        <v>1.1499999999999999</v>
      </c>
      <c r="AD126" s="136">
        <f t="shared" si="38"/>
        <v>1.1499999999999999</v>
      </c>
      <c r="AE126" s="136">
        <f t="shared" si="38"/>
        <v>1.1499999999999999</v>
      </c>
      <c r="AF126" s="136">
        <f t="shared" si="38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37"/>
        <v>2.133</v>
      </c>
      <c r="D127" s="136">
        <f t="shared" si="37"/>
        <v>2.133</v>
      </c>
      <c r="E127" s="136">
        <f t="shared" si="37"/>
        <v>2.133</v>
      </c>
      <c r="F127" s="136">
        <f t="shared" si="37"/>
        <v>2.133</v>
      </c>
      <c r="G127" s="136">
        <f t="shared" si="37"/>
        <v>2.133</v>
      </c>
      <c r="H127" s="136">
        <f t="shared" si="37"/>
        <v>2.133</v>
      </c>
      <c r="I127" s="136">
        <f t="shared" si="37"/>
        <v>2.133</v>
      </c>
      <c r="J127" s="136">
        <f t="shared" si="37"/>
        <v>2.133</v>
      </c>
      <c r="K127" s="136">
        <f t="shared" si="37"/>
        <v>2.133</v>
      </c>
      <c r="L127" s="136">
        <f t="shared" si="37"/>
        <v>2.133</v>
      </c>
      <c r="M127" s="136">
        <f t="shared" si="37"/>
        <v>2.133</v>
      </c>
      <c r="N127" s="136">
        <f t="shared" si="37"/>
        <v>2.133</v>
      </c>
      <c r="O127" s="136">
        <f t="shared" si="37"/>
        <v>2.133</v>
      </c>
      <c r="P127" s="136">
        <f t="shared" si="37"/>
        <v>2.133</v>
      </c>
      <c r="Q127" s="136">
        <f t="shared" si="37"/>
        <v>2.133</v>
      </c>
      <c r="R127" s="136">
        <f t="shared" si="37"/>
        <v>2.133</v>
      </c>
      <c r="S127" s="136">
        <f t="shared" si="38"/>
        <v>2.133</v>
      </c>
      <c r="T127" s="136">
        <f t="shared" si="38"/>
        <v>2.133</v>
      </c>
      <c r="U127" s="136">
        <f t="shared" si="38"/>
        <v>2.133</v>
      </c>
      <c r="V127" s="136">
        <f t="shared" si="38"/>
        <v>2.133</v>
      </c>
      <c r="W127" s="136">
        <f t="shared" si="38"/>
        <v>2.133</v>
      </c>
      <c r="X127" s="136">
        <f t="shared" si="38"/>
        <v>2.133</v>
      </c>
      <c r="Y127" s="136">
        <f t="shared" si="38"/>
        <v>2.133</v>
      </c>
      <c r="Z127" s="136">
        <f t="shared" si="38"/>
        <v>2.133</v>
      </c>
      <c r="AA127" s="136">
        <f t="shared" si="38"/>
        <v>2.133</v>
      </c>
      <c r="AB127" s="136">
        <f t="shared" si="38"/>
        <v>2.133</v>
      </c>
      <c r="AC127" s="136">
        <f t="shared" si="38"/>
        <v>2.133</v>
      </c>
      <c r="AD127" s="136">
        <f t="shared" si="38"/>
        <v>2.133</v>
      </c>
      <c r="AE127" s="136">
        <f t="shared" si="38"/>
        <v>2.133</v>
      </c>
      <c r="AF127" s="136">
        <f t="shared" si="38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37"/>
        <v>2.09</v>
      </c>
      <c r="D128" s="136">
        <f t="shared" si="37"/>
        <v>2.09</v>
      </c>
      <c r="E128" s="136">
        <f t="shared" si="37"/>
        <v>2.09</v>
      </c>
      <c r="F128" s="136">
        <f t="shared" si="37"/>
        <v>2.09</v>
      </c>
      <c r="G128" s="136">
        <f t="shared" si="37"/>
        <v>2.09</v>
      </c>
      <c r="H128" s="136">
        <f t="shared" si="37"/>
        <v>2.09</v>
      </c>
      <c r="I128" s="136">
        <f t="shared" si="37"/>
        <v>2.09</v>
      </c>
      <c r="J128" s="136">
        <f t="shared" si="37"/>
        <v>2.09</v>
      </c>
      <c r="K128" s="136">
        <f t="shared" si="37"/>
        <v>2.09</v>
      </c>
      <c r="L128" s="136">
        <f t="shared" si="37"/>
        <v>2.09</v>
      </c>
      <c r="M128" s="136">
        <f t="shared" si="37"/>
        <v>2.09</v>
      </c>
      <c r="N128" s="136">
        <f t="shared" si="37"/>
        <v>2.09</v>
      </c>
      <c r="O128" s="136">
        <f t="shared" si="37"/>
        <v>2.09</v>
      </c>
      <c r="P128" s="136">
        <f t="shared" si="37"/>
        <v>2.09</v>
      </c>
      <c r="Q128" s="136">
        <f t="shared" si="37"/>
        <v>2.09</v>
      </c>
      <c r="R128" s="136">
        <f t="shared" ref="R128:W180" si="39">Q128</f>
        <v>2.09</v>
      </c>
      <c r="S128" s="136">
        <f t="shared" si="38"/>
        <v>2.09</v>
      </c>
      <c r="T128" s="136">
        <f t="shared" si="38"/>
        <v>2.09</v>
      </c>
      <c r="U128" s="136">
        <f t="shared" si="38"/>
        <v>2.09</v>
      </c>
      <c r="V128" s="136">
        <f t="shared" si="38"/>
        <v>2.09</v>
      </c>
      <c r="W128" s="136">
        <f t="shared" si="38"/>
        <v>2.09</v>
      </c>
      <c r="X128" s="136">
        <f t="shared" si="38"/>
        <v>2.09</v>
      </c>
      <c r="Y128" s="136">
        <f t="shared" si="38"/>
        <v>2.09</v>
      </c>
      <c r="Z128" s="136">
        <f t="shared" si="38"/>
        <v>2.09</v>
      </c>
      <c r="AA128" s="136">
        <f t="shared" si="38"/>
        <v>2.09</v>
      </c>
      <c r="AB128" s="136">
        <f t="shared" si="38"/>
        <v>2.09</v>
      </c>
      <c r="AC128" s="136">
        <f t="shared" si="38"/>
        <v>2.09</v>
      </c>
      <c r="AD128" s="136">
        <f t="shared" si="38"/>
        <v>2.09</v>
      </c>
      <c r="AE128" s="136">
        <f t="shared" si="38"/>
        <v>2.09</v>
      </c>
      <c r="AF128" s="136">
        <f t="shared" si="38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40">B129</f>
        <v>1.1399999999999999</v>
      </c>
      <c r="D129" s="136">
        <f t="shared" si="40"/>
        <v>1.1399999999999999</v>
      </c>
      <c r="E129" s="136">
        <f t="shared" si="40"/>
        <v>1.1399999999999999</v>
      </c>
      <c r="F129" s="136">
        <f t="shared" si="40"/>
        <v>1.1399999999999999</v>
      </c>
      <c r="G129" s="136">
        <f t="shared" si="40"/>
        <v>1.1399999999999999</v>
      </c>
      <c r="H129" s="136">
        <f t="shared" si="40"/>
        <v>1.1399999999999999</v>
      </c>
      <c r="I129" s="136">
        <f t="shared" si="40"/>
        <v>1.1399999999999999</v>
      </c>
      <c r="J129" s="136">
        <f t="shared" si="40"/>
        <v>1.1399999999999999</v>
      </c>
      <c r="K129" s="136">
        <f t="shared" si="40"/>
        <v>1.1399999999999999</v>
      </c>
      <c r="L129" s="136">
        <f t="shared" si="40"/>
        <v>1.1399999999999999</v>
      </c>
      <c r="M129" s="136">
        <f t="shared" si="40"/>
        <v>1.1399999999999999</v>
      </c>
      <c r="N129" s="136">
        <f t="shared" si="40"/>
        <v>1.1399999999999999</v>
      </c>
      <c r="O129" s="136">
        <f t="shared" si="40"/>
        <v>1.1399999999999999</v>
      </c>
      <c r="P129" s="136">
        <f t="shared" si="40"/>
        <v>1.1399999999999999</v>
      </c>
      <c r="Q129" s="136">
        <f t="shared" si="40"/>
        <v>1.1399999999999999</v>
      </c>
      <c r="R129" s="136">
        <f t="shared" si="39"/>
        <v>1.1399999999999999</v>
      </c>
      <c r="S129" s="136">
        <f t="shared" si="38"/>
        <v>1.1399999999999999</v>
      </c>
      <c r="T129" s="136">
        <f t="shared" si="38"/>
        <v>1.1399999999999999</v>
      </c>
      <c r="U129" s="136">
        <f t="shared" si="38"/>
        <v>1.1399999999999999</v>
      </c>
      <c r="V129" s="136">
        <f t="shared" si="38"/>
        <v>1.1399999999999999</v>
      </c>
      <c r="W129" s="136">
        <f t="shared" si="38"/>
        <v>1.1399999999999999</v>
      </c>
      <c r="X129" s="136">
        <f t="shared" si="38"/>
        <v>1.1399999999999999</v>
      </c>
      <c r="Y129" s="136">
        <f t="shared" si="38"/>
        <v>1.1399999999999999</v>
      </c>
      <c r="Z129" s="136">
        <f t="shared" si="38"/>
        <v>1.1399999999999999</v>
      </c>
      <c r="AA129" s="136">
        <f t="shared" si="38"/>
        <v>1.1399999999999999</v>
      </c>
      <c r="AB129" s="136">
        <f t="shared" si="38"/>
        <v>1.1399999999999999</v>
      </c>
      <c r="AC129" s="136">
        <f t="shared" si="38"/>
        <v>1.1399999999999999</v>
      </c>
      <c r="AD129" s="136">
        <f t="shared" si="38"/>
        <v>1.1399999999999999</v>
      </c>
      <c r="AE129" s="136">
        <f t="shared" si="38"/>
        <v>1.1399999999999999</v>
      </c>
      <c r="AF129" s="136">
        <f t="shared" si="38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40"/>
        <v>0.82</v>
      </c>
      <c r="D130" s="136">
        <f t="shared" si="40"/>
        <v>0.82</v>
      </c>
      <c r="E130" s="136">
        <f t="shared" si="40"/>
        <v>0.82</v>
      </c>
      <c r="F130" s="136">
        <f t="shared" si="40"/>
        <v>0.82</v>
      </c>
      <c r="G130" s="136">
        <f t="shared" si="40"/>
        <v>0.82</v>
      </c>
      <c r="H130" s="136">
        <f t="shared" si="40"/>
        <v>0.82</v>
      </c>
      <c r="I130" s="136">
        <f t="shared" si="40"/>
        <v>0.82</v>
      </c>
      <c r="J130" s="136">
        <f t="shared" si="40"/>
        <v>0.82</v>
      </c>
      <c r="K130" s="136">
        <f t="shared" si="40"/>
        <v>0.82</v>
      </c>
      <c r="L130" s="136">
        <f t="shared" si="40"/>
        <v>0.82</v>
      </c>
      <c r="M130" s="136">
        <f t="shared" si="40"/>
        <v>0.82</v>
      </c>
      <c r="N130" s="136">
        <f t="shared" si="40"/>
        <v>0.82</v>
      </c>
      <c r="O130" s="136">
        <f t="shared" si="40"/>
        <v>0.82</v>
      </c>
      <c r="P130" s="136">
        <f t="shared" si="40"/>
        <v>0.82</v>
      </c>
      <c r="Q130" s="136">
        <f t="shared" si="40"/>
        <v>0.82</v>
      </c>
      <c r="R130" s="136">
        <f t="shared" si="39"/>
        <v>0.82</v>
      </c>
      <c r="S130" s="136">
        <f t="shared" si="38"/>
        <v>0.82</v>
      </c>
      <c r="T130" s="136">
        <f t="shared" si="38"/>
        <v>0.82</v>
      </c>
      <c r="U130" s="136">
        <f t="shared" si="38"/>
        <v>0.82</v>
      </c>
      <c r="V130" s="136">
        <f t="shared" si="38"/>
        <v>0.82</v>
      </c>
      <c r="W130" s="136">
        <f t="shared" si="38"/>
        <v>0.82</v>
      </c>
      <c r="X130" s="136">
        <f t="shared" si="38"/>
        <v>0.82</v>
      </c>
      <c r="Y130" s="136">
        <f t="shared" si="38"/>
        <v>0.82</v>
      </c>
      <c r="Z130" s="136">
        <f t="shared" si="38"/>
        <v>0.82</v>
      </c>
      <c r="AA130" s="136">
        <f t="shared" si="38"/>
        <v>0.82</v>
      </c>
      <c r="AB130" s="136">
        <f t="shared" si="38"/>
        <v>0.82</v>
      </c>
      <c r="AC130" s="136">
        <f t="shared" si="38"/>
        <v>0.82</v>
      </c>
      <c r="AD130" s="136">
        <f t="shared" si="38"/>
        <v>0.82</v>
      </c>
      <c r="AE130" s="136">
        <f t="shared" si="38"/>
        <v>0.82</v>
      </c>
      <c r="AF130" s="136">
        <f t="shared" si="38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40"/>
        <v>2</v>
      </c>
      <c r="D131" s="136">
        <f t="shared" si="40"/>
        <v>2</v>
      </c>
      <c r="E131" s="136">
        <f t="shared" si="40"/>
        <v>2</v>
      </c>
      <c r="F131" s="136">
        <f t="shared" si="40"/>
        <v>2</v>
      </c>
      <c r="G131" s="136">
        <f t="shared" si="40"/>
        <v>2</v>
      </c>
      <c r="H131" s="136">
        <f t="shared" si="40"/>
        <v>2</v>
      </c>
      <c r="I131" s="136">
        <f t="shared" si="40"/>
        <v>2</v>
      </c>
      <c r="J131" s="136">
        <f t="shared" si="40"/>
        <v>2</v>
      </c>
      <c r="K131" s="136">
        <f t="shared" si="40"/>
        <v>2</v>
      </c>
      <c r="L131" s="136">
        <f t="shared" si="40"/>
        <v>2</v>
      </c>
      <c r="M131" s="136">
        <f t="shared" si="40"/>
        <v>2</v>
      </c>
      <c r="N131" s="136">
        <f t="shared" si="40"/>
        <v>2</v>
      </c>
      <c r="O131" s="136">
        <f t="shared" si="40"/>
        <v>2</v>
      </c>
      <c r="P131" s="136">
        <f t="shared" si="40"/>
        <v>2</v>
      </c>
      <c r="Q131" s="136">
        <f t="shared" si="40"/>
        <v>2</v>
      </c>
      <c r="R131" s="136">
        <f t="shared" si="39"/>
        <v>2</v>
      </c>
      <c r="S131" s="136">
        <f t="shared" si="38"/>
        <v>2</v>
      </c>
      <c r="T131" s="136">
        <f t="shared" si="38"/>
        <v>2</v>
      </c>
      <c r="U131" s="136">
        <f t="shared" si="38"/>
        <v>2</v>
      </c>
      <c r="V131" s="136">
        <f t="shared" ref="V131:AF156" si="41">U131</f>
        <v>2</v>
      </c>
      <c r="W131" s="136">
        <f t="shared" si="41"/>
        <v>2</v>
      </c>
      <c r="X131" s="136">
        <f t="shared" si="41"/>
        <v>2</v>
      </c>
      <c r="Y131" s="136">
        <f t="shared" si="41"/>
        <v>2</v>
      </c>
      <c r="Z131" s="136">
        <f t="shared" si="41"/>
        <v>2</v>
      </c>
      <c r="AA131" s="136">
        <f t="shared" si="41"/>
        <v>2</v>
      </c>
      <c r="AB131" s="136">
        <f t="shared" si="41"/>
        <v>2</v>
      </c>
      <c r="AC131" s="136">
        <f t="shared" si="41"/>
        <v>2</v>
      </c>
      <c r="AD131" s="136">
        <f t="shared" si="41"/>
        <v>2</v>
      </c>
      <c r="AE131" s="136">
        <f t="shared" si="41"/>
        <v>2</v>
      </c>
      <c r="AF131" s="136">
        <f t="shared" si="41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40"/>
        <v>5.61</v>
      </c>
      <c r="D132" s="136">
        <f t="shared" si="40"/>
        <v>5.61</v>
      </c>
      <c r="E132" s="136">
        <f t="shared" si="40"/>
        <v>5.61</v>
      </c>
      <c r="F132" s="136">
        <f t="shared" si="40"/>
        <v>5.61</v>
      </c>
      <c r="G132" s="136">
        <f t="shared" si="40"/>
        <v>5.61</v>
      </c>
      <c r="H132" s="136">
        <f t="shared" si="40"/>
        <v>5.61</v>
      </c>
      <c r="I132" s="136">
        <f t="shared" si="40"/>
        <v>5.61</v>
      </c>
      <c r="J132" s="136">
        <f t="shared" si="40"/>
        <v>5.61</v>
      </c>
      <c r="K132" s="136">
        <f t="shared" si="40"/>
        <v>5.61</v>
      </c>
      <c r="L132" s="136">
        <f t="shared" si="40"/>
        <v>5.61</v>
      </c>
      <c r="M132" s="136">
        <f t="shared" si="40"/>
        <v>5.61</v>
      </c>
      <c r="N132" s="136">
        <f t="shared" si="40"/>
        <v>5.61</v>
      </c>
      <c r="O132" s="136">
        <f t="shared" si="40"/>
        <v>5.61</v>
      </c>
      <c r="P132" s="136">
        <f t="shared" si="40"/>
        <v>5.61</v>
      </c>
      <c r="Q132" s="136">
        <f t="shared" si="40"/>
        <v>5.61</v>
      </c>
      <c r="R132" s="136">
        <f t="shared" si="39"/>
        <v>5.61</v>
      </c>
      <c r="S132" s="136">
        <f t="shared" si="39"/>
        <v>5.61</v>
      </c>
      <c r="T132" s="136">
        <f t="shared" si="39"/>
        <v>5.61</v>
      </c>
      <c r="U132" s="136">
        <f t="shared" si="39"/>
        <v>5.61</v>
      </c>
      <c r="V132" s="136">
        <f t="shared" si="41"/>
        <v>5.61</v>
      </c>
      <c r="W132" s="136">
        <f t="shared" si="41"/>
        <v>5.61</v>
      </c>
      <c r="X132" s="136">
        <f t="shared" si="41"/>
        <v>5.61</v>
      </c>
      <c r="Y132" s="136">
        <f t="shared" si="41"/>
        <v>5.61</v>
      </c>
      <c r="Z132" s="136">
        <f t="shared" si="41"/>
        <v>5.61</v>
      </c>
      <c r="AA132" s="136">
        <f t="shared" si="41"/>
        <v>5.61</v>
      </c>
      <c r="AB132" s="136">
        <f t="shared" si="41"/>
        <v>5.61</v>
      </c>
      <c r="AC132" s="136">
        <f t="shared" si="41"/>
        <v>5.61</v>
      </c>
      <c r="AD132" s="136">
        <f t="shared" si="41"/>
        <v>5.61</v>
      </c>
      <c r="AE132" s="136">
        <f t="shared" si="41"/>
        <v>5.61</v>
      </c>
      <c r="AF132" s="136">
        <f t="shared" si="41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40"/>
        <v>1.25</v>
      </c>
      <c r="D133" s="136">
        <f t="shared" si="40"/>
        <v>1.25</v>
      </c>
      <c r="E133" s="136">
        <f t="shared" si="40"/>
        <v>1.25</v>
      </c>
      <c r="F133" s="136">
        <f t="shared" si="40"/>
        <v>1.25</v>
      </c>
      <c r="G133" s="136">
        <f t="shared" si="40"/>
        <v>1.25</v>
      </c>
      <c r="H133" s="136">
        <f t="shared" si="40"/>
        <v>1.25</v>
      </c>
      <c r="I133" s="136">
        <f t="shared" si="40"/>
        <v>1.25</v>
      </c>
      <c r="J133" s="136">
        <f t="shared" si="40"/>
        <v>1.25</v>
      </c>
      <c r="K133" s="136">
        <f t="shared" si="40"/>
        <v>1.25</v>
      </c>
      <c r="L133" s="136">
        <f t="shared" si="40"/>
        <v>1.25</v>
      </c>
      <c r="M133" s="136">
        <f t="shared" si="40"/>
        <v>1.25</v>
      </c>
      <c r="N133" s="136">
        <f t="shared" si="40"/>
        <v>1.25</v>
      </c>
      <c r="O133" s="136">
        <f t="shared" si="40"/>
        <v>1.25</v>
      </c>
      <c r="P133" s="136">
        <f t="shared" si="40"/>
        <v>1.25</v>
      </c>
      <c r="Q133" s="136">
        <f t="shared" si="40"/>
        <v>1.25</v>
      </c>
      <c r="R133" s="136">
        <f t="shared" si="39"/>
        <v>1.25</v>
      </c>
      <c r="S133" s="136">
        <f t="shared" si="39"/>
        <v>1.25</v>
      </c>
      <c r="T133" s="136">
        <f t="shared" si="39"/>
        <v>1.25</v>
      </c>
      <c r="U133" s="136">
        <f t="shared" si="39"/>
        <v>1.25</v>
      </c>
      <c r="V133" s="136">
        <f t="shared" si="41"/>
        <v>1.25</v>
      </c>
      <c r="W133" s="136">
        <f t="shared" si="41"/>
        <v>1.25</v>
      </c>
      <c r="X133" s="136">
        <f t="shared" si="41"/>
        <v>1.25</v>
      </c>
      <c r="Y133" s="136">
        <f t="shared" si="41"/>
        <v>1.25</v>
      </c>
      <c r="Z133" s="136">
        <f t="shared" si="41"/>
        <v>1.25</v>
      </c>
      <c r="AA133" s="136">
        <f t="shared" si="41"/>
        <v>1.25</v>
      </c>
      <c r="AB133" s="136">
        <f t="shared" si="41"/>
        <v>1.25</v>
      </c>
      <c r="AC133" s="136">
        <f t="shared" si="41"/>
        <v>1.25</v>
      </c>
      <c r="AD133" s="136">
        <f t="shared" si="41"/>
        <v>1.25</v>
      </c>
      <c r="AE133" s="136">
        <f t="shared" si="41"/>
        <v>1.25</v>
      </c>
      <c r="AF133" s="136">
        <f t="shared" si="41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40"/>
        <v>1.25</v>
      </c>
      <c r="D134" s="136">
        <f t="shared" si="40"/>
        <v>1.25</v>
      </c>
      <c r="E134" s="136">
        <f t="shared" si="40"/>
        <v>1.25</v>
      </c>
      <c r="F134" s="136">
        <f t="shared" si="40"/>
        <v>1.25</v>
      </c>
      <c r="G134" s="136">
        <f t="shared" si="40"/>
        <v>1.25</v>
      </c>
      <c r="H134" s="136">
        <f t="shared" si="40"/>
        <v>1.25</v>
      </c>
      <c r="I134" s="136">
        <f t="shared" si="40"/>
        <v>1.25</v>
      </c>
      <c r="J134" s="136">
        <f t="shared" si="40"/>
        <v>1.25</v>
      </c>
      <c r="K134" s="136">
        <f t="shared" si="40"/>
        <v>1.25</v>
      </c>
      <c r="L134" s="136">
        <f t="shared" si="40"/>
        <v>1.25</v>
      </c>
      <c r="M134" s="136">
        <f t="shared" si="40"/>
        <v>1.25</v>
      </c>
      <c r="N134" s="136">
        <f t="shared" si="40"/>
        <v>1.25</v>
      </c>
      <c r="O134" s="136">
        <f t="shared" si="40"/>
        <v>1.25</v>
      </c>
      <c r="P134" s="136">
        <f t="shared" si="40"/>
        <v>1.25</v>
      </c>
      <c r="Q134" s="136">
        <f t="shared" si="40"/>
        <v>1.25</v>
      </c>
      <c r="R134" s="136">
        <f t="shared" si="39"/>
        <v>1.25</v>
      </c>
      <c r="S134" s="136">
        <f t="shared" si="39"/>
        <v>1.25</v>
      </c>
      <c r="T134" s="136">
        <f t="shared" si="39"/>
        <v>1.25</v>
      </c>
      <c r="U134" s="136">
        <f t="shared" si="39"/>
        <v>1.25</v>
      </c>
      <c r="V134" s="136">
        <f t="shared" si="41"/>
        <v>1.25</v>
      </c>
      <c r="W134" s="136">
        <f t="shared" si="41"/>
        <v>1.25</v>
      </c>
      <c r="X134" s="136">
        <f t="shared" si="41"/>
        <v>1.25</v>
      </c>
      <c r="Y134" s="136">
        <f t="shared" si="41"/>
        <v>1.25</v>
      </c>
      <c r="Z134" s="136">
        <f t="shared" si="41"/>
        <v>1.25</v>
      </c>
      <c r="AA134" s="136">
        <f t="shared" si="41"/>
        <v>1.25</v>
      </c>
      <c r="AB134" s="136">
        <f t="shared" si="41"/>
        <v>1.25</v>
      </c>
      <c r="AC134" s="136">
        <f t="shared" si="41"/>
        <v>1.25</v>
      </c>
      <c r="AD134" s="136">
        <f t="shared" si="41"/>
        <v>1.25</v>
      </c>
      <c r="AE134" s="136">
        <f t="shared" si="41"/>
        <v>1.25</v>
      </c>
      <c r="AF134" s="136">
        <f t="shared" si="41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40"/>
        <v>1.46</v>
      </c>
      <c r="D135" s="136">
        <f t="shared" si="40"/>
        <v>1.46</v>
      </c>
      <c r="E135" s="136">
        <f t="shared" si="40"/>
        <v>1.46</v>
      </c>
      <c r="F135" s="136">
        <f t="shared" si="40"/>
        <v>1.46</v>
      </c>
      <c r="G135" s="136">
        <f t="shared" si="40"/>
        <v>1.46</v>
      </c>
      <c r="H135" s="136">
        <f t="shared" si="40"/>
        <v>1.46</v>
      </c>
      <c r="I135" s="136">
        <f t="shared" si="40"/>
        <v>1.46</v>
      </c>
      <c r="J135" s="136">
        <f t="shared" si="40"/>
        <v>1.46</v>
      </c>
      <c r="K135" s="136">
        <f t="shared" si="40"/>
        <v>1.46</v>
      </c>
      <c r="L135" s="136">
        <f t="shared" si="40"/>
        <v>1.46</v>
      </c>
      <c r="M135" s="136">
        <f t="shared" si="40"/>
        <v>1.46</v>
      </c>
      <c r="N135" s="136">
        <f t="shared" si="40"/>
        <v>1.46</v>
      </c>
      <c r="O135" s="136">
        <f t="shared" si="40"/>
        <v>1.46</v>
      </c>
      <c r="P135" s="136">
        <f t="shared" si="40"/>
        <v>1.46</v>
      </c>
      <c r="Q135" s="136">
        <f t="shared" si="40"/>
        <v>1.46</v>
      </c>
      <c r="R135" s="136">
        <f t="shared" si="39"/>
        <v>1.46</v>
      </c>
      <c r="S135" s="136">
        <f t="shared" si="39"/>
        <v>1.46</v>
      </c>
      <c r="T135" s="136">
        <f t="shared" si="39"/>
        <v>1.46</v>
      </c>
      <c r="U135" s="136">
        <f t="shared" si="39"/>
        <v>1.46</v>
      </c>
      <c r="V135" s="136">
        <f t="shared" si="41"/>
        <v>1.46</v>
      </c>
      <c r="W135" s="136">
        <f t="shared" si="41"/>
        <v>1.46</v>
      </c>
      <c r="X135" s="136">
        <f t="shared" si="41"/>
        <v>1.46</v>
      </c>
      <c r="Y135" s="136">
        <f t="shared" si="41"/>
        <v>1.46</v>
      </c>
      <c r="Z135" s="136">
        <f t="shared" si="41"/>
        <v>1.46</v>
      </c>
      <c r="AA135" s="136">
        <f t="shared" si="41"/>
        <v>1.46</v>
      </c>
      <c r="AB135" s="136">
        <f t="shared" si="41"/>
        <v>1.46</v>
      </c>
      <c r="AC135" s="136">
        <f t="shared" si="41"/>
        <v>1.46</v>
      </c>
      <c r="AD135" s="136">
        <f t="shared" si="41"/>
        <v>1.46</v>
      </c>
      <c r="AE135" s="136">
        <f t="shared" si="41"/>
        <v>1.46</v>
      </c>
      <c r="AF135" s="136">
        <f t="shared" si="41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40"/>
        <v>3</v>
      </c>
      <c r="D136" s="136">
        <f t="shared" si="40"/>
        <v>3</v>
      </c>
      <c r="E136" s="136">
        <f t="shared" si="40"/>
        <v>3</v>
      </c>
      <c r="F136" s="136">
        <f t="shared" si="40"/>
        <v>3</v>
      </c>
      <c r="G136" s="136">
        <f t="shared" si="40"/>
        <v>3</v>
      </c>
      <c r="H136" s="136">
        <f t="shared" si="40"/>
        <v>3</v>
      </c>
      <c r="I136" s="136">
        <f t="shared" si="40"/>
        <v>3</v>
      </c>
      <c r="J136" s="136">
        <f t="shared" si="40"/>
        <v>3</v>
      </c>
      <c r="K136" s="136">
        <f t="shared" si="40"/>
        <v>3</v>
      </c>
      <c r="L136" s="136">
        <f t="shared" si="40"/>
        <v>3</v>
      </c>
      <c r="M136" s="136">
        <f t="shared" si="40"/>
        <v>3</v>
      </c>
      <c r="N136" s="136">
        <f t="shared" si="40"/>
        <v>3</v>
      </c>
      <c r="O136" s="136">
        <f t="shared" si="40"/>
        <v>3</v>
      </c>
      <c r="P136" s="136">
        <f t="shared" si="40"/>
        <v>3</v>
      </c>
      <c r="Q136" s="136">
        <f t="shared" si="40"/>
        <v>3</v>
      </c>
      <c r="R136" s="136">
        <f t="shared" si="39"/>
        <v>3</v>
      </c>
      <c r="S136" s="136">
        <f t="shared" si="39"/>
        <v>3</v>
      </c>
      <c r="T136" s="136">
        <f t="shared" si="39"/>
        <v>3</v>
      </c>
      <c r="U136" s="136">
        <f t="shared" si="39"/>
        <v>3</v>
      </c>
      <c r="V136" s="136">
        <f t="shared" si="41"/>
        <v>3</v>
      </c>
      <c r="W136" s="136">
        <f t="shared" si="41"/>
        <v>3</v>
      </c>
      <c r="X136" s="136">
        <f t="shared" si="41"/>
        <v>3</v>
      </c>
      <c r="Y136" s="136">
        <f t="shared" si="41"/>
        <v>3</v>
      </c>
      <c r="Z136" s="136">
        <f t="shared" si="41"/>
        <v>3</v>
      </c>
      <c r="AA136" s="136">
        <f t="shared" si="41"/>
        <v>3</v>
      </c>
      <c r="AB136" s="136">
        <f t="shared" si="41"/>
        <v>3</v>
      </c>
      <c r="AC136" s="136">
        <f t="shared" si="41"/>
        <v>3</v>
      </c>
      <c r="AD136" s="136">
        <f t="shared" si="41"/>
        <v>3</v>
      </c>
      <c r="AE136" s="136">
        <f t="shared" si="41"/>
        <v>3</v>
      </c>
      <c r="AF136" s="136">
        <f t="shared" si="41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40"/>
        <v>3.3</v>
      </c>
      <c r="D137" s="136">
        <f t="shared" si="40"/>
        <v>3.3</v>
      </c>
      <c r="E137" s="136">
        <f t="shared" si="40"/>
        <v>3.3</v>
      </c>
      <c r="F137" s="136">
        <f t="shared" si="40"/>
        <v>3.3</v>
      </c>
      <c r="G137" s="136">
        <f t="shared" si="40"/>
        <v>3.3</v>
      </c>
      <c r="H137" s="136">
        <f t="shared" si="40"/>
        <v>3.3</v>
      </c>
      <c r="I137" s="136">
        <f t="shared" si="40"/>
        <v>3.3</v>
      </c>
      <c r="J137" s="136">
        <f t="shared" si="40"/>
        <v>3.3</v>
      </c>
      <c r="K137" s="136">
        <f t="shared" si="40"/>
        <v>3.3</v>
      </c>
      <c r="L137" s="136">
        <f t="shared" si="40"/>
        <v>3.3</v>
      </c>
      <c r="M137" s="136">
        <f t="shared" si="40"/>
        <v>3.3</v>
      </c>
      <c r="N137" s="136">
        <f t="shared" si="40"/>
        <v>3.3</v>
      </c>
      <c r="O137" s="136">
        <f t="shared" si="40"/>
        <v>3.3</v>
      </c>
      <c r="P137" s="136">
        <f t="shared" si="40"/>
        <v>3.3</v>
      </c>
      <c r="Q137" s="136">
        <f t="shared" si="40"/>
        <v>3.3</v>
      </c>
      <c r="R137" s="136">
        <f t="shared" si="39"/>
        <v>3.3</v>
      </c>
      <c r="S137" s="136">
        <f t="shared" si="39"/>
        <v>3.3</v>
      </c>
      <c r="T137" s="136">
        <f t="shared" si="39"/>
        <v>3.3</v>
      </c>
      <c r="U137" s="136">
        <f t="shared" si="39"/>
        <v>3.3</v>
      </c>
      <c r="V137" s="136">
        <f t="shared" si="41"/>
        <v>3.3</v>
      </c>
      <c r="W137" s="136">
        <f t="shared" si="41"/>
        <v>3.3</v>
      </c>
      <c r="X137" s="136">
        <f t="shared" si="41"/>
        <v>3.3</v>
      </c>
      <c r="Y137" s="136">
        <f t="shared" si="41"/>
        <v>3.3</v>
      </c>
      <c r="Z137" s="136">
        <f t="shared" si="41"/>
        <v>3.3</v>
      </c>
      <c r="AA137" s="136">
        <f t="shared" si="41"/>
        <v>3.3</v>
      </c>
      <c r="AB137" s="136">
        <f t="shared" si="41"/>
        <v>3.3</v>
      </c>
      <c r="AC137" s="136">
        <f t="shared" si="41"/>
        <v>3.3</v>
      </c>
      <c r="AD137" s="136">
        <f t="shared" si="41"/>
        <v>3.3</v>
      </c>
      <c r="AE137" s="136">
        <f t="shared" si="41"/>
        <v>3.3</v>
      </c>
      <c r="AF137" s="136">
        <f t="shared" si="41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40"/>
        <v>1.76</v>
      </c>
      <c r="D138" s="136">
        <f t="shared" si="40"/>
        <v>1.76</v>
      </c>
      <c r="E138" s="136">
        <f t="shared" si="40"/>
        <v>1.76</v>
      </c>
      <c r="F138" s="136">
        <f t="shared" si="40"/>
        <v>1.76</v>
      </c>
      <c r="G138" s="136">
        <f t="shared" si="40"/>
        <v>1.76</v>
      </c>
      <c r="H138" s="136">
        <f t="shared" si="40"/>
        <v>1.76</v>
      </c>
      <c r="I138" s="136">
        <f t="shared" si="40"/>
        <v>1.76</v>
      </c>
      <c r="J138" s="136">
        <f t="shared" si="40"/>
        <v>1.76</v>
      </c>
      <c r="K138" s="136">
        <f t="shared" si="40"/>
        <v>1.76</v>
      </c>
      <c r="L138" s="136">
        <f t="shared" si="40"/>
        <v>1.76</v>
      </c>
      <c r="M138" s="136">
        <f t="shared" si="40"/>
        <v>1.76</v>
      </c>
      <c r="N138" s="136">
        <f t="shared" si="40"/>
        <v>1.76</v>
      </c>
      <c r="O138" s="136">
        <f t="shared" si="40"/>
        <v>1.76</v>
      </c>
      <c r="P138" s="136">
        <f t="shared" si="40"/>
        <v>1.76</v>
      </c>
      <c r="Q138" s="136">
        <f t="shared" si="40"/>
        <v>1.76</v>
      </c>
      <c r="R138" s="136">
        <f t="shared" si="39"/>
        <v>1.76</v>
      </c>
      <c r="S138" s="136">
        <f t="shared" si="39"/>
        <v>1.76</v>
      </c>
      <c r="T138" s="136">
        <f t="shared" si="39"/>
        <v>1.76</v>
      </c>
      <c r="U138" s="136">
        <f t="shared" si="39"/>
        <v>1.76</v>
      </c>
      <c r="V138" s="136">
        <f t="shared" si="41"/>
        <v>1.76</v>
      </c>
      <c r="W138" s="136">
        <f t="shared" si="41"/>
        <v>1.76</v>
      </c>
      <c r="X138" s="136">
        <f t="shared" si="41"/>
        <v>1.76</v>
      </c>
      <c r="Y138" s="136">
        <f t="shared" si="41"/>
        <v>1.76</v>
      </c>
      <c r="Z138" s="136">
        <f t="shared" si="41"/>
        <v>1.76</v>
      </c>
      <c r="AA138" s="136">
        <f t="shared" si="41"/>
        <v>1.76</v>
      </c>
      <c r="AB138" s="136">
        <f t="shared" si="41"/>
        <v>1.76</v>
      </c>
      <c r="AC138" s="136">
        <f t="shared" si="41"/>
        <v>1.76</v>
      </c>
      <c r="AD138" s="136">
        <f t="shared" si="41"/>
        <v>1.76</v>
      </c>
      <c r="AE138" s="136">
        <f t="shared" si="41"/>
        <v>1.76</v>
      </c>
      <c r="AF138" s="136">
        <f t="shared" si="41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40"/>
        <v>0</v>
      </c>
      <c r="D139" s="136">
        <f t="shared" si="40"/>
        <v>0</v>
      </c>
      <c r="E139" s="136">
        <f t="shared" si="40"/>
        <v>0</v>
      </c>
      <c r="F139" s="136">
        <f t="shared" si="40"/>
        <v>0</v>
      </c>
      <c r="G139" s="136">
        <f t="shared" si="40"/>
        <v>0</v>
      </c>
      <c r="H139" s="136">
        <f t="shared" si="40"/>
        <v>0</v>
      </c>
      <c r="I139" s="136">
        <f t="shared" si="40"/>
        <v>0</v>
      </c>
      <c r="J139" s="136">
        <f t="shared" si="40"/>
        <v>0</v>
      </c>
      <c r="K139" s="136">
        <f t="shared" si="40"/>
        <v>0</v>
      </c>
      <c r="L139" s="136">
        <f t="shared" si="40"/>
        <v>0</v>
      </c>
      <c r="M139" s="136">
        <f t="shared" si="40"/>
        <v>0</v>
      </c>
      <c r="N139" s="136">
        <f t="shared" si="40"/>
        <v>0</v>
      </c>
      <c r="O139" s="136">
        <f t="shared" si="40"/>
        <v>0</v>
      </c>
      <c r="P139" s="136">
        <f t="shared" si="40"/>
        <v>0</v>
      </c>
      <c r="Q139" s="136">
        <f t="shared" si="40"/>
        <v>0</v>
      </c>
      <c r="R139" s="136">
        <f t="shared" si="39"/>
        <v>0</v>
      </c>
      <c r="S139" s="136">
        <f t="shared" si="39"/>
        <v>0</v>
      </c>
      <c r="T139" s="136">
        <f t="shared" si="39"/>
        <v>0</v>
      </c>
      <c r="U139" s="136">
        <f t="shared" si="39"/>
        <v>0</v>
      </c>
      <c r="V139" s="136">
        <f t="shared" si="41"/>
        <v>0</v>
      </c>
      <c r="W139" s="136">
        <f t="shared" si="41"/>
        <v>0</v>
      </c>
      <c r="X139" s="136">
        <f t="shared" si="41"/>
        <v>0</v>
      </c>
      <c r="Y139" s="136">
        <f t="shared" si="41"/>
        <v>0</v>
      </c>
      <c r="Z139" s="136">
        <f t="shared" si="41"/>
        <v>0</v>
      </c>
      <c r="AA139" s="136">
        <f t="shared" si="41"/>
        <v>0</v>
      </c>
      <c r="AB139" s="136">
        <f t="shared" si="41"/>
        <v>0</v>
      </c>
      <c r="AC139" s="136">
        <f t="shared" si="41"/>
        <v>0</v>
      </c>
      <c r="AD139" s="136">
        <f t="shared" si="41"/>
        <v>0</v>
      </c>
      <c r="AE139" s="136">
        <f t="shared" si="41"/>
        <v>0</v>
      </c>
      <c r="AF139" s="136">
        <f t="shared" si="41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40"/>
        <v>0.1</v>
      </c>
      <c r="D140" s="136">
        <f t="shared" si="40"/>
        <v>0.1</v>
      </c>
      <c r="E140" s="136">
        <f t="shared" si="40"/>
        <v>0.1</v>
      </c>
      <c r="F140" s="136">
        <f t="shared" si="40"/>
        <v>0.1</v>
      </c>
      <c r="G140" s="136">
        <f t="shared" si="40"/>
        <v>0.1</v>
      </c>
      <c r="H140" s="136">
        <f t="shared" si="40"/>
        <v>0.1</v>
      </c>
      <c r="I140" s="136">
        <f t="shared" si="40"/>
        <v>0.1</v>
      </c>
      <c r="J140" s="136">
        <f t="shared" si="40"/>
        <v>0.1</v>
      </c>
      <c r="K140" s="136">
        <f t="shared" si="40"/>
        <v>0.1</v>
      </c>
      <c r="L140" s="136">
        <f t="shared" si="40"/>
        <v>0.1</v>
      </c>
      <c r="M140" s="136">
        <f t="shared" si="40"/>
        <v>0.1</v>
      </c>
      <c r="N140" s="136">
        <f t="shared" si="40"/>
        <v>0.1</v>
      </c>
      <c r="O140" s="136">
        <f t="shared" si="40"/>
        <v>0.1</v>
      </c>
      <c r="P140" s="136">
        <f t="shared" si="40"/>
        <v>0.1</v>
      </c>
      <c r="Q140" s="136">
        <f t="shared" si="40"/>
        <v>0.1</v>
      </c>
      <c r="R140" s="136">
        <f t="shared" si="39"/>
        <v>0.1</v>
      </c>
      <c r="S140" s="136">
        <f t="shared" si="39"/>
        <v>0.1</v>
      </c>
      <c r="T140" s="136">
        <f t="shared" si="39"/>
        <v>0.1</v>
      </c>
      <c r="U140" s="136">
        <f t="shared" si="39"/>
        <v>0.1</v>
      </c>
      <c r="V140" s="136">
        <f t="shared" si="41"/>
        <v>0.1</v>
      </c>
      <c r="W140" s="136">
        <f t="shared" si="41"/>
        <v>0.1</v>
      </c>
      <c r="X140" s="136">
        <f t="shared" si="41"/>
        <v>0.1</v>
      </c>
      <c r="Y140" s="136">
        <f t="shared" si="41"/>
        <v>0.1</v>
      </c>
      <c r="Z140" s="136">
        <f t="shared" si="41"/>
        <v>0.1</v>
      </c>
      <c r="AA140" s="136">
        <f t="shared" si="41"/>
        <v>0.1</v>
      </c>
      <c r="AB140" s="136">
        <f t="shared" si="41"/>
        <v>0.1</v>
      </c>
      <c r="AC140" s="136">
        <f t="shared" si="41"/>
        <v>0.1</v>
      </c>
      <c r="AD140" s="136">
        <f t="shared" si="41"/>
        <v>0.1</v>
      </c>
      <c r="AE140" s="136">
        <f t="shared" si="41"/>
        <v>0.1</v>
      </c>
      <c r="AF140" s="136">
        <f t="shared" si="41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40"/>
        <v>2.0499999999999998</v>
      </c>
      <c r="D141" s="136">
        <f t="shared" si="40"/>
        <v>2.0499999999999998</v>
      </c>
      <c r="E141" s="136">
        <f t="shared" si="40"/>
        <v>2.0499999999999998</v>
      </c>
      <c r="F141" s="136">
        <f t="shared" si="40"/>
        <v>2.0499999999999998</v>
      </c>
      <c r="G141" s="136">
        <f t="shared" si="40"/>
        <v>2.0499999999999998</v>
      </c>
      <c r="H141" s="136">
        <f t="shared" si="40"/>
        <v>2.0499999999999998</v>
      </c>
      <c r="I141" s="136">
        <f t="shared" si="40"/>
        <v>2.0499999999999998</v>
      </c>
      <c r="J141" s="136">
        <f t="shared" si="40"/>
        <v>2.0499999999999998</v>
      </c>
      <c r="K141" s="136">
        <f t="shared" si="40"/>
        <v>2.0499999999999998</v>
      </c>
      <c r="L141" s="136">
        <f t="shared" si="40"/>
        <v>2.0499999999999998</v>
      </c>
      <c r="M141" s="136">
        <f t="shared" si="40"/>
        <v>2.0499999999999998</v>
      </c>
      <c r="N141" s="136">
        <f t="shared" si="40"/>
        <v>2.0499999999999998</v>
      </c>
      <c r="O141" s="136">
        <f t="shared" si="40"/>
        <v>2.0499999999999998</v>
      </c>
      <c r="P141" s="136">
        <f t="shared" si="40"/>
        <v>2.0499999999999998</v>
      </c>
      <c r="Q141" s="136">
        <f t="shared" si="40"/>
        <v>2.0499999999999998</v>
      </c>
      <c r="R141" s="136">
        <f t="shared" si="39"/>
        <v>2.0499999999999998</v>
      </c>
      <c r="S141" s="136">
        <f t="shared" si="39"/>
        <v>2.0499999999999998</v>
      </c>
      <c r="T141" s="136">
        <f t="shared" si="39"/>
        <v>2.0499999999999998</v>
      </c>
      <c r="U141" s="136">
        <f t="shared" si="39"/>
        <v>2.0499999999999998</v>
      </c>
      <c r="V141" s="136">
        <f t="shared" si="41"/>
        <v>2.0499999999999998</v>
      </c>
      <c r="W141" s="136">
        <f t="shared" si="41"/>
        <v>2.0499999999999998</v>
      </c>
      <c r="X141" s="136">
        <f t="shared" si="41"/>
        <v>2.0499999999999998</v>
      </c>
      <c r="Y141" s="136">
        <f t="shared" si="41"/>
        <v>2.0499999999999998</v>
      </c>
      <c r="Z141" s="136">
        <f t="shared" si="41"/>
        <v>2.0499999999999998</v>
      </c>
      <c r="AA141" s="136">
        <f t="shared" si="41"/>
        <v>2.0499999999999998</v>
      </c>
      <c r="AB141" s="136">
        <f t="shared" si="41"/>
        <v>2.0499999999999998</v>
      </c>
      <c r="AC141" s="136">
        <f t="shared" si="41"/>
        <v>2.0499999999999998</v>
      </c>
      <c r="AD141" s="136">
        <f t="shared" si="41"/>
        <v>2.0499999999999998</v>
      </c>
      <c r="AE141" s="136">
        <f t="shared" si="41"/>
        <v>2.0499999999999998</v>
      </c>
      <c r="AF141" s="136">
        <f t="shared" si="41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40"/>
        <v>2.15</v>
      </c>
      <c r="D142" s="136">
        <f t="shared" si="40"/>
        <v>2.15</v>
      </c>
      <c r="E142" s="136">
        <f t="shared" si="40"/>
        <v>2.15</v>
      </c>
      <c r="F142" s="136">
        <f t="shared" si="40"/>
        <v>2.15</v>
      </c>
      <c r="G142" s="136">
        <f t="shared" si="40"/>
        <v>2.15</v>
      </c>
      <c r="H142" s="136">
        <f t="shared" si="40"/>
        <v>2.15</v>
      </c>
      <c r="I142" s="136">
        <f t="shared" si="40"/>
        <v>2.15</v>
      </c>
      <c r="J142" s="136">
        <f t="shared" si="40"/>
        <v>2.15</v>
      </c>
      <c r="K142" s="136">
        <f t="shared" si="40"/>
        <v>2.15</v>
      </c>
      <c r="L142" s="136">
        <f t="shared" si="40"/>
        <v>2.15</v>
      </c>
      <c r="M142" s="136">
        <f t="shared" si="40"/>
        <v>2.15</v>
      </c>
      <c r="N142" s="136">
        <f t="shared" si="40"/>
        <v>2.15</v>
      </c>
      <c r="O142" s="136">
        <f t="shared" si="40"/>
        <v>2.15</v>
      </c>
      <c r="P142" s="136">
        <f t="shared" si="40"/>
        <v>2.15</v>
      </c>
      <c r="Q142" s="136">
        <f t="shared" si="40"/>
        <v>2.15</v>
      </c>
      <c r="R142" s="136">
        <f t="shared" si="39"/>
        <v>2.15</v>
      </c>
      <c r="S142" s="136">
        <f t="shared" si="39"/>
        <v>2.15</v>
      </c>
      <c r="T142" s="136">
        <f t="shared" si="39"/>
        <v>2.15</v>
      </c>
      <c r="U142" s="136">
        <f t="shared" si="39"/>
        <v>2.15</v>
      </c>
      <c r="V142" s="136">
        <f t="shared" si="41"/>
        <v>2.15</v>
      </c>
      <c r="W142" s="136">
        <f t="shared" si="41"/>
        <v>2.15</v>
      </c>
      <c r="X142" s="136">
        <f t="shared" si="41"/>
        <v>2.15</v>
      </c>
      <c r="Y142" s="136">
        <f t="shared" si="41"/>
        <v>2.15</v>
      </c>
      <c r="Z142" s="136">
        <f t="shared" si="41"/>
        <v>2.15</v>
      </c>
      <c r="AA142" s="136">
        <f t="shared" si="41"/>
        <v>2.15</v>
      </c>
      <c r="AB142" s="136">
        <f t="shared" si="41"/>
        <v>2.15</v>
      </c>
      <c r="AC142" s="136">
        <f t="shared" si="41"/>
        <v>2.15</v>
      </c>
      <c r="AD142" s="136">
        <f t="shared" si="41"/>
        <v>2.15</v>
      </c>
      <c r="AE142" s="136">
        <f t="shared" si="41"/>
        <v>2.15</v>
      </c>
      <c r="AF142" s="136">
        <f t="shared" si="41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40"/>
        <v>2.7</v>
      </c>
      <c r="D143" s="136">
        <f t="shared" si="40"/>
        <v>2.7</v>
      </c>
      <c r="E143" s="136">
        <f t="shared" si="40"/>
        <v>2.7</v>
      </c>
      <c r="F143" s="136">
        <f t="shared" si="40"/>
        <v>2.7</v>
      </c>
      <c r="G143" s="136">
        <f t="shared" si="40"/>
        <v>2.7</v>
      </c>
      <c r="H143" s="136">
        <f t="shared" si="40"/>
        <v>2.7</v>
      </c>
      <c r="I143" s="136">
        <f t="shared" si="40"/>
        <v>2.7</v>
      </c>
      <c r="J143" s="136">
        <f t="shared" si="40"/>
        <v>2.7</v>
      </c>
      <c r="K143" s="136">
        <f t="shared" si="40"/>
        <v>2.7</v>
      </c>
      <c r="L143" s="136">
        <f t="shared" si="40"/>
        <v>2.7</v>
      </c>
      <c r="M143" s="136">
        <f t="shared" si="40"/>
        <v>2.7</v>
      </c>
      <c r="N143" s="136">
        <f t="shared" si="40"/>
        <v>2.7</v>
      </c>
      <c r="O143" s="136">
        <f t="shared" si="40"/>
        <v>2.7</v>
      </c>
      <c r="P143" s="136">
        <f t="shared" si="40"/>
        <v>2.7</v>
      </c>
      <c r="Q143" s="136">
        <f t="shared" si="40"/>
        <v>2.7</v>
      </c>
      <c r="R143" s="136">
        <f t="shared" si="39"/>
        <v>2.7</v>
      </c>
      <c r="S143" s="136">
        <f t="shared" si="39"/>
        <v>2.7</v>
      </c>
      <c r="T143" s="136">
        <f t="shared" si="39"/>
        <v>2.7</v>
      </c>
      <c r="U143" s="136">
        <f t="shared" si="39"/>
        <v>2.7</v>
      </c>
      <c r="V143" s="136">
        <f t="shared" si="41"/>
        <v>2.7</v>
      </c>
      <c r="W143" s="136">
        <f t="shared" si="41"/>
        <v>2.7</v>
      </c>
      <c r="X143" s="136">
        <f t="shared" si="41"/>
        <v>2.7</v>
      </c>
      <c r="Y143" s="136">
        <f t="shared" si="41"/>
        <v>2.7</v>
      </c>
      <c r="Z143" s="136">
        <f t="shared" si="41"/>
        <v>2.7</v>
      </c>
      <c r="AA143" s="136">
        <f t="shared" si="41"/>
        <v>2.7</v>
      </c>
      <c r="AB143" s="136">
        <f t="shared" si="41"/>
        <v>2.7</v>
      </c>
      <c r="AC143" s="136">
        <f t="shared" si="41"/>
        <v>2.7</v>
      </c>
      <c r="AD143" s="136">
        <f t="shared" si="41"/>
        <v>2.7</v>
      </c>
      <c r="AE143" s="136">
        <f t="shared" si="41"/>
        <v>2.7</v>
      </c>
      <c r="AF143" s="136">
        <f t="shared" si="41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40"/>
        <v>0.9</v>
      </c>
      <c r="D146" s="136">
        <f t="shared" si="40"/>
        <v>0.9</v>
      </c>
      <c r="E146" s="136">
        <f t="shared" si="40"/>
        <v>0.9</v>
      </c>
      <c r="F146" s="136">
        <f t="shared" si="40"/>
        <v>0.9</v>
      </c>
      <c r="G146" s="136">
        <f t="shared" si="40"/>
        <v>0.9</v>
      </c>
      <c r="H146" s="136">
        <f t="shared" si="40"/>
        <v>0.9</v>
      </c>
      <c r="I146" s="136">
        <f t="shared" si="40"/>
        <v>0.9</v>
      </c>
      <c r="J146" s="136">
        <f t="shared" si="40"/>
        <v>0.9</v>
      </c>
      <c r="K146" s="136">
        <f t="shared" si="40"/>
        <v>0.9</v>
      </c>
      <c r="L146" s="136">
        <f t="shared" si="40"/>
        <v>0.9</v>
      </c>
      <c r="M146" s="136">
        <f t="shared" si="40"/>
        <v>0.9</v>
      </c>
      <c r="N146" s="136">
        <f t="shared" si="40"/>
        <v>0.9</v>
      </c>
      <c r="O146" s="136">
        <f t="shared" si="40"/>
        <v>0.9</v>
      </c>
      <c r="P146" s="136">
        <f t="shared" si="40"/>
        <v>0.9</v>
      </c>
      <c r="Q146" s="136">
        <f t="shared" si="40"/>
        <v>0.9</v>
      </c>
      <c r="R146" s="136">
        <f t="shared" si="39"/>
        <v>0.9</v>
      </c>
      <c r="S146" s="136">
        <f t="shared" si="39"/>
        <v>0.9</v>
      </c>
      <c r="T146" s="136">
        <f t="shared" si="39"/>
        <v>0.9</v>
      </c>
      <c r="U146" s="136">
        <f t="shared" si="39"/>
        <v>0.9</v>
      </c>
      <c r="V146" s="136">
        <f t="shared" si="41"/>
        <v>0.9</v>
      </c>
      <c r="W146" s="136">
        <f t="shared" si="41"/>
        <v>0.9</v>
      </c>
      <c r="X146" s="136">
        <f t="shared" si="41"/>
        <v>0.9</v>
      </c>
      <c r="Y146" s="136">
        <f t="shared" si="41"/>
        <v>0.9</v>
      </c>
      <c r="Z146" s="136">
        <f t="shared" si="41"/>
        <v>0.9</v>
      </c>
      <c r="AA146" s="136">
        <f t="shared" si="41"/>
        <v>0.9</v>
      </c>
      <c r="AB146" s="136">
        <f t="shared" si="41"/>
        <v>0.9</v>
      </c>
      <c r="AC146" s="136">
        <f t="shared" si="41"/>
        <v>0.9</v>
      </c>
      <c r="AD146" s="136">
        <f t="shared" si="41"/>
        <v>0.9</v>
      </c>
      <c r="AE146" s="136">
        <f t="shared" si="41"/>
        <v>0.9</v>
      </c>
      <c r="AF146" s="136">
        <f t="shared" si="41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40"/>
        <v>1.08</v>
      </c>
      <c r="D147" s="136">
        <f t="shared" si="40"/>
        <v>1.08</v>
      </c>
      <c r="E147" s="136">
        <f t="shared" si="40"/>
        <v>1.08</v>
      </c>
      <c r="F147" s="136">
        <f t="shared" si="40"/>
        <v>1.08</v>
      </c>
      <c r="G147" s="136">
        <f t="shared" si="40"/>
        <v>1.08</v>
      </c>
      <c r="H147" s="136">
        <f t="shared" si="40"/>
        <v>1.08</v>
      </c>
      <c r="I147" s="136">
        <f t="shared" si="40"/>
        <v>1.08</v>
      </c>
      <c r="J147" s="136">
        <f t="shared" si="40"/>
        <v>1.08</v>
      </c>
      <c r="K147" s="136">
        <f t="shared" si="40"/>
        <v>1.08</v>
      </c>
      <c r="L147" s="136">
        <f t="shared" si="40"/>
        <v>1.08</v>
      </c>
      <c r="M147" s="136">
        <f t="shared" si="40"/>
        <v>1.08</v>
      </c>
      <c r="N147" s="136">
        <f t="shared" si="40"/>
        <v>1.08</v>
      </c>
      <c r="O147" s="136">
        <f t="shared" si="40"/>
        <v>1.08</v>
      </c>
      <c r="P147" s="136">
        <f t="shared" si="40"/>
        <v>1.08</v>
      </c>
      <c r="Q147" s="136">
        <f t="shared" si="40"/>
        <v>1.08</v>
      </c>
      <c r="R147" s="136">
        <f t="shared" si="39"/>
        <v>1.08</v>
      </c>
      <c r="S147" s="136">
        <f t="shared" si="39"/>
        <v>1.08</v>
      </c>
      <c r="T147" s="136">
        <f t="shared" si="39"/>
        <v>1.08</v>
      </c>
      <c r="U147" s="136">
        <f t="shared" si="39"/>
        <v>1.08</v>
      </c>
      <c r="V147" s="136">
        <f t="shared" si="41"/>
        <v>1.08</v>
      </c>
      <c r="W147" s="136">
        <f t="shared" si="41"/>
        <v>1.08</v>
      </c>
      <c r="X147" s="136">
        <f t="shared" si="41"/>
        <v>1.08</v>
      </c>
      <c r="Y147" s="136">
        <f t="shared" si="41"/>
        <v>1.08</v>
      </c>
      <c r="Z147" s="136">
        <f t="shared" si="41"/>
        <v>1.08</v>
      </c>
      <c r="AA147" s="136">
        <f t="shared" si="41"/>
        <v>1.08</v>
      </c>
      <c r="AB147" s="136">
        <f t="shared" si="41"/>
        <v>1.08</v>
      </c>
      <c r="AC147" s="136">
        <f t="shared" si="41"/>
        <v>1.08</v>
      </c>
      <c r="AD147" s="136">
        <f t="shared" si="41"/>
        <v>1.08</v>
      </c>
      <c r="AE147" s="136">
        <f t="shared" si="41"/>
        <v>1.08</v>
      </c>
      <c r="AF147" s="136">
        <f t="shared" si="41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42">B148</f>
        <v>2.37</v>
      </c>
      <c r="D148" s="136">
        <f t="shared" si="42"/>
        <v>2.37</v>
      </c>
      <c r="E148" s="136">
        <f t="shared" si="42"/>
        <v>2.37</v>
      </c>
      <c r="F148" s="136">
        <f t="shared" si="42"/>
        <v>2.37</v>
      </c>
      <c r="G148" s="136">
        <f t="shared" si="42"/>
        <v>2.37</v>
      </c>
      <c r="H148" s="136">
        <f t="shared" si="42"/>
        <v>2.37</v>
      </c>
      <c r="I148" s="136">
        <f t="shared" si="42"/>
        <v>2.37</v>
      </c>
      <c r="J148" s="136">
        <f t="shared" si="42"/>
        <v>2.37</v>
      </c>
      <c r="K148" s="136">
        <f t="shared" si="42"/>
        <v>2.37</v>
      </c>
      <c r="L148" s="136">
        <f t="shared" si="42"/>
        <v>2.37</v>
      </c>
      <c r="M148" s="136">
        <f t="shared" si="42"/>
        <v>2.37</v>
      </c>
      <c r="N148" s="136">
        <f t="shared" si="42"/>
        <v>2.37</v>
      </c>
      <c r="O148" s="136">
        <f t="shared" si="42"/>
        <v>2.37</v>
      </c>
      <c r="P148" s="136">
        <f t="shared" si="42"/>
        <v>2.37</v>
      </c>
      <c r="Q148" s="136">
        <f t="shared" si="42"/>
        <v>2.37</v>
      </c>
      <c r="R148" s="136">
        <f t="shared" si="39"/>
        <v>2.37</v>
      </c>
      <c r="S148" s="136">
        <f t="shared" si="39"/>
        <v>2.37</v>
      </c>
      <c r="T148" s="136">
        <f t="shared" si="39"/>
        <v>2.37</v>
      </c>
      <c r="U148" s="136">
        <f t="shared" si="39"/>
        <v>2.37</v>
      </c>
      <c r="V148" s="136">
        <f t="shared" si="41"/>
        <v>2.37</v>
      </c>
      <c r="W148" s="136">
        <f t="shared" si="41"/>
        <v>2.37</v>
      </c>
      <c r="X148" s="136">
        <f t="shared" si="41"/>
        <v>2.37</v>
      </c>
      <c r="Y148" s="136">
        <f t="shared" si="41"/>
        <v>2.37</v>
      </c>
      <c r="Z148" s="136">
        <f t="shared" si="41"/>
        <v>2.37</v>
      </c>
      <c r="AA148" s="136">
        <f t="shared" si="41"/>
        <v>2.37</v>
      </c>
      <c r="AB148" s="136">
        <f t="shared" si="41"/>
        <v>2.37</v>
      </c>
      <c r="AC148" s="136">
        <f t="shared" si="41"/>
        <v>2.37</v>
      </c>
      <c r="AD148" s="136">
        <f t="shared" si="41"/>
        <v>2.37</v>
      </c>
      <c r="AE148" s="136">
        <f t="shared" si="41"/>
        <v>2.37</v>
      </c>
      <c r="AF148" s="136">
        <f t="shared" si="41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42"/>
        <v>1.81</v>
      </c>
      <c r="D149" s="136">
        <f t="shared" si="42"/>
        <v>1.81</v>
      </c>
      <c r="E149" s="136">
        <f t="shared" si="42"/>
        <v>1.81</v>
      </c>
      <c r="F149" s="136">
        <f t="shared" si="42"/>
        <v>1.81</v>
      </c>
      <c r="G149" s="136">
        <f t="shared" si="42"/>
        <v>1.81</v>
      </c>
      <c r="H149" s="136">
        <f t="shared" si="42"/>
        <v>1.81</v>
      </c>
      <c r="I149" s="136">
        <f t="shared" si="42"/>
        <v>1.81</v>
      </c>
      <c r="J149" s="136">
        <f t="shared" si="42"/>
        <v>1.81</v>
      </c>
      <c r="K149" s="136">
        <f t="shared" si="42"/>
        <v>1.81</v>
      </c>
      <c r="L149" s="136">
        <f t="shared" si="42"/>
        <v>1.81</v>
      </c>
      <c r="M149" s="136">
        <f t="shared" si="42"/>
        <v>1.81</v>
      </c>
      <c r="N149" s="136">
        <f t="shared" si="42"/>
        <v>1.81</v>
      </c>
      <c r="O149" s="136">
        <f t="shared" si="42"/>
        <v>1.81</v>
      </c>
      <c r="P149" s="136">
        <f t="shared" si="42"/>
        <v>1.81</v>
      </c>
      <c r="Q149" s="136">
        <f t="shared" si="42"/>
        <v>1.81</v>
      </c>
      <c r="R149" s="136">
        <f t="shared" si="39"/>
        <v>1.81</v>
      </c>
      <c r="S149" s="136">
        <f t="shared" si="39"/>
        <v>1.81</v>
      </c>
      <c r="T149" s="136">
        <f t="shared" si="39"/>
        <v>1.81</v>
      </c>
      <c r="U149" s="136">
        <f t="shared" si="39"/>
        <v>1.81</v>
      </c>
      <c r="V149" s="136">
        <f t="shared" si="41"/>
        <v>1.81</v>
      </c>
      <c r="W149" s="136">
        <f t="shared" si="41"/>
        <v>1.81</v>
      </c>
      <c r="X149" s="136">
        <f t="shared" si="41"/>
        <v>1.81</v>
      </c>
      <c r="Y149" s="136">
        <f t="shared" si="41"/>
        <v>1.81</v>
      </c>
      <c r="Z149" s="136">
        <f t="shared" si="41"/>
        <v>1.81</v>
      </c>
      <c r="AA149" s="136">
        <f t="shared" si="41"/>
        <v>1.81</v>
      </c>
      <c r="AB149" s="136">
        <f t="shared" si="41"/>
        <v>1.81</v>
      </c>
      <c r="AC149" s="136">
        <f t="shared" si="41"/>
        <v>1.81</v>
      </c>
      <c r="AD149" s="136">
        <f t="shared" si="41"/>
        <v>1.81</v>
      </c>
      <c r="AE149" s="136">
        <f t="shared" si="41"/>
        <v>1.81</v>
      </c>
      <c r="AF149" s="136">
        <f t="shared" si="41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42"/>
        <v>1.0900000000000001</v>
      </c>
      <c r="D150" s="136">
        <f t="shared" si="42"/>
        <v>1.0900000000000001</v>
      </c>
      <c r="E150" s="136">
        <f t="shared" si="42"/>
        <v>1.0900000000000001</v>
      </c>
      <c r="F150" s="136">
        <f t="shared" si="42"/>
        <v>1.0900000000000001</v>
      </c>
      <c r="G150" s="136">
        <f t="shared" si="42"/>
        <v>1.0900000000000001</v>
      </c>
      <c r="H150" s="136">
        <f t="shared" si="42"/>
        <v>1.0900000000000001</v>
      </c>
      <c r="I150" s="136">
        <f t="shared" si="42"/>
        <v>1.0900000000000001</v>
      </c>
      <c r="J150" s="136">
        <f t="shared" si="42"/>
        <v>1.0900000000000001</v>
      </c>
      <c r="K150" s="136">
        <f t="shared" si="42"/>
        <v>1.0900000000000001</v>
      </c>
      <c r="L150" s="136">
        <f t="shared" si="42"/>
        <v>1.0900000000000001</v>
      </c>
      <c r="M150" s="136">
        <f t="shared" si="42"/>
        <v>1.0900000000000001</v>
      </c>
      <c r="N150" s="136">
        <f t="shared" si="42"/>
        <v>1.0900000000000001</v>
      </c>
      <c r="O150" s="136">
        <f t="shared" si="42"/>
        <v>1.0900000000000001</v>
      </c>
      <c r="P150" s="136">
        <f t="shared" si="42"/>
        <v>1.0900000000000001</v>
      </c>
      <c r="Q150" s="136">
        <f t="shared" si="42"/>
        <v>1.0900000000000001</v>
      </c>
      <c r="R150" s="136">
        <f t="shared" si="39"/>
        <v>1.0900000000000001</v>
      </c>
      <c r="S150" s="136">
        <f t="shared" si="39"/>
        <v>1.0900000000000001</v>
      </c>
      <c r="T150" s="136">
        <f t="shared" si="39"/>
        <v>1.0900000000000001</v>
      </c>
      <c r="U150" s="136">
        <f t="shared" si="39"/>
        <v>1.0900000000000001</v>
      </c>
      <c r="V150" s="136">
        <f t="shared" si="41"/>
        <v>1.0900000000000001</v>
      </c>
      <c r="W150" s="136">
        <f t="shared" si="41"/>
        <v>1.0900000000000001</v>
      </c>
      <c r="X150" s="136">
        <f t="shared" si="41"/>
        <v>1.0900000000000001</v>
      </c>
      <c r="Y150" s="136">
        <f t="shared" si="41"/>
        <v>1.0900000000000001</v>
      </c>
      <c r="Z150" s="136">
        <f t="shared" si="41"/>
        <v>1.0900000000000001</v>
      </c>
      <c r="AA150" s="136">
        <f t="shared" si="41"/>
        <v>1.0900000000000001</v>
      </c>
      <c r="AB150" s="136">
        <f t="shared" si="41"/>
        <v>1.0900000000000001</v>
      </c>
      <c r="AC150" s="136">
        <f t="shared" si="41"/>
        <v>1.0900000000000001</v>
      </c>
      <c r="AD150" s="136">
        <f t="shared" si="41"/>
        <v>1.0900000000000001</v>
      </c>
      <c r="AE150" s="136">
        <f t="shared" si="41"/>
        <v>1.0900000000000001</v>
      </c>
      <c r="AF150" s="136">
        <f t="shared" si="41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42"/>
        <v>1.58</v>
      </c>
      <c r="D151" s="136">
        <f t="shared" si="42"/>
        <v>1.58</v>
      </c>
      <c r="E151" s="136">
        <f t="shared" si="42"/>
        <v>1.58</v>
      </c>
      <c r="F151" s="136">
        <f t="shared" si="42"/>
        <v>1.58</v>
      </c>
      <c r="G151" s="136">
        <f t="shared" si="42"/>
        <v>1.58</v>
      </c>
      <c r="H151" s="136">
        <f t="shared" si="42"/>
        <v>1.58</v>
      </c>
      <c r="I151" s="136">
        <f t="shared" si="42"/>
        <v>1.58</v>
      </c>
      <c r="J151" s="136">
        <f t="shared" si="42"/>
        <v>1.58</v>
      </c>
      <c r="K151" s="136">
        <f t="shared" si="42"/>
        <v>1.58</v>
      </c>
      <c r="L151" s="136">
        <f t="shared" si="42"/>
        <v>1.58</v>
      </c>
      <c r="M151" s="136">
        <f t="shared" si="42"/>
        <v>1.58</v>
      </c>
      <c r="N151" s="136">
        <f t="shared" si="42"/>
        <v>1.58</v>
      </c>
      <c r="O151" s="136">
        <f t="shared" si="42"/>
        <v>1.58</v>
      </c>
      <c r="P151" s="136">
        <f t="shared" si="42"/>
        <v>1.58</v>
      </c>
      <c r="Q151" s="136">
        <f t="shared" si="42"/>
        <v>1.58</v>
      </c>
      <c r="R151" s="136">
        <f t="shared" si="39"/>
        <v>1.58</v>
      </c>
      <c r="S151" s="136">
        <f t="shared" si="39"/>
        <v>1.58</v>
      </c>
      <c r="T151" s="136">
        <f t="shared" si="39"/>
        <v>1.58</v>
      </c>
      <c r="U151" s="136">
        <f t="shared" si="39"/>
        <v>1.58</v>
      </c>
      <c r="V151" s="136">
        <f t="shared" si="41"/>
        <v>1.58</v>
      </c>
      <c r="W151" s="136">
        <f t="shared" si="41"/>
        <v>1.58</v>
      </c>
      <c r="X151" s="136">
        <f t="shared" si="41"/>
        <v>1.58</v>
      </c>
      <c r="Y151" s="136">
        <f t="shared" si="41"/>
        <v>1.58</v>
      </c>
      <c r="Z151" s="136">
        <f t="shared" si="41"/>
        <v>1.58</v>
      </c>
      <c r="AA151" s="136">
        <f t="shared" si="41"/>
        <v>1.58</v>
      </c>
      <c r="AB151" s="136">
        <f t="shared" si="41"/>
        <v>1.58</v>
      </c>
      <c r="AC151" s="136">
        <f t="shared" si="41"/>
        <v>1.58</v>
      </c>
      <c r="AD151" s="136">
        <f t="shared" si="41"/>
        <v>1.58</v>
      </c>
      <c r="AE151" s="136">
        <f t="shared" si="41"/>
        <v>1.58</v>
      </c>
      <c r="AF151" s="136">
        <f t="shared" si="41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42"/>
        <v>2</v>
      </c>
      <c r="D152" s="136">
        <f t="shared" si="42"/>
        <v>2</v>
      </c>
      <c r="E152" s="136">
        <f t="shared" si="42"/>
        <v>2</v>
      </c>
      <c r="F152" s="136">
        <f t="shared" si="42"/>
        <v>2</v>
      </c>
      <c r="G152" s="136">
        <f t="shared" si="42"/>
        <v>2</v>
      </c>
      <c r="H152" s="136">
        <f t="shared" si="42"/>
        <v>2</v>
      </c>
      <c r="I152" s="136">
        <f t="shared" si="42"/>
        <v>2</v>
      </c>
      <c r="J152" s="136">
        <f t="shared" si="42"/>
        <v>2</v>
      </c>
      <c r="K152" s="136">
        <f t="shared" si="42"/>
        <v>2</v>
      </c>
      <c r="L152" s="136">
        <f t="shared" si="42"/>
        <v>2</v>
      </c>
      <c r="M152" s="136">
        <f t="shared" si="42"/>
        <v>2</v>
      </c>
      <c r="N152" s="136">
        <f t="shared" si="42"/>
        <v>2</v>
      </c>
      <c r="O152" s="136">
        <f t="shared" si="42"/>
        <v>2</v>
      </c>
      <c r="P152" s="136">
        <f t="shared" si="42"/>
        <v>2</v>
      </c>
      <c r="Q152" s="136">
        <f t="shared" si="42"/>
        <v>2</v>
      </c>
      <c r="R152" s="136">
        <f t="shared" si="39"/>
        <v>2</v>
      </c>
      <c r="S152" s="136">
        <f t="shared" si="39"/>
        <v>2</v>
      </c>
      <c r="T152" s="136">
        <f t="shared" si="39"/>
        <v>2</v>
      </c>
      <c r="U152" s="136">
        <f t="shared" si="39"/>
        <v>2</v>
      </c>
      <c r="V152" s="136">
        <f t="shared" si="41"/>
        <v>2</v>
      </c>
      <c r="W152" s="136">
        <f t="shared" si="41"/>
        <v>2</v>
      </c>
      <c r="X152" s="136">
        <f t="shared" si="41"/>
        <v>2</v>
      </c>
      <c r="Y152" s="136">
        <f t="shared" si="41"/>
        <v>2</v>
      </c>
      <c r="Z152" s="136">
        <f t="shared" si="41"/>
        <v>2</v>
      </c>
      <c r="AA152" s="136">
        <f t="shared" si="41"/>
        <v>2</v>
      </c>
      <c r="AB152" s="136">
        <f t="shared" si="41"/>
        <v>2</v>
      </c>
      <c r="AC152" s="136">
        <f t="shared" si="41"/>
        <v>2</v>
      </c>
      <c r="AD152" s="136">
        <f t="shared" si="41"/>
        <v>2</v>
      </c>
      <c r="AE152" s="136">
        <f t="shared" si="41"/>
        <v>2</v>
      </c>
      <c r="AF152" s="136">
        <f t="shared" si="41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42"/>
        <v>0.47</v>
      </c>
      <c r="D153" s="136">
        <f t="shared" si="42"/>
        <v>0.47</v>
      </c>
      <c r="E153" s="136">
        <f t="shared" si="42"/>
        <v>0.47</v>
      </c>
      <c r="F153" s="136">
        <f t="shared" si="42"/>
        <v>0.47</v>
      </c>
      <c r="G153" s="136">
        <f t="shared" si="42"/>
        <v>0.47</v>
      </c>
      <c r="H153" s="136">
        <f t="shared" si="42"/>
        <v>0.47</v>
      </c>
      <c r="I153" s="136">
        <f t="shared" si="42"/>
        <v>0.47</v>
      </c>
      <c r="J153" s="136">
        <f t="shared" si="42"/>
        <v>0.47</v>
      </c>
      <c r="K153" s="136">
        <f t="shared" si="42"/>
        <v>0.47</v>
      </c>
      <c r="L153" s="136">
        <f t="shared" si="42"/>
        <v>0.47</v>
      </c>
      <c r="M153" s="136">
        <f t="shared" si="42"/>
        <v>0.47</v>
      </c>
      <c r="N153" s="136">
        <f t="shared" si="42"/>
        <v>0.47</v>
      </c>
      <c r="O153" s="136">
        <f t="shared" si="42"/>
        <v>0.47</v>
      </c>
      <c r="P153" s="136">
        <f t="shared" si="42"/>
        <v>0.47</v>
      </c>
      <c r="Q153" s="136">
        <f t="shared" si="42"/>
        <v>0.47</v>
      </c>
      <c r="R153" s="136">
        <f t="shared" si="39"/>
        <v>0.47</v>
      </c>
      <c r="S153" s="136">
        <f t="shared" si="39"/>
        <v>0.47</v>
      </c>
      <c r="T153" s="136">
        <f t="shared" si="39"/>
        <v>0.47</v>
      </c>
      <c r="U153" s="136">
        <f t="shared" si="39"/>
        <v>0.47</v>
      </c>
      <c r="V153" s="136">
        <f t="shared" si="41"/>
        <v>0.47</v>
      </c>
      <c r="W153" s="136">
        <f t="shared" si="41"/>
        <v>0.47</v>
      </c>
      <c r="X153" s="136">
        <f t="shared" si="41"/>
        <v>0.47</v>
      </c>
      <c r="Y153" s="136">
        <f t="shared" si="41"/>
        <v>0.47</v>
      </c>
      <c r="Z153" s="136">
        <f t="shared" si="41"/>
        <v>0.47</v>
      </c>
      <c r="AA153" s="136">
        <f t="shared" si="41"/>
        <v>0.47</v>
      </c>
      <c r="AB153" s="136">
        <f t="shared" si="41"/>
        <v>0.47</v>
      </c>
      <c r="AC153" s="136">
        <f t="shared" si="41"/>
        <v>0.47</v>
      </c>
      <c r="AD153" s="136">
        <f t="shared" si="41"/>
        <v>0.47</v>
      </c>
      <c r="AE153" s="136">
        <f t="shared" si="41"/>
        <v>0.47</v>
      </c>
      <c r="AF153" s="136">
        <f t="shared" si="41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42"/>
        <v>0</v>
      </c>
      <c r="D154" s="136">
        <f t="shared" si="42"/>
        <v>0</v>
      </c>
      <c r="E154" s="136">
        <f t="shared" si="42"/>
        <v>0</v>
      </c>
      <c r="F154" s="136">
        <f t="shared" si="42"/>
        <v>0</v>
      </c>
      <c r="G154" s="136">
        <f t="shared" si="42"/>
        <v>0</v>
      </c>
      <c r="H154" s="136">
        <f t="shared" si="42"/>
        <v>0</v>
      </c>
      <c r="I154" s="136">
        <f t="shared" si="42"/>
        <v>0</v>
      </c>
      <c r="J154" s="136">
        <f t="shared" si="42"/>
        <v>0</v>
      </c>
      <c r="K154" s="136">
        <f t="shared" si="42"/>
        <v>0</v>
      </c>
      <c r="L154" s="136">
        <f t="shared" si="42"/>
        <v>0</v>
      </c>
      <c r="M154" s="136">
        <f t="shared" si="42"/>
        <v>0</v>
      </c>
      <c r="N154" s="136">
        <f t="shared" si="42"/>
        <v>0</v>
      </c>
      <c r="O154" s="136">
        <f t="shared" si="42"/>
        <v>0</v>
      </c>
      <c r="P154" s="136">
        <f t="shared" si="42"/>
        <v>0</v>
      </c>
      <c r="Q154" s="136">
        <f t="shared" si="42"/>
        <v>0</v>
      </c>
      <c r="R154" s="136">
        <f t="shared" si="39"/>
        <v>0</v>
      </c>
      <c r="S154" s="136">
        <f t="shared" si="39"/>
        <v>0</v>
      </c>
      <c r="T154" s="136">
        <f t="shared" si="39"/>
        <v>0</v>
      </c>
      <c r="U154" s="136">
        <f t="shared" si="39"/>
        <v>0</v>
      </c>
      <c r="V154" s="136">
        <f t="shared" si="41"/>
        <v>0</v>
      </c>
      <c r="W154" s="136">
        <f t="shared" si="41"/>
        <v>0</v>
      </c>
      <c r="X154" s="136">
        <f t="shared" si="41"/>
        <v>0</v>
      </c>
      <c r="Y154" s="136">
        <f t="shared" si="41"/>
        <v>0</v>
      </c>
      <c r="Z154" s="136">
        <f t="shared" si="41"/>
        <v>0</v>
      </c>
      <c r="AA154" s="136">
        <f t="shared" si="41"/>
        <v>0</v>
      </c>
      <c r="AB154" s="136">
        <f t="shared" si="41"/>
        <v>0</v>
      </c>
      <c r="AC154" s="136">
        <f t="shared" si="41"/>
        <v>0</v>
      </c>
      <c r="AD154" s="136">
        <f t="shared" si="41"/>
        <v>0</v>
      </c>
      <c r="AE154" s="136">
        <f t="shared" si="41"/>
        <v>0</v>
      </c>
      <c r="AF154" s="136">
        <f t="shared" si="41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42"/>
        <v>0</v>
      </c>
      <c r="D155" s="136">
        <f t="shared" si="42"/>
        <v>0</v>
      </c>
      <c r="E155" s="136">
        <f t="shared" si="42"/>
        <v>0</v>
      </c>
      <c r="F155" s="136">
        <f t="shared" si="42"/>
        <v>0</v>
      </c>
      <c r="G155" s="136">
        <f t="shared" si="42"/>
        <v>0</v>
      </c>
      <c r="H155" s="136">
        <f t="shared" si="42"/>
        <v>0</v>
      </c>
      <c r="I155" s="136">
        <f t="shared" si="42"/>
        <v>0</v>
      </c>
      <c r="J155" s="136">
        <f t="shared" si="42"/>
        <v>0</v>
      </c>
      <c r="K155" s="136">
        <f t="shared" si="42"/>
        <v>0</v>
      </c>
      <c r="L155" s="136">
        <f t="shared" si="42"/>
        <v>0</v>
      </c>
      <c r="M155" s="136">
        <f t="shared" si="42"/>
        <v>0</v>
      </c>
      <c r="N155" s="136">
        <f t="shared" si="42"/>
        <v>0</v>
      </c>
      <c r="O155" s="136">
        <f t="shared" si="42"/>
        <v>0</v>
      </c>
      <c r="P155" s="136">
        <f t="shared" si="42"/>
        <v>0</v>
      </c>
      <c r="Q155" s="136">
        <f t="shared" si="42"/>
        <v>0</v>
      </c>
      <c r="R155" s="136">
        <f t="shared" si="39"/>
        <v>0</v>
      </c>
      <c r="S155" s="136">
        <f t="shared" si="39"/>
        <v>0</v>
      </c>
      <c r="T155" s="136">
        <f t="shared" si="39"/>
        <v>0</v>
      </c>
      <c r="U155" s="136">
        <f t="shared" si="39"/>
        <v>0</v>
      </c>
      <c r="V155" s="136">
        <f t="shared" si="41"/>
        <v>0</v>
      </c>
      <c r="W155" s="136">
        <f t="shared" si="41"/>
        <v>0</v>
      </c>
      <c r="X155" s="136">
        <f t="shared" si="41"/>
        <v>0</v>
      </c>
      <c r="Y155" s="136">
        <f t="shared" si="41"/>
        <v>0</v>
      </c>
      <c r="Z155" s="136">
        <f t="shared" si="41"/>
        <v>0</v>
      </c>
      <c r="AA155" s="136">
        <f t="shared" si="41"/>
        <v>0</v>
      </c>
      <c r="AB155" s="136">
        <f t="shared" si="41"/>
        <v>0</v>
      </c>
      <c r="AC155" s="136">
        <f t="shared" si="41"/>
        <v>0</v>
      </c>
      <c r="AD155" s="136">
        <f t="shared" si="41"/>
        <v>0</v>
      </c>
      <c r="AE155" s="136">
        <f t="shared" si="41"/>
        <v>0</v>
      </c>
      <c r="AF155" s="136">
        <f t="shared" si="41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42"/>
        <v>0.8</v>
      </c>
      <c r="D156" s="136">
        <f t="shared" si="42"/>
        <v>0.8</v>
      </c>
      <c r="E156" s="136">
        <f t="shared" si="42"/>
        <v>0.8</v>
      </c>
      <c r="F156" s="136">
        <f t="shared" si="42"/>
        <v>0.8</v>
      </c>
      <c r="G156" s="136">
        <f t="shared" si="42"/>
        <v>0.8</v>
      </c>
      <c r="H156" s="136">
        <f t="shared" si="42"/>
        <v>0.8</v>
      </c>
      <c r="I156" s="136">
        <f t="shared" si="42"/>
        <v>0.8</v>
      </c>
      <c r="J156" s="136">
        <f t="shared" si="42"/>
        <v>0.8</v>
      </c>
      <c r="K156" s="136">
        <f t="shared" si="42"/>
        <v>0.8</v>
      </c>
      <c r="L156" s="136">
        <f t="shared" si="42"/>
        <v>0.8</v>
      </c>
      <c r="M156" s="136">
        <f t="shared" si="42"/>
        <v>0.8</v>
      </c>
      <c r="N156" s="136">
        <f t="shared" si="42"/>
        <v>0.8</v>
      </c>
      <c r="O156" s="136">
        <f t="shared" si="42"/>
        <v>0.8</v>
      </c>
      <c r="P156" s="136">
        <f t="shared" si="42"/>
        <v>0.8</v>
      </c>
      <c r="Q156" s="136">
        <f t="shared" si="42"/>
        <v>0.8</v>
      </c>
      <c r="R156" s="136">
        <f t="shared" si="39"/>
        <v>0.8</v>
      </c>
      <c r="S156" s="136">
        <f t="shared" si="39"/>
        <v>0.8</v>
      </c>
      <c r="T156" s="136">
        <f t="shared" si="39"/>
        <v>0.8</v>
      </c>
      <c r="U156" s="136">
        <f t="shared" si="39"/>
        <v>0.8</v>
      </c>
      <c r="V156" s="136">
        <f t="shared" si="41"/>
        <v>0.8</v>
      </c>
      <c r="W156" s="136">
        <f t="shared" si="41"/>
        <v>0.8</v>
      </c>
      <c r="X156" s="136">
        <f t="shared" ref="X156:AF180" si="43">W156</f>
        <v>0.8</v>
      </c>
      <c r="Y156" s="136">
        <f t="shared" si="43"/>
        <v>0.8</v>
      </c>
      <c r="Z156" s="136">
        <f t="shared" si="43"/>
        <v>0.8</v>
      </c>
      <c r="AA156" s="136">
        <f t="shared" si="43"/>
        <v>0.8</v>
      </c>
      <c r="AB156" s="136">
        <f t="shared" si="43"/>
        <v>0.8</v>
      </c>
      <c r="AC156" s="136">
        <f t="shared" si="43"/>
        <v>0.8</v>
      </c>
      <c r="AD156" s="136">
        <f t="shared" si="43"/>
        <v>0.8</v>
      </c>
      <c r="AE156" s="136">
        <f t="shared" si="43"/>
        <v>0.8</v>
      </c>
      <c r="AF156" s="136">
        <f t="shared" si="43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42"/>
        <v>1.5</v>
      </c>
      <c r="D157" s="136">
        <f t="shared" si="42"/>
        <v>1.5</v>
      </c>
      <c r="E157" s="136">
        <f t="shared" si="42"/>
        <v>1.5</v>
      </c>
      <c r="F157" s="136">
        <f t="shared" si="42"/>
        <v>1.5</v>
      </c>
      <c r="G157" s="136">
        <f t="shared" si="42"/>
        <v>1.5</v>
      </c>
      <c r="H157" s="136">
        <f t="shared" si="42"/>
        <v>1.5</v>
      </c>
      <c r="I157" s="136">
        <f t="shared" si="42"/>
        <v>1.5</v>
      </c>
      <c r="J157" s="136">
        <f t="shared" si="42"/>
        <v>1.5</v>
      </c>
      <c r="K157" s="136">
        <f t="shared" si="42"/>
        <v>1.5</v>
      </c>
      <c r="L157" s="136">
        <f t="shared" si="42"/>
        <v>1.5</v>
      </c>
      <c r="M157" s="136">
        <f t="shared" si="42"/>
        <v>1.5</v>
      </c>
      <c r="N157" s="136">
        <f t="shared" si="42"/>
        <v>1.5</v>
      </c>
      <c r="O157" s="136">
        <f t="shared" si="42"/>
        <v>1.5</v>
      </c>
      <c r="P157" s="136">
        <f t="shared" si="42"/>
        <v>1.5</v>
      </c>
      <c r="Q157" s="136">
        <f t="shared" si="42"/>
        <v>1.5</v>
      </c>
      <c r="R157" s="136">
        <f t="shared" si="39"/>
        <v>1.5</v>
      </c>
      <c r="S157" s="136">
        <f t="shared" si="39"/>
        <v>1.5</v>
      </c>
      <c r="T157" s="136">
        <f t="shared" si="39"/>
        <v>1.5</v>
      </c>
      <c r="U157" s="136">
        <f t="shared" si="39"/>
        <v>1.5</v>
      </c>
      <c r="V157" s="136">
        <f t="shared" si="39"/>
        <v>1.5</v>
      </c>
      <c r="W157" s="136">
        <f t="shared" si="39"/>
        <v>1.5</v>
      </c>
      <c r="X157" s="136">
        <f t="shared" si="43"/>
        <v>1.5</v>
      </c>
      <c r="Y157" s="136">
        <f t="shared" si="43"/>
        <v>1.5</v>
      </c>
      <c r="Z157" s="136">
        <f t="shared" si="43"/>
        <v>1.5</v>
      </c>
      <c r="AA157" s="136">
        <f t="shared" si="43"/>
        <v>1.5</v>
      </c>
      <c r="AB157" s="136">
        <f t="shared" si="43"/>
        <v>1.5</v>
      </c>
      <c r="AC157" s="136">
        <f t="shared" si="43"/>
        <v>1.5</v>
      </c>
      <c r="AD157" s="136">
        <f t="shared" si="43"/>
        <v>1.5</v>
      </c>
      <c r="AE157" s="136">
        <f t="shared" si="43"/>
        <v>1.5</v>
      </c>
      <c r="AF157" s="136">
        <f t="shared" si="43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42"/>
        <v>1</v>
      </c>
      <c r="D158" s="136">
        <f t="shared" si="42"/>
        <v>1</v>
      </c>
      <c r="E158" s="136">
        <f t="shared" si="42"/>
        <v>1</v>
      </c>
      <c r="F158" s="136">
        <f t="shared" si="42"/>
        <v>1</v>
      </c>
      <c r="G158" s="136">
        <f t="shared" si="42"/>
        <v>1</v>
      </c>
      <c r="H158" s="136">
        <f t="shared" si="42"/>
        <v>1</v>
      </c>
      <c r="I158" s="136">
        <f t="shared" si="42"/>
        <v>1</v>
      </c>
      <c r="J158" s="136">
        <f t="shared" si="42"/>
        <v>1</v>
      </c>
      <c r="K158" s="136">
        <f t="shared" si="42"/>
        <v>1</v>
      </c>
      <c r="L158" s="136">
        <f t="shared" si="42"/>
        <v>1</v>
      </c>
      <c r="M158" s="136">
        <f t="shared" si="42"/>
        <v>1</v>
      </c>
      <c r="N158" s="136">
        <f t="shared" si="42"/>
        <v>1</v>
      </c>
      <c r="O158" s="136">
        <f t="shared" si="42"/>
        <v>1</v>
      </c>
      <c r="P158" s="136">
        <f t="shared" si="42"/>
        <v>1</v>
      </c>
      <c r="Q158" s="136">
        <f t="shared" si="42"/>
        <v>1</v>
      </c>
      <c r="R158" s="136">
        <f t="shared" si="39"/>
        <v>1</v>
      </c>
      <c r="S158" s="136">
        <f t="shared" si="39"/>
        <v>1</v>
      </c>
      <c r="T158" s="136">
        <f t="shared" si="39"/>
        <v>1</v>
      </c>
      <c r="U158" s="136">
        <f t="shared" si="39"/>
        <v>1</v>
      </c>
      <c r="V158" s="136">
        <f t="shared" si="39"/>
        <v>1</v>
      </c>
      <c r="W158" s="136">
        <f t="shared" si="39"/>
        <v>1</v>
      </c>
      <c r="X158" s="136">
        <f t="shared" si="43"/>
        <v>1</v>
      </c>
      <c r="Y158" s="136">
        <f t="shared" si="43"/>
        <v>1</v>
      </c>
      <c r="Z158" s="136">
        <f t="shared" si="43"/>
        <v>1</v>
      </c>
      <c r="AA158" s="136">
        <f t="shared" si="43"/>
        <v>1</v>
      </c>
      <c r="AB158" s="136">
        <f t="shared" si="43"/>
        <v>1</v>
      </c>
      <c r="AC158" s="136">
        <f t="shared" si="43"/>
        <v>1</v>
      </c>
      <c r="AD158" s="136">
        <f t="shared" si="43"/>
        <v>1</v>
      </c>
      <c r="AE158" s="136">
        <f t="shared" si="43"/>
        <v>1</v>
      </c>
      <c r="AF158" s="136">
        <f t="shared" si="43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42"/>
        <v>1</v>
      </c>
      <c r="D159" s="136">
        <f t="shared" si="42"/>
        <v>1</v>
      </c>
      <c r="E159" s="136">
        <f t="shared" si="42"/>
        <v>1</v>
      </c>
      <c r="F159" s="136">
        <f t="shared" si="42"/>
        <v>1</v>
      </c>
      <c r="G159" s="136">
        <f t="shared" si="42"/>
        <v>1</v>
      </c>
      <c r="H159" s="136">
        <f t="shared" si="42"/>
        <v>1</v>
      </c>
      <c r="I159" s="136">
        <f t="shared" si="42"/>
        <v>1</v>
      </c>
      <c r="J159" s="136">
        <f t="shared" si="42"/>
        <v>1</v>
      </c>
      <c r="K159" s="136">
        <f t="shared" si="42"/>
        <v>1</v>
      </c>
      <c r="L159" s="136">
        <f t="shared" si="42"/>
        <v>1</v>
      </c>
      <c r="M159" s="136">
        <f t="shared" si="42"/>
        <v>1</v>
      </c>
      <c r="N159" s="136">
        <f t="shared" si="42"/>
        <v>1</v>
      </c>
      <c r="O159" s="136">
        <f t="shared" si="42"/>
        <v>1</v>
      </c>
      <c r="P159" s="136">
        <f t="shared" si="42"/>
        <v>1</v>
      </c>
      <c r="Q159" s="136">
        <f t="shared" si="42"/>
        <v>1</v>
      </c>
      <c r="R159" s="136">
        <f t="shared" si="39"/>
        <v>1</v>
      </c>
      <c r="S159" s="136">
        <f t="shared" si="39"/>
        <v>1</v>
      </c>
      <c r="T159" s="136">
        <f t="shared" si="39"/>
        <v>1</v>
      </c>
      <c r="U159" s="136">
        <f t="shared" si="39"/>
        <v>1</v>
      </c>
      <c r="V159" s="136">
        <f t="shared" si="39"/>
        <v>1</v>
      </c>
      <c r="W159" s="136">
        <f t="shared" si="39"/>
        <v>1</v>
      </c>
      <c r="X159" s="136">
        <f t="shared" si="43"/>
        <v>1</v>
      </c>
      <c r="Y159" s="136">
        <f t="shared" si="43"/>
        <v>1</v>
      </c>
      <c r="Z159" s="136">
        <f t="shared" si="43"/>
        <v>1</v>
      </c>
      <c r="AA159" s="136">
        <f t="shared" si="43"/>
        <v>1</v>
      </c>
      <c r="AB159" s="136">
        <f t="shared" si="43"/>
        <v>1</v>
      </c>
      <c r="AC159" s="136">
        <f t="shared" si="43"/>
        <v>1</v>
      </c>
      <c r="AD159" s="136">
        <f t="shared" si="43"/>
        <v>1</v>
      </c>
      <c r="AE159" s="136">
        <f t="shared" si="43"/>
        <v>1</v>
      </c>
      <c r="AF159" s="136">
        <f t="shared" si="43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42"/>
        <v>0.42</v>
      </c>
      <c r="D160" s="136">
        <f t="shared" si="42"/>
        <v>0.42</v>
      </c>
      <c r="E160" s="136">
        <f t="shared" si="42"/>
        <v>0.42</v>
      </c>
      <c r="F160" s="136">
        <f t="shared" si="42"/>
        <v>0.42</v>
      </c>
      <c r="G160" s="136">
        <f t="shared" si="42"/>
        <v>0.42</v>
      </c>
      <c r="H160" s="136">
        <f t="shared" si="42"/>
        <v>0.42</v>
      </c>
      <c r="I160" s="136">
        <f t="shared" si="42"/>
        <v>0.42</v>
      </c>
      <c r="J160" s="136">
        <f t="shared" si="42"/>
        <v>0.42</v>
      </c>
      <c r="K160" s="136">
        <f t="shared" si="42"/>
        <v>0.42</v>
      </c>
      <c r="L160" s="136">
        <f t="shared" si="42"/>
        <v>0.42</v>
      </c>
      <c r="M160" s="136">
        <f t="shared" si="42"/>
        <v>0.42</v>
      </c>
      <c r="N160" s="136">
        <f t="shared" si="42"/>
        <v>0.42</v>
      </c>
      <c r="O160" s="136">
        <f t="shared" si="42"/>
        <v>0.42</v>
      </c>
      <c r="P160" s="136">
        <f t="shared" si="42"/>
        <v>0.42</v>
      </c>
      <c r="Q160" s="136">
        <f t="shared" si="42"/>
        <v>0.42</v>
      </c>
      <c r="R160" s="136">
        <f t="shared" si="39"/>
        <v>0.42</v>
      </c>
      <c r="S160" s="136">
        <f t="shared" si="39"/>
        <v>0.42</v>
      </c>
      <c r="T160" s="136">
        <f t="shared" si="39"/>
        <v>0.42</v>
      </c>
      <c r="U160" s="136">
        <f t="shared" si="39"/>
        <v>0.42</v>
      </c>
      <c r="V160" s="136">
        <f t="shared" si="39"/>
        <v>0.42</v>
      </c>
      <c r="W160" s="136">
        <f t="shared" si="39"/>
        <v>0.42</v>
      </c>
      <c r="X160" s="136">
        <f t="shared" si="43"/>
        <v>0.42</v>
      </c>
      <c r="Y160" s="136">
        <f t="shared" si="43"/>
        <v>0.42</v>
      </c>
      <c r="Z160" s="136">
        <f t="shared" si="43"/>
        <v>0.42</v>
      </c>
      <c r="AA160" s="136">
        <f t="shared" si="43"/>
        <v>0.42</v>
      </c>
      <c r="AB160" s="136">
        <f t="shared" si="43"/>
        <v>0.42</v>
      </c>
      <c r="AC160" s="136">
        <f t="shared" si="43"/>
        <v>0.42</v>
      </c>
      <c r="AD160" s="136">
        <f t="shared" si="43"/>
        <v>0.42</v>
      </c>
      <c r="AE160" s="136">
        <f t="shared" si="43"/>
        <v>0.42</v>
      </c>
      <c r="AF160" s="136">
        <f t="shared" si="43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42"/>
        <v>0.46</v>
      </c>
      <c r="D161" s="136">
        <f t="shared" si="42"/>
        <v>0.46</v>
      </c>
      <c r="E161" s="136">
        <f t="shared" si="42"/>
        <v>0.46</v>
      </c>
      <c r="F161" s="136">
        <f t="shared" si="42"/>
        <v>0.46</v>
      </c>
      <c r="G161" s="136">
        <f t="shared" si="42"/>
        <v>0.46</v>
      </c>
      <c r="H161" s="136">
        <f t="shared" si="42"/>
        <v>0.46</v>
      </c>
      <c r="I161" s="136">
        <f t="shared" si="42"/>
        <v>0.46</v>
      </c>
      <c r="J161" s="136">
        <f t="shared" si="42"/>
        <v>0.46</v>
      </c>
      <c r="K161" s="136">
        <f t="shared" si="42"/>
        <v>0.46</v>
      </c>
      <c r="L161" s="136">
        <f t="shared" si="42"/>
        <v>0.46</v>
      </c>
      <c r="M161" s="136">
        <f t="shared" si="42"/>
        <v>0.46</v>
      </c>
      <c r="N161" s="136">
        <f t="shared" si="42"/>
        <v>0.46</v>
      </c>
      <c r="O161" s="136">
        <f t="shared" si="42"/>
        <v>0.46</v>
      </c>
      <c r="P161" s="136">
        <f t="shared" si="42"/>
        <v>0.46</v>
      </c>
      <c r="Q161" s="136">
        <f t="shared" si="42"/>
        <v>0.46</v>
      </c>
      <c r="R161" s="136">
        <f t="shared" si="39"/>
        <v>0.46</v>
      </c>
      <c r="S161" s="136">
        <f t="shared" si="39"/>
        <v>0.46</v>
      </c>
      <c r="T161" s="136">
        <f t="shared" si="39"/>
        <v>0.46</v>
      </c>
      <c r="U161" s="136">
        <f t="shared" si="39"/>
        <v>0.46</v>
      </c>
      <c r="V161" s="136">
        <f t="shared" si="39"/>
        <v>0.46</v>
      </c>
      <c r="W161" s="136">
        <f t="shared" si="39"/>
        <v>0.46</v>
      </c>
      <c r="X161" s="136">
        <f t="shared" si="43"/>
        <v>0.46</v>
      </c>
      <c r="Y161" s="136">
        <f t="shared" si="43"/>
        <v>0.46</v>
      </c>
      <c r="Z161" s="136">
        <f t="shared" si="43"/>
        <v>0.46</v>
      </c>
      <c r="AA161" s="136">
        <f t="shared" si="43"/>
        <v>0.46</v>
      </c>
      <c r="AB161" s="136">
        <f t="shared" si="43"/>
        <v>0.46</v>
      </c>
      <c r="AC161" s="136">
        <f t="shared" si="43"/>
        <v>0.46</v>
      </c>
      <c r="AD161" s="136">
        <f t="shared" si="43"/>
        <v>0.46</v>
      </c>
      <c r="AE161" s="136">
        <f t="shared" si="43"/>
        <v>0.46</v>
      </c>
      <c r="AF161" s="136">
        <f t="shared" si="43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42"/>
        <v>0.85</v>
      </c>
      <c r="D162" s="136">
        <f t="shared" si="42"/>
        <v>0.85</v>
      </c>
      <c r="E162" s="136">
        <f t="shared" si="42"/>
        <v>0.85</v>
      </c>
      <c r="F162" s="136">
        <f t="shared" si="42"/>
        <v>0.85</v>
      </c>
      <c r="G162" s="136">
        <f t="shared" si="42"/>
        <v>0.85</v>
      </c>
      <c r="H162" s="136">
        <f t="shared" si="42"/>
        <v>0.85</v>
      </c>
      <c r="I162" s="136">
        <f t="shared" si="42"/>
        <v>0.85</v>
      </c>
      <c r="J162" s="136">
        <f t="shared" si="42"/>
        <v>0.85</v>
      </c>
      <c r="K162" s="136">
        <f t="shared" si="42"/>
        <v>0.85</v>
      </c>
      <c r="L162" s="136">
        <f t="shared" si="42"/>
        <v>0.85</v>
      </c>
      <c r="M162" s="136">
        <f t="shared" si="42"/>
        <v>0.85</v>
      </c>
      <c r="N162" s="136">
        <f t="shared" si="42"/>
        <v>0.85</v>
      </c>
      <c r="O162" s="136">
        <f t="shared" si="42"/>
        <v>0.85</v>
      </c>
      <c r="P162" s="136">
        <f t="shared" si="42"/>
        <v>0.85</v>
      </c>
      <c r="Q162" s="136">
        <f t="shared" si="42"/>
        <v>0.85</v>
      </c>
      <c r="R162" s="136">
        <f t="shared" si="39"/>
        <v>0.85</v>
      </c>
      <c r="S162" s="136">
        <f t="shared" si="39"/>
        <v>0.85</v>
      </c>
      <c r="T162" s="136">
        <f t="shared" si="39"/>
        <v>0.85</v>
      </c>
      <c r="U162" s="136">
        <f t="shared" si="39"/>
        <v>0.85</v>
      </c>
      <c r="V162" s="136">
        <f t="shared" si="39"/>
        <v>0.85</v>
      </c>
      <c r="W162" s="136">
        <f t="shared" si="39"/>
        <v>0.85</v>
      </c>
      <c r="X162" s="136">
        <f t="shared" si="43"/>
        <v>0.85</v>
      </c>
      <c r="Y162" s="136">
        <f t="shared" si="43"/>
        <v>0.85</v>
      </c>
      <c r="Z162" s="136">
        <f t="shared" si="43"/>
        <v>0.85</v>
      </c>
      <c r="AA162" s="136">
        <f t="shared" si="43"/>
        <v>0.85</v>
      </c>
      <c r="AB162" s="136">
        <f t="shared" si="43"/>
        <v>0.85</v>
      </c>
      <c r="AC162" s="136">
        <f t="shared" si="43"/>
        <v>0.85</v>
      </c>
      <c r="AD162" s="136">
        <f t="shared" si="43"/>
        <v>0.85</v>
      </c>
      <c r="AE162" s="136">
        <f t="shared" si="43"/>
        <v>0.85</v>
      </c>
      <c r="AF162" s="136">
        <f t="shared" si="43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42"/>
        <v>0.9</v>
      </c>
      <c r="D163" s="136">
        <f t="shared" si="42"/>
        <v>0.9</v>
      </c>
      <c r="E163" s="136">
        <f t="shared" si="42"/>
        <v>0.9</v>
      </c>
      <c r="F163" s="136">
        <f t="shared" si="42"/>
        <v>0.9</v>
      </c>
      <c r="G163" s="136">
        <f t="shared" si="42"/>
        <v>0.9</v>
      </c>
      <c r="H163" s="136">
        <f t="shared" si="42"/>
        <v>0.9</v>
      </c>
      <c r="I163" s="136">
        <f t="shared" si="42"/>
        <v>0.9</v>
      </c>
      <c r="J163" s="136">
        <f t="shared" si="42"/>
        <v>0.9</v>
      </c>
      <c r="K163" s="136">
        <f t="shared" si="42"/>
        <v>0.9</v>
      </c>
      <c r="L163" s="136">
        <f t="shared" si="42"/>
        <v>0.9</v>
      </c>
      <c r="M163" s="136">
        <f t="shared" si="42"/>
        <v>0.9</v>
      </c>
      <c r="N163" s="136">
        <f t="shared" si="42"/>
        <v>0.9</v>
      </c>
      <c r="O163" s="136">
        <f t="shared" si="42"/>
        <v>0.9</v>
      </c>
      <c r="P163" s="136">
        <f t="shared" si="42"/>
        <v>0.9</v>
      </c>
      <c r="Q163" s="136">
        <f t="shared" si="42"/>
        <v>0.9</v>
      </c>
      <c r="R163" s="136">
        <f t="shared" si="39"/>
        <v>0.9</v>
      </c>
      <c r="S163" s="136">
        <f t="shared" si="39"/>
        <v>0.9</v>
      </c>
      <c r="T163" s="136">
        <f t="shared" si="39"/>
        <v>0.9</v>
      </c>
      <c r="U163" s="136">
        <f t="shared" si="39"/>
        <v>0.9</v>
      </c>
      <c r="V163" s="136">
        <f t="shared" si="39"/>
        <v>0.9</v>
      </c>
      <c r="W163" s="136">
        <f t="shared" si="39"/>
        <v>0.9</v>
      </c>
      <c r="X163" s="136">
        <f t="shared" si="43"/>
        <v>0.9</v>
      </c>
      <c r="Y163" s="136">
        <f t="shared" si="43"/>
        <v>0.9</v>
      </c>
      <c r="Z163" s="136">
        <f t="shared" si="43"/>
        <v>0.9</v>
      </c>
      <c r="AA163" s="136">
        <f t="shared" si="43"/>
        <v>0.9</v>
      </c>
      <c r="AB163" s="136">
        <f t="shared" si="43"/>
        <v>0.9</v>
      </c>
      <c r="AC163" s="136">
        <f t="shared" si="43"/>
        <v>0.9</v>
      </c>
      <c r="AD163" s="136">
        <f t="shared" si="43"/>
        <v>0.9</v>
      </c>
      <c r="AE163" s="136">
        <f t="shared" si="43"/>
        <v>0.9</v>
      </c>
      <c r="AF163" s="136">
        <f t="shared" si="43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42"/>
        <v>0.44</v>
      </c>
      <c r="D164" s="136">
        <f t="shared" si="42"/>
        <v>0.44</v>
      </c>
      <c r="E164" s="136">
        <f t="shared" si="42"/>
        <v>0.44</v>
      </c>
      <c r="F164" s="136">
        <f t="shared" si="42"/>
        <v>0.44</v>
      </c>
      <c r="G164" s="136">
        <f t="shared" si="42"/>
        <v>0.44</v>
      </c>
      <c r="H164" s="136">
        <f t="shared" si="42"/>
        <v>0.44</v>
      </c>
      <c r="I164" s="136">
        <f t="shared" si="42"/>
        <v>0.44</v>
      </c>
      <c r="J164" s="136">
        <f t="shared" si="42"/>
        <v>0.44</v>
      </c>
      <c r="K164" s="136">
        <f t="shared" si="42"/>
        <v>0.44</v>
      </c>
      <c r="L164" s="136">
        <f t="shared" si="42"/>
        <v>0.44</v>
      </c>
      <c r="M164" s="136">
        <f t="shared" si="42"/>
        <v>0.44</v>
      </c>
      <c r="N164" s="136">
        <f t="shared" si="42"/>
        <v>0.44</v>
      </c>
      <c r="O164" s="136">
        <f t="shared" si="42"/>
        <v>0.44</v>
      </c>
      <c r="P164" s="136">
        <f t="shared" si="42"/>
        <v>0.44</v>
      </c>
      <c r="Q164" s="136">
        <f t="shared" si="42"/>
        <v>0.44</v>
      </c>
      <c r="R164" s="136">
        <f t="shared" si="39"/>
        <v>0.44</v>
      </c>
      <c r="S164" s="136">
        <f t="shared" si="39"/>
        <v>0.44</v>
      </c>
      <c r="T164" s="136">
        <f t="shared" si="39"/>
        <v>0.44</v>
      </c>
      <c r="U164" s="136">
        <f t="shared" si="39"/>
        <v>0.44</v>
      </c>
      <c r="V164" s="136">
        <f t="shared" si="39"/>
        <v>0.44</v>
      </c>
      <c r="W164" s="136">
        <f t="shared" si="39"/>
        <v>0.44</v>
      </c>
      <c r="X164" s="136">
        <f t="shared" si="43"/>
        <v>0.44</v>
      </c>
      <c r="Y164" s="136">
        <f t="shared" si="43"/>
        <v>0.44</v>
      </c>
      <c r="Z164" s="136">
        <f t="shared" si="43"/>
        <v>0.44</v>
      </c>
      <c r="AA164" s="136">
        <f t="shared" si="43"/>
        <v>0.44</v>
      </c>
      <c r="AB164" s="136">
        <f t="shared" si="43"/>
        <v>0.44</v>
      </c>
      <c r="AC164" s="136">
        <f t="shared" si="43"/>
        <v>0.44</v>
      </c>
      <c r="AD164" s="136">
        <f t="shared" si="43"/>
        <v>0.44</v>
      </c>
      <c r="AE164" s="136">
        <f t="shared" si="43"/>
        <v>0.44</v>
      </c>
      <c r="AF164" s="136">
        <f t="shared" si="43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44">B165</f>
        <v>0.9</v>
      </c>
      <c r="D165" s="136">
        <f t="shared" si="44"/>
        <v>0.9</v>
      </c>
      <c r="E165" s="136">
        <f t="shared" si="44"/>
        <v>0.9</v>
      </c>
      <c r="F165" s="136">
        <f t="shared" si="44"/>
        <v>0.9</v>
      </c>
      <c r="G165" s="136">
        <f t="shared" si="44"/>
        <v>0.9</v>
      </c>
      <c r="H165" s="136">
        <f t="shared" si="44"/>
        <v>0.9</v>
      </c>
      <c r="I165" s="136">
        <f t="shared" si="44"/>
        <v>0.9</v>
      </c>
      <c r="J165" s="136">
        <f t="shared" si="44"/>
        <v>0.9</v>
      </c>
      <c r="K165" s="136">
        <f t="shared" si="44"/>
        <v>0.9</v>
      </c>
      <c r="L165" s="136">
        <f t="shared" si="44"/>
        <v>0.9</v>
      </c>
      <c r="M165" s="136">
        <f t="shared" si="44"/>
        <v>0.9</v>
      </c>
      <c r="N165" s="136">
        <f t="shared" si="44"/>
        <v>0.9</v>
      </c>
      <c r="O165" s="136">
        <f t="shared" si="44"/>
        <v>0.9</v>
      </c>
      <c r="P165" s="136">
        <f t="shared" si="44"/>
        <v>0.9</v>
      </c>
      <c r="Q165" s="136">
        <f t="shared" si="44"/>
        <v>0.9</v>
      </c>
      <c r="R165" s="136">
        <f t="shared" si="39"/>
        <v>0.9</v>
      </c>
      <c r="S165" s="136">
        <f t="shared" si="39"/>
        <v>0.9</v>
      </c>
      <c r="T165" s="136">
        <f t="shared" si="39"/>
        <v>0.9</v>
      </c>
      <c r="U165" s="136">
        <f t="shared" si="39"/>
        <v>0.9</v>
      </c>
      <c r="V165" s="136">
        <f t="shared" si="39"/>
        <v>0.9</v>
      </c>
      <c r="W165" s="136">
        <f t="shared" si="39"/>
        <v>0.9</v>
      </c>
      <c r="X165" s="136">
        <f t="shared" si="43"/>
        <v>0.9</v>
      </c>
      <c r="Y165" s="136">
        <f t="shared" si="43"/>
        <v>0.9</v>
      </c>
      <c r="Z165" s="136">
        <f t="shared" si="43"/>
        <v>0.9</v>
      </c>
      <c r="AA165" s="136">
        <f t="shared" si="43"/>
        <v>0.9</v>
      </c>
      <c r="AB165" s="136">
        <f t="shared" si="43"/>
        <v>0.9</v>
      </c>
      <c r="AC165" s="136">
        <f t="shared" si="43"/>
        <v>0.9</v>
      </c>
      <c r="AD165" s="136">
        <f t="shared" si="43"/>
        <v>0.9</v>
      </c>
      <c r="AE165" s="136">
        <f t="shared" si="43"/>
        <v>0.9</v>
      </c>
      <c r="AF165" s="136">
        <f t="shared" si="43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44"/>
        <v>2.1</v>
      </c>
      <c r="D166" s="136">
        <f t="shared" si="44"/>
        <v>2.1</v>
      </c>
      <c r="E166" s="136">
        <f t="shared" si="44"/>
        <v>2.1</v>
      </c>
      <c r="F166" s="136">
        <f t="shared" si="44"/>
        <v>2.1</v>
      </c>
      <c r="G166" s="136">
        <f t="shared" si="44"/>
        <v>2.1</v>
      </c>
      <c r="H166" s="136">
        <f t="shared" si="44"/>
        <v>2.1</v>
      </c>
      <c r="I166" s="136">
        <f t="shared" si="44"/>
        <v>2.1</v>
      </c>
      <c r="J166" s="136">
        <f t="shared" si="44"/>
        <v>2.1</v>
      </c>
      <c r="K166" s="136">
        <f t="shared" si="44"/>
        <v>2.1</v>
      </c>
      <c r="L166" s="136">
        <f t="shared" si="44"/>
        <v>2.1</v>
      </c>
      <c r="M166" s="136">
        <f t="shared" si="44"/>
        <v>2.1</v>
      </c>
      <c r="N166" s="136">
        <f t="shared" si="44"/>
        <v>2.1</v>
      </c>
      <c r="O166" s="136">
        <f t="shared" si="44"/>
        <v>2.1</v>
      </c>
      <c r="P166" s="136">
        <f t="shared" si="44"/>
        <v>2.1</v>
      </c>
      <c r="Q166" s="136">
        <f t="shared" si="44"/>
        <v>2.1</v>
      </c>
      <c r="R166" s="136">
        <f t="shared" si="39"/>
        <v>2.1</v>
      </c>
      <c r="S166" s="136">
        <f t="shared" si="39"/>
        <v>2.1</v>
      </c>
      <c r="T166" s="136">
        <f t="shared" si="39"/>
        <v>2.1</v>
      </c>
      <c r="U166" s="136">
        <f t="shared" si="39"/>
        <v>2.1</v>
      </c>
      <c r="V166" s="136">
        <f t="shared" si="39"/>
        <v>2.1</v>
      </c>
      <c r="W166" s="136">
        <f t="shared" si="39"/>
        <v>2.1</v>
      </c>
      <c r="X166" s="136">
        <f t="shared" si="43"/>
        <v>2.1</v>
      </c>
      <c r="Y166" s="136">
        <f t="shared" si="43"/>
        <v>2.1</v>
      </c>
      <c r="Z166" s="136">
        <f t="shared" si="43"/>
        <v>2.1</v>
      </c>
      <c r="AA166" s="136">
        <f t="shared" si="43"/>
        <v>2.1</v>
      </c>
      <c r="AB166" s="136">
        <f t="shared" si="43"/>
        <v>2.1</v>
      </c>
      <c r="AC166" s="136">
        <f t="shared" si="43"/>
        <v>2.1</v>
      </c>
      <c r="AD166" s="136">
        <f t="shared" si="43"/>
        <v>2.1</v>
      </c>
      <c r="AE166" s="136">
        <f t="shared" si="43"/>
        <v>2.1</v>
      </c>
      <c r="AF166" s="136">
        <f t="shared" si="43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44"/>
        <v>0.9</v>
      </c>
      <c r="D167" s="136">
        <f t="shared" si="44"/>
        <v>0.9</v>
      </c>
      <c r="E167" s="136">
        <f t="shared" si="44"/>
        <v>0.9</v>
      </c>
      <c r="F167" s="136">
        <f t="shared" si="44"/>
        <v>0.9</v>
      </c>
      <c r="G167" s="136">
        <f t="shared" si="44"/>
        <v>0.9</v>
      </c>
      <c r="H167" s="136">
        <f t="shared" si="44"/>
        <v>0.9</v>
      </c>
      <c r="I167" s="136">
        <f t="shared" si="44"/>
        <v>0.9</v>
      </c>
      <c r="J167" s="136">
        <f t="shared" si="44"/>
        <v>0.9</v>
      </c>
      <c r="K167" s="136">
        <f t="shared" si="44"/>
        <v>0.9</v>
      </c>
      <c r="L167" s="136">
        <f t="shared" si="44"/>
        <v>0.9</v>
      </c>
      <c r="M167" s="136">
        <f t="shared" si="44"/>
        <v>0.9</v>
      </c>
      <c r="N167" s="136">
        <f t="shared" si="44"/>
        <v>0.9</v>
      </c>
      <c r="O167" s="136">
        <f t="shared" si="44"/>
        <v>0.9</v>
      </c>
      <c r="P167" s="136">
        <f t="shared" si="44"/>
        <v>0.9</v>
      </c>
      <c r="Q167" s="136">
        <f t="shared" si="44"/>
        <v>0.9</v>
      </c>
      <c r="R167" s="136">
        <f t="shared" si="39"/>
        <v>0.9</v>
      </c>
      <c r="S167" s="136">
        <f t="shared" si="39"/>
        <v>0.9</v>
      </c>
      <c r="T167" s="136">
        <f t="shared" si="39"/>
        <v>0.9</v>
      </c>
      <c r="U167" s="136">
        <f t="shared" si="39"/>
        <v>0.9</v>
      </c>
      <c r="V167" s="136">
        <f t="shared" si="39"/>
        <v>0.9</v>
      </c>
      <c r="W167" s="136">
        <f t="shared" si="39"/>
        <v>0.9</v>
      </c>
      <c r="X167" s="136">
        <f t="shared" si="43"/>
        <v>0.9</v>
      </c>
      <c r="Y167" s="136">
        <f t="shared" si="43"/>
        <v>0.9</v>
      </c>
      <c r="Z167" s="136">
        <f t="shared" si="43"/>
        <v>0.9</v>
      </c>
      <c r="AA167" s="136">
        <f t="shared" si="43"/>
        <v>0.9</v>
      </c>
      <c r="AB167" s="136">
        <f t="shared" si="43"/>
        <v>0.9</v>
      </c>
      <c r="AC167" s="136">
        <f t="shared" si="43"/>
        <v>0.9</v>
      </c>
      <c r="AD167" s="136">
        <f t="shared" si="43"/>
        <v>0.9</v>
      </c>
      <c r="AE167" s="136">
        <f t="shared" si="43"/>
        <v>0.9</v>
      </c>
      <c r="AF167" s="136">
        <f t="shared" si="43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44"/>
        <v>0.57999999999999996</v>
      </c>
      <c r="D168" s="136">
        <f t="shared" si="44"/>
        <v>0.57999999999999996</v>
      </c>
      <c r="E168" s="136">
        <f t="shared" si="44"/>
        <v>0.57999999999999996</v>
      </c>
      <c r="F168" s="136">
        <f t="shared" si="44"/>
        <v>0.57999999999999996</v>
      </c>
      <c r="G168" s="136">
        <f t="shared" si="44"/>
        <v>0.57999999999999996</v>
      </c>
      <c r="H168" s="136">
        <f t="shared" si="44"/>
        <v>0.57999999999999996</v>
      </c>
      <c r="I168" s="136">
        <f t="shared" si="44"/>
        <v>0.57999999999999996</v>
      </c>
      <c r="J168" s="136">
        <f t="shared" si="44"/>
        <v>0.57999999999999996</v>
      </c>
      <c r="K168" s="136">
        <f t="shared" si="44"/>
        <v>0.57999999999999996</v>
      </c>
      <c r="L168" s="136">
        <f t="shared" si="44"/>
        <v>0.57999999999999996</v>
      </c>
      <c r="M168" s="136">
        <f t="shared" si="44"/>
        <v>0.57999999999999996</v>
      </c>
      <c r="N168" s="136">
        <f t="shared" si="44"/>
        <v>0.57999999999999996</v>
      </c>
      <c r="O168" s="136">
        <f t="shared" si="44"/>
        <v>0.57999999999999996</v>
      </c>
      <c r="P168" s="136">
        <f t="shared" si="44"/>
        <v>0.57999999999999996</v>
      </c>
      <c r="Q168" s="136">
        <f t="shared" si="44"/>
        <v>0.57999999999999996</v>
      </c>
      <c r="R168" s="136">
        <f t="shared" si="39"/>
        <v>0.57999999999999996</v>
      </c>
      <c r="S168" s="136">
        <f t="shared" si="39"/>
        <v>0.57999999999999996</v>
      </c>
      <c r="T168" s="136">
        <f t="shared" si="39"/>
        <v>0.57999999999999996</v>
      </c>
      <c r="U168" s="136">
        <f t="shared" si="39"/>
        <v>0.57999999999999996</v>
      </c>
      <c r="V168" s="136">
        <f t="shared" si="39"/>
        <v>0.57999999999999996</v>
      </c>
      <c r="W168" s="136">
        <f t="shared" si="39"/>
        <v>0.57999999999999996</v>
      </c>
      <c r="X168" s="136">
        <f t="shared" si="43"/>
        <v>0.57999999999999996</v>
      </c>
      <c r="Y168" s="136">
        <f t="shared" si="43"/>
        <v>0.57999999999999996</v>
      </c>
      <c r="Z168" s="136">
        <f t="shared" si="43"/>
        <v>0.57999999999999996</v>
      </c>
      <c r="AA168" s="136">
        <f t="shared" si="43"/>
        <v>0.57999999999999996</v>
      </c>
      <c r="AB168" s="136">
        <f t="shared" si="43"/>
        <v>0.57999999999999996</v>
      </c>
      <c r="AC168" s="136">
        <f t="shared" si="43"/>
        <v>0.57999999999999996</v>
      </c>
      <c r="AD168" s="136">
        <f t="shared" si="43"/>
        <v>0.57999999999999996</v>
      </c>
      <c r="AE168" s="136">
        <f t="shared" si="43"/>
        <v>0.57999999999999996</v>
      </c>
      <c r="AF168" s="136">
        <f t="shared" si="43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44"/>
        <v>0.8</v>
      </c>
      <c r="D169" s="136">
        <f t="shared" si="44"/>
        <v>0.8</v>
      </c>
      <c r="E169" s="136">
        <f t="shared" si="44"/>
        <v>0.8</v>
      </c>
      <c r="F169" s="136">
        <f t="shared" si="44"/>
        <v>0.8</v>
      </c>
      <c r="G169" s="136">
        <f t="shared" si="44"/>
        <v>0.8</v>
      </c>
      <c r="H169" s="136">
        <f t="shared" si="44"/>
        <v>0.8</v>
      </c>
      <c r="I169" s="136">
        <f t="shared" si="44"/>
        <v>0.8</v>
      </c>
      <c r="J169" s="136">
        <f t="shared" si="44"/>
        <v>0.8</v>
      </c>
      <c r="K169" s="136">
        <f t="shared" si="44"/>
        <v>0.8</v>
      </c>
      <c r="L169" s="136">
        <f t="shared" si="44"/>
        <v>0.8</v>
      </c>
      <c r="M169" s="136">
        <f t="shared" si="44"/>
        <v>0.8</v>
      </c>
      <c r="N169" s="136">
        <f t="shared" si="44"/>
        <v>0.8</v>
      </c>
      <c r="O169" s="136">
        <f t="shared" si="44"/>
        <v>0.8</v>
      </c>
      <c r="P169" s="136">
        <f t="shared" si="44"/>
        <v>0.8</v>
      </c>
      <c r="Q169" s="136">
        <f t="shared" si="44"/>
        <v>0.8</v>
      </c>
      <c r="R169" s="136">
        <f t="shared" si="39"/>
        <v>0.8</v>
      </c>
      <c r="S169" s="136">
        <f t="shared" si="39"/>
        <v>0.8</v>
      </c>
      <c r="T169" s="136">
        <f t="shared" si="39"/>
        <v>0.8</v>
      </c>
      <c r="U169" s="136">
        <f t="shared" si="39"/>
        <v>0.8</v>
      </c>
      <c r="V169" s="136">
        <f t="shared" si="39"/>
        <v>0.8</v>
      </c>
      <c r="W169" s="136">
        <f t="shared" si="39"/>
        <v>0.8</v>
      </c>
      <c r="X169" s="136">
        <f t="shared" si="43"/>
        <v>0.8</v>
      </c>
      <c r="Y169" s="136">
        <f t="shared" si="43"/>
        <v>0.8</v>
      </c>
      <c r="Z169" s="136">
        <f t="shared" si="43"/>
        <v>0.8</v>
      </c>
      <c r="AA169" s="136">
        <f t="shared" si="43"/>
        <v>0.8</v>
      </c>
      <c r="AB169" s="136">
        <f t="shared" si="43"/>
        <v>0.8</v>
      </c>
      <c r="AC169" s="136">
        <f t="shared" si="43"/>
        <v>0.8</v>
      </c>
      <c r="AD169" s="136">
        <f t="shared" si="43"/>
        <v>0.8</v>
      </c>
      <c r="AE169" s="136">
        <f t="shared" si="43"/>
        <v>0.8</v>
      </c>
      <c r="AF169" s="136">
        <f t="shared" si="43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44"/>
        <v>0</v>
      </c>
      <c r="D170" s="136">
        <f t="shared" si="44"/>
        <v>0</v>
      </c>
      <c r="E170" s="136">
        <f t="shared" si="44"/>
        <v>0</v>
      </c>
      <c r="F170" s="136">
        <f t="shared" si="44"/>
        <v>0</v>
      </c>
      <c r="G170" s="136">
        <f t="shared" si="44"/>
        <v>0</v>
      </c>
      <c r="H170" s="136">
        <f t="shared" si="44"/>
        <v>0</v>
      </c>
      <c r="I170" s="136">
        <f t="shared" si="44"/>
        <v>0</v>
      </c>
      <c r="J170" s="136">
        <f t="shared" si="44"/>
        <v>0</v>
      </c>
      <c r="K170" s="136">
        <f t="shared" si="44"/>
        <v>0</v>
      </c>
      <c r="L170" s="136">
        <f t="shared" si="44"/>
        <v>0</v>
      </c>
      <c r="M170" s="136">
        <f t="shared" si="44"/>
        <v>0</v>
      </c>
      <c r="N170" s="136">
        <f t="shared" si="44"/>
        <v>0</v>
      </c>
      <c r="O170" s="136">
        <f t="shared" si="44"/>
        <v>0</v>
      </c>
      <c r="P170" s="136">
        <f t="shared" si="44"/>
        <v>0</v>
      </c>
      <c r="Q170" s="136">
        <f t="shared" si="44"/>
        <v>0</v>
      </c>
      <c r="R170" s="136">
        <f t="shared" si="39"/>
        <v>0</v>
      </c>
      <c r="S170" s="136">
        <f t="shared" si="39"/>
        <v>0</v>
      </c>
      <c r="T170" s="136">
        <f t="shared" si="39"/>
        <v>0</v>
      </c>
      <c r="U170" s="136">
        <f t="shared" si="39"/>
        <v>0</v>
      </c>
      <c r="V170" s="136">
        <f t="shared" si="39"/>
        <v>0</v>
      </c>
      <c r="W170" s="136">
        <f t="shared" si="39"/>
        <v>0</v>
      </c>
      <c r="X170" s="136">
        <f t="shared" si="43"/>
        <v>0</v>
      </c>
      <c r="Y170" s="136">
        <f t="shared" si="43"/>
        <v>0</v>
      </c>
      <c r="Z170" s="136">
        <f t="shared" si="43"/>
        <v>0</v>
      </c>
      <c r="AA170" s="136">
        <f t="shared" si="43"/>
        <v>0</v>
      </c>
      <c r="AB170" s="136">
        <f t="shared" si="43"/>
        <v>0</v>
      </c>
      <c r="AC170" s="136">
        <f t="shared" si="43"/>
        <v>0</v>
      </c>
      <c r="AD170" s="136">
        <f t="shared" si="43"/>
        <v>0</v>
      </c>
      <c r="AE170" s="136">
        <f t="shared" si="43"/>
        <v>0</v>
      </c>
      <c r="AF170" s="136">
        <f t="shared" si="43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44"/>
        <v>0.6</v>
      </c>
      <c r="D171" s="136">
        <f t="shared" si="44"/>
        <v>0.6</v>
      </c>
      <c r="E171" s="136">
        <f t="shared" si="44"/>
        <v>0.6</v>
      </c>
      <c r="F171" s="136">
        <f t="shared" si="44"/>
        <v>0.6</v>
      </c>
      <c r="G171" s="136">
        <f t="shared" si="44"/>
        <v>0.6</v>
      </c>
      <c r="H171" s="136">
        <f t="shared" si="44"/>
        <v>0.6</v>
      </c>
      <c r="I171" s="136">
        <f t="shared" si="44"/>
        <v>0.6</v>
      </c>
      <c r="J171" s="136">
        <f t="shared" si="44"/>
        <v>0.6</v>
      </c>
      <c r="K171" s="136">
        <f t="shared" si="44"/>
        <v>0.6</v>
      </c>
      <c r="L171" s="136">
        <f t="shared" si="44"/>
        <v>0.6</v>
      </c>
      <c r="M171" s="136">
        <f t="shared" si="44"/>
        <v>0.6</v>
      </c>
      <c r="N171" s="136">
        <f t="shared" si="44"/>
        <v>0.6</v>
      </c>
      <c r="O171" s="136">
        <f t="shared" si="44"/>
        <v>0.6</v>
      </c>
      <c r="P171" s="136">
        <f t="shared" si="44"/>
        <v>0.6</v>
      </c>
      <c r="Q171" s="136">
        <f t="shared" si="44"/>
        <v>0.6</v>
      </c>
      <c r="R171" s="136">
        <f t="shared" si="39"/>
        <v>0.6</v>
      </c>
      <c r="S171" s="136">
        <f t="shared" si="39"/>
        <v>0.6</v>
      </c>
      <c r="T171" s="136">
        <f t="shared" si="39"/>
        <v>0.6</v>
      </c>
      <c r="U171" s="136">
        <f t="shared" si="39"/>
        <v>0.6</v>
      </c>
      <c r="V171" s="136">
        <f t="shared" si="39"/>
        <v>0.6</v>
      </c>
      <c r="W171" s="136">
        <f t="shared" si="39"/>
        <v>0.6</v>
      </c>
      <c r="X171" s="136">
        <f t="shared" si="43"/>
        <v>0.6</v>
      </c>
      <c r="Y171" s="136">
        <f t="shared" si="43"/>
        <v>0.6</v>
      </c>
      <c r="Z171" s="136">
        <f t="shared" si="43"/>
        <v>0.6</v>
      </c>
      <c r="AA171" s="136">
        <f t="shared" si="43"/>
        <v>0.6</v>
      </c>
      <c r="AB171" s="136">
        <f t="shared" si="43"/>
        <v>0.6</v>
      </c>
      <c r="AC171" s="136">
        <f t="shared" si="43"/>
        <v>0.6</v>
      </c>
      <c r="AD171" s="136">
        <f t="shared" si="43"/>
        <v>0.6</v>
      </c>
      <c r="AE171" s="136">
        <f t="shared" si="43"/>
        <v>0.6</v>
      </c>
      <c r="AF171" s="136">
        <f t="shared" si="43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44"/>
        <v>0.6</v>
      </c>
      <c r="D172" s="136">
        <f t="shared" si="44"/>
        <v>0.6</v>
      </c>
      <c r="E172" s="136">
        <f t="shared" si="44"/>
        <v>0.6</v>
      </c>
      <c r="F172" s="136">
        <f t="shared" si="44"/>
        <v>0.6</v>
      </c>
      <c r="G172" s="136">
        <f t="shared" si="44"/>
        <v>0.6</v>
      </c>
      <c r="H172" s="136">
        <f t="shared" si="44"/>
        <v>0.6</v>
      </c>
      <c r="I172" s="136">
        <f t="shared" si="44"/>
        <v>0.6</v>
      </c>
      <c r="J172" s="136">
        <f t="shared" si="44"/>
        <v>0.6</v>
      </c>
      <c r="K172" s="136">
        <f t="shared" si="44"/>
        <v>0.6</v>
      </c>
      <c r="L172" s="136">
        <f t="shared" si="44"/>
        <v>0.6</v>
      </c>
      <c r="M172" s="136">
        <f t="shared" si="44"/>
        <v>0.6</v>
      </c>
      <c r="N172" s="136">
        <f t="shared" si="44"/>
        <v>0.6</v>
      </c>
      <c r="O172" s="136">
        <f t="shared" si="44"/>
        <v>0.6</v>
      </c>
      <c r="P172" s="136">
        <f t="shared" si="44"/>
        <v>0.6</v>
      </c>
      <c r="Q172" s="136">
        <f t="shared" si="44"/>
        <v>0.6</v>
      </c>
      <c r="R172" s="136">
        <f t="shared" si="39"/>
        <v>0.6</v>
      </c>
      <c r="S172" s="136">
        <f t="shared" si="39"/>
        <v>0.6</v>
      </c>
      <c r="T172" s="136">
        <f t="shared" si="39"/>
        <v>0.6</v>
      </c>
      <c r="U172" s="136">
        <f t="shared" si="39"/>
        <v>0.6</v>
      </c>
      <c r="V172" s="136">
        <f t="shared" si="39"/>
        <v>0.6</v>
      </c>
      <c r="W172" s="136">
        <f t="shared" si="39"/>
        <v>0.6</v>
      </c>
      <c r="X172" s="136">
        <f t="shared" si="43"/>
        <v>0.6</v>
      </c>
      <c r="Y172" s="136">
        <f t="shared" si="43"/>
        <v>0.6</v>
      </c>
      <c r="Z172" s="136">
        <f t="shared" si="43"/>
        <v>0.6</v>
      </c>
      <c r="AA172" s="136">
        <f t="shared" si="43"/>
        <v>0.6</v>
      </c>
      <c r="AB172" s="136">
        <f t="shared" si="43"/>
        <v>0.6</v>
      </c>
      <c r="AC172" s="136">
        <f t="shared" si="43"/>
        <v>0.6</v>
      </c>
      <c r="AD172" s="136">
        <f t="shared" si="43"/>
        <v>0.6</v>
      </c>
      <c r="AE172" s="136">
        <f t="shared" si="43"/>
        <v>0.6</v>
      </c>
      <c r="AF172" s="136">
        <f t="shared" si="43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44"/>
        <v>0.35</v>
      </c>
      <c r="D173" s="136">
        <f t="shared" si="44"/>
        <v>0.35</v>
      </c>
      <c r="E173" s="136">
        <f t="shared" si="44"/>
        <v>0.35</v>
      </c>
      <c r="F173" s="136">
        <f t="shared" si="44"/>
        <v>0.35</v>
      </c>
      <c r="G173" s="136">
        <f t="shared" si="44"/>
        <v>0.35</v>
      </c>
      <c r="H173" s="136">
        <f t="shared" si="44"/>
        <v>0.35</v>
      </c>
      <c r="I173" s="136">
        <f t="shared" si="44"/>
        <v>0.35</v>
      </c>
      <c r="J173" s="136">
        <f t="shared" si="44"/>
        <v>0.35</v>
      </c>
      <c r="K173" s="136">
        <f t="shared" si="44"/>
        <v>0.35</v>
      </c>
      <c r="L173" s="136">
        <f t="shared" si="44"/>
        <v>0.35</v>
      </c>
      <c r="M173" s="136">
        <f t="shared" si="44"/>
        <v>0.35</v>
      </c>
      <c r="N173" s="136">
        <f t="shared" si="44"/>
        <v>0.35</v>
      </c>
      <c r="O173" s="136">
        <f t="shared" si="44"/>
        <v>0.35</v>
      </c>
      <c r="P173" s="136">
        <f t="shared" si="44"/>
        <v>0.35</v>
      </c>
      <c r="Q173" s="136">
        <f t="shared" si="44"/>
        <v>0.35</v>
      </c>
      <c r="R173" s="136">
        <f t="shared" si="39"/>
        <v>0.35</v>
      </c>
      <c r="S173" s="136">
        <f t="shared" si="39"/>
        <v>0.35</v>
      </c>
      <c r="T173" s="136">
        <f t="shared" si="39"/>
        <v>0.35</v>
      </c>
      <c r="U173" s="136">
        <f t="shared" si="39"/>
        <v>0.35</v>
      </c>
      <c r="V173" s="136">
        <f t="shared" si="39"/>
        <v>0.35</v>
      </c>
      <c r="W173" s="136">
        <f t="shared" si="39"/>
        <v>0.35</v>
      </c>
      <c r="X173" s="136">
        <f t="shared" si="43"/>
        <v>0.35</v>
      </c>
      <c r="Y173" s="136">
        <f t="shared" si="43"/>
        <v>0.35</v>
      </c>
      <c r="Z173" s="136">
        <f t="shared" si="43"/>
        <v>0.35</v>
      </c>
      <c r="AA173" s="136">
        <f t="shared" si="43"/>
        <v>0.35</v>
      </c>
      <c r="AB173" s="136">
        <f t="shared" si="43"/>
        <v>0.35</v>
      </c>
      <c r="AC173" s="136">
        <f t="shared" si="43"/>
        <v>0.35</v>
      </c>
      <c r="AD173" s="136">
        <f t="shared" si="43"/>
        <v>0.35</v>
      </c>
      <c r="AE173" s="136">
        <f t="shared" si="43"/>
        <v>0.35</v>
      </c>
      <c r="AF173" s="136">
        <f t="shared" si="43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44"/>
        <v>0.28999999999999998</v>
      </c>
      <c r="D174" s="136">
        <f t="shared" si="44"/>
        <v>0.28999999999999998</v>
      </c>
      <c r="E174" s="136">
        <f t="shared" si="44"/>
        <v>0.28999999999999998</v>
      </c>
      <c r="F174" s="136">
        <f t="shared" si="44"/>
        <v>0.28999999999999998</v>
      </c>
      <c r="G174" s="136">
        <f t="shared" si="44"/>
        <v>0.28999999999999998</v>
      </c>
      <c r="H174" s="136">
        <f t="shared" si="44"/>
        <v>0.28999999999999998</v>
      </c>
      <c r="I174" s="136">
        <f t="shared" si="44"/>
        <v>0.28999999999999998</v>
      </c>
      <c r="J174" s="136">
        <f t="shared" si="44"/>
        <v>0.28999999999999998</v>
      </c>
      <c r="K174" s="136">
        <f t="shared" si="44"/>
        <v>0.28999999999999998</v>
      </c>
      <c r="L174" s="136">
        <f t="shared" si="44"/>
        <v>0.28999999999999998</v>
      </c>
      <c r="M174" s="136">
        <f t="shared" si="44"/>
        <v>0.28999999999999998</v>
      </c>
      <c r="N174" s="136">
        <f t="shared" si="44"/>
        <v>0.28999999999999998</v>
      </c>
      <c r="O174" s="136">
        <f t="shared" si="44"/>
        <v>0.28999999999999998</v>
      </c>
      <c r="P174" s="136">
        <f t="shared" si="44"/>
        <v>0.28999999999999998</v>
      </c>
      <c r="Q174" s="136">
        <f t="shared" si="44"/>
        <v>0.28999999999999998</v>
      </c>
      <c r="R174" s="136">
        <f t="shared" si="39"/>
        <v>0.28999999999999998</v>
      </c>
      <c r="S174" s="136">
        <f t="shared" si="39"/>
        <v>0.28999999999999998</v>
      </c>
      <c r="T174" s="136">
        <f t="shared" si="39"/>
        <v>0.28999999999999998</v>
      </c>
      <c r="U174" s="136">
        <f t="shared" si="39"/>
        <v>0.28999999999999998</v>
      </c>
      <c r="V174" s="136">
        <f t="shared" si="39"/>
        <v>0.28999999999999998</v>
      </c>
      <c r="W174" s="136">
        <f t="shared" si="39"/>
        <v>0.28999999999999998</v>
      </c>
      <c r="X174" s="136">
        <f t="shared" si="43"/>
        <v>0.28999999999999998</v>
      </c>
      <c r="Y174" s="136">
        <f t="shared" si="43"/>
        <v>0.28999999999999998</v>
      </c>
      <c r="Z174" s="136">
        <f t="shared" si="43"/>
        <v>0.28999999999999998</v>
      </c>
      <c r="AA174" s="136">
        <f t="shared" si="43"/>
        <v>0.28999999999999998</v>
      </c>
      <c r="AB174" s="136">
        <f t="shared" si="43"/>
        <v>0.28999999999999998</v>
      </c>
      <c r="AC174" s="136">
        <f t="shared" si="43"/>
        <v>0.28999999999999998</v>
      </c>
      <c r="AD174" s="136">
        <f t="shared" si="43"/>
        <v>0.28999999999999998</v>
      </c>
      <c r="AE174" s="136">
        <f t="shared" si="43"/>
        <v>0.28999999999999998</v>
      </c>
      <c r="AF174" s="136">
        <f t="shared" si="43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44"/>
        <v>0.06</v>
      </c>
      <c r="D175" s="136">
        <f t="shared" si="44"/>
        <v>0.06</v>
      </c>
      <c r="E175" s="136">
        <f t="shared" si="44"/>
        <v>0.06</v>
      </c>
      <c r="F175" s="136">
        <f t="shared" si="44"/>
        <v>0.06</v>
      </c>
      <c r="G175" s="136">
        <f t="shared" si="44"/>
        <v>0.06</v>
      </c>
      <c r="H175" s="136">
        <f t="shared" si="44"/>
        <v>0.06</v>
      </c>
      <c r="I175" s="136">
        <f t="shared" si="44"/>
        <v>0.06</v>
      </c>
      <c r="J175" s="136">
        <f t="shared" si="44"/>
        <v>0.06</v>
      </c>
      <c r="K175" s="136">
        <f t="shared" si="44"/>
        <v>0.06</v>
      </c>
      <c r="L175" s="136">
        <f t="shared" si="44"/>
        <v>0.06</v>
      </c>
      <c r="M175" s="136">
        <f t="shared" si="44"/>
        <v>0.06</v>
      </c>
      <c r="N175" s="136">
        <f t="shared" si="44"/>
        <v>0.06</v>
      </c>
      <c r="O175" s="136">
        <f t="shared" si="44"/>
        <v>0.06</v>
      </c>
      <c r="P175" s="136">
        <f t="shared" si="44"/>
        <v>0.06</v>
      </c>
      <c r="Q175" s="136">
        <f t="shared" si="44"/>
        <v>0.06</v>
      </c>
      <c r="R175" s="136">
        <f t="shared" si="39"/>
        <v>0.06</v>
      </c>
      <c r="S175" s="136">
        <f t="shared" si="39"/>
        <v>0.06</v>
      </c>
      <c r="T175" s="136">
        <f t="shared" si="39"/>
        <v>0.06</v>
      </c>
      <c r="U175" s="136">
        <f t="shared" si="39"/>
        <v>0.06</v>
      </c>
      <c r="V175" s="136">
        <f t="shared" si="39"/>
        <v>0.06</v>
      </c>
      <c r="W175" s="136">
        <f t="shared" si="39"/>
        <v>0.06</v>
      </c>
      <c r="X175" s="136">
        <f t="shared" si="43"/>
        <v>0.06</v>
      </c>
      <c r="Y175" s="136">
        <f t="shared" si="43"/>
        <v>0.06</v>
      </c>
      <c r="Z175" s="136">
        <f t="shared" si="43"/>
        <v>0.06</v>
      </c>
      <c r="AA175" s="136">
        <f t="shared" si="43"/>
        <v>0.06</v>
      </c>
      <c r="AB175" s="136">
        <f t="shared" si="43"/>
        <v>0.06</v>
      </c>
      <c r="AC175" s="136">
        <f t="shared" si="43"/>
        <v>0.06</v>
      </c>
      <c r="AD175" s="136">
        <f t="shared" si="43"/>
        <v>0.06</v>
      </c>
      <c r="AE175" s="136">
        <f t="shared" si="43"/>
        <v>0.06</v>
      </c>
      <c r="AF175" s="136">
        <f t="shared" si="43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44"/>
        <v>0.11</v>
      </c>
      <c r="D176" s="136">
        <f t="shared" si="44"/>
        <v>0.11</v>
      </c>
      <c r="E176" s="136">
        <f t="shared" si="44"/>
        <v>0.11</v>
      </c>
      <c r="F176" s="136">
        <f t="shared" si="44"/>
        <v>0.11</v>
      </c>
      <c r="G176" s="136">
        <f t="shared" si="44"/>
        <v>0.11</v>
      </c>
      <c r="H176" s="136">
        <f t="shared" si="44"/>
        <v>0.11</v>
      </c>
      <c r="I176" s="136">
        <f t="shared" si="44"/>
        <v>0.11</v>
      </c>
      <c r="J176" s="136">
        <f t="shared" si="44"/>
        <v>0.11</v>
      </c>
      <c r="K176" s="136">
        <f t="shared" si="44"/>
        <v>0.11</v>
      </c>
      <c r="L176" s="136">
        <f t="shared" si="44"/>
        <v>0.11</v>
      </c>
      <c r="M176" s="136">
        <f t="shared" si="44"/>
        <v>0.11</v>
      </c>
      <c r="N176" s="136">
        <f t="shared" si="44"/>
        <v>0.11</v>
      </c>
      <c r="O176" s="136">
        <f t="shared" si="44"/>
        <v>0.11</v>
      </c>
      <c r="P176" s="136">
        <f t="shared" si="44"/>
        <v>0.11</v>
      </c>
      <c r="Q176" s="136">
        <f t="shared" si="44"/>
        <v>0.11</v>
      </c>
      <c r="R176" s="136">
        <f t="shared" si="39"/>
        <v>0.11</v>
      </c>
      <c r="S176" s="136">
        <f t="shared" si="39"/>
        <v>0.11</v>
      </c>
      <c r="T176" s="136">
        <f t="shared" si="39"/>
        <v>0.11</v>
      </c>
      <c r="U176" s="136">
        <f t="shared" si="39"/>
        <v>0.11</v>
      </c>
      <c r="V176" s="136">
        <f t="shared" si="39"/>
        <v>0.11</v>
      </c>
      <c r="W176" s="136">
        <f t="shared" si="39"/>
        <v>0.11</v>
      </c>
      <c r="X176" s="136">
        <f t="shared" si="43"/>
        <v>0.11</v>
      </c>
      <c r="Y176" s="136">
        <f t="shared" si="43"/>
        <v>0.11</v>
      </c>
      <c r="Z176" s="136">
        <f t="shared" si="43"/>
        <v>0.11</v>
      </c>
      <c r="AA176" s="136">
        <f t="shared" si="43"/>
        <v>0.11</v>
      </c>
      <c r="AB176" s="136">
        <f t="shared" si="43"/>
        <v>0.11</v>
      </c>
      <c r="AC176" s="136">
        <f t="shared" si="43"/>
        <v>0.11</v>
      </c>
      <c r="AD176" s="136">
        <f t="shared" si="43"/>
        <v>0.11</v>
      </c>
      <c r="AE176" s="136">
        <f t="shared" si="43"/>
        <v>0.11</v>
      </c>
      <c r="AF176" s="136">
        <f t="shared" si="43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44"/>
        <v>0.1</v>
      </c>
      <c r="D177" s="136">
        <f t="shared" si="44"/>
        <v>0.1</v>
      </c>
      <c r="E177" s="136">
        <f t="shared" si="44"/>
        <v>0.1</v>
      </c>
      <c r="F177" s="136">
        <f t="shared" si="44"/>
        <v>0.1</v>
      </c>
      <c r="G177" s="136">
        <f t="shared" si="44"/>
        <v>0.1</v>
      </c>
      <c r="H177" s="136">
        <f t="shared" si="44"/>
        <v>0.1</v>
      </c>
      <c r="I177" s="136">
        <f t="shared" si="44"/>
        <v>0.1</v>
      </c>
      <c r="J177" s="136">
        <f t="shared" si="44"/>
        <v>0.1</v>
      </c>
      <c r="K177" s="136">
        <f t="shared" si="44"/>
        <v>0.1</v>
      </c>
      <c r="L177" s="136">
        <f t="shared" si="44"/>
        <v>0.1</v>
      </c>
      <c r="M177" s="136">
        <f t="shared" si="44"/>
        <v>0.1</v>
      </c>
      <c r="N177" s="136">
        <f t="shared" si="44"/>
        <v>0.1</v>
      </c>
      <c r="O177" s="136">
        <f t="shared" si="44"/>
        <v>0.1</v>
      </c>
      <c r="P177" s="136">
        <f t="shared" si="44"/>
        <v>0.1</v>
      </c>
      <c r="Q177" s="136">
        <f t="shared" si="44"/>
        <v>0.1</v>
      </c>
      <c r="R177" s="136">
        <f t="shared" si="39"/>
        <v>0.1</v>
      </c>
      <c r="S177" s="136">
        <f t="shared" si="39"/>
        <v>0.1</v>
      </c>
      <c r="T177" s="136">
        <f t="shared" si="39"/>
        <v>0.1</v>
      </c>
      <c r="U177" s="136">
        <f t="shared" si="39"/>
        <v>0.1</v>
      </c>
      <c r="V177" s="136">
        <f t="shared" si="39"/>
        <v>0.1</v>
      </c>
      <c r="W177" s="136">
        <f t="shared" si="39"/>
        <v>0.1</v>
      </c>
      <c r="X177" s="136">
        <f t="shared" si="43"/>
        <v>0.1</v>
      </c>
      <c r="Y177" s="136">
        <f t="shared" si="43"/>
        <v>0.1</v>
      </c>
      <c r="Z177" s="136">
        <f t="shared" si="43"/>
        <v>0.1</v>
      </c>
      <c r="AA177" s="136">
        <f t="shared" si="43"/>
        <v>0.1</v>
      </c>
      <c r="AB177" s="136">
        <f t="shared" si="43"/>
        <v>0.1</v>
      </c>
      <c r="AC177" s="136">
        <f t="shared" si="43"/>
        <v>0.1</v>
      </c>
      <c r="AD177" s="136">
        <f t="shared" si="43"/>
        <v>0.1</v>
      </c>
      <c r="AE177" s="136">
        <f t="shared" si="43"/>
        <v>0.1</v>
      </c>
      <c r="AF177" s="136">
        <f t="shared" si="43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44"/>
        <v>0.09</v>
      </c>
      <c r="D178" s="136">
        <f t="shared" si="44"/>
        <v>0.09</v>
      </c>
      <c r="E178" s="136">
        <f t="shared" si="44"/>
        <v>0.09</v>
      </c>
      <c r="F178" s="136">
        <f t="shared" si="44"/>
        <v>0.09</v>
      </c>
      <c r="G178" s="136">
        <f t="shared" si="44"/>
        <v>0.09</v>
      </c>
      <c r="H178" s="136">
        <f t="shared" si="44"/>
        <v>0.09</v>
      </c>
      <c r="I178" s="136">
        <f t="shared" si="44"/>
        <v>0.09</v>
      </c>
      <c r="J178" s="136">
        <f t="shared" si="44"/>
        <v>0.09</v>
      </c>
      <c r="K178" s="136">
        <f t="shared" si="44"/>
        <v>0.09</v>
      </c>
      <c r="L178" s="136">
        <f t="shared" si="44"/>
        <v>0.09</v>
      </c>
      <c r="M178" s="136">
        <f t="shared" si="44"/>
        <v>0.09</v>
      </c>
      <c r="N178" s="136">
        <f t="shared" si="44"/>
        <v>0.09</v>
      </c>
      <c r="O178" s="136">
        <f t="shared" si="44"/>
        <v>0.09</v>
      </c>
      <c r="P178" s="136">
        <f t="shared" si="44"/>
        <v>0.09</v>
      </c>
      <c r="Q178" s="136">
        <f t="shared" si="44"/>
        <v>0.09</v>
      </c>
      <c r="R178" s="136">
        <f t="shared" si="39"/>
        <v>0.09</v>
      </c>
      <c r="S178" s="136">
        <f t="shared" si="39"/>
        <v>0.09</v>
      </c>
      <c r="T178" s="136">
        <f t="shared" si="39"/>
        <v>0.09</v>
      </c>
      <c r="U178" s="136">
        <f t="shared" si="39"/>
        <v>0.09</v>
      </c>
      <c r="V178" s="136">
        <f t="shared" si="39"/>
        <v>0.09</v>
      </c>
      <c r="W178" s="136">
        <f t="shared" si="39"/>
        <v>0.09</v>
      </c>
      <c r="X178" s="136">
        <f t="shared" si="43"/>
        <v>0.09</v>
      </c>
      <c r="Y178" s="136">
        <f t="shared" si="43"/>
        <v>0.09</v>
      </c>
      <c r="Z178" s="136">
        <f t="shared" si="43"/>
        <v>0.09</v>
      </c>
      <c r="AA178" s="136">
        <f t="shared" si="43"/>
        <v>0.09</v>
      </c>
      <c r="AB178" s="136">
        <f t="shared" si="43"/>
        <v>0.09</v>
      </c>
      <c r="AC178" s="136">
        <f t="shared" si="43"/>
        <v>0.09</v>
      </c>
      <c r="AD178" s="136">
        <f t="shared" si="43"/>
        <v>0.09</v>
      </c>
      <c r="AE178" s="136">
        <f t="shared" si="43"/>
        <v>0.09</v>
      </c>
      <c r="AF178" s="136">
        <f t="shared" si="43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44"/>
        <v>0.04</v>
      </c>
      <c r="D179" s="136">
        <f t="shared" si="44"/>
        <v>0.04</v>
      </c>
      <c r="E179" s="136">
        <f t="shared" si="44"/>
        <v>0.04</v>
      </c>
      <c r="F179" s="136">
        <f t="shared" si="44"/>
        <v>0.04</v>
      </c>
      <c r="G179" s="136">
        <f t="shared" si="44"/>
        <v>0.04</v>
      </c>
      <c r="H179" s="136">
        <f t="shared" si="44"/>
        <v>0.04</v>
      </c>
      <c r="I179" s="136">
        <f t="shared" si="44"/>
        <v>0.04</v>
      </c>
      <c r="J179" s="136">
        <f t="shared" si="44"/>
        <v>0.04</v>
      </c>
      <c r="K179" s="136">
        <f t="shared" si="44"/>
        <v>0.04</v>
      </c>
      <c r="L179" s="136">
        <f t="shared" si="44"/>
        <v>0.04</v>
      </c>
      <c r="M179" s="136">
        <f t="shared" si="44"/>
        <v>0.04</v>
      </c>
      <c r="N179" s="136">
        <f t="shared" si="44"/>
        <v>0.04</v>
      </c>
      <c r="O179" s="136">
        <f t="shared" si="44"/>
        <v>0.04</v>
      </c>
      <c r="P179" s="136">
        <f t="shared" si="44"/>
        <v>0.04</v>
      </c>
      <c r="Q179" s="136">
        <f t="shared" si="44"/>
        <v>0.04</v>
      </c>
      <c r="R179" s="136">
        <f t="shared" si="39"/>
        <v>0.04</v>
      </c>
      <c r="S179" s="136">
        <f t="shared" si="39"/>
        <v>0.04</v>
      </c>
      <c r="T179" s="136">
        <f t="shared" si="39"/>
        <v>0.04</v>
      </c>
      <c r="U179" s="136">
        <f t="shared" si="39"/>
        <v>0.04</v>
      </c>
      <c r="V179" s="136">
        <f t="shared" si="39"/>
        <v>0.04</v>
      </c>
      <c r="W179" s="136">
        <f t="shared" si="39"/>
        <v>0.04</v>
      </c>
      <c r="X179" s="136">
        <f t="shared" si="43"/>
        <v>0.04</v>
      </c>
      <c r="Y179" s="136">
        <f t="shared" si="43"/>
        <v>0.04</v>
      </c>
      <c r="Z179" s="136">
        <f t="shared" si="43"/>
        <v>0.04</v>
      </c>
      <c r="AA179" s="136">
        <f t="shared" si="43"/>
        <v>0.04</v>
      </c>
      <c r="AB179" s="136">
        <f t="shared" si="43"/>
        <v>0.04</v>
      </c>
      <c r="AC179" s="136">
        <f t="shared" si="43"/>
        <v>0.04</v>
      </c>
      <c r="AD179" s="136">
        <f t="shared" si="43"/>
        <v>0.04</v>
      </c>
      <c r="AE179" s="136">
        <f t="shared" si="43"/>
        <v>0.04</v>
      </c>
      <c r="AF179" s="136">
        <f t="shared" si="43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44"/>
        <v>2.3E-2</v>
      </c>
      <c r="E180" s="136">
        <f t="shared" si="44"/>
        <v>2.3E-2</v>
      </c>
      <c r="F180" s="136">
        <f t="shared" si="44"/>
        <v>2.3E-2</v>
      </c>
      <c r="G180" s="136">
        <f t="shared" si="44"/>
        <v>2.3E-2</v>
      </c>
      <c r="H180" s="136">
        <f t="shared" si="44"/>
        <v>2.3E-2</v>
      </c>
      <c r="I180" s="136">
        <f t="shared" si="44"/>
        <v>2.3E-2</v>
      </c>
      <c r="J180" s="136">
        <f t="shared" si="44"/>
        <v>2.3E-2</v>
      </c>
      <c r="K180" s="136">
        <f t="shared" si="44"/>
        <v>2.3E-2</v>
      </c>
      <c r="L180" s="136">
        <f t="shared" si="44"/>
        <v>2.3E-2</v>
      </c>
      <c r="M180" s="136">
        <f t="shared" si="44"/>
        <v>2.3E-2</v>
      </c>
      <c r="N180" s="136">
        <f t="shared" si="44"/>
        <v>2.3E-2</v>
      </c>
      <c r="O180" s="136">
        <f t="shared" si="44"/>
        <v>2.3E-2</v>
      </c>
      <c r="P180" s="136">
        <f t="shared" si="44"/>
        <v>2.3E-2</v>
      </c>
      <c r="Q180" s="136">
        <f t="shared" si="44"/>
        <v>2.3E-2</v>
      </c>
      <c r="R180" s="136">
        <f t="shared" si="39"/>
        <v>2.3E-2</v>
      </c>
      <c r="S180" s="136">
        <f t="shared" si="39"/>
        <v>2.3E-2</v>
      </c>
      <c r="T180" s="136">
        <f t="shared" si="39"/>
        <v>2.3E-2</v>
      </c>
      <c r="U180" s="136">
        <f t="shared" si="39"/>
        <v>2.3E-2</v>
      </c>
      <c r="V180" s="136">
        <f t="shared" si="39"/>
        <v>2.3E-2</v>
      </c>
      <c r="W180" s="136">
        <f t="shared" si="39"/>
        <v>2.3E-2</v>
      </c>
      <c r="X180" s="136">
        <f t="shared" si="43"/>
        <v>2.3E-2</v>
      </c>
      <c r="Y180" s="136">
        <f t="shared" si="43"/>
        <v>2.3E-2</v>
      </c>
      <c r="Z180" s="136">
        <f t="shared" si="43"/>
        <v>2.3E-2</v>
      </c>
      <c r="AA180" s="136">
        <f t="shared" si="43"/>
        <v>2.3E-2</v>
      </c>
      <c r="AB180" s="136">
        <f t="shared" si="43"/>
        <v>2.3E-2</v>
      </c>
      <c r="AC180" s="136">
        <f t="shared" si="43"/>
        <v>2.3E-2</v>
      </c>
      <c r="AD180" s="136">
        <f t="shared" si="43"/>
        <v>2.3E-2</v>
      </c>
      <c r="AE180" s="136">
        <f t="shared" si="43"/>
        <v>2.3E-2</v>
      </c>
      <c r="AF180" s="136">
        <f t="shared" si="43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45">SUM(C95:C180)</f>
        <v>195.60600000000002</v>
      </c>
      <c r="D181" s="141">
        <f t="shared" si="45"/>
        <v>195.60600000000002</v>
      </c>
      <c r="E181" s="141">
        <f t="shared" si="45"/>
        <v>195.60600000000002</v>
      </c>
      <c r="F181" s="141">
        <f t="shared" si="45"/>
        <v>195.60600000000002</v>
      </c>
      <c r="G181" s="141">
        <f t="shared" si="45"/>
        <v>195.60600000000002</v>
      </c>
      <c r="H181" s="141">
        <f t="shared" si="45"/>
        <v>195.60600000000002</v>
      </c>
      <c r="I181" s="141">
        <f t="shared" si="45"/>
        <v>193.00600000000006</v>
      </c>
      <c r="J181" s="141">
        <f t="shared" si="45"/>
        <v>193.00600000000006</v>
      </c>
      <c r="K181" s="141">
        <f t="shared" si="45"/>
        <v>193.00600000000006</v>
      </c>
      <c r="L181" s="141">
        <f t="shared" si="45"/>
        <v>193.00600000000006</v>
      </c>
      <c r="M181" s="141">
        <f t="shared" si="45"/>
        <v>193.00600000000006</v>
      </c>
      <c r="N181" s="141">
        <f t="shared" si="45"/>
        <v>193.00600000000006</v>
      </c>
      <c r="O181" s="141">
        <f t="shared" si="45"/>
        <v>193.00600000000006</v>
      </c>
      <c r="P181" s="141">
        <f t="shared" si="45"/>
        <v>193.00600000000006</v>
      </c>
      <c r="Q181" s="141">
        <f t="shared" si="45"/>
        <v>193.00600000000006</v>
      </c>
      <c r="R181" s="141">
        <f t="shared" si="45"/>
        <v>193.00600000000006</v>
      </c>
      <c r="S181" s="141">
        <f t="shared" si="45"/>
        <v>193.00600000000006</v>
      </c>
      <c r="T181" s="141">
        <f t="shared" si="45"/>
        <v>193.00600000000006</v>
      </c>
      <c r="U181" s="141">
        <f t="shared" si="45"/>
        <v>193.00600000000006</v>
      </c>
      <c r="V181" s="141">
        <f t="shared" si="45"/>
        <v>193.00600000000006</v>
      </c>
      <c r="W181" s="141">
        <f t="shared" si="45"/>
        <v>193.00600000000006</v>
      </c>
      <c r="X181" s="141">
        <f t="shared" si="45"/>
        <v>193.00600000000006</v>
      </c>
      <c r="Y181" s="141">
        <f t="shared" si="45"/>
        <v>193.00600000000006</v>
      </c>
      <c r="Z181" s="141">
        <f t="shared" si="45"/>
        <v>193.00600000000006</v>
      </c>
      <c r="AA181" s="141">
        <f t="shared" si="45"/>
        <v>193.00600000000006</v>
      </c>
      <c r="AB181" s="141">
        <f t="shared" si="45"/>
        <v>193.00600000000006</v>
      </c>
      <c r="AC181" s="141">
        <f t="shared" si="45"/>
        <v>193.00600000000006</v>
      </c>
      <c r="AD181" s="141">
        <f t="shared" si="45"/>
        <v>193.00600000000006</v>
      </c>
      <c r="AE181" s="141">
        <f t="shared" si="45"/>
        <v>193.00600000000006</v>
      </c>
      <c r="AF181" s="141">
        <f t="shared" si="45"/>
        <v>193.00600000000006</v>
      </c>
      <c r="AG181" s="142">
        <f t="shared" si="45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46">B183</f>
        <v>0.3</v>
      </c>
      <c r="D183" s="143">
        <f t="shared" si="46"/>
        <v>0.3</v>
      </c>
      <c r="E183" s="143">
        <f t="shared" si="46"/>
        <v>0.3</v>
      </c>
      <c r="F183" s="143">
        <f t="shared" si="46"/>
        <v>0.3</v>
      </c>
      <c r="G183" s="143">
        <f t="shared" si="46"/>
        <v>0.3</v>
      </c>
      <c r="H183" s="143">
        <f t="shared" si="46"/>
        <v>0.3</v>
      </c>
      <c r="I183" s="143">
        <f t="shared" si="46"/>
        <v>0.3</v>
      </c>
      <c r="J183" s="143">
        <f t="shared" si="46"/>
        <v>0.3</v>
      </c>
      <c r="K183" s="143">
        <f t="shared" si="46"/>
        <v>0.3</v>
      </c>
      <c r="L183" s="143">
        <f t="shared" si="46"/>
        <v>0.3</v>
      </c>
      <c r="M183" s="143">
        <f t="shared" si="46"/>
        <v>0.3</v>
      </c>
      <c r="N183" s="143">
        <f t="shared" si="46"/>
        <v>0.3</v>
      </c>
      <c r="O183" s="143">
        <f t="shared" si="46"/>
        <v>0.3</v>
      </c>
      <c r="P183" s="143">
        <f t="shared" si="46"/>
        <v>0.3</v>
      </c>
      <c r="Q183" s="143">
        <f t="shared" si="46"/>
        <v>0.3</v>
      </c>
      <c r="R183" s="143">
        <f t="shared" si="46"/>
        <v>0.3</v>
      </c>
      <c r="S183" s="143">
        <f t="shared" ref="S183:AF188" si="47">R183</f>
        <v>0.3</v>
      </c>
      <c r="T183" s="143">
        <f t="shared" si="47"/>
        <v>0.3</v>
      </c>
      <c r="U183" s="143">
        <f t="shared" si="47"/>
        <v>0.3</v>
      </c>
      <c r="V183" s="143">
        <f t="shared" si="47"/>
        <v>0.3</v>
      </c>
      <c r="W183" s="143">
        <f t="shared" si="47"/>
        <v>0.3</v>
      </c>
      <c r="X183" s="143">
        <f t="shared" si="47"/>
        <v>0.3</v>
      </c>
      <c r="Y183" s="143">
        <f t="shared" si="47"/>
        <v>0.3</v>
      </c>
      <c r="Z183" s="143">
        <f t="shared" si="47"/>
        <v>0.3</v>
      </c>
      <c r="AA183" s="143">
        <f t="shared" si="47"/>
        <v>0.3</v>
      </c>
      <c r="AB183" s="143">
        <f t="shared" si="47"/>
        <v>0.3</v>
      </c>
      <c r="AC183" s="143">
        <f t="shared" si="47"/>
        <v>0.3</v>
      </c>
      <c r="AD183" s="143">
        <f t="shared" si="47"/>
        <v>0.3</v>
      </c>
      <c r="AE183" s="143">
        <f t="shared" si="47"/>
        <v>0.3</v>
      </c>
      <c r="AF183" s="143">
        <f t="shared" si="47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46"/>
        <v>0.4</v>
      </c>
      <c r="D184" s="136">
        <f t="shared" si="46"/>
        <v>0.4</v>
      </c>
      <c r="E184" s="136">
        <f t="shared" si="46"/>
        <v>0.4</v>
      </c>
      <c r="F184" s="136">
        <f t="shared" si="46"/>
        <v>0.4</v>
      </c>
      <c r="G184" s="136">
        <f t="shared" si="46"/>
        <v>0.4</v>
      </c>
      <c r="H184" s="136">
        <f t="shared" si="46"/>
        <v>0.4</v>
      </c>
      <c r="I184" s="136">
        <f t="shared" si="46"/>
        <v>0.4</v>
      </c>
      <c r="J184" s="136">
        <f t="shared" si="46"/>
        <v>0.4</v>
      </c>
      <c r="K184" s="136">
        <f t="shared" si="46"/>
        <v>0.4</v>
      </c>
      <c r="L184" s="136">
        <f t="shared" si="46"/>
        <v>0.4</v>
      </c>
      <c r="M184" s="136">
        <f t="shared" si="46"/>
        <v>0.4</v>
      </c>
      <c r="N184" s="136">
        <f t="shared" si="46"/>
        <v>0.4</v>
      </c>
      <c r="O184" s="136">
        <f t="shared" si="46"/>
        <v>0.4</v>
      </c>
      <c r="P184" s="136">
        <f t="shared" si="46"/>
        <v>0.4</v>
      </c>
      <c r="Q184" s="136">
        <f t="shared" si="46"/>
        <v>0.4</v>
      </c>
      <c r="R184" s="136">
        <f t="shared" si="46"/>
        <v>0.4</v>
      </c>
      <c r="S184" s="136">
        <f t="shared" si="47"/>
        <v>0.4</v>
      </c>
      <c r="T184" s="136">
        <f t="shared" si="47"/>
        <v>0.4</v>
      </c>
      <c r="U184" s="136">
        <f t="shared" si="47"/>
        <v>0.4</v>
      </c>
      <c r="V184" s="136">
        <f>U184</f>
        <v>0.4</v>
      </c>
      <c r="W184" s="136">
        <f>V184</f>
        <v>0.4</v>
      </c>
      <c r="X184" s="136">
        <f t="shared" si="47"/>
        <v>0.4</v>
      </c>
      <c r="Y184" s="136">
        <f t="shared" si="47"/>
        <v>0.4</v>
      </c>
      <c r="Z184" s="136">
        <f t="shared" si="47"/>
        <v>0.4</v>
      </c>
      <c r="AA184" s="136">
        <f t="shared" si="47"/>
        <v>0.4</v>
      </c>
      <c r="AB184" s="136">
        <f t="shared" si="47"/>
        <v>0.4</v>
      </c>
      <c r="AC184" s="136">
        <f t="shared" si="47"/>
        <v>0.4</v>
      </c>
      <c r="AD184" s="136">
        <f t="shared" si="47"/>
        <v>0.4</v>
      </c>
      <c r="AE184" s="136">
        <f t="shared" si="47"/>
        <v>0.4</v>
      </c>
      <c r="AF184" s="136">
        <f t="shared" si="47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46"/>
        <v>1.5</v>
      </c>
      <c r="D185" s="136">
        <f t="shared" si="46"/>
        <v>1.5</v>
      </c>
      <c r="E185" s="136">
        <f t="shared" si="46"/>
        <v>1.5</v>
      </c>
      <c r="F185" s="136">
        <f t="shared" si="46"/>
        <v>1.5</v>
      </c>
      <c r="G185" s="136">
        <f t="shared" si="46"/>
        <v>1.5</v>
      </c>
      <c r="H185" s="136">
        <f t="shared" si="46"/>
        <v>1.5</v>
      </c>
      <c r="I185" s="136">
        <f t="shared" si="46"/>
        <v>1.5</v>
      </c>
      <c r="J185" s="136">
        <f t="shared" si="46"/>
        <v>1.5</v>
      </c>
      <c r="K185" s="136">
        <f t="shared" si="46"/>
        <v>1.5</v>
      </c>
      <c r="L185" s="136">
        <f t="shared" si="46"/>
        <v>1.5</v>
      </c>
      <c r="M185" s="136">
        <f t="shared" si="46"/>
        <v>1.5</v>
      </c>
      <c r="N185" s="136">
        <f t="shared" si="46"/>
        <v>1.5</v>
      </c>
      <c r="O185" s="136">
        <f t="shared" si="46"/>
        <v>1.5</v>
      </c>
      <c r="P185" s="136">
        <f t="shared" si="46"/>
        <v>1.5</v>
      </c>
      <c r="Q185" s="136">
        <f t="shared" si="46"/>
        <v>1.5</v>
      </c>
      <c r="R185" s="136">
        <f t="shared" si="46"/>
        <v>1.5</v>
      </c>
      <c r="S185" s="136">
        <f t="shared" si="47"/>
        <v>1.5</v>
      </c>
      <c r="T185" s="136">
        <f t="shared" si="47"/>
        <v>1.5</v>
      </c>
      <c r="U185" s="136">
        <f t="shared" si="47"/>
        <v>1.5</v>
      </c>
      <c r="V185" s="136">
        <f t="shared" si="47"/>
        <v>1.5</v>
      </c>
      <c r="W185" s="136">
        <f t="shared" si="47"/>
        <v>1.5</v>
      </c>
      <c r="X185" s="136">
        <f t="shared" si="47"/>
        <v>1.5</v>
      </c>
      <c r="Y185" s="136">
        <f t="shared" si="47"/>
        <v>1.5</v>
      </c>
      <c r="Z185" s="136">
        <f t="shared" si="47"/>
        <v>1.5</v>
      </c>
      <c r="AA185" s="136">
        <f t="shared" si="47"/>
        <v>1.5</v>
      </c>
      <c r="AB185" s="136">
        <f t="shared" si="47"/>
        <v>1.5</v>
      </c>
      <c r="AC185" s="136">
        <f t="shared" si="47"/>
        <v>1.5</v>
      </c>
      <c r="AD185" s="136">
        <f t="shared" si="47"/>
        <v>1.5</v>
      </c>
      <c r="AE185" s="136">
        <f t="shared" si="47"/>
        <v>1.5</v>
      </c>
      <c r="AF185" s="136">
        <f t="shared" si="47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46"/>
        <v>0.3</v>
      </c>
      <c r="D186" s="136">
        <f t="shared" si="46"/>
        <v>0.3</v>
      </c>
      <c r="E186" s="136">
        <f t="shared" si="46"/>
        <v>0.3</v>
      </c>
      <c r="F186" s="136">
        <f t="shared" si="46"/>
        <v>0.3</v>
      </c>
      <c r="G186" s="136">
        <f t="shared" si="46"/>
        <v>0.3</v>
      </c>
      <c r="H186" s="136">
        <f t="shared" si="46"/>
        <v>0.3</v>
      </c>
      <c r="I186" s="136">
        <f t="shared" si="46"/>
        <v>0.3</v>
      </c>
      <c r="J186" s="136">
        <f t="shared" si="46"/>
        <v>0.3</v>
      </c>
      <c r="K186" s="136">
        <f t="shared" si="46"/>
        <v>0.3</v>
      </c>
      <c r="L186" s="136">
        <f t="shared" si="46"/>
        <v>0.3</v>
      </c>
      <c r="M186" s="136">
        <f t="shared" si="46"/>
        <v>0.3</v>
      </c>
      <c r="N186" s="136">
        <f t="shared" si="46"/>
        <v>0.3</v>
      </c>
      <c r="O186" s="136">
        <f t="shared" si="46"/>
        <v>0.3</v>
      </c>
      <c r="P186" s="136">
        <f t="shared" si="46"/>
        <v>0.3</v>
      </c>
      <c r="Q186" s="136">
        <f t="shared" si="46"/>
        <v>0.3</v>
      </c>
      <c r="R186" s="136">
        <f t="shared" si="46"/>
        <v>0.3</v>
      </c>
      <c r="S186" s="136">
        <f t="shared" si="47"/>
        <v>0.3</v>
      </c>
      <c r="T186" s="136">
        <f t="shared" si="47"/>
        <v>0.3</v>
      </c>
      <c r="U186" s="136">
        <f t="shared" si="47"/>
        <v>0.3</v>
      </c>
      <c r="V186" s="136">
        <f t="shared" si="47"/>
        <v>0.3</v>
      </c>
      <c r="W186" s="136">
        <f t="shared" si="47"/>
        <v>0.3</v>
      </c>
      <c r="X186" s="136">
        <f t="shared" si="47"/>
        <v>0.3</v>
      </c>
      <c r="Y186" s="136">
        <f t="shared" si="47"/>
        <v>0.3</v>
      </c>
      <c r="Z186" s="136">
        <f t="shared" si="47"/>
        <v>0.3</v>
      </c>
      <c r="AA186" s="136">
        <f t="shared" si="47"/>
        <v>0.3</v>
      </c>
      <c r="AB186" s="136">
        <f t="shared" si="47"/>
        <v>0.3</v>
      </c>
      <c r="AC186" s="136">
        <f t="shared" si="47"/>
        <v>0.3</v>
      </c>
      <c r="AD186" s="136">
        <f t="shared" si="47"/>
        <v>0.3</v>
      </c>
      <c r="AE186" s="136">
        <f t="shared" si="47"/>
        <v>0.3</v>
      </c>
      <c r="AF186" s="136">
        <f t="shared" si="47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46"/>
        <v>0.4</v>
      </c>
      <c r="D187" s="136">
        <f t="shared" si="46"/>
        <v>0.4</v>
      </c>
      <c r="E187" s="136">
        <f t="shared" si="46"/>
        <v>0.4</v>
      </c>
      <c r="F187" s="136">
        <f t="shared" si="46"/>
        <v>0.4</v>
      </c>
      <c r="G187" s="136">
        <f t="shared" si="46"/>
        <v>0.4</v>
      </c>
      <c r="H187" s="136">
        <f t="shared" si="46"/>
        <v>0.4</v>
      </c>
      <c r="I187" s="136">
        <f t="shared" si="46"/>
        <v>0.4</v>
      </c>
      <c r="J187" s="136">
        <f t="shared" si="46"/>
        <v>0.4</v>
      </c>
      <c r="K187" s="136">
        <f t="shared" si="46"/>
        <v>0.4</v>
      </c>
      <c r="L187" s="136">
        <f t="shared" si="46"/>
        <v>0.4</v>
      </c>
      <c r="M187" s="136">
        <f t="shared" si="46"/>
        <v>0.4</v>
      </c>
      <c r="N187" s="136">
        <f t="shared" si="46"/>
        <v>0.4</v>
      </c>
      <c r="O187" s="136">
        <f t="shared" si="46"/>
        <v>0.4</v>
      </c>
      <c r="P187" s="136">
        <f t="shared" si="46"/>
        <v>0.4</v>
      </c>
      <c r="Q187" s="136">
        <f t="shared" si="46"/>
        <v>0.4</v>
      </c>
      <c r="R187" s="136">
        <f t="shared" si="46"/>
        <v>0.4</v>
      </c>
      <c r="S187" s="136">
        <f t="shared" si="47"/>
        <v>0.4</v>
      </c>
      <c r="T187" s="136">
        <f t="shared" si="47"/>
        <v>0.4</v>
      </c>
      <c r="U187" s="136">
        <f t="shared" si="47"/>
        <v>0.4</v>
      </c>
      <c r="V187" s="136">
        <f t="shared" si="47"/>
        <v>0.4</v>
      </c>
      <c r="W187" s="136">
        <f t="shared" si="47"/>
        <v>0.4</v>
      </c>
      <c r="X187" s="136">
        <f t="shared" si="47"/>
        <v>0.4</v>
      </c>
      <c r="Y187" s="136">
        <f t="shared" si="47"/>
        <v>0.4</v>
      </c>
      <c r="Z187" s="136">
        <f t="shared" si="47"/>
        <v>0.4</v>
      </c>
      <c r="AA187" s="136">
        <f t="shared" si="47"/>
        <v>0.4</v>
      </c>
      <c r="AB187" s="136">
        <f t="shared" si="47"/>
        <v>0.4</v>
      </c>
      <c r="AC187" s="136">
        <f t="shared" si="47"/>
        <v>0.4</v>
      </c>
      <c r="AD187" s="136">
        <f t="shared" si="47"/>
        <v>0.4</v>
      </c>
      <c r="AE187" s="136">
        <f t="shared" si="47"/>
        <v>0.4</v>
      </c>
      <c r="AF187" s="136">
        <f t="shared" si="47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46"/>
        <v>0.64</v>
      </c>
      <c r="D188" s="146">
        <f t="shared" si="46"/>
        <v>0.64</v>
      </c>
      <c r="E188" s="146">
        <f t="shared" si="46"/>
        <v>0.64</v>
      </c>
      <c r="F188" s="146">
        <f t="shared" si="46"/>
        <v>0.64</v>
      </c>
      <c r="G188" s="146">
        <f t="shared" si="46"/>
        <v>0.64</v>
      </c>
      <c r="H188" s="146">
        <f t="shared" si="46"/>
        <v>0.64</v>
      </c>
      <c r="I188" s="146">
        <f t="shared" si="46"/>
        <v>0.64</v>
      </c>
      <c r="J188" s="146">
        <f t="shared" si="46"/>
        <v>0.64</v>
      </c>
      <c r="K188" s="146">
        <f t="shared" si="46"/>
        <v>0.64</v>
      </c>
      <c r="L188" s="146">
        <f t="shared" si="46"/>
        <v>0.64</v>
      </c>
      <c r="M188" s="146">
        <f t="shared" si="46"/>
        <v>0.64</v>
      </c>
      <c r="N188" s="146">
        <f t="shared" si="46"/>
        <v>0.64</v>
      </c>
      <c r="O188" s="146">
        <f t="shared" si="46"/>
        <v>0.64</v>
      </c>
      <c r="P188" s="146">
        <f t="shared" si="46"/>
        <v>0.64</v>
      </c>
      <c r="Q188" s="146">
        <f t="shared" si="46"/>
        <v>0.64</v>
      </c>
      <c r="R188" s="146">
        <f t="shared" si="46"/>
        <v>0.64</v>
      </c>
      <c r="S188" s="146">
        <f t="shared" si="47"/>
        <v>0.64</v>
      </c>
      <c r="T188" s="146">
        <f t="shared" si="47"/>
        <v>0.64</v>
      </c>
      <c r="U188" s="146">
        <f t="shared" si="47"/>
        <v>0.64</v>
      </c>
      <c r="V188" s="146">
        <f t="shared" si="47"/>
        <v>0.64</v>
      </c>
      <c r="W188" s="146">
        <f t="shared" si="47"/>
        <v>0.64</v>
      </c>
      <c r="X188" s="146">
        <f t="shared" si="47"/>
        <v>0.64</v>
      </c>
      <c r="Y188" s="146">
        <f t="shared" si="47"/>
        <v>0.64</v>
      </c>
      <c r="Z188" s="146">
        <f t="shared" si="47"/>
        <v>0.64</v>
      </c>
      <c r="AA188" s="146">
        <f t="shared" si="47"/>
        <v>0.64</v>
      </c>
      <c r="AB188" s="146">
        <f t="shared" si="47"/>
        <v>0.64</v>
      </c>
      <c r="AC188" s="146">
        <f t="shared" si="47"/>
        <v>0.64</v>
      </c>
      <c r="AD188" s="146">
        <f t="shared" si="47"/>
        <v>0.64</v>
      </c>
      <c r="AE188" s="146">
        <f t="shared" si="47"/>
        <v>0.64</v>
      </c>
      <c r="AF188" s="146">
        <f t="shared" si="47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48">SUM(C183:C188)</f>
        <v>3.54</v>
      </c>
      <c r="D189" s="149">
        <f t="shared" si="48"/>
        <v>3.54</v>
      </c>
      <c r="E189" s="149">
        <f t="shared" si="48"/>
        <v>3.54</v>
      </c>
      <c r="F189" s="149">
        <f t="shared" si="48"/>
        <v>3.54</v>
      </c>
      <c r="G189" s="149">
        <f t="shared" si="48"/>
        <v>3.54</v>
      </c>
      <c r="H189" s="149">
        <f t="shared" si="48"/>
        <v>3.54</v>
      </c>
      <c r="I189" s="149">
        <f t="shared" si="48"/>
        <v>3.54</v>
      </c>
      <c r="J189" s="149">
        <f t="shared" si="48"/>
        <v>3.54</v>
      </c>
      <c r="K189" s="149">
        <f t="shared" si="48"/>
        <v>3.54</v>
      </c>
      <c r="L189" s="149">
        <f>SUM(L183:L188)</f>
        <v>3.54</v>
      </c>
      <c r="M189" s="149">
        <f t="shared" ref="M189:R189" si="49">SUM(M183:M188)</f>
        <v>3.54</v>
      </c>
      <c r="N189" s="149">
        <f t="shared" si="49"/>
        <v>3.54</v>
      </c>
      <c r="O189" s="149">
        <f t="shared" si="49"/>
        <v>3.54</v>
      </c>
      <c r="P189" s="149">
        <f t="shared" si="49"/>
        <v>3.54</v>
      </c>
      <c r="Q189" s="149">
        <f t="shared" si="49"/>
        <v>3.54</v>
      </c>
      <c r="R189" s="149">
        <f t="shared" si="49"/>
        <v>3.54</v>
      </c>
      <c r="S189" s="149">
        <f>SUM(S183:S188)</f>
        <v>3.54</v>
      </c>
      <c r="T189" s="149">
        <f t="shared" ref="T189:AG189" si="50">SUM(T183:T188)</f>
        <v>3.54</v>
      </c>
      <c r="U189" s="149">
        <f t="shared" si="50"/>
        <v>3.54</v>
      </c>
      <c r="V189" s="149">
        <f t="shared" si="50"/>
        <v>3.54</v>
      </c>
      <c r="W189" s="149">
        <f t="shared" si="50"/>
        <v>3.54</v>
      </c>
      <c r="X189" s="149">
        <f t="shared" si="50"/>
        <v>3.54</v>
      </c>
      <c r="Y189" s="149">
        <f t="shared" si="50"/>
        <v>3.54</v>
      </c>
      <c r="Z189" s="149">
        <f t="shared" si="50"/>
        <v>3.54</v>
      </c>
      <c r="AA189" s="149">
        <f t="shared" si="50"/>
        <v>3.54</v>
      </c>
      <c r="AB189" s="149">
        <f t="shared" si="50"/>
        <v>3.54</v>
      </c>
      <c r="AC189" s="149">
        <f t="shared" si="50"/>
        <v>3.54</v>
      </c>
      <c r="AD189" s="149">
        <f t="shared" si="50"/>
        <v>3.54</v>
      </c>
      <c r="AE189" s="149">
        <f t="shared" si="50"/>
        <v>3.54</v>
      </c>
      <c r="AF189" s="149">
        <f t="shared" si="50"/>
        <v>3.54</v>
      </c>
      <c r="AG189" s="150">
        <f t="shared" si="50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1166.44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21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21)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21)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51">B71</f>
        <v>1078.94</v>
      </c>
      <c r="U203" s="173">
        <f t="shared" si="51"/>
        <v>1056.7399999999998</v>
      </c>
      <c r="V203" s="173">
        <f t="shared" si="51"/>
        <v>1037.8399999999999</v>
      </c>
      <c r="W203" s="173">
        <f t="shared" si="51"/>
        <v>1004.7399999999999</v>
      </c>
      <c r="X203" s="173">
        <f t="shared" si="51"/>
        <v>1004.9399999999999</v>
      </c>
      <c r="Y203" s="173">
        <f t="shared" si="51"/>
        <v>1004.8399999999999</v>
      </c>
      <c r="Z203" s="173">
        <f t="shared" si="51"/>
        <v>1019.6399999999999</v>
      </c>
      <c r="AA203" s="173">
        <f t="shared" si="51"/>
        <v>1003.1399999999999</v>
      </c>
      <c r="AB203" s="173">
        <f t="shared" si="51"/>
        <v>1061.44</v>
      </c>
      <c r="AC203" s="173">
        <f t="shared" si="51"/>
        <v>1109.74</v>
      </c>
      <c r="AD203" s="173">
        <f t="shared" si="51"/>
        <v>1134.04</v>
      </c>
      <c r="AE203" s="173">
        <f t="shared" si="51"/>
        <v>1166.44</v>
      </c>
      <c r="AF203" s="173">
        <f t="shared" si="51"/>
        <v>1239.8400000000001</v>
      </c>
      <c r="AG203" s="173">
        <f t="shared" si="51"/>
        <v>1251.74</v>
      </c>
      <c r="AH203" s="173">
        <f t="shared" si="51"/>
        <v>1251.24</v>
      </c>
      <c r="AI203" s="173">
        <f t="shared" si="51"/>
        <v>1234.6399999999999</v>
      </c>
      <c r="AJ203" s="173">
        <f t="shared" si="51"/>
        <v>1236.1399999999999</v>
      </c>
      <c r="AK203" s="173">
        <f t="shared" si="51"/>
        <v>1293.24</v>
      </c>
      <c r="AL203" s="173">
        <f t="shared" si="51"/>
        <v>1219.94</v>
      </c>
      <c r="AM203" s="173">
        <f t="shared" si="51"/>
        <v>1167.1399999999999</v>
      </c>
      <c r="AN203" s="173">
        <f t="shared" si="51"/>
        <v>1099.3400000000001</v>
      </c>
      <c r="AO203" s="173">
        <f t="shared" si="51"/>
        <v>1080.1399999999999</v>
      </c>
      <c r="AP203" s="173">
        <f t="shared" si="51"/>
        <v>1082.3399999999999</v>
      </c>
      <c r="AQ203" s="173">
        <f t="shared" si="51"/>
        <v>1111.24</v>
      </c>
      <c r="AR203" s="173">
        <f t="shared" si="51"/>
        <v>1206.1399999999999</v>
      </c>
      <c r="AS203" s="173">
        <f t="shared" si="51"/>
        <v>1325.34</v>
      </c>
      <c r="AT203" s="173">
        <f t="shared" si="51"/>
        <v>1286.24</v>
      </c>
      <c r="AU203" s="173">
        <f t="shared" si="51"/>
        <v>1336.84</v>
      </c>
      <c r="AV203" s="173">
        <f t="shared" si="51"/>
        <v>1266.3399999999999</v>
      </c>
      <c r="AW203" s="173">
        <f t="shared" si="51"/>
        <v>1198.8400000000001</v>
      </c>
      <c r="AX203" s="173">
        <f t="shared" si="51"/>
        <v>203.54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52">B188</f>
        <v>0.64</v>
      </c>
      <c r="C224" s="176">
        <f t="shared" si="52"/>
        <v>0.64</v>
      </c>
      <c r="D224" s="176">
        <f t="shared" si="52"/>
        <v>0.64</v>
      </c>
      <c r="E224" s="176">
        <f t="shared" si="52"/>
        <v>0.64</v>
      </c>
      <c r="F224" s="176">
        <f t="shared" si="52"/>
        <v>0.64</v>
      </c>
      <c r="G224" s="176">
        <f t="shared" si="52"/>
        <v>0.64</v>
      </c>
      <c r="H224" s="176">
        <f t="shared" si="52"/>
        <v>0.64</v>
      </c>
      <c r="I224" s="176">
        <f t="shared" si="52"/>
        <v>0.64</v>
      </c>
      <c r="J224" s="176">
        <f t="shared" si="52"/>
        <v>0.64</v>
      </c>
      <c r="K224" s="176">
        <f t="shared" si="52"/>
        <v>0.64</v>
      </c>
      <c r="L224" s="176">
        <f t="shared" si="52"/>
        <v>0.64</v>
      </c>
      <c r="M224" s="176">
        <f t="shared" si="52"/>
        <v>0.64</v>
      </c>
      <c r="N224" s="176">
        <f t="shared" si="52"/>
        <v>0.64</v>
      </c>
      <c r="O224" s="176">
        <f t="shared" si="52"/>
        <v>0.64</v>
      </c>
      <c r="P224" s="176">
        <f t="shared" si="52"/>
        <v>0.64</v>
      </c>
      <c r="Q224" s="176">
        <f t="shared" si="52"/>
        <v>0.64</v>
      </c>
      <c r="R224" s="176">
        <f t="shared" si="52"/>
        <v>0.64</v>
      </c>
      <c r="S224" s="176">
        <f t="shared" si="52"/>
        <v>0.64</v>
      </c>
      <c r="T224" s="176">
        <f t="shared" si="52"/>
        <v>0.64</v>
      </c>
      <c r="U224" s="176">
        <f t="shared" si="52"/>
        <v>0.64</v>
      </c>
      <c r="V224" s="176">
        <f t="shared" si="52"/>
        <v>0.64</v>
      </c>
      <c r="W224" s="176">
        <f t="shared" si="52"/>
        <v>0.64</v>
      </c>
      <c r="X224" s="176">
        <f t="shared" si="52"/>
        <v>0.64</v>
      </c>
      <c r="Y224" s="176">
        <f t="shared" si="52"/>
        <v>0.64</v>
      </c>
      <c r="Z224" s="176">
        <f t="shared" si="52"/>
        <v>0.64</v>
      </c>
      <c r="AA224" s="176">
        <f t="shared" si="52"/>
        <v>0.64</v>
      </c>
      <c r="AB224" s="176">
        <f t="shared" si="52"/>
        <v>0.64</v>
      </c>
      <c r="AC224" s="176">
        <f t="shared" si="52"/>
        <v>0.64</v>
      </c>
      <c r="AD224" s="176">
        <f t="shared" si="52"/>
        <v>0.64</v>
      </c>
      <c r="AE224" s="176">
        <f t="shared" si="52"/>
        <v>0.64</v>
      </c>
      <c r="AF224" s="176">
        <f t="shared" si="52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53">IF(C192&lt;100,"",C192-520)</f>
        <v/>
      </c>
      <c r="D225" s="120" t="str">
        <f t="shared" si="53"/>
        <v/>
      </c>
      <c r="E225" s="120" t="str">
        <f t="shared" si="53"/>
        <v/>
      </c>
      <c r="F225" s="120" t="str">
        <f t="shared" si="53"/>
        <v/>
      </c>
      <c r="G225" s="120" t="str">
        <f t="shared" si="53"/>
        <v/>
      </c>
      <c r="H225" s="120" t="str">
        <f t="shared" si="53"/>
        <v/>
      </c>
      <c r="I225" s="120" t="str">
        <f t="shared" si="53"/>
        <v/>
      </c>
      <c r="J225" s="120" t="str">
        <f t="shared" si="53"/>
        <v/>
      </c>
      <c r="K225" s="120" t="str">
        <f t="shared" si="53"/>
        <v/>
      </c>
      <c r="L225" s="120" t="str">
        <f t="shared" si="53"/>
        <v/>
      </c>
      <c r="M225" s="120" t="str">
        <f t="shared" si="53"/>
        <v/>
      </c>
      <c r="N225" s="120" t="str">
        <f t="shared" si="53"/>
        <v/>
      </c>
      <c r="O225" s="120" t="str">
        <f t="shared" si="53"/>
        <v/>
      </c>
      <c r="P225" s="120" t="str">
        <f t="shared" si="53"/>
        <v/>
      </c>
      <c r="Q225" s="120" t="str">
        <f t="shared" si="53"/>
        <v/>
      </c>
      <c r="R225" s="120" t="str">
        <f t="shared" si="53"/>
        <v/>
      </c>
      <c r="S225" s="120" t="str">
        <f t="shared" si="53"/>
        <v/>
      </c>
      <c r="T225" s="120" t="str">
        <f t="shared" si="53"/>
        <v/>
      </c>
      <c r="U225" s="120" t="str">
        <f t="shared" si="53"/>
        <v/>
      </c>
      <c r="V225" s="120" t="str">
        <f t="shared" si="53"/>
        <v/>
      </c>
      <c r="W225" s="120" t="str">
        <f t="shared" si="53"/>
        <v/>
      </c>
      <c r="X225" s="120" t="str">
        <f t="shared" si="53"/>
        <v/>
      </c>
      <c r="Y225" s="120" t="str">
        <f t="shared" si="53"/>
        <v/>
      </c>
      <c r="Z225" s="120" t="str">
        <f t="shared" si="53"/>
        <v/>
      </c>
      <c r="AA225" s="120" t="str">
        <f t="shared" si="53"/>
        <v/>
      </c>
      <c r="AB225" s="120" t="str">
        <f t="shared" si="53"/>
        <v/>
      </c>
      <c r="AC225" s="120" t="str">
        <f t="shared" si="53"/>
        <v/>
      </c>
      <c r="AD225" s="120" t="str">
        <f t="shared" si="53"/>
        <v/>
      </c>
      <c r="AE225" s="120" t="str">
        <f t="shared" si="53"/>
        <v/>
      </c>
      <c r="AF225" s="120" t="str">
        <f t="shared" si="53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54">IF(B193&lt;100,"",B193-620)</f>
        <v/>
      </c>
      <c r="C226" s="120" t="str">
        <f t="shared" si="54"/>
        <v/>
      </c>
      <c r="D226" s="120" t="str">
        <f t="shared" si="54"/>
        <v/>
      </c>
      <c r="E226" s="120" t="str">
        <f t="shared" si="54"/>
        <v/>
      </c>
      <c r="F226" s="120" t="str">
        <f t="shared" si="54"/>
        <v/>
      </c>
      <c r="G226" s="120" t="str">
        <f t="shared" si="54"/>
        <v/>
      </c>
      <c r="H226" s="120" t="str">
        <f t="shared" si="54"/>
        <v/>
      </c>
      <c r="I226" s="120" t="str">
        <f t="shared" si="54"/>
        <v/>
      </c>
      <c r="J226" s="120" t="str">
        <f t="shared" si="54"/>
        <v/>
      </c>
      <c r="K226" s="120" t="str">
        <f t="shared" si="54"/>
        <v/>
      </c>
      <c r="L226" s="120" t="str">
        <f t="shared" si="54"/>
        <v/>
      </c>
      <c r="M226" s="120" t="str">
        <f t="shared" si="54"/>
        <v/>
      </c>
      <c r="N226" s="120" t="str">
        <f t="shared" si="54"/>
        <v/>
      </c>
      <c r="O226" s="120" t="str">
        <f t="shared" si="54"/>
        <v/>
      </c>
      <c r="P226" s="120" t="str">
        <f t="shared" si="54"/>
        <v/>
      </c>
      <c r="Q226" s="120" t="str">
        <f t="shared" si="54"/>
        <v/>
      </c>
      <c r="R226" s="120" t="str">
        <f t="shared" si="54"/>
        <v/>
      </c>
      <c r="S226" s="120" t="str">
        <f t="shared" si="54"/>
        <v/>
      </c>
      <c r="T226" s="120" t="str">
        <f t="shared" si="54"/>
        <v/>
      </c>
      <c r="U226" s="120" t="str">
        <f t="shared" si="54"/>
        <v/>
      </c>
      <c r="V226" s="120" t="str">
        <f t="shared" si="54"/>
        <v/>
      </c>
      <c r="W226" s="120" t="str">
        <f t="shared" si="54"/>
        <v/>
      </c>
      <c r="X226" s="120" t="str">
        <f t="shared" si="54"/>
        <v/>
      </c>
      <c r="Y226" s="120" t="str">
        <f t="shared" si="54"/>
        <v/>
      </c>
      <c r="Z226" s="120" t="str">
        <f t="shared" si="54"/>
        <v/>
      </c>
      <c r="AA226" s="120" t="str">
        <f t="shared" si="54"/>
        <v/>
      </c>
      <c r="AB226" s="120" t="str">
        <f t="shared" si="54"/>
        <v/>
      </c>
      <c r="AC226" s="120" t="str">
        <f t="shared" si="54"/>
        <v/>
      </c>
      <c r="AD226" s="120" t="str">
        <f t="shared" si="54"/>
        <v/>
      </c>
      <c r="AE226" s="120" t="str">
        <f t="shared" si="54"/>
        <v/>
      </c>
      <c r="AF226" s="120" t="str">
        <f t="shared" si="54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55">IF(B194&lt;100,"",B194-330)</f>
        <v/>
      </c>
      <c r="C227" s="120" t="str">
        <f t="shared" si="55"/>
        <v/>
      </c>
      <c r="D227" s="120" t="str">
        <f t="shared" si="55"/>
        <v/>
      </c>
      <c r="E227" s="120" t="str">
        <f t="shared" si="55"/>
        <v/>
      </c>
      <c r="F227" s="120" t="str">
        <f t="shared" si="55"/>
        <v/>
      </c>
      <c r="G227" s="120" t="str">
        <f t="shared" si="55"/>
        <v/>
      </c>
      <c r="H227" s="120" t="str">
        <f t="shared" si="55"/>
        <v/>
      </c>
      <c r="I227" s="120" t="str">
        <f t="shared" si="55"/>
        <v/>
      </c>
      <c r="J227" s="120" t="str">
        <f t="shared" si="55"/>
        <v/>
      </c>
      <c r="K227" s="120" t="str">
        <f t="shared" si="55"/>
        <v/>
      </c>
      <c r="L227" s="120" t="str">
        <f t="shared" si="55"/>
        <v/>
      </c>
      <c r="M227" s="120" t="str">
        <f t="shared" si="55"/>
        <v/>
      </c>
      <c r="N227" s="120" t="str">
        <f t="shared" si="55"/>
        <v/>
      </c>
      <c r="O227" s="120" t="str">
        <f t="shared" si="55"/>
        <v/>
      </c>
      <c r="P227" s="120" t="str">
        <f t="shared" si="55"/>
        <v/>
      </c>
      <c r="Q227" s="120" t="str">
        <f t="shared" si="55"/>
        <v/>
      </c>
      <c r="R227" s="120" t="str">
        <f t="shared" si="55"/>
        <v/>
      </c>
      <c r="S227" s="120" t="str">
        <f t="shared" si="55"/>
        <v/>
      </c>
      <c r="T227" s="120" t="str">
        <f t="shared" si="55"/>
        <v/>
      </c>
      <c r="U227" s="120" t="str">
        <f t="shared" si="55"/>
        <v/>
      </c>
      <c r="V227" s="120" t="str">
        <f t="shared" si="55"/>
        <v/>
      </c>
      <c r="W227" s="120" t="str">
        <f t="shared" si="55"/>
        <v/>
      </c>
      <c r="X227" s="120" t="str">
        <f t="shared" si="55"/>
        <v/>
      </c>
      <c r="Y227" s="120" t="str">
        <f t="shared" si="55"/>
        <v/>
      </c>
      <c r="Z227" s="120" t="str">
        <f t="shared" si="55"/>
        <v/>
      </c>
      <c r="AA227" s="120" t="str">
        <f t="shared" si="55"/>
        <v/>
      </c>
      <c r="AB227" s="120" t="str">
        <f t="shared" si="55"/>
        <v/>
      </c>
      <c r="AC227" s="120" t="str">
        <f t="shared" si="55"/>
        <v/>
      </c>
      <c r="AD227" s="120" t="str">
        <f t="shared" si="55"/>
        <v/>
      </c>
      <c r="AE227" s="120" t="str">
        <f t="shared" si="55"/>
        <v/>
      </c>
      <c r="AF227" s="120" t="str">
        <f t="shared" si="55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56">IF(C195&lt;100,"",C195-1500)</f>
        <v/>
      </c>
      <c r="D228" s="120" t="str">
        <f t="shared" si="56"/>
        <v/>
      </c>
      <c r="E228" s="120" t="str">
        <f t="shared" si="56"/>
        <v/>
      </c>
      <c r="F228" s="120" t="str">
        <f t="shared" si="56"/>
        <v/>
      </c>
      <c r="G228" s="120" t="str">
        <f t="shared" si="56"/>
        <v/>
      </c>
      <c r="H228" s="120" t="str">
        <f t="shared" si="56"/>
        <v/>
      </c>
      <c r="I228" s="120" t="str">
        <f t="shared" si="56"/>
        <v/>
      </c>
      <c r="J228" s="120" t="str">
        <f t="shared" si="56"/>
        <v/>
      </c>
      <c r="K228" s="120" t="str">
        <f t="shared" si="56"/>
        <v/>
      </c>
      <c r="L228" s="120" t="str">
        <f t="shared" si="56"/>
        <v/>
      </c>
      <c r="M228" s="120" t="str">
        <f t="shared" si="56"/>
        <v/>
      </c>
      <c r="N228" s="120" t="str">
        <f t="shared" si="56"/>
        <v/>
      </c>
      <c r="O228" s="120" t="str">
        <f t="shared" si="56"/>
        <v/>
      </c>
      <c r="P228" s="120" t="str">
        <f t="shared" si="56"/>
        <v/>
      </c>
      <c r="Q228" s="120" t="str">
        <f t="shared" si="56"/>
        <v/>
      </c>
      <c r="R228" s="120" t="str">
        <f t="shared" si="56"/>
        <v/>
      </c>
      <c r="S228" s="120" t="str">
        <f t="shared" si="56"/>
        <v/>
      </c>
      <c r="T228" s="120" t="str">
        <f t="shared" si="56"/>
        <v/>
      </c>
      <c r="U228" s="120" t="str">
        <f t="shared" si="56"/>
        <v/>
      </c>
      <c r="V228" s="120" t="str">
        <f t="shared" si="56"/>
        <v/>
      </c>
      <c r="W228" s="120" t="str">
        <f t="shared" si="56"/>
        <v/>
      </c>
      <c r="X228" s="120" t="str">
        <f t="shared" si="56"/>
        <v/>
      </c>
      <c r="Y228" s="120" t="str">
        <f t="shared" si="56"/>
        <v/>
      </c>
      <c r="Z228" s="120" t="str">
        <f t="shared" si="56"/>
        <v/>
      </c>
      <c r="AA228" s="120" t="str">
        <f t="shared" si="56"/>
        <v/>
      </c>
      <c r="AB228" s="120" t="str">
        <f t="shared" si="56"/>
        <v/>
      </c>
      <c r="AC228" s="120" t="str">
        <f t="shared" si="56"/>
        <v/>
      </c>
      <c r="AD228" s="120" t="str">
        <f t="shared" si="56"/>
        <v/>
      </c>
      <c r="AE228" s="120" t="str">
        <f t="shared" si="56"/>
        <v/>
      </c>
      <c r="AF228" s="120" t="str">
        <f t="shared" si="56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692" priority="306">
      <formula>S$9&gt;=20/24</formula>
    </cfRule>
    <cfRule type="expression" dxfId="2691" priority="307">
      <formula>AND(S$9&gt;=14/24,S$9&lt;20/24)</formula>
    </cfRule>
    <cfRule type="expression" dxfId="2690" priority="308">
      <formula>AND(S$9&gt;=8/24,S$9&lt;14/24)</formula>
    </cfRule>
    <cfRule type="expression" dxfId="2689" priority="309">
      <formula>S$9&lt;8/24</formula>
    </cfRule>
  </conditionalFormatting>
  <conditionalFormatting sqref="B8:AF10 AA76:AF76 C76:Q76 L37:Z38 L36:Q36 C53:AF53 C77:AF77 C183:AF189 M42 N40:Q42 L34:Q34 M43:Q45 L39:Q39 V40:W41 S39:W39 X39:Z41 AA54:AF57 R12:T12 C65:AF75 U12:W13 C54:K58 M36:M39 Q55:T56 Q78 Q79:W85 O36:P45 L55:P63 C78:P85 Q57:Q63 Y12:Z13 X37:X41 Y79:AB85 L50:AF52 AA78:AF85">
    <cfRule type="expression" dxfId="2688" priority="302">
      <formula>B$9&gt;=20/24</formula>
    </cfRule>
    <cfRule type="expression" dxfId="2687" priority="303">
      <formula>AND(B$9&gt;=14/24,B$9&lt;20/24)</formula>
    </cfRule>
    <cfRule type="expression" dxfId="2686" priority="304">
      <formula>AND(B$9&gt;=8/24,B$9&lt;14/24)</formula>
    </cfRule>
    <cfRule type="expression" dxfId="2685" priority="305">
      <formula>B$9&lt;8/24</formula>
    </cfRule>
  </conditionalFormatting>
  <conditionalFormatting sqref="B181:AF181">
    <cfRule type="expression" dxfId="2684" priority="298">
      <formula>B$9&gt;=20/24</formula>
    </cfRule>
    <cfRule type="expression" dxfId="2683" priority="299">
      <formula>AND(B$9&gt;=14/24,B$9&lt;20/24)</formula>
    </cfRule>
    <cfRule type="expression" dxfId="2682" priority="300">
      <formula>AND(B$9&gt;=8/24,B$9&lt;14/24)</formula>
    </cfRule>
    <cfRule type="expression" dxfId="2681" priority="301">
      <formula>B$9&lt;8/24</formula>
    </cfRule>
  </conditionalFormatting>
  <conditionalFormatting sqref="AL4:AL6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680" priority="293">
      <formula>L$9&gt;=20/24</formula>
    </cfRule>
    <cfRule type="expression" dxfId="2679" priority="294">
      <formula>AND(L$9&gt;=14/24,L$9&lt;20/24)</formula>
    </cfRule>
    <cfRule type="expression" dxfId="2678" priority="295">
      <formula>AND(L$9&gt;=8/24,L$9&lt;14/24)</formula>
    </cfRule>
    <cfRule type="expression" dxfId="2677" priority="296">
      <formula>L$9&lt;8/24</formula>
    </cfRule>
  </conditionalFormatting>
  <conditionalFormatting sqref="L40:M41">
    <cfRule type="expression" dxfId="2676" priority="289">
      <formula>L$9&gt;=20/24</formula>
    </cfRule>
    <cfRule type="expression" dxfId="2675" priority="290">
      <formula>AND(L$9&gt;=14/24,L$9&lt;20/24)</formula>
    </cfRule>
    <cfRule type="expression" dxfId="2674" priority="291">
      <formula>AND(L$9&gt;=8/24,L$9&lt;14/24)</formula>
    </cfRule>
    <cfRule type="expression" dxfId="2673" priority="292">
      <formula>L$9&lt;8/24</formula>
    </cfRule>
  </conditionalFormatting>
  <conditionalFormatting sqref="U14:W14 Y14:Z14">
    <cfRule type="expression" dxfId="2672" priority="285">
      <formula>U$9&gt;=20/24</formula>
    </cfRule>
    <cfRule type="expression" dxfId="2671" priority="286">
      <formula>AND(U$9&gt;=14/24,U$9&lt;20/24)</formula>
    </cfRule>
    <cfRule type="expression" dxfId="2670" priority="287">
      <formula>AND(U$9&gt;=8/24,U$9&lt;14/24)</formula>
    </cfRule>
    <cfRule type="expression" dxfId="2669" priority="288">
      <formula>U$9&lt;8/24</formula>
    </cfRule>
  </conditionalFormatting>
  <conditionalFormatting sqref="R36:Z36">
    <cfRule type="expression" dxfId="2668" priority="281">
      <formula>R$9&gt;=20/24</formula>
    </cfRule>
    <cfRule type="expression" dxfId="2667" priority="282">
      <formula>AND(R$9&gt;=14/24,R$9&lt;20/24)</formula>
    </cfRule>
    <cfRule type="expression" dxfId="2666" priority="283">
      <formula>AND(R$9&gt;=8/24,R$9&lt;14/24)</formula>
    </cfRule>
    <cfRule type="expression" dxfId="2665" priority="284">
      <formula>R$9&lt;8/24</formula>
    </cfRule>
  </conditionalFormatting>
  <conditionalFormatting sqref="R54:W54 Y54:Z54">
    <cfRule type="expression" dxfId="2664" priority="277">
      <formula>R$9&gt;=20/24</formula>
    </cfRule>
    <cfRule type="expression" dxfId="2663" priority="278">
      <formula>AND(R$9&gt;=14/24,R$9&lt;20/24)</formula>
    </cfRule>
    <cfRule type="expression" dxfId="2662" priority="279">
      <formula>AND(R$9&gt;=8/24,R$9&lt;14/24)</formula>
    </cfRule>
    <cfRule type="expression" dxfId="2661" priority="280">
      <formula>R$9&lt;8/24</formula>
    </cfRule>
  </conditionalFormatting>
  <conditionalFormatting sqref="R76:Z76">
    <cfRule type="expression" dxfId="2660" priority="273">
      <formula>R$9&gt;=20/24</formula>
    </cfRule>
    <cfRule type="expression" dxfId="2659" priority="274">
      <formula>AND(R$9&gt;=14/24,R$9&lt;20/24)</formula>
    </cfRule>
    <cfRule type="expression" dxfId="2658" priority="275">
      <formula>AND(R$9&gt;=8/24,R$9&lt;14/24)</formula>
    </cfRule>
    <cfRule type="expression" dxfId="2657" priority="276">
      <formula>R$9&lt;8/24</formula>
    </cfRule>
  </conditionalFormatting>
  <conditionalFormatting sqref="R78:W78 Y78:Z78">
    <cfRule type="expression" dxfId="2656" priority="269">
      <formula>R$9&gt;=20/24</formula>
    </cfRule>
    <cfRule type="expression" dxfId="2655" priority="270">
      <formula>AND(R$9&gt;=14/24,R$9&lt;20/24)</formula>
    </cfRule>
    <cfRule type="expression" dxfId="2654" priority="271">
      <formula>AND(R$9&gt;=8/24,R$9&lt;14/24)</formula>
    </cfRule>
    <cfRule type="expression" dxfId="2653" priority="272">
      <formula>R$9&lt;8/24</formula>
    </cfRule>
  </conditionalFormatting>
  <conditionalFormatting sqref="R26:T30 L16:M19 N19:Q19 N16:Q17 L12:Q14 L21:Q31">
    <cfRule type="expression" dxfId="2652" priority="265">
      <formula>L$9&gt;=20/24</formula>
    </cfRule>
    <cfRule type="expression" dxfId="2651" priority="266">
      <formula>AND(L$9&gt;=14/24,L$9&lt;20/24)</formula>
    </cfRule>
    <cfRule type="expression" dxfId="2650" priority="267">
      <formula>AND(L$9&gt;=8/24,L$9&lt;14/24)</formula>
    </cfRule>
    <cfRule type="expression" dxfId="2649" priority="268">
      <formula>L$9&lt;8/24</formula>
    </cfRule>
  </conditionalFormatting>
  <conditionalFormatting sqref="L46:Q46">
    <cfRule type="expression" dxfId="2648" priority="261">
      <formula>L$9&gt;=20/24</formula>
    </cfRule>
    <cfRule type="expression" dxfId="2647" priority="262">
      <formula>AND(L$9&gt;=14/24,L$9&lt;20/24)</formula>
    </cfRule>
    <cfRule type="expression" dxfId="2646" priority="263">
      <formula>AND(L$9&gt;=8/24,L$9&lt;14/24)</formula>
    </cfRule>
    <cfRule type="expression" dxfId="2645" priority="264">
      <formula>L$9&lt;8/24</formula>
    </cfRule>
  </conditionalFormatting>
  <conditionalFormatting sqref="L47:Q47">
    <cfRule type="expression" dxfId="2644" priority="257">
      <formula>L$9&gt;=20/24</formula>
    </cfRule>
    <cfRule type="expression" dxfId="2643" priority="258">
      <formula>AND(L$9&gt;=14/24,L$9&lt;20/24)</formula>
    </cfRule>
    <cfRule type="expression" dxfId="2642" priority="259">
      <formula>AND(L$9&gt;=8/24,L$9&lt;14/24)</formula>
    </cfRule>
    <cfRule type="expression" dxfId="2641" priority="260">
      <formula>L$9&lt;8/24</formula>
    </cfRule>
  </conditionalFormatting>
  <conditionalFormatting sqref="L42:M45">
    <cfRule type="expression" dxfId="2640" priority="253">
      <formula>L$9&gt;=20/24</formula>
    </cfRule>
    <cfRule type="expression" dxfId="2639" priority="254">
      <formula>AND(L$9&gt;=14/24,L$9&lt;20/24)</formula>
    </cfRule>
    <cfRule type="expression" dxfId="2638" priority="255">
      <formula>AND(L$9&gt;=8/24,L$9&lt;14/24)</formula>
    </cfRule>
    <cfRule type="expression" dxfId="2637" priority="256">
      <formula>L$9&lt;8/24</formula>
    </cfRule>
  </conditionalFormatting>
  <conditionalFormatting sqref="R34:AD34">
    <cfRule type="expression" dxfId="2636" priority="249">
      <formula>R$9&gt;=20/24</formula>
    </cfRule>
    <cfRule type="expression" dxfId="2635" priority="250">
      <formula>AND(R$9&gt;=14/24,R$9&lt;20/24)</formula>
    </cfRule>
    <cfRule type="expression" dxfId="2634" priority="251">
      <formula>AND(R$9&gt;=8/24,R$9&lt;14/24)</formula>
    </cfRule>
    <cfRule type="expression" dxfId="2633" priority="252">
      <formula>R$9&lt;8/24</formula>
    </cfRule>
  </conditionalFormatting>
  <conditionalFormatting sqref="R13:T14 R16:W17 R21:W31 R19:W19 Y16:Z17 Y19:AF19 Y21:AF31">
    <cfRule type="expression" dxfId="2632" priority="245">
      <formula>R$9&gt;=20/24</formula>
    </cfRule>
    <cfRule type="expression" dxfId="2631" priority="246">
      <formula>AND(R$9&gt;=14/24,R$9&lt;20/24)</formula>
    </cfRule>
    <cfRule type="expression" dxfId="2630" priority="247">
      <formula>AND(R$9&gt;=8/24,R$9&lt;14/24)</formula>
    </cfRule>
    <cfRule type="expression" dxfId="2629" priority="248">
      <formula>R$9&lt;8/24</formula>
    </cfRule>
  </conditionalFormatting>
  <conditionalFormatting sqref="R39:R45 S40:U45 V42:Z45 AA43:AE44">
    <cfRule type="expression" dxfId="2628" priority="241">
      <formula>R$9&gt;=20/24</formula>
    </cfRule>
    <cfRule type="expression" dxfId="2627" priority="242">
      <formula>AND(R$9&gt;=14/24,R$9&lt;20/24)</formula>
    </cfRule>
    <cfRule type="expression" dxfId="2626" priority="243">
      <formula>AND(R$9&gt;=8/24,R$9&lt;14/24)</formula>
    </cfRule>
    <cfRule type="expression" dxfId="2625" priority="244">
      <formula>R$9&lt;8/24</formula>
    </cfRule>
  </conditionalFormatting>
  <conditionalFormatting sqref="R46:AB46">
    <cfRule type="expression" dxfId="2624" priority="237">
      <formula>R$9&gt;=20/24</formula>
    </cfRule>
    <cfRule type="expression" dxfId="2623" priority="238">
      <formula>AND(R$9&gt;=14/24,R$9&lt;20/24)</formula>
    </cfRule>
    <cfRule type="expression" dxfId="2622" priority="239">
      <formula>AND(R$9&gt;=8/24,R$9&lt;14/24)</formula>
    </cfRule>
    <cfRule type="expression" dxfId="2621" priority="240">
      <formula>R$9&lt;8/24</formula>
    </cfRule>
  </conditionalFormatting>
  <conditionalFormatting sqref="R47:Z47">
    <cfRule type="expression" dxfId="2620" priority="233">
      <formula>R$9&gt;=20/24</formula>
    </cfRule>
    <cfRule type="expression" dxfId="2619" priority="234">
      <formula>AND(R$9&gt;=14/24,R$9&lt;20/24)</formula>
    </cfRule>
    <cfRule type="expression" dxfId="2618" priority="235">
      <formula>AND(R$9&gt;=8/24,R$9&lt;14/24)</formula>
    </cfRule>
    <cfRule type="expression" dxfId="2617" priority="236">
      <formula>R$9&lt;8/24</formula>
    </cfRule>
  </conditionalFormatting>
  <conditionalFormatting sqref="R57:W64 Y57:Z64 AA58:AF64">
    <cfRule type="expression" dxfId="2616" priority="229">
      <formula>R$9&gt;=20/24</formula>
    </cfRule>
    <cfRule type="expression" dxfId="2615" priority="230">
      <formula>AND(R$9&gt;=14/24,R$9&lt;20/24)</formula>
    </cfRule>
    <cfRule type="expression" dxfId="2614" priority="231">
      <formula>AND(R$9&gt;=8/24,R$9&lt;14/24)</formula>
    </cfRule>
    <cfRule type="expression" dxfId="2613" priority="232">
      <formula>R$9&lt;8/24</formula>
    </cfRule>
  </conditionalFormatting>
  <conditionalFormatting sqref="AA89:AF92">
    <cfRule type="expression" dxfId="2612" priority="225">
      <formula>AA$9&gt;=20/24</formula>
    </cfRule>
    <cfRule type="expression" dxfId="2611" priority="226">
      <formula>AND(AA$9&gt;=14/24,AA$9&lt;20/24)</formula>
    </cfRule>
    <cfRule type="expression" dxfId="2610" priority="227">
      <formula>AND(AA$9&gt;=8/24,AA$9&lt;14/24)</formula>
    </cfRule>
    <cfRule type="expression" dxfId="2609" priority="228">
      <formula>AA$9&lt;8/24</formula>
    </cfRule>
  </conditionalFormatting>
  <conditionalFormatting sqref="H64:K64 C59:K59">
    <cfRule type="expression" dxfId="2608" priority="221">
      <formula>C$9&gt;=20/24</formula>
    </cfRule>
    <cfRule type="expression" dxfId="2607" priority="222">
      <formula>AND(C$9&gt;=14/24,C$9&lt;20/24)</formula>
    </cfRule>
    <cfRule type="expression" dxfId="2606" priority="223">
      <formula>AND(C$9&gt;=8/24,C$9&lt;14/24)</formula>
    </cfRule>
    <cfRule type="expression" dxfId="2605" priority="224">
      <formula>C$9&lt;8/24</formula>
    </cfRule>
  </conditionalFormatting>
  <conditionalFormatting sqref="C89:K92">
    <cfRule type="expression" dxfId="2604" priority="217">
      <formula>C$9&gt;=20/24</formula>
    </cfRule>
    <cfRule type="expression" dxfId="2603" priority="218">
      <formula>AND(C$9&gt;=14/24,C$9&lt;20/24)</formula>
    </cfRule>
    <cfRule type="expression" dxfId="2602" priority="219">
      <formula>AND(C$9&gt;=8/24,C$9&lt;14/24)</formula>
    </cfRule>
    <cfRule type="expression" dxfId="2601" priority="220">
      <formula>C$9&lt;8/24</formula>
    </cfRule>
  </conditionalFormatting>
  <conditionalFormatting sqref="L89:Q92">
    <cfRule type="expression" dxfId="2600" priority="213">
      <formula>L$9&gt;=20/24</formula>
    </cfRule>
    <cfRule type="expression" dxfId="2599" priority="214">
      <formula>AND(L$9&gt;=14/24,L$9&lt;20/24)</formula>
    </cfRule>
    <cfRule type="expression" dxfId="2598" priority="215">
      <formula>AND(L$9&gt;=8/24,L$9&lt;14/24)</formula>
    </cfRule>
    <cfRule type="expression" dxfId="2597" priority="216">
      <formula>L$9&lt;8/24</formula>
    </cfRule>
  </conditionalFormatting>
  <conditionalFormatting sqref="R89:W92 Y89:Z92">
    <cfRule type="expression" dxfId="2596" priority="209">
      <formula>R$9&gt;=20/24</formula>
    </cfRule>
    <cfRule type="expression" dxfId="2595" priority="210">
      <formula>AND(R$9&gt;=14/24,R$9&lt;20/24)</formula>
    </cfRule>
    <cfRule type="expression" dxfId="2594" priority="211">
      <formula>AND(R$9&gt;=8/24,R$9&lt;14/24)</formula>
    </cfRule>
    <cfRule type="expression" dxfId="2593" priority="212">
      <formula>R$9&lt;8/24</formula>
    </cfRule>
  </conditionalFormatting>
  <conditionalFormatting sqref="J22:K22 L16:M19 N19:W19 N16:W17 L12:W14 L21:W31 Y21:AF31 Y12:AF14 Y16:AF17 Y19:AF19 C34:AF53">
    <cfRule type="expression" dxfId="2592" priority="208">
      <formula>C12&gt;$AG12</formula>
    </cfRule>
  </conditionalFormatting>
  <conditionalFormatting sqref="T202:AX202">
    <cfRule type="expression" dxfId="2591" priority="204">
      <formula>T$9&gt;=20/24</formula>
    </cfRule>
    <cfRule type="expression" dxfId="2590" priority="205">
      <formula>AND(T$9&gt;=14/24,T$9&lt;20/24)</formula>
    </cfRule>
    <cfRule type="expression" dxfId="2589" priority="206">
      <formula>AND(T$9&gt;=8/24,T$9&lt;14/24)</formula>
    </cfRule>
    <cfRule type="expression" dxfId="2588" priority="207">
      <formula>T$9&lt;8/24</formula>
    </cfRule>
  </conditionalFormatting>
  <conditionalFormatting sqref="A12:A14 A94:A100 A16:A17 A21:A31 A106:A143 A102:A104 A146:A190 A19 A33:A92">
    <cfRule type="expression" dxfId="2587" priority="203">
      <formula>$AH12=0</formula>
    </cfRule>
  </conditionalFormatting>
  <conditionalFormatting sqref="AA93:AF93">
    <cfRule type="expression" dxfId="2586" priority="199">
      <formula>AA$9&gt;=20/24</formula>
    </cfRule>
    <cfRule type="expression" dxfId="2585" priority="200">
      <formula>AND(AA$9&gt;=14/24,AA$9&lt;20/24)</formula>
    </cfRule>
    <cfRule type="expression" dxfId="2584" priority="201">
      <formula>AND(AA$9&gt;=8/24,AA$9&lt;14/24)</formula>
    </cfRule>
    <cfRule type="expression" dxfId="2583" priority="202">
      <formula>AA$9&lt;8/24</formula>
    </cfRule>
  </conditionalFormatting>
  <conditionalFormatting sqref="C93:K93">
    <cfRule type="expression" dxfId="2582" priority="195">
      <formula>C$9&gt;=20/24</formula>
    </cfRule>
    <cfRule type="expression" dxfId="2581" priority="196">
      <formula>AND(C$9&gt;=14/24,C$9&lt;20/24)</formula>
    </cfRule>
    <cfRule type="expression" dxfId="2580" priority="197">
      <formula>AND(C$9&gt;=8/24,C$9&lt;14/24)</formula>
    </cfRule>
    <cfRule type="expression" dxfId="2579" priority="198">
      <formula>C$9&lt;8/24</formula>
    </cfRule>
  </conditionalFormatting>
  <conditionalFormatting sqref="L93:Q93">
    <cfRule type="expression" dxfId="2578" priority="191">
      <formula>L$9&gt;=20/24</formula>
    </cfRule>
    <cfRule type="expression" dxfId="2577" priority="192">
      <formula>AND(L$9&gt;=14/24,L$9&lt;20/24)</formula>
    </cfRule>
    <cfRule type="expression" dxfId="2576" priority="193">
      <formula>AND(L$9&gt;=8/24,L$9&lt;14/24)</formula>
    </cfRule>
    <cfRule type="expression" dxfId="2575" priority="194">
      <formula>L$9&lt;8/24</formula>
    </cfRule>
  </conditionalFormatting>
  <conditionalFormatting sqref="R93:W93 Y93:Z93">
    <cfRule type="expression" dxfId="2574" priority="187">
      <formula>R$9&gt;=20/24</formula>
    </cfRule>
    <cfRule type="expression" dxfId="2573" priority="188">
      <formula>AND(R$9&gt;=14/24,R$9&lt;20/24)</formula>
    </cfRule>
    <cfRule type="expression" dxfId="2572" priority="189">
      <formula>AND(R$9&gt;=8/24,R$9&lt;14/24)</formula>
    </cfRule>
    <cfRule type="expression" dxfId="2571" priority="190">
      <formula>R$9&lt;8/24</formula>
    </cfRule>
  </conditionalFormatting>
  <conditionalFormatting sqref="A93">
    <cfRule type="expression" dxfId="2570" priority="186">
      <formula>$AH93=0</formula>
    </cfRule>
  </conditionalFormatting>
  <conditionalFormatting sqref="F31:K31">
    <cfRule type="expression" dxfId="2569" priority="182">
      <formula>F$9&gt;=20/24</formula>
    </cfRule>
    <cfRule type="expression" dxfId="2568" priority="183">
      <formula>AND(F$9&gt;=14/24,F$9&lt;20/24)</formula>
    </cfRule>
    <cfRule type="expression" dxfId="2567" priority="184">
      <formula>AND(F$9&gt;=8/24,F$9&lt;14/24)</formula>
    </cfRule>
    <cfRule type="expression" dxfId="2566" priority="185">
      <formula>F$9&lt;8/24</formula>
    </cfRule>
  </conditionalFormatting>
  <conditionalFormatting sqref="AA33:AF33 F31:K31">
    <cfRule type="expression" dxfId="2565" priority="181">
      <formula>F31&gt;$AG31</formula>
    </cfRule>
  </conditionalFormatting>
  <conditionalFormatting sqref="AA33:AF33">
    <cfRule type="expression" dxfId="2564" priority="177">
      <formula>AA$9&gt;=20/24</formula>
    </cfRule>
    <cfRule type="expression" dxfId="2563" priority="178">
      <formula>AND(AA$9&gt;=14/24,AA$9&lt;20/24)</formula>
    </cfRule>
    <cfRule type="expression" dxfId="2562" priority="179">
      <formula>AND(AA$9&gt;=8/24,AA$9&lt;14/24)</formula>
    </cfRule>
    <cfRule type="expression" dxfId="2561" priority="180">
      <formula>AA$9&lt;8/24</formula>
    </cfRule>
  </conditionalFormatting>
  <conditionalFormatting sqref="C64:G64 C60:K63">
    <cfRule type="expression" dxfId="2560" priority="168">
      <formula>C$9&gt;=20/24</formula>
    </cfRule>
    <cfRule type="expression" dxfId="2559" priority="169">
      <formula>AND(C$9&gt;=14/24,C$9&lt;20/24)</formula>
    </cfRule>
    <cfRule type="expression" dxfId="2558" priority="170">
      <formula>AND(C$9&gt;=8/24,C$9&lt;14/24)</formula>
    </cfRule>
    <cfRule type="expression" dxfId="2557" priority="171">
      <formula>C$9&lt;8/24</formula>
    </cfRule>
  </conditionalFormatting>
  <conditionalFormatting sqref="L64:Q64">
    <cfRule type="expression" dxfId="2556" priority="164">
      <formula>L$9&gt;=20/24</formula>
    </cfRule>
    <cfRule type="expression" dxfId="2555" priority="165">
      <formula>AND(L$9&gt;=14/24,L$9&lt;20/24)</formula>
    </cfRule>
    <cfRule type="expression" dxfId="2554" priority="166">
      <formula>AND(L$9&gt;=8/24,L$9&lt;14/24)</formula>
    </cfRule>
    <cfRule type="expression" dxfId="2553" priority="167">
      <formula>L$9&lt;8/24</formula>
    </cfRule>
  </conditionalFormatting>
  <conditionalFormatting sqref="AL15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L15:Q15">
    <cfRule type="expression" dxfId="2552" priority="155">
      <formula>L$9&gt;=20/24</formula>
    </cfRule>
    <cfRule type="expression" dxfId="2551" priority="156">
      <formula>AND(L$9&gt;=14/24,L$9&lt;20/24)</formula>
    </cfRule>
    <cfRule type="expression" dxfId="2550" priority="157">
      <formula>AND(L$9&gt;=8/24,L$9&lt;14/24)</formula>
    </cfRule>
    <cfRule type="expression" dxfId="2549" priority="158">
      <formula>L$9&lt;8/24</formula>
    </cfRule>
  </conditionalFormatting>
  <conditionalFormatting sqref="R15:Z15">
    <cfRule type="expression" dxfId="2548" priority="151">
      <formula>R$9&gt;=20/24</formula>
    </cfRule>
    <cfRule type="expression" dxfId="2547" priority="152">
      <formula>AND(R$9&gt;=14/24,R$9&lt;20/24)</formula>
    </cfRule>
    <cfRule type="expression" dxfId="2546" priority="153">
      <formula>AND(R$9&gt;=8/24,R$9&lt;14/24)</formula>
    </cfRule>
    <cfRule type="expression" dxfId="2545" priority="154">
      <formula>R$9&lt;8/24</formula>
    </cfRule>
  </conditionalFormatting>
  <conditionalFormatting sqref="L15:AF15">
    <cfRule type="expression" dxfId="2544" priority="150">
      <formula>L15&gt;$AG15</formula>
    </cfRule>
  </conditionalFormatting>
  <conditionalFormatting sqref="A15">
    <cfRule type="expression" dxfId="2543" priority="149">
      <formula>$AH15=0</formula>
    </cfRule>
  </conditionalFormatting>
  <conditionalFormatting sqref="AL20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L20:W20 Y20:Z20">
    <cfRule type="expression" dxfId="2542" priority="144">
      <formula>L$9&gt;=20/24</formula>
    </cfRule>
    <cfRule type="expression" dxfId="2541" priority="145">
      <formula>AND(L$9&gt;=14/24,L$9&lt;20/24)</formula>
    </cfRule>
    <cfRule type="expression" dxfId="2540" priority="146">
      <formula>AND(L$9&gt;=8/24,L$9&lt;14/24)</formula>
    </cfRule>
    <cfRule type="expression" dxfId="2539" priority="147">
      <formula>L$9&lt;8/24</formula>
    </cfRule>
  </conditionalFormatting>
  <conditionalFormatting sqref="L20:W20 Y20:AF20">
    <cfRule type="expression" dxfId="2538" priority="143">
      <formula>L20&gt;$AG20</formula>
    </cfRule>
  </conditionalFormatting>
  <conditionalFormatting sqref="A20">
    <cfRule type="expression" dxfId="2537" priority="142">
      <formula>$AH20=0</formula>
    </cfRule>
  </conditionalFormatting>
  <conditionalFormatting sqref="A105">
    <cfRule type="expression" dxfId="2536" priority="141">
      <formula>$AH105=0</formula>
    </cfRule>
  </conditionalFormatting>
  <conditionalFormatting sqref="A101">
    <cfRule type="expression" dxfId="2535" priority="140">
      <formula>$AH101=0</formula>
    </cfRule>
  </conditionalFormatting>
  <conditionalFormatting sqref="A144:A145">
    <cfRule type="expression" dxfId="2534" priority="139">
      <formula>$AH144=0</formula>
    </cfRule>
  </conditionalFormatting>
  <conditionalFormatting sqref="AL18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N18:W18 Y18:Z18">
    <cfRule type="expression" dxfId="2533" priority="134">
      <formula>N$9&gt;=20/24</formula>
    </cfRule>
    <cfRule type="expression" dxfId="2532" priority="135">
      <formula>AND(N$9&gt;=14/24,N$9&lt;20/24)</formula>
    </cfRule>
    <cfRule type="expression" dxfId="2531" priority="136">
      <formula>AND(N$9&gt;=8/24,N$9&lt;14/24)</formula>
    </cfRule>
    <cfRule type="expression" dxfId="2530" priority="137">
      <formula>N$9&lt;8/24</formula>
    </cfRule>
  </conditionalFormatting>
  <conditionalFormatting sqref="N18:W18 Y18:AF18">
    <cfRule type="expression" dxfId="2529" priority="133">
      <formula>N18&gt;$AG18</formula>
    </cfRule>
  </conditionalFormatting>
  <conditionalFormatting sqref="A18">
    <cfRule type="expression" dxfId="2528" priority="132">
      <formula>$AH18=0</formula>
    </cfRule>
  </conditionalFormatting>
  <conditionalFormatting sqref="AL11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2527" priority="127">
      <formula>L$9&gt;=20/24</formula>
    </cfRule>
    <cfRule type="expression" dxfId="2526" priority="128">
      <formula>AND(L$9&gt;=14/24,L$9&lt;20/24)</formula>
    </cfRule>
    <cfRule type="expression" dxfId="2525" priority="129">
      <formula>AND(L$9&gt;=8/24,L$9&lt;14/24)</formula>
    </cfRule>
    <cfRule type="expression" dxfId="2524" priority="130">
      <formula>L$9&lt;8/24</formula>
    </cfRule>
  </conditionalFormatting>
  <conditionalFormatting sqref="L11:AF11">
    <cfRule type="expression" dxfId="2523" priority="126">
      <formula>L11&gt;$AG11</formula>
    </cfRule>
  </conditionalFormatting>
  <conditionalFormatting sqref="A11">
    <cfRule type="expression" dxfId="2522" priority="125">
      <formula>$AH11=0</formula>
    </cfRule>
  </conditionalFormatting>
  <conditionalFormatting sqref="L32:Q32">
    <cfRule type="expression" dxfId="2521" priority="121">
      <formula>L$9&gt;=20/24</formula>
    </cfRule>
    <cfRule type="expression" dxfId="2520" priority="122">
      <formula>AND(L$9&gt;=14/24,L$9&lt;20/24)</formula>
    </cfRule>
    <cfRule type="expression" dxfId="2519" priority="123">
      <formula>AND(L$9&gt;=8/24,L$9&lt;14/24)</formula>
    </cfRule>
    <cfRule type="expression" dxfId="2518" priority="124">
      <formula>L$9&lt;8/24</formula>
    </cfRule>
  </conditionalFormatting>
  <conditionalFormatting sqref="R32:W32 Y32:AF32">
    <cfRule type="expression" dxfId="2517" priority="117">
      <formula>R$9&gt;=20/24</formula>
    </cfRule>
    <cfRule type="expression" dxfId="2516" priority="118">
      <formula>AND(R$9&gt;=14/24,R$9&lt;20/24)</formula>
    </cfRule>
    <cfRule type="expression" dxfId="2515" priority="119">
      <formula>AND(R$9&gt;=8/24,R$9&lt;14/24)</formula>
    </cfRule>
    <cfRule type="expression" dxfId="2514" priority="120">
      <formula>R$9&lt;8/24</formula>
    </cfRule>
  </conditionalFormatting>
  <conditionalFormatting sqref="L32:W32 Y32:AF32">
    <cfRule type="expression" dxfId="2513" priority="116">
      <formula>L32&gt;$AG32</formula>
    </cfRule>
  </conditionalFormatting>
  <conditionalFormatting sqref="A32">
    <cfRule type="expression" dxfId="2512" priority="115">
      <formula>$AH32=0</formula>
    </cfRule>
  </conditionalFormatting>
  <conditionalFormatting sqref="AG48">
    <cfRule type="expression" dxfId="2511" priority="109">
      <formula>AG48&gt;$AG48</formula>
    </cfRule>
  </conditionalFormatting>
  <conditionalFormatting sqref="B65:B85 B50:B57 B12:K12">
    <cfRule type="expression" dxfId="2510" priority="105">
      <formula>B$9&gt;=20/24</formula>
    </cfRule>
    <cfRule type="expression" dxfId="2509" priority="106">
      <formula>AND(B$9&gt;=14/24,B$9&lt;20/24)</formula>
    </cfRule>
    <cfRule type="expression" dxfId="2508" priority="107">
      <formula>AND(B$9&gt;=8/24,B$9&lt;14/24)</formula>
    </cfRule>
    <cfRule type="expression" dxfId="2507" priority="108">
      <formula>B$9&lt;8/24</formula>
    </cfRule>
  </conditionalFormatting>
  <conditionalFormatting sqref="B21:E31 F21:I30 B13:K14 B16:K17 J21:K21 B19:K19 J23:K30">
    <cfRule type="expression" dxfId="2506" priority="101">
      <formula>B$9&gt;=20/24</formula>
    </cfRule>
    <cfRule type="expression" dxfId="2505" priority="102">
      <formula>AND(B$9&gt;=14/24,B$9&lt;20/24)</formula>
    </cfRule>
    <cfRule type="expression" dxfId="2504" priority="103">
      <formula>AND(B$9&gt;=8/24,B$9&lt;14/24)</formula>
    </cfRule>
    <cfRule type="expression" dxfId="2503" priority="104">
      <formula>B$9&lt;8/24</formula>
    </cfRule>
  </conditionalFormatting>
  <conditionalFormatting sqref="B58:B64">
    <cfRule type="expression" dxfId="2502" priority="97">
      <formula>B$9&gt;=20/24</formula>
    </cfRule>
    <cfRule type="expression" dxfId="2501" priority="98">
      <formula>AND(B$9&gt;=14/24,B$9&lt;20/24)</formula>
    </cfRule>
    <cfRule type="expression" dxfId="2500" priority="99">
      <formula>AND(B$9&gt;=8/24,B$9&lt;14/24)</formula>
    </cfRule>
    <cfRule type="expression" dxfId="2499" priority="100">
      <formula>B$9&lt;8/24</formula>
    </cfRule>
  </conditionalFormatting>
  <conditionalFormatting sqref="B89:B92">
    <cfRule type="expression" dxfId="2498" priority="93">
      <formula>B$9&gt;=20/24</formula>
    </cfRule>
    <cfRule type="expression" dxfId="2497" priority="94">
      <formula>AND(B$9&gt;=14/24,B$9&lt;20/24)</formula>
    </cfRule>
    <cfRule type="expression" dxfId="2496" priority="95">
      <formula>AND(B$9&gt;=8/24,B$9&lt;14/24)</formula>
    </cfRule>
    <cfRule type="expression" dxfId="2495" priority="96">
      <formula>B$9&lt;8/24</formula>
    </cfRule>
  </conditionalFormatting>
  <conditionalFormatting sqref="B34:B53 B21:E31 F21:I30 B16:K17 B19:K19 J21:K21 B12:K14 J23:K30">
    <cfRule type="expression" dxfId="2494" priority="92">
      <formula>B12&gt;$AG12</formula>
    </cfRule>
  </conditionalFormatting>
  <conditionalFormatting sqref="B93">
    <cfRule type="expression" dxfId="2493" priority="88">
      <formula>B$9&gt;=20/24</formula>
    </cfRule>
    <cfRule type="expression" dxfId="2492" priority="89">
      <formula>AND(B$9&gt;=14/24,B$9&lt;20/24)</formula>
    </cfRule>
    <cfRule type="expression" dxfId="2491" priority="90">
      <formula>AND(B$9&gt;=8/24,B$9&lt;14/24)</formula>
    </cfRule>
    <cfRule type="expression" dxfId="2490" priority="91">
      <formula>B$9&lt;8/24</formula>
    </cfRule>
  </conditionalFormatting>
  <conditionalFormatting sqref="B33:Z33">
    <cfRule type="expression" dxfId="2489" priority="87">
      <formula>B33&gt;$AG33</formula>
    </cfRule>
  </conditionalFormatting>
  <conditionalFormatting sqref="B33:Z33">
    <cfRule type="expression" dxfId="2488" priority="83">
      <formula>B$9&gt;=20/24</formula>
    </cfRule>
    <cfRule type="expression" dxfId="2487" priority="84">
      <formula>AND(B$9&gt;=14/24,B$9&lt;20/24)</formula>
    </cfRule>
    <cfRule type="expression" dxfId="2486" priority="85">
      <formula>AND(B$9&gt;=8/24,B$9&lt;14/24)</formula>
    </cfRule>
    <cfRule type="expression" dxfId="2485" priority="86">
      <formula>B$9&lt;8/24</formula>
    </cfRule>
  </conditionalFormatting>
  <conditionalFormatting sqref="B15:K15">
    <cfRule type="expression" dxfId="2484" priority="79">
      <formula>B$9&gt;=20/24</formula>
    </cfRule>
    <cfRule type="expression" dxfId="2483" priority="80">
      <formula>AND(B$9&gt;=14/24,B$9&lt;20/24)</formula>
    </cfRule>
    <cfRule type="expression" dxfId="2482" priority="81">
      <formula>AND(B$9&gt;=8/24,B$9&lt;14/24)</formula>
    </cfRule>
    <cfRule type="expression" dxfId="2481" priority="82">
      <formula>B$9&lt;8/24</formula>
    </cfRule>
  </conditionalFormatting>
  <conditionalFormatting sqref="B15:K15">
    <cfRule type="expression" dxfId="2480" priority="78">
      <formula>B15&gt;$AG15</formula>
    </cfRule>
  </conditionalFormatting>
  <conditionalFormatting sqref="B20:K20">
    <cfRule type="expression" dxfId="2479" priority="74">
      <formula>B$9&gt;=20/24</formula>
    </cfRule>
    <cfRule type="expression" dxfId="2478" priority="75">
      <formula>AND(B$9&gt;=14/24,B$9&lt;20/24)</formula>
    </cfRule>
    <cfRule type="expression" dxfId="2477" priority="76">
      <formula>AND(B$9&gt;=8/24,B$9&lt;14/24)</formula>
    </cfRule>
    <cfRule type="expression" dxfId="2476" priority="77">
      <formula>B$9&lt;8/24</formula>
    </cfRule>
  </conditionalFormatting>
  <conditionalFormatting sqref="B20:K20">
    <cfRule type="expression" dxfId="2475" priority="73">
      <formula>B20&gt;$AG20</formula>
    </cfRule>
  </conditionalFormatting>
  <conditionalFormatting sqref="B18:K18">
    <cfRule type="expression" dxfId="2474" priority="69">
      <formula>B$9&gt;=20/24</formula>
    </cfRule>
    <cfRule type="expression" dxfId="2473" priority="70">
      <formula>AND(B$9&gt;=14/24,B$9&lt;20/24)</formula>
    </cfRule>
    <cfRule type="expression" dxfId="2472" priority="71">
      <formula>AND(B$9&gt;=8/24,B$9&lt;14/24)</formula>
    </cfRule>
    <cfRule type="expression" dxfId="2471" priority="72">
      <formula>B$9&lt;8/24</formula>
    </cfRule>
  </conditionalFormatting>
  <conditionalFormatting sqref="B18:K18">
    <cfRule type="expression" dxfId="2470" priority="68">
      <formula>B18&gt;$AG18</formula>
    </cfRule>
  </conditionalFormatting>
  <conditionalFormatting sqref="B11:K11">
    <cfRule type="expression" dxfId="2469" priority="64">
      <formula>B$9&gt;=20/24</formula>
    </cfRule>
    <cfRule type="expression" dxfId="2468" priority="65">
      <formula>AND(B$9&gt;=14/24,B$9&lt;20/24)</formula>
    </cfRule>
    <cfRule type="expression" dxfId="2467" priority="66">
      <formula>AND(B$9&gt;=8/24,B$9&lt;14/24)</formula>
    </cfRule>
    <cfRule type="expression" dxfId="2466" priority="67">
      <formula>B$9&lt;8/24</formula>
    </cfRule>
  </conditionalFormatting>
  <conditionalFormatting sqref="B11:K11">
    <cfRule type="expression" dxfId="2465" priority="63">
      <formula>B11&gt;$AG11</formula>
    </cfRule>
  </conditionalFormatting>
  <conditionalFormatting sqref="B32:K32">
    <cfRule type="expression" dxfId="2464" priority="59">
      <formula>B$9&gt;=20/24</formula>
    </cfRule>
    <cfRule type="expression" dxfId="2463" priority="60">
      <formula>AND(B$9&gt;=14/24,B$9&lt;20/24)</formula>
    </cfRule>
    <cfRule type="expression" dxfId="2462" priority="61">
      <formula>AND(B$9&gt;=8/24,B$9&lt;14/24)</formula>
    </cfRule>
    <cfRule type="expression" dxfId="2461" priority="62">
      <formula>B$9&lt;8/24</formula>
    </cfRule>
  </conditionalFormatting>
  <conditionalFormatting sqref="B32:K32">
    <cfRule type="expression" dxfId="2460" priority="58">
      <formula>B32&gt;$AG32</formula>
    </cfRule>
  </conditionalFormatting>
  <conditionalFormatting sqref="X12:X13">
    <cfRule type="expression" dxfId="2459" priority="54">
      <formula>X$9&gt;=20/24</formula>
    </cfRule>
    <cfRule type="expression" dxfId="2458" priority="55">
      <formula>AND(X$9&gt;=14/24,X$9&lt;20/24)</formula>
    </cfRule>
    <cfRule type="expression" dxfId="2457" priority="56">
      <formula>AND(X$9&gt;=8/24,X$9&lt;14/24)</formula>
    </cfRule>
    <cfRule type="expression" dxfId="2456" priority="57">
      <formula>X$9&lt;8/24</formula>
    </cfRule>
  </conditionalFormatting>
  <conditionalFormatting sqref="X14">
    <cfRule type="expression" dxfId="2455" priority="50">
      <formula>X$9&gt;=20/24</formula>
    </cfRule>
    <cfRule type="expression" dxfId="2454" priority="51">
      <formula>AND(X$9&gt;=14/24,X$9&lt;20/24)</formula>
    </cfRule>
    <cfRule type="expression" dxfId="2453" priority="52">
      <formula>AND(X$9&gt;=8/24,X$9&lt;14/24)</formula>
    </cfRule>
    <cfRule type="expression" dxfId="2452" priority="53">
      <formula>X$9&lt;8/24</formula>
    </cfRule>
  </conditionalFormatting>
  <conditionalFormatting sqref="X16:X17 X21:X31 X19">
    <cfRule type="expression" dxfId="2451" priority="46">
      <formula>X$9&gt;=20/24</formula>
    </cfRule>
    <cfRule type="expression" dxfId="2450" priority="47">
      <formula>AND(X$9&gt;=14/24,X$9&lt;20/24)</formula>
    </cfRule>
    <cfRule type="expression" dxfId="2449" priority="48">
      <formula>AND(X$9&gt;=8/24,X$9&lt;14/24)</formula>
    </cfRule>
    <cfRule type="expression" dxfId="2448" priority="49">
      <formula>X$9&lt;8/24</formula>
    </cfRule>
  </conditionalFormatting>
  <conditionalFormatting sqref="X19 X16:X17 X12:X14 X21:X31">
    <cfRule type="expression" dxfId="2447" priority="45">
      <formula>X12&gt;$AG12</formula>
    </cfRule>
  </conditionalFormatting>
  <conditionalFormatting sqref="X20">
    <cfRule type="expression" dxfId="2446" priority="36">
      <formula>X$9&gt;=20/24</formula>
    </cfRule>
    <cfRule type="expression" dxfId="2445" priority="37">
      <formula>AND(X$9&gt;=14/24,X$9&lt;20/24)</formula>
    </cfRule>
    <cfRule type="expression" dxfId="2444" priority="38">
      <formula>AND(X$9&gt;=8/24,X$9&lt;14/24)</formula>
    </cfRule>
    <cfRule type="expression" dxfId="2443" priority="39">
      <formula>X$9&lt;8/24</formula>
    </cfRule>
  </conditionalFormatting>
  <conditionalFormatting sqref="X20">
    <cfRule type="expression" dxfId="2442" priority="35">
      <formula>X20&gt;$AG20</formula>
    </cfRule>
  </conditionalFormatting>
  <conditionalFormatting sqref="X18">
    <cfRule type="expression" dxfId="2441" priority="31">
      <formula>X$9&gt;=20/24</formula>
    </cfRule>
    <cfRule type="expression" dxfId="2440" priority="32">
      <formula>AND(X$9&gt;=14/24,X$9&lt;20/24)</formula>
    </cfRule>
    <cfRule type="expression" dxfId="2439" priority="33">
      <formula>AND(X$9&gt;=8/24,X$9&lt;14/24)</formula>
    </cfRule>
    <cfRule type="expression" dxfId="2438" priority="34">
      <formula>X$9&lt;8/24</formula>
    </cfRule>
  </conditionalFormatting>
  <conditionalFormatting sqref="X18">
    <cfRule type="expression" dxfId="2437" priority="30">
      <formula>X18&gt;$AG18</formula>
    </cfRule>
  </conditionalFormatting>
  <conditionalFormatting sqref="X32">
    <cfRule type="expression" dxfId="2436" priority="26">
      <formula>X$9&gt;=20/24</formula>
    </cfRule>
    <cfRule type="expression" dxfId="2435" priority="27">
      <formula>AND(X$9&gt;=14/24,X$9&lt;20/24)</formula>
    </cfRule>
    <cfRule type="expression" dxfId="2434" priority="28">
      <formula>AND(X$9&gt;=8/24,X$9&lt;14/24)</formula>
    </cfRule>
    <cfRule type="expression" dxfId="2433" priority="29">
      <formula>X$9&lt;8/24</formula>
    </cfRule>
  </conditionalFormatting>
  <conditionalFormatting sqref="X32">
    <cfRule type="expression" dxfId="2432" priority="25">
      <formula>X32&gt;$AG32</formula>
    </cfRule>
  </conditionalFormatting>
  <conditionalFormatting sqref="X54">
    <cfRule type="expression" dxfId="2431" priority="21">
      <formula>X$9&gt;=20/24</formula>
    </cfRule>
    <cfRule type="expression" dxfId="2430" priority="22">
      <formula>AND(X$9&gt;=14/24,X$9&lt;20/24)</formula>
    </cfRule>
    <cfRule type="expression" dxfId="2429" priority="23">
      <formula>AND(X$9&gt;=8/24,X$9&lt;14/24)</formula>
    </cfRule>
    <cfRule type="expression" dxfId="2428" priority="24">
      <formula>X$9&lt;8/24</formula>
    </cfRule>
  </conditionalFormatting>
  <conditionalFormatting sqref="X57:X64">
    <cfRule type="expression" dxfId="2427" priority="17">
      <formula>X$9&gt;=20/24</formula>
    </cfRule>
    <cfRule type="expression" dxfId="2426" priority="18">
      <formula>AND(X$9&gt;=14/24,X$9&lt;20/24)</formula>
    </cfRule>
    <cfRule type="expression" dxfId="2425" priority="19">
      <formula>AND(X$9&gt;=8/24,X$9&lt;14/24)</formula>
    </cfRule>
    <cfRule type="expression" dxfId="2424" priority="20">
      <formula>X$9&lt;8/24</formula>
    </cfRule>
  </conditionalFormatting>
  <conditionalFormatting sqref="X79:X85">
    <cfRule type="expression" dxfId="2423" priority="13">
      <formula>X$9&gt;=20/24</formula>
    </cfRule>
    <cfRule type="expression" dxfId="2422" priority="14">
      <formula>AND(X$9&gt;=14/24,X$9&lt;20/24)</formula>
    </cfRule>
    <cfRule type="expression" dxfId="2421" priority="15">
      <formula>AND(X$9&gt;=8/24,X$9&lt;14/24)</formula>
    </cfRule>
    <cfRule type="expression" dxfId="2420" priority="16">
      <formula>X$9&lt;8/24</formula>
    </cfRule>
  </conditionalFormatting>
  <conditionalFormatting sqref="X78">
    <cfRule type="expression" dxfId="2419" priority="9">
      <formula>X$9&gt;=20/24</formula>
    </cfRule>
    <cfRule type="expression" dxfId="2418" priority="10">
      <formula>AND(X$9&gt;=14/24,X$9&lt;20/24)</formula>
    </cfRule>
    <cfRule type="expression" dxfId="2417" priority="11">
      <formula>AND(X$9&gt;=8/24,X$9&lt;14/24)</formula>
    </cfRule>
    <cfRule type="expression" dxfId="2416" priority="12">
      <formula>X$9&lt;8/24</formula>
    </cfRule>
  </conditionalFormatting>
  <conditionalFormatting sqref="X89:X92">
    <cfRule type="expression" dxfId="2415" priority="5">
      <formula>X$9&gt;=20/24</formula>
    </cfRule>
    <cfRule type="expression" dxfId="2414" priority="6">
      <formula>AND(X$9&gt;=14/24,X$9&lt;20/24)</formula>
    </cfRule>
    <cfRule type="expression" dxfId="2413" priority="7">
      <formula>AND(X$9&gt;=8/24,X$9&lt;14/24)</formula>
    </cfRule>
    <cfRule type="expression" dxfId="2412" priority="8">
      <formula>X$9&lt;8/24</formula>
    </cfRule>
  </conditionalFormatting>
  <conditionalFormatting sqref="X93">
    <cfRule type="expression" dxfId="2411" priority="1">
      <formula>X$9&gt;=20/24</formula>
    </cfRule>
    <cfRule type="expression" dxfId="2410" priority="2">
      <formula>AND(X$9&gt;=14/24,X$9&lt;20/24)</formula>
    </cfRule>
    <cfRule type="expression" dxfId="2409" priority="3">
      <formula>AND(X$9&gt;=8/24,X$9&lt;14/24)</formula>
    </cfRule>
    <cfRule type="expression" dxfId="2408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G89" sqref="G8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22</v>
      </c>
      <c r="D4" s="257">
        <f ca="1">IFERROR(DATE(2021,5,14)+C4,"")</f>
        <v>44352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303.2</v>
      </c>
      <c r="C5" s="32">
        <f t="shared" ref="C5:AF5" si="0">C65</f>
        <v>271.89999999999998</v>
      </c>
      <c r="D5" s="32">
        <f t="shared" si="0"/>
        <v>227.2</v>
      </c>
      <c r="E5" s="32">
        <f t="shared" si="0"/>
        <v>213.3</v>
      </c>
      <c r="F5" s="32">
        <f t="shared" si="0"/>
        <v>255</v>
      </c>
      <c r="G5" s="32">
        <f t="shared" si="0"/>
        <v>232.4</v>
      </c>
      <c r="H5" s="32">
        <f t="shared" si="0"/>
        <v>239.5</v>
      </c>
      <c r="I5" s="32">
        <f t="shared" si="0"/>
        <v>252.2</v>
      </c>
      <c r="J5" s="32">
        <f t="shared" si="0"/>
        <v>312.10000000000002</v>
      </c>
      <c r="K5" s="32">
        <f t="shared" si="0"/>
        <v>321.79999999999995</v>
      </c>
      <c r="L5" s="32">
        <f t="shared" si="0"/>
        <v>353</v>
      </c>
      <c r="M5" s="32">
        <f t="shared" si="0"/>
        <v>320.39999999999998</v>
      </c>
      <c r="N5" s="32">
        <f t="shared" si="0"/>
        <v>341.7</v>
      </c>
      <c r="O5" s="32">
        <f t="shared" si="0"/>
        <v>363.5</v>
      </c>
      <c r="P5" s="32">
        <f t="shared" si="0"/>
        <v>373.6</v>
      </c>
      <c r="Q5" s="32">
        <f t="shared" si="0"/>
        <v>314.39999999999998</v>
      </c>
      <c r="R5" s="32">
        <f t="shared" si="0"/>
        <v>380</v>
      </c>
      <c r="S5" s="32">
        <f t="shared" si="0"/>
        <v>382.7</v>
      </c>
      <c r="T5" s="32">
        <f t="shared" si="0"/>
        <v>355.8</v>
      </c>
      <c r="U5" s="32">
        <f t="shared" si="0"/>
        <v>307</v>
      </c>
      <c r="V5" s="32">
        <f t="shared" si="0"/>
        <v>292.10000000000002</v>
      </c>
      <c r="W5" s="32">
        <f t="shared" si="0"/>
        <v>284.8</v>
      </c>
      <c r="X5" s="32">
        <f t="shared" si="0"/>
        <v>327.20000000000005</v>
      </c>
      <c r="Y5" s="32">
        <f t="shared" si="0"/>
        <v>341.3</v>
      </c>
      <c r="Z5" s="32">
        <f t="shared" si="0"/>
        <v>471.20000000000005</v>
      </c>
      <c r="AA5" s="32">
        <f t="shared" si="0"/>
        <v>456.1</v>
      </c>
      <c r="AB5" s="32">
        <f t="shared" si="0"/>
        <v>452.9</v>
      </c>
      <c r="AC5" s="32">
        <f t="shared" si="0"/>
        <v>409.2</v>
      </c>
      <c r="AD5" s="32">
        <f t="shared" si="0"/>
        <v>354</v>
      </c>
      <c r="AE5" s="32">
        <f t="shared" si="0"/>
        <v>298.89999999999998</v>
      </c>
      <c r="AF5" s="32">
        <f t="shared" si="0"/>
        <v>375.1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7"/>
      <c r="E6" s="247"/>
      <c r="F6" s="247"/>
      <c r="G6" s="247"/>
      <c r="H6" s="247"/>
      <c r="I6" s="247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1193MW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Load=1023</v>
      </c>
      <c r="B7" s="36">
        <f t="shared" ref="B7:AF7" si="1">B71</f>
        <v>1127.54</v>
      </c>
      <c r="C7" s="36">
        <f t="shared" si="1"/>
        <v>1116.44</v>
      </c>
      <c r="D7" s="36">
        <f t="shared" si="1"/>
        <v>1089.24</v>
      </c>
      <c r="E7" s="36">
        <f t="shared" si="1"/>
        <v>1072.6400000000001</v>
      </c>
      <c r="F7" s="36">
        <f t="shared" si="1"/>
        <v>1064.2399999999998</v>
      </c>
      <c r="G7" s="36">
        <f t="shared" si="1"/>
        <v>1022.8399999999999</v>
      </c>
      <c r="H7" s="36">
        <f t="shared" si="1"/>
        <v>1044.74</v>
      </c>
      <c r="I7" s="36">
        <f t="shared" si="1"/>
        <v>1060.04</v>
      </c>
      <c r="J7" s="36">
        <f t="shared" si="1"/>
        <v>1134.74</v>
      </c>
      <c r="K7" s="36">
        <f t="shared" si="1"/>
        <v>1133.9399999999998</v>
      </c>
      <c r="L7" s="36">
        <f>L71</f>
        <v>1168.94</v>
      </c>
      <c r="M7" s="36">
        <f t="shared" si="1"/>
        <v>1193.1399999999999</v>
      </c>
      <c r="N7" s="36">
        <f t="shared" si="1"/>
        <v>1236.44</v>
      </c>
      <c r="O7" s="36">
        <f t="shared" si="1"/>
        <v>1254.8399999999999</v>
      </c>
      <c r="P7" s="36">
        <f t="shared" si="1"/>
        <v>1281.74</v>
      </c>
      <c r="Q7" s="36">
        <f t="shared" si="1"/>
        <v>1272.7399999999998</v>
      </c>
      <c r="R7" s="36">
        <f t="shared" si="1"/>
        <v>1292.94</v>
      </c>
      <c r="S7" s="36">
        <f t="shared" si="1"/>
        <v>1286.74</v>
      </c>
      <c r="T7" s="36">
        <f t="shared" si="1"/>
        <v>1258.04</v>
      </c>
      <c r="U7" s="36">
        <f t="shared" si="1"/>
        <v>1210.6400000000001</v>
      </c>
      <c r="V7" s="36">
        <f t="shared" si="1"/>
        <v>1148.94</v>
      </c>
      <c r="W7" s="36">
        <f t="shared" si="1"/>
        <v>1142.1399999999999</v>
      </c>
      <c r="X7" s="36">
        <f t="shared" si="1"/>
        <v>1186.1400000000001</v>
      </c>
      <c r="Y7" s="36">
        <f t="shared" si="1"/>
        <v>1246.8399999999999</v>
      </c>
      <c r="Z7" s="36">
        <f t="shared" si="1"/>
        <v>1378.04</v>
      </c>
      <c r="AA7" s="36">
        <f t="shared" si="1"/>
        <v>1359.84</v>
      </c>
      <c r="AB7" s="36">
        <f t="shared" si="1"/>
        <v>1357.24</v>
      </c>
      <c r="AC7" s="36">
        <f t="shared" si="1"/>
        <v>1317.04</v>
      </c>
      <c r="AD7" s="36">
        <f t="shared" si="1"/>
        <v>1268.1399999999999</v>
      </c>
      <c r="AE7" s="36">
        <f t="shared" si="1"/>
        <v>1213.44</v>
      </c>
      <c r="AF7" s="36">
        <f t="shared" si="1"/>
        <v>1176.04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59.7</v>
      </c>
      <c r="C12" s="48">
        <v>59.7</v>
      </c>
      <c r="D12" s="48">
        <v>58.8</v>
      </c>
      <c r="E12" s="48">
        <v>60</v>
      </c>
      <c r="F12" s="48">
        <v>60</v>
      </c>
      <c r="G12" s="48">
        <v>60</v>
      </c>
      <c r="H12" s="48">
        <v>60.6</v>
      </c>
      <c r="I12" s="48">
        <v>60.6</v>
      </c>
      <c r="J12" s="48">
        <v>60.6</v>
      </c>
      <c r="K12" s="48">
        <v>59.7</v>
      </c>
      <c r="L12" s="49">
        <v>59.7</v>
      </c>
      <c r="M12" s="49">
        <v>59.7</v>
      </c>
      <c r="N12" s="49">
        <v>60</v>
      </c>
      <c r="O12" s="49">
        <v>59.4</v>
      </c>
      <c r="P12" s="49">
        <v>59.4</v>
      </c>
      <c r="Q12" s="49">
        <v>59.7</v>
      </c>
      <c r="R12" s="49">
        <v>59.7</v>
      </c>
      <c r="S12" s="49">
        <v>59.4</v>
      </c>
      <c r="T12" s="49">
        <v>59.7</v>
      </c>
      <c r="U12" s="49">
        <v>60.6</v>
      </c>
      <c r="V12" s="49">
        <v>59.4</v>
      </c>
      <c r="W12" s="49">
        <v>59.7</v>
      </c>
      <c r="X12" s="49">
        <v>60.6</v>
      </c>
      <c r="Y12" s="49">
        <v>60.6</v>
      </c>
      <c r="Z12" s="49">
        <v>60.3</v>
      </c>
      <c r="AA12" s="48">
        <v>59.2</v>
      </c>
      <c r="AB12" s="48">
        <v>59.7</v>
      </c>
      <c r="AC12" s="48">
        <v>59.7</v>
      </c>
      <c r="AD12" s="48">
        <v>60</v>
      </c>
      <c r="AE12" s="48">
        <v>60</v>
      </c>
      <c r="AF12" s="48">
        <v>60</v>
      </c>
      <c r="AG12" s="51">
        <v>60</v>
      </c>
      <c r="AH12" s="52">
        <f>MAX(B12:AF12)</f>
        <v>60.6</v>
      </c>
      <c r="AI12" s="53">
        <f>MIN(B12:AF12)</f>
        <v>58.8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46.2</v>
      </c>
      <c r="C14" s="56">
        <v>46.2</v>
      </c>
      <c r="D14" s="56">
        <v>46.3</v>
      </c>
      <c r="E14" s="56">
        <v>46.3</v>
      </c>
      <c r="F14" s="56">
        <v>46.3</v>
      </c>
      <c r="G14" s="56">
        <v>46.3</v>
      </c>
      <c r="H14" s="56">
        <v>46.3</v>
      </c>
      <c r="I14" s="56">
        <v>46</v>
      </c>
      <c r="J14" s="56">
        <v>46</v>
      </c>
      <c r="K14" s="56">
        <v>46</v>
      </c>
      <c r="L14" s="49">
        <v>46</v>
      </c>
      <c r="M14" s="49">
        <v>46</v>
      </c>
      <c r="N14" s="49">
        <v>45.9</v>
      </c>
      <c r="O14" s="49">
        <v>45.3</v>
      </c>
      <c r="P14" s="49">
        <v>45.3</v>
      </c>
      <c r="Q14" s="49">
        <v>46.1</v>
      </c>
      <c r="R14" s="49">
        <v>45.1</v>
      </c>
      <c r="S14" s="49">
        <v>46.2</v>
      </c>
      <c r="T14" s="49">
        <v>46.3</v>
      </c>
      <c r="U14" s="49">
        <v>45.8</v>
      </c>
      <c r="V14" s="49">
        <v>45.3</v>
      </c>
      <c r="W14" s="49">
        <v>45.6</v>
      </c>
      <c r="X14" s="49">
        <v>46</v>
      </c>
      <c r="Y14" s="49">
        <v>46.1</v>
      </c>
      <c r="Z14" s="49">
        <v>45.6</v>
      </c>
      <c r="AA14" s="56">
        <v>45.6</v>
      </c>
      <c r="AB14" s="56">
        <v>46.5</v>
      </c>
      <c r="AC14" s="56">
        <v>45</v>
      </c>
      <c r="AD14" s="56">
        <v>45</v>
      </c>
      <c r="AE14" s="56">
        <v>45</v>
      </c>
      <c r="AF14" s="56">
        <v>45</v>
      </c>
      <c r="AG14" s="59">
        <v>45</v>
      </c>
      <c r="AH14" s="52">
        <f t="shared" si="2"/>
        <v>46.5</v>
      </c>
      <c r="AI14" s="53">
        <f t="shared" si="3"/>
        <v>45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0</v>
      </c>
      <c r="C15" s="56">
        <v>0</v>
      </c>
      <c r="D15" s="56">
        <v>26</v>
      </c>
      <c r="E15" s="56">
        <v>27</v>
      </c>
      <c r="F15" s="56">
        <v>27</v>
      </c>
      <c r="G15" s="56">
        <v>27</v>
      </c>
      <c r="H15" s="56">
        <v>27</v>
      </c>
      <c r="I15" s="56">
        <v>27</v>
      </c>
      <c r="J15" s="56">
        <v>27</v>
      </c>
      <c r="K15" s="56">
        <v>27</v>
      </c>
      <c r="L15" s="49">
        <v>27</v>
      </c>
      <c r="M15" s="49">
        <v>27</v>
      </c>
      <c r="N15" s="49">
        <v>27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28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56">
        <v>28</v>
      </c>
      <c r="AB15" s="56">
        <v>28</v>
      </c>
      <c r="AC15" s="56">
        <v>23</v>
      </c>
      <c r="AD15" s="56">
        <v>28</v>
      </c>
      <c r="AE15" s="56">
        <v>28</v>
      </c>
      <c r="AF15" s="56">
        <v>0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8">
        <v>7</v>
      </c>
      <c r="AB20" s="48">
        <v>7</v>
      </c>
      <c r="AC20" s="48">
        <v>7</v>
      </c>
      <c r="AD20" s="48">
        <v>7</v>
      </c>
      <c r="AE20" s="48">
        <v>7</v>
      </c>
      <c r="AF20" s="48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22.1</v>
      </c>
      <c r="C22" s="56">
        <v>22.1</v>
      </c>
      <c r="D22" s="56">
        <v>22.1</v>
      </c>
      <c r="E22" s="56">
        <v>22.1</v>
      </c>
      <c r="F22" s="56">
        <v>22.1</v>
      </c>
      <c r="G22" s="56">
        <v>22.1</v>
      </c>
      <c r="H22" s="56">
        <v>22.1</v>
      </c>
      <c r="I22" s="56">
        <v>22.1</v>
      </c>
      <c r="J22" s="56">
        <v>22.1</v>
      </c>
      <c r="K22" s="56">
        <v>22.1</v>
      </c>
      <c r="L22" s="49">
        <v>22.1</v>
      </c>
      <c r="M22" s="49">
        <v>22.1</v>
      </c>
      <c r="N22" s="49">
        <v>22.1</v>
      </c>
      <c r="O22" s="49">
        <v>22.1</v>
      </c>
      <c r="P22" s="49">
        <v>22.1</v>
      </c>
      <c r="Q22" s="49">
        <v>22.1</v>
      </c>
      <c r="R22" s="49">
        <v>22.1</v>
      </c>
      <c r="S22" s="49">
        <v>22.1</v>
      </c>
      <c r="T22" s="49">
        <v>22.1</v>
      </c>
      <c r="U22" s="49">
        <v>22.1</v>
      </c>
      <c r="V22" s="49">
        <v>22.1</v>
      </c>
      <c r="W22" s="49">
        <v>22.1</v>
      </c>
      <c r="X22" s="49">
        <v>22.1</v>
      </c>
      <c r="Y22" s="49">
        <v>22.1</v>
      </c>
      <c r="Z22" s="49">
        <v>22.1</v>
      </c>
      <c r="AA22" s="49">
        <v>22.1</v>
      </c>
      <c r="AB22" s="49">
        <v>22.1</v>
      </c>
      <c r="AC22" s="49">
        <v>22.1</v>
      </c>
      <c r="AD22" s="49">
        <v>22.1</v>
      </c>
      <c r="AE22" s="49">
        <v>22.1</v>
      </c>
      <c r="AF22" s="49">
        <v>22.1</v>
      </c>
      <c r="AG22" s="59">
        <v>22.1</v>
      </c>
      <c r="AH22" s="52">
        <f t="shared" si="2"/>
        <v>22.1</v>
      </c>
      <c r="AI22" s="53">
        <f t="shared" si="3"/>
        <v>22.1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22.4</v>
      </c>
      <c r="C23" s="56">
        <v>22.4</v>
      </c>
      <c r="D23" s="56">
        <v>22.4</v>
      </c>
      <c r="E23" s="56">
        <v>22.4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49">
        <v>0</v>
      </c>
      <c r="M23" s="49">
        <v>0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21.4</v>
      </c>
      <c r="AB23" s="49">
        <v>21.3</v>
      </c>
      <c r="AC23" s="49">
        <v>21.3</v>
      </c>
      <c r="AD23" s="49">
        <v>21.3</v>
      </c>
      <c r="AE23" s="49">
        <v>21.3</v>
      </c>
      <c r="AF23" s="49">
        <v>21.3</v>
      </c>
      <c r="AG23" s="59">
        <v>22</v>
      </c>
      <c r="AH23" s="52">
        <f t="shared" si="2"/>
        <v>22.4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</v>
      </c>
      <c r="C25" s="49">
        <v>7</v>
      </c>
      <c r="D25" s="49">
        <v>7</v>
      </c>
      <c r="E25" s="49">
        <v>7</v>
      </c>
      <c r="F25" s="49">
        <v>7</v>
      </c>
      <c r="G25" s="49">
        <v>7</v>
      </c>
      <c r="H25" s="49">
        <v>7</v>
      </c>
      <c r="I25" s="49">
        <v>7</v>
      </c>
      <c r="J25" s="49">
        <v>7</v>
      </c>
      <c r="K25" s="49">
        <v>7</v>
      </c>
      <c r="L25" s="49">
        <v>7</v>
      </c>
      <c r="M25" s="49">
        <v>7</v>
      </c>
      <c r="N25" s="49">
        <v>7</v>
      </c>
      <c r="O25" s="49">
        <v>7</v>
      </c>
      <c r="P25" s="49">
        <v>7</v>
      </c>
      <c r="Q25" s="49">
        <v>7</v>
      </c>
      <c r="R25" s="49">
        <v>7</v>
      </c>
      <c r="S25" s="49">
        <v>7</v>
      </c>
      <c r="T25" s="49">
        <v>7</v>
      </c>
      <c r="U25" s="49">
        <v>7</v>
      </c>
      <c r="V25" s="49">
        <v>7</v>
      </c>
      <c r="W25" s="49">
        <v>7</v>
      </c>
      <c r="X25" s="49">
        <v>7</v>
      </c>
      <c r="Y25" s="49">
        <v>7</v>
      </c>
      <c r="Z25" s="49">
        <v>7</v>
      </c>
      <c r="AA25" s="49">
        <v>7</v>
      </c>
      <c r="AB25" s="49">
        <v>7</v>
      </c>
      <c r="AC25" s="49">
        <v>7</v>
      </c>
      <c r="AD25" s="49">
        <v>7</v>
      </c>
      <c r="AE25" s="49">
        <v>7</v>
      </c>
      <c r="AF25" s="49">
        <v>7</v>
      </c>
      <c r="AG25" s="59">
        <v>14.9</v>
      </c>
      <c r="AH25" s="52">
        <f t="shared" si="2"/>
        <v>7</v>
      </c>
      <c r="AI25" s="53">
        <f t="shared" si="3"/>
        <v>7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56">
        <v>12</v>
      </c>
      <c r="R26" s="56">
        <v>12</v>
      </c>
      <c r="S26" s="56">
        <v>12</v>
      </c>
      <c r="T26" s="56">
        <v>12</v>
      </c>
      <c r="U26" s="56">
        <v>12</v>
      </c>
      <c r="V26" s="56">
        <v>12</v>
      </c>
      <c r="W26" s="56">
        <v>12</v>
      </c>
      <c r="X26" s="56">
        <v>12</v>
      </c>
      <c r="Y26" s="56">
        <v>12</v>
      </c>
      <c r="Z26" s="56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0</v>
      </c>
      <c r="AG26" s="59">
        <v>13.6</v>
      </c>
      <c r="AH26" s="52">
        <f t="shared" si="2"/>
        <v>12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49">
        <v>12</v>
      </c>
      <c r="J28" s="49">
        <v>12</v>
      </c>
      <c r="K28" s="49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56">
        <v>12</v>
      </c>
      <c r="S28" s="56">
        <v>12</v>
      </c>
      <c r="T28" s="56">
        <v>12</v>
      </c>
      <c r="U28" s="56">
        <v>12</v>
      </c>
      <c r="V28" s="56">
        <v>12</v>
      </c>
      <c r="W28" s="56">
        <v>12</v>
      </c>
      <c r="X28" s="56">
        <v>12</v>
      </c>
      <c r="Y28" s="56">
        <v>12</v>
      </c>
      <c r="Z28" s="56">
        <v>12</v>
      </c>
      <c r="AA28" s="49">
        <v>12</v>
      </c>
      <c r="AB28" s="49">
        <v>12</v>
      </c>
      <c r="AC28" s="49">
        <v>12</v>
      </c>
      <c r="AD28" s="49">
        <v>12</v>
      </c>
      <c r="AE28" s="49">
        <v>12</v>
      </c>
      <c r="AF28" s="49">
        <v>12</v>
      </c>
      <c r="AG28" s="59">
        <v>12</v>
      </c>
      <c r="AH28" s="52">
        <f t="shared" si="2"/>
        <v>12</v>
      </c>
      <c r="AI28" s="53">
        <f t="shared" si="3"/>
        <v>12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56">
        <v>10</v>
      </c>
      <c r="S29" s="56">
        <v>10</v>
      </c>
      <c r="T29" s="56">
        <v>10</v>
      </c>
      <c r="U29" s="56">
        <v>10</v>
      </c>
      <c r="V29" s="56">
        <v>10</v>
      </c>
      <c r="W29" s="56">
        <v>10</v>
      </c>
      <c r="X29" s="56">
        <v>10</v>
      </c>
      <c r="Y29" s="56">
        <v>10</v>
      </c>
      <c r="Z29" s="56">
        <v>10</v>
      </c>
      <c r="AA29" s="49">
        <v>10</v>
      </c>
      <c r="AB29" s="49">
        <v>10</v>
      </c>
      <c r="AC29" s="49">
        <v>10</v>
      </c>
      <c r="AD29" s="49">
        <v>10</v>
      </c>
      <c r="AE29" s="49">
        <v>10</v>
      </c>
      <c r="AF29" s="49">
        <v>10</v>
      </c>
      <c r="AG29" s="59">
        <v>12</v>
      </c>
      <c r="AH29" s="52">
        <f>MAX(B29:AF29)</f>
        <v>10</v>
      </c>
      <c r="AI29" s="53">
        <f>MIN(B29:AF29)</f>
        <v>10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8.1999999999999993</v>
      </c>
      <c r="C31" s="49">
        <v>8.1999999999999993</v>
      </c>
      <c r="D31" s="49">
        <v>8.1999999999999993</v>
      </c>
      <c r="E31" s="49">
        <v>8.1999999999999993</v>
      </c>
      <c r="F31" s="49">
        <v>8.1999999999999993</v>
      </c>
      <c r="G31" s="49">
        <v>8.1999999999999993</v>
      </c>
      <c r="H31" s="49">
        <v>8.1999999999999993</v>
      </c>
      <c r="I31" s="49">
        <v>8.1999999999999993</v>
      </c>
      <c r="J31" s="49">
        <v>8.1999999999999993</v>
      </c>
      <c r="K31" s="49">
        <v>8.1999999999999993</v>
      </c>
      <c r="L31" s="49">
        <v>8.1999999999999993</v>
      </c>
      <c r="M31" s="49">
        <v>8.1999999999999993</v>
      </c>
      <c r="N31" s="49">
        <v>8.1999999999999993</v>
      </c>
      <c r="O31" s="49">
        <v>8.1999999999999993</v>
      </c>
      <c r="P31" s="49">
        <v>8.1999999999999993</v>
      </c>
      <c r="Q31" s="49">
        <v>8.1999999999999993</v>
      </c>
      <c r="R31" s="49">
        <v>8.1999999999999993</v>
      </c>
      <c r="S31" s="49">
        <v>8.1999999999999993</v>
      </c>
      <c r="T31" s="49">
        <v>8.1999999999999993</v>
      </c>
      <c r="U31" s="49">
        <v>8.1999999999999993</v>
      </c>
      <c r="V31" s="49">
        <v>8.1999999999999993</v>
      </c>
      <c r="W31" s="49">
        <v>8.1999999999999993</v>
      </c>
      <c r="X31" s="49">
        <v>8.1999999999999993</v>
      </c>
      <c r="Y31" s="49">
        <v>8.1999999999999993</v>
      </c>
      <c r="Z31" s="49">
        <v>8.1999999999999993</v>
      </c>
      <c r="AA31" s="49">
        <v>8.1999999999999993</v>
      </c>
      <c r="AB31" s="49">
        <v>8.1999999999999993</v>
      </c>
      <c r="AC31" s="49">
        <v>8.1999999999999993</v>
      </c>
      <c r="AD31" s="49">
        <v>8.1999999999999993</v>
      </c>
      <c r="AE31" s="49">
        <v>8.1999999999999993</v>
      </c>
      <c r="AF31" s="49">
        <v>0</v>
      </c>
      <c r="AG31" s="59">
        <v>10</v>
      </c>
      <c r="AH31" s="52">
        <f t="shared" si="2"/>
        <v>8.1999999999999993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/>
      <c r="AB32" s="49"/>
      <c r="AC32" s="49"/>
      <c r="AD32" s="49"/>
      <c r="AE32" s="49"/>
      <c r="AF32" s="49"/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170</v>
      </c>
      <c r="AG33" s="59">
        <v>85</v>
      </c>
      <c r="AH33" s="52">
        <f t="shared" si="2"/>
        <v>200</v>
      </c>
      <c r="AI33" s="53">
        <f t="shared" si="3"/>
        <v>170</v>
      </c>
      <c r="AK33" s="54"/>
    </row>
    <row r="34" spans="1:41" ht="15.75" thickBot="1" x14ac:dyDescent="0.3">
      <c r="A34" s="238" t="s">
        <v>36</v>
      </c>
      <c r="B34" s="56">
        <v>161</v>
      </c>
      <c r="C34" s="56">
        <v>152.80000000000001</v>
      </c>
      <c r="D34" s="56">
        <v>160.69999999999999</v>
      </c>
      <c r="E34" s="56">
        <v>160.6</v>
      </c>
      <c r="F34" s="56">
        <v>160.19999999999999</v>
      </c>
      <c r="G34" s="56">
        <v>160.6</v>
      </c>
      <c r="H34" s="56">
        <v>157.1</v>
      </c>
      <c r="I34" s="56">
        <v>149.80000000000001</v>
      </c>
      <c r="J34" s="56">
        <v>157.1</v>
      </c>
      <c r="K34" s="56">
        <v>155.9</v>
      </c>
      <c r="L34" s="67">
        <v>158.6</v>
      </c>
      <c r="M34" s="67">
        <v>158.5</v>
      </c>
      <c r="N34" s="67">
        <v>159</v>
      </c>
      <c r="O34" s="67">
        <v>159.4</v>
      </c>
      <c r="P34" s="67">
        <v>49.948</v>
      </c>
      <c r="Q34" s="67">
        <v>160.19999999999999</v>
      </c>
      <c r="R34" s="67">
        <v>159.9</v>
      </c>
      <c r="S34" s="67">
        <v>159.80000000000001</v>
      </c>
      <c r="T34" s="67">
        <v>151.4</v>
      </c>
      <c r="U34" s="67">
        <v>159.5</v>
      </c>
      <c r="V34" s="67">
        <v>156.30000000000001</v>
      </c>
      <c r="W34" s="67">
        <v>156.19999999999999</v>
      </c>
      <c r="X34" s="67">
        <v>155.69999999999999</v>
      </c>
      <c r="Y34" s="67">
        <v>154.69999999999999</v>
      </c>
      <c r="Z34" s="67">
        <v>153.6</v>
      </c>
      <c r="AA34" s="67">
        <v>154.1</v>
      </c>
      <c r="AB34" s="67">
        <v>157.30000000000001</v>
      </c>
      <c r="AC34" s="67">
        <v>158.1</v>
      </c>
      <c r="AD34" s="67">
        <v>160.19999999999999</v>
      </c>
      <c r="AE34" s="56">
        <v>160.5</v>
      </c>
      <c r="AF34" s="56">
        <v>160.69999999999999</v>
      </c>
      <c r="AG34" s="59">
        <v>240</v>
      </c>
      <c r="AH34" s="52">
        <f t="shared" si="2"/>
        <v>161</v>
      </c>
      <c r="AI34" s="53">
        <f t="shared" si="3"/>
        <v>49.948</v>
      </c>
      <c r="AK34" s="54"/>
    </row>
    <row r="35" spans="1:41" ht="15.75" thickBot="1" x14ac:dyDescent="0.3">
      <c r="A35" s="239" t="s">
        <v>37</v>
      </c>
      <c r="B35" s="69">
        <f>SUM(B11:B33)</f>
        <v>481.9</v>
      </c>
      <c r="C35" s="69">
        <f t="shared" ref="C35:AF35" si="4">SUM(C11:C33)</f>
        <v>481.9</v>
      </c>
      <c r="D35" s="69">
        <f t="shared" si="4"/>
        <v>507.09999999999997</v>
      </c>
      <c r="E35" s="69">
        <f t="shared" si="4"/>
        <v>509.3</v>
      </c>
      <c r="F35" s="69">
        <f t="shared" si="4"/>
        <v>486.9</v>
      </c>
      <c r="G35" s="69">
        <f t="shared" si="4"/>
        <v>486.9</v>
      </c>
      <c r="H35" s="69">
        <f t="shared" si="4"/>
        <v>487.49999999999994</v>
      </c>
      <c r="I35" s="69">
        <f t="shared" si="4"/>
        <v>487.2</v>
      </c>
      <c r="J35" s="69">
        <f t="shared" si="4"/>
        <v>487.2</v>
      </c>
      <c r="K35" s="69">
        <f t="shared" si="4"/>
        <v>486.29999999999995</v>
      </c>
      <c r="L35" s="69">
        <f t="shared" si="4"/>
        <v>486.29999999999995</v>
      </c>
      <c r="M35" s="69">
        <f t="shared" si="4"/>
        <v>486.29999999999995</v>
      </c>
      <c r="N35" s="69">
        <f t="shared" si="4"/>
        <v>508.49999999999994</v>
      </c>
      <c r="O35" s="69">
        <f t="shared" si="4"/>
        <v>508.29999999999995</v>
      </c>
      <c r="P35" s="69">
        <f t="shared" si="4"/>
        <v>508.29999999999995</v>
      </c>
      <c r="Q35" s="69">
        <f t="shared" si="4"/>
        <v>509.4</v>
      </c>
      <c r="R35" s="69">
        <f t="shared" si="4"/>
        <v>508.4</v>
      </c>
      <c r="S35" s="69">
        <f t="shared" si="4"/>
        <v>509.2</v>
      </c>
      <c r="T35" s="69">
        <f t="shared" si="4"/>
        <v>509.59999999999997</v>
      </c>
      <c r="U35" s="69">
        <f t="shared" si="4"/>
        <v>509.99999999999994</v>
      </c>
      <c r="V35" s="69">
        <f t="shared" si="4"/>
        <v>508.29999999999995</v>
      </c>
      <c r="W35" s="69">
        <f t="shared" si="4"/>
        <v>508.9</v>
      </c>
      <c r="X35" s="69">
        <f t="shared" si="4"/>
        <v>510.2</v>
      </c>
      <c r="Y35" s="69">
        <f t="shared" si="4"/>
        <v>510.29999999999995</v>
      </c>
      <c r="Z35" s="69">
        <f t="shared" si="4"/>
        <v>509.49999999999994</v>
      </c>
      <c r="AA35" s="69">
        <f t="shared" si="4"/>
        <v>507.8</v>
      </c>
      <c r="AB35" s="69">
        <f t="shared" si="4"/>
        <v>509.09999999999997</v>
      </c>
      <c r="AC35" s="69">
        <f t="shared" si="4"/>
        <v>502.59999999999997</v>
      </c>
      <c r="AD35" s="69">
        <f t="shared" si="4"/>
        <v>507.9</v>
      </c>
      <c r="AE35" s="69">
        <f t="shared" si="4"/>
        <v>507.9</v>
      </c>
      <c r="AF35" s="69">
        <f t="shared" si="4"/>
        <v>429.7</v>
      </c>
      <c r="AG35" s="59">
        <f>SUM(AG11:AG34)</f>
        <v>1287.4000000000001</v>
      </c>
      <c r="AH35" s="52">
        <f t="shared" si="2"/>
        <v>510.29999999999995</v>
      </c>
      <c r="AI35" s="53">
        <f t="shared" si="3"/>
        <v>429.7</v>
      </c>
      <c r="AK35" s="54"/>
    </row>
    <row r="36" spans="1:41" x14ac:dyDescent="0.25">
      <c r="A36" s="55" t="s">
        <v>38</v>
      </c>
      <c r="B36" s="56">
        <v>140.69999999999999</v>
      </c>
      <c r="C36" s="56">
        <v>140.69999999999999</v>
      </c>
      <c r="D36" s="56">
        <v>141.80000000000001</v>
      </c>
      <c r="E36" s="56">
        <v>142.19999999999999</v>
      </c>
      <c r="F36" s="56">
        <v>141</v>
      </c>
      <c r="G36" s="56">
        <v>140.19999999999999</v>
      </c>
      <c r="H36" s="56">
        <v>139.19999999999999</v>
      </c>
      <c r="I36" s="56">
        <v>137.9</v>
      </c>
      <c r="J36" s="56">
        <v>137.9</v>
      </c>
      <c r="K36" s="56">
        <v>137.80000000000001</v>
      </c>
      <c r="L36" s="56">
        <v>137.80000000000001</v>
      </c>
      <c r="M36" s="56">
        <v>138.1</v>
      </c>
      <c r="N36" s="56">
        <v>136.6</v>
      </c>
      <c r="O36" s="56">
        <v>135.80000000000001</v>
      </c>
      <c r="P36" s="56">
        <v>135</v>
      </c>
      <c r="Q36" s="49">
        <v>137.6</v>
      </c>
      <c r="R36" s="49">
        <v>137.69999999999999</v>
      </c>
      <c r="S36" s="49">
        <v>139</v>
      </c>
      <c r="T36" s="49">
        <v>140.30000000000001</v>
      </c>
      <c r="U36" s="49">
        <v>140.80000000000001</v>
      </c>
      <c r="V36" s="49">
        <v>140.80000000000001</v>
      </c>
      <c r="W36" s="49">
        <v>140.19999999999999</v>
      </c>
      <c r="X36" s="49">
        <v>139.80000000000001</v>
      </c>
      <c r="Y36" s="49">
        <v>139.69999999999999</v>
      </c>
      <c r="Z36" s="49">
        <v>139.19999999999999</v>
      </c>
      <c r="AA36" s="48">
        <v>138.80000000000001</v>
      </c>
      <c r="AB36" s="48">
        <v>138.5</v>
      </c>
      <c r="AC36" s="48">
        <v>138.80000000000001</v>
      </c>
      <c r="AD36" s="48">
        <v>139.9</v>
      </c>
      <c r="AE36" s="48">
        <v>139.80000000000001</v>
      </c>
      <c r="AF36" s="48">
        <v>45</v>
      </c>
      <c r="AG36" s="57">
        <v>144</v>
      </c>
      <c r="AH36" s="52">
        <f t="shared" si="2"/>
        <v>142.19999999999999</v>
      </c>
      <c r="AI36" s="53">
        <f t="shared" si="3"/>
        <v>45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56.9</v>
      </c>
      <c r="C38" s="56">
        <v>56.9</v>
      </c>
      <c r="D38" s="56">
        <v>57.1</v>
      </c>
      <c r="E38" s="56">
        <v>57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55</v>
      </c>
      <c r="N38" s="56">
        <v>58</v>
      </c>
      <c r="O38" s="56">
        <v>57.8</v>
      </c>
      <c r="P38" s="56">
        <v>58</v>
      </c>
      <c r="Q38" s="70">
        <v>58.1</v>
      </c>
      <c r="R38" s="70">
        <v>58.2</v>
      </c>
      <c r="S38" s="70">
        <v>58.1</v>
      </c>
      <c r="T38" s="70">
        <v>58.2</v>
      </c>
      <c r="U38" s="70">
        <v>58.2</v>
      </c>
      <c r="V38" s="70">
        <v>58</v>
      </c>
      <c r="W38" s="70">
        <v>58.1</v>
      </c>
      <c r="X38" s="70">
        <v>58.1</v>
      </c>
      <c r="Y38" s="70">
        <v>58.1</v>
      </c>
      <c r="Z38" s="70">
        <v>58.2</v>
      </c>
      <c r="AA38" s="56">
        <v>58</v>
      </c>
      <c r="AB38" s="56">
        <v>58.1</v>
      </c>
      <c r="AC38" s="56">
        <v>58.3</v>
      </c>
      <c r="AD38" s="56">
        <v>57.3</v>
      </c>
      <c r="AE38" s="56">
        <v>57.6</v>
      </c>
      <c r="AF38" s="56">
        <v>17</v>
      </c>
      <c r="AG38" s="59">
        <v>69</v>
      </c>
      <c r="AH38" s="52">
        <f t="shared" si="2"/>
        <v>58.3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28.5</v>
      </c>
      <c r="C39" s="56">
        <v>28.5</v>
      </c>
      <c r="D39" s="56">
        <v>28.2</v>
      </c>
      <c r="E39" s="56">
        <v>28.5</v>
      </c>
      <c r="F39" s="56">
        <v>28.5</v>
      </c>
      <c r="G39" s="56">
        <v>28.5</v>
      </c>
      <c r="H39" s="56">
        <v>28.5</v>
      </c>
      <c r="I39" s="56">
        <v>28.5</v>
      </c>
      <c r="J39" s="56">
        <v>28.5</v>
      </c>
      <c r="K39" s="56">
        <v>28.2</v>
      </c>
      <c r="L39" s="56">
        <v>28.2</v>
      </c>
      <c r="M39" s="56">
        <v>28.2</v>
      </c>
      <c r="N39" s="56">
        <v>28.2</v>
      </c>
      <c r="O39" s="56">
        <v>28.2</v>
      </c>
      <c r="P39" s="56">
        <v>28.2</v>
      </c>
      <c r="Q39" s="70">
        <v>28.2</v>
      </c>
      <c r="R39" s="70">
        <v>28.2</v>
      </c>
      <c r="S39" s="70">
        <v>28.2</v>
      </c>
      <c r="T39" s="70">
        <v>28.2</v>
      </c>
      <c r="U39" s="70">
        <v>28.2</v>
      </c>
      <c r="V39" s="70">
        <v>28.2</v>
      </c>
      <c r="W39" s="70">
        <v>28.2</v>
      </c>
      <c r="X39" s="70">
        <v>28.2</v>
      </c>
      <c r="Y39" s="70">
        <v>28.2</v>
      </c>
      <c r="Z39" s="70">
        <v>28.2</v>
      </c>
      <c r="AA39" s="56">
        <v>28.2</v>
      </c>
      <c r="AB39" s="56">
        <v>28.2</v>
      </c>
      <c r="AC39" s="56">
        <v>28.2</v>
      </c>
      <c r="AD39" s="56">
        <v>28.5</v>
      </c>
      <c r="AE39" s="56">
        <v>28.5</v>
      </c>
      <c r="AF39" s="56">
        <v>28.5</v>
      </c>
      <c r="AG39" s="59">
        <v>60</v>
      </c>
      <c r="AH39" s="52">
        <f t="shared" si="2"/>
        <v>28.5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28.9</v>
      </c>
      <c r="C40" s="56">
        <v>28.9</v>
      </c>
      <c r="D40" s="56">
        <v>28.6</v>
      </c>
      <c r="E40" s="56">
        <v>28.5</v>
      </c>
      <c r="F40" s="56">
        <v>28.5</v>
      </c>
      <c r="G40" s="56">
        <v>28.4</v>
      </c>
      <c r="H40" s="56">
        <v>28.4</v>
      </c>
      <c r="I40" s="56">
        <v>28.4</v>
      </c>
      <c r="J40" s="56">
        <v>28.4</v>
      </c>
      <c r="K40" s="56">
        <v>28.4</v>
      </c>
      <c r="L40" s="56">
        <v>28.4</v>
      </c>
      <c r="M40" s="56">
        <v>28.4</v>
      </c>
      <c r="N40" s="56">
        <v>28.6</v>
      </c>
      <c r="O40" s="56">
        <v>28.9</v>
      </c>
      <c r="P40" s="56">
        <v>28.9</v>
      </c>
      <c r="Q40" s="49">
        <v>29</v>
      </c>
      <c r="R40" s="49">
        <v>29</v>
      </c>
      <c r="S40" s="49">
        <v>29</v>
      </c>
      <c r="T40" s="49">
        <v>29</v>
      </c>
      <c r="U40" s="49">
        <v>29</v>
      </c>
      <c r="V40" s="70">
        <v>29</v>
      </c>
      <c r="W40" s="70">
        <v>29</v>
      </c>
      <c r="X40" s="70">
        <v>29.3</v>
      </c>
      <c r="Y40" s="70">
        <v>29.3</v>
      </c>
      <c r="Z40" s="70">
        <v>29</v>
      </c>
      <c r="AA40" s="56">
        <v>29</v>
      </c>
      <c r="AB40" s="56">
        <v>29</v>
      </c>
      <c r="AC40" s="56">
        <v>29</v>
      </c>
      <c r="AD40" s="56">
        <v>29</v>
      </c>
      <c r="AE40" s="56">
        <v>29</v>
      </c>
      <c r="AF40" s="56">
        <v>29</v>
      </c>
      <c r="AG40" s="59">
        <v>30</v>
      </c>
      <c r="AH40" s="52">
        <f t="shared" si="2"/>
        <v>29.3</v>
      </c>
      <c r="AI40" s="53">
        <f t="shared" si="3"/>
        <v>28.4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/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9.1999999999999993</v>
      </c>
      <c r="C42" s="71">
        <v>9.1999999999999993</v>
      </c>
      <c r="D42" s="71">
        <v>9.1999999999999993</v>
      </c>
      <c r="E42" s="71">
        <v>9.1999999999999993</v>
      </c>
      <c r="F42" s="71">
        <v>9.1999999999999993</v>
      </c>
      <c r="G42" s="71">
        <v>9.1999999999999993</v>
      </c>
      <c r="H42" s="71">
        <v>9.1999999999999993</v>
      </c>
      <c r="I42" s="71">
        <v>9.1999999999999993</v>
      </c>
      <c r="J42" s="71">
        <v>7.2</v>
      </c>
      <c r="K42" s="71">
        <v>6</v>
      </c>
      <c r="L42" s="71">
        <v>9.8000000000000007</v>
      </c>
      <c r="M42" s="71">
        <v>9.8000000000000007</v>
      </c>
      <c r="N42" s="71">
        <v>9.6</v>
      </c>
      <c r="O42" s="71">
        <v>9.8000000000000007</v>
      </c>
      <c r="P42" s="71">
        <v>9.8000000000000007</v>
      </c>
      <c r="Q42" s="49">
        <v>9.8000000000000007</v>
      </c>
      <c r="R42" s="49">
        <v>9.9</v>
      </c>
      <c r="S42" s="49">
        <v>9.3000000000000007</v>
      </c>
      <c r="T42" s="49">
        <v>9.3000000000000007</v>
      </c>
      <c r="U42" s="49">
        <v>9.3000000000000007</v>
      </c>
      <c r="V42" s="49">
        <v>9.4</v>
      </c>
      <c r="W42" s="49">
        <v>9.4</v>
      </c>
      <c r="X42" s="49">
        <v>9.4</v>
      </c>
      <c r="Y42" s="49">
        <v>9.4</v>
      </c>
      <c r="Z42" s="49">
        <v>9.4</v>
      </c>
      <c r="AA42" s="56">
        <v>9.1999999999999993</v>
      </c>
      <c r="AB42" s="56">
        <v>9.1999999999999993</v>
      </c>
      <c r="AC42" s="56">
        <v>9.1999999999999993</v>
      </c>
      <c r="AD42" s="56">
        <v>9.1999999999999993</v>
      </c>
      <c r="AE42" s="56">
        <v>9.4</v>
      </c>
      <c r="AF42" s="56">
        <v>9.4</v>
      </c>
      <c r="AG42" s="59">
        <v>24</v>
      </c>
      <c r="AH42" s="52">
        <f t="shared" si="2"/>
        <v>9.9</v>
      </c>
      <c r="AI42" s="53">
        <f t="shared" si="3"/>
        <v>6</v>
      </c>
      <c r="AK42" s="54"/>
    </row>
    <row r="43" spans="1:41" x14ac:dyDescent="0.25">
      <c r="A43" s="58" t="s">
        <v>44</v>
      </c>
      <c r="B43" s="56">
        <v>3</v>
      </c>
      <c r="C43" s="56">
        <v>3</v>
      </c>
      <c r="D43" s="56">
        <v>3</v>
      </c>
      <c r="E43" s="56">
        <v>3</v>
      </c>
      <c r="F43" s="56">
        <v>3</v>
      </c>
      <c r="G43" s="56">
        <v>3</v>
      </c>
      <c r="H43" s="56">
        <v>3</v>
      </c>
      <c r="I43" s="56">
        <v>3</v>
      </c>
      <c r="J43" s="56">
        <v>3</v>
      </c>
      <c r="K43" s="56">
        <v>3</v>
      </c>
      <c r="L43" s="56">
        <v>3</v>
      </c>
      <c r="M43" s="56">
        <v>3</v>
      </c>
      <c r="N43" s="56">
        <v>3</v>
      </c>
      <c r="O43" s="56">
        <v>3</v>
      </c>
      <c r="P43" s="56">
        <v>3</v>
      </c>
      <c r="Q43" s="49">
        <v>3</v>
      </c>
      <c r="R43" s="49">
        <v>3</v>
      </c>
      <c r="S43" s="49">
        <v>3</v>
      </c>
      <c r="T43" s="49">
        <v>0</v>
      </c>
      <c r="U43" s="49">
        <v>0</v>
      </c>
      <c r="V43" s="49">
        <v>3</v>
      </c>
      <c r="W43" s="49">
        <v>3</v>
      </c>
      <c r="X43" s="49">
        <v>3</v>
      </c>
      <c r="Y43" s="49">
        <v>3</v>
      </c>
      <c r="Z43" s="49">
        <v>3</v>
      </c>
      <c r="AA43" s="56">
        <v>3</v>
      </c>
      <c r="AB43" s="56">
        <v>3</v>
      </c>
      <c r="AC43" s="56">
        <v>3</v>
      </c>
      <c r="AD43" s="56">
        <v>3</v>
      </c>
      <c r="AE43" s="56">
        <v>3</v>
      </c>
      <c r="AF43" s="56">
        <v>3</v>
      </c>
      <c r="AG43" s="59">
        <v>15</v>
      </c>
      <c r="AH43" s="52">
        <f t="shared" si="2"/>
        <v>3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6.3</v>
      </c>
      <c r="C44" s="56">
        <v>6.3</v>
      </c>
      <c r="D44" s="56">
        <v>6.3</v>
      </c>
      <c r="E44" s="56">
        <v>6.3</v>
      </c>
      <c r="F44" s="56">
        <v>6.3</v>
      </c>
      <c r="G44" s="56">
        <v>6.3</v>
      </c>
      <c r="H44" s="56">
        <v>6.3</v>
      </c>
      <c r="I44" s="56">
        <v>6.3</v>
      </c>
      <c r="J44" s="56">
        <v>6.3</v>
      </c>
      <c r="K44" s="56">
        <v>6.3</v>
      </c>
      <c r="L44" s="56">
        <v>6.3</v>
      </c>
      <c r="M44" s="56">
        <v>6.3</v>
      </c>
      <c r="N44" s="56">
        <v>6.3</v>
      </c>
      <c r="O44" s="56">
        <v>6.3</v>
      </c>
      <c r="P44" s="56">
        <v>6.3</v>
      </c>
      <c r="Q44" s="49">
        <v>6.3</v>
      </c>
      <c r="R44" s="49">
        <v>6.3</v>
      </c>
      <c r="S44" s="49">
        <v>6.3</v>
      </c>
      <c r="T44" s="49">
        <v>6.3</v>
      </c>
      <c r="U44" s="49">
        <v>6.3</v>
      </c>
      <c r="V44" s="49">
        <v>6.3</v>
      </c>
      <c r="W44" s="49">
        <v>6.3</v>
      </c>
      <c r="X44" s="49">
        <v>6.3</v>
      </c>
      <c r="Y44" s="49">
        <v>6.3</v>
      </c>
      <c r="Z44" s="49">
        <v>6.3</v>
      </c>
      <c r="AA44" s="56">
        <v>6.4</v>
      </c>
      <c r="AB44" s="56">
        <v>6.4</v>
      </c>
      <c r="AC44" s="56">
        <v>6.4</v>
      </c>
      <c r="AD44" s="56">
        <v>6.4</v>
      </c>
      <c r="AE44" s="56">
        <v>6.4</v>
      </c>
      <c r="AF44" s="56">
        <v>6.4</v>
      </c>
      <c r="AG44" s="59">
        <v>14.1</v>
      </c>
      <c r="AH44" s="52">
        <f t="shared" si="2"/>
        <v>6.4</v>
      </c>
      <c r="AI44" s="53">
        <f t="shared" si="3"/>
        <v>6.3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0</v>
      </c>
      <c r="C45" s="71">
        <v>7</v>
      </c>
      <c r="D45" s="71">
        <v>7</v>
      </c>
      <c r="E45" s="71">
        <v>7</v>
      </c>
      <c r="F45" s="71">
        <v>7</v>
      </c>
      <c r="G45" s="71">
        <v>7</v>
      </c>
      <c r="H45" s="71">
        <v>7</v>
      </c>
      <c r="I45" s="71">
        <v>7</v>
      </c>
      <c r="J45" s="71">
        <v>7</v>
      </c>
      <c r="K45" s="71">
        <v>7</v>
      </c>
      <c r="L45" s="71">
        <v>7</v>
      </c>
      <c r="M45" s="71">
        <v>13</v>
      </c>
      <c r="N45" s="71">
        <v>13</v>
      </c>
      <c r="O45" s="71">
        <v>14</v>
      </c>
      <c r="P45" s="71">
        <v>14</v>
      </c>
      <c r="Q45" s="49">
        <v>14</v>
      </c>
      <c r="R45" s="49">
        <v>14</v>
      </c>
      <c r="S45" s="49">
        <v>14</v>
      </c>
      <c r="T45" s="49">
        <v>14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9.1999999999999993</v>
      </c>
      <c r="C46" s="56">
        <v>9.1999999999999993</v>
      </c>
      <c r="D46" s="56">
        <v>9.1999999999999993</v>
      </c>
      <c r="E46" s="56">
        <v>9.1999999999999993</v>
      </c>
      <c r="F46" s="56">
        <v>9.1999999999999993</v>
      </c>
      <c r="G46" s="56">
        <v>9.1999999999999993</v>
      </c>
      <c r="H46" s="56">
        <v>9.1999999999999993</v>
      </c>
      <c r="I46" s="56">
        <v>9.1999999999999993</v>
      </c>
      <c r="J46" s="56">
        <v>9</v>
      </c>
      <c r="K46" s="56">
        <v>9</v>
      </c>
      <c r="L46" s="56">
        <v>9</v>
      </c>
      <c r="M46" s="56">
        <v>9</v>
      </c>
      <c r="N46" s="56">
        <v>9</v>
      </c>
      <c r="O46" s="56">
        <v>9</v>
      </c>
      <c r="P46" s="56">
        <v>9</v>
      </c>
      <c r="Q46" s="49">
        <v>9</v>
      </c>
      <c r="R46" s="49">
        <v>9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56">
        <v>0</v>
      </c>
      <c r="AB46" s="56">
        <v>0</v>
      </c>
      <c r="AC46" s="56">
        <v>10</v>
      </c>
      <c r="AD46" s="56">
        <v>10</v>
      </c>
      <c r="AE46" s="56">
        <v>10</v>
      </c>
      <c r="AF46" s="56">
        <v>10</v>
      </c>
      <c r="AG46" s="59">
        <v>10.050000000000001</v>
      </c>
      <c r="AH46" s="52">
        <f t="shared" si="2"/>
        <v>10</v>
      </c>
      <c r="AI46" s="53">
        <f t="shared" si="3"/>
        <v>0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56">
        <v>6.2</v>
      </c>
      <c r="M47" s="56">
        <v>6.2</v>
      </c>
      <c r="N47" s="56">
        <v>6.2</v>
      </c>
      <c r="O47" s="56">
        <v>6.2</v>
      </c>
      <c r="P47" s="56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292.44</v>
      </c>
      <c r="C49" s="69">
        <f t="shared" si="6"/>
        <v>299.44</v>
      </c>
      <c r="D49" s="69">
        <f t="shared" si="6"/>
        <v>300.14</v>
      </c>
      <c r="E49" s="69">
        <f t="shared" si="6"/>
        <v>300.64</v>
      </c>
      <c r="F49" s="69">
        <f t="shared" si="6"/>
        <v>242.43999999999997</v>
      </c>
      <c r="G49" s="69">
        <f t="shared" si="6"/>
        <v>241.53999999999996</v>
      </c>
      <c r="H49" s="69">
        <f t="shared" si="6"/>
        <v>240.53999999999996</v>
      </c>
      <c r="I49" s="69">
        <f t="shared" si="6"/>
        <v>239.23999999999998</v>
      </c>
      <c r="J49" s="69">
        <f t="shared" si="6"/>
        <v>237.04</v>
      </c>
      <c r="K49" s="69">
        <f t="shared" si="6"/>
        <v>235.44</v>
      </c>
      <c r="L49" s="69">
        <f t="shared" si="6"/>
        <v>239.24</v>
      </c>
      <c r="M49" s="69">
        <f t="shared" si="6"/>
        <v>300.54000000000002</v>
      </c>
      <c r="N49" s="69">
        <f t="shared" si="6"/>
        <v>302.04000000000002</v>
      </c>
      <c r="O49" s="69">
        <f t="shared" si="6"/>
        <v>302.54000000000002</v>
      </c>
      <c r="P49" s="69">
        <f t="shared" si="6"/>
        <v>301.94</v>
      </c>
      <c r="Q49" s="69">
        <f t="shared" si="6"/>
        <v>304.74</v>
      </c>
      <c r="R49" s="69">
        <f t="shared" si="6"/>
        <v>305.03999999999996</v>
      </c>
      <c r="S49" s="69">
        <f t="shared" si="6"/>
        <v>296.64</v>
      </c>
      <c r="T49" s="69">
        <f t="shared" si="6"/>
        <v>295.04000000000002</v>
      </c>
      <c r="U49" s="69">
        <f t="shared" si="6"/>
        <v>295.54000000000002</v>
      </c>
      <c r="V49" s="69">
        <f t="shared" si="6"/>
        <v>298.44</v>
      </c>
      <c r="W49" s="69">
        <f t="shared" si="6"/>
        <v>297.94</v>
      </c>
      <c r="X49" s="69">
        <f t="shared" si="6"/>
        <v>297.84000000000003</v>
      </c>
      <c r="Y49" s="69">
        <f t="shared" si="6"/>
        <v>297.74</v>
      </c>
      <c r="Z49" s="69">
        <f t="shared" si="6"/>
        <v>297.03999999999996</v>
      </c>
      <c r="AA49" s="69">
        <f t="shared" si="6"/>
        <v>296.33999999999997</v>
      </c>
      <c r="AB49" s="69">
        <f t="shared" si="6"/>
        <v>296.14</v>
      </c>
      <c r="AC49" s="69">
        <f t="shared" si="6"/>
        <v>306.64</v>
      </c>
      <c r="AD49" s="69">
        <f t="shared" si="6"/>
        <v>307.03999999999996</v>
      </c>
      <c r="AE49" s="69">
        <f t="shared" si="6"/>
        <v>307.44</v>
      </c>
      <c r="AF49" s="69">
        <f t="shared" si="6"/>
        <v>172.04</v>
      </c>
      <c r="AG49" s="74">
        <f t="shared" si="6"/>
        <v>489.91</v>
      </c>
      <c r="AH49" s="52">
        <f t="shared" si="2"/>
        <v>307.44</v>
      </c>
      <c r="AI49" s="53">
        <f t="shared" si="3"/>
        <v>172.04</v>
      </c>
      <c r="AK49" s="54"/>
    </row>
    <row r="50" spans="1:37" x14ac:dyDescent="0.25">
      <c r="A50" s="55" t="s">
        <v>51</v>
      </c>
      <c r="B50" s="56">
        <v>30.3</v>
      </c>
      <c r="C50" s="56">
        <v>39.9</v>
      </c>
      <c r="D50" s="56">
        <v>35</v>
      </c>
      <c r="E50" s="56">
        <v>30</v>
      </c>
      <c r="F50" s="56">
        <v>50</v>
      </c>
      <c r="G50" s="56">
        <v>34</v>
      </c>
      <c r="H50" s="56">
        <v>50</v>
      </c>
      <c r="I50" s="56">
        <v>50</v>
      </c>
      <c r="J50" s="56">
        <v>59.2</v>
      </c>
      <c r="K50" s="56">
        <v>54.8</v>
      </c>
      <c r="L50" s="56">
        <v>54.8</v>
      </c>
      <c r="M50" s="75">
        <v>50</v>
      </c>
      <c r="N50" s="75">
        <v>53.9</v>
      </c>
      <c r="O50" s="75">
        <v>50.2</v>
      </c>
      <c r="P50" s="49">
        <v>59.3</v>
      </c>
      <c r="Q50" s="49">
        <v>59.6</v>
      </c>
      <c r="R50" s="49">
        <v>59.4</v>
      </c>
      <c r="S50" s="49">
        <v>59.1</v>
      </c>
      <c r="T50" s="49">
        <v>59.1</v>
      </c>
      <c r="U50" s="49">
        <v>59.6</v>
      </c>
      <c r="V50" s="49">
        <v>29.6</v>
      </c>
      <c r="W50" s="49">
        <v>30</v>
      </c>
      <c r="X50" s="49">
        <v>30.2</v>
      </c>
      <c r="Y50" s="49">
        <v>59.2</v>
      </c>
      <c r="Z50" s="49">
        <v>60</v>
      </c>
      <c r="AA50" s="49">
        <v>59.6</v>
      </c>
      <c r="AB50" s="49">
        <v>59.9</v>
      </c>
      <c r="AC50" s="49">
        <v>59.7</v>
      </c>
      <c r="AD50" s="49">
        <v>60</v>
      </c>
      <c r="AE50" s="49">
        <v>60</v>
      </c>
      <c r="AF50" s="49">
        <v>60</v>
      </c>
      <c r="AG50" s="57">
        <v>60</v>
      </c>
      <c r="AH50" s="52">
        <f t="shared" si="2"/>
        <v>60</v>
      </c>
      <c r="AI50" s="53">
        <f t="shared" si="3"/>
        <v>29.6</v>
      </c>
      <c r="AK50" s="54"/>
    </row>
    <row r="51" spans="1:37" x14ac:dyDescent="0.25">
      <c r="A51" s="58" t="s">
        <v>52</v>
      </c>
      <c r="B51" s="56">
        <v>14.4</v>
      </c>
      <c r="C51" s="56">
        <v>17.100000000000001</v>
      </c>
      <c r="D51" s="56">
        <v>14.5</v>
      </c>
      <c r="E51" s="56">
        <v>14.2</v>
      </c>
      <c r="F51" s="56">
        <v>22</v>
      </c>
      <c r="G51" s="56">
        <v>20.5</v>
      </c>
      <c r="H51" s="56">
        <v>19.899999999999999</v>
      </c>
      <c r="I51" s="56">
        <v>23</v>
      </c>
      <c r="J51" s="56">
        <v>28.7</v>
      </c>
      <c r="K51" s="56">
        <v>26.1</v>
      </c>
      <c r="L51" s="56">
        <v>26.1</v>
      </c>
      <c r="M51" s="75">
        <v>26.3</v>
      </c>
      <c r="N51" s="75">
        <v>22.2</v>
      </c>
      <c r="O51" s="75">
        <v>22.2</v>
      </c>
      <c r="P51" s="70">
        <v>28.3</v>
      </c>
      <c r="Q51" s="70">
        <v>29</v>
      </c>
      <c r="R51" s="49">
        <v>29.4</v>
      </c>
      <c r="S51" s="49">
        <v>28.6</v>
      </c>
      <c r="T51" s="49">
        <v>28.2</v>
      </c>
      <c r="U51" s="70">
        <v>28.2</v>
      </c>
      <c r="V51" s="70">
        <v>15</v>
      </c>
      <c r="W51" s="70">
        <v>15</v>
      </c>
      <c r="X51" s="70">
        <v>15.2</v>
      </c>
      <c r="Y51" s="70">
        <v>28</v>
      </c>
      <c r="Z51" s="70">
        <v>29.5</v>
      </c>
      <c r="AA51" s="70">
        <v>29.3</v>
      </c>
      <c r="AB51" s="70">
        <v>28.9</v>
      </c>
      <c r="AC51" s="70">
        <v>28.5</v>
      </c>
      <c r="AD51" s="70">
        <v>28.7</v>
      </c>
      <c r="AE51" s="70">
        <v>28.7</v>
      </c>
      <c r="AF51" s="70">
        <v>28.7</v>
      </c>
      <c r="AG51" s="59">
        <v>32</v>
      </c>
      <c r="AH51" s="52">
        <f t="shared" si="2"/>
        <v>29.5</v>
      </c>
      <c r="AI51" s="53">
        <f t="shared" si="3"/>
        <v>14.2</v>
      </c>
      <c r="AK51" s="54"/>
    </row>
    <row r="52" spans="1:37" ht="15.75" thickBot="1" x14ac:dyDescent="0.3">
      <c r="A52" s="72" t="s">
        <v>53</v>
      </c>
      <c r="B52" s="71">
        <v>5.3</v>
      </c>
      <c r="C52" s="71">
        <v>6.2</v>
      </c>
      <c r="D52" s="71">
        <v>5.3</v>
      </c>
      <c r="E52" s="71">
        <v>5.2</v>
      </c>
      <c r="F52" s="71">
        <v>7.9</v>
      </c>
      <c r="G52" s="71">
        <v>7.5</v>
      </c>
      <c r="H52" s="71">
        <v>7.3</v>
      </c>
      <c r="I52" s="71">
        <v>8.4</v>
      </c>
      <c r="J52" s="71">
        <v>10.5</v>
      </c>
      <c r="K52" s="71">
        <v>9.5</v>
      </c>
      <c r="L52" s="71">
        <v>9.5</v>
      </c>
      <c r="M52" s="76">
        <v>9.6</v>
      </c>
      <c r="N52" s="76">
        <v>8.1</v>
      </c>
      <c r="O52" s="76">
        <v>8.1</v>
      </c>
      <c r="P52" s="77">
        <v>10.3</v>
      </c>
      <c r="Q52" s="77">
        <v>10.6</v>
      </c>
      <c r="R52" s="49">
        <v>10.7</v>
      </c>
      <c r="S52" s="49">
        <v>10.5</v>
      </c>
      <c r="T52" s="49">
        <v>10.3</v>
      </c>
      <c r="U52" s="77">
        <v>10.3</v>
      </c>
      <c r="V52" s="77">
        <v>5.5</v>
      </c>
      <c r="W52" s="77">
        <v>5.5</v>
      </c>
      <c r="X52" s="77">
        <v>5.5</v>
      </c>
      <c r="Y52" s="77">
        <v>10.3</v>
      </c>
      <c r="Z52" s="77">
        <v>10.8</v>
      </c>
      <c r="AA52" s="77">
        <v>10.7</v>
      </c>
      <c r="AB52" s="77">
        <v>10.3</v>
      </c>
      <c r="AC52" s="77">
        <v>10.4</v>
      </c>
      <c r="AD52" s="77">
        <v>10.5</v>
      </c>
      <c r="AE52" s="77">
        <v>10.5</v>
      </c>
      <c r="AF52" s="77">
        <v>10.5</v>
      </c>
      <c r="AG52" s="78">
        <v>14</v>
      </c>
      <c r="AH52" s="52">
        <f t="shared" si="2"/>
        <v>10.8</v>
      </c>
      <c r="AI52" s="53">
        <f t="shared" si="3"/>
        <v>5.2</v>
      </c>
      <c r="AK52" s="54"/>
    </row>
    <row r="53" spans="1:37" ht="15.75" thickBot="1" x14ac:dyDescent="0.3">
      <c r="A53" s="68" t="s">
        <v>54</v>
      </c>
      <c r="B53" s="69">
        <f>SUM(B50:B52)</f>
        <v>50</v>
      </c>
      <c r="C53" s="69">
        <f t="shared" ref="C53:AF53" si="7">SUM(C50:C52)</f>
        <v>63.2</v>
      </c>
      <c r="D53" s="69">
        <f t="shared" si="7"/>
        <v>54.8</v>
      </c>
      <c r="E53" s="69">
        <f t="shared" si="7"/>
        <v>49.400000000000006</v>
      </c>
      <c r="F53" s="69">
        <f t="shared" si="7"/>
        <v>79.900000000000006</v>
      </c>
      <c r="G53" s="69">
        <f t="shared" si="7"/>
        <v>62</v>
      </c>
      <c r="H53" s="69">
        <f t="shared" si="7"/>
        <v>77.2</v>
      </c>
      <c r="I53" s="69">
        <f t="shared" si="7"/>
        <v>81.400000000000006</v>
      </c>
      <c r="J53" s="69">
        <f t="shared" si="7"/>
        <v>98.4</v>
      </c>
      <c r="K53" s="69">
        <f t="shared" si="7"/>
        <v>90.4</v>
      </c>
      <c r="L53" s="69">
        <f t="shared" si="7"/>
        <v>90.4</v>
      </c>
      <c r="M53" s="69">
        <f t="shared" si="7"/>
        <v>85.899999999999991</v>
      </c>
      <c r="N53" s="69">
        <f t="shared" si="7"/>
        <v>84.199999999999989</v>
      </c>
      <c r="O53" s="69">
        <f t="shared" si="7"/>
        <v>80.5</v>
      </c>
      <c r="P53" s="69">
        <f t="shared" si="7"/>
        <v>97.899999999999991</v>
      </c>
      <c r="Q53" s="69">
        <f t="shared" si="7"/>
        <v>99.199999999999989</v>
      </c>
      <c r="R53" s="69">
        <f t="shared" si="7"/>
        <v>99.5</v>
      </c>
      <c r="S53" s="69">
        <f t="shared" si="7"/>
        <v>98.2</v>
      </c>
      <c r="T53" s="69">
        <f t="shared" si="7"/>
        <v>97.6</v>
      </c>
      <c r="U53" s="69">
        <f t="shared" si="7"/>
        <v>98.1</v>
      </c>
      <c r="V53" s="69">
        <f t="shared" si="7"/>
        <v>50.1</v>
      </c>
      <c r="W53" s="69">
        <f t="shared" si="7"/>
        <v>50.5</v>
      </c>
      <c r="X53" s="69">
        <f t="shared" si="7"/>
        <v>50.9</v>
      </c>
      <c r="Y53" s="69">
        <f t="shared" si="7"/>
        <v>97.5</v>
      </c>
      <c r="Z53" s="69">
        <f t="shared" si="7"/>
        <v>100.3</v>
      </c>
      <c r="AA53" s="69">
        <f t="shared" si="7"/>
        <v>99.600000000000009</v>
      </c>
      <c r="AB53" s="69">
        <f t="shared" si="7"/>
        <v>99.1</v>
      </c>
      <c r="AC53" s="69">
        <f t="shared" si="7"/>
        <v>98.600000000000009</v>
      </c>
      <c r="AD53" s="69">
        <f t="shared" si="7"/>
        <v>99.2</v>
      </c>
      <c r="AE53" s="69">
        <f t="shared" si="7"/>
        <v>99.2</v>
      </c>
      <c r="AF53" s="69">
        <f t="shared" si="7"/>
        <v>99.2</v>
      </c>
      <c r="AG53" s="74">
        <f>SUM(AG50:AG52)</f>
        <v>106</v>
      </c>
      <c r="AH53" s="52">
        <f t="shared" si="2"/>
        <v>100.3</v>
      </c>
      <c r="AI53" s="53">
        <f t="shared" si="3"/>
        <v>49.400000000000006</v>
      </c>
      <c r="AK53" s="54"/>
    </row>
    <row r="54" spans="1:37" x14ac:dyDescent="0.25">
      <c r="A54" s="55" t="s">
        <v>55</v>
      </c>
      <c r="B54" s="49">
        <v>39.9</v>
      </c>
      <c r="C54" s="49">
        <v>42.8</v>
      </c>
      <c r="D54" s="49">
        <v>42.7</v>
      </c>
      <c r="E54" s="49">
        <v>44.4</v>
      </c>
      <c r="F54" s="49">
        <v>43</v>
      </c>
      <c r="G54" s="49">
        <v>47</v>
      </c>
      <c r="H54" s="49">
        <v>44</v>
      </c>
      <c r="I54" s="49">
        <v>40.1</v>
      </c>
      <c r="J54" s="49">
        <v>43</v>
      </c>
      <c r="K54" s="49">
        <v>51.7</v>
      </c>
      <c r="L54" s="49">
        <v>55</v>
      </c>
      <c r="M54" s="49">
        <v>64.400000000000006</v>
      </c>
      <c r="N54" s="49">
        <v>61.7</v>
      </c>
      <c r="O54" s="49">
        <v>53.6</v>
      </c>
      <c r="P54" s="49">
        <v>55.5</v>
      </c>
      <c r="Q54" s="49">
        <v>58</v>
      </c>
      <c r="R54" s="49">
        <v>76</v>
      </c>
      <c r="S54" s="49">
        <v>72.2</v>
      </c>
      <c r="T54" s="49">
        <v>68.5</v>
      </c>
      <c r="U54" s="49">
        <v>61.1</v>
      </c>
      <c r="V54" s="49">
        <v>67</v>
      </c>
      <c r="W54" s="49">
        <v>60</v>
      </c>
      <c r="X54" s="49">
        <v>57.2</v>
      </c>
      <c r="Y54" s="49">
        <v>58</v>
      </c>
      <c r="Z54" s="49">
        <v>73</v>
      </c>
      <c r="AA54" s="49">
        <v>70.3</v>
      </c>
      <c r="AB54" s="49">
        <v>73</v>
      </c>
      <c r="AC54" s="49">
        <v>74</v>
      </c>
      <c r="AD54" s="49">
        <v>55</v>
      </c>
      <c r="AE54" s="49">
        <v>52.4</v>
      </c>
      <c r="AF54" s="49">
        <v>61</v>
      </c>
      <c r="AG54" s="57"/>
      <c r="AH54" s="52">
        <f t="shared" si="2"/>
        <v>76</v>
      </c>
      <c r="AI54" s="53">
        <f t="shared" si="3"/>
        <v>39.9</v>
      </c>
      <c r="AK54" s="54"/>
    </row>
    <row r="55" spans="1:37" x14ac:dyDescent="0.25">
      <c r="A55" s="58" t="s">
        <v>56</v>
      </c>
      <c r="B55" s="70">
        <v>19.3</v>
      </c>
      <c r="C55" s="70">
        <v>19.100000000000001</v>
      </c>
      <c r="D55" s="70">
        <v>0</v>
      </c>
      <c r="E55" s="70">
        <v>8.1999999999999993</v>
      </c>
      <c r="F55" s="70">
        <f>40+20</f>
        <v>60</v>
      </c>
      <c r="G55" s="70">
        <f>37.9+19</f>
        <v>56.9</v>
      </c>
      <c r="H55" s="70">
        <f>30.8+15</f>
        <v>45.8</v>
      </c>
      <c r="I55" s="70">
        <f>34+15</f>
        <v>49</v>
      </c>
      <c r="J55" s="70">
        <v>49</v>
      </c>
      <c r="K55" s="70">
        <v>50</v>
      </c>
      <c r="L55" s="70">
        <f>27+9</f>
        <v>36</v>
      </c>
      <c r="M55" s="49">
        <v>0</v>
      </c>
      <c r="N55" s="49">
        <v>0</v>
      </c>
      <c r="O55" s="49">
        <v>0</v>
      </c>
      <c r="P55" s="49">
        <v>35</v>
      </c>
      <c r="Q55" s="49">
        <v>48.4</v>
      </c>
      <c r="R55" s="49">
        <f>48+24</f>
        <v>72</v>
      </c>
      <c r="S55" s="49">
        <f>47.3+24</f>
        <v>71.3</v>
      </c>
      <c r="T55" s="49">
        <f>44+21</f>
        <v>65</v>
      </c>
      <c r="U55" s="79">
        <f>38.2+16</f>
        <v>54.2</v>
      </c>
      <c r="V55" s="79">
        <v>31.1</v>
      </c>
      <c r="W55" s="79">
        <v>22.6</v>
      </c>
      <c r="X55" s="79">
        <v>33.9</v>
      </c>
      <c r="Y55" s="79">
        <v>37.799999999999997</v>
      </c>
      <c r="Z55" s="79">
        <v>47.6</v>
      </c>
      <c r="AA55" s="70">
        <v>65</v>
      </c>
      <c r="AB55" s="70">
        <v>85</v>
      </c>
      <c r="AC55" s="70">
        <v>80</v>
      </c>
      <c r="AD55" s="70">
        <v>80</v>
      </c>
      <c r="AE55" s="70">
        <v>80</v>
      </c>
      <c r="AF55" s="70">
        <v>50</v>
      </c>
      <c r="AG55" s="59"/>
      <c r="AH55" s="52">
        <f t="shared" si="2"/>
        <v>85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147</v>
      </c>
      <c r="C56" s="70">
        <v>106</v>
      </c>
      <c r="D56" s="70">
        <v>80</v>
      </c>
      <c r="E56" s="70">
        <v>65</v>
      </c>
      <c r="F56" s="70">
        <v>68</v>
      </c>
      <c r="G56" s="49">
        <v>52</v>
      </c>
      <c r="H56" s="49">
        <v>70</v>
      </c>
      <c r="I56" s="49">
        <v>82</v>
      </c>
      <c r="J56" s="49">
        <v>143.30000000000001</v>
      </c>
      <c r="K56" s="49">
        <v>105</v>
      </c>
      <c r="L56" s="49">
        <v>150</v>
      </c>
      <c r="M56" s="70">
        <v>145</v>
      </c>
      <c r="N56" s="70">
        <v>172</v>
      </c>
      <c r="O56" s="70">
        <v>199.8</v>
      </c>
      <c r="P56" s="70">
        <v>170</v>
      </c>
      <c r="Q56" s="70">
        <v>208</v>
      </c>
      <c r="R56" s="70">
        <v>185</v>
      </c>
      <c r="S56" s="70">
        <f>92+92</f>
        <v>184</v>
      </c>
      <c r="T56" s="70">
        <v>166</v>
      </c>
      <c r="U56" s="80">
        <v>110</v>
      </c>
      <c r="V56" s="80">
        <v>114</v>
      </c>
      <c r="W56" s="80">
        <v>118</v>
      </c>
      <c r="X56" s="80">
        <f>76+77</f>
        <v>153</v>
      </c>
      <c r="Y56" s="80">
        <v>164</v>
      </c>
      <c r="Z56" s="80">
        <v>224</v>
      </c>
      <c r="AA56" s="70">
        <v>230</v>
      </c>
      <c r="AB56" s="70">
        <v>207</v>
      </c>
      <c r="AC56" s="70">
        <v>165</v>
      </c>
      <c r="AD56" s="70">
        <v>120</v>
      </c>
      <c r="AE56" s="70">
        <v>90</v>
      </c>
      <c r="AF56" s="70">
        <v>190</v>
      </c>
      <c r="AG56" s="81"/>
      <c r="AH56" s="52">
        <f t="shared" si="2"/>
        <v>230</v>
      </c>
      <c r="AI56" s="53">
        <f t="shared" si="3"/>
        <v>52</v>
      </c>
      <c r="AK56" s="54"/>
    </row>
    <row r="57" spans="1:37" x14ac:dyDescent="0.25">
      <c r="A57" s="58" t="s">
        <v>58</v>
      </c>
      <c r="B57" s="82">
        <v>10</v>
      </c>
      <c r="C57" s="82">
        <v>19</v>
      </c>
      <c r="D57" s="82">
        <v>19.3</v>
      </c>
      <c r="E57" s="82">
        <v>19</v>
      </c>
      <c r="F57" s="82">
        <v>17</v>
      </c>
      <c r="G57" s="82">
        <v>15</v>
      </c>
      <c r="H57" s="82">
        <v>16.7</v>
      </c>
      <c r="I57" s="82">
        <v>16.7</v>
      </c>
      <c r="J57" s="82">
        <v>11</v>
      </c>
      <c r="K57" s="82">
        <v>47</v>
      </c>
      <c r="L57" s="82">
        <v>47</v>
      </c>
      <c r="M57" s="70">
        <v>49</v>
      </c>
      <c r="N57" s="70">
        <v>42</v>
      </c>
      <c r="O57" s="70">
        <v>41</v>
      </c>
      <c r="P57" s="70">
        <v>44</v>
      </c>
      <c r="Q57" s="70">
        <v>0</v>
      </c>
      <c r="R57" s="70">
        <v>15</v>
      </c>
      <c r="S57" s="70">
        <v>16</v>
      </c>
      <c r="T57" s="70">
        <v>16</v>
      </c>
      <c r="U57" s="70">
        <v>15</v>
      </c>
      <c r="V57" s="70">
        <v>12</v>
      </c>
      <c r="W57" s="70">
        <v>12</v>
      </c>
      <c r="X57" s="70">
        <v>12</v>
      </c>
      <c r="Y57" s="70">
        <v>14</v>
      </c>
      <c r="Z57" s="70">
        <v>55</v>
      </c>
      <c r="AA57" s="82">
        <v>14</v>
      </c>
      <c r="AB57" s="82">
        <v>14</v>
      </c>
      <c r="AC57" s="82">
        <v>14</v>
      </c>
      <c r="AD57" s="82">
        <v>20</v>
      </c>
      <c r="AE57" s="82">
        <v>0</v>
      </c>
      <c r="AF57" s="82">
        <v>0</v>
      </c>
      <c r="AG57" s="81"/>
      <c r="AH57" s="52">
        <f t="shared" si="2"/>
        <v>55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74</v>
      </c>
      <c r="C58" s="82">
        <v>72</v>
      </c>
      <c r="D58" s="82">
        <v>72.2</v>
      </c>
      <c r="E58" s="82">
        <v>69.7</v>
      </c>
      <c r="F58" s="82">
        <v>67</v>
      </c>
      <c r="G58" s="82">
        <v>61.5</v>
      </c>
      <c r="H58" s="82">
        <v>63</v>
      </c>
      <c r="I58" s="82">
        <v>64.400000000000006</v>
      </c>
      <c r="J58" s="82">
        <v>65.8</v>
      </c>
      <c r="K58" s="82">
        <v>68.099999999999994</v>
      </c>
      <c r="L58" s="82">
        <v>65</v>
      </c>
      <c r="M58" s="49">
        <v>62</v>
      </c>
      <c r="N58" s="49">
        <v>66</v>
      </c>
      <c r="O58" s="49">
        <v>69.099999999999994</v>
      </c>
      <c r="P58" s="49">
        <v>69.099999999999994</v>
      </c>
      <c r="Q58" s="49">
        <v>0</v>
      </c>
      <c r="R58" s="49">
        <v>24</v>
      </c>
      <c r="S58" s="49">
        <v>31.2</v>
      </c>
      <c r="T58" s="49">
        <v>32.299999999999997</v>
      </c>
      <c r="U58" s="49">
        <v>58.7</v>
      </c>
      <c r="V58" s="49">
        <v>60</v>
      </c>
      <c r="W58" s="49">
        <v>64.2</v>
      </c>
      <c r="X58" s="49">
        <v>63.1</v>
      </c>
      <c r="Y58" s="49">
        <v>59.5</v>
      </c>
      <c r="Z58" s="49">
        <v>63.6</v>
      </c>
      <c r="AA58" s="49">
        <v>68.8</v>
      </c>
      <c r="AB58" s="49">
        <v>65.900000000000006</v>
      </c>
      <c r="AC58" s="49">
        <v>68.2</v>
      </c>
      <c r="AD58" s="49">
        <v>71</v>
      </c>
      <c r="AE58" s="49">
        <v>76.5</v>
      </c>
      <c r="AF58" s="49">
        <v>74.099999999999994</v>
      </c>
      <c r="AG58" s="81"/>
      <c r="AH58" s="52">
        <f t="shared" si="2"/>
        <v>76.5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6</v>
      </c>
      <c r="C59" s="70">
        <v>6</v>
      </c>
      <c r="D59" s="70">
        <v>6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83">
        <v>0</v>
      </c>
      <c r="R59" s="83">
        <v>8</v>
      </c>
      <c r="S59" s="83">
        <v>8</v>
      </c>
      <c r="T59" s="83">
        <v>8</v>
      </c>
      <c r="U59" s="83">
        <v>8</v>
      </c>
      <c r="V59" s="83">
        <v>8</v>
      </c>
      <c r="W59" s="83">
        <v>8</v>
      </c>
      <c r="X59" s="83">
        <v>8</v>
      </c>
      <c r="Y59" s="83">
        <v>8</v>
      </c>
      <c r="Z59" s="83">
        <v>8</v>
      </c>
      <c r="AA59" s="83">
        <v>8</v>
      </c>
      <c r="AB59" s="83">
        <v>8</v>
      </c>
      <c r="AC59" s="83">
        <v>8</v>
      </c>
      <c r="AD59" s="83">
        <v>8</v>
      </c>
      <c r="AE59" s="83">
        <v>0</v>
      </c>
      <c r="AF59" s="83">
        <v>0</v>
      </c>
      <c r="AG59" s="81"/>
      <c r="AH59" s="52">
        <f t="shared" si="2"/>
        <v>8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7</v>
      </c>
      <c r="C61" s="82">
        <v>7</v>
      </c>
      <c r="D61" s="82">
        <v>7</v>
      </c>
      <c r="E61" s="82">
        <v>7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2">
        <v>0</v>
      </c>
      <c r="AB61" s="83">
        <v>0</v>
      </c>
      <c r="AC61" s="83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7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82">
        <v>0</v>
      </c>
      <c r="AB62" s="83">
        <v>0</v>
      </c>
      <c r="AC62" s="83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85">
        <v>0</v>
      </c>
      <c r="R63" s="85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0</v>
      </c>
      <c r="Z63" s="83">
        <v>0</v>
      </c>
      <c r="AA63" s="85">
        <v>0</v>
      </c>
      <c r="AB63" s="83">
        <v>0</v>
      </c>
      <c r="AC63" s="83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5">
        <v>0</v>
      </c>
      <c r="AB64" s="83">
        <v>0</v>
      </c>
      <c r="AC64" s="83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303.2</v>
      </c>
      <c r="C65" s="69">
        <f t="shared" ref="C65:AF65" si="8">SUM(C54:C64)</f>
        <v>271.89999999999998</v>
      </c>
      <c r="D65" s="69">
        <f t="shared" si="8"/>
        <v>227.2</v>
      </c>
      <c r="E65" s="69">
        <f t="shared" si="8"/>
        <v>213.3</v>
      </c>
      <c r="F65" s="69">
        <f t="shared" si="8"/>
        <v>255</v>
      </c>
      <c r="G65" s="69">
        <f t="shared" si="8"/>
        <v>232.4</v>
      </c>
      <c r="H65" s="69">
        <f t="shared" si="8"/>
        <v>239.5</v>
      </c>
      <c r="I65" s="69">
        <f t="shared" si="8"/>
        <v>252.2</v>
      </c>
      <c r="J65" s="69">
        <f t="shared" si="8"/>
        <v>312.10000000000002</v>
      </c>
      <c r="K65" s="69">
        <f t="shared" si="8"/>
        <v>321.79999999999995</v>
      </c>
      <c r="L65" s="69">
        <f t="shared" si="8"/>
        <v>353</v>
      </c>
      <c r="M65" s="69">
        <f t="shared" si="8"/>
        <v>320.39999999999998</v>
      </c>
      <c r="N65" s="69">
        <f t="shared" si="8"/>
        <v>341.7</v>
      </c>
      <c r="O65" s="69">
        <f t="shared" si="8"/>
        <v>363.5</v>
      </c>
      <c r="P65" s="69">
        <f t="shared" si="8"/>
        <v>373.6</v>
      </c>
      <c r="Q65" s="69">
        <f t="shared" si="8"/>
        <v>314.39999999999998</v>
      </c>
      <c r="R65" s="69">
        <f t="shared" si="8"/>
        <v>380</v>
      </c>
      <c r="S65" s="69">
        <f t="shared" si="8"/>
        <v>382.7</v>
      </c>
      <c r="T65" s="69">
        <f t="shared" si="8"/>
        <v>355.8</v>
      </c>
      <c r="U65" s="69">
        <f t="shared" si="8"/>
        <v>307</v>
      </c>
      <c r="V65" s="69">
        <f t="shared" si="8"/>
        <v>292.10000000000002</v>
      </c>
      <c r="W65" s="69">
        <f t="shared" si="8"/>
        <v>284.8</v>
      </c>
      <c r="X65" s="69">
        <f t="shared" si="8"/>
        <v>327.20000000000005</v>
      </c>
      <c r="Y65" s="69">
        <f t="shared" si="8"/>
        <v>341.3</v>
      </c>
      <c r="Z65" s="69">
        <f t="shared" si="8"/>
        <v>471.20000000000005</v>
      </c>
      <c r="AA65" s="69">
        <f t="shared" si="8"/>
        <v>456.1</v>
      </c>
      <c r="AB65" s="69">
        <f t="shared" si="8"/>
        <v>452.9</v>
      </c>
      <c r="AC65" s="69">
        <f t="shared" si="8"/>
        <v>409.2</v>
      </c>
      <c r="AD65" s="69">
        <f t="shared" si="8"/>
        <v>354</v>
      </c>
      <c r="AE65" s="69">
        <f t="shared" si="8"/>
        <v>298.89999999999998</v>
      </c>
      <c r="AF65" s="69">
        <f t="shared" si="8"/>
        <v>375.1</v>
      </c>
      <c r="AG65" s="74">
        <f>SUM(AG54:AG64)</f>
        <v>0</v>
      </c>
      <c r="AH65" s="52">
        <f t="shared" si="2"/>
        <v>471.20000000000005</v>
      </c>
      <c r="AI65" s="53">
        <f t="shared" si="3"/>
        <v>213.3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>
        <v>45</v>
      </c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>
        <v>100</v>
      </c>
      <c r="AG70" s="74"/>
      <c r="AH70" s="52">
        <f t="shared" si="2"/>
        <v>100</v>
      </c>
      <c r="AI70" s="53">
        <f t="shared" si="3"/>
        <v>45</v>
      </c>
    </row>
    <row r="71" spans="1:37" ht="15.75" thickBot="1" x14ac:dyDescent="0.3">
      <c r="A71" s="90" t="s">
        <v>72</v>
      </c>
      <c r="B71" s="91">
        <f t="shared" ref="B71:AG71" si="10">B69+B65+B53+B49+B35+B70</f>
        <v>1127.54</v>
      </c>
      <c r="C71" s="91">
        <f t="shared" si="10"/>
        <v>1116.44</v>
      </c>
      <c r="D71" s="91">
        <f t="shared" si="10"/>
        <v>1089.24</v>
      </c>
      <c r="E71" s="91">
        <f t="shared" si="10"/>
        <v>1072.6400000000001</v>
      </c>
      <c r="F71" s="91">
        <f t="shared" si="10"/>
        <v>1064.2399999999998</v>
      </c>
      <c r="G71" s="91">
        <f t="shared" si="10"/>
        <v>1022.8399999999999</v>
      </c>
      <c r="H71" s="91">
        <f t="shared" si="10"/>
        <v>1044.74</v>
      </c>
      <c r="I71" s="91">
        <f t="shared" si="10"/>
        <v>1060.04</v>
      </c>
      <c r="J71" s="91">
        <f t="shared" si="10"/>
        <v>1134.74</v>
      </c>
      <c r="K71" s="91">
        <f t="shared" si="10"/>
        <v>1133.9399999999998</v>
      </c>
      <c r="L71" s="91">
        <f t="shared" si="10"/>
        <v>1168.94</v>
      </c>
      <c r="M71" s="91">
        <f t="shared" si="10"/>
        <v>1193.1399999999999</v>
      </c>
      <c r="N71" s="91">
        <f t="shared" si="10"/>
        <v>1236.44</v>
      </c>
      <c r="O71" s="91">
        <f t="shared" si="10"/>
        <v>1254.8399999999999</v>
      </c>
      <c r="P71" s="91">
        <f t="shared" si="10"/>
        <v>1281.74</v>
      </c>
      <c r="Q71" s="91">
        <f t="shared" si="10"/>
        <v>1272.7399999999998</v>
      </c>
      <c r="R71" s="91">
        <f t="shared" si="10"/>
        <v>1292.94</v>
      </c>
      <c r="S71" s="91">
        <f t="shared" si="10"/>
        <v>1286.74</v>
      </c>
      <c r="T71" s="91">
        <f t="shared" si="10"/>
        <v>1258.04</v>
      </c>
      <c r="U71" s="91">
        <f t="shared" si="10"/>
        <v>1210.6400000000001</v>
      </c>
      <c r="V71" s="91">
        <f t="shared" si="10"/>
        <v>1148.94</v>
      </c>
      <c r="W71" s="91">
        <f t="shared" si="10"/>
        <v>1142.1399999999999</v>
      </c>
      <c r="X71" s="91">
        <f t="shared" si="10"/>
        <v>1186.1400000000001</v>
      </c>
      <c r="Y71" s="91">
        <f t="shared" si="10"/>
        <v>1246.8399999999999</v>
      </c>
      <c r="Z71" s="91">
        <f t="shared" si="10"/>
        <v>1378.04</v>
      </c>
      <c r="AA71" s="91">
        <f t="shared" si="10"/>
        <v>1359.84</v>
      </c>
      <c r="AB71" s="91">
        <f t="shared" si="10"/>
        <v>1357.24</v>
      </c>
      <c r="AC71" s="91">
        <f t="shared" si="10"/>
        <v>1317.04</v>
      </c>
      <c r="AD71" s="91">
        <f t="shared" si="10"/>
        <v>1268.1399999999999</v>
      </c>
      <c r="AE71" s="91">
        <f t="shared" si="10"/>
        <v>1213.44</v>
      </c>
      <c r="AF71" s="91">
        <f t="shared" si="10"/>
        <v>1176.04</v>
      </c>
      <c r="AG71" s="74">
        <f t="shared" si="10"/>
        <v>1938.71</v>
      </c>
      <c r="AH71" s="52">
        <f t="shared" si="2"/>
        <v>1378.04</v>
      </c>
      <c r="AI71" s="53">
        <f t="shared" si="3"/>
        <v>1022.8399999999999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49.963999999999999</v>
      </c>
      <c r="C78" s="94">
        <v>50.076000000000001</v>
      </c>
      <c r="D78" s="94">
        <v>50.015000000000001</v>
      </c>
      <c r="E78" s="94">
        <v>49.966000000000001</v>
      </c>
      <c r="F78" s="94">
        <v>49.92</v>
      </c>
      <c r="G78" s="94">
        <v>50.055</v>
      </c>
      <c r="H78" s="94">
        <v>49.954000000000001</v>
      </c>
      <c r="I78" s="94">
        <v>49.956000000000003</v>
      </c>
      <c r="J78" s="94">
        <v>50.033999999999999</v>
      </c>
      <c r="K78" s="94">
        <v>50.043999999999997</v>
      </c>
      <c r="L78" s="94">
        <v>50.082999999999998</v>
      </c>
      <c r="M78" s="94">
        <v>50.023000000000003</v>
      </c>
      <c r="N78" s="94">
        <v>49.948999999999998</v>
      </c>
      <c r="O78" s="94">
        <v>49.984999999999999</v>
      </c>
      <c r="P78" s="94">
        <v>50.037999999999997</v>
      </c>
      <c r="Q78" s="95">
        <v>50.081000000000003</v>
      </c>
      <c r="R78" s="95">
        <v>49.972999999999999</v>
      </c>
      <c r="S78" s="94">
        <v>50.002000000000002</v>
      </c>
      <c r="T78" s="94">
        <v>49.968000000000004</v>
      </c>
      <c r="U78" s="94">
        <v>49.926000000000002</v>
      </c>
      <c r="V78" s="94">
        <v>50.012</v>
      </c>
      <c r="W78" s="94">
        <v>50.029000000000003</v>
      </c>
      <c r="X78" s="94">
        <v>49.904000000000003</v>
      </c>
      <c r="Y78" s="94">
        <v>49.875</v>
      </c>
      <c r="Z78" s="94">
        <v>49.764000000000003</v>
      </c>
      <c r="AA78" s="94">
        <v>49.83</v>
      </c>
      <c r="AB78" s="94">
        <v>49.7</v>
      </c>
      <c r="AC78" s="94">
        <v>49.887</v>
      </c>
      <c r="AD78" s="94">
        <v>49.545999999999999</v>
      </c>
      <c r="AE78" s="94">
        <v>49.887</v>
      </c>
      <c r="AF78" s="96">
        <v>50.034999999999997</v>
      </c>
      <c r="AG78" s="97"/>
      <c r="AH78" s="52">
        <f t="shared" si="2"/>
        <v>50.082999999999998</v>
      </c>
      <c r="AI78" s="53">
        <f t="shared" si="3"/>
        <v>49.545999999999999</v>
      </c>
    </row>
    <row r="79" spans="1:37" x14ac:dyDescent="0.25">
      <c r="A79" s="98" t="s">
        <v>80</v>
      </c>
      <c r="B79" s="70">
        <v>125.8</v>
      </c>
      <c r="C79" s="70">
        <v>125.8</v>
      </c>
      <c r="D79" s="70">
        <v>128</v>
      </c>
      <c r="E79" s="70">
        <v>127.7</v>
      </c>
      <c r="F79" s="70">
        <v>125.4</v>
      </c>
      <c r="G79" s="70">
        <v>128.80000000000001</v>
      </c>
      <c r="H79" s="70">
        <v>127.1</v>
      </c>
      <c r="I79" s="70">
        <v>126.8</v>
      </c>
      <c r="J79" s="70">
        <v>125.4</v>
      </c>
      <c r="K79" s="70">
        <v>125.5</v>
      </c>
      <c r="L79" s="70">
        <v>125.3</v>
      </c>
      <c r="M79" s="70">
        <v>125.3</v>
      </c>
      <c r="N79" s="70">
        <v>124.2</v>
      </c>
      <c r="O79" s="70">
        <v>123.7</v>
      </c>
      <c r="P79" s="70">
        <v>124.6</v>
      </c>
      <c r="Q79" s="99">
        <v>123.1</v>
      </c>
      <c r="R79" s="99">
        <v>124.5</v>
      </c>
      <c r="S79" s="99">
        <v>124.6</v>
      </c>
      <c r="T79" s="99">
        <v>124.9</v>
      </c>
      <c r="U79" s="99">
        <v>126.5</v>
      </c>
      <c r="V79" s="99">
        <v>125.3</v>
      </c>
      <c r="W79" s="99">
        <v>126.8</v>
      </c>
      <c r="X79" s="99">
        <v>125.4</v>
      </c>
      <c r="Y79" s="99">
        <v>125.8</v>
      </c>
      <c r="Z79" s="99">
        <v>124.7</v>
      </c>
      <c r="AA79" s="70">
        <v>125</v>
      </c>
      <c r="AB79" s="70">
        <v>124.8</v>
      </c>
      <c r="AC79" s="70">
        <v>126.2</v>
      </c>
      <c r="AD79" s="70">
        <v>127</v>
      </c>
      <c r="AE79" s="70">
        <v>127.5</v>
      </c>
      <c r="AF79" s="100">
        <v>128</v>
      </c>
      <c r="AG79" s="101"/>
      <c r="AH79" s="52">
        <f t="shared" si="2"/>
        <v>128.80000000000001</v>
      </c>
      <c r="AI79" s="53">
        <f t="shared" si="3"/>
        <v>123.1</v>
      </c>
    </row>
    <row r="80" spans="1:37" x14ac:dyDescent="0.25">
      <c r="A80" s="98" t="s">
        <v>81</v>
      </c>
      <c r="B80" s="70">
        <v>129</v>
      </c>
      <c r="C80" s="70">
        <v>129</v>
      </c>
      <c r="D80" s="70">
        <v>130.69999999999999</v>
      </c>
      <c r="E80" s="70">
        <v>130.6</v>
      </c>
      <c r="F80" s="70">
        <v>128.5</v>
      </c>
      <c r="G80" s="70">
        <v>130.80000000000001</v>
      </c>
      <c r="H80" s="70">
        <v>129</v>
      </c>
      <c r="I80" s="70">
        <v>128.4</v>
      </c>
      <c r="J80" s="70">
        <v>127.1</v>
      </c>
      <c r="K80" s="70">
        <v>127</v>
      </c>
      <c r="L80" s="70">
        <v>127.1</v>
      </c>
      <c r="M80" s="70">
        <v>127.1</v>
      </c>
      <c r="N80" s="70">
        <v>126.7</v>
      </c>
      <c r="O80" s="70">
        <v>126.4</v>
      </c>
      <c r="P80" s="70">
        <v>127.2</v>
      </c>
      <c r="Q80" s="99">
        <v>125.9</v>
      </c>
      <c r="R80" s="99">
        <v>126.9</v>
      </c>
      <c r="S80" s="99">
        <v>126.8</v>
      </c>
      <c r="T80" s="99">
        <v>126.5</v>
      </c>
      <c r="U80" s="99">
        <v>128.30000000000001</v>
      </c>
      <c r="V80" s="99">
        <v>127.2</v>
      </c>
      <c r="W80" s="99">
        <v>128.80000000000001</v>
      </c>
      <c r="X80" s="99">
        <v>127.9</v>
      </c>
      <c r="Y80" s="99">
        <v>127.9</v>
      </c>
      <c r="Z80" s="99">
        <v>126.8</v>
      </c>
      <c r="AA80" s="70">
        <v>127.3</v>
      </c>
      <c r="AB80" s="70">
        <v>127.8</v>
      </c>
      <c r="AC80" s="70">
        <v>128.9</v>
      </c>
      <c r="AD80" s="70">
        <v>130</v>
      </c>
      <c r="AE80" s="70">
        <v>130.5</v>
      </c>
      <c r="AF80" s="100">
        <v>130.5</v>
      </c>
      <c r="AG80" s="101"/>
      <c r="AH80" s="52">
        <f t="shared" si="2"/>
        <v>130.80000000000001</v>
      </c>
      <c r="AI80" s="53">
        <f t="shared" si="3"/>
        <v>125.9</v>
      </c>
    </row>
    <row r="81" spans="1:37" x14ac:dyDescent="0.25">
      <c r="A81" s="98" t="s">
        <v>82</v>
      </c>
      <c r="B81" s="70">
        <v>126.9</v>
      </c>
      <c r="C81" s="70">
        <v>126.9</v>
      </c>
      <c r="D81" s="70">
        <v>128.5</v>
      </c>
      <c r="E81" s="70">
        <v>129.80000000000001</v>
      </c>
      <c r="F81" s="70">
        <v>127.7</v>
      </c>
      <c r="G81" s="70">
        <v>129.19999999999999</v>
      </c>
      <c r="H81" s="70">
        <v>128.69999999999999</v>
      </c>
      <c r="I81" s="70">
        <v>129.5</v>
      </c>
      <c r="J81" s="70">
        <v>128.9</v>
      </c>
      <c r="K81" s="70">
        <v>128.4</v>
      </c>
      <c r="L81" s="70">
        <v>128.5</v>
      </c>
      <c r="M81" s="70">
        <v>128.5</v>
      </c>
      <c r="N81" s="70">
        <v>125.7</v>
      </c>
      <c r="O81" s="70">
        <v>126.3</v>
      </c>
      <c r="P81" s="70">
        <v>126.6</v>
      </c>
      <c r="Q81" s="70">
        <v>126.6</v>
      </c>
      <c r="R81" s="70">
        <v>125.4</v>
      </c>
      <c r="S81" s="70">
        <v>125.7</v>
      </c>
      <c r="T81" s="99">
        <v>129.69999999999999</v>
      </c>
      <c r="U81" s="99">
        <v>130.69999999999999</v>
      </c>
      <c r="V81" s="99">
        <v>129.9</v>
      </c>
      <c r="W81" s="99">
        <v>130.4</v>
      </c>
      <c r="X81" s="99">
        <v>127.5</v>
      </c>
      <c r="Y81" s="99">
        <v>127.7</v>
      </c>
      <c r="Z81" s="99">
        <v>126.4</v>
      </c>
      <c r="AA81" s="70">
        <v>131.4</v>
      </c>
      <c r="AB81" s="70">
        <v>126.3</v>
      </c>
      <c r="AC81" s="70">
        <v>127.8</v>
      </c>
      <c r="AD81" s="70">
        <v>125.9</v>
      </c>
      <c r="AE81" s="70">
        <v>126.6</v>
      </c>
      <c r="AF81" s="100">
        <v>125.3</v>
      </c>
      <c r="AG81" s="101"/>
      <c r="AH81" s="52">
        <f t="shared" si="2"/>
        <v>131.4</v>
      </c>
      <c r="AI81" s="53">
        <f t="shared" si="3"/>
        <v>125.3</v>
      </c>
    </row>
    <row r="82" spans="1:37" x14ac:dyDescent="0.25">
      <c r="A82" s="102" t="s">
        <v>83</v>
      </c>
      <c r="B82" s="70">
        <v>131.5</v>
      </c>
      <c r="C82" s="70">
        <v>131.5</v>
      </c>
      <c r="D82" s="70">
        <v>133.1</v>
      </c>
      <c r="E82" s="70">
        <v>134.1</v>
      </c>
      <c r="F82" s="70">
        <v>132.4</v>
      </c>
      <c r="G82" s="70">
        <v>133</v>
      </c>
      <c r="H82" s="70">
        <v>130.6</v>
      </c>
      <c r="I82" s="70">
        <v>130.80000000000001</v>
      </c>
      <c r="J82" s="70">
        <v>130.4</v>
      </c>
      <c r="K82" s="70">
        <v>129.5</v>
      </c>
      <c r="L82" s="70">
        <v>128.9</v>
      </c>
      <c r="M82" s="70">
        <v>128.9</v>
      </c>
      <c r="N82" s="70">
        <v>129.30000000000001</v>
      </c>
      <c r="O82" s="70">
        <v>129.30000000000001</v>
      </c>
      <c r="P82" s="70">
        <v>130.1</v>
      </c>
      <c r="Q82" s="70">
        <v>128.19999999999999</v>
      </c>
      <c r="R82" s="70">
        <v>127.5</v>
      </c>
      <c r="S82" s="70">
        <v>127.8</v>
      </c>
      <c r="T82" s="99">
        <v>132.4</v>
      </c>
      <c r="U82" s="99">
        <v>133.5</v>
      </c>
      <c r="V82" s="99">
        <v>133.69999999999999</v>
      </c>
      <c r="W82" s="99">
        <v>132.6</v>
      </c>
      <c r="X82" s="99">
        <v>130.19999999999999</v>
      </c>
      <c r="Y82" s="99">
        <v>129.4</v>
      </c>
      <c r="Z82" s="99">
        <v>130.30000000000001</v>
      </c>
      <c r="AA82" s="70">
        <v>131.19999999999999</v>
      </c>
      <c r="AB82" s="70">
        <v>129.5</v>
      </c>
      <c r="AC82" s="70">
        <v>132.6</v>
      </c>
      <c r="AD82" s="70">
        <v>130.80000000000001</v>
      </c>
      <c r="AE82" s="70">
        <v>131.6</v>
      </c>
      <c r="AF82" s="100">
        <v>131.30000000000001</v>
      </c>
      <c r="AG82" s="101"/>
      <c r="AH82" s="52">
        <f t="shared" si="2"/>
        <v>134.1</v>
      </c>
      <c r="AI82" s="53">
        <f t="shared" si="3"/>
        <v>127.5</v>
      </c>
    </row>
    <row r="83" spans="1:37" x14ac:dyDescent="0.25">
      <c r="A83" s="102" t="s">
        <v>84</v>
      </c>
      <c r="B83" s="103">
        <v>130.69999999999999</v>
      </c>
      <c r="C83" s="103">
        <v>130.69999999999999</v>
      </c>
      <c r="D83" s="103">
        <v>136.69999999999999</v>
      </c>
      <c r="E83" s="103">
        <v>135.1</v>
      </c>
      <c r="F83" s="103">
        <v>130.5</v>
      </c>
      <c r="G83" s="103">
        <v>135.5</v>
      </c>
      <c r="H83" s="103">
        <v>129.4</v>
      </c>
      <c r="I83" s="103">
        <v>131.19999999999999</v>
      </c>
      <c r="J83" s="103">
        <v>131.19999999999999</v>
      </c>
      <c r="K83" s="103">
        <v>132.6</v>
      </c>
      <c r="L83" s="103">
        <v>135.69999999999999</v>
      </c>
      <c r="M83" s="103">
        <v>135.69999999999999</v>
      </c>
      <c r="N83" s="103">
        <v>131.6</v>
      </c>
      <c r="O83" s="103">
        <v>132.30000000000001</v>
      </c>
      <c r="P83" s="103">
        <v>136.19999999999999</v>
      </c>
      <c r="Q83" s="103">
        <v>130.30000000000001</v>
      </c>
      <c r="R83" s="103">
        <v>130.6</v>
      </c>
      <c r="S83" s="103">
        <v>134.4</v>
      </c>
      <c r="T83" s="99">
        <v>135.4</v>
      </c>
      <c r="U83" s="99">
        <v>136.5</v>
      </c>
      <c r="V83" s="99">
        <v>131.4</v>
      </c>
      <c r="W83" s="99">
        <v>135.5</v>
      </c>
      <c r="X83" s="99">
        <v>134.69999999999999</v>
      </c>
      <c r="Y83" s="99">
        <v>133.69999999999999</v>
      </c>
      <c r="Z83" s="99">
        <v>135.1</v>
      </c>
      <c r="AA83" s="103">
        <v>133.19999999999999</v>
      </c>
      <c r="AB83" s="103">
        <v>131</v>
      </c>
      <c r="AC83" s="103">
        <v>136</v>
      </c>
      <c r="AD83" s="103">
        <v>130.9</v>
      </c>
      <c r="AE83" s="103">
        <v>129.30000000000001</v>
      </c>
      <c r="AF83" s="104">
        <v>131.69999999999999</v>
      </c>
      <c r="AG83" s="105"/>
      <c r="AH83" s="52">
        <f t="shared" si="2"/>
        <v>136.69999999999999</v>
      </c>
      <c r="AI83" s="53">
        <f t="shared" si="3"/>
        <v>129.30000000000001</v>
      </c>
    </row>
    <row r="84" spans="1:37" x14ac:dyDescent="0.25">
      <c r="A84" s="98" t="s">
        <v>85</v>
      </c>
      <c r="B84" s="70">
        <v>129.9</v>
      </c>
      <c r="C84" s="70">
        <v>129.9</v>
      </c>
      <c r="D84" s="70">
        <v>134.30000000000001</v>
      </c>
      <c r="E84" s="70">
        <v>132.4</v>
      </c>
      <c r="F84" s="70">
        <v>132.4</v>
      </c>
      <c r="G84" s="70">
        <v>134.4</v>
      </c>
      <c r="H84" s="70">
        <v>132.4</v>
      </c>
      <c r="I84" s="70">
        <v>131.1</v>
      </c>
      <c r="J84" s="70">
        <v>129.30000000000001</v>
      </c>
      <c r="K84" s="70">
        <v>126.8</v>
      </c>
      <c r="L84" s="70">
        <v>124.5</v>
      </c>
      <c r="M84" s="70">
        <v>124.5</v>
      </c>
      <c r="N84" s="70">
        <v>123.9</v>
      </c>
      <c r="O84" s="70">
        <v>123.4</v>
      </c>
      <c r="P84" s="70">
        <v>134.69999999999999</v>
      </c>
      <c r="Q84" s="70">
        <v>125</v>
      </c>
      <c r="R84" s="70">
        <v>131.6</v>
      </c>
      <c r="S84" s="70">
        <v>122.8</v>
      </c>
      <c r="T84" s="99">
        <v>123.2</v>
      </c>
      <c r="U84" s="99">
        <v>126.2</v>
      </c>
      <c r="V84" s="99">
        <v>127.5</v>
      </c>
      <c r="W84" s="99">
        <v>126.9</v>
      </c>
      <c r="X84" s="99">
        <v>129.30000000000001</v>
      </c>
      <c r="Y84" s="99">
        <v>132.5</v>
      </c>
      <c r="Z84" s="99">
        <v>128</v>
      </c>
      <c r="AA84" s="70">
        <v>129.6</v>
      </c>
      <c r="AB84" s="70">
        <v>125.6</v>
      </c>
      <c r="AC84" s="70">
        <v>130.30000000000001</v>
      </c>
      <c r="AD84" s="70">
        <v>125.6</v>
      </c>
      <c r="AE84" s="70">
        <v>125.3</v>
      </c>
      <c r="AF84" s="100">
        <v>127.2</v>
      </c>
      <c r="AG84" s="101"/>
      <c r="AH84" s="52">
        <f>MAX(B84:AF84)</f>
        <v>134.69999999999999</v>
      </c>
      <c r="AI84" s="53">
        <f>MIN(B84:AF84)</f>
        <v>122.8</v>
      </c>
    </row>
    <row r="85" spans="1:37" ht="15.75" thickBot="1" x14ac:dyDescent="0.3">
      <c r="A85" s="98" t="s">
        <v>86</v>
      </c>
      <c r="B85" s="106">
        <v>65.900000000000006</v>
      </c>
      <c r="C85" s="106">
        <v>65.900000000000006</v>
      </c>
      <c r="D85" s="106">
        <v>66.8</v>
      </c>
      <c r="E85" s="106">
        <v>66.599999999999994</v>
      </c>
      <c r="F85" s="106">
        <v>65.5</v>
      </c>
      <c r="G85" s="106">
        <v>66.599999999999994</v>
      </c>
      <c r="H85" s="106">
        <v>66.099999999999994</v>
      </c>
      <c r="I85" s="106">
        <v>65.5</v>
      </c>
      <c r="J85" s="106">
        <v>64.8</v>
      </c>
      <c r="K85" s="106">
        <v>64.8</v>
      </c>
      <c r="L85" s="106">
        <v>65.099999999999994</v>
      </c>
      <c r="M85" s="106">
        <v>65.099999999999994</v>
      </c>
      <c r="N85" s="106">
        <v>64.7</v>
      </c>
      <c r="O85" s="106">
        <v>64.599999999999994</v>
      </c>
      <c r="P85" s="106">
        <v>64.7</v>
      </c>
      <c r="Q85" s="106">
        <v>64.099999999999994</v>
      </c>
      <c r="R85" s="106">
        <v>64.7</v>
      </c>
      <c r="S85" s="106">
        <v>64.5</v>
      </c>
      <c r="T85" s="106">
        <v>64.7</v>
      </c>
      <c r="U85" s="106">
        <v>65.400000000000006</v>
      </c>
      <c r="V85" s="106">
        <v>65.099999999999994</v>
      </c>
      <c r="W85" s="106">
        <v>65.8</v>
      </c>
      <c r="X85" s="106">
        <v>65.2</v>
      </c>
      <c r="Y85" s="106">
        <v>65.2</v>
      </c>
      <c r="Z85" s="106">
        <v>64.599999999999994</v>
      </c>
      <c r="AA85" s="106">
        <v>64.900000000000006</v>
      </c>
      <c r="AB85" s="106">
        <v>65.400000000000006</v>
      </c>
      <c r="AC85" s="106">
        <v>65.7</v>
      </c>
      <c r="AD85" s="106">
        <v>66.3</v>
      </c>
      <c r="AE85" s="106">
        <v>66.900000000000006</v>
      </c>
      <c r="AF85" s="107">
        <v>66.900000000000006</v>
      </c>
      <c r="AG85" s="108"/>
      <c r="AH85" s="52">
        <f>MAX(B85:AF85)</f>
        <v>66.900000000000006</v>
      </c>
      <c r="AI85" s="53">
        <f>MIN(B85:AF85)</f>
        <v>64.099999999999994</v>
      </c>
    </row>
    <row r="86" spans="1:37" x14ac:dyDescent="0.25">
      <c r="A86" s="109" t="s">
        <v>87</v>
      </c>
      <c r="B86" s="110">
        <f t="shared" ref="B86:AF86" si="19">SUMIF(B54:B63,"&gt;0")</f>
        <v>303.2</v>
      </c>
      <c r="C86" s="110">
        <f t="shared" si="19"/>
        <v>271.89999999999998</v>
      </c>
      <c r="D86" s="110">
        <f t="shared" si="19"/>
        <v>227.2</v>
      </c>
      <c r="E86" s="110">
        <f t="shared" si="19"/>
        <v>213.3</v>
      </c>
      <c r="F86" s="110">
        <f t="shared" si="19"/>
        <v>255</v>
      </c>
      <c r="G86" s="110">
        <f t="shared" si="19"/>
        <v>232.4</v>
      </c>
      <c r="H86" s="110">
        <f t="shared" si="19"/>
        <v>239.5</v>
      </c>
      <c r="I86" s="110">
        <f t="shared" si="19"/>
        <v>252.2</v>
      </c>
      <c r="J86" s="110">
        <f t="shared" si="19"/>
        <v>312.10000000000002</v>
      </c>
      <c r="K86" s="110">
        <f t="shared" si="19"/>
        <v>321.79999999999995</v>
      </c>
      <c r="L86" s="110">
        <f t="shared" si="19"/>
        <v>353</v>
      </c>
      <c r="M86" s="110">
        <f t="shared" si="19"/>
        <v>320.39999999999998</v>
      </c>
      <c r="N86" s="110">
        <f t="shared" si="19"/>
        <v>341.7</v>
      </c>
      <c r="O86" s="110">
        <f t="shared" si="19"/>
        <v>363.5</v>
      </c>
      <c r="P86" s="110">
        <f t="shared" si="19"/>
        <v>373.6</v>
      </c>
      <c r="Q86" s="110">
        <f t="shared" si="19"/>
        <v>314.39999999999998</v>
      </c>
      <c r="R86" s="110">
        <f t="shared" si="19"/>
        <v>380</v>
      </c>
      <c r="S86" s="110">
        <f t="shared" si="19"/>
        <v>382.7</v>
      </c>
      <c r="T86" s="110">
        <f t="shared" si="19"/>
        <v>355.8</v>
      </c>
      <c r="U86" s="110">
        <f t="shared" si="19"/>
        <v>307</v>
      </c>
      <c r="V86" s="110">
        <f t="shared" si="19"/>
        <v>292.10000000000002</v>
      </c>
      <c r="W86" s="110">
        <f t="shared" si="19"/>
        <v>284.8</v>
      </c>
      <c r="X86" s="110">
        <f t="shared" si="19"/>
        <v>327.20000000000005</v>
      </c>
      <c r="Y86" s="110">
        <f t="shared" si="19"/>
        <v>341.3</v>
      </c>
      <c r="Z86" s="110">
        <f t="shared" si="19"/>
        <v>471.20000000000005</v>
      </c>
      <c r="AA86" s="110">
        <f t="shared" si="19"/>
        <v>456.1</v>
      </c>
      <c r="AB86" s="110">
        <f t="shared" si="19"/>
        <v>452.9</v>
      </c>
      <c r="AC86" s="110">
        <f t="shared" si="19"/>
        <v>409.2</v>
      </c>
      <c r="AD86" s="110">
        <f t="shared" si="19"/>
        <v>354</v>
      </c>
      <c r="AE86" s="110">
        <f t="shared" si="19"/>
        <v>298.89999999999998</v>
      </c>
      <c r="AF86" s="110">
        <f t="shared" si="19"/>
        <v>375.1</v>
      </c>
      <c r="AG86" s="111"/>
      <c r="AH86" s="52">
        <f>MAX(B86:AF86)</f>
        <v>471.20000000000005</v>
      </c>
      <c r="AI86" s="53">
        <f>MIN(B86:AF86)</f>
        <v>213.3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147.63999999999999</v>
      </c>
      <c r="C88" s="69">
        <f t="shared" ref="C88:AF88" si="20">SUM(C11:C12,C14,C18,C20:C21,C39,C41:C42,C44,C46,C89:C92,C96,C102,C108,C117,C119,C130,C136,C138,C139,C146,C148,C150,C154:C155,C158:C159,C164:C165,C170:C171,C173:C175,C183,C188)</f>
        <v>146.83999999999997</v>
      </c>
      <c r="D88" s="69">
        <f t="shared" si="20"/>
        <v>135.23999999999995</v>
      </c>
      <c r="E88" s="69">
        <f t="shared" si="20"/>
        <v>133.93999999999994</v>
      </c>
      <c r="F88" s="69">
        <f t="shared" si="20"/>
        <v>144.53999999999996</v>
      </c>
      <c r="G88" s="69">
        <f t="shared" si="20"/>
        <v>166.83999999999995</v>
      </c>
      <c r="H88" s="69">
        <f t="shared" si="20"/>
        <v>186.83999999999995</v>
      </c>
      <c r="I88" s="69">
        <f t="shared" si="20"/>
        <v>209.83999999999997</v>
      </c>
      <c r="J88" s="69">
        <f t="shared" si="20"/>
        <v>236.93999999999997</v>
      </c>
      <c r="K88" s="69">
        <f t="shared" si="20"/>
        <v>256.73999999999995</v>
      </c>
      <c r="L88" s="69">
        <f t="shared" si="20"/>
        <v>265.24</v>
      </c>
      <c r="M88" s="69">
        <f t="shared" si="20"/>
        <v>264.04000000000002</v>
      </c>
      <c r="N88" s="69">
        <f t="shared" si="20"/>
        <v>277.33999999999997</v>
      </c>
      <c r="O88" s="69">
        <f t="shared" si="20"/>
        <v>268.53999999999996</v>
      </c>
      <c r="P88" s="69">
        <f t="shared" si="20"/>
        <v>251.43999999999997</v>
      </c>
      <c r="Q88" s="69">
        <f t="shared" si="20"/>
        <v>271.04000000000002</v>
      </c>
      <c r="R88" s="69">
        <f t="shared" si="20"/>
        <v>260.24</v>
      </c>
      <c r="S88" s="69">
        <f t="shared" si="20"/>
        <v>260.94</v>
      </c>
      <c r="T88" s="69">
        <f t="shared" si="20"/>
        <v>256.73999999999995</v>
      </c>
      <c r="U88" s="69">
        <f t="shared" si="20"/>
        <v>252.13999999999996</v>
      </c>
      <c r="V88" s="69">
        <f t="shared" si="20"/>
        <v>247.04</v>
      </c>
      <c r="W88" s="69">
        <f t="shared" si="20"/>
        <v>241.33999999999997</v>
      </c>
      <c r="X88" s="69">
        <f t="shared" si="20"/>
        <v>245.03999999999994</v>
      </c>
      <c r="Y88" s="69">
        <f t="shared" si="20"/>
        <v>273.04000000000002</v>
      </c>
      <c r="Z88" s="69">
        <f t="shared" si="20"/>
        <v>302.74</v>
      </c>
      <c r="AA88" s="69">
        <f t="shared" si="20"/>
        <v>290.24</v>
      </c>
      <c r="AB88" s="69">
        <f t="shared" si="20"/>
        <v>264.14</v>
      </c>
      <c r="AC88" s="69">
        <f t="shared" si="20"/>
        <v>249.73999999999995</v>
      </c>
      <c r="AD88" s="69">
        <f t="shared" si="20"/>
        <v>191.13999999999996</v>
      </c>
      <c r="AE88" s="69">
        <f t="shared" si="20"/>
        <v>177.43999999999997</v>
      </c>
      <c r="AF88" s="243">
        <f t="shared" si="20"/>
        <v>166.83999999999995</v>
      </c>
      <c r="AG88" s="116"/>
      <c r="AH88" s="52">
        <f>MAX(B88:AF88)</f>
        <v>302.74</v>
      </c>
      <c r="AI88" s="53">
        <f>MIN(B88:AF88)</f>
        <v>133.93999999999994</v>
      </c>
    </row>
    <row r="89" spans="1:37" x14ac:dyDescent="0.25">
      <c r="A89" s="117" t="s">
        <v>89</v>
      </c>
      <c r="B89" s="82">
        <v>-22.6</v>
      </c>
      <c r="C89" s="82">
        <v>-22.6</v>
      </c>
      <c r="D89" s="82">
        <v>2.6</v>
      </c>
      <c r="E89" s="82">
        <v>1.7</v>
      </c>
      <c r="F89" s="82">
        <v>-22.1</v>
      </c>
      <c r="G89" s="82">
        <v>-8.5</v>
      </c>
      <c r="H89" s="82">
        <v>-9.4</v>
      </c>
      <c r="I89" s="82">
        <v>-10.199999999999999</v>
      </c>
      <c r="J89" s="82">
        <v>-22.6</v>
      </c>
      <c r="K89" s="82">
        <v>-1.3</v>
      </c>
      <c r="L89" s="82">
        <v>4</v>
      </c>
      <c r="M89" s="82">
        <v>26</v>
      </c>
      <c r="N89" s="82">
        <v>18.5</v>
      </c>
      <c r="O89" s="82">
        <v>12.3</v>
      </c>
      <c r="P89" s="82">
        <v>11</v>
      </c>
      <c r="Q89" s="82">
        <v>-9.1999999999999993</v>
      </c>
      <c r="R89" s="82">
        <v>0</v>
      </c>
      <c r="S89" s="82">
        <v>4.9000000000000004</v>
      </c>
      <c r="T89" s="82">
        <v>12.9</v>
      </c>
      <c r="U89" s="82">
        <v>13.4</v>
      </c>
      <c r="V89" s="82">
        <v>24.3</v>
      </c>
      <c r="W89" s="82">
        <v>21.3</v>
      </c>
      <c r="X89" s="82">
        <v>14.9</v>
      </c>
      <c r="Y89" s="82">
        <v>14</v>
      </c>
      <c r="Z89" s="82">
        <v>24.9</v>
      </c>
      <c r="AA89" s="49">
        <v>16.5</v>
      </c>
      <c r="AB89" s="49">
        <v>0.1</v>
      </c>
      <c r="AC89" s="49">
        <v>-6.8</v>
      </c>
      <c r="AD89" s="49">
        <v>4</v>
      </c>
      <c r="AE89" s="49">
        <v>-2</v>
      </c>
      <c r="AF89" s="244">
        <v>-34.700000000000003</v>
      </c>
      <c r="AG89" s="120">
        <v>75</v>
      </c>
      <c r="AH89" s="52">
        <f>IF(ABS(MAX(B89:AF89))&gt;ABS(MIN(B89:AF89)),MAX(B89:AF89),MIN(B89:AF89))</f>
        <v>-34.700000000000003</v>
      </c>
      <c r="AI89" s="121">
        <f>INDEX($B$9:$AF$9,1,MATCH(AH89,B89:AF89,0))</f>
        <v>1</v>
      </c>
    </row>
    <row r="90" spans="1:37" x14ac:dyDescent="0.25">
      <c r="A90" s="122" t="s">
        <v>90</v>
      </c>
      <c r="B90" s="83">
        <v>-19</v>
      </c>
      <c r="C90" s="83">
        <v>-19</v>
      </c>
      <c r="D90" s="83">
        <v>-53.5</v>
      </c>
      <c r="E90" s="83">
        <v>-53</v>
      </c>
      <c r="F90" s="83">
        <v>-17</v>
      </c>
      <c r="G90" s="83">
        <v>-11</v>
      </c>
      <c r="H90" s="83">
        <v>4</v>
      </c>
      <c r="I90" s="83">
        <v>21</v>
      </c>
      <c r="J90" s="83">
        <v>50.5</v>
      </c>
      <c r="K90" s="83">
        <v>46</v>
      </c>
      <c r="L90" s="83">
        <v>46</v>
      </c>
      <c r="M90" s="83">
        <v>28</v>
      </c>
      <c r="N90" s="83">
        <v>43</v>
      </c>
      <c r="O90" s="83">
        <v>40</v>
      </c>
      <c r="P90" s="83">
        <v>30</v>
      </c>
      <c r="Q90" s="83">
        <v>60</v>
      </c>
      <c r="R90" s="83">
        <v>46</v>
      </c>
      <c r="S90" s="83">
        <f>28+23</f>
        <v>51</v>
      </c>
      <c r="T90" s="83">
        <f>24.8+17</f>
        <v>41.8</v>
      </c>
      <c r="U90" s="83">
        <f>21+15</f>
        <v>36</v>
      </c>
      <c r="V90" s="83">
        <f>18.1+15.7</f>
        <v>33.799999999999997</v>
      </c>
      <c r="W90" s="83">
        <f>16.4+14.3</f>
        <v>30.7</v>
      </c>
      <c r="X90" s="83">
        <f>22+19</f>
        <v>41</v>
      </c>
      <c r="Y90" s="83">
        <f>28+23</f>
        <v>51</v>
      </c>
      <c r="Z90" s="83">
        <f>36+32</f>
        <v>68</v>
      </c>
      <c r="AA90" s="70">
        <v>65.5</v>
      </c>
      <c r="AB90" s="70">
        <v>59.7</v>
      </c>
      <c r="AC90" s="70">
        <v>44</v>
      </c>
      <c r="AD90" s="70">
        <v>-10</v>
      </c>
      <c r="AE90" s="70">
        <v>-14</v>
      </c>
      <c r="AF90" s="123">
        <v>5</v>
      </c>
      <c r="AG90" s="120">
        <v>240</v>
      </c>
      <c r="AH90" s="52">
        <f>IF(ABS(MAX(B90:AF90))&gt;ABS(MIN(B90:AF90)),MAX(B90:AF90),MIN(B90:AF90))</f>
        <v>68</v>
      </c>
      <c r="AI90" s="121">
        <f>INDEX($B$9:$AF$9,1,MATCH(AH90,B90:AF90,0))</f>
        <v>0.8125</v>
      </c>
    </row>
    <row r="91" spans="1:37" x14ac:dyDescent="0.25">
      <c r="A91" s="122" t="s">
        <v>91</v>
      </c>
      <c r="B91" s="83">
        <v>24.5</v>
      </c>
      <c r="C91" s="83">
        <v>24.5</v>
      </c>
      <c r="D91" s="83">
        <v>22.9</v>
      </c>
      <c r="E91" s="83">
        <v>21.7</v>
      </c>
      <c r="F91" s="83">
        <v>20.7</v>
      </c>
      <c r="G91" s="83">
        <v>22.5</v>
      </c>
      <c r="H91" s="83">
        <v>28.7</v>
      </c>
      <c r="I91" s="83">
        <v>35.799999999999997</v>
      </c>
      <c r="J91" s="83">
        <v>47.4</v>
      </c>
      <c r="K91" s="83">
        <v>52.5</v>
      </c>
      <c r="L91" s="83">
        <v>51.4</v>
      </c>
      <c r="M91" s="83">
        <v>47</v>
      </c>
      <c r="N91" s="83">
        <v>53.4</v>
      </c>
      <c r="O91" s="83">
        <v>53.6</v>
      </c>
      <c r="P91" s="83">
        <v>47.4</v>
      </c>
      <c r="Q91" s="83">
        <v>55.3</v>
      </c>
      <c r="R91" s="83">
        <v>51.4</v>
      </c>
      <c r="S91" s="83">
        <v>51</v>
      </c>
      <c r="T91" s="83">
        <v>47.9</v>
      </c>
      <c r="U91" s="83">
        <v>48.8</v>
      </c>
      <c r="V91" s="83">
        <v>36</v>
      </c>
      <c r="W91" s="83">
        <v>35.5</v>
      </c>
      <c r="X91" s="83">
        <v>34.9</v>
      </c>
      <c r="Y91" s="83">
        <v>53.1</v>
      </c>
      <c r="Z91" s="83">
        <v>56.3</v>
      </c>
      <c r="AA91" s="70">
        <v>54.8</v>
      </c>
      <c r="AB91" s="70">
        <v>50.3</v>
      </c>
      <c r="AC91" s="70">
        <v>47.6</v>
      </c>
      <c r="AD91" s="70">
        <v>34</v>
      </c>
      <c r="AE91" s="70">
        <v>30.1</v>
      </c>
      <c r="AF91" s="123">
        <v>33.200000000000003</v>
      </c>
      <c r="AG91" s="120">
        <v>60</v>
      </c>
      <c r="AH91" s="52">
        <f>IF(ABS(MAX(B91:AF91))&gt;ABS(MIN(B91:AF91)),MAX(B91:AF91),MIN(B91:AF91))</f>
        <v>56.3</v>
      </c>
      <c r="AI91" s="121">
        <f>INDEX($B$9:$AF$9,1,MATCH(AH91,B91:AF91,0))</f>
        <v>0.8125</v>
      </c>
    </row>
    <row r="92" spans="1:37" x14ac:dyDescent="0.25">
      <c r="A92" s="124" t="s">
        <v>92</v>
      </c>
      <c r="B92" s="85">
        <v>-59.2</v>
      </c>
      <c r="C92" s="85">
        <v>-59.2</v>
      </c>
      <c r="D92" s="85">
        <v>-58.8</v>
      </c>
      <c r="E92" s="85">
        <v>-60</v>
      </c>
      <c r="F92" s="85">
        <v>-60.6</v>
      </c>
      <c r="G92" s="85">
        <v>-59.7</v>
      </c>
      <c r="H92" s="85">
        <v>-60.6</v>
      </c>
      <c r="I92" s="85">
        <v>-60.6</v>
      </c>
      <c r="J92" s="85">
        <v>-60</v>
      </c>
      <c r="K92" s="85">
        <v>-59.7</v>
      </c>
      <c r="L92" s="85">
        <v>-59.2</v>
      </c>
      <c r="M92" s="85">
        <v>-60</v>
      </c>
      <c r="N92" s="85">
        <v>-60.6</v>
      </c>
      <c r="O92" s="85">
        <v>-59.4</v>
      </c>
      <c r="P92" s="85">
        <v>-59</v>
      </c>
      <c r="Q92" s="85">
        <v>-58.2</v>
      </c>
      <c r="R92" s="85">
        <v>-59.4</v>
      </c>
      <c r="S92" s="85">
        <v>-59.4</v>
      </c>
      <c r="T92" s="85">
        <v>-59.7</v>
      </c>
      <c r="U92" s="85">
        <v>-60.3</v>
      </c>
      <c r="V92" s="85">
        <v>-59.7</v>
      </c>
      <c r="W92" s="85">
        <v>-59.4</v>
      </c>
      <c r="X92" s="85">
        <v>-60.3</v>
      </c>
      <c r="Y92" s="85">
        <v>-59.7</v>
      </c>
      <c r="Z92" s="85">
        <v>-60.3</v>
      </c>
      <c r="AA92" s="125">
        <v>-59.2</v>
      </c>
      <c r="AB92" s="125">
        <v>-60</v>
      </c>
      <c r="AC92" s="125">
        <v>-57.6</v>
      </c>
      <c r="AD92" s="125">
        <v>-60</v>
      </c>
      <c r="AE92" s="125">
        <v>-60</v>
      </c>
      <c r="AF92" s="126">
        <v>-60</v>
      </c>
      <c r="AG92" s="127">
        <v>120</v>
      </c>
      <c r="AH92" s="52">
        <f>IF(ABS(MAX(B92:AF92))&gt;ABS(MIN(B92:AF92)),MAX(B92:AF92),MIN(B92:AF92))</f>
        <v>-60.6</v>
      </c>
      <c r="AI92" s="121">
        <f>INDEX($B$9:$AF$9,1,MATCH(AH92,B92:AF92,0))</f>
        <v>0.20833333333333301</v>
      </c>
    </row>
    <row r="93" spans="1:37" ht="15.75" thickBot="1" x14ac:dyDescent="0.3">
      <c r="A93" s="124" t="s">
        <v>93</v>
      </c>
      <c r="B93" s="85">
        <v>72.5</v>
      </c>
      <c r="C93" s="85">
        <v>72.5</v>
      </c>
      <c r="D93" s="85">
        <v>19.600000000000001</v>
      </c>
      <c r="E93" s="85">
        <v>24.3</v>
      </c>
      <c r="F93" s="85">
        <v>62.6</v>
      </c>
      <c r="G93" s="85">
        <v>46.9</v>
      </c>
      <c r="H93" s="85">
        <v>61.7</v>
      </c>
      <c r="I93" s="85">
        <v>68.400000000000006</v>
      </c>
      <c r="J93" s="85">
        <v>96.7</v>
      </c>
      <c r="K93" s="85">
        <v>76.099999999999994</v>
      </c>
      <c r="L93" s="85">
        <v>81</v>
      </c>
      <c r="M93" s="85">
        <v>61</v>
      </c>
      <c r="N93" s="85">
        <v>79</v>
      </c>
      <c r="O93" s="85">
        <v>82.1</v>
      </c>
      <c r="P93" s="85">
        <v>66</v>
      </c>
      <c r="Q93" s="85">
        <v>106.8</v>
      </c>
      <c r="R93" s="85">
        <v>92.5</v>
      </c>
      <c r="S93" s="85">
        <v>105.5</v>
      </c>
      <c r="T93" s="85">
        <v>95</v>
      </c>
      <c r="U93" s="85">
        <v>62.5</v>
      </c>
      <c r="V93" s="85">
        <v>71</v>
      </c>
      <c r="W93" s="85">
        <v>67.5</v>
      </c>
      <c r="X93" s="85">
        <v>88.2</v>
      </c>
      <c r="Y93" s="85">
        <v>73.900000000000006</v>
      </c>
      <c r="Z93" s="85">
        <v>79.5</v>
      </c>
      <c r="AA93" s="125">
        <v>90.6</v>
      </c>
      <c r="AB93" s="125">
        <v>102.4</v>
      </c>
      <c r="AC93" s="125">
        <v>81.2</v>
      </c>
      <c r="AD93" s="125">
        <v>32.9</v>
      </c>
      <c r="AE93" s="125">
        <v>39</v>
      </c>
      <c r="AF93" s="126">
        <v>59.5</v>
      </c>
      <c r="AG93" s="127"/>
      <c r="AH93" s="52">
        <f>IF(ABS(MAX(B93:AF93))&gt;ABS(MIN(B93:AF93)),MAX(B93:AF93),MIN(B93:AF93))</f>
        <v>106.8</v>
      </c>
      <c r="AI93" s="121">
        <f>INDEX($B$9:$AF$9,1,MATCH(AH93,B93:AF93,0))</f>
        <v>0.54166666666666696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1193.1399999999999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22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22)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22)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1127.54</v>
      </c>
      <c r="U203" s="173">
        <f t="shared" si="37"/>
        <v>1116.44</v>
      </c>
      <c r="V203" s="173">
        <f t="shared" si="37"/>
        <v>1089.24</v>
      </c>
      <c r="W203" s="173">
        <f t="shared" si="37"/>
        <v>1072.6400000000001</v>
      </c>
      <c r="X203" s="173">
        <f t="shared" si="37"/>
        <v>1064.2399999999998</v>
      </c>
      <c r="Y203" s="173">
        <f t="shared" si="37"/>
        <v>1022.8399999999999</v>
      </c>
      <c r="Z203" s="173">
        <f t="shared" si="37"/>
        <v>1044.74</v>
      </c>
      <c r="AA203" s="173">
        <f t="shared" si="37"/>
        <v>1060.04</v>
      </c>
      <c r="AB203" s="173">
        <f t="shared" si="37"/>
        <v>1134.74</v>
      </c>
      <c r="AC203" s="173">
        <f t="shared" si="37"/>
        <v>1133.9399999999998</v>
      </c>
      <c r="AD203" s="173">
        <f t="shared" si="37"/>
        <v>1168.94</v>
      </c>
      <c r="AE203" s="173">
        <f t="shared" si="37"/>
        <v>1193.1399999999999</v>
      </c>
      <c r="AF203" s="173">
        <f t="shared" si="37"/>
        <v>1236.44</v>
      </c>
      <c r="AG203" s="173">
        <f t="shared" si="37"/>
        <v>1254.8399999999999</v>
      </c>
      <c r="AH203" s="173">
        <f t="shared" si="37"/>
        <v>1281.74</v>
      </c>
      <c r="AI203" s="173">
        <f t="shared" si="37"/>
        <v>1272.7399999999998</v>
      </c>
      <c r="AJ203" s="173">
        <f t="shared" si="37"/>
        <v>1292.94</v>
      </c>
      <c r="AK203" s="173">
        <f t="shared" si="37"/>
        <v>1286.74</v>
      </c>
      <c r="AL203" s="173">
        <f t="shared" si="37"/>
        <v>1258.04</v>
      </c>
      <c r="AM203" s="173">
        <f t="shared" si="37"/>
        <v>1210.6400000000001</v>
      </c>
      <c r="AN203" s="173">
        <f t="shared" si="37"/>
        <v>1148.94</v>
      </c>
      <c r="AO203" s="173">
        <f t="shared" si="37"/>
        <v>1142.1399999999999</v>
      </c>
      <c r="AP203" s="173">
        <f t="shared" si="37"/>
        <v>1186.1400000000001</v>
      </c>
      <c r="AQ203" s="173">
        <f t="shared" si="37"/>
        <v>1246.8399999999999</v>
      </c>
      <c r="AR203" s="173">
        <f t="shared" si="37"/>
        <v>1378.04</v>
      </c>
      <c r="AS203" s="173">
        <f t="shared" si="37"/>
        <v>1359.84</v>
      </c>
      <c r="AT203" s="173">
        <f t="shared" si="37"/>
        <v>1357.24</v>
      </c>
      <c r="AU203" s="173">
        <f t="shared" si="37"/>
        <v>1317.04</v>
      </c>
      <c r="AV203" s="173">
        <f t="shared" si="37"/>
        <v>1268.1399999999999</v>
      </c>
      <c r="AW203" s="173">
        <f t="shared" si="37"/>
        <v>1213.44</v>
      </c>
      <c r="AX203" s="173">
        <f t="shared" si="37"/>
        <v>1176.04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407" priority="239">
      <formula>S$9&gt;=20/24</formula>
    </cfRule>
    <cfRule type="expression" dxfId="2406" priority="240">
      <formula>AND(S$9&gt;=14/24,S$9&lt;20/24)</formula>
    </cfRule>
    <cfRule type="expression" dxfId="2405" priority="241">
      <formula>AND(S$9&gt;=8/24,S$9&lt;14/24)</formula>
    </cfRule>
    <cfRule type="expression" dxfId="2404" priority="242">
      <formula>S$9&lt;8/24</formula>
    </cfRule>
  </conditionalFormatting>
  <conditionalFormatting sqref="B8:AF10 AA76:AF76 B76:Q76 L37:Z38 L36:Q36 B53:AF53 B77:AF77 C183:AF189 M42 N40:Q42 L34:Q34 M43:Q45 L39:Q39 V40:W41 S39:W39 X39:Z41 AA78:AF85 AA54:AF57 B60:B64 B65:AF75 C61:E61 B54:L58 N42:N45 M36:N39 O36:P45 N55:P58 N64:P64 S12:Z12 R36:R45 S55:T56 Q55:R64 S79:Z85 B78:R85 S60 L50:AF52">
    <cfRule type="expression" dxfId="2403" priority="235">
      <formula>B$9&gt;=20/24</formula>
    </cfRule>
    <cfRule type="expression" dxfId="2402" priority="236">
      <formula>AND(B$9&gt;=14/24,B$9&lt;20/24)</formula>
    </cfRule>
    <cfRule type="expression" dxfId="2401" priority="237">
      <formula>AND(B$9&gt;=8/24,B$9&lt;14/24)</formula>
    </cfRule>
    <cfRule type="expression" dxfId="2400" priority="238">
      <formula>B$9&lt;8/24</formula>
    </cfRule>
  </conditionalFormatting>
  <conditionalFormatting sqref="B181:AF181">
    <cfRule type="expression" dxfId="2399" priority="231">
      <formula>B$9&gt;=20/24</formula>
    </cfRule>
    <cfRule type="expression" dxfId="2398" priority="232">
      <formula>AND(B$9&gt;=14/24,B$9&lt;20/24)</formula>
    </cfRule>
    <cfRule type="expression" dxfId="2397" priority="233">
      <formula>AND(B$9&gt;=8/24,B$9&lt;14/24)</formula>
    </cfRule>
    <cfRule type="expression" dxfId="2396" priority="234">
      <formula>B$9&lt;8/24</formula>
    </cfRule>
  </conditionalFormatting>
  <conditionalFormatting sqref="AL4:AL6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N54:R54">
    <cfRule type="expression" dxfId="2395" priority="226">
      <formula>N$9&gt;=20/24</formula>
    </cfRule>
    <cfRule type="expression" dxfId="2394" priority="227">
      <formula>AND(N$9&gt;=14/24,N$9&lt;20/24)</formula>
    </cfRule>
    <cfRule type="expression" dxfId="2393" priority="228">
      <formula>AND(N$9&gt;=8/24,N$9&lt;14/24)</formula>
    </cfRule>
    <cfRule type="expression" dxfId="2392" priority="229">
      <formula>N$9&lt;8/24</formula>
    </cfRule>
  </conditionalFormatting>
  <conditionalFormatting sqref="L40:P41">
    <cfRule type="expression" dxfId="2391" priority="222">
      <formula>L$9&gt;=20/24</formula>
    </cfRule>
    <cfRule type="expression" dxfId="2390" priority="223">
      <formula>AND(L$9&gt;=14/24,L$9&lt;20/24)</formula>
    </cfRule>
    <cfRule type="expression" dxfId="2389" priority="224">
      <formula>AND(L$9&gt;=8/24,L$9&lt;14/24)</formula>
    </cfRule>
    <cfRule type="expression" dxfId="2388" priority="225">
      <formula>L$9&lt;8/24</formula>
    </cfRule>
  </conditionalFormatting>
  <conditionalFormatting sqref="U14:Z14">
    <cfRule type="expression" dxfId="2387" priority="218">
      <formula>U$9&gt;=20/24</formula>
    </cfRule>
    <cfRule type="expression" dxfId="2386" priority="219">
      <formula>AND(U$9&gt;=14/24,U$9&lt;20/24)</formula>
    </cfRule>
    <cfRule type="expression" dxfId="2385" priority="220">
      <formula>AND(U$9&gt;=8/24,U$9&lt;14/24)</formula>
    </cfRule>
    <cfRule type="expression" dxfId="2384" priority="221">
      <formula>U$9&lt;8/24</formula>
    </cfRule>
  </conditionalFormatting>
  <conditionalFormatting sqref="R36:Z36">
    <cfRule type="expression" dxfId="2383" priority="214">
      <formula>R$9&gt;=20/24</formula>
    </cfRule>
    <cfRule type="expression" dxfId="2382" priority="215">
      <formula>AND(R$9&gt;=14/24,R$9&lt;20/24)</formula>
    </cfRule>
    <cfRule type="expression" dxfId="2381" priority="216">
      <formula>AND(R$9&gt;=8/24,R$9&lt;14/24)</formula>
    </cfRule>
    <cfRule type="expression" dxfId="2380" priority="217">
      <formula>R$9&lt;8/24</formula>
    </cfRule>
  </conditionalFormatting>
  <conditionalFormatting sqref="S54:Z54">
    <cfRule type="expression" dxfId="2379" priority="210">
      <formula>S$9&gt;=20/24</formula>
    </cfRule>
    <cfRule type="expression" dxfId="2378" priority="211">
      <formula>AND(S$9&gt;=14/24,S$9&lt;20/24)</formula>
    </cfRule>
    <cfRule type="expression" dxfId="2377" priority="212">
      <formula>AND(S$9&gt;=8/24,S$9&lt;14/24)</formula>
    </cfRule>
    <cfRule type="expression" dxfId="2376" priority="213">
      <formula>S$9&lt;8/24</formula>
    </cfRule>
  </conditionalFormatting>
  <conditionalFormatting sqref="R76:Z76">
    <cfRule type="expression" dxfId="2375" priority="206">
      <formula>R$9&gt;=20/24</formula>
    </cfRule>
    <cfRule type="expression" dxfId="2374" priority="207">
      <formula>AND(R$9&gt;=14/24,R$9&lt;20/24)</formula>
    </cfRule>
    <cfRule type="expression" dxfId="2373" priority="208">
      <formula>AND(R$9&gt;=8/24,R$9&lt;14/24)</formula>
    </cfRule>
    <cfRule type="expression" dxfId="2372" priority="209">
      <formula>R$9&lt;8/24</formula>
    </cfRule>
  </conditionalFormatting>
  <conditionalFormatting sqref="S78:Z78">
    <cfRule type="expression" dxfId="2371" priority="202">
      <formula>S$9&gt;=20/24</formula>
    </cfRule>
    <cfRule type="expression" dxfId="2370" priority="203">
      <formula>AND(S$9&gt;=14/24,S$9&lt;20/24)</formula>
    </cfRule>
    <cfRule type="expression" dxfId="2369" priority="204">
      <formula>AND(S$9&gt;=8/24,S$9&lt;14/24)</formula>
    </cfRule>
    <cfRule type="expression" dxfId="2368" priority="205">
      <formula>S$9&lt;8/24</formula>
    </cfRule>
  </conditionalFormatting>
  <conditionalFormatting sqref="L46:R46">
    <cfRule type="expression" dxfId="2367" priority="194">
      <formula>L$9&gt;=20/24</formula>
    </cfRule>
    <cfRule type="expression" dxfId="2366" priority="195">
      <formula>AND(L$9&gt;=14/24,L$9&lt;20/24)</formula>
    </cfRule>
    <cfRule type="expression" dxfId="2365" priority="196">
      <formula>AND(L$9&gt;=8/24,L$9&lt;14/24)</formula>
    </cfRule>
    <cfRule type="expression" dxfId="2364" priority="197">
      <formula>L$9&lt;8/24</formula>
    </cfRule>
  </conditionalFormatting>
  <conditionalFormatting sqref="L47:R47">
    <cfRule type="expression" dxfId="2363" priority="190">
      <formula>L$9&gt;=20/24</formula>
    </cfRule>
    <cfRule type="expression" dxfId="2362" priority="191">
      <formula>AND(L$9&gt;=14/24,L$9&lt;20/24)</formula>
    </cfRule>
    <cfRule type="expression" dxfId="2361" priority="192">
      <formula>AND(L$9&gt;=8/24,L$9&lt;14/24)</formula>
    </cfRule>
    <cfRule type="expression" dxfId="2360" priority="193">
      <formula>L$9&lt;8/24</formula>
    </cfRule>
  </conditionalFormatting>
  <conditionalFormatting sqref="L42:P45">
    <cfRule type="expression" dxfId="2359" priority="186">
      <formula>L$9&gt;=20/24</formula>
    </cfRule>
    <cfRule type="expression" dxfId="2358" priority="187">
      <formula>AND(L$9&gt;=14/24,L$9&lt;20/24)</formula>
    </cfRule>
    <cfRule type="expression" dxfId="2357" priority="188">
      <formula>AND(L$9&gt;=8/24,L$9&lt;14/24)</formula>
    </cfRule>
    <cfRule type="expression" dxfId="2356" priority="189">
      <formula>L$9&lt;8/24</formula>
    </cfRule>
  </conditionalFormatting>
  <conditionalFormatting sqref="R34:AD34">
    <cfRule type="expression" dxfId="2355" priority="182">
      <formula>R$9&gt;=20/24</formula>
    </cfRule>
    <cfRule type="expression" dxfId="2354" priority="183">
      <formula>AND(R$9&gt;=14/24,R$9&lt;20/24)</formula>
    </cfRule>
    <cfRule type="expression" dxfId="2353" priority="184">
      <formula>AND(R$9&gt;=8/24,R$9&lt;14/24)</formula>
    </cfRule>
    <cfRule type="expression" dxfId="2352" priority="185">
      <formula>R$9&lt;8/24</formula>
    </cfRule>
  </conditionalFormatting>
  <conditionalFormatting sqref="S14:T14 S21:AB21 AA22:AB22 AA24:AB31 S23:AB23 AA19:AF19 AC21:AF31">
    <cfRule type="expression" dxfId="2351" priority="178">
      <formula>S$9&gt;=20/24</formula>
    </cfRule>
    <cfRule type="expression" dxfId="2350" priority="179">
      <formula>AND(S$9&gt;=14/24,S$9&lt;20/24)</formula>
    </cfRule>
    <cfRule type="expression" dxfId="2349" priority="180">
      <formula>AND(S$9&gt;=8/24,S$9&lt;14/24)</formula>
    </cfRule>
    <cfRule type="expression" dxfId="2348" priority="181">
      <formula>S$9&lt;8/24</formula>
    </cfRule>
  </conditionalFormatting>
  <conditionalFormatting sqref="R39:R45 S40:U45 V42:Z45">
    <cfRule type="expression" dxfId="2347" priority="174">
      <formula>R$9&gt;=20/24</formula>
    </cfRule>
    <cfRule type="expression" dxfId="2346" priority="175">
      <formula>AND(R$9&gt;=14/24,R$9&lt;20/24)</formula>
    </cfRule>
    <cfRule type="expression" dxfId="2345" priority="176">
      <formula>AND(R$9&gt;=8/24,R$9&lt;14/24)</formula>
    </cfRule>
    <cfRule type="expression" dxfId="2344" priority="177">
      <formula>R$9&lt;8/24</formula>
    </cfRule>
  </conditionalFormatting>
  <conditionalFormatting sqref="R46:Z46">
    <cfRule type="expression" dxfId="2343" priority="170">
      <formula>R$9&gt;=20/24</formula>
    </cfRule>
    <cfRule type="expression" dxfId="2342" priority="171">
      <formula>AND(R$9&gt;=14/24,R$9&lt;20/24)</formula>
    </cfRule>
    <cfRule type="expression" dxfId="2341" priority="172">
      <formula>AND(R$9&gt;=8/24,R$9&lt;14/24)</formula>
    </cfRule>
    <cfRule type="expression" dxfId="2340" priority="173">
      <formula>R$9&lt;8/24</formula>
    </cfRule>
  </conditionalFormatting>
  <conditionalFormatting sqref="R47:Z47">
    <cfRule type="expression" dxfId="2339" priority="166">
      <formula>R$9&gt;=20/24</formula>
    </cfRule>
    <cfRule type="expression" dxfId="2338" priority="167">
      <formula>AND(R$9&gt;=14/24,R$9&lt;20/24)</formula>
    </cfRule>
    <cfRule type="expression" dxfId="2337" priority="168">
      <formula>AND(R$9&gt;=8/24,R$9&lt;14/24)</formula>
    </cfRule>
    <cfRule type="expression" dxfId="2336" priority="169">
      <formula>R$9&lt;8/24</formula>
    </cfRule>
  </conditionalFormatting>
  <conditionalFormatting sqref="S57:Z59 T60:W60 S61:W64 X60:Z64 AA58:AF64">
    <cfRule type="expression" dxfId="2335" priority="162">
      <formula>S$9&gt;=20/24</formula>
    </cfRule>
    <cfRule type="expression" dxfId="2334" priority="163">
      <formula>AND(S$9&gt;=14/24,S$9&lt;20/24)</formula>
    </cfRule>
    <cfRule type="expression" dxfId="2333" priority="164">
      <formula>AND(S$9&gt;=8/24,S$9&lt;14/24)</formula>
    </cfRule>
    <cfRule type="expression" dxfId="2332" priority="165">
      <formula>S$9&lt;8/24</formula>
    </cfRule>
  </conditionalFormatting>
  <conditionalFormatting sqref="AA89:AF92">
    <cfRule type="expression" dxfId="2331" priority="158">
      <formula>AA$9&gt;=20/24</formula>
    </cfRule>
    <cfRule type="expression" dxfId="2330" priority="159">
      <formula>AND(AA$9&gt;=14/24,AA$9&lt;20/24)</formula>
    </cfRule>
    <cfRule type="expression" dxfId="2329" priority="160">
      <formula>AND(AA$9&gt;=8/24,AA$9&lt;14/24)</formula>
    </cfRule>
    <cfRule type="expression" dxfId="2328" priority="161">
      <formula>AA$9&lt;8/24</formula>
    </cfRule>
  </conditionalFormatting>
  <conditionalFormatting sqref="B59:G59 H64:K64 H59:I61 J59:L63 N59:P63">
    <cfRule type="expression" dxfId="2327" priority="154">
      <formula>B$9&gt;=20/24</formula>
    </cfRule>
    <cfRule type="expression" dxfId="2326" priority="155">
      <formula>AND(B$9&gt;=14/24,B$9&lt;20/24)</formula>
    </cfRule>
    <cfRule type="expression" dxfId="2325" priority="156">
      <formula>AND(B$9&gt;=8/24,B$9&lt;14/24)</formula>
    </cfRule>
    <cfRule type="expression" dxfId="2324" priority="157">
      <formula>B$9&lt;8/24</formula>
    </cfRule>
  </conditionalFormatting>
  <conditionalFormatting sqref="B89:K92">
    <cfRule type="expression" dxfId="2323" priority="150">
      <formula>B$9&gt;=20/24</formula>
    </cfRule>
    <cfRule type="expression" dxfId="2322" priority="151">
      <formula>AND(B$9&gt;=14/24,B$9&lt;20/24)</formula>
    </cfRule>
    <cfRule type="expression" dxfId="2321" priority="152">
      <formula>AND(B$9&gt;=8/24,B$9&lt;14/24)</formula>
    </cfRule>
    <cfRule type="expression" dxfId="2320" priority="153">
      <formula>B$9&lt;8/24</formula>
    </cfRule>
  </conditionalFormatting>
  <conditionalFormatting sqref="L89:R92">
    <cfRule type="expression" dxfId="2319" priority="146">
      <formula>L$9&gt;=20/24</formula>
    </cfRule>
    <cfRule type="expression" dxfId="2318" priority="147">
      <formula>AND(L$9&gt;=14/24,L$9&lt;20/24)</formula>
    </cfRule>
    <cfRule type="expression" dxfId="2317" priority="148">
      <formula>AND(L$9&gt;=8/24,L$9&lt;14/24)</formula>
    </cfRule>
    <cfRule type="expression" dxfId="2316" priority="149">
      <formula>L$9&lt;8/24</formula>
    </cfRule>
  </conditionalFormatting>
  <conditionalFormatting sqref="S89:Z92">
    <cfRule type="expression" dxfId="2315" priority="142">
      <formula>S$9&gt;=20/24</formula>
    </cfRule>
    <cfRule type="expression" dxfId="2314" priority="143">
      <formula>AND(S$9&gt;=14/24,S$9&lt;20/24)</formula>
    </cfRule>
    <cfRule type="expression" dxfId="2313" priority="144">
      <formula>AND(S$9&gt;=8/24,S$9&lt;14/24)</formula>
    </cfRule>
    <cfRule type="expression" dxfId="2312" priority="145">
      <formula>S$9&lt;8/24</formula>
    </cfRule>
  </conditionalFormatting>
  <conditionalFormatting sqref="S21:AB21 B29:K29 B12:K14 B16:K17 B21:K23 B19:K19 S12:AB12 S14:AB14 AA13:AB13 AA22:AB22 AA24:AB31 S23:AB23 AA19:AF19 AC12:AF14 AA16:AF17 AC21:AF31 B34:AF53">
    <cfRule type="expression" dxfId="2311" priority="141">
      <formula>B12&gt;$AG12</formula>
    </cfRule>
  </conditionalFormatting>
  <conditionalFormatting sqref="T202:AX202">
    <cfRule type="expression" dxfId="2310" priority="137">
      <formula>T$9&gt;=20/24</formula>
    </cfRule>
    <cfRule type="expression" dxfId="2309" priority="138">
      <formula>AND(T$9&gt;=14/24,T$9&lt;20/24)</formula>
    </cfRule>
    <cfRule type="expression" dxfId="2308" priority="139">
      <formula>AND(T$9&gt;=8/24,T$9&lt;14/24)</formula>
    </cfRule>
    <cfRule type="expression" dxfId="2307" priority="140">
      <formula>T$9&lt;8/24</formula>
    </cfRule>
  </conditionalFormatting>
  <conditionalFormatting sqref="A12:A14 A94:A100 A16:A17 A21:A31 A106:A143 A102:A104 A146:A190 A19 A33:A92">
    <cfRule type="expression" dxfId="2306" priority="136">
      <formula>$AH12=0</formula>
    </cfRule>
  </conditionalFormatting>
  <conditionalFormatting sqref="AA93:AF93">
    <cfRule type="expression" dxfId="2305" priority="132">
      <formula>AA$9&gt;=20/24</formula>
    </cfRule>
    <cfRule type="expression" dxfId="2304" priority="133">
      <formula>AND(AA$9&gt;=14/24,AA$9&lt;20/24)</formula>
    </cfRule>
    <cfRule type="expression" dxfId="2303" priority="134">
      <formula>AND(AA$9&gt;=8/24,AA$9&lt;14/24)</formula>
    </cfRule>
    <cfRule type="expression" dxfId="2302" priority="135">
      <formula>AA$9&lt;8/24</formula>
    </cfRule>
  </conditionalFormatting>
  <conditionalFormatting sqref="B93:K93">
    <cfRule type="expression" dxfId="2301" priority="128">
      <formula>B$9&gt;=20/24</formula>
    </cfRule>
    <cfRule type="expression" dxfId="2300" priority="129">
      <formula>AND(B$9&gt;=14/24,B$9&lt;20/24)</formula>
    </cfRule>
    <cfRule type="expression" dxfId="2299" priority="130">
      <formula>AND(B$9&gt;=8/24,B$9&lt;14/24)</formula>
    </cfRule>
    <cfRule type="expression" dxfId="2298" priority="131">
      <formula>B$9&lt;8/24</formula>
    </cfRule>
  </conditionalFormatting>
  <conditionalFormatting sqref="L93:R93">
    <cfRule type="expression" dxfId="2297" priority="124">
      <formula>L$9&gt;=20/24</formula>
    </cfRule>
    <cfRule type="expression" dxfId="2296" priority="125">
      <formula>AND(L$9&gt;=14/24,L$9&lt;20/24)</formula>
    </cfRule>
    <cfRule type="expression" dxfId="2295" priority="126">
      <formula>AND(L$9&gt;=8/24,L$9&lt;14/24)</formula>
    </cfRule>
    <cfRule type="expression" dxfId="2294" priority="127">
      <formula>L$9&lt;8/24</formula>
    </cfRule>
  </conditionalFormatting>
  <conditionalFormatting sqref="S93:Z93">
    <cfRule type="expression" dxfId="2293" priority="120">
      <formula>S$9&gt;=20/24</formula>
    </cfRule>
    <cfRule type="expression" dxfId="2292" priority="121">
      <formula>AND(S$9&gt;=14/24,S$9&lt;20/24)</formula>
    </cfRule>
    <cfRule type="expression" dxfId="2291" priority="122">
      <formula>AND(S$9&gt;=8/24,S$9&lt;14/24)</formula>
    </cfRule>
    <cfRule type="expression" dxfId="2290" priority="123">
      <formula>S$9&lt;8/24</formula>
    </cfRule>
  </conditionalFormatting>
  <conditionalFormatting sqref="A93">
    <cfRule type="expression" dxfId="2289" priority="119">
      <formula>$AH93=0</formula>
    </cfRule>
  </conditionalFormatting>
  <conditionalFormatting sqref="B24:K28 B30:Z31">
    <cfRule type="expression" dxfId="2288" priority="115">
      <formula>B$9&gt;=20/24</formula>
    </cfRule>
    <cfRule type="expression" dxfId="2287" priority="116">
      <formula>AND(B$9&gt;=14/24,B$9&lt;20/24)</formula>
    </cfRule>
    <cfRule type="expression" dxfId="2286" priority="117">
      <formula>AND(B$9&gt;=8/24,B$9&lt;14/24)</formula>
    </cfRule>
    <cfRule type="expression" dxfId="2285" priority="118">
      <formula>B$9&lt;8/24</formula>
    </cfRule>
  </conditionalFormatting>
  <conditionalFormatting sqref="B33:AF33 B24:K28 B30:Z31">
    <cfRule type="expression" dxfId="2284" priority="114">
      <formula>B24&gt;$AG24</formula>
    </cfRule>
  </conditionalFormatting>
  <conditionalFormatting sqref="B33:AF33">
    <cfRule type="expression" dxfId="2283" priority="110">
      <formula>B$9&gt;=20/24</formula>
    </cfRule>
    <cfRule type="expression" dxfId="2282" priority="111">
      <formula>AND(B$9&gt;=14/24,B$9&lt;20/24)</formula>
    </cfRule>
    <cfRule type="expression" dxfId="2281" priority="112">
      <formula>AND(B$9&gt;=8/24,B$9&lt;14/24)</formula>
    </cfRule>
    <cfRule type="expression" dxfId="2280" priority="113">
      <formula>B$9&lt;8/24</formula>
    </cfRule>
  </conditionalFormatting>
  <conditionalFormatting sqref="C60:F60 C64:G64 F61 C62:F63 G60:G63 H62:I63">
    <cfRule type="expression" dxfId="2279" priority="101">
      <formula>C$9&gt;=20/24</formula>
    </cfRule>
    <cfRule type="expression" dxfId="2278" priority="102">
      <formula>AND(C$9&gt;=14/24,C$9&lt;20/24)</formula>
    </cfRule>
    <cfRule type="expression" dxfId="2277" priority="103">
      <formula>AND(C$9&gt;=8/24,C$9&lt;14/24)</formula>
    </cfRule>
    <cfRule type="expression" dxfId="2276" priority="104">
      <formula>C$9&lt;8/24</formula>
    </cfRule>
  </conditionalFormatting>
  <conditionalFormatting sqref="L64">
    <cfRule type="expression" dxfId="2275" priority="97">
      <formula>L$9&gt;=20/24</formula>
    </cfRule>
    <cfRule type="expression" dxfId="2274" priority="98">
      <formula>AND(L$9&gt;=14/24,L$9&lt;20/24)</formula>
    </cfRule>
    <cfRule type="expression" dxfId="2273" priority="99">
      <formula>AND(L$9&gt;=8/24,L$9&lt;14/24)</formula>
    </cfRule>
    <cfRule type="expression" dxfId="2272" priority="100">
      <formula>L$9&lt;8/24</formula>
    </cfRule>
  </conditionalFormatting>
  <conditionalFormatting sqref="AL15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2271" priority="92">
      <formula>U$9&gt;=20/24</formula>
    </cfRule>
    <cfRule type="expression" dxfId="2270" priority="93">
      <formula>AND(U$9&gt;=14/24,U$9&lt;20/24)</formula>
    </cfRule>
    <cfRule type="expression" dxfId="2269" priority="94">
      <formula>AND(U$9&gt;=8/24,U$9&lt;14/24)</formula>
    </cfRule>
    <cfRule type="expression" dxfId="2268" priority="95">
      <formula>U$9&lt;8/24</formula>
    </cfRule>
  </conditionalFormatting>
  <conditionalFormatting sqref="S15:T15">
    <cfRule type="expression" dxfId="2267" priority="84">
      <formula>S$9&gt;=20/24</formula>
    </cfRule>
    <cfRule type="expression" dxfId="2266" priority="85">
      <formula>AND(S$9&gt;=14/24,S$9&lt;20/24)</formula>
    </cfRule>
    <cfRule type="expression" dxfId="2265" priority="86">
      <formula>AND(S$9&gt;=8/24,S$9&lt;14/24)</formula>
    </cfRule>
    <cfRule type="expression" dxfId="2264" priority="87">
      <formula>S$9&lt;8/24</formula>
    </cfRule>
  </conditionalFormatting>
  <conditionalFormatting sqref="B15:K15 S15:AF15">
    <cfRule type="expression" dxfId="2263" priority="83">
      <formula>B15&gt;$AG15</formula>
    </cfRule>
  </conditionalFormatting>
  <conditionalFormatting sqref="A15">
    <cfRule type="expression" dxfId="2262" priority="82">
      <formula>$AH15=0</formula>
    </cfRule>
  </conditionalFormatting>
  <conditionalFormatting sqref="AL20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B20:K20 AA20:AF20">
    <cfRule type="expression" dxfId="2261" priority="76">
      <formula>B20&gt;$AG20</formula>
    </cfRule>
  </conditionalFormatting>
  <conditionalFormatting sqref="A20">
    <cfRule type="expression" dxfId="2260" priority="75">
      <formula>$AH20=0</formula>
    </cfRule>
  </conditionalFormatting>
  <conditionalFormatting sqref="A105">
    <cfRule type="expression" dxfId="2259" priority="74">
      <formula>$AH105=0</formula>
    </cfRule>
  </conditionalFormatting>
  <conditionalFormatting sqref="A101">
    <cfRule type="expression" dxfId="2258" priority="73">
      <formula>$AH101=0</formula>
    </cfRule>
  </conditionalFormatting>
  <conditionalFormatting sqref="A144:A145">
    <cfRule type="expression" dxfId="2257" priority="72">
      <formula>$AH144=0</formula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B18:K18 AA18:AF18">
    <cfRule type="expression" dxfId="2256" priority="66">
      <formula>B18&gt;$AG18</formula>
    </cfRule>
  </conditionalFormatting>
  <conditionalFormatting sqref="A18">
    <cfRule type="expression" dxfId="2255" priority="65">
      <formula>$AH18=0</formula>
    </cfRule>
  </conditionalFormatting>
  <conditionalFormatting sqref="AL11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B11:K11 AA11:AF11">
    <cfRule type="expression" dxfId="2254" priority="59">
      <formula>B11&gt;$AG11</formula>
    </cfRule>
  </conditionalFormatting>
  <conditionalFormatting sqref="A11">
    <cfRule type="expression" dxfId="2253" priority="58">
      <formula>$AH11=0</formula>
    </cfRule>
  </conditionalFormatting>
  <conditionalFormatting sqref="AA32:AF32">
    <cfRule type="expression" dxfId="2252" priority="50">
      <formula>AA$9&gt;=20/24</formula>
    </cfRule>
    <cfRule type="expression" dxfId="2251" priority="51">
      <formula>AND(AA$9&gt;=14/24,AA$9&lt;20/24)</formula>
    </cfRule>
    <cfRule type="expression" dxfId="2250" priority="52">
      <formula>AND(AA$9&gt;=8/24,AA$9&lt;14/24)</formula>
    </cfRule>
    <cfRule type="expression" dxfId="2249" priority="53">
      <formula>AA$9&lt;8/24</formula>
    </cfRule>
  </conditionalFormatting>
  <conditionalFormatting sqref="AA32:AF32">
    <cfRule type="expression" dxfId="2248" priority="49">
      <formula>AA32&gt;$AG32</formula>
    </cfRule>
  </conditionalFormatting>
  <conditionalFormatting sqref="A32">
    <cfRule type="expression" dxfId="2247" priority="48">
      <formula>$AH32=0</formula>
    </cfRule>
  </conditionalFormatting>
  <conditionalFormatting sqref="B32:Z32">
    <cfRule type="expression" dxfId="2246" priority="44">
      <formula>B$9&gt;=20/24</formula>
    </cfRule>
    <cfRule type="expression" dxfId="2245" priority="45">
      <formula>AND(B$9&gt;=14/24,B$9&lt;20/24)</formula>
    </cfRule>
    <cfRule type="expression" dxfId="2244" priority="46">
      <formula>AND(B$9&gt;=8/24,B$9&lt;14/24)</formula>
    </cfRule>
    <cfRule type="expression" dxfId="2243" priority="47">
      <formula>B$9&lt;8/24</formula>
    </cfRule>
  </conditionalFormatting>
  <conditionalFormatting sqref="B32:Z32">
    <cfRule type="expression" dxfId="2242" priority="43">
      <formula>B32&gt;$AG32</formula>
    </cfRule>
  </conditionalFormatting>
  <conditionalFormatting sqref="AG48">
    <cfRule type="expression" dxfId="2241" priority="42">
      <formula>AG48&gt;$AG48</formula>
    </cfRule>
  </conditionalFormatting>
  <conditionalFormatting sqref="L12:R14 L21:R29 S13:Z13 L16:Z17 L19:Z19 S22:Z22 S24:Z29">
    <cfRule type="expression" dxfId="2240" priority="38">
      <formula>L$9&gt;=20/24</formula>
    </cfRule>
    <cfRule type="expression" dxfId="2239" priority="39">
      <formula>AND(L$9&gt;=14/24,L$9&lt;20/24)</formula>
    </cfRule>
    <cfRule type="expression" dxfId="2238" priority="40">
      <formula>AND(L$9&gt;=8/24,L$9&lt;14/24)</formula>
    </cfRule>
    <cfRule type="expression" dxfId="2237" priority="41">
      <formula>L$9&lt;8/24</formula>
    </cfRule>
  </conditionalFormatting>
  <conditionalFormatting sqref="L21:R29 L12:R14 S13:Z13 L16:Z17 L19:Z19 S22:Z22 S24:Z29">
    <cfRule type="expression" dxfId="2236" priority="37">
      <formula>L12&gt;$AG12</formula>
    </cfRule>
  </conditionalFormatting>
  <conditionalFormatting sqref="L15:R15">
    <cfRule type="expression" dxfId="2235" priority="33">
      <formula>L$9&gt;=20/24</formula>
    </cfRule>
    <cfRule type="expression" dxfId="2234" priority="34">
      <formula>AND(L$9&gt;=14/24,L$9&lt;20/24)</formula>
    </cfRule>
    <cfRule type="expression" dxfId="2233" priority="35">
      <formula>AND(L$9&gt;=8/24,L$9&lt;14/24)</formula>
    </cfRule>
    <cfRule type="expression" dxfId="2232" priority="36">
      <formula>L$9&lt;8/24</formula>
    </cfRule>
  </conditionalFormatting>
  <conditionalFormatting sqref="L15:R15">
    <cfRule type="expression" dxfId="2231" priority="32">
      <formula>L15&gt;$AG15</formula>
    </cfRule>
  </conditionalFormatting>
  <conditionalFormatting sqref="L20:Z20">
    <cfRule type="expression" dxfId="2230" priority="28">
      <formula>L$9&gt;=20/24</formula>
    </cfRule>
    <cfRule type="expression" dxfId="2229" priority="29">
      <formula>AND(L$9&gt;=14/24,L$9&lt;20/24)</formula>
    </cfRule>
    <cfRule type="expression" dxfId="2228" priority="30">
      <formula>AND(L$9&gt;=8/24,L$9&lt;14/24)</formula>
    </cfRule>
    <cfRule type="expression" dxfId="2227" priority="31">
      <formula>L$9&lt;8/24</formula>
    </cfRule>
  </conditionalFormatting>
  <conditionalFormatting sqref="L20:Z20">
    <cfRule type="expression" dxfId="2226" priority="27">
      <formula>L20&gt;$AG20</formula>
    </cfRule>
  </conditionalFormatting>
  <conditionalFormatting sqref="L18:Z18">
    <cfRule type="expression" dxfId="2225" priority="23">
      <formula>L$9&gt;=20/24</formula>
    </cfRule>
    <cfRule type="expression" dxfId="2224" priority="24">
      <formula>AND(L$9&gt;=14/24,L$9&lt;20/24)</formula>
    </cfRule>
    <cfRule type="expression" dxfId="2223" priority="25">
      <formula>AND(L$9&gt;=8/24,L$9&lt;14/24)</formula>
    </cfRule>
    <cfRule type="expression" dxfId="2222" priority="26">
      <formula>L$9&lt;8/24</formula>
    </cfRule>
  </conditionalFormatting>
  <conditionalFormatting sqref="L18:Z18">
    <cfRule type="expression" dxfId="2221" priority="22">
      <formula>L18&gt;$AG18</formula>
    </cfRule>
  </conditionalFormatting>
  <conditionalFormatting sqref="L11:Z11">
    <cfRule type="expression" dxfId="2220" priority="18">
      <formula>L$9&gt;=20/24</formula>
    </cfRule>
    <cfRule type="expression" dxfId="2219" priority="19">
      <formula>AND(L$9&gt;=14/24,L$9&lt;20/24)</formula>
    </cfRule>
    <cfRule type="expression" dxfId="2218" priority="20">
      <formula>AND(L$9&gt;=8/24,L$9&lt;14/24)</formula>
    </cfRule>
    <cfRule type="expression" dxfId="2217" priority="21">
      <formula>L$9&lt;8/24</formula>
    </cfRule>
  </conditionalFormatting>
  <conditionalFormatting sqref="L11:Z11">
    <cfRule type="expression" dxfId="2216" priority="17">
      <formula>L11&gt;$AG11</formula>
    </cfRule>
  </conditionalFormatting>
  <conditionalFormatting sqref="M55:M58 M64">
    <cfRule type="expression" dxfId="2215" priority="13">
      <formula>M$9&gt;=20/24</formula>
    </cfRule>
    <cfRule type="expression" dxfId="2214" priority="14">
      <formula>AND(M$9&gt;=14/24,M$9&lt;20/24)</formula>
    </cfRule>
    <cfRule type="expression" dxfId="2213" priority="15">
      <formula>AND(M$9&gt;=8/24,M$9&lt;14/24)</formula>
    </cfRule>
    <cfRule type="expression" dxfId="2212" priority="16">
      <formula>M$9&lt;8/24</formula>
    </cfRule>
  </conditionalFormatting>
  <conditionalFormatting sqref="M54">
    <cfRule type="expression" dxfId="2211" priority="9">
      <formula>M$9&gt;=20/24</formula>
    </cfRule>
    <cfRule type="expression" dxfId="2210" priority="10">
      <formula>AND(M$9&gt;=14/24,M$9&lt;20/24)</formula>
    </cfRule>
    <cfRule type="expression" dxfId="2209" priority="11">
      <formula>AND(M$9&gt;=8/24,M$9&lt;14/24)</formula>
    </cfRule>
    <cfRule type="expression" dxfId="2208" priority="12">
      <formula>M$9&lt;8/24</formula>
    </cfRule>
  </conditionalFormatting>
  <conditionalFormatting sqref="M59:M63">
    <cfRule type="expression" dxfId="2207" priority="5">
      <formula>M$9&gt;=20/24</formula>
    </cfRule>
    <cfRule type="expression" dxfId="2206" priority="6">
      <formula>AND(M$9&gt;=14/24,M$9&lt;20/24)</formula>
    </cfRule>
    <cfRule type="expression" dxfId="2205" priority="7">
      <formula>AND(M$9&gt;=8/24,M$9&lt;14/24)</formula>
    </cfRule>
    <cfRule type="expression" dxfId="2204" priority="8">
      <formula>M$9&lt;8/24</formula>
    </cfRule>
  </conditionalFormatting>
  <conditionalFormatting sqref="S12:T12">
    <cfRule type="expression" dxfId="2203" priority="1">
      <formula>S$9&gt;=20/24</formula>
    </cfRule>
    <cfRule type="expression" dxfId="2202" priority="2">
      <formula>AND(S$9&gt;=14/24,S$9&lt;20/24)</formula>
    </cfRule>
    <cfRule type="expression" dxfId="2201" priority="3">
      <formula>AND(S$9&gt;=8/24,S$9&lt;14/24)</formula>
    </cfRule>
    <cfRule type="expression" dxfId="2200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Y59" sqref="Y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23</v>
      </c>
      <c r="D4" s="257">
        <f ca="1">IFERROR(DATE(2021,5,14)+C4,"")</f>
        <v>44353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354</v>
      </c>
      <c r="C5" s="32">
        <f t="shared" ref="C5:AF5" si="0">C65</f>
        <v>269.89999999999998</v>
      </c>
      <c r="D5" s="32">
        <f t="shared" si="0"/>
        <v>255.6</v>
      </c>
      <c r="E5" s="32">
        <f t="shared" si="0"/>
        <v>172.8</v>
      </c>
      <c r="F5" s="32">
        <f t="shared" si="0"/>
        <v>179.8</v>
      </c>
      <c r="G5" s="32">
        <f t="shared" si="0"/>
        <v>138.30000000000001</v>
      </c>
      <c r="H5" s="32">
        <f t="shared" si="0"/>
        <v>152.6</v>
      </c>
      <c r="I5" s="32">
        <f t="shared" si="0"/>
        <v>162.6</v>
      </c>
      <c r="J5" s="32">
        <f t="shared" si="0"/>
        <v>165</v>
      </c>
      <c r="K5" s="32">
        <f t="shared" si="0"/>
        <v>187</v>
      </c>
      <c r="L5" s="32">
        <f t="shared" si="0"/>
        <v>251</v>
      </c>
      <c r="M5" s="32">
        <f t="shared" si="0"/>
        <v>267</v>
      </c>
      <c r="N5" s="32">
        <f t="shared" si="0"/>
        <v>304.39999999999998</v>
      </c>
      <c r="O5" s="32">
        <f t="shared" si="0"/>
        <v>320</v>
      </c>
      <c r="P5" s="32">
        <f t="shared" si="0"/>
        <v>319.60000000000002</v>
      </c>
      <c r="Q5" s="32">
        <f t="shared" si="0"/>
        <v>304.79999999999995</v>
      </c>
      <c r="R5" s="32">
        <f t="shared" si="0"/>
        <v>334.7</v>
      </c>
      <c r="S5" s="32">
        <f t="shared" si="0"/>
        <v>331.54999999999995</v>
      </c>
      <c r="T5" s="32">
        <f t="shared" si="0"/>
        <v>396</v>
      </c>
      <c r="U5" s="32">
        <f t="shared" si="0"/>
        <v>322.29999999999995</v>
      </c>
      <c r="V5" s="32">
        <f t="shared" si="0"/>
        <v>273.7</v>
      </c>
      <c r="W5" s="32">
        <f t="shared" si="0"/>
        <v>268</v>
      </c>
      <c r="X5" s="32">
        <f t="shared" si="0"/>
        <v>291.89999999999998</v>
      </c>
      <c r="Y5" s="32">
        <f t="shared" si="0"/>
        <v>341.70000000000005</v>
      </c>
      <c r="Z5" s="32">
        <f t="shared" si="0"/>
        <v>392.70000000000005</v>
      </c>
      <c r="AA5" s="32">
        <f t="shared" si="0"/>
        <v>383.51</v>
      </c>
      <c r="AB5" s="32">
        <f t="shared" si="0"/>
        <v>348.7</v>
      </c>
      <c r="AC5" s="32">
        <f t="shared" si="0"/>
        <v>333.6</v>
      </c>
      <c r="AD5" s="32">
        <f t="shared" si="0"/>
        <v>311</v>
      </c>
      <c r="AE5" s="32">
        <f t="shared" si="0"/>
        <v>288</v>
      </c>
      <c r="AF5" s="32">
        <f t="shared" si="0"/>
        <v>301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7"/>
      <c r="E6" s="247"/>
      <c r="F6" s="247"/>
      <c r="G6" s="247"/>
      <c r="H6" s="247"/>
      <c r="I6" s="247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1118MW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Load=955</v>
      </c>
      <c r="B7" s="36">
        <f t="shared" ref="B7:AF7" si="1">B71</f>
        <v>1268.1399999999999</v>
      </c>
      <c r="C7" s="36">
        <f t="shared" si="1"/>
        <v>1112.24</v>
      </c>
      <c r="D7" s="36">
        <f t="shared" si="1"/>
        <v>1081.3399999999999</v>
      </c>
      <c r="E7" s="36">
        <f t="shared" si="1"/>
        <v>994.24</v>
      </c>
      <c r="F7" s="36">
        <f t="shared" si="1"/>
        <v>979.74</v>
      </c>
      <c r="G7" s="36">
        <f t="shared" si="1"/>
        <v>1001.94</v>
      </c>
      <c r="H7" s="36">
        <f t="shared" si="1"/>
        <v>982.2399999999999</v>
      </c>
      <c r="I7" s="36">
        <f t="shared" si="1"/>
        <v>955.44</v>
      </c>
      <c r="J7" s="36">
        <f t="shared" si="1"/>
        <v>1013.8399999999999</v>
      </c>
      <c r="K7" s="36">
        <f t="shared" si="1"/>
        <v>1023.9399999999999</v>
      </c>
      <c r="L7" s="36">
        <f>L71</f>
        <v>1088.1399999999999</v>
      </c>
      <c r="M7" s="36">
        <f t="shared" si="1"/>
        <v>1118.1399999999999</v>
      </c>
      <c r="N7" s="36">
        <f t="shared" si="1"/>
        <v>1153.2399999999998</v>
      </c>
      <c r="O7" s="36">
        <f t="shared" si="1"/>
        <v>1202.54</v>
      </c>
      <c r="P7" s="36">
        <f t="shared" si="1"/>
        <v>1205.04</v>
      </c>
      <c r="Q7" s="36">
        <f t="shared" si="1"/>
        <v>1194.9399999999998</v>
      </c>
      <c r="R7" s="36">
        <f t="shared" si="1"/>
        <v>1226.7399999999998</v>
      </c>
      <c r="S7" s="36">
        <f t="shared" si="1"/>
        <v>1222.4899999999998</v>
      </c>
      <c r="T7" s="36">
        <f t="shared" si="1"/>
        <v>1250.04</v>
      </c>
      <c r="U7" s="36">
        <f t="shared" si="1"/>
        <v>1186.2399999999998</v>
      </c>
      <c r="V7" s="36">
        <f t="shared" si="1"/>
        <v>1154.94</v>
      </c>
      <c r="W7" s="36">
        <f t="shared" si="1"/>
        <v>1125.3400000000001</v>
      </c>
      <c r="X7" s="36">
        <f t="shared" si="1"/>
        <v>1132.54</v>
      </c>
      <c r="Y7" s="36">
        <f t="shared" si="1"/>
        <v>1203.1399999999999</v>
      </c>
      <c r="Z7" s="36">
        <f t="shared" si="1"/>
        <v>1359.2399999999998</v>
      </c>
      <c r="AA7" s="36">
        <f t="shared" si="1"/>
        <v>1333.65</v>
      </c>
      <c r="AB7" s="36">
        <f t="shared" si="1"/>
        <v>1300.8400000000001</v>
      </c>
      <c r="AC7" s="36">
        <f t="shared" si="1"/>
        <v>1287.44</v>
      </c>
      <c r="AD7" s="36">
        <f t="shared" si="1"/>
        <v>1275.74</v>
      </c>
      <c r="AE7" s="36">
        <f t="shared" si="1"/>
        <v>1173.1399999999999</v>
      </c>
      <c r="AF7" s="36">
        <f t="shared" si="1"/>
        <v>1153.3399999999999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5">
        <v>0.54166666666666696</v>
      </c>
      <c r="R9" s="255">
        <v>0.58333333333333304</v>
      </c>
      <c r="S9" s="255">
        <v>0.625</v>
      </c>
      <c r="T9" s="255">
        <v>0.66666666666666696</v>
      </c>
      <c r="U9" s="255">
        <v>0.70833333333333304</v>
      </c>
      <c r="V9" s="255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3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60</v>
      </c>
      <c r="C12" s="48">
        <v>60</v>
      </c>
      <c r="D12" s="48">
        <v>58.8</v>
      </c>
      <c r="E12" s="48">
        <v>59.4</v>
      </c>
      <c r="F12" s="48">
        <v>59.4</v>
      </c>
      <c r="G12" s="48">
        <v>59.7</v>
      </c>
      <c r="H12" s="48">
        <v>60.6</v>
      </c>
      <c r="I12" s="48">
        <v>60.6</v>
      </c>
      <c r="J12" s="48">
        <v>60.6</v>
      </c>
      <c r="K12" s="48">
        <v>60.3</v>
      </c>
      <c r="L12" s="49">
        <v>60.3</v>
      </c>
      <c r="M12" s="49">
        <v>60.3</v>
      </c>
      <c r="N12" s="49">
        <v>60.3</v>
      </c>
      <c r="O12" s="49">
        <v>60</v>
      </c>
      <c r="P12" s="49">
        <v>60</v>
      </c>
      <c r="Q12" s="49">
        <v>60.3</v>
      </c>
      <c r="R12" s="49">
        <v>60.3</v>
      </c>
      <c r="S12" s="50">
        <v>58.8</v>
      </c>
      <c r="T12" s="50">
        <v>57.6</v>
      </c>
      <c r="U12" s="50">
        <v>59.1</v>
      </c>
      <c r="V12" s="50">
        <v>59.7</v>
      </c>
      <c r="W12" s="50">
        <v>59.4</v>
      </c>
      <c r="X12" s="50">
        <v>60.3</v>
      </c>
      <c r="Y12" s="50">
        <v>60</v>
      </c>
      <c r="Z12" s="50">
        <v>60.3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51">
        <v>60</v>
      </c>
      <c r="AH12" s="52">
        <f>MAX(B12:AF12)</f>
        <v>60.6</v>
      </c>
      <c r="AI12" s="53">
        <f>MIN(B12:AF12)</f>
        <v>57.6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45</v>
      </c>
      <c r="C14" s="56">
        <v>45</v>
      </c>
      <c r="D14" s="56">
        <v>45.6</v>
      </c>
      <c r="E14" s="56">
        <v>46.1</v>
      </c>
      <c r="F14" s="56">
        <v>46</v>
      </c>
      <c r="G14" s="56">
        <v>46</v>
      </c>
      <c r="H14" s="56">
        <v>45.4</v>
      </c>
      <c r="I14" s="56">
        <v>45.4</v>
      </c>
      <c r="J14" s="56">
        <v>45.4</v>
      </c>
      <c r="K14" s="56">
        <v>45.7</v>
      </c>
      <c r="L14" s="49">
        <v>45.7</v>
      </c>
      <c r="M14" s="49">
        <v>45.7</v>
      </c>
      <c r="N14" s="49">
        <v>45.7</v>
      </c>
      <c r="O14" s="49">
        <v>45.8</v>
      </c>
      <c r="P14" s="49">
        <v>45.4</v>
      </c>
      <c r="Q14" s="49">
        <v>45.6</v>
      </c>
      <c r="R14" s="49">
        <v>46</v>
      </c>
      <c r="S14" s="49">
        <v>45.6</v>
      </c>
      <c r="T14" s="49">
        <v>46.1</v>
      </c>
      <c r="U14" s="49">
        <v>45.5</v>
      </c>
      <c r="V14" s="49">
        <v>45.7</v>
      </c>
      <c r="W14" s="49">
        <v>45.5</v>
      </c>
      <c r="X14" s="49">
        <v>45.3</v>
      </c>
      <c r="Y14" s="49">
        <v>45.4</v>
      </c>
      <c r="Z14" s="49">
        <v>45.8</v>
      </c>
      <c r="AA14" s="49">
        <v>45.8</v>
      </c>
      <c r="AB14" s="49">
        <v>45.8</v>
      </c>
      <c r="AC14" s="49">
        <v>45.8</v>
      </c>
      <c r="AD14" s="49">
        <v>45.8</v>
      </c>
      <c r="AE14" s="49">
        <v>45.8</v>
      </c>
      <c r="AF14" s="49">
        <v>45.8</v>
      </c>
      <c r="AG14" s="59">
        <v>45</v>
      </c>
      <c r="AH14" s="52">
        <f t="shared" si="2"/>
        <v>46.1</v>
      </c>
      <c r="AI14" s="53">
        <f t="shared" si="3"/>
        <v>45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14</v>
      </c>
      <c r="C15" s="56">
        <v>28</v>
      </c>
      <c r="D15" s="56">
        <v>28</v>
      </c>
      <c r="E15" s="56">
        <v>21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49">
        <v>0</v>
      </c>
      <c r="M15" s="49">
        <v>0</v>
      </c>
      <c r="N15" s="49">
        <v>28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0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49">
        <v>28</v>
      </c>
      <c r="AB15" s="49">
        <v>28</v>
      </c>
      <c r="AC15" s="49">
        <v>28</v>
      </c>
      <c r="AD15" s="49">
        <v>28</v>
      </c>
      <c r="AE15" s="49">
        <v>28</v>
      </c>
      <c r="AF15" s="49">
        <v>28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49">
        <v>25</v>
      </c>
      <c r="AB16" s="49">
        <v>25</v>
      </c>
      <c r="AC16" s="49">
        <v>25</v>
      </c>
      <c r="AD16" s="49">
        <v>25</v>
      </c>
      <c r="AE16" s="49">
        <v>25</v>
      </c>
      <c r="AF16" s="49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234">
        <v>22.2</v>
      </c>
      <c r="AH20" s="52">
        <f t="shared" si="2"/>
        <v>7</v>
      </c>
      <c r="AI20" s="53">
        <f t="shared" si="3"/>
        <v>7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22.1</v>
      </c>
      <c r="C22" s="56">
        <v>22.1</v>
      </c>
      <c r="D22" s="56">
        <v>22.1</v>
      </c>
      <c r="E22" s="56">
        <v>22.1</v>
      </c>
      <c r="F22" s="56">
        <v>22.1</v>
      </c>
      <c r="G22" s="56">
        <v>22.1</v>
      </c>
      <c r="H22" s="56">
        <v>22.1</v>
      </c>
      <c r="I22" s="56">
        <v>22.1</v>
      </c>
      <c r="J22" s="56">
        <v>22.1</v>
      </c>
      <c r="K22" s="56">
        <v>12.1</v>
      </c>
      <c r="L22" s="49">
        <v>12.1</v>
      </c>
      <c r="M22" s="49">
        <v>12.1</v>
      </c>
      <c r="N22" s="49">
        <v>12.1</v>
      </c>
      <c r="O22" s="49">
        <v>12.1</v>
      </c>
      <c r="P22" s="49">
        <v>12.1</v>
      </c>
      <c r="Q22" s="49">
        <v>12.1</v>
      </c>
      <c r="R22" s="49">
        <v>12.1</v>
      </c>
      <c r="S22" s="49">
        <v>12.1</v>
      </c>
      <c r="T22" s="49">
        <v>12.1</v>
      </c>
      <c r="U22" s="49">
        <v>12.1</v>
      </c>
      <c r="V22" s="49">
        <v>12.1</v>
      </c>
      <c r="W22" s="49">
        <v>12.1</v>
      </c>
      <c r="X22" s="49">
        <v>12.1</v>
      </c>
      <c r="Y22" s="49">
        <v>12.1</v>
      </c>
      <c r="Z22" s="49">
        <v>12.1</v>
      </c>
      <c r="AA22" s="49">
        <v>12.1</v>
      </c>
      <c r="AB22" s="49">
        <v>12.1</v>
      </c>
      <c r="AC22" s="49">
        <v>12.1</v>
      </c>
      <c r="AD22" s="49">
        <v>12.1</v>
      </c>
      <c r="AE22" s="49">
        <v>12.1</v>
      </c>
      <c r="AF22" s="49">
        <v>6</v>
      </c>
      <c r="AG22" s="59">
        <v>22.1</v>
      </c>
      <c r="AH22" s="52">
        <f t="shared" si="2"/>
        <v>22.1</v>
      </c>
      <c r="AI22" s="53">
        <f t="shared" si="3"/>
        <v>6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21.3</v>
      </c>
      <c r="C23" s="56">
        <v>21.3</v>
      </c>
      <c r="D23" s="56">
        <v>19.5</v>
      </c>
      <c r="E23" s="56">
        <v>19.5</v>
      </c>
      <c r="F23" s="56">
        <v>19.399999999999999</v>
      </c>
      <c r="G23" s="56">
        <v>19.399999999999999</v>
      </c>
      <c r="H23" s="56">
        <v>19.399999999999999</v>
      </c>
      <c r="I23" s="56">
        <v>0</v>
      </c>
      <c r="J23" s="56">
        <v>0</v>
      </c>
      <c r="K23" s="56">
        <v>0</v>
      </c>
      <c r="L23" s="49">
        <v>0</v>
      </c>
      <c r="M23" s="49">
        <v>14</v>
      </c>
      <c r="N23" s="49">
        <v>14</v>
      </c>
      <c r="O23" s="49">
        <v>14</v>
      </c>
      <c r="P23" s="49">
        <v>19.399999999999999</v>
      </c>
      <c r="Q23" s="49">
        <v>19.399999999999999</v>
      </c>
      <c r="R23" s="49">
        <v>19.399999999999999</v>
      </c>
      <c r="S23" s="49">
        <v>19.3</v>
      </c>
      <c r="T23" s="49">
        <v>17.399999999999999</v>
      </c>
      <c r="U23" s="49">
        <v>19.3</v>
      </c>
      <c r="V23" s="49">
        <v>19.399999999999999</v>
      </c>
      <c r="W23" s="49">
        <v>19.3</v>
      </c>
      <c r="X23" s="49">
        <v>19.3</v>
      </c>
      <c r="Y23" s="49">
        <v>19.600000000000001</v>
      </c>
      <c r="Z23" s="49">
        <v>19.399999999999999</v>
      </c>
      <c r="AA23" s="49">
        <v>19.399999999999999</v>
      </c>
      <c r="AB23" s="49">
        <v>19.399999999999999</v>
      </c>
      <c r="AC23" s="49">
        <v>19.399999999999999</v>
      </c>
      <c r="AD23" s="49">
        <v>19.399999999999999</v>
      </c>
      <c r="AE23" s="49">
        <v>19.399999999999999</v>
      </c>
      <c r="AF23" s="49">
        <v>19.399999999999999</v>
      </c>
      <c r="AG23" s="59">
        <v>22</v>
      </c>
      <c r="AH23" s="52">
        <f t="shared" si="2"/>
        <v>21.3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0</v>
      </c>
      <c r="AG24" s="59">
        <v>22</v>
      </c>
      <c r="AH24" s="52">
        <f t="shared" si="2"/>
        <v>22</v>
      </c>
      <c r="AI24" s="53">
        <f t="shared" si="3"/>
        <v>0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</v>
      </c>
      <c r="C25" s="49">
        <v>7</v>
      </c>
      <c r="D25" s="49">
        <v>7</v>
      </c>
      <c r="E25" s="49">
        <v>7</v>
      </c>
      <c r="F25" s="49">
        <v>7</v>
      </c>
      <c r="G25" s="49">
        <v>7</v>
      </c>
      <c r="H25" s="49">
        <v>7</v>
      </c>
      <c r="I25" s="49">
        <v>7</v>
      </c>
      <c r="J25" s="49">
        <v>7</v>
      </c>
      <c r="K25" s="49">
        <v>7</v>
      </c>
      <c r="L25" s="49">
        <v>7</v>
      </c>
      <c r="M25" s="49">
        <v>7</v>
      </c>
      <c r="N25" s="49">
        <v>7</v>
      </c>
      <c r="O25" s="49">
        <v>7</v>
      </c>
      <c r="P25" s="49">
        <v>7</v>
      </c>
      <c r="Q25" s="49">
        <v>7</v>
      </c>
      <c r="R25" s="49">
        <v>7</v>
      </c>
      <c r="S25" s="49">
        <v>7</v>
      </c>
      <c r="T25" s="49">
        <v>7</v>
      </c>
      <c r="U25" s="49">
        <v>7</v>
      </c>
      <c r="V25" s="49">
        <v>7</v>
      </c>
      <c r="W25" s="49">
        <v>7</v>
      </c>
      <c r="X25" s="49">
        <v>7</v>
      </c>
      <c r="Y25" s="49">
        <v>7</v>
      </c>
      <c r="Z25" s="49">
        <v>7</v>
      </c>
      <c r="AA25" s="49">
        <v>7</v>
      </c>
      <c r="AB25" s="49">
        <v>7</v>
      </c>
      <c r="AC25" s="49">
        <v>7</v>
      </c>
      <c r="AD25" s="49">
        <v>7</v>
      </c>
      <c r="AE25" s="49">
        <v>7</v>
      </c>
      <c r="AF25" s="49">
        <v>7</v>
      </c>
      <c r="AG25" s="59">
        <v>14.9</v>
      </c>
      <c r="AH25" s="52">
        <f t="shared" si="2"/>
        <v>7</v>
      </c>
      <c r="AI25" s="53">
        <f t="shared" si="3"/>
        <v>7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6">
        <v>12</v>
      </c>
      <c r="M26" s="56">
        <v>12</v>
      </c>
      <c r="N26" s="56">
        <v>12</v>
      </c>
      <c r="O26" s="56">
        <v>12</v>
      </c>
      <c r="P26" s="56">
        <v>12</v>
      </c>
      <c r="Q26" s="56">
        <v>12</v>
      </c>
      <c r="R26" s="56">
        <v>12</v>
      </c>
      <c r="S26" s="56">
        <v>12</v>
      </c>
      <c r="T26" s="56">
        <v>0</v>
      </c>
      <c r="U26" s="56">
        <v>12</v>
      </c>
      <c r="V26" s="56">
        <v>12</v>
      </c>
      <c r="W26" s="56">
        <v>12</v>
      </c>
      <c r="X26" s="56">
        <v>12</v>
      </c>
      <c r="Y26" s="56">
        <v>12</v>
      </c>
      <c r="Z26" s="56">
        <v>12</v>
      </c>
      <c r="AA26" s="56">
        <v>12</v>
      </c>
      <c r="AB26" s="56">
        <v>12</v>
      </c>
      <c r="AC26" s="56">
        <v>12</v>
      </c>
      <c r="AD26" s="56">
        <v>12</v>
      </c>
      <c r="AE26" s="56">
        <v>12</v>
      </c>
      <c r="AF26" s="56">
        <v>12</v>
      </c>
      <c r="AG26" s="59">
        <v>13.6</v>
      </c>
      <c r="AH26" s="52">
        <f t="shared" si="2"/>
        <v>12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12</v>
      </c>
      <c r="C28" s="49">
        <v>12</v>
      </c>
      <c r="D28" s="49">
        <v>12</v>
      </c>
      <c r="E28" s="49">
        <v>12</v>
      </c>
      <c r="F28" s="49">
        <v>12</v>
      </c>
      <c r="G28" s="49">
        <v>12</v>
      </c>
      <c r="H28" s="49">
        <v>12</v>
      </c>
      <c r="I28" s="49">
        <v>12</v>
      </c>
      <c r="J28" s="49">
        <v>12</v>
      </c>
      <c r="K28" s="49">
        <v>12</v>
      </c>
      <c r="L28" s="56">
        <v>12</v>
      </c>
      <c r="M28" s="56">
        <v>12</v>
      </c>
      <c r="N28" s="56">
        <v>12</v>
      </c>
      <c r="O28" s="56">
        <v>12</v>
      </c>
      <c r="P28" s="56">
        <v>12</v>
      </c>
      <c r="Q28" s="56">
        <v>12</v>
      </c>
      <c r="R28" s="56">
        <v>12</v>
      </c>
      <c r="S28" s="56">
        <v>12</v>
      </c>
      <c r="T28" s="56">
        <v>12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8</v>
      </c>
      <c r="AA28" s="56">
        <v>8</v>
      </c>
      <c r="AB28" s="56">
        <v>8</v>
      </c>
      <c r="AC28" s="56">
        <v>8</v>
      </c>
      <c r="AD28" s="56">
        <v>8</v>
      </c>
      <c r="AE28" s="56">
        <v>8</v>
      </c>
      <c r="AF28" s="56">
        <v>8</v>
      </c>
      <c r="AG28" s="59">
        <v>12</v>
      </c>
      <c r="AH28" s="52">
        <f t="shared" si="2"/>
        <v>12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10</v>
      </c>
      <c r="C29" s="56">
        <v>10</v>
      </c>
      <c r="D29" s="56">
        <v>10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56">
        <v>10</v>
      </c>
      <c r="M29" s="56">
        <v>10</v>
      </c>
      <c r="N29" s="56">
        <v>10</v>
      </c>
      <c r="O29" s="56">
        <v>10</v>
      </c>
      <c r="P29" s="56">
        <v>10</v>
      </c>
      <c r="Q29" s="56">
        <v>10</v>
      </c>
      <c r="R29" s="56">
        <v>10</v>
      </c>
      <c r="S29" s="56">
        <v>10</v>
      </c>
      <c r="T29" s="56">
        <v>10</v>
      </c>
      <c r="U29" s="56">
        <v>10</v>
      </c>
      <c r="V29" s="56">
        <v>10</v>
      </c>
      <c r="W29" s="56">
        <v>10</v>
      </c>
      <c r="X29" s="56">
        <v>10</v>
      </c>
      <c r="Y29" s="56">
        <v>10</v>
      </c>
      <c r="Z29" s="56">
        <v>10</v>
      </c>
      <c r="AA29" s="56">
        <v>6.5</v>
      </c>
      <c r="AB29" s="56">
        <v>6.5</v>
      </c>
      <c r="AC29" s="56">
        <v>6.5</v>
      </c>
      <c r="AD29" s="56">
        <v>6.5</v>
      </c>
      <c r="AE29" s="56">
        <v>6.5</v>
      </c>
      <c r="AF29" s="56">
        <v>6.5</v>
      </c>
      <c r="AG29" s="59">
        <v>12</v>
      </c>
      <c r="AH29" s="52">
        <f>MAX(B29:AF29)</f>
        <v>10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252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160.69999999999999</v>
      </c>
      <c r="C34" s="56">
        <v>160.19999999999999</v>
      </c>
      <c r="D34" s="56">
        <v>161.19999999999999</v>
      </c>
      <c r="E34" s="56">
        <v>159.4</v>
      </c>
      <c r="F34" s="56">
        <v>158.19999999999999</v>
      </c>
      <c r="G34" s="56">
        <v>157.69999999999999</v>
      </c>
      <c r="H34" s="56">
        <v>160</v>
      </c>
      <c r="I34" s="56">
        <v>160</v>
      </c>
      <c r="J34" s="56">
        <v>159.4</v>
      </c>
      <c r="K34" s="56">
        <v>151.69999999999999</v>
      </c>
      <c r="L34" s="67">
        <v>159.1</v>
      </c>
      <c r="M34" s="67">
        <v>156</v>
      </c>
      <c r="N34" s="67">
        <v>155.6</v>
      </c>
      <c r="O34" s="67">
        <v>147.80000000000001</v>
      </c>
      <c r="P34" s="67">
        <v>156.30000000000001</v>
      </c>
      <c r="Q34" s="67">
        <v>158.9</v>
      </c>
      <c r="R34" s="67">
        <v>160.19999999999999</v>
      </c>
      <c r="S34" s="67">
        <v>160</v>
      </c>
      <c r="T34" s="67">
        <v>159.19999999999999</v>
      </c>
      <c r="U34" s="67">
        <v>158.6</v>
      </c>
      <c r="V34" s="67">
        <v>159</v>
      </c>
      <c r="W34" s="67">
        <v>158.69999999999999</v>
      </c>
      <c r="X34" s="67">
        <v>158.30000000000001</v>
      </c>
      <c r="Y34" s="67">
        <v>156.6</v>
      </c>
      <c r="Z34" s="67">
        <v>155.5</v>
      </c>
      <c r="AA34" s="67">
        <v>140.30000000000001</v>
      </c>
      <c r="AB34" s="67">
        <v>140</v>
      </c>
      <c r="AC34" s="67">
        <v>132.30000000000001</v>
      </c>
      <c r="AD34" s="67">
        <v>113</v>
      </c>
      <c r="AE34" s="56">
        <v>107</v>
      </c>
      <c r="AF34" s="56">
        <v>77</v>
      </c>
      <c r="AG34" s="59">
        <v>240</v>
      </c>
      <c r="AH34" s="52">
        <f t="shared" si="2"/>
        <v>161.19999999999999</v>
      </c>
      <c r="AI34" s="53">
        <f t="shared" si="3"/>
        <v>77</v>
      </c>
      <c r="AK34" s="54"/>
    </row>
    <row r="35" spans="1:41" ht="15.75" thickBot="1" x14ac:dyDescent="0.3">
      <c r="A35" s="239" t="s">
        <v>37</v>
      </c>
      <c r="B35" s="69">
        <f t="shared" ref="B35:AF35" si="4">SUM(B11:B33)</f>
        <v>485.7</v>
      </c>
      <c r="C35" s="69">
        <f t="shared" si="4"/>
        <v>499.7</v>
      </c>
      <c r="D35" s="69">
        <f t="shared" si="4"/>
        <v>497.29999999999995</v>
      </c>
      <c r="E35" s="69">
        <f t="shared" si="4"/>
        <v>491.4</v>
      </c>
      <c r="F35" s="69">
        <f t="shared" si="4"/>
        <v>470.2</v>
      </c>
      <c r="G35" s="69">
        <f t="shared" si="4"/>
        <v>470.5</v>
      </c>
      <c r="H35" s="69">
        <f t="shared" si="4"/>
        <v>470.79999999999995</v>
      </c>
      <c r="I35" s="69">
        <f t="shared" si="4"/>
        <v>451.4</v>
      </c>
      <c r="J35" s="69">
        <f t="shared" si="4"/>
        <v>451.4</v>
      </c>
      <c r="K35" s="69">
        <f t="shared" si="4"/>
        <v>441.4</v>
      </c>
      <c r="L35" s="69">
        <f t="shared" si="4"/>
        <v>441.4</v>
      </c>
      <c r="M35" s="69">
        <f t="shared" si="4"/>
        <v>455.4</v>
      </c>
      <c r="N35" s="69">
        <f t="shared" si="4"/>
        <v>483.4</v>
      </c>
      <c r="O35" s="69">
        <f t="shared" si="4"/>
        <v>483.2</v>
      </c>
      <c r="P35" s="69">
        <f t="shared" si="4"/>
        <v>488.2</v>
      </c>
      <c r="Q35" s="69">
        <f t="shared" si="4"/>
        <v>488.7</v>
      </c>
      <c r="R35" s="69">
        <f t="shared" si="4"/>
        <v>489.1</v>
      </c>
      <c r="S35" s="69">
        <f t="shared" si="4"/>
        <v>487.1</v>
      </c>
      <c r="T35" s="69">
        <f t="shared" si="4"/>
        <v>444.5</v>
      </c>
      <c r="U35" s="69">
        <f t="shared" si="4"/>
        <v>475.29999999999995</v>
      </c>
      <c r="V35" s="69">
        <f t="shared" si="4"/>
        <v>476.2</v>
      </c>
      <c r="W35" s="69">
        <f t="shared" si="4"/>
        <v>475.6</v>
      </c>
      <c r="X35" s="69">
        <f t="shared" si="4"/>
        <v>476.29999999999995</v>
      </c>
      <c r="Y35" s="69">
        <f t="shared" si="4"/>
        <v>476.4</v>
      </c>
      <c r="Z35" s="69">
        <f t="shared" si="4"/>
        <v>484.9</v>
      </c>
      <c r="AA35" s="69">
        <f t="shared" si="4"/>
        <v>481.1</v>
      </c>
      <c r="AB35" s="69">
        <f t="shared" si="4"/>
        <v>481.1</v>
      </c>
      <c r="AC35" s="69">
        <f t="shared" si="4"/>
        <v>481.1</v>
      </c>
      <c r="AD35" s="69">
        <f t="shared" si="4"/>
        <v>481.1</v>
      </c>
      <c r="AE35" s="69">
        <f t="shared" si="4"/>
        <v>481.1</v>
      </c>
      <c r="AF35" s="69">
        <f t="shared" si="4"/>
        <v>453</v>
      </c>
      <c r="AG35" s="59">
        <f>SUM(AG11:AG34)</f>
        <v>1287.4000000000001</v>
      </c>
      <c r="AH35" s="52">
        <f t="shared" si="2"/>
        <v>499.7</v>
      </c>
      <c r="AI35" s="53">
        <f t="shared" si="3"/>
        <v>441.4</v>
      </c>
      <c r="AK35" s="54"/>
    </row>
    <row r="36" spans="1:41" x14ac:dyDescent="0.25">
      <c r="A36" s="55" t="s">
        <v>38</v>
      </c>
      <c r="B36" s="56">
        <v>138.9</v>
      </c>
      <c r="C36" s="56">
        <v>94.2</v>
      </c>
      <c r="D36" s="56">
        <v>72.7</v>
      </c>
      <c r="E36" s="56">
        <v>72.400000000000006</v>
      </c>
      <c r="F36" s="56">
        <v>72.400000000000006</v>
      </c>
      <c r="G36" s="56">
        <v>135</v>
      </c>
      <c r="H36" s="56">
        <v>137.4</v>
      </c>
      <c r="I36" s="56">
        <v>120</v>
      </c>
      <c r="J36" s="56">
        <v>137.19999999999999</v>
      </c>
      <c r="K36" s="56">
        <v>137.19999999999999</v>
      </c>
      <c r="L36" s="56">
        <v>137.19999999999999</v>
      </c>
      <c r="M36" s="56">
        <v>137.19999999999999</v>
      </c>
      <c r="N36" s="56">
        <v>137.19999999999999</v>
      </c>
      <c r="O36" s="56">
        <v>137.5</v>
      </c>
      <c r="P36" s="56">
        <v>135.69999999999999</v>
      </c>
      <c r="Q36" s="56">
        <v>139.9</v>
      </c>
      <c r="R36" s="56">
        <v>140.5</v>
      </c>
      <c r="S36" s="49">
        <v>139.80000000000001</v>
      </c>
      <c r="T36" s="49">
        <v>138.19999999999999</v>
      </c>
      <c r="U36" s="49">
        <v>137.9</v>
      </c>
      <c r="V36" s="49">
        <v>138.19999999999999</v>
      </c>
      <c r="W36" s="49">
        <v>138.30000000000001</v>
      </c>
      <c r="X36" s="49">
        <v>136.80000000000001</v>
      </c>
      <c r="Y36" s="49">
        <v>136.19999999999999</v>
      </c>
      <c r="Z36" s="49">
        <v>135.4</v>
      </c>
      <c r="AA36" s="48">
        <v>135.19999999999999</v>
      </c>
      <c r="AB36" s="48">
        <v>137.19999999999999</v>
      </c>
      <c r="AC36" s="48">
        <v>137.5</v>
      </c>
      <c r="AD36" s="48">
        <v>138</v>
      </c>
      <c r="AE36" s="48">
        <v>138.69999999999999</v>
      </c>
      <c r="AF36" s="48">
        <v>134</v>
      </c>
      <c r="AG36" s="57">
        <v>144</v>
      </c>
      <c r="AH36" s="52">
        <f t="shared" si="2"/>
        <v>140.5</v>
      </c>
      <c r="AI36" s="53">
        <f t="shared" si="3"/>
        <v>72.400000000000006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58.1</v>
      </c>
      <c r="C38" s="56">
        <v>58.4</v>
      </c>
      <c r="D38" s="56">
        <v>58.6</v>
      </c>
      <c r="E38" s="56">
        <v>58.5</v>
      </c>
      <c r="F38" s="56">
        <v>58.6</v>
      </c>
      <c r="G38" s="56">
        <v>58.6</v>
      </c>
      <c r="H38" s="56">
        <v>58.4</v>
      </c>
      <c r="I38" s="56">
        <v>58.4</v>
      </c>
      <c r="J38" s="56">
        <v>59.7</v>
      </c>
      <c r="K38" s="56">
        <v>58.4</v>
      </c>
      <c r="L38" s="56">
        <v>58.6</v>
      </c>
      <c r="M38" s="56">
        <v>58.6</v>
      </c>
      <c r="N38" s="56">
        <v>58.6</v>
      </c>
      <c r="O38" s="56">
        <v>58.7</v>
      </c>
      <c r="P38" s="56">
        <v>58.5</v>
      </c>
      <c r="Q38" s="56">
        <v>58.6</v>
      </c>
      <c r="R38" s="56">
        <v>58.6</v>
      </c>
      <c r="S38" s="70">
        <v>58.6</v>
      </c>
      <c r="T38" s="70">
        <v>58.7</v>
      </c>
      <c r="U38" s="70">
        <v>58.6</v>
      </c>
      <c r="V38" s="70">
        <v>58.4</v>
      </c>
      <c r="W38" s="70">
        <v>58.5</v>
      </c>
      <c r="X38" s="70">
        <v>58.5</v>
      </c>
      <c r="Y38" s="70">
        <v>58.4</v>
      </c>
      <c r="Z38" s="70">
        <v>58.7</v>
      </c>
      <c r="AA38" s="56">
        <v>58.6</v>
      </c>
      <c r="AB38" s="56">
        <v>58.6</v>
      </c>
      <c r="AC38" s="56">
        <v>58.6</v>
      </c>
      <c r="AD38" s="56">
        <v>58.4</v>
      </c>
      <c r="AE38" s="56">
        <v>58.3</v>
      </c>
      <c r="AF38" s="56">
        <v>58.3</v>
      </c>
      <c r="AG38" s="59">
        <v>69</v>
      </c>
      <c r="AH38" s="52">
        <f t="shared" si="2"/>
        <v>59.7</v>
      </c>
      <c r="AI38" s="53">
        <f t="shared" si="3"/>
        <v>58.1</v>
      </c>
      <c r="AK38" s="54"/>
    </row>
    <row r="39" spans="1:41" x14ac:dyDescent="0.25">
      <c r="A39" s="58" t="s">
        <v>41</v>
      </c>
      <c r="B39" s="56">
        <v>28.5</v>
      </c>
      <c r="C39" s="56">
        <v>28.5</v>
      </c>
      <c r="D39" s="56">
        <v>28.5</v>
      </c>
      <c r="E39" s="56">
        <v>28.5</v>
      </c>
      <c r="F39" s="56">
        <v>28.5</v>
      </c>
      <c r="G39" s="56">
        <v>28.5</v>
      </c>
      <c r="H39" s="56">
        <v>28.5</v>
      </c>
      <c r="I39" s="56">
        <v>28.5</v>
      </c>
      <c r="J39" s="56">
        <v>28.5</v>
      </c>
      <c r="K39" s="56">
        <v>28.5</v>
      </c>
      <c r="L39" s="56">
        <v>28.5</v>
      </c>
      <c r="M39" s="56">
        <v>28.5</v>
      </c>
      <c r="N39" s="56">
        <v>28.5</v>
      </c>
      <c r="O39" s="56">
        <v>28.5</v>
      </c>
      <c r="P39" s="56">
        <v>28.2</v>
      </c>
      <c r="Q39" s="56">
        <v>28.2</v>
      </c>
      <c r="R39" s="56">
        <v>28.2</v>
      </c>
      <c r="S39" s="70">
        <v>28.2</v>
      </c>
      <c r="T39" s="70">
        <v>28.2</v>
      </c>
      <c r="U39" s="70">
        <v>28.2</v>
      </c>
      <c r="V39" s="70">
        <v>28.2</v>
      </c>
      <c r="W39" s="70">
        <v>28.5</v>
      </c>
      <c r="X39" s="70">
        <v>28.2</v>
      </c>
      <c r="Y39" s="70">
        <v>28.2</v>
      </c>
      <c r="Z39" s="70">
        <v>28.2</v>
      </c>
      <c r="AA39" s="56">
        <v>28.2</v>
      </c>
      <c r="AB39" s="56">
        <v>28.2</v>
      </c>
      <c r="AC39" s="56">
        <v>28.2</v>
      </c>
      <c r="AD39" s="56">
        <v>28.2</v>
      </c>
      <c r="AE39" s="56">
        <v>28.2</v>
      </c>
      <c r="AF39" s="56">
        <v>28.2</v>
      </c>
      <c r="AG39" s="59">
        <v>60</v>
      </c>
      <c r="AH39" s="52">
        <f t="shared" si="2"/>
        <v>28.5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29</v>
      </c>
      <c r="C40" s="56">
        <v>29</v>
      </c>
      <c r="D40" s="56">
        <v>29</v>
      </c>
      <c r="E40" s="56">
        <v>29</v>
      </c>
      <c r="F40" s="56">
        <v>29</v>
      </c>
      <c r="G40" s="56">
        <v>29</v>
      </c>
      <c r="H40" s="56">
        <v>29</v>
      </c>
      <c r="I40" s="56">
        <v>29</v>
      </c>
      <c r="J40" s="56">
        <v>29</v>
      </c>
      <c r="K40" s="56">
        <v>29</v>
      </c>
      <c r="L40" s="56">
        <v>29</v>
      </c>
      <c r="M40" s="56">
        <v>29</v>
      </c>
      <c r="N40" s="56">
        <v>29</v>
      </c>
      <c r="O40" s="56">
        <v>29.1</v>
      </c>
      <c r="P40" s="56">
        <v>29.1</v>
      </c>
      <c r="Q40" s="56">
        <v>29.2</v>
      </c>
      <c r="R40" s="56">
        <v>29.1</v>
      </c>
      <c r="S40" s="49">
        <v>29.1</v>
      </c>
      <c r="T40" s="49">
        <v>29</v>
      </c>
      <c r="U40" s="49">
        <v>29</v>
      </c>
      <c r="V40" s="70">
        <v>29</v>
      </c>
      <c r="W40" s="70">
        <v>29</v>
      </c>
      <c r="X40" s="70">
        <v>29</v>
      </c>
      <c r="Y40" s="70">
        <v>29</v>
      </c>
      <c r="Z40" s="70">
        <v>29.2</v>
      </c>
      <c r="AA40" s="56">
        <v>29</v>
      </c>
      <c r="AB40" s="56">
        <v>29</v>
      </c>
      <c r="AC40" s="56">
        <v>29</v>
      </c>
      <c r="AD40" s="56">
        <v>29</v>
      </c>
      <c r="AE40" s="56">
        <v>29</v>
      </c>
      <c r="AF40" s="56">
        <v>29</v>
      </c>
      <c r="AG40" s="59">
        <v>30</v>
      </c>
      <c r="AH40" s="52">
        <f t="shared" si="2"/>
        <v>29.2</v>
      </c>
      <c r="AI40" s="53">
        <f t="shared" si="3"/>
        <v>29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9.1999999999999993</v>
      </c>
      <c r="C42" s="71">
        <v>9.4</v>
      </c>
      <c r="D42" s="71">
        <v>9.4</v>
      </c>
      <c r="E42" s="71">
        <v>9.4</v>
      </c>
      <c r="F42" s="71">
        <v>9.4</v>
      </c>
      <c r="G42" s="71">
        <v>9.4</v>
      </c>
      <c r="H42" s="71">
        <v>9.4</v>
      </c>
      <c r="I42" s="71">
        <v>9.4</v>
      </c>
      <c r="J42" s="71">
        <v>9.4</v>
      </c>
      <c r="K42" s="71">
        <v>9.4</v>
      </c>
      <c r="L42" s="71">
        <v>9.4</v>
      </c>
      <c r="M42" s="71">
        <v>9.4</v>
      </c>
      <c r="N42" s="71">
        <v>9.4</v>
      </c>
      <c r="O42" s="71">
        <v>9.6999999999999993</v>
      </c>
      <c r="P42" s="71">
        <v>9.6999999999999993</v>
      </c>
      <c r="Q42" s="71">
        <v>9.6999999999999993</v>
      </c>
      <c r="R42" s="71">
        <v>9.6999999999999993</v>
      </c>
      <c r="S42" s="49">
        <v>9.6999999999999993</v>
      </c>
      <c r="T42" s="49">
        <v>6.5</v>
      </c>
      <c r="U42" s="49">
        <v>9.6</v>
      </c>
      <c r="V42" s="49">
        <v>9.6</v>
      </c>
      <c r="W42" s="49">
        <v>9.6</v>
      </c>
      <c r="X42" s="49">
        <v>9.6</v>
      </c>
      <c r="Y42" s="49">
        <v>9.6999999999999993</v>
      </c>
      <c r="Z42" s="49">
        <v>9.6999999999999993</v>
      </c>
      <c r="AA42" s="49">
        <v>9.6999999999999993</v>
      </c>
      <c r="AB42" s="49">
        <v>9.6999999999999993</v>
      </c>
      <c r="AC42" s="49">
        <v>9.6999999999999993</v>
      </c>
      <c r="AD42" s="49">
        <v>9.6999999999999993</v>
      </c>
      <c r="AE42" s="49">
        <v>9.6999999999999993</v>
      </c>
      <c r="AF42" s="49">
        <v>9.6999999999999993</v>
      </c>
      <c r="AG42" s="59">
        <v>24</v>
      </c>
      <c r="AH42" s="52">
        <f t="shared" si="2"/>
        <v>9.6999999999999993</v>
      </c>
      <c r="AI42" s="53">
        <f t="shared" si="3"/>
        <v>6.5</v>
      </c>
      <c r="AK42" s="54"/>
    </row>
    <row r="43" spans="1:41" x14ac:dyDescent="0.25">
      <c r="A43" s="58" t="s">
        <v>44</v>
      </c>
      <c r="B43" s="56">
        <v>3</v>
      </c>
      <c r="C43" s="56">
        <v>3</v>
      </c>
      <c r="D43" s="56">
        <v>3</v>
      </c>
      <c r="E43" s="56">
        <v>3</v>
      </c>
      <c r="F43" s="56">
        <v>3</v>
      </c>
      <c r="G43" s="56">
        <v>3</v>
      </c>
      <c r="H43" s="56">
        <v>3</v>
      </c>
      <c r="I43" s="56">
        <v>3</v>
      </c>
      <c r="J43" s="56">
        <v>3</v>
      </c>
      <c r="K43" s="56">
        <v>3</v>
      </c>
      <c r="L43" s="56">
        <v>3</v>
      </c>
      <c r="M43" s="56">
        <v>3</v>
      </c>
      <c r="N43" s="56">
        <v>3</v>
      </c>
      <c r="O43" s="56">
        <v>0</v>
      </c>
      <c r="P43" s="56">
        <v>0</v>
      </c>
      <c r="Q43" s="56">
        <v>0</v>
      </c>
      <c r="R43" s="56">
        <v>3</v>
      </c>
      <c r="S43" s="49">
        <v>3</v>
      </c>
      <c r="T43" s="49">
        <v>3</v>
      </c>
      <c r="U43" s="49">
        <v>3</v>
      </c>
      <c r="V43" s="49">
        <v>3</v>
      </c>
      <c r="W43" s="49">
        <v>3</v>
      </c>
      <c r="X43" s="49">
        <v>3</v>
      </c>
      <c r="Y43" s="49">
        <v>3</v>
      </c>
      <c r="Z43" s="49">
        <v>3</v>
      </c>
      <c r="AA43" s="49">
        <v>3</v>
      </c>
      <c r="AB43" s="49">
        <v>3</v>
      </c>
      <c r="AC43" s="49">
        <v>3</v>
      </c>
      <c r="AD43" s="49">
        <v>3</v>
      </c>
      <c r="AE43" s="49">
        <v>3</v>
      </c>
      <c r="AF43" s="49">
        <v>3</v>
      </c>
      <c r="AG43" s="59">
        <v>15</v>
      </c>
      <c r="AH43" s="52">
        <f t="shared" si="2"/>
        <v>3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6.4</v>
      </c>
      <c r="C44" s="56">
        <v>6.4</v>
      </c>
      <c r="D44" s="56">
        <v>6.4</v>
      </c>
      <c r="E44" s="56">
        <v>6.4</v>
      </c>
      <c r="F44" s="56">
        <v>6.4</v>
      </c>
      <c r="G44" s="56">
        <v>6.4</v>
      </c>
      <c r="H44" s="56">
        <v>6.4</v>
      </c>
      <c r="I44" s="56">
        <v>6.4</v>
      </c>
      <c r="J44" s="56">
        <v>6.4</v>
      </c>
      <c r="K44" s="56">
        <v>6.4</v>
      </c>
      <c r="L44" s="56">
        <v>6.4</v>
      </c>
      <c r="M44" s="56">
        <v>6.4</v>
      </c>
      <c r="N44" s="56">
        <v>6.4</v>
      </c>
      <c r="O44" s="56">
        <v>6.4</v>
      </c>
      <c r="P44" s="56">
        <v>6.4</v>
      </c>
      <c r="Q44" s="56">
        <v>6.4</v>
      </c>
      <c r="R44" s="56">
        <v>6.4</v>
      </c>
      <c r="S44" s="49">
        <v>6.4</v>
      </c>
      <c r="T44" s="49">
        <v>6.4</v>
      </c>
      <c r="U44" s="49">
        <v>6.4</v>
      </c>
      <c r="V44" s="49">
        <v>6.4</v>
      </c>
      <c r="W44" s="49">
        <v>6.4</v>
      </c>
      <c r="X44" s="49">
        <v>6.4</v>
      </c>
      <c r="Y44" s="49">
        <v>6.4</v>
      </c>
      <c r="Z44" s="49">
        <v>6.4</v>
      </c>
      <c r="AA44" s="49">
        <v>6.4</v>
      </c>
      <c r="AB44" s="49">
        <v>6.4</v>
      </c>
      <c r="AC44" s="49">
        <v>6.4</v>
      </c>
      <c r="AD44" s="49">
        <v>6.4</v>
      </c>
      <c r="AE44" s="49">
        <v>6.4</v>
      </c>
      <c r="AF44" s="49">
        <v>6.4</v>
      </c>
      <c r="AG44" s="59">
        <v>14.1</v>
      </c>
      <c r="AH44" s="52">
        <f t="shared" si="2"/>
        <v>6.4</v>
      </c>
      <c r="AI44" s="53">
        <f t="shared" si="3"/>
        <v>6.4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0</v>
      </c>
      <c r="D45" s="71">
        <v>7</v>
      </c>
      <c r="E45" s="71">
        <v>7</v>
      </c>
      <c r="F45" s="71">
        <v>7</v>
      </c>
      <c r="G45" s="71">
        <v>7</v>
      </c>
      <c r="H45" s="71">
        <v>7</v>
      </c>
      <c r="I45" s="71">
        <v>7</v>
      </c>
      <c r="J45" s="71">
        <v>7</v>
      </c>
      <c r="K45" s="71">
        <v>7</v>
      </c>
      <c r="L45" s="71">
        <v>7</v>
      </c>
      <c r="M45" s="71">
        <v>7</v>
      </c>
      <c r="N45" s="71">
        <v>7</v>
      </c>
      <c r="O45" s="71">
        <v>13</v>
      </c>
      <c r="P45" s="71">
        <v>13</v>
      </c>
      <c r="Q45" s="71">
        <v>13</v>
      </c>
      <c r="R45" s="71">
        <v>13</v>
      </c>
      <c r="S45" s="49">
        <v>13</v>
      </c>
      <c r="T45" s="49">
        <v>0</v>
      </c>
      <c r="U45" s="49">
        <v>13</v>
      </c>
      <c r="V45" s="49">
        <v>13</v>
      </c>
      <c r="W45" s="49">
        <v>13</v>
      </c>
      <c r="X45" s="49">
        <v>13</v>
      </c>
      <c r="Y45" s="49">
        <v>13</v>
      </c>
      <c r="Z45" s="49">
        <v>13</v>
      </c>
      <c r="AA45" s="49">
        <v>13</v>
      </c>
      <c r="AB45" s="49">
        <v>13</v>
      </c>
      <c r="AC45" s="49">
        <v>13</v>
      </c>
      <c r="AD45" s="49">
        <v>13</v>
      </c>
      <c r="AE45" s="49">
        <v>13</v>
      </c>
      <c r="AF45" s="49">
        <v>13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8.5</v>
      </c>
      <c r="C46" s="56">
        <v>8.5</v>
      </c>
      <c r="D46" s="56">
        <v>8.5</v>
      </c>
      <c r="E46" s="56">
        <v>8.5</v>
      </c>
      <c r="F46" s="56">
        <v>8.1999999999999993</v>
      </c>
      <c r="G46" s="56">
        <v>8.1999999999999993</v>
      </c>
      <c r="H46" s="56">
        <v>8.1999999999999993</v>
      </c>
      <c r="I46" s="56">
        <v>8.1999999999999993</v>
      </c>
      <c r="J46" s="56">
        <v>8.1999999999999993</v>
      </c>
      <c r="K46" s="56">
        <v>8.1999999999999993</v>
      </c>
      <c r="L46" s="56">
        <v>8.1999999999999993</v>
      </c>
      <c r="M46" s="56">
        <v>8.1999999999999993</v>
      </c>
      <c r="N46" s="56">
        <v>8.1999999999999993</v>
      </c>
      <c r="O46" s="56">
        <v>8.1999999999999993</v>
      </c>
      <c r="P46" s="56">
        <v>8.1999999999999993</v>
      </c>
      <c r="Q46" s="56">
        <v>8.1999999999999993</v>
      </c>
      <c r="R46" s="56">
        <v>8.1999999999999993</v>
      </c>
      <c r="S46" s="49">
        <v>8.1999999999999993</v>
      </c>
      <c r="T46" s="49">
        <v>9.3000000000000007</v>
      </c>
      <c r="U46" s="49">
        <v>9.3000000000000007</v>
      </c>
      <c r="V46" s="49">
        <v>9.4</v>
      </c>
      <c r="W46" s="49">
        <v>9.4</v>
      </c>
      <c r="X46" s="49">
        <v>9.4</v>
      </c>
      <c r="Y46" s="49">
        <v>9.4</v>
      </c>
      <c r="Z46" s="49">
        <v>9.4</v>
      </c>
      <c r="AA46" s="49">
        <v>9.4</v>
      </c>
      <c r="AB46" s="49">
        <v>9.4</v>
      </c>
      <c r="AC46" s="49">
        <v>9.4</v>
      </c>
      <c r="AD46" s="49">
        <v>9.4</v>
      </c>
      <c r="AE46" s="49">
        <v>9.4</v>
      </c>
      <c r="AF46" s="49">
        <v>9.4</v>
      </c>
      <c r="AG46" s="59">
        <v>10.050000000000001</v>
      </c>
      <c r="AH46" s="52">
        <f t="shared" si="2"/>
        <v>9.4</v>
      </c>
      <c r="AI46" s="53">
        <f t="shared" si="3"/>
        <v>8.1999999999999993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56">
        <v>6.2</v>
      </c>
      <c r="M47" s="56">
        <v>6.2</v>
      </c>
      <c r="N47" s="56">
        <v>6.2</v>
      </c>
      <c r="O47" s="56">
        <v>6.2</v>
      </c>
      <c r="P47" s="56">
        <v>6.2</v>
      </c>
      <c r="Q47" s="56">
        <v>6.2</v>
      </c>
      <c r="R47" s="56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49">
        <v>6.2</v>
      </c>
      <c r="AB47" s="49">
        <v>6.2</v>
      </c>
      <c r="AC47" s="49">
        <v>6.2</v>
      </c>
      <c r="AD47" s="49">
        <v>6.2</v>
      </c>
      <c r="AE47" s="49">
        <v>6.2</v>
      </c>
      <c r="AF47" s="49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v>307.03999999999996</v>
      </c>
      <c r="C49" s="69">
        <f t="shared" ref="C49:AG49" si="6">SUM(C36:C48)</f>
        <v>247.14</v>
      </c>
      <c r="D49" s="69">
        <f t="shared" si="6"/>
        <v>232.84</v>
      </c>
      <c r="E49" s="69">
        <f t="shared" si="6"/>
        <v>232.44</v>
      </c>
      <c r="F49" s="69">
        <f t="shared" si="6"/>
        <v>232.23999999999998</v>
      </c>
      <c r="G49" s="69">
        <f t="shared" si="6"/>
        <v>294.83999999999997</v>
      </c>
      <c r="H49" s="69">
        <f t="shared" si="6"/>
        <v>297.03999999999996</v>
      </c>
      <c r="I49" s="69">
        <f t="shared" si="6"/>
        <v>279.64000000000004</v>
      </c>
      <c r="J49" s="69">
        <f t="shared" si="6"/>
        <v>298.13999999999993</v>
      </c>
      <c r="K49" s="69">
        <f t="shared" si="6"/>
        <v>296.83999999999997</v>
      </c>
      <c r="L49" s="69">
        <f t="shared" si="6"/>
        <v>297.03999999999996</v>
      </c>
      <c r="M49" s="69">
        <f t="shared" si="6"/>
        <v>297.03999999999996</v>
      </c>
      <c r="N49" s="69">
        <f t="shared" si="6"/>
        <v>297.03999999999996</v>
      </c>
      <c r="O49" s="69">
        <f t="shared" si="6"/>
        <v>300.83999999999997</v>
      </c>
      <c r="P49" s="69">
        <f t="shared" si="6"/>
        <v>298.53999999999996</v>
      </c>
      <c r="Q49" s="69">
        <f t="shared" si="6"/>
        <v>302.93999999999994</v>
      </c>
      <c r="R49" s="69">
        <f t="shared" si="6"/>
        <v>306.43999999999994</v>
      </c>
      <c r="S49" s="69">
        <f t="shared" si="6"/>
        <v>305.73999999999995</v>
      </c>
      <c r="T49" s="69">
        <f t="shared" si="6"/>
        <v>289.03999999999996</v>
      </c>
      <c r="U49" s="69">
        <f t="shared" si="6"/>
        <v>304.74</v>
      </c>
      <c r="V49" s="69">
        <f t="shared" si="6"/>
        <v>304.93999999999994</v>
      </c>
      <c r="W49" s="69">
        <f t="shared" si="6"/>
        <v>305.44</v>
      </c>
      <c r="X49" s="69">
        <f t="shared" si="6"/>
        <v>303.64</v>
      </c>
      <c r="Y49" s="69">
        <f t="shared" si="6"/>
        <v>303.03999999999996</v>
      </c>
      <c r="Z49" s="69">
        <f t="shared" si="6"/>
        <v>302.73999999999995</v>
      </c>
      <c r="AA49" s="69">
        <f t="shared" si="6"/>
        <v>302.23999999999995</v>
      </c>
      <c r="AB49" s="69">
        <f t="shared" si="6"/>
        <v>304.23999999999995</v>
      </c>
      <c r="AC49" s="69">
        <f t="shared" si="6"/>
        <v>304.53999999999996</v>
      </c>
      <c r="AD49" s="69">
        <f t="shared" si="6"/>
        <v>304.83999999999997</v>
      </c>
      <c r="AE49" s="69">
        <f t="shared" si="6"/>
        <v>305.43999999999994</v>
      </c>
      <c r="AF49" s="69">
        <f t="shared" si="6"/>
        <v>300.73999999999995</v>
      </c>
      <c r="AG49" s="74">
        <f t="shared" si="6"/>
        <v>489.91</v>
      </c>
      <c r="AH49" s="52">
        <f t="shared" si="2"/>
        <v>307.03999999999996</v>
      </c>
      <c r="AI49" s="53">
        <f t="shared" si="3"/>
        <v>232.23999999999998</v>
      </c>
      <c r="AK49" s="54"/>
    </row>
    <row r="50" spans="1:37" x14ac:dyDescent="0.25">
      <c r="A50" s="55" t="s">
        <v>51</v>
      </c>
      <c r="B50" s="56">
        <v>60</v>
      </c>
      <c r="C50" s="56">
        <v>59.6</v>
      </c>
      <c r="D50" s="56">
        <v>59.8</v>
      </c>
      <c r="E50" s="56">
        <v>59.9</v>
      </c>
      <c r="F50" s="56">
        <v>59.8</v>
      </c>
      <c r="G50" s="56">
        <v>60.1</v>
      </c>
      <c r="H50" s="56">
        <v>38.700000000000003</v>
      </c>
      <c r="I50" s="56">
        <v>38.700000000000003</v>
      </c>
      <c r="J50" s="56">
        <v>59.7</v>
      </c>
      <c r="K50" s="56">
        <v>59.4</v>
      </c>
      <c r="L50" s="56">
        <v>59.4</v>
      </c>
      <c r="M50" s="56">
        <v>59.4</v>
      </c>
      <c r="N50" s="75">
        <v>40</v>
      </c>
      <c r="O50" s="75">
        <v>59.9</v>
      </c>
      <c r="P50" s="49">
        <v>59.3</v>
      </c>
      <c r="Q50" s="49">
        <v>59.3</v>
      </c>
      <c r="R50" s="49">
        <v>59.1</v>
      </c>
      <c r="S50" s="49">
        <v>59.2</v>
      </c>
      <c r="T50" s="49">
        <v>59.6</v>
      </c>
      <c r="U50" s="49">
        <v>59.7</v>
      </c>
      <c r="V50" s="49">
        <v>60.1</v>
      </c>
      <c r="W50" s="49">
        <v>38.9</v>
      </c>
      <c r="X50" s="49">
        <v>38.700000000000003</v>
      </c>
      <c r="Y50" s="49">
        <v>60</v>
      </c>
      <c r="Z50" s="49">
        <v>60</v>
      </c>
      <c r="AA50" s="49">
        <v>53.6</v>
      </c>
      <c r="AB50" s="49">
        <v>53.6</v>
      </c>
      <c r="AC50" s="49">
        <v>55</v>
      </c>
      <c r="AD50" s="49">
        <v>60</v>
      </c>
      <c r="AE50" s="49">
        <v>60</v>
      </c>
      <c r="AF50" s="49">
        <v>60</v>
      </c>
      <c r="AG50" s="57">
        <v>60</v>
      </c>
      <c r="AH50" s="52">
        <f t="shared" si="2"/>
        <v>60.1</v>
      </c>
      <c r="AI50" s="53">
        <f t="shared" si="3"/>
        <v>38.700000000000003</v>
      </c>
      <c r="AK50" s="54"/>
    </row>
    <row r="51" spans="1:37" x14ac:dyDescent="0.25">
      <c r="A51" s="58" t="s">
        <v>52</v>
      </c>
      <c r="B51" s="56">
        <v>28.7</v>
      </c>
      <c r="C51" s="56">
        <v>26.3</v>
      </c>
      <c r="D51" s="56">
        <v>26.2</v>
      </c>
      <c r="E51" s="56">
        <v>27.6</v>
      </c>
      <c r="F51" s="56">
        <v>27.6</v>
      </c>
      <c r="G51" s="56">
        <v>28</v>
      </c>
      <c r="H51" s="56">
        <v>16.899999999999999</v>
      </c>
      <c r="I51" s="56">
        <v>16.899999999999999</v>
      </c>
      <c r="J51" s="56">
        <v>28.7</v>
      </c>
      <c r="K51" s="56">
        <v>28.8</v>
      </c>
      <c r="L51" s="56">
        <v>28.8</v>
      </c>
      <c r="M51" s="56">
        <v>28.8</v>
      </c>
      <c r="N51" s="75">
        <v>21</v>
      </c>
      <c r="O51" s="75">
        <v>28.3</v>
      </c>
      <c r="P51" s="70">
        <v>28.9</v>
      </c>
      <c r="Q51" s="70">
        <v>28.7</v>
      </c>
      <c r="R51" s="70">
        <v>27.4</v>
      </c>
      <c r="S51" s="49">
        <v>28.5</v>
      </c>
      <c r="T51" s="49">
        <v>26.3</v>
      </c>
      <c r="U51" s="70">
        <v>17.7</v>
      </c>
      <c r="V51" s="70">
        <v>29.3</v>
      </c>
      <c r="W51" s="70">
        <v>27.4</v>
      </c>
      <c r="X51" s="70">
        <v>16.100000000000001</v>
      </c>
      <c r="Y51" s="70">
        <v>16.100000000000001</v>
      </c>
      <c r="Z51" s="70">
        <v>28.5</v>
      </c>
      <c r="AA51" s="70">
        <v>24.3</v>
      </c>
      <c r="AB51" s="70">
        <v>24.3</v>
      </c>
      <c r="AC51" s="70">
        <v>24.3</v>
      </c>
      <c r="AD51" s="70">
        <v>28.4</v>
      </c>
      <c r="AE51" s="70">
        <v>28.6</v>
      </c>
      <c r="AF51" s="70">
        <v>28.6</v>
      </c>
      <c r="AG51" s="59">
        <v>32</v>
      </c>
      <c r="AH51" s="52">
        <f t="shared" si="2"/>
        <v>29.3</v>
      </c>
      <c r="AI51" s="53">
        <f t="shared" si="3"/>
        <v>16.100000000000001</v>
      </c>
      <c r="AK51" s="54"/>
    </row>
    <row r="52" spans="1:37" ht="15.75" thickBot="1" x14ac:dyDescent="0.3">
      <c r="A52" s="72" t="s">
        <v>53</v>
      </c>
      <c r="B52" s="71">
        <v>10.5</v>
      </c>
      <c r="C52" s="71">
        <v>9.6</v>
      </c>
      <c r="D52" s="71">
        <v>9.6</v>
      </c>
      <c r="E52" s="71">
        <v>10.1</v>
      </c>
      <c r="F52" s="71">
        <v>10.1</v>
      </c>
      <c r="G52" s="71">
        <v>10.199999999999999</v>
      </c>
      <c r="H52" s="71">
        <v>6.2</v>
      </c>
      <c r="I52" s="71">
        <v>6.2</v>
      </c>
      <c r="J52" s="71">
        <v>10.9</v>
      </c>
      <c r="K52" s="71">
        <v>10.5</v>
      </c>
      <c r="L52" s="71">
        <v>10.5</v>
      </c>
      <c r="M52" s="71">
        <v>10.5</v>
      </c>
      <c r="N52" s="76">
        <v>7.4</v>
      </c>
      <c r="O52" s="76">
        <v>10.3</v>
      </c>
      <c r="P52" s="77">
        <v>10.5</v>
      </c>
      <c r="Q52" s="77">
        <v>10.5</v>
      </c>
      <c r="R52" s="77">
        <v>10</v>
      </c>
      <c r="S52" s="49">
        <v>10.4</v>
      </c>
      <c r="T52" s="49">
        <v>9.6</v>
      </c>
      <c r="U52" s="77">
        <v>6.5</v>
      </c>
      <c r="V52" s="77">
        <v>10.7</v>
      </c>
      <c r="W52" s="77">
        <v>10</v>
      </c>
      <c r="X52" s="77">
        <v>5.9</v>
      </c>
      <c r="Y52" s="77">
        <v>5.9</v>
      </c>
      <c r="Z52" s="77">
        <v>10.4</v>
      </c>
      <c r="AA52" s="77">
        <v>8.9</v>
      </c>
      <c r="AB52" s="77">
        <v>8.9</v>
      </c>
      <c r="AC52" s="77">
        <v>8.9</v>
      </c>
      <c r="AD52" s="77">
        <v>10.4</v>
      </c>
      <c r="AE52" s="77">
        <v>10</v>
      </c>
      <c r="AF52" s="77">
        <v>10</v>
      </c>
      <c r="AG52" s="78">
        <v>14</v>
      </c>
      <c r="AH52" s="52">
        <f t="shared" si="2"/>
        <v>10.9</v>
      </c>
      <c r="AI52" s="53">
        <f t="shared" si="3"/>
        <v>5.9</v>
      </c>
      <c r="AK52" s="54"/>
    </row>
    <row r="53" spans="1:37" ht="15.75" thickBot="1" x14ac:dyDescent="0.3">
      <c r="A53" s="68" t="s">
        <v>54</v>
      </c>
      <c r="B53" s="69">
        <v>99.2</v>
      </c>
      <c r="C53" s="69">
        <f t="shared" ref="C53:AF53" si="7">SUM(C50:C52)</f>
        <v>95.5</v>
      </c>
      <c r="D53" s="69">
        <f t="shared" si="7"/>
        <v>95.6</v>
      </c>
      <c r="E53" s="69">
        <f t="shared" si="7"/>
        <v>97.6</v>
      </c>
      <c r="F53" s="69">
        <f t="shared" si="7"/>
        <v>97.5</v>
      </c>
      <c r="G53" s="69">
        <f t="shared" si="7"/>
        <v>98.3</v>
      </c>
      <c r="H53" s="69">
        <f t="shared" si="7"/>
        <v>61.800000000000004</v>
      </c>
      <c r="I53" s="69">
        <f t="shared" si="7"/>
        <v>61.800000000000004</v>
      </c>
      <c r="J53" s="69">
        <f t="shared" si="7"/>
        <v>99.300000000000011</v>
      </c>
      <c r="K53" s="69">
        <f t="shared" si="7"/>
        <v>98.7</v>
      </c>
      <c r="L53" s="69">
        <f t="shared" si="7"/>
        <v>98.7</v>
      </c>
      <c r="M53" s="69">
        <f t="shared" si="7"/>
        <v>98.7</v>
      </c>
      <c r="N53" s="69">
        <f t="shared" si="7"/>
        <v>68.400000000000006</v>
      </c>
      <c r="O53" s="69">
        <f t="shared" si="7"/>
        <v>98.5</v>
      </c>
      <c r="P53" s="69">
        <f t="shared" si="7"/>
        <v>98.699999999999989</v>
      </c>
      <c r="Q53" s="69">
        <f t="shared" si="7"/>
        <v>98.5</v>
      </c>
      <c r="R53" s="69">
        <f t="shared" si="7"/>
        <v>96.5</v>
      </c>
      <c r="S53" s="69">
        <f t="shared" si="7"/>
        <v>98.100000000000009</v>
      </c>
      <c r="T53" s="69">
        <f t="shared" si="7"/>
        <v>95.5</v>
      </c>
      <c r="U53" s="69">
        <f t="shared" si="7"/>
        <v>83.9</v>
      </c>
      <c r="V53" s="69">
        <f t="shared" si="7"/>
        <v>100.10000000000001</v>
      </c>
      <c r="W53" s="69">
        <f t="shared" si="7"/>
        <v>76.3</v>
      </c>
      <c r="X53" s="69">
        <f t="shared" si="7"/>
        <v>60.7</v>
      </c>
      <c r="Y53" s="69">
        <f t="shared" si="7"/>
        <v>82</v>
      </c>
      <c r="Z53" s="69">
        <f t="shared" si="7"/>
        <v>98.9</v>
      </c>
      <c r="AA53" s="69">
        <f t="shared" si="7"/>
        <v>86.800000000000011</v>
      </c>
      <c r="AB53" s="69">
        <f t="shared" si="7"/>
        <v>86.800000000000011</v>
      </c>
      <c r="AC53" s="69">
        <f t="shared" si="7"/>
        <v>88.2</v>
      </c>
      <c r="AD53" s="69">
        <f t="shared" si="7"/>
        <v>98.800000000000011</v>
      </c>
      <c r="AE53" s="69">
        <f t="shared" si="7"/>
        <v>98.6</v>
      </c>
      <c r="AF53" s="69">
        <f t="shared" si="7"/>
        <v>98.6</v>
      </c>
      <c r="AG53" s="74">
        <f>SUM(AG50:AG52)</f>
        <v>106</v>
      </c>
      <c r="AH53" s="52">
        <f t="shared" si="2"/>
        <v>100.10000000000001</v>
      </c>
      <c r="AI53" s="53">
        <f t="shared" si="3"/>
        <v>60.7</v>
      </c>
      <c r="AK53" s="54"/>
    </row>
    <row r="54" spans="1:37" x14ac:dyDescent="0.25">
      <c r="A54" s="55" t="s">
        <v>55</v>
      </c>
      <c r="B54" s="49">
        <v>57</v>
      </c>
      <c r="C54" s="49">
        <v>53.9</v>
      </c>
      <c r="D54" s="49">
        <v>53.9</v>
      </c>
      <c r="E54" s="49">
        <v>53.8</v>
      </c>
      <c r="F54" s="49">
        <v>53.8</v>
      </c>
      <c r="G54" s="49">
        <v>57.3</v>
      </c>
      <c r="H54" s="49">
        <v>42.6</v>
      </c>
      <c r="I54" s="49">
        <v>42.6</v>
      </c>
      <c r="J54" s="49">
        <v>35</v>
      </c>
      <c r="K54" s="49">
        <v>54</v>
      </c>
      <c r="L54" s="49">
        <v>57</v>
      </c>
      <c r="M54" s="49">
        <v>57</v>
      </c>
      <c r="N54" s="49">
        <v>69</v>
      </c>
      <c r="O54" s="49">
        <v>49</v>
      </c>
      <c r="P54" s="49">
        <v>53.2</v>
      </c>
      <c r="Q54" s="49">
        <v>54.2</v>
      </c>
      <c r="R54" s="49">
        <v>56.4</v>
      </c>
      <c r="S54" s="49">
        <v>53.3</v>
      </c>
      <c r="T54" s="49">
        <v>53.2</v>
      </c>
      <c r="U54" s="49">
        <v>47.4</v>
      </c>
      <c r="V54" s="49">
        <v>49</v>
      </c>
      <c r="W54" s="49">
        <v>69.099999999999994</v>
      </c>
      <c r="X54" s="49">
        <v>51.1</v>
      </c>
      <c r="Y54" s="49">
        <v>66</v>
      </c>
      <c r="Z54" s="49">
        <v>66.5</v>
      </c>
      <c r="AA54" s="49">
        <v>67.3</v>
      </c>
      <c r="AB54" s="49">
        <v>37</v>
      </c>
      <c r="AC54" s="49">
        <v>69</v>
      </c>
      <c r="AD54" s="49">
        <v>64</v>
      </c>
      <c r="AE54" s="49">
        <v>62</v>
      </c>
      <c r="AF54" s="49">
        <v>70</v>
      </c>
      <c r="AG54" s="57"/>
      <c r="AH54" s="52">
        <f t="shared" si="2"/>
        <v>70</v>
      </c>
      <c r="AI54" s="53">
        <f t="shared" si="3"/>
        <v>35</v>
      </c>
      <c r="AK54" s="54"/>
    </row>
    <row r="55" spans="1:37" x14ac:dyDescent="0.25">
      <c r="A55" s="58" t="s">
        <v>56</v>
      </c>
      <c r="B55" s="70">
        <v>47.1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38</v>
      </c>
      <c r="M55" s="70">
        <v>41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39.85</v>
      </c>
      <c r="T55" s="49">
        <v>44</v>
      </c>
      <c r="U55" s="79">
        <v>34</v>
      </c>
      <c r="V55" s="79">
        <v>33</v>
      </c>
      <c r="W55" s="79">
        <v>27.4</v>
      </c>
      <c r="X55" s="79">
        <v>33.6</v>
      </c>
      <c r="Y55" s="79">
        <v>34.1</v>
      </c>
      <c r="Z55" s="79">
        <v>37.1</v>
      </c>
      <c r="AA55" s="70">
        <v>34.51</v>
      </c>
      <c r="AB55" s="70">
        <v>50</v>
      </c>
      <c r="AC55" s="70">
        <v>115</v>
      </c>
      <c r="AD55" s="70">
        <v>35</v>
      </c>
      <c r="AE55" s="70">
        <v>38</v>
      </c>
      <c r="AF55" s="70">
        <v>51</v>
      </c>
      <c r="AG55" s="59"/>
      <c r="AH55" s="52">
        <f t="shared" si="2"/>
        <v>115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46</v>
      </c>
      <c r="C56" s="70">
        <v>140</v>
      </c>
      <c r="D56" s="70">
        <v>102.8</v>
      </c>
      <c r="E56" s="70">
        <v>101</v>
      </c>
      <c r="F56" s="70">
        <v>108</v>
      </c>
      <c r="G56" s="49">
        <v>81</v>
      </c>
      <c r="H56" s="49">
        <v>110</v>
      </c>
      <c r="I56" s="49">
        <v>120</v>
      </c>
      <c r="J56" s="49">
        <v>130</v>
      </c>
      <c r="K56" s="49">
        <v>133</v>
      </c>
      <c r="L56" s="49">
        <v>147</v>
      </c>
      <c r="M56" s="49">
        <v>160</v>
      </c>
      <c r="N56" s="70">
        <v>165</v>
      </c>
      <c r="O56" s="70">
        <v>201</v>
      </c>
      <c r="P56" s="70">
        <v>190</v>
      </c>
      <c r="Q56" s="70">
        <v>175</v>
      </c>
      <c r="R56" s="70">
        <v>208</v>
      </c>
      <c r="S56" s="70">
        <v>168</v>
      </c>
      <c r="T56" s="70">
        <f>109+110</f>
        <v>219</v>
      </c>
      <c r="U56" s="80">
        <v>167</v>
      </c>
      <c r="V56" s="80">
        <v>120</v>
      </c>
      <c r="W56" s="80">
        <v>103</v>
      </c>
      <c r="X56" s="80">
        <v>140</v>
      </c>
      <c r="Y56" s="80">
        <v>170</v>
      </c>
      <c r="Z56" s="80">
        <v>212</v>
      </c>
      <c r="AA56" s="70">
        <v>200</v>
      </c>
      <c r="AB56" s="70">
        <v>180</v>
      </c>
      <c r="AC56" s="70">
        <v>60</v>
      </c>
      <c r="AD56" s="70">
        <v>110</v>
      </c>
      <c r="AE56" s="70">
        <v>90</v>
      </c>
      <c r="AF56" s="70">
        <v>80</v>
      </c>
      <c r="AG56" s="81"/>
      <c r="AH56" s="52">
        <f t="shared" si="2"/>
        <v>219</v>
      </c>
      <c r="AI56" s="53">
        <f t="shared" si="3"/>
        <v>46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22</v>
      </c>
      <c r="E57" s="82">
        <v>18</v>
      </c>
      <c r="F57" s="82">
        <v>18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9</v>
      </c>
      <c r="M57" s="82">
        <v>9</v>
      </c>
      <c r="N57" s="82">
        <v>9</v>
      </c>
      <c r="O57" s="82">
        <v>9</v>
      </c>
      <c r="P57" s="82">
        <v>11</v>
      </c>
      <c r="Q57" s="82">
        <v>10</v>
      </c>
      <c r="R57" s="82">
        <v>10</v>
      </c>
      <c r="S57" s="70">
        <v>10</v>
      </c>
      <c r="T57" s="70">
        <v>15</v>
      </c>
      <c r="U57" s="70">
        <v>15</v>
      </c>
      <c r="V57" s="70">
        <v>15</v>
      </c>
      <c r="W57" s="70">
        <v>15</v>
      </c>
      <c r="X57" s="70">
        <v>15</v>
      </c>
      <c r="Y57" s="70">
        <v>15</v>
      </c>
      <c r="Z57" s="70">
        <v>17</v>
      </c>
      <c r="AA57" s="82">
        <v>20</v>
      </c>
      <c r="AB57" s="82">
        <v>20</v>
      </c>
      <c r="AC57" s="82">
        <v>20</v>
      </c>
      <c r="AD57" s="82">
        <v>20</v>
      </c>
      <c r="AE57" s="82">
        <v>20</v>
      </c>
      <c r="AF57" s="82">
        <v>20</v>
      </c>
      <c r="AG57" s="81"/>
      <c r="AH57" s="52">
        <f t="shared" si="2"/>
        <v>22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79.5</v>
      </c>
      <c r="C58" s="82">
        <v>76</v>
      </c>
      <c r="D58" s="82">
        <v>76.900000000000006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61.4</v>
      </c>
      <c r="O58" s="82">
        <v>61</v>
      </c>
      <c r="P58" s="82">
        <v>65.400000000000006</v>
      </c>
      <c r="Q58" s="82">
        <v>65.599999999999994</v>
      </c>
      <c r="R58" s="82">
        <v>60.3</v>
      </c>
      <c r="S58" s="49">
        <v>60.4</v>
      </c>
      <c r="T58" s="49">
        <v>64.8</v>
      </c>
      <c r="U58" s="49">
        <v>58.9</v>
      </c>
      <c r="V58" s="49">
        <v>56.7</v>
      </c>
      <c r="W58" s="49">
        <v>53.5</v>
      </c>
      <c r="X58" s="49">
        <v>52.2</v>
      </c>
      <c r="Y58" s="49">
        <v>48.6</v>
      </c>
      <c r="Z58" s="49">
        <v>50.1</v>
      </c>
      <c r="AA58" s="49">
        <v>51.7</v>
      </c>
      <c r="AB58" s="49">
        <v>51.7</v>
      </c>
      <c r="AC58" s="49">
        <v>51.6</v>
      </c>
      <c r="AD58" s="49">
        <v>64</v>
      </c>
      <c r="AE58" s="49">
        <v>60</v>
      </c>
      <c r="AF58" s="49">
        <v>62</v>
      </c>
      <c r="AG58" s="81"/>
      <c r="AH58" s="52">
        <f t="shared" si="2"/>
        <v>79.5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8</v>
      </c>
      <c r="Z59" s="83">
        <v>10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70">
        <v>0</v>
      </c>
      <c r="F60" s="70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70">
        <v>0</v>
      </c>
      <c r="F61" s="70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2">
        <v>0</v>
      </c>
      <c r="AB61" s="82">
        <v>0</v>
      </c>
      <c r="AC61" s="82">
        <v>8</v>
      </c>
      <c r="AD61" s="82">
        <v>8</v>
      </c>
      <c r="AE61" s="82">
        <v>8</v>
      </c>
      <c r="AF61" s="82">
        <v>8</v>
      </c>
      <c r="AG61" s="81"/>
      <c r="AH61" s="52">
        <f t="shared" si="2"/>
        <v>8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70">
        <v>0</v>
      </c>
      <c r="F62" s="70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70">
        <v>0</v>
      </c>
      <c r="F63" s="70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0</v>
      </c>
      <c r="Z63" s="83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v>354</v>
      </c>
      <c r="C65" s="69">
        <f t="shared" ref="C65:AF65" si="8">SUM(C54:C64)</f>
        <v>269.89999999999998</v>
      </c>
      <c r="D65" s="69">
        <f t="shared" si="8"/>
        <v>255.6</v>
      </c>
      <c r="E65" s="69">
        <f t="shared" si="8"/>
        <v>172.8</v>
      </c>
      <c r="F65" s="69">
        <f t="shared" si="8"/>
        <v>179.8</v>
      </c>
      <c r="G65" s="69">
        <f t="shared" si="8"/>
        <v>138.30000000000001</v>
      </c>
      <c r="H65" s="69">
        <f t="shared" si="8"/>
        <v>152.6</v>
      </c>
      <c r="I65" s="69">
        <f t="shared" si="8"/>
        <v>162.6</v>
      </c>
      <c r="J65" s="69">
        <f t="shared" si="8"/>
        <v>165</v>
      </c>
      <c r="K65" s="69">
        <f t="shared" si="8"/>
        <v>187</v>
      </c>
      <c r="L65" s="69">
        <f t="shared" si="8"/>
        <v>251</v>
      </c>
      <c r="M65" s="69">
        <f t="shared" si="8"/>
        <v>267</v>
      </c>
      <c r="N65" s="69">
        <f t="shared" si="8"/>
        <v>304.39999999999998</v>
      </c>
      <c r="O65" s="69">
        <f t="shared" si="8"/>
        <v>320</v>
      </c>
      <c r="P65" s="69">
        <f t="shared" si="8"/>
        <v>319.60000000000002</v>
      </c>
      <c r="Q65" s="69">
        <f t="shared" si="8"/>
        <v>304.79999999999995</v>
      </c>
      <c r="R65" s="69">
        <f t="shared" si="8"/>
        <v>334.7</v>
      </c>
      <c r="S65" s="69">
        <f t="shared" si="8"/>
        <v>331.54999999999995</v>
      </c>
      <c r="T65" s="69">
        <f t="shared" si="8"/>
        <v>396</v>
      </c>
      <c r="U65" s="69">
        <f t="shared" si="8"/>
        <v>322.29999999999995</v>
      </c>
      <c r="V65" s="69">
        <f t="shared" si="8"/>
        <v>273.7</v>
      </c>
      <c r="W65" s="69">
        <f t="shared" si="8"/>
        <v>268</v>
      </c>
      <c r="X65" s="69">
        <f t="shared" si="8"/>
        <v>291.89999999999998</v>
      </c>
      <c r="Y65" s="69">
        <f t="shared" si="8"/>
        <v>341.70000000000005</v>
      </c>
      <c r="Z65" s="69">
        <f t="shared" si="8"/>
        <v>392.70000000000005</v>
      </c>
      <c r="AA65" s="69">
        <f t="shared" si="8"/>
        <v>383.51</v>
      </c>
      <c r="AB65" s="69">
        <f t="shared" si="8"/>
        <v>348.7</v>
      </c>
      <c r="AC65" s="69">
        <f t="shared" si="8"/>
        <v>333.6</v>
      </c>
      <c r="AD65" s="69">
        <f t="shared" si="8"/>
        <v>311</v>
      </c>
      <c r="AE65" s="69">
        <f t="shared" si="8"/>
        <v>288</v>
      </c>
      <c r="AF65" s="69">
        <f t="shared" si="8"/>
        <v>301</v>
      </c>
      <c r="AG65" s="74">
        <f>SUM(AG54:AG64)</f>
        <v>0</v>
      </c>
      <c r="AH65" s="52">
        <f t="shared" si="2"/>
        <v>396</v>
      </c>
      <c r="AI65" s="53">
        <f t="shared" si="3"/>
        <v>138.30000000000001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>
        <v>25</v>
      </c>
      <c r="U70" s="89"/>
      <c r="V70" s="89"/>
      <c r="W70" s="89"/>
      <c r="X70" s="89"/>
      <c r="Y70" s="89"/>
      <c r="Z70" s="89">
        <v>80</v>
      </c>
      <c r="AA70" s="89">
        <v>80</v>
      </c>
      <c r="AB70" s="89">
        <v>80</v>
      </c>
      <c r="AC70" s="89">
        <v>80</v>
      </c>
      <c r="AD70" s="89">
        <v>80</v>
      </c>
      <c r="AE70" s="89">
        <v>0</v>
      </c>
      <c r="AF70" s="89">
        <v>0</v>
      </c>
      <c r="AG70" s="74"/>
      <c r="AH70" s="52">
        <f t="shared" si="2"/>
        <v>80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v>1268.1399999999999</v>
      </c>
      <c r="C71" s="91">
        <f t="shared" ref="C71:AG71" si="10">C69+C65+C53+C49+C35+C70</f>
        <v>1112.24</v>
      </c>
      <c r="D71" s="91">
        <f t="shared" si="10"/>
        <v>1081.3399999999999</v>
      </c>
      <c r="E71" s="91">
        <f t="shared" si="10"/>
        <v>994.24</v>
      </c>
      <c r="F71" s="91">
        <f t="shared" si="10"/>
        <v>979.74</v>
      </c>
      <c r="G71" s="91">
        <f t="shared" si="10"/>
        <v>1001.94</v>
      </c>
      <c r="H71" s="91">
        <f t="shared" si="10"/>
        <v>982.2399999999999</v>
      </c>
      <c r="I71" s="91">
        <f t="shared" si="10"/>
        <v>955.44</v>
      </c>
      <c r="J71" s="91">
        <f t="shared" si="10"/>
        <v>1013.8399999999999</v>
      </c>
      <c r="K71" s="91">
        <f t="shared" si="10"/>
        <v>1023.9399999999999</v>
      </c>
      <c r="L71" s="91">
        <f t="shared" si="10"/>
        <v>1088.1399999999999</v>
      </c>
      <c r="M71" s="91">
        <f t="shared" si="10"/>
        <v>1118.1399999999999</v>
      </c>
      <c r="N71" s="91">
        <f t="shared" si="10"/>
        <v>1153.2399999999998</v>
      </c>
      <c r="O71" s="91">
        <f t="shared" si="10"/>
        <v>1202.54</v>
      </c>
      <c r="P71" s="91">
        <f t="shared" si="10"/>
        <v>1205.04</v>
      </c>
      <c r="Q71" s="91">
        <f t="shared" si="10"/>
        <v>1194.9399999999998</v>
      </c>
      <c r="R71" s="91">
        <f t="shared" si="10"/>
        <v>1226.7399999999998</v>
      </c>
      <c r="S71" s="91">
        <f t="shared" si="10"/>
        <v>1222.4899999999998</v>
      </c>
      <c r="T71" s="91">
        <f t="shared" si="10"/>
        <v>1250.04</v>
      </c>
      <c r="U71" s="91">
        <f t="shared" si="10"/>
        <v>1186.2399999999998</v>
      </c>
      <c r="V71" s="91">
        <f t="shared" si="10"/>
        <v>1154.94</v>
      </c>
      <c r="W71" s="91">
        <f t="shared" si="10"/>
        <v>1125.3400000000001</v>
      </c>
      <c r="X71" s="91">
        <f t="shared" si="10"/>
        <v>1132.54</v>
      </c>
      <c r="Y71" s="91">
        <f t="shared" si="10"/>
        <v>1203.1399999999999</v>
      </c>
      <c r="Z71" s="91">
        <f t="shared" si="10"/>
        <v>1359.2399999999998</v>
      </c>
      <c r="AA71" s="91">
        <f t="shared" si="10"/>
        <v>1333.65</v>
      </c>
      <c r="AB71" s="91">
        <f t="shared" si="10"/>
        <v>1300.8400000000001</v>
      </c>
      <c r="AC71" s="91">
        <f t="shared" si="10"/>
        <v>1287.44</v>
      </c>
      <c r="AD71" s="91">
        <f t="shared" si="10"/>
        <v>1275.74</v>
      </c>
      <c r="AE71" s="91">
        <f t="shared" si="10"/>
        <v>1173.1399999999999</v>
      </c>
      <c r="AF71" s="91">
        <f t="shared" si="10"/>
        <v>1153.3399999999999</v>
      </c>
      <c r="AG71" s="74">
        <f t="shared" si="10"/>
        <v>1938.71</v>
      </c>
      <c r="AH71" s="52">
        <f t="shared" si="2"/>
        <v>1359.2399999999998</v>
      </c>
      <c r="AI71" s="53">
        <f t="shared" si="3"/>
        <v>955.44</v>
      </c>
    </row>
    <row r="72" spans="1:37" x14ac:dyDescent="0.25">
      <c r="A72" s="55" t="s">
        <v>73</v>
      </c>
      <c r="B72" s="82">
        <v>0</v>
      </c>
      <c r="C72" s="82">
        <f t="shared" ref="C72:Q72" si="11">IF(C57&lt;0,C57*-1,0)</f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v>0</v>
      </c>
      <c r="C73" s="82">
        <f t="shared" ref="C73:Q73" si="13">IF(C55&lt;0,C55*-1,0)</f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v>0</v>
      </c>
      <c r="C74" s="82">
        <f t="shared" ref="C74:Q74" si="15">IF(C58&lt;0,C58*-1,0)</f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50.048000000000002</v>
      </c>
      <c r="C78" s="94">
        <v>49.939</v>
      </c>
      <c r="D78" s="94">
        <v>49.98</v>
      </c>
      <c r="E78" s="94">
        <v>49.95</v>
      </c>
      <c r="F78" s="94">
        <v>50.01</v>
      </c>
      <c r="G78" s="94">
        <v>49.96</v>
      </c>
      <c r="H78" s="94">
        <v>49.88</v>
      </c>
      <c r="I78" s="94">
        <v>49.88</v>
      </c>
      <c r="J78" s="94">
        <v>49.98</v>
      </c>
      <c r="K78" s="94">
        <v>50.04</v>
      </c>
      <c r="L78" s="94">
        <v>50.069000000000003</v>
      </c>
      <c r="M78" s="94">
        <v>50.04</v>
      </c>
      <c r="N78" s="94">
        <v>50.003999999999998</v>
      </c>
      <c r="O78" s="94">
        <v>49.981000000000002</v>
      </c>
      <c r="P78" s="94">
        <v>49.887999999999998</v>
      </c>
      <c r="Q78" s="94">
        <v>49.898000000000003</v>
      </c>
      <c r="R78" s="94">
        <v>49.848999999999997</v>
      </c>
      <c r="S78" s="94">
        <v>49.984000000000002</v>
      </c>
      <c r="T78" s="94">
        <v>50.021000000000001</v>
      </c>
      <c r="U78" s="94">
        <v>50.021000000000001</v>
      </c>
      <c r="V78" s="94">
        <v>49.962000000000003</v>
      </c>
      <c r="W78" s="94">
        <v>50.015999999999998</v>
      </c>
      <c r="X78" s="94">
        <v>50.034999999999997</v>
      </c>
      <c r="Y78" s="94">
        <v>50.045000000000002</v>
      </c>
      <c r="Z78" s="94">
        <v>50.055</v>
      </c>
      <c r="AA78" s="94">
        <v>50.14</v>
      </c>
      <c r="AB78" s="94"/>
      <c r="AC78" s="94">
        <v>49.984000000000002</v>
      </c>
      <c r="AD78" s="94">
        <v>50.055999999999997</v>
      </c>
      <c r="AE78" s="94">
        <v>50.066000000000003</v>
      </c>
      <c r="AF78" s="96">
        <v>50.03</v>
      </c>
      <c r="AG78" s="97"/>
      <c r="AH78" s="52">
        <f t="shared" si="2"/>
        <v>50.14</v>
      </c>
      <c r="AI78" s="53">
        <f t="shared" si="3"/>
        <v>49.848999999999997</v>
      </c>
    </row>
    <row r="79" spans="1:37" x14ac:dyDescent="0.25">
      <c r="A79" s="98" t="s">
        <v>80</v>
      </c>
      <c r="B79" s="70">
        <v>128.6</v>
      </c>
      <c r="C79" s="70">
        <v>128.5</v>
      </c>
      <c r="D79" s="70">
        <v>128.69999999999999</v>
      </c>
      <c r="E79" s="70">
        <v>129.19999999999999</v>
      </c>
      <c r="F79" s="70">
        <v>129.80000000000001</v>
      </c>
      <c r="G79" s="70">
        <v>129.30000000000001</v>
      </c>
      <c r="H79" s="70">
        <v>126.6</v>
      </c>
      <c r="I79" s="70">
        <v>126.6</v>
      </c>
      <c r="J79" s="70">
        <v>125.5</v>
      </c>
      <c r="K79" s="70">
        <v>124.9</v>
      </c>
      <c r="L79" s="70">
        <v>125.1</v>
      </c>
      <c r="M79" s="70">
        <v>125.1</v>
      </c>
      <c r="N79" s="70">
        <v>125.2</v>
      </c>
      <c r="O79" s="70">
        <v>124.5</v>
      </c>
      <c r="P79" s="70">
        <v>125.2</v>
      </c>
      <c r="Q79" s="70">
        <v>124.7</v>
      </c>
      <c r="R79" s="70">
        <v>124.8</v>
      </c>
      <c r="S79" s="99">
        <v>124.1</v>
      </c>
      <c r="T79" s="99">
        <v>122</v>
      </c>
      <c r="U79" s="99">
        <v>123.4</v>
      </c>
      <c r="V79" s="99">
        <v>124.9</v>
      </c>
      <c r="W79" s="99">
        <v>126.7</v>
      </c>
      <c r="X79" s="99">
        <v>125.7</v>
      </c>
      <c r="Y79" s="99">
        <v>125.4</v>
      </c>
      <c r="Z79" s="99">
        <v>123.7</v>
      </c>
      <c r="AA79" s="70">
        <v>126.3</v>
      </c>
      <c r="AB79" s="70"/>
      <c r="AC79" s="70">
        <v>127.4</v>
      </c>
      <c r="AD79" s="70">
        <v>128.4</v>
      </c>
      <c r="AE79" s="70">
        <v>128</v>
      </c>
      <c r="AF79" s="100">
        <v>128</v>
      </c>
      <c r="AG79" s="101"/>
      <c r="AH79" s="52">
        <f t="shared" si="2"/>
        <v>129.80000000000001</v>
      </c>
      <c r="AI79" s="53">
        <f t="shared" si="3"/>
        <v>122</v>
      </c>
    </row>
    <row r="80" spans="1:37" x14ac:dyDescent="0.25">
      <c r="A80" s="98" t="s">
        <v>81</v>
      </c>
      <c r="B80" s="70">
        <v>131.19999999999999</v>
      </c>
      <c r="C80" s="70">
        <v>131.4</v>
      </c>
      <c r="D80" s="70">
        <v>131.4</v>
      </c>
      <c r="E80" s="70">
        <v>131.9</v>
      </c>
      <c r="F80" s="70">
        <v>132.1</v>
      </c>
      <c r="G80" s="70">
        <v>131.30000000000001</v>
      </c>
      <c r="H80" s="70">
        <v>129</v>
      </c>
      <c r="I80" s="70">
        <v>129</v>
      </c>
      <c r="J80" s="70">
        <v>127.3</v>
      </c>
      <c r="K80" s="70">
        <v>126.6</v>
      </c>
      <c r="L80" s="70">
        <v>127.3</v>
      </c>
      <c r="M80" s="70">
        <v>127.3</v>
      </c>
      <c r="N80" s="70">
        <v>127</v>
      </c>
      <c r="O80" s="70">
        <v>126.7</v>
      </c>
      <c r="P80" s="70">
        <v>127.3</v>
      </c>
      <c r="Q80" s="70">
        <v>126.7</v>
      </c>
      <c r="R80" s="70">
        <v>126.9</v>
      </c>
      <c r="S80" s="99">
        <v>126.5</v>
      </c>
      <c r="T80" s="99">
        <v>124.8</v>
      </c>
      <c r="U80" s="99">
        <v>126.2</v>
      </c>
      <c r="V80" s="99">
        <v>127.4</v>
      </c>
      <c r="W80" s="99">
        <v>128.80000000000001</v>
      </c>
      <c r="X80" s="99">
        <v>128.19999999999999</v>
      </c>
      <c r="Y80" s="99">
        <v>127.8</v>
      </c>
      <c r="Z80" s="99">
        <v>126.4</v>
      </c>
      <c r="AA80" s="70">
        <v>128.5</v>
      </c>
      <c r="AB80" s="70"/>
      <c r="AC80" s="70">
        <v>130</v>
      </c>
      <c r="AD80" s="70">
        <v>131</v>
      </c>
      <c r="AE80" s="70">
        <v>131</v>
      </c>
      <c r="AF80" s="100">
        <v>131</v>
      </c>
      <c r="AG80" s="101"/>
      <c r="AH80" s="52">
        <f t="shared" si="2"/>
        <v>132.1</v>
      </c>
      <c r="AI80" s="53">
        <f t="shared" si="3"/>
        <v>124.8</v>
      </c>
    </row>
    <row r="81" spans="1:37" x14ac:dyDescent="0.25">
      <c r="A81" s="98" t="s">
        <v>82</v>
      </c>
      <c r="B81" s="70">
        <v>125.8</v>
      </c>
      <c r="C81" s="70">
        <v>127.7</v>
      </c>
      <c r="D81" s="70">
        <v>129.19999999999999</v>
      </c>
      <c r="E81" s="70">
        <v>129.19999999999999</v>
      </c>
      <c r="F81" s="70">
        <v>129.69999999999999</v>
      </c>
      <c r="G81" s="70">
        <v>125</v>
      </c>
      <c r="H81" s="70">
        <v>125</v>
      </c>
      <c r="I81" s="70">
        <v>125</v>
      </c>
      <c r="J81" s="70">
        <v>130.5</v>
      </c>
      <c r="K81" s="70">
        <v>129.69999999999999</v>
      </c>
      <c r="L81" s="70">
        <v>129.30000000000001</v>
      </c>
      <c r="M81" s="70">
        <v>129.30000000000001</v>
      </c>
      <c r="N81" s="70">
        <v>125.4</v>
      </c>
      <c r="O81" s="70">
        <v>126.7</v>
      </c>
      <c r="P81" s="70">
        <v>127.6</v>
      </c>
      <c r="Q81" s="70">
        <v>125.3</v>
      </c>
      <c r="R81" s="70">
        <v>127.6</v>
      </c>
      <c r="S81" s="70">
        <v>129.30000000000001</v>
      </c>
      <c r="T81" s="99">
        <v>130.1</v>
      </c>
      <c r="U81" s="99">
        <v>128.9</v>
      </c>
      <c r="V81" s="99">
        <v>129.6</v>
      </c>
      <c r="W81" s="99">
        <v>129.80000000000001</v>
      </c>
      <c r="X81" s="99">
        <v>128.80000000000001</v>
      </c>
      <c r="Y81" s="99">
        <v>129.30000000000001</v>
      </c>
      <c r="Z81" s="99">
        <v>127.8</v>
      </c>
      <c r="AA81" s="70">
        <v>128.30000000000001</v>
      </c>
      <c r="AB81" s="70"/>
      <c r="AC81" s="70">
        <v>125</v>
      </c>
      <c r="AD81" s="70">
        <v>128</v>
      </c>
      <c r="AE81" s="70">
        <v>128</v>
      </c>
      <c r="AF81" s="100">
        <v>127</v>
      </c>
      <c r="AG81" s="101"/>
      <c r="AH81" s="52">
        <f t="shared" si="2"/>
        <v>130.5</v>
      </c>
      <c r="AI81" s="53">
        <f t="shared" si="3"/>
        <v>125</v>
      </c>
    </row>
    <row r="82" spans="1:37" x14ac:dyDescent="0.25">
      <c r="A82" s="102" t="s">
        <v>83</v>
      </c>
      <c r="B82" s="70">
        <v>131.19999999999999</v>
      </c>
      <c r="C82" s="70">
        <v>129.69999999999999</v>
      </c>
      <c r="D82" s="70">
        <v>130.80000000000001</v>
      </c>
      <c r="E82" s="70">
        <v>131</v>
      </c>
      <c r="F82" s="70">
        <v>131.6</v>
      </c>
      <c r="G82" s="70">
        <v>129.1</v>
      </c>
      <c r="H82" s="70">
        <v>128.69999999999999</v>
      </c>
      <c r="I82" s="70">
        <v>128.69999999999999</v>
      </c>
      <c r="J82" s="70">
        <v>132.1</v>
      </c>
      <c r="K82" s="70">
        <v>131</v>
      </c>
      <c r="L82" s="70">
        <v>129.19999999999999</v>
      </c>
      <c r="M82" s="70">
        <v>129.19999999999999</v>
      </c>
      <c r="N82" s="70">
        <v>127.7</v>
      </c>
      <c r="O82" s="70">
        <v>128.30000000000001</v>
      </c>
      <c r="P82" s="70">
        <v>129.80000000000001</v>
      </c>
      <c r="Q82" s="70">
        <v>127.7</v>
      </c>
      <c r="R82" s="70">
        <v>130</v>
      </c>
      <c r="S82" s="70">
        <v>131.19999999999999</v>
      </c>
      <c r="T82" s="99">
        <v>132.69999999999999</v>
      </c>
      <c r="U82" s="99">
        <v>131.69999999999999</v>
      </c>
      <c r="V82" s="99">
        <v>132.4</v>
      </c>
      <c r="W82" s="99">
        <v>132.9</v>
      </c>
      <c r="X82" s="99">
        <v>133.30000000000001</v>
      </c>
      <c r="Y82" s="99">
        <v>132.1</v>
      </c>
      <c r="Z82" s="99">
        <v>131.1</v>
      </c>
      <c r="AA82" s="70">
        <v>131.80000000000001</v>
      </c>
      <c r="AB82" s="70"/>
      <c r="AC82" s="70">
        <v>129</v>
      </c>
      <c r="AD82" s="70">
        <v>132</v>
      </c>
      <c r="AE82" s="70">
        <v>132</v>
      </c>
      <c r="AF82" s="100">
        <v>130</v>
      </c>
      <c r="AG82" s="101"/>
      <c r="AH82" s="52">
        <f t="shared" si="2"/>
        <v>133.30000000000001</v>
      </c>
      <c r="AI82" s="53">
        <f t="shared" si="3"/>
        <v>127.7</v>
      </c>
    </row>
    <row r="83" spans="1:37" x14ac:dyDescent="0.25">
      <c r="A83" s="102" t="s">
        <v>84</v>
      </c>
      <c r="B83" s="103">
        <v>132.80000000000001</v>
      </c>
      <c r="C83" s="103">
        <v>130.19999999999999</v>
      </c>
      <c r="D83" s="103">
        <v>133.80000000000001</v>
      </c>
      <c r="E83" s="103">
        <v>136</v>
      </c>
      <c r="F83" s="103">
        <v>136.69999999999999</v>
      </c>
      <c r="G83" s="103">
        <v>133.69999999999999</v>
      </c>
      <c r="H83" s="103">
        <v>133.69999999999999</v>
      </c>
      <c r="I83" s="103">
        <v>133.69999999999999</v>
      </c>
      <c r="J83" s="103">
        <v>131.9</v>
      </c>
      <c r="K83" s="103">
        <v>132.9</v>
      </c>
      <c r="L83" s="103">
        <v>131.9</v>
      </c>
      <c r="M83" s="103">
        <v>131.9</v>
      </c>
      <c r="N83" s="103">
        <v>131</v>
      </c>
      <c r="O83" s="103">
        <v>134.5</v>
      </c>
      <c r="P83" s="103">
        <v>134.69999999999999</v>
      </c>
      <c r="Q83" s="103">
        <v>132.9</v>
      </c>
      <c r="R83" s="103">
        <v>135.30000000000001</v>
      </c>
      <c r="S83" s="103">
        <v>134.30000000000001</v>
      </c>
      <c r="T83" s="99">
        <v>128.19999999999999</v>
      </c>
      <c r="U83" s="99">
        <v>132.69999999999999</v>
      </c>
      <c r="V83" s="99">
        <v>134.30000000000001</v>
      </c>
      <c r="W83" s="99">
        <v>135</v>
      </c>
      <c r="X83" s="99">
        <v>133.9</v>
      </c>
      <c r="Y83" s="99">
        <v>134.5</v>
      </c>
      <c r="Z83" s="99">
        <v>133.1</v>
      </c>
      <c r="AA83" s="103">
        <v>132</v>
      </c>
      <c r="AB83" s="103"/>
      <c r="AC83" s="103">
        <v>134</v>
      </c>
      <c r="AD83" s="103">
        <v>135.6</v>
      </c>
      <c r="AE83" s="103">
        <v>133</v>
      </c>
      <c r="AF83" s="104">
        <v>134</v>
      </c>
      <c r="AG83" s="105"/>
      <c r="AH83" s="52">
        <f t="shared" si="2"/>
        <v>136.69999999999999</v>
      </c>
      <c r="AI83" s="53">
        <f t="shared" si="3"/>
        <v>128.19999999999999</v>
      </c>
    </row>
    <row r="84" spans="1:37" x14ac:dyDescent="0.25">
      <c r="A84" s="98" t="s">
        <v>85</v>
      </c>
      <c r="B84" s="70">
        <v>127.2</v>
      </c>
      <c r="C84" s="70">
        <v>123.4</v>
      </c>
      <c r="D84" s="70">
        <v>128.6</v>
      </c>
      <c r="E84" s="70">
        <v>132.30000000000001</v>
      </c>
      <c r="F84" s="70">
        <v>133.80000000000001</v>
      </c>
      <c r="G84" s="70">
        <v>130.19999999999999</v>
      </c>
      <c r="H84" s="70">
        <v>131</v>
      </c>
      <c r="I84" s="70">
        <v>131</v>
      </c>
      <c r="J84" s="70">
        <v>129.6</v>
      </c>
      <c r="K84" s="70">
        <v>129.30000000000001</v>
      </c>
      <c r="L84" s="70">
        <v>129</v>
      </c>
      <c r="M84" s="70">
        <v>129</v>
      </c>
      <c r="N84" s="70">
        <v>123.8</v>
      </c>
      <c r="O84" s="70">
        <v>124.2</v>
      </c>
      <c r="P84" s="70">
        <v>123.9</v>
      </c>
      <c r="Q84" s="70">
        <v>124.1</v>
      </c>
      <c r="R84" s="70">
        <v>125.8</v>
      </c>
      <c r="S84" s="70">
        <v>134.6</v>
      </c>
      <c r="T84" s="99">
        <v>130.9</v>
      </c>
      <c r="U84" s="99">
        <v>133.6</v>
      </c>
      <c r="V84" s="99">
        <v>135.4</v>
      </c>
      <c r="W84" s="99">
        <v>134.19999999999999</v>
      </c>
      <c r="X84" s="99">
        <v>138.4</v>
      </c>
      <c r="Y84" s="99">
        <v>137.30000000000001</v>
      </c>
      <c r="Z84" s="99">
        <v>135.80000000000001</v>
      </c>
      <c r="AA84" s="70">
        <v>129</v>
      </c>
      <c r="AB84" s="70"/>
      <c r="AC84" s="70">
        <v>130</v>
      </c>
      <c r="AD84" s="70">
        <v>132</v>
      </c>
      <c r="AE84" s="70"/>
      <c r="AF84" s="100">
        <v>124</v>
      </c>
      <c r="AG84" s="101"/>
      <c r="AH84" s="52">
        <f>MAX(B84:AF84)</f>
        <v>138.4</v>
      </c>
      <c r="AI84" s="53">
        <f>MIN(B84:AF84)</f>
        <v>123.4</v>
      </c>
    </row>
    <row r="85" spans="1:37" ht="15.75" thickBot="1" x14ac:dyDescent="0.3">
      <c r="A85" s="98" t="s">
        <v>86</v>
      </c>
      <c r="B85" s="106">
        <v>67.3</v>
      </c>
      <c r="C85" s="106">
        <v>67.2</v>
      </c>
      <c r="D85" s="106">
        <v>67.2</v>
      </c>
      <c r="E85" s="106">
        <v>67.3</v>
      </c>
      <c r="F85" s="106">
        <v>67.5</v>
      </c>
      <c r="G85" s="106">
        <v>67</v>
      </c>
      <c r="H85" s="106">
        <v>66</v>
      </c>
      <c r="I85" s="106">
        <v>66</v>
      </c>
      <c r="J85" s="106">
        <v>65</v>
      </c>
      <c r="K85" s="106">
        <v>64.7</v>
      </c>
      <c r="L85" s="106">
        <v>73.3</v>
      </c>
      <c r="M85" s="106">
        <v>73.3</v>
      </c>
      <c r="N85" s="106">
        <v>65</v>
      </c>
      <c r="O85" s="106">
        <v>64.8</v>
      </c>
      <c r="P85" s="106">
        <v>64.8</v>
      </c>
      <c r="Q85" s="106">
        <v>64.5</v>
      </c>
      <c r="R85" s="106">
        <v>64.8</v>
      </c>
      <c r="S85" s="106">
        <v>64.599999999999994</v>
      </c>
      <c r="T85" s="106">
        <v>63.9</v>
      </c>
      <c r="U85" s="106">
        <v>64.599999999999994</v>
      </c>
      <c r="V85" s="106">
        <v>65</v>
      </c>
      <c r="W85" s="106">
        <v>66</v>
      </c>
      <c r="X85" s="106">
        <v>65.5</v>
      </c>
      <c r="Y85" s="106">
        <v>65.3</v>
      </c>
      <c r="Z85" s="106">
        <v>64.7</v>
      </c>
      <c r="AA85" s="106">
        <v>65.7</v>
      </c>
      <c r="AB85" s="106"/>
      <c r="AC85" s="106">
        <v>66</v>
      </c>
      <c r="AD85" s="106">
        <v>66.400000000000006</v>
      </c>
      <c r="AE85" s="106"/>
      <c r="AF85" s="107">
        <v>66.8</v>
      </c>
      <c r="AG85" s="108"/>
      <c r="AH85" s="52">
        <f>MAX(B85:AF85)</f>
        <v>73.3</v>
      </c>
      <c r="AI85" s="53">
        <f>MIN(B85:AF85)</f>
        <v>63.9</v>
      </c>
    </row>
    <row r="86" spans="1:37" x14ac:dyDescent="0.25">
      <c r="A86" s="109" t="s">
        <v>87</v>
      </c>
      <c r="B86" s="110">
        <v>354</v>
      </c>
      <c r="C86" s="110">
        <f t="shared" ref="C86:AF86" si="19">SUMIF(C54:C63,"&gt;0")</f>
        <v>269.89999999999998</v>
      </c>
      <c r="D86" s="110">
        <f t="shared" si="19"/>
        <v>255.6</v>
      </c>
      <c r="E86" s="110">
        <f t="shared" si="19"/>
        <v>172.8</v>
      </c>
      <c r="F86" s="110">
        <f t="shared" si="19"/>
        <v>179.8</v>
      </c>
      <c r="G86" s="110">
        <f t="shared" si="19"/>
        <v>138.30000000000001</v>
      </c>
      <c r="H86" s="110">
        <f t="shared" si="19"/>
        <v>152.6</v>
      </c>
      <c r="I86" s="110">
        <f t="shared" si="19"/>
        <v>162.6</v>
      </c>
      <c r="J86" s="110">
        <f t="shared" si="19"/>
        <v>165</v>
      </c>
      <c r="K86" s="110">
        <f t="shared" si="19"/>
        <v>187</v>
      </c>
      <c r="L86" s="110">
        <f t="shared" si="19"/>
        <v>251</v>
      </c>
      <c r="M86" s="110">
        <f t="shared" si="19"/>
        <v>267</v>
      </c>
      <c r="N86" s="110">
        <f t="shared" si="19"/>
        <v>304.39999999999998</v>
      </c>
      <c r="O86" s="110">
        <f t="shared" si="19"/>
        <v>320</v>
      </c>
      <c r="P86" s="110">
        <f t="shared" si="19"/>
        <v>319.60000000000002</v>
      </c>
      <c r="Q86" s="110">
        <f t="shared" si="19"/>
        <v>304.79999999999995</v>
      </c>
      <c r="R86" s="110">
        <f t="shared" si="19"/>
        <v>334.7</v>
      </c>
      <c r="S86" s="110">
        <f t="shared" si="19"/>
        <v>331.54999999999995</v>
      </c>
      <c r="T86" s="110">
        <f t="shared" si="19"/>
        <v>396</v>
      </c>
      <c r="U86" s="110">
        <f t="shared" si="19"/>
        <v>322.29999999999995</v>
      </c>
      <c r="V86" s="110">
        <f t="shared" si="19"/>
        <v>273.7</v>
      </c>
      <c r="W86" s="110">
        <f t="shared" si="19"/>
        <v>268</v>
      </c>
      <c r="X86" s="110">
        <f t="shared" si="19"/>
        <v>291.89999999999998</v>
      </c>
      <c r="Y86" s="110">
        <f t="shared" si="19"/>
        <v>341.70000000000005</v>
      </c>
      <c r="Z86" s="110">
        <f t="shared" si="19"/>
        <v>392.70000000000005</v>
      </c>
      <c r="AA86" s="110">
        <f t="shared" si="19"/>
        <v>383.51</v>
      </c>
      <c r="AB86" s="110">
        <f t="shared" si="19"/>
        <v>348.7</v>
      </c>
      <c r="AC86" s="110">
        <f t="shared" si="19"/>
        <v>333.6</v>
      </c>
      <c r="AD86" s="110">
        <f t="shared" si="19"/>
        <v>311</v>
      </c>
      <c r="AE86" s="110">
        <f t="shared" si="19"/>
        <v>288</v>
      </c>
      <c r="AF86" s="110">
        <f t="shared" si="19"/>
        <v>301</v>
      </c>
      <c r="AG86" s="111"/>
      <c r="AH86" s="52">
        <f>MAX(B86:AF86)</f>
        <v>396</v>
      </c>
      <c r="AI86" s="53">
        <f>MIN(B86:AF86)</f>
        <v>138.30000000000001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v>191.13999999999996</v>
      </c>
      <c r="C88" s="69">
        <f t="shared" ref="C88:AF88" si="20">SUM(C11:C12,C14,C18,C20:C21,C39,C41:C42,C44,C46,C89:C92,C96,C102,C108,C117,C119,C130,C136,C138,C139,C146,C148,C150,C154:C155,C158:C159,C164:C165,C170:C171,C173:C175,C183,C188)</f>
        <v>154.63999999999996</v>
      </c>
      <c r="D88" s="69">
        <f t="shared" si="20"/>
        <v>143.34</v>
      </c>
      <c r="E88" s="69">
        <f t="shared" si="20"/>
        <v>144.64000000000001</v>
      </c>
      <c r="F88" s="69">
        <f t="shared" si="20"/>
        <v>156.44</v>
      </c>
      <c r="G88" s="69">
        <f t="shared" si="20"/>
        <v>174.13999999999996</v>
      </c>
      <c r="H88" s="69">
        <f t="shared" si="20"/>
        <v>196.33999999999995</v>
      </c>
      <c r="I88" s="69">
        <f t="shared" si="20"/>
        <v>196.33999999999995</v>
      </c>
      <c r="J88" s="69">
        <f t="shared" si="20"/>
        <v>244.13999999999996</v>
      </c>
      <c r="K88" s="69">
        <f t="shared" si="20"/>
        <v>187.34</v>
      </c>
      <c r="L88" s="69">
        <f t="shared" si="20"/>
        <v>261.34000000000003</v>
      </c>
      <c r="M88" s="69">
        <f t="shared" si="20"/>
        <v>260.54000000000008</v>
      </c>
      <c r="N88" s="69">
        <f t="shared" si="20"/>
        <v>262.24</v>
      </c>
      <c r="O88" s="69">
        <f t="shared" si="20"/>
        <v>256.43999999999994</v>
      </c>
      <c r="P88" s="69">
        <f t="shared" si="20"/>
        <v>263.83999999999997</v>
      </c>
      <c r="Q88" s="69">
        <f t="shared" si="20"/>
        <v>261.14</v>
      </c>
      <c r="R88" s="69">
        <f t="shared" si="20"/>
        <v>263.03999999999996</v>
      </c>
      <c r="S88" s="69">
        <f t="shared" si="20"/>
        <v>257.34000000000003</v>
      </c>
      <c r="T88" s="69">
        <f t="shared" si="20"/>
        <v>260.84000000000003</v>
      </c>
      <c r="U88" s="69">
        <f t="shared" si="20"/>
        <v>249.33999999999992</v>
      </c>
      <c r="V88" s="69">
        <f t="shared" si="20"/>
        <v>235.93999999999997</v>
      </c>
      <c r="W88" s="69">
        <f t="shared" si="20"/>
        <v>206.94</v>
      </c>
      <c r="X88" s="69">
        <f t="shared" si="20"/>
        <v>205.83999999999997</v>
      </c>
      <c r="Y88" s="69">
        <f t="shared" si="20"/>
        <v>235.13999999999996</v>
      </c>
      <c r="Z88" s="69">
        <f t="shared" si="20"/>
        <v>283.33999999999997</v>
      </c>
      <c r="AA88" s="69">
        <f t="shared" si="20"/>
        <v>282.83999999999997</v>
      </c>
      <c r="AB88" s="69">
        <f t="shared" si="20"/>
        <v>223.53999999999996</v>
      </c>
      <c r="AC88" s="69">
        <f t="shared" si="20"/>
        <v>243.54</v>
      </c>
      <c r="AD88" s="69">
        <f t="shared" si="20"/>
        <v>202.53999999999996</v>
      </c>
      <c r="AE88" s="69">
        <f t="shared" si="20"/>
        <v>223.53999999999996</v>
      </c>
      <c r="AF88" s="243">
        <f t="shared" si="20"/>
        <v>153.53999999999996</v>
      </c>
      <c r="AG88" s="116"/>
      <c r="AH88" s="52">
        <f>MAX(B88:AF88)</f>
        <v>283.33999999999997</v>
      </c>
      <c r="AI88" s="53">
        <f>MIN(B88:AF88)</f>
        <v>143.34</v>
      </c>
    </row>
    <row r="89" spans="1:37" x14ac:dyDescent="0.25">
      <c r="A89" s="117" t="s">
        <v>89</v>
      </c>
      <c r="B89" s="82">
        <v>3</v>
      </c>
      <c r="C89" s="82">
        <v>-13.8</v>
      </c>
      <c r="D89" s="82">
        <v>-12.5</v>
      </c>
      <c r="E89" s="82">
        <v>-19.2</v>
      </c>
      <c r="F89" s="82">
        <v>-12.6</v>
      </c>
      <c r="G89" s="82">
        <v>-1.6</v>
      </c>
      <c r="H89" s="82">
        <v>22</v>
      </c>
      <c r="I89" s="82">
        <v>22</v>
      </c>
      <c r="J89" s="82">
        <v>24.7</v>
      </c>
      <c r="K89" s="82">
        <v>-30.6</v>
      </c>
      <c r="L89" s="82">
        <v>21.2</v>
      </c>
      <c r="M89" s="82">
        <v>22</v>
      </c>
      <c r="N89" s="82">
        <v>23.4</v>
      </c>
      <c r="O89" s="82">
        <v>6.5</v>
      </c>
      <c r="P89" s="82">
        <v>18.8</v>
      </c>
      <c r="Q89" s="82">
        <v>18.399999999999999</v>
      </c>
      <c r="R89" s="82">
        <v>11.1</v>
      </c>
      <c r="S89" s="82">
        <v>10.8</v>
      </c>
      <c r="T89" s="82">
        <v>-19.100000000000001</v>
      </c>
      <c r="U89" s="82">
        <v>-7.8</v>
      </c>
      <c r="V89" s="82">
        <v>-6.4</v>
      </c>
      <c r="W89" s="82">
        <v>-18.2</v>
      </c>
      <c r="X89" s="82">
        <v>-17.2</v>
      </c>
      <c r="Y89" s="82">
        <v>-13.6</v>
      </c>
      <c r="Z89" s="82">
        <v>-7.2</v>
      </c>
      <c r="AA89" s="49">
        <v>8</v>
      </c>
      <c r="AB89" s="49"/>
      <c r="AC89" s="49">
        <v>14</v>
      </c>
      <c r="AD89" s="49">
        <v>9</v>
      </c>
      <c r="AE89" s="49"/>
      <c r="AF89" s="244">
        <v>5</v>
      </c>
      <c r="AG89" s="120">
        <v>75</v>
      </c>
      <c r="AH89" s="52">
        <f>IF(ABS(MAX(B89:AF89))&gt;ABS(MIN(B89:AF89)),MAX(B89:AF89),MIN(B89:AF89))</f>
        <v>-30.6</v>
      </c>
      <c r="AI89" s="121">
        <f>INDEX($B$9:$AF$9,1,MATCH(AH89,B89:AF89,0))</f>
        <v>0.3125</v>
      </c>
    </row>
    <row r="90" spans="1:37" x14ac:dyDescent="0.25">
      <c r="A90" s="122" t="s">
        <v>90</v>
      </c>
      <c r="B90" s="83">
        <v>-40</v>
      </c>
      <c r="C90" s="83">
        <v>-20</v>
      </c>
      <c r="D90" s="83">
        <v>-31.5</v>
      </c>
      <c r="E90" s="83">
        <v>-27.7</v>
      </c>
      <c r="F90" s="83">
        <v>-23.7</v>
      </c>
      <c r="G90" s="83">
        <v>-19</v>
      </c>
      <c r="H90" s="83">
        <v>-14</v>
      </c>
      <c r="I90" s="83">
        <v>-14</v>
      </c>
      <c r="J90" s="83">
        <v>19.600000000000001</v>
      </c>
      <c r="K90" s="83">
        <v>22.3</v>
      </c>
      <c r="L90" s="83">
        <v>32</v>
      </c>
      <c r="M90" s="83">
        <v>36</v>
      </c>
      <c r="N90" s="83">
        <v>40</v>
      </c>
      <c r="O90" s="83">
        <v>40.200000000000003</v>
      </c>
      <c r="P90" s="83">
        <v>34</v>
      </c>
      <c r="Q90" s="83">
        <v>37</v>
      </c>
      <c r="R90" s="83">
        <v>42</v>
      </c>
      <c r="S90" s="83">
        <f>23.3+16.8</f>
        <v>40.1</v>
      </c>
      <c r="T90" s="83">
        <f>34.5+29.2</f>
        <v>63.7</v>
      </c>
      <c r="U90" s="83">
        <f>25.2+21.2</f>
        <v>46.4</v>
      </c>
      <c r="V90" s="83">
        <f>20.7+13.4</f>
        <v>34.1</v>
      </c>
      <c r="W90" s="83">
        <v>26</v>
      </c>
      <c r="X90" s="83">
        <f>16+12</f>
        <v>28</v>
      </c>
      <c r="Y90" s="83">
        <f>21+19</f>
        <v>40</v>
      </c>
      <c r="Z90" s="83">
        <f>37+32</f>
        <v>69</v>
      </c>
      <c r="AA90" s="70">
        <v>56.6</v>
      </c>
      <c r="AB90" s="70"/>
      <c r="AC90" s="70">
        <v>19</v>
      </c>
      <c r="AD90" s="70">
        <v>-12</v>
      </c>
      <c r="AE90" s="70"/>
      <c r="AF90" s="123">
        <v>-40</v>
      </c>
      <c r="AG90" s="120">
        <v>240</v>
      </c>
      <c r="AH90" s="52">
        <f>IF(ABS(MAX(B90:AF90))&gt;ABS(MIN(B90:AF90)),MAX(B90:AF90),MIN(B90:AF90))</f>
        <v>69</v>
      </c>
      <c r="AI90" s="121">
        <f>INDEX($B$9:$AF$9,1,MATCH(AH90,B90:AF90,0))</f>
        <v>0.8125</v>
      </c>
    </row>
    <row r="91" spans="1:37" x14ac:dyDescent="0.25">
      <c r="A91" s="122" t="s">
        <v>91</v>
      </c>
      <c r="B91" s="83">
        <v>24.5</v>
      </c>
      <c r="C91" s="83">
        <v>26</v>
      </c>
      <c r="D91" s="83">
        <v>24.9</v>
      </c>
      <c r="E91" s="83">
        <v>28.9</v>
      </c>
      <c r="F91" s="83">
        <v>30.6</v>
      </c>
      <c r="G91" s="83">
        <v>31.7</v>
      </c>
      <c r="H91" s="83">
        <v>26.1</v>
      </c>
      <c r="I91" s="83">
        <v>26.1</v>
      </c>
      <c r="J91" s="83">
        <v>37.6</v>
      </c>
      <c r="K91" s="83">
        <v>33.4</v>
      </c>
      <c r="L91" s="83">
        <v>45.6</v>
      </c>
      <c r="M91" s="83">
        <v>40</v>
      </c>
      <c r="N91" s="83">
        <v>36.6</v>
      </c>
      <c r="O91" s="83">
        <v>47.4</v>
      </c>
      <c r="P91" s="83">
        <v>49.4</v>
      </c>
      <c r="Q91" s="83">
        <v>43.6</v>
      </c>
      <c r="R91" s="83">
        <v>47.4</v>
      </c>
      <c r="S91" s="83">
        <v>44.6</v>
      </c>
      <c r="T91" s="83">
        <v>56.9</v>
      </c>
      <c r="U91" s="83">
        <v>48</v>
      </c>
      <c r="V91" s="83">
        <v>44.9</v>
      </c>
      <c r="W91" s="83">
        <v>35.700000000000003</v>
      </c>
      <c r="X91" s="83">
        <v>31.8</v>
      </c>
      <c r="Y91" s="83">
        <v>45.6</v>
      </c>
      <c r="Z91" s="83">
        <v>57.7</v>
      </c>
      <c r="AA91" s="70">
        <v>54.5</v>
      </c>
      <c r="AB91" s="70"/>
      <c r="AC91" s="70">
        <v>47</v>
      </c>
      <c r="AD91" s="70">
        <v>42</v>
      </c>
      <c r="AE91" s="70"/>
      <c r="AF91" s="123">
        <v>25</v>
      </c>
      <c r="AG91" s="120">
        <v>60</v>
      </c>
      <c r="AH91" s="52">
        <f>IF(ABS(MAX(B91:AF91))&gt;ABS(MIN(B91:AF91)),MAX(B91:AF91),MIN(B91:AF91))</f>
        <v>57.7</v>
      </c>
      <c r="AI91" s="121">
        <f>INDEX($B$9:$AF$9,1,MATCH(AH91,B91:AF91,0))</f>
        <v>0.8125</v>
      </c>
    </row>
    <row r="92" spans="1:37" x14ac:dyDescent="0.25">
      <c r="A92" s="124" t="s">
        <v>92</v>
      </c>
      <c r="B92" s="85">
        <v>-60</v>
      </c>
      <c r="C92" s="85">
        <v>-59.4</v>
      </c>
      <c r="D92" s="85">
        <v>-58.8</v>
      </c>
      <c r="E92" s="85">
        <v>-59.7</v>
      </c>
      <c r="F92" s="85">
        <v>-59.8</v>
      </c>
      <c r="G92" s="85">
        <v>-59.2</v>
      </c>
      <c r="H92" s="85">
        <v>-60.3</v>
      </c>
      <c r="I92" s="85">
        <v>-60.3</v>
      </c>
      <c r="J92" s="85">
        <v>-60.3</v>
      </c>
      <c r="K92" s="85">
        <v>-60.3</v>
      </c>
      <c r="L92" s="85">
        <v>-60</v>
      </c>
      <c r="M92" s="85">
        <v>-60</v>
      </c>
      <c r="N92" s="85">
        <v>-60.3</v>
      </c>
      <c r="O92" s="85">
        <v>-60.3</v>
      </c>
      <c r="P92" s="85">
        <v>-60.3</v>
      </c>
      <c r="Q92" s="85">
        <v>-60.3</v>
      </c>
      <c r="R92" s="85">
        <v>-60.3</v>
      </c>
      <c r="S92" s="85">
        <v>-59.1</v>
      </c>
      <c r="T92" s="85">
        <v>-58.8</v>
      </c>
      <c r="U92" s="85">
        <v>-59.4</v>
      </c>
      <c r="V92" s="85">
        <v>-59.7</v>
      </c>
      <c r="W92" s="85">
        <v>-59.4</v>
      </c>
      <c r="X92" s="85">
        <v>-60</v>
      </c>
      <c r="Y92" s="85">
        <v>-60</v>
      </c>
      <c r="Z92" s="85">
        <v>-60</v>
      </c>
      <c r="AA92" s="125">
        <v>-59.8</v>
      </c>
      <c r="AB92" s="125"/>
      <c r="AC92" s="125">
        <v>-60</v>
      </c>
      <c r="AD92" s="125">
        <v>-60</v>
      </c>
      <c r="AE92" s="125"/>
      <c r="AF92" s="126">
        <v>-60</v>
      </c>
      <c r="AG92" s="127">
        <v>120</v>
      </c>
      <c r="AH92" s="52">
        <f>IF(ABS(MAX(B92:AF92))&gt;ABS(MIN(B92:AF92)),MAX(B92:AF92),MIN(B92:AF92))</f>
        <v>-60.3</v>
      </c>
      <c r="AI92" s="121">
        <f>INDEX($B$9:$AF$9,1,MATCH(AH92,B92:AF92,0))</f>
        <v>0.25</v>
      </c>
    </row>
    <row r="93" spans="1:37" ht="15.75" thickBot="1" x14ac:dyDescent="0.3">
      <c r="A93" s="124" t="s">
        <v>93</v>
      </c>
      <c r="B93" s="85">
        <v>12.8</v>
      </c>
      <c r="C93" s="85">
        <v>38.9</v>
      </c>
      <c r="D93" s="85">
        <v>27.8</v>
      </c>
      <c r="E93" s="85">
        <v>31.6</v>
      </c>
      <c r="F93" s="85">
        <v>32</v>
      </c>
      <c r="G93" s="85">
        <v>23.6</v>
      </c>
      <c r="H93" s="85">
        <v>47.8</v>
      </c>
      <c r="I93" s="85">
        <v>47.8</v>
      </c>
      <c r="J93" s="85">
        <v>58.9</v>
      </c>
      <c r="K93" s="85">
        <v>69.7</v>
      </c>
      <c r="L93" s="85">
        <v>76.5</v>
      </c>
      <c r="M93" s="85">
        <v>70</v>
      </c>
      <c r="N93" s="85">
        <v>63</v>
      </c>
      <c r="O93" s="85">
        <v>76.599999999999994</v>
      </c>
      <c r="P93" s="85">
        <v>59.1</v>
      </c>
      <c r="Q93" s="85">
        <v>64</v>
      </c>
      <c r="R93" s="85">
        <v>77</v>
      </c>
      <c r="S93" s="85">
        <v>80</v>
      </c>
      <c r="T93" s="85">
        <v>107.6</v>
      </c>
      <c r="U93" s="85">
        <v>79.900000000000006</v>
      </c>
      <c r="V93" s="85">
        <v>69.400000000000006</v>
      </c>
      <c r="W93" s="85">
        <v>55.1</v>
      </c>
      <c r="X93" s="85">
        <v>73.3</v>
      </c>
      <c r="Y93" s="85">
        <v>79.400000000000006</v>
      </c>
      <c r="Z93" s="85">
        <v>95.6</v>
      </c>
      <c r="AA93" s="125">
        <v>75.3</v>
      </c>
      <c r="AB93" s="125"/>
      <c r="AC93" s="125">
        <v>48</v>
      </c>
      <c r="AD93" s="125">
        <v>22</v>
      </c>
      <c r="AE93" s="125"/>
      <c r="AF93" s="126">
        <v>12</v>
      </c>
      <c r="AG93" s="127"/>
      <c r="AH93" s="52">
        <f>IF(ABS(MAX(B93:AF93))&gt;ABS(MIN(B93:AF93)),MAX(B93:AF93),MIN(B93:AF93))</f>
        <v>107.6</v>
      </c>
      <c r="AI93" s="121">
        <f>INDEX($B$9:$AF$9,1,MATCH(AH93,B93:AF93,0))</f>
        <v>0.66666666666666696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1118.1399999999999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23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23)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23)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1268.1399999999999</v>
      </c>
      <c r="U203" s="173">
        <f t="shared" si="37"/>
        <v>1112.24</v>
      </c>
      <c r="V203" s="173">
        <f t="shared" si="37"/>
        <v>1081.3399999999999</v>
      </c>
      <c r="W203" s="173">
        <f t="shared" si="37"/>
        <v>994.24</v>
      </c>
      <c r="X203" s="173">
        <f t="shared" si="37"/>
        <v>979.74</v>
      </c>
      <c r="Y203" s="173">
        <f t="shared" si="37"/>
        <v>1001.94</v>
      </c>
      <c r="Z203" s="173">
        <f t="shared" si="37"/>
        <v>982.2399999999999</v>
      </c>
      <c r="AA203" s="173">
        <f t="shared" si="37"/>
        <v>955.44</v>
      </c>
      <c r="AB203" s="173">
        <f t="shared" si="37"/>
        <v>1013.8399999999999</v>
      </c>
      <c r="AC203" s="173">
        <f t="shared" si="37"/>
        <v>1023.9399999999999</v>
      </c>
      <c r="AD203" s="173">
        <f t="shared" si="37"/>
        <v>1088.1399999999999</v>
      </c>
      <c r="AE203" s="173">
        <f t="shared" si="37"/>
        <v>1118.1399999999999</v>
      </c>
      <c r="AF203" s="173">
        <f t="shared" si="37"/>
        <v>1153.2399999999998</v>
      </c>
      <c r="AG203" s="173">
        <f t="shared" si="37"/>
        <v>1202.54</v>
      </c>
      <c r="AH203" s="173">
        <f t="shared" si="37"/>
        <v>1205.04</v>
      </c>
      <c r="AI203" s="173">
        <f t="shared" si="37"/>
        <v>1194.9399999999998</v>
      </c>
      <c r="AJ203" s="173">
        <f t="shared" si="37"/>
        <v>1226.7399999999998</v>
      </c>
      <c r="AK203" s="173">
        <f t="shared" si="37"/>
        <v>1222.4899999999998</v>
      </c>
      <c r="AL203" s="173">
        <f t="shared" si="37"/>
        <v>1250.04</v>
      </c>
      <c r="AM203" s="173">
        <f t="shared" si="37"/>
        <v>1186.2399999999998</v>
      </c>
      <c r="AN203" s="173">
        <f t="shared" si="37"/>
        <v>1154.94</v>
      </c>
      <c r="AO203" s="173">
        <f t="shared" si="37"/>
        <v>1125.3400000000001</v>
      </c>
      <c r="AP203" s="173">
        <f t="shared" si="37"/>
        <v>1132.54</v>
      </c>
      <c r="AQ203" s="173">
        <f t="shared" si="37"/>
        <v>1203.1399999999999</v>
      </c>
      <c r="AR203" s="173">
        <f t="shared" si="37"/>
        <v>1359.2399999999998</v>
      </c>
      <c r="AS203" s="173">
        <f t="shared" si="37"/>
        <v>1333.65</v>
      </c>
      <c r="AT203" s="173">
        <f t="shared" si="37"/>
        <v>1300.8400000000001</v>
      </c>
      <c r="AU203" s="173">
        <f t="shared" si="37"/>
        <v>1287.44</v>
      </c>
      <c r="AV203" s="173">
        <f t="shared" si="37"/>
        <v>1275.74</v>
      </c>
      <c r="AW203" s="173">
        <f t="shared" si="37"/>
        <v>1173.1399999999999</v>
      </c>
      <c r="AX203" s="173">
        <f t="shared" si="37"/>
        <v>1153.3399999999999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199" priority="239">
      <formula>S$9&gt;=20/24</formula>
    </cfRule>
    <cfRule type="expression" dxfId="2198" priority="240">
      <formula>AND(S$9&gt;=14/24,S$9&lt;20/24)</formula>
    </cfRule>
    <cfRule type="expression" dxfId="2197" priority="241">
      <formula>AND(S$9&gt;=8/24,S$9&lt;14/24)</formula>
    </cfRule>
    <cfRule type="expression" dxfId="2196" priority="242">
      <formula>S$9&lt;8/24</formula>
    </cfRule>
  </conditionalFormatting>
  <conditionalFormatting sqref="AA76:AF76 B76:Q76 L37:Z38 L36:Q36 B53:AF53 B77:AF77 C183:AF189 M42 N40:Q42 L34:Q34 M43:Q45 L39:Q39 V40:W41 S39:W39 X39:Z41 AA78:AF85 B60:B64 S12:T12 C63 N42:N45 M36:N39 B54:M58 S55:T56 S79:Z85 O36:R45 M64:R64 N55:R58 B78:R85 B8:AF10 U12:AF13 L50:AF52 AA54:AF57 B65:AF75">
    <cfRule type="expression" dxfId="2195" priority="235">
      <formula>B$9&gt;=20/24</formula>
    </cfRule>
    <cfRule type="expression" dxfId="2194" priority="236">
      <formula>AND(B$9&gt;=14/24,B$9&lt;20/24)</formula>
    </cfRule>
    <cfRule type="expression" dxfId="2193" priority="237">
      <formula>AND(B$9&gt;=8/24,B$9&lt;14/24)</formula>
    </cfRule>
    <cfRule type="expression" dxfId="2192" priority="238">
      <formula>B$9&lt;8/24</formula>
    </cfRule>
  </conditionalFormatting>
  <conditionalFormatting sqref="B181:AF181">
    <cfRule type="expression" dxfId="2191" priority="231">
      <formula>B$9&gt;=20/24</formula>
    </cfRule>
    <cfRule type="expression" dxfId="2190" priority="232">
      <formula>AND(B$9&gt;=14/24,B$9&lt;20/24)</formula>
    </cfRule>
    <cfRule type="expression" dxfId="2189" priority="233">
      <formula>AND(B$9&gt;=8/24,B$9&lt;14/24)</formula>
    </cfRule>
    <cfRule type="expression" dxfId="2188" priority="234">
      <formula>B$9&lt;8/24</formula>
    </cfRule>
  </conditionalFormatting>
  <conditionalFormatting sqref="AL4:AL6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N54:R54">
    <cfRule type="expression" dxfId="2187" priority="226">
      <formula>N$9&gt;=20/24</formula>
    </cfRule>
    <cfRule type="expression" dxfId="2186" priority="227">
      <formula>AND(N$9&gt;=14/24,N$9&lt;20/24)</formula>
    </cfRule>
    <cfRule type="expression" dxfId="2185" priority="228">
      <formula>AND(N$9&gt;=8/24,N$9&lt;14/24)</formula>
    </cfRule>
    <cfRule type="expression" dxfId="2184" priority="229">
      <formula>N$9&lt;8/24</formula>
    </cfRule>
  </conditionalFormatting>
  <conditionalFormatting sqref="L40:R41">
    <cfRule type="expression" dxfId="2183" priority="222">
      <formula>L$9&gt;=20/24</formula>
    </cfRule>
    <cfRule type="expression" dxfId="2182" priority="223">
      <formula>AND(L$9&gt;=14/24,L$9&lt;20/24)</formula>
    </cfRule>
    <cfRule type="expression" dxfId="2181" priority="224">
      <formula>AND(L$9&gt;=8/24,L$9&lt;14/24)</formula>
    </cfRule>
    <cfRule type="expression" dxfId="2180" priority="225">
      <formula>L$9&lt;8/24</formula>
    </cfRule>
  </conditionalFormatting>
  <conditionalFormatting sqref="U14:AF14">
    <cfRule type="expression" dxfId="2179" priority="218">
      <formula>U$9&gt;=20/24</formula>
    </cfRule>
    <cfRule type="expression" dxfId="2178" priority="219">
      <formula>AND(U$9&gt;=14/24,U$9&lt;20/24)</formula>
    </cfRule>
    <cfRule type="expression" dxfId="2177" priority="220">
      <formula>AND(U$9&gt;=8/24,U$9&lt;14/24)</formula>
    </cfRule>
    <cfRule type="expression" dxfId="2176" priority="221">
      <formula>U$9&lt;8/24</formula>
    </cfRule>
  </conditionalFormatting>
  <conditionalFormatting sqref="R36:Z36">
    <cfRule type="expression" dxfId="2175" priority="214">
      <formula>R$9&gt;=20/24</formula>
    </cfRule>
    <cfRule type="expression" dxfId="2174" priority="215">
      <formula>AND(R$9&gt;=14/24,R$9&lt;20/24)</formula>
    </cfRule>
    <cfRule type="expression" dxfId="2173" priority="216">
      <formula>AND(R$9&gt;=8/24,R$9&lt;14/24)</formula>
    </cfRule>
    <cfRule type="expression" dxfId="2172" priority="217">
      <formula>R$9&lt;8/24</formula>
    </cfRule>
  </conditionalFormatting>
  <conditionalFormatting sqref="S54:Z54">
    <cfRule type="expression" dxfId="2171" priority="210">
      <formula>S$9&gt;=20/24</formula>
    </cfRule>
    <cfRule type="expression" dxfId="2170" priority="211">
      <formula>AND(S$9&gt;=14/24,S$9&lt;20/24)</formula>
    </cfRule>
    <cfRule type="expression" dxfId="2169" priority="212">
      <formula>AND(S$9&gt;=8/24,S$9&lt;14/24)</formula>
    </cfRule>
    <cfRule type="expression" dxfId="2168" priority="213">
      <formula>S$9&lt;8/24</formula>
    </cfRule>
  </conditionalFormatting>
  <conditionalFormatting sqref="R76:Z76">
    <cfRule type="expression" dxfId="2167" priority="206">
      <formula>R$9&gt;=20/24</formula>
    </cfRule>
    <cfRule type="expression" dxfId="2166" priority="207">
      <formula>AND(R$9&gt;=14/24,R$9&lt;20/24)</formula>
    </cfRule>
    <cfRule type="expression" dxfId="2165" priority="208">
      <formula>AND(R$9&gt;=8/24,R$9&lt;14/24)</formula>
    </cfRule>
    <cfRule type="expression" dxfId="2164" priority="209">
      <formula>R$9&lt;8/24</formula>
    </cfRule>
  </conditionalFormatting>
  <conditionalFormatting sqref="S78:Z78">
    <cfRule type="expression" dxfId="2163" priority="202">
      <formula>S$9&gt;=20/24</formula>
    </cfRule>
    <cfRule type="expression" dxfId="2162" priority="203">
      <formula>AND(S$9&gt;=14/24,S$9&lt;20/24)</formula>
    </cfRule>
    <cfRule type="expression" dxfId="2161" priority="204">
      <formula>AND(S$9&gt;=8/24,S$9&lt;14/24)</formula>
    </cfRule>
    <cfRule type="expression" dxfId="2160" priority="205">
      <formula>S$9&lt;8/24</formula>
    </cfRule>
  </conditionalFormatting>
  <conditionalFormatting sqref="L46:R46">
    <cfRule type="expression" dxfId="2159" priority="194">
      <formula>L$9&gt;=20/24</formula>
    </cfRule>
    <cfRule type="expression" dxfId="2158" priority="195">
      <formula>AND(L$9&gt;=14/24,L$9&lt;20/24)</formula>
    </cfRule>
    <cfRule type="expression" dxfId="2157" priority="196">
      <formula>AND(L$9&gt;=8/24,L$9&lt;14/24)</formula>
    </cfRule>
    <cfRule type="expression" dxfId="2156" priority="197">
      <formula>L$9&lt;8/24</formula>
    </cfRule>
  </conditionalFormatting>
  <conditionalFormatting sqref="L47:R47">
    <cfRule type="expression" dxfId="2155" priority="190">
      <formula>L$9&gt;=20/24</formula>
    </cfRule>
    <cfRule type="expression" dxfId="2154" priority="191">
      <formula>AND(L$9&gt;=14/24,L$9&lt;20/24)</formula>
    </cfRule>
    <cfRule type="expression" dxfId="2153" priority="192">
      <formula>AND(L$9&gt;=8/24,L$9&lt;14/24)</formula>
    </cfRule>
    <cfRule type="expression" dxfId="2152" priority="193">
      <formula>L$9&lt;8/24</formula>
    </cfRule>
  </conditionalFormatting>
  <conditionalFormatting sqref="L42:R45">
    <cfRule type="expression" dxfId="2151" priority="186">
      <formula>L$9&gt;=20/24</formula>
    </cfRule>
    <cfRule type="expression" dxfId="2150" priority="187">
      <formula>AND(L$9&gt;=14/24,L$9&lt;20/24)</formula>
    </cfRule>
    <cfRule type="expression" dxfId="2149" priority="188">
      <formula>AND(L$9&gt;=8/24,L$9&lt;14/24)</formula>
    </cfRule>
    <cfRule type="expression" dxfId="2148" priority="189">
      <formula>L$9&lt;8/24</formula>
    </cfRule>
  </conditionalFormatting>
  <conditionalFormatting sqref="R34:AD34">
    <cfRule type="expression" dxfId="2147" priority="182">
      <formula>R$9&gt;=20/24</formula>
    </cfRule>
    <cfRule type="expression" dxfId="2146" priority="183">
      <formula>AND(R$9&gt;=14/24,R$9&lt;20/24)</formula>
    </cfRule>
    <cfRule type="expression" dxfId="2145" priority="184">
      <formula>AND(R$9&gt;=8/24,R$9&lt;14/24)</formula>
    </cfRule>
    <cfRule type="expression" dxfId="2144" priority="185">
      <formula>R$9&lt;8/24</formula>
    </cfRule>
  </conditionalFormatting>
  <conditionalFormatting sqref="S13:T14 S16:AF16 S23:AF23 T13:AF13">
    <cfRule type="expression" dxfId="2143" priority="178">
      <formula>S$9&gt;=20/24</formula>
    </cfRule>
    <cfRule type="expression" dxfId="2142" priority="179">
      <formula>AND(S$9&gt;=14/24,S$9&lt;20/24)</formula>
    </cfRule>
    <cfRule type="expression" dxfId="2141" priority="180">
      <formula>AND(S$9&gt;=8/24,S$9&lt;14/24)</formula>
    </cfRule>
    <cfRule type="expression" dxfId="2140" priority="181">
      <formula>S$9&lt;8/24</formula>
    </cfRule>
  </conditionalFormatting>
  <conditionalFormatting sqref="R39:R45 S40:U45 V42:AF45">
    <cfRule type="expression" dxfId="2139" priority="174">
      <formula>R$9&gt;=20/24</formula>
    </cfRule>
    <cfRule type="expression" dxfId="2138" priority="175">
      <formula>AND(R$9&gt;=14/24,R$9&lt;20/24)</formula>
    </cfRule>
    <cfRule type="expression" dxfId="2137" priority="176">
      <formula>AND(R$9&gt;=8/24,R$9&lt;14/24)</formula>
    </cfRule>
    <cfRule type="expression" dxfId="2136" priority="177">
      <formula>R$9&lt;8/24</formula>
    </cfRule>
  </conditionalFormatting>
  <conditionalFormatting sqref="R46:AF46">
    <cfRule type="expression" dxfId="2135" priority="170">
      <formula>R$9&gt;=20/24</formula>
    </cfRule>
    <cfRule type="expression" dxfId="2134" priority="171">
      <formula>AND(R$9&gt;=14/24,R$9&lt;20/24)</formula>
    </cfRule>
    <cfRule type="expression" dxfId="2133" priority="172">
      <formula>AND(R$9&gt;=8/24,R$9&lt;14/24)</formula>
    </cfRule>
    <cfRule type="expression" dxfId="2132" priority="173">
      <formula>R$9&lt;8/24</formula>
    </cfRule>
  </conditionalFormatting>
  <conditionalFormatting sqref="R47:AF47">
    <cfRule type="expression" dxfId="2131" priority="166">
      <formula>R$9&gt;=20/24</formula>
    </cfRule>
    <cfRule type="expression" dxfId="2130" priority="167">
      <formula>AND(R$9&gt;=14/24,R$9&lt;20/24)</formula>
    </cfRule>
    <cfRule type="expression" dxfId="2129" priority="168">
      <formula>AND(R$9&gt;=8/24,R$9&lt;14/24)</formula>
    </cfRule>
    <cfRule type="expression" dxfId="2128" priority="169">
      <formula>R$9&lt;8/24</formula>
    </cfRule>
  </conditionalFormatting>
  <conditionalFormatting sqref="S57:Z64 AA58:AF64">
    <cfRule type="expression" dxfId="2127" priority="162">
      <formula>S$9&gt;=20/24</formula>
    </cfRule>
    <cfRule type="expression" dxfId="2126" priority="163">
      <formula>AND(S$9&gt;=14/24,S$9&lt;20/24)</formula>
    </cfRule>
    <cfRule type="expression" dxfId="2125" priority="164">
      <formula>AND(S$9&gt;=8/24,S$9&lt;14/24)</formula>
    </cfRule>
    <cfRule type="expression" dxfId="2124" priority="165">
      <formula>S$9&lt;8/24</formula>
    </cfRule>
  </conditionalFormatting>
  <conditionalFormatting sqref="AA89:AF92">
    <cfRule type="expression" dxfId="2123" priority="158">
      <formula>AA$9&gt;=20/24</formula>
    </cfRule>
    <cfRule type="expression" dxfId="2122" priority="159">
      <formula>AND(AA$9&gt;=14/24,AA$9&lt;20/24)</formula>
    </cfRule>
    <cfRule type="expression" dxfId="2121" priority="160">
      <formula>AND(AA$9&gt;=8/24,AA$9&lt;14/24)</formula>
    </cfRule>
    <cfRule type="expression" dxfId="2120" priority="161">
      <formula>AA$9&lt;8/24</formula>
    </cfRule>
  </conditionalFormatting>
  <conditionalFormatting sqref="B59:E59 E60:E63 F59:F63 G59:R59">
    <cfRule type="expression" dxfId="2119" priority="154">
      <formula>B$9&gt;=20/24</formula>
    </cfRule>
    <cfRule type="expression" dxfId="2118" priority="155">
      <formula>AND(B$9&gt;=14/24,B$9&lt;20/24)</formula>
    </cfRule>
    <cfRule type="expression" dxfId="2117" priority="156">
      <formula>AND(B$9&gt;=8/24,B$9&lt;14/24)</formula>
    </cfRule>
    <cfRule type="expression" dxfId="2116" priority="157">
      <formula>B$9&lt;8/24</formula>
    </cfRule>
  </conditionalFormatting>
  <conditionalFormatting sqref="B89:K92">
    <cfRule type="expression" dxfId="2115" priority="150">
      <formula>B$9&gt;=20/24</formula>
    </cfRule>
    <cfRule type="expression" dxfId="2114" priority="151">
      <formula>AND(B$9&gt;=14/24,B$9&lt;20/24)</formula>
    </cfRule>
    <cfRule type="expression" dxfId="2113" priority="152">
      <formula>AND(B$9&gt;=8/24,B$9&lt;14/24)</formula>
    </cfRule>
    <cfRule type="expression" dxfId="2112" priority="153">
      <formula>B$9&lt;8/24</formula>
    </cfRule>
  </conditionalFormatting>
  <conditionalFormatting sqref="L89:R92">
    <cfRule type="expression" dxfId="2111" priority="146">
      <formula>L$9&gt;=20/24</formula>
    </cfRule>
    <cfRule type="expression" dxfId="2110" priority="147">
      <formula>AND(L$9&gt;=14/24,L$9&lt;20/24)</formula>
    </cfRule>
    <cfRule type="expression" dxfId="2109" priority="148">
      <formula>AND(L$9&gt;=8/24,L$9&lt;14/24)</formula>
    </cfRule>
    <cfRule type="expression" dxfId="2108" priority="149">
      <formula>L$9&lt;8/24</formula>
    </cfRule>
  </conditionalFormatting>
  <conditionalFormatting sqref="S89:Z92">
    <cfRule type="expression" dxfId="2107" priority="142">
      <formula>S$9&gt;=20/24</formula>
    </cfRule>
    <cfRule type="expression" dxfId="2106" priority="143">
      <formula>AND(S$9&gt;=14/24,S$9&lt;20/24)</formula>
    </cfRule>
    <cfRule type="expression" dxfId="2105" priority="144">
      <formula>AND(S$9&gt;=8/24,S$9&lt;14/24)</formula>
    </cfRule>
    <cfRule type="expression" dxfId="2104" priority="145">
      <formula>S$9&lt;8/24</formula>
    </cfRule>
  </conditionalFormatting>
  <conditionalFormatting sqref="B12:K14 B16:K17 B19:K19 B21:K23 B29:K29 S23:AF23 S16:AF16 S12:AF14 B34:AF53">
    <cfRule type="expression" dxfId="2103" priority="141">
      <formula>B12&gt;$AG12</formula>
    </cfRule>
  </conditionalFormatting>
  <conditionalFormatting sqref="T202:AX202">
    <cfRule type="expression" dxfId="2102" priority="137">
      <formula>T$9&gt;=20/24</formula>
    </cfRule>
    <cfRule type="expression" dxfId="2101" priority="138">
      <formula>AND(T$9&gt;=14/24,T$9&lt;20/24)</formula>
    </cfRule>
    <cfRule type="expression" dxfId="2100" priority="139">
      <formula>AND(T$9&gt;=8/24,T$9&lt;14/24)</formula>
    </cfRule>
    <cfRule type="expression" dxfId="2099" priority="140">
      <formula>T$9&lt;8/24</formula>
    </cfRule>
  </conditionalFormatting>
  <conditionalFormatting sqref="A12:A14 A94:A100 A16:A17 A21:A31 A106:A143 A102:A104 A146:A190 A19 A33:A92">
    <cfRule type="expression" dxfId="2098" priority="136">
      <formula>$AH12=0</formula>
    </cfRule>
  </conditionalFormatting>
  <conditionalFormatting sqref="AA93:AF93">
    <cfRule type="expression" dxfId="2097" priority="132">
      <formula>AA$9&gt;=20/24</formula>
    </cfRule>
    <cfRule type="expression" dxfId="2096" priority="133">
      <formula>AND(AA$9&gt;=14/24,AA$9&lt;20/24)</formula>
    </cfRule>
    <cfRule type="expression" dxfId="2095" priority="134">
      <formula>AND(AA$9&gt;=8/24,AA$9&lt;14/24)</formula>
    </cfRule>
    <cfRule type="expression" dxfId="2094" priority="135">
      <formula>AA$9&lt;8/24</formula>
    </cfRule>
  </conditionalFormatting>
  <conditionalFormatting sqref="B93:K93">
    <cfRule type="expression" dxfId="2093" priority="128">
      <formula>B$9&gt;=20/24</formula>
    </cfRule>
    <cfRule type="expression" dxfId="2092" priority="129">
      <formula>AND(B$9&gt;=14/24,B$9&lt;20/24)</formula>
    </cfRule>
    <cfRule type="expression" dxfId="2091" priority="130">
      <formula>AND(B$9&gt;=8/24,B$9&lt;14/24)</formula>
    </cfRule>
    <cfRule type="expression" dxfId="2090" priority="131">
      <formula>B$9&lt;8/24</formula>
    </cfRule>
  </conditionalFormatting>
  <conditionalFormatting sqref="L93:R93">
    <cfRule type="expression" dxfId="2089" priority="124">
      <formula>L$9&gt;=20/24</formula>
    </cfRule>
    <cfRule type="expression" dxfId="2088" priority="125">
      <formula>AND(L$9&gt;=14/24,L$9&lt;20/24)</formula>
    </cfRule>
    <cfRule type="expression" dxfId="2087" priority="126">
      <formula>AND(L$9&gt;=8/24,L$9&lt;14/24)</formula>
    </cfRule>
    <cfRule type="expression" dxfId="2086" priority="127">
      <formula>L$9&lt;8/24</formula>
    </cfRule>
  </conditionalFormatting>
  <conditionalFormatting sqref="S93:Z93">
    <cfRule type="expression" dxfId="2085" priority="120">
      <formula>S$9&gt;=20/24</formula>
    </cfRule>
    <cfRule type="expression" dxfId="2084" priority="121">
      <formula>AND(S$9&gt;=14/24,S$9&lt;20/24)</formula>
    </cfRule>
    <cfRule type="expression" dxfId="2083" priority="122">
      <formula>AND(S$9&gt;=8/24,S$9&lt;14/24)</formula>
    </cfRule>
    <cfRule type="expression" dxfId="2082" priority="123">
      <formula>S$9&lt;8/24</formula>
    </cfRule>
  </conditionalFormatting>
  <conditionalFormatting sqref="A93">
    <cfRule type="expression" dxfId="2081" priority="119">
      <formula>$AH93=0</formula>
    </cfRule>
  </conditionalFormatting>
  <conditionalFormatting sqref="B24:C28 B30:AF31">
    <cfRule type="expression" dxfId="2080" priority="115">
      <formula>B$9&gt;=20/24</formula>
    </cfRule>
    <cfRule type="expression" dxfId="2079" priority="116">
      <formula>AND(B$9&gt;=14/24,B$9&lt;20/24)</formula>
    </cfRule>
    <cfRule type="expression" dxfId="2078" priority="117">
      <formula>AND(B$9&gt;=8/24,B$9&lt;14/24)</formula>
    </cfRule>
    <cfRule type="expression" dxfId="2077" priority="118">
      <formula>B$9&lt;8/24</formula>
    </cfRule>
  </conditionalFormatting>
  <conditionalFormatting sqref="B24:C28 B33:AF33 B30:AF31">
    <cfRule type="expression" dxfId="2076" priority="114">
      <formula>B24&gt;$AG24</formula>
    </cfRule>
  </conditionalFormatting>
  <conditionalFormatting sqref="B33:AF33">
    <cfRule type="expression" dxfId="2075" priority="110">
      <formula>B$9&gt;=20/24</formula>
    </cfRule>
    <cfRule type="expression" dxfId="2074" priority="111">
      <formula>AND(B$9&gt;=14/24,B$9&lt;20/24)</formula>
    </cfRule>
    <cfRule type="expression" dxfId="2073" priority="112">
      <formula>AND(B$9&gt;=8/24,B$9&lt;14/24)</formula>
    </cfRule>
    <cfRule type="expression" dxfId="2072" priority="113">
      <formula>B$9&lt;8/24</formula>
    </cfRule>
  </conditionalFormatting>
  <conditionalFormatting sqref="D24:K28">
    <cfRule type="expression" dxfId="2071" priority="106">
      <formula>D$9&gt;=20/24</formula>
    </cfRule>
    <cfRule type="expression" dxfId="2070" priority="107">
      <formula>AND(D$9&gt;=14/24,D$9&lt;20/24)</formula>
    </cfRule>
    <cfRule type="expression" dxfId="2069" priority="108">
      <formula>AND(D$9&gt;=8/24,D$9&lt;14/24)</formula>
    </cfRule>
    <cfRule type="expression" dxfId="2068" priority="109">
      <formula>D$9&lt;8/24</formula>
    </cfRule>
  </conditionalFormatting>
  <conditionalFormatting sqref="D24:K28">
    <cfRule type="expression" dxfId="2067" priority="105">
      <formula>D24&gt;$AG24</formula>
    </cfRule>
  </conditionalFormatting>
  <conditionalFormatting sqref="C60:D62 D63 C64:F64 G60:K64 L60:R63">
    <cfRule type="expression" dxfId="2066" priority="101">
      <formula>C$9&gt;=20/24</formula>
    </cfRule>
    <cfRule type="expression" dxfId="2065" priority="102">
      <formula>AND(C$9&gt;=14/24,C$9&lt;20/24)</formula>
    </cfRule>
    <cfRule type="expression" dxfId="2064" priority="103">
      <formula>AND(C$9&gt;=8/24,C$9&lt;14/24)</formula>
    </cfRule>
    <cfRule type="expression" dxfId="2063" priority="104">
      <formula>C$9&lt;8/24</formula>
    </cfRule>
  </conditionalFormatting>
  <conditionalFormatting sqref="L64">
    <cfRule type="expression" dxfId="2062" priority="97">
      <formula>L$9&gt;=20/24</formula>
    </cfRule>
    <cfRule type="expression" dxfId="2061" priority="98">
      <formula>AND(L$9&gt;=14/24,L$9&lt;20/24)</formula>
    </cfRule>
    <cfRule type="expression" dxfId="2060" priority="99">
      <formula>AND(L$9&gt;=8/24,L$9&lt;14/24)</formula>
    </cfRule>
    <cfRule type="expression" dxfId="2059" priority="100">
      <formula>L$9&lt;8/24</formula>
    </cfRule>
  </conditionalFormatting>
  <conditionalFormatting sqref="AL15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U15:AF15">
    <cfRule type="expression" dxfId="2058" priority="92">
      <formula>U$9&gt;=20/24</formula>
    </cfRule>
    <cfRule type="expression" dxfId="2057" priority="93">
      <formula>AND(U$9&gt;=14/24,U$9&lt;20/24)</formula>
    </cfRule>
    <cfRule type="expression" dxfId="2056" priority="94">
      <formula>AND(U$9&gt;=8/24,U$9&lt;14/24)</formula>
    </cfRule>
    <cfRule type="expression" dxfId="2055" priority="95">
      <formula>U$9&lt;8/24</formula>
    </cfRule>
  </conditionalFormatting>
  <conditionalFormatting sqref="S15:T15">
    <cfRule type="expression" dxfId="2054" priority="84">
      <formula>S$9&gt;=20/24</formula>
    </cfRule>
    <cfRule type="expression" dxfId="2053" priority="85">
      <formula>AND(S$9&gt;=14/24,S$9&lt;20/24)</formula>
    </cfRule>
    <cfRule type="expression" dxfId="2052" priority="86">
      <formula>AND(S$9&gt;=8/24,S$9&lt;14/24)</formula>
    </cfRule>
    <cfRule type="expression" dxfId="2051" priority="87">
      <formula>S$9&lt;8/24</formula>
    </cfRule>
  </conditionalFormatting>
  <conditionalFormatting sqref="B15:K15 S15:AF15">
    <cfRule type="expression" dxfId="2050" priority="83">
      <formula>B15&gt;$AG15</formula>
    </cfRule>
  </conditionalFormatting>
  <conditionalFormatting sqref="A15">
    <cfRule type="expression" dxfId="2049" priority="82">
      <formula>$AH15=0</formula>
    </cfRule>
  </conditionalFormatting>
  <conditionalFormatting sqref="AL20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B20:K20">
    <cfRule type="expression" dxfId="2048" priority="76">
      <formula>B20&gt;$AG20</formula>
    </cfRule>
  </conditionalFormatting>
  <conditionalFormatting sqref="A20">
    <cfRule type="expression" dxfId="2047" priority="75">
      <formula>$AH20=0</formula>
    </cfRule>
  </conditionalFormatting>
  <conditionalFormatting sqref="A105">
    <cfRule type="expression" dxfId="2046" priority="74">
      <formula>$AH105=0</formula>
    </cfRule>
  </conditionalFormatting>
  <conditionalFormatting sqref="A101">
    <cfRule type="expression" dxfId="2045" priority="73">
      <formula>$AH101=0</formula>
    </cfRule>
  </conditionalFormatting>
  <conditionalFormatting sqref="A144:A145">
    <cfRule type="expression" dxfId="2044" priority="72">
      <formula>$AH144=0</formula>
    </cfRule>
  </conditionalFormatting>
  <conditionalFormatting sqref="AL18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B18:K18">
    <cfRule type="expression" dxfId="2043" priority="66">
      <formula>B18&gt;$AG18</formula>
    </cfRule>
  </conditionalFormatting>
  <conditionalFormatting sqref="A18">
    <cfRule type="expression" dxfId="2042" priority="65">
      <formula>$AH18=0</formula>
    </cfRule>
  </conditionalFormatting>
  <conditionalFormatting sqref="AL11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B11:K11">
    <cfRule type="expression" dxfId="2041" priority="59">
      <formula>B11&gt;$AG11</formula>
    </cfRule>
  </conditionalFormatting>
  <conditionalFormatting sqref="A11">
    <cfRule type="expression" dxfId="2040" priority="58">
      <formula>$AH11=0</formula>
    </cfRule>
  </conditionalFormatting>
  <conditionalFormatting sqref="M32:Q32">
    <cfRule type="expression" dxfId="2039" priority="54">
      <formula>M$9&gt;=20/24</formula>
    </cfRule>
    <cfRule type="expression" dxfId="2038" priority="55">
      <formula>AND(M$9&gt;=14/24,M$9&lt;20/24)</formula>
    </cfRule>
    <cfRule type="expression" dxfId="2037" priority="56">
      <formula>AND(M$9&gt;=8/24,M$9&lt;14/24)</formula>
    </cfRule>
    <cfRule type="expression" dxfId="2036" priority="57">
      <formula>M$9&lt;8/24</formula>
    </cfRule>
  </conditionalFormatting>
  <conditionalFormatting sqref="R32:AF32">
    <cfRule type="expression" dxfId="2035" priority="50">
      <formula>R$9&gt;=20/24</formula>
    </cfRule>
    <cfRule type="expression" dxfId="2034" priority="51">
      <formula>AND(R$9&gt;=14/24,R$9&lt;20/24)</formula>
    </cfRule>
    <cfRule type="expression" dxfId="2033" priority="52">
      <formula>AND(R$9&gt;=8/24,R$9&lt;14/24)</formula>
    </cfRule>
    <cfRule type="expression" dxfId="2032" priority="53">
      <formula>R$9&lt;8/24</formula>
    </cfRule>
  </conditionalFormatting>
  <conditionalFormatting sqref="M32:AF32">
    <cfRule type="expression" dxfId="2031" priority="49">
      <formula>M32&gt;$AG32</formula>
    </cfRule>
  </conditionalFormatting>
  <conditionalFormatting sqref="A32">
    <cfRule type="expression" dxfId="2030" priority="48">
      <formula>$AH32=0</formula>
    </cfRule>
  </conditionalFormatting>
  <conditionalFormatting sqref="B32:L32">
    <cfRule type="expression" dxfId="2029" priority="44">
      <formula>B$9&gt;=20/24</formula>
    </cfRule>
    <cfRule type="expression" dxfId="2028" priority="45">
      <formula>AND(B$9&gt;=14/24,B$9&lt;20/24)</formula>
    </cfRule>
    <cfRule type="expression" dxfId="2027" priority="46">
      <formula>AND(B$9&gt;=8/24,B$9&lt;14/24)</formula>
    </cfRule>
    <cfRule type="expression" dxfId="2026" priority="47">
      <formula>B$9&lt;8/24</formula>
    </cfRule>
  </conditionalFormatting>
  <conditionalFormatting sqref="B32:L32">
    <cfRule type="expression" dxfId="2025" priority="43">
      <formula>B32&gt;$AG32</formula>
    </cfRule>
  </conditionalFormatting>
  <conditionalFormatting sqref="AG48">
    <cfRule type="expression" dxfId="2024" priority="42">
      <formula>AG48&gt;$AG48</formula>
    </cfRule>
  </conditionalFormatting>
  <conditionalFormatting sqref="L12:R14 L16:R17 L21:R29 S17:AF17 S21:AF22 L19:AF19 S24:AF29">
    <cfRule type="expression" dxfId="2023" priority="38">
      <formula>L$9&gt;=20/24</formula>
    </cfRule>
    <cfRule type="expression" dxfId="2022" priority="39">
      <formula>AND(L$9&gt;=14/24,L$9&lt;20/24)</formula>
    </cfRule>
    <cfRule type="expression" dxfId="2021" priority="40">
      <formula>AND(L$9&gt;=8/24,L$9&lt;14/24)</formula>
    </cfRule>
    <cfRule type="expression" dxfId="2020" priority="41">
      <formula>L$9&lt;8/24</formula>
    </cfRule>
  </conditionalFormatting>
  <conditionalFormatting sqref="L21:R29 L16:R17 L12:R14 S21:AF22 L19:AF19 S17:AF17 S24:AF29">
    <cfRule type="expression" dxfId="2019" priority="37">
      <formula>L12&gt;$AG12</formula>
    </cfRule>
  </conditionalFormatting>
  <conditionalFormatting sqref="L15:R15">
    <cfRule type="expression" dxfId="2018" priority="33">
      <formula>L$9&gt;=20/24</formula>
    </cfRule>
    <cfRule type="expression" dxfId="2017" priority="34">
      <formula>AND(L$9&gt;=14/24,L$9&lt;20/24)</formula>
    </cfRule>
    <cfRule type="expression" dxfId="2016" priority="35">
      <formula>AND(L$9&gt;=8/24,L$9&lt;14/24)</formula>
    </cfRule>
    <cfRule type="expression" dxfId="2015" priority="36">
      <formula>L$9&lt;8/24</formula>
    </cfRule>
  </conditionalFormatting>
  <conditionalFormatting sqref="L15:R15">
    <cfRule type="expression" dxfId="2014" priority="32">
      <formula>L15&gt;$AG15</formula>
    </cfRule>
  </conditionalFormatting>
  <conditionalFormatting sqref="L20:AF20">
    <cfRule type="expression" dxfId="2013" priority="28">
      <formula>L$9&gt;=20/24</formula>
    </cfRule>
    <cfRule type="expression" dxfId="2012" priority="29">
      <formula>AND(L$9&gt;=14/24,L$9&lt;20/24)</formula>
    </cfRule>
    <cfRule type="expression" dxfId="2011" priority="30">
      <formula>AND(L$9&gt;=8/24,L$9&lt;14/24)</formula>
    </cfRule>
    <cfRule type="expression" dxfId="2010" priority="31">
      <formula>L$9&lt;8/24</formula>
    </cfRule>
  </conditionalFormatting>
  <conditionalFormatting sqref="L20:AF20">
    <cfRule type="expression" dxfId="2009" priority="27">
      <formula>L20&gt;$AG20</formula>
    </cfRule>
  </conditionalFormatting>
  <conditionalFormatting sqref="L18:AF18">
    <cfRule type="expression" dxfId="2008" priority="23">
      <formula>L$9&gt;=20/24</formula>
    </cfRule>
    <cfRule type="expression" dxfId="2007" priority="24">
      <formula>AND(L$9&gt;=14/24,L$9&lt;20/24)</formula>
    </cfRule>
    <cfRule type="expression" dxfId="2006" priority="25">
      <formula>AND(L$9&gt;=8/24,L$9&lt;14/24)</formula>
    </cfRule>
    <cfRule type="expression" dxfId="2005" priority="26">
      <formula>L$9&lt;8/24</formula>
    </cfRule>
  </conditionalFormatting>
  <conditionalFormatting sqref="L18:AF18">
    <cfRule type="expression" dxfId="2004" priority="22">
      <formula>L18&gt;$AG18</formula>
    </cfRule>
  </conditionalFormatting>
  <conditionalFormatting sqref="L11:N11">
    <cfRule type="expression" dxfId="2003" priority="18">
      <formula>L$9&gt;=20/24</formula>
    </cfRule>
    <cfRule type="expression" dxfId="2002" priority="19">
      <formula>AND(L$9&gt;=14/24,L$9&lt;20/24)</formula>
    </cfRule>
    <cfRule type="expression" dxfId="2001" priority="20">
      <formula>AND(L$9&gt;=8/24,L$9&lt;14/24)</formula>
    </cfRule>
    <cfRule type="expression" dxfId="2000" priority="21">
      <formula>L$9&lt;8/24</formula>
    </cfRule>
  </conditionalFormatting>
  <conditionalFormatting sqref="L11:N11">
    <cfRule type="expression" dxfId="1999" priority="17">
      <formula>L11&gt;$AG11</formula>
    </cfRule>
  </conditionalFormatting>
  <conditionalFormatting sqref="AA11:AF11">
    <cfRule type="expression" dxfId="1998" priority="16">
      <formula>AA11&gt;$AG11</formula>
    </cfRule>
  </conditionalFormatting>
  <conditionalFormatting sqref="U11:Z11">
    <cfRule type="expression" dxfId="1997" priority="11">
      <formula>U$9&gt;=20/24</formula>
    </cfRule>
    <cfRule type="expression" dxfId="1996" priority="12">
      <formula>AND(U$9&gt;=14/24,U$9&lt;20/24)</formula>
    </cfRule>
    <cfRule type="expression" dxfId="1995" priority="13">
      <formula>AND(U$9&gt;=8/24,U$9&lt;14/24)</formula>
    </cfRule>
    <cfRule type="expression" dxfId="1994" priority="14">
      <formula>U$9&lt;8/24</formula>
    </cfRule>
  </conditionalFormatting>
  <conditionalFormatting sqref="S11:Z11">
    <cfRule type="expression" dxfId="1993" priority="7">
      <formula>S$9&gt;=20/24</formula>
    </cfRule>
    <cfRule type="expression" dxfId="1992" priority="8">
      <formula>AND(S$9&gt;=14/24,S$9&lt;20/24)</formula>
    </cfRule>
    <cfRule type="expression" dxfId="1991" priority="9">
      <formula>AND(S$9&gt;=8/24,S$9&lt;14/24)</formula>
    </cfRule>
    <cfRule type="expression" dxfId="1990" priority="10">
      <formula>S$9&lt;8/24</formula>
    </cfRule>
  </conditionalFormatting>
  <conditionalFormatting sqref="S11:Z11">
    <cfRule type="expression" dxfId="1989" priority="6">
      <formula>S11&gt;$AG11</formula>
    </cfRule>
  </conditionalFormatting>
  <conditionalFormatting sqref="O11:R11">
    <cfRule type="expression" dxfId="1988" priority="2">
      <formula>O$9&gt;=20/24</formula>
    </cfRule>
    <cfRule type="expression" dxfId="1987" priority="3">
      <formula>AND(O$9&gt;=14/24,O$9&lt;20/24)</formula>
    </cfRule>
    <cfRule type="expression" dxfId="1986" priority="4">
      <formula>AND(O$9&gt;=8/24,O$9&lt;14/24)</formula>
    </cfRule>
    <cfRule type="expression" dxfId="1985" priority="5">
      <formula>O$9&lt;8/24</formula>
    </cfRule>
  </conditionalFormatting>
  <conditionalFormatting sqref="O11:R11">
    <cfRule type="expression" dxfId="1984" priority="1">
      <formula>O11&gt;$AG11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Z16" sqref="Z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24</v>
      </c>
      <c r="D4" s="257">
        <f ca="1">IFERROR(DATE(2021,5,14)+C4,"")</f>
        <v>44354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312.39999999999998</v>
      </c>
      <c r="C5" s="32">
        <f t="shared" ref="C5:AF5" si="0">C65</f>
        <v>289.38</v>
      </c>
      <c r="D5" s="32">
        <f t="shared" si="0"/>
        <v>321.68</v>
      </c>
      <c r="E5" s="32">
        <f t="shared" si="0"/>
        <v>379.1</v>
      </c>
      <c r="F5" s="32">
        <f t="shared" si="0"/>
        <v>303.10000000000002</v>
      </c>
      <c r="G5" s="32">
        <f t="shared" si="0"/>
        <v>288.2</v>
      </c>
      <c r="H5" s="32">
        <f t="shared" si="0"/>
        <v>296.2</v>
      </c>
      <c r="I5" s="32">
        <f t="shared" si="0"/>
        <v>350</v>
      </c>
      <c r="J5" s="32">
        <f t="shared" si="0"/>
        <v>336.7</v>
      </c>
      <c r="K5" s="32">
        <f t="shared" si="0"/>
        <v>425.8</v>
      </c>
      <c r="L5" s="32">
        <f t="shared" si="0"/>
        <v>423.7</v>
      </c>
      <c r="M5" s="32">
        <f t="shared" si="0"/>
        <v>381.9</v>
      </c>
      <c r="N5" s="32">
        <f t="shared" si="0"/>
        <v>417.4</v>
      </c>
      <c r="O5" s="32">
        <f t="shared" si="0"/>
        <v>417.4</v>
      </c>
      <c r="P5" s="32">
        <f t="shared" si="0"/>
        <v>431.20000000000005</v>
      </c>
      <c r="Q5" s="32">
        <f t="shared" si="0"/>
        <v>388.1</v>
      </c>
      <c r="R5" s="32">
        <f t="shared" si="0"/>
        <v>428.2</v>
      </c>
      <c r="S5" s="32">
        <f t="shared" si="0"/>
        <v>402.29999999999995</v>
      </c>
      <c r="T5" s="32">
        <f t="shared" si="0"/>
        <v>389.7</v>
      </c>
      <c r="U5" s="32">
        <f t="shared" si="0"/>
        <v>310.60000000000002</v>
      </c>
      <c r="V5" s="32">
        <f t="shared" si="0"/>
        <v>312.7</v>
      </c>
      <c r="W5" s="32">
        <f t="shared" si="0"/>
        <v>273.01</v>
      </c>
      <c r="X5" s="32">
        <f t="shared" si="0"/>
        <v>281.58</v>
      </c>
      <c r="Y5" s="32">
        <f t="shared" si="0"/>
        <v>265</v>
      </c>
      <c r="Z5" s="32">
        <f t="shared" si="0"/>
        <v>414.76</v>
      </c>
      <c r="AA5" s="32">
        <f t="shared" si="0"/>
        <v>444.7</v>
      </c>
      <c r="AB5" s="32">
        <f t="shared" si="0"/>
        <v>420.40000000000003</v>
      </c>
      <c r="AC5" s="32">
        <f t="shared" si="0"/>
        <v>384</v>
      </c>
      <c r="AD5" s="32">
        <f t="shared" si="0"/>
        <v>317.10000000000002</v>
      </c>
      <c r="AE5" s="32">
        <f t="shared" si="0"/>
        <v>258.29999999999995</v>
      </c>
      <c r="AF5" s="32">
        <f t="shared" si="0"/>
        <v>232.6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7"/>
      <c r="E6" s="247"/>
      <c r="F6" s="247"/>
      <c r="G6" s="247"/>
      <c r="H6" s="247"/>
      <c r="I6" s="247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1127MW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Load=983</v>
      </c>
      <c r="B7" s="36">
        <f t="shared" ref="B7:AF7" si="1">B71</f>
        <v>1154.04</v>
      </c>
      <c r="C7" s="36">
        <f t="shared" si="1"/>
        <v>1107.7199999999998</v>
      </c>
      <c r="D7" s="36">
        <f t="shared" si="1"/>
        <v>1138.42</v>
      </c>
      <c r="E7" s="36">
        <f t="shared" si="1"/>
        <v>1092.44</v>
      </c>
      <c r="F7" s="36">
        <f t="shared" si="1"/>
        <v>1019.44</v>
      </c>
      <c r="G7" s="36">
        <f t="shared" si="1"/>
        <v>1001.9399999999999</v>
      </c>
      <c r="H7" s="36">
        <f t="shared" si="1"/>
        <v>983.43999999999994</v>
      </c>
      <c r="I7" s="36">
        <f t="shared" si="1"/>
        <v>1035.44</v>
      </c>
      <c r="J7" s="36">
        <f t="shared" si="1"/>
        <v>1054.94</v>
      </c>
      <c r="K7" s="36">
        <f t="shared" si="1"/>
        <v>1099.24</v>
      </c>
      <c r="L7" s="36">
        <f>L71</f>
        <v>1079.74</v>
      </c>
      <c r="M7" s="36">
        <f t="shared" si="1"/>
        <v>1126.6399999999999</v>
      </c>
      <c r="N7" s="36">
        <f t="shared" si="1"/>
        <v>1140.8399999999999</v>
      </c>
      <c r="O7" s="36">
        <f t="shared" si="1"/>
        <v>1197.1399999999999</v>
      </c>
      <c r="P7" s="36">
        <f t="shared" si="1"/>
        <v>1215.3399999999999</v>
      </c>
      <c r="Q7" s="36">
        <f t="shared" si="1"/>
        <v>1177.3399999999999</v>
      </c>
      <c r="R7" s="36">
        <f t="shared" si="1"/>
        <v>1205.6399999999999</v>
      </c>
      <c r="S7" s="36">
        <f t="shared" si="1"/>
        <v>1189.1399999999999</v>
      </c>
      <c r="T7" s="36">
        <f t="shared" si="1"/>
        <v>1169.44</v>
      </c>
      <c r="U7" s="36">
        <f t="shared" si="1"/>
        <v>1110.6399999999999</v>
      </c>
      <c r="V7" s="36">
        <f t="shared" si="1"/>
        <v>1092.74</v>
      </c>
      <c r="W7" s="36">
        <f t="shared" si="1"/>
        <v>1064.3499999999999</v>
      </c>
      <c r="X7" s="36">
        <f t="shared" si="1"/>
        <v>1112.6199999999999</v>
      </c>
      <c r="Y7" s="36">
        <f t="shared" si="1"/>
        <v>1127.7399999999998</v>
      </c>
      <c r="Z7" s="36">
        <f t="shared" si="1"/>
        <v>1275.5</v>
      </c>
      <c r="AA7" s="36">
        <f t="shared" si="1"/>
        <v>1307.54</v>
      </c>
      <c r="AB7" s="36">
        <f t="shared" si="1"/>
        <v>1282.54</v>
      </c>
      <c r="AC7" s="36">
        <f t="shared" si="1"/>
        <v>1247.74</v>
      </c>
      <c r="AD7" s="36">
        <f t="shared" si="1"/>
        <v>1177.44</v>
      </c>
      <c r="AE7" s="36">
        <f t="shared" si="1"/>
        <v>1116.7399999999998</v>
      </c>
      <c r="AF7" s="36">
        <f t="shared" si="1"/>
        <v>1090.44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9">
        <v>60</v>
      </c>
      <c r="M12" s="49">
        <v>59.4</v>
      </c>
      <c r="N12" s="49">
        <v>60.3</v>
      </c>
      <c r="O12" s="49">
        <v>60.6</v>
      </c>
      <c r="P12" s="49">
        <v>59.4</v>
      </c>
      <c r="Q12" s="49">
        <v>58.8</v>
      </c>
      <c r="R12" s="49">
        <v>60</v>
      </c>
      <c r="S12" s="49">
        <v>59.4</v>
      </c>
      <c r="T12" s="49">
        <v>59.4</v>
      </c>
      <c r="U12" s="49">
        <v>59.4</v>
      </c>
      <c r="V12" s="49">
        <v>59.4</v>
      </c>
      <c r="W12" s="49">
        <v>59.7</v>
      </c>
      <c r="X12" s="49">
        <v>59.7</v>
      </c>
      <c r="Y12" s="49">
        <v>61.9</v>
      </c>
      <c r="Z12" s="49">
        <v>62.1</v>
      </c>
      <c r="AA12" s="48">
        <v>61.7</v>
      </c>
      <c r="AB12" s="48">
        <v>61.6</v>
      </c>
      <c r="AC12" s="48">
        <v>61</v>
      </c>
      <c r="AD12" s="48">
        <v>59.3</v>
      </c>
      <c r="AE12" s="48">
        <v>58.4</v>
      </c>
      <c r="AF12" s="48">
        <v>55.3</v>
      </c>
      <c r="AG12" s="51">
        <v>60</v>
      </c>
      <c r="AH12" s="52">
        <f>MAX(B12:AF12)</f>
        <v>62.1</v>
      </c>
      <c r="AI12" s="53">
        <f>MIN(B12:AF12)</f>
        <v>55.3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45.8</v>
      </c>
      <c r="C14" s="56">
        <v>45.8</v>
      </c>
      <c r="D14" s="56">
        <v>45.2</v>
      </c>
      <c r="E14" s="56">
        <v>45.2</v>
      </c>
      <c r="F14" s="56">
        <v>45</v>
      </c>
      <c r="G14" s="56">
        <v>45</v>
      </c>
      <c r="H14" s="56">
        <v>45</v>
      </c>
      <c r="I14" s="56">
        <v>45</v>
      </c>
      <c r="J14" s="56">
        <v>45</v>
      </c>
      <c r="K14" s="56">
        <v>45</v>
      </c>
      <c r="L14" s="49">
        <v>45</v>
      </c>
      <c r="M14" s="49">
        <v>45.6</v>
      </c>
      <c r="N14" s="49">
        <v>45.2</v>
      </c>
      <c r="O14" s="49">
        <v>45.2</v>
      </c>
      <c r="P14" s="49">
        <v>45.7</v>
      </c>
      <c r="Q14" s="49">
        <v>45.2</v>
      </c>
      <c r="R14" s="49">
        <v>45.9</v>
      </c>
      <c r="S14" s="49">
        <v>45.9</v>
      </c>
      <c r="T14" s="49">
        <v>45.4</v>
      </c>
      <c r="U14" s="49">
        <v>45.4</v>
      </c>
      <c r="V14" s="49">
        <v>45.4</v>
      </c>
      <c r="W14" s="49">
        <v>46.5</v>
      </c>
      <c r="X14" s="49">
        <v>46.5</v>
      </c>
      <c r="Y14" s="49">
        <v>46.5</v>
      </c>
      <c r="Z14" s="49">
        <v>44.3</v>
      </c>
      <c r="AA14" s="56">
        <v>44.3</v>
      </c>
      <c r="AB14" s="56">
        <v>44.7</v>
      </c>
      <c r="AC14" s="56">
        <v>46.8</v>
      </c>
      <c r="AD14" s="56">
        <v>45</v>
      </c>
      <c r="AE14" s="56">
        <v>44.5</v>
      </c>
      <c r="AF14" s="56">
        <v>45.8</v>
      </c>
      <c r="AG14" s="59">
        <v>45</v>
      </c>
      <c r="AH14" s="52">
        <f t="shared" si="2"/>
        <v>46.8</v>
      </c>
      <c r="AI14" s="53">
        <f t="shared" si="3"/>
        <v>44.3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28</v>
      </c>
      <c r="C15" s="56">
        <v>0</v>
      </c>
      <c r="D15" s="56">
        <v>0</v>
      </c>
      <c r="E15" s="56">
        <v>0</v>
      </c>
      <c r="F15" s="56">
        <v>10</v>
      </c>
      <c r="G15" s="56">
        <v>21</v>
      </c>
      <c r="H15" s="56">
        <v>21</v>
      </c>
      <c r="I15" s="56">
        <v>21</v>
      </c>
      <c r="J15" s="56">
        <v>21</v>
      </c>
      <c r="K15" s="56">
        <v>21</v>
      </c>
      <c r="L15" s="49">
        <v>21</v>
      </c>
      <c r="M15" s="49">
        <v>21</v>
      </c>
      <c r="N15" s="49">
        <v>0</v>
      </c>
      <c r="O15" s="49">
        <v>21</v>
      </c>
      <c r="P15" s="49">
        <v>21</v>
      </c>
      <c r="Q15" s="49">
        <v>21</v>
      </c>
      <c r="R15" s="49">
        <v>21</v>
      </c>
      <c r="S15" s="49">
        <v>21</v>
      </c>
      <c r="T15" s="49">
        <v>21</v>
      </c>
      <c r="U15" s="49">
        <v>21</v>
      </c>
      <c r="V15" s="49">
        <v>21</v>
      </c>
      <c r="W15" s="49">
        <v>28</v>
      </c>
      <c r="X15" s="49">
        <v>28</v>
      </c>
      <c r="Y15" s="49">
        <v>28</v>
      </c>
      <c r="Z15" s="49">
        <v>28</v>
      </c>
      <c r="AA15" s="56">
        <v>28</v>
      </c>
      <c r="AB15" s="56">
        <v>28</v>
      </c>
      <c r="AC15" s="56">
        <v>28</v>
      </c>
      <c r="AD15" s="56">
        <v>28</v>
      </c>
      <c r="AE15" s="56">
        <v>28</v>
      </c>
      <c r="AF15" s="56">
        <v>28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0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0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7</v>
      </c>
      <c r="C20" s="48">
        <v>7</v>
      </c>
      <c r="D20" s="48">
        <v>7</v>
      </c>
      <c r="E20" s="48">
        <v>7</v>
      </c>
      <c r="F20" s="48">
        <v>7</v>
      </c>
      <c r="G20" s="48">
        <v>7</v>
      </c>
      <c r="H20" s="48">
        <v>7</v>
      </c>
      <c r="I20" s="48">
        <v>7</v>
      </c>
      <c r="J20" s="48">
        <v>7</v>
      </c>
      <c r="K20" s="48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0</v>
      </c>
      <c r="R20" s="49">
        <v>0</v>
      </c>
      <c r="S20" s="49">
        <v>0</v>
      </c>
      <c r="T20" s="49">
        <v>11.1</v>
      </c>
      <c r="U20" s="49">
        <v>11.1</v>
      </c>
      <c r="V20" s="49">
        <v>11.1</v>
      </c>
      <c r="W20" s="49">
        <v>11.1</v>
      </c>
      <c r="X20" s="49">
        <v>11.1</v>
      </c>
      <c r="Y20" s="49">
        <v>11.1</v>
      </c>
      <c r="Z20" s="49">
        <v>11.1</v>
      </c>
      <c r="AA20" s="48">
        <v>11.1</v>
      </c>
      <c r="AB20" s="48">
        <v>11.1</v>
      </c>
      <c r="AC20" s="48">
        <v>11.1</v>
      </c>
      <c r="AD20" s="48">
        <v>11.1</v>
      </c>
      <c r="AE20" s="48">
        <v>11.1</v>
      </c>
      <c r="AF20" s="48">
        <v>11.1</v>
      </c>
      <c r="AG20" s="234">
        <v>22.2</v>
      </c>
      <c r="AH20" s="52">
        <f t="shared" si="2"/>
        <v>11.1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6</v>
      </c>
      <c r="C22" s="56">
        <v>6</v>
      </c>
      <c r="D22" s="56">
        <v>6</v>
      </c>
      <c r="E22" s="56">
        <v>6</v>
      </c>
      <c r="F22" s="56">
        <v>6</v>
      </c>
      <c r="G22" s="56">
        <v>6</v>
      </c>
      <c r="H22" s="56">
        <v>6</v>
      </c>
      <c r="I22" s="56">
        <v>6</v>
      </c>
      <c r="J22" s="56">
        <v>6</v>
      </c>
      <c r="K22" s="56">
        <v>6</v>
      </c>
      <c r="L22" s="49">
        <v>6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6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19.399999999999999</v>
      </c>
      <c r="C23" s="56">
        <v>19.399999999999999</v>
      </c>
      <c r="D23" s="56">
        <v>19.399999999999999</v>
      </c>
      <c r="E23" s="56">
        <v>19.600000000000001</v>
      </c>
      <c r="F23" s="56">
        <v>19.7</v>
      </c>
      <c r="G23" s="56">
        <v>19.7</v>
      </c>
      <c r="H23" s="56">
        <v>19.7</v>
      </c>
      <c r="I23" s="56">
        <v>19.7</v>
      </c>
      <c r="J23" s="56">
        <v>19.7</v>
      </c>
      <c r="K23" s="56">
        <v>19.7</v>
      </c>
      <c r="L23" s="49">
        <v>19.7</v>
      </c>
      <c r="M23" s="49">
        <v>19.7</v>
      </c>
      <c r="N23" s="49">
        <v>19.8</v>
      </c>
      <c r="O23" s="49">
        <v>19.8</v>
      </c>
      <c r="P23" s="49">
        <v>19.8</v>
      </c>
      <c r="Q23" s="49">
        <v>19.8</v>
      </c>
      <c r="R23" s="49">
        <v>19.8</v>
      </c>
      <c r="S23" s="49">
        <v>19.8</v>
      </c>
      <c r="T23" s="49">
        <v>15.6</v>
      </c>
      <c r="U23" s="49">
        <v>15.6</v>
      </c>
      <c r="V23" s="49">
        <v>15.6</v>
      </c>
      <c r="W23" s="49">
        <v>15.6</v>
      </c>
      <c r="X23" s="49">
        <v>15.6</v>
      </c>
      <c r="Y23" s="49">
        <v>15.6</v>
      </c>
      <c r="Z23" s="49">
        <v>15.6</v>
      </c>
      <c r="AA23" s="49">
        <v>19.399999999999999</v>
      </c>
      <c r="AB23" s="49">
        <v>19.399999999999999</v>
      </c>
      <c r="AC23" s="49">
        <v>19.399999999999999</v>
      </c>
      <c r="AD23" s="49">
        <v>19.5</v>
      </c>
      <c r="AE23" s="49">
        <v>19.5</v>
      </c>
      <c r="AF23" s="49">
        <v>19.5</v>
      </c>
      <c r="AG23" s="59">
        <v>22</v>
      </c>
      <c r="AH23" s="52">
        <f t="shared" si="2"/>
        <v>19.8</v>
      </c>
      <c r="AI23" s="53">
        <f t="shared" si="3"/>
        <v>15.6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0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</v>
      </c>
      <c r="C25" s="49">
        <v>7</v>
      </c>
      <c r="D25" s="49">
        <v>7</v>
      </c>
      <c r="E25" s="49">
        <v>7</v>
      </c>
      <c r="F25" s="49">
        <v>7</v>
      </c>
      <c r="G25" s="49">
        <v>7</v>
      </c>
      <c r="H25" s="49">
        <v>7</v>
      </c>
      <c r="I25" s="49">
        <v>7</v>
      </c>
      <c r="J25" s="49">
        <v>7</v>
      </c>
      <c r="K25" s="49">
        <v>7</v>
      </c>
      <c r="L25" s="49">
        <v>7</v>
      </c>
      <c r="M25" s="49">
        <v>7.9</v>
      </c>
      <c r="N25" s="49">
        <v>7.9</v>
      </c>
      <c r="O25" s="49">
        <v>7.9</v>
      </c>
      <c r="P25" s="49">
        <v>7.9</v>
      </c>
      <c r="Q25" s="49">
        <v>7.9</v>
      </c>
      <c r="R25" s="49">
        <v>7.9</v>
      </c>
      <c r="S25" s="49">
        <v>7.9</v>
      </c>
      <c r="T25" s="49">
        <v>7.9</v>
      </c>
      <c r="U25" s="49">
        <v>7.9</v>
      </c>
      <c r="V25" s="49">
        <v>7.9</v>
      </c>
      <c r="W25" s="49">
        <v>7.9</v>
      </c>
      <c r="X25" s="49">
        <v>7.9</v>
      </c>
      <c r="Y25" s="49">
        <v>7.9</v>
      </c>
      <c r="Z25" s="49">
        <v>7.9</v>
      </c>
      <c r="AA25" s="49">
        <v>7.9</v>
      </c>
      <c r="AB25" s="49">
        <v>7.9</v>
      </c>
      <c r="AC25" s="49">
        <v>7.9</v>
      </c>
      <c r="AD25" s="49">
        <v>7.9</v>
      </c>
      <c r="AE25" s="49">
        <v>7.9</v>
      </c>
      <c r="AF25" s="49">
        <v>7.9</v>
      </c>
      <c r="AG25" s="59">
        <v>14.9</v>
      </c>
      <c r="AH25" s="52">
        <f t="shared" si="2"/>
        <v>7.9</v>
      </c>
      <c r="AI25" s="53">
        <f t="shared" si="3"/>
        <v>7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59">
        <v>13.6</v>
      </c>
      <c r="AH26" s="52">
        <f t="shared" si="2"/>
        <v>12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8</v>
      </c>
      <c r="C28" s="49">
        <v>8</v>
      </c>
      <c r="D28" s="49">
        <v>8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6.5</v>
      </c>
      <c r="C29" s="56">
        <v>6.5</v>
      </c>
      <c r="D29" s="56">
        <v>6.5</v>
      </c>
      <c r="E29" s="56">
        <v>6.5</v>
      </c>
      <c r="F29" s="56">
        <v>6.5</v>
      </c>
      <c r="G29" s="56">
        <v>6.5</v>
      </c>
      <c r="H29" s="56">
        <v>6.5</v>
      </c>
      <c r="I29" s="56">
        <v>6.5</v>
      </c>
      <c r="J29" s="56">
        <v>6.5</v>
      </c>
      <c r="K29" s="56">
        <v>6.5</v>
      </c>
      <c r="L29" s="56">
        <v>6.5</v>
      </c>
      <c r="M29" s="56">
        <v>6.5</v>
      </c>
      <c r="N29" s="56">
        <v>6.5</v>
      </c>
      <c r="O29" s="56">
        <v>6.5</v>
      </c>
      <c r="P29" s="56">
        <v>6.5</v>
      </c>
      <c r="Q29" s="56">
        <v>6.5</v>
      </c>
      <c r="R29" s="56">
        <v>6.5</v>
      </c>
      <c r="S29" s="56">
        <v>6.5</v>
      </c>
      <c r="T29" s="56">
        <v>6.5</v>
      </c>
      <c r="U29" s="56">
        <v>6.5</v>
      </c>
      <c r="V29" s="56">
        <v>6.5</v>
      </c>
      <c r="W29" s="56">
        <v>6.5</v>
      </c>
      <c r="X29" s="56">
        <v>6.5</v>
      </c>
      <c r="Y29" s="56">
        <v>6.5</v>
      </c>
      <c r="Z29" s="56">
        <v>6.5</v>
      </c>
      <c r="AA29" s="49">
        <v>6.5</v>
      </c>
      <c r="AB29" s="49">
        <v>6.5</v>
      </c>
      <c r="AC29" s="49">
        <v>6.5</v>
      </c>
      <c r="AD29" s="49">
        <v>6.5</v>
      </c>
      <c r="AE29" s="49">
        <v>6.5</v>
      </c>
      <c r="AF29" s="49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68</v>
      </c>
      <c r="C34" s="56">
        <v>62</v>
      </c>
      <c r="D34" s="56">
        <v>56.3</v>
      </c>
      <c r="E34" s="56">
        <v>34.799999999999997</v>
      </c>
      <c r="F34" s="56">
        <v>83.7</v>
      </c>
      <c r="G34" s="56">
        <v>99.2</v>
      </c>
      <c r="H34" s="56">
        <v>96.8</v>
      </c>
      <c r="I34" s="56">
        <v>99.4</v>
      </c>
      <c r="J34" s="56">
        <v>88.2</v>
      </c>
      <c r="K34" s="56">
        <v>104</v>
      </c>
      <c r="L34" s="67">
        <v>109.6</v>
      </c>
      <c r="M34" s="67">
        <v>118.1</v>
      </c>
      <c r="N34" s="67">
        <v>140.30000000000001</v>
      </c>
      <c r="O34" s="67">
        <v>129.6</v>
      </c>
      <c r="P34" s="67">
        <v>131.1</v>
      </c>
      <c r="Q34" s="67">
        <v>135.4</v>
      </c>
      <c r="R34" s="67">
        <v>135.30000000000001</v>
      </c>
      <c r="S34" s="67">
        <v>147.80000000000001</v>
      </c>
      <c r="T34" s="67">
        <v>146.19999999999999</v>
      </c>
      <c r="U34" s="67">
        <v>142.5</v>
      </c>
      <c r="V34" s="67">
        <v>150.5</v>
      </c>
      <c r="W34" s="67">
        <v>152</v>
      </c>
      <c r="X34" s="67">
        <v>156.1</v>
      </c>
      <c r="Y34" s="67">
        <v>157.30000000000001</v>
      </c>
      <c r="Z34" s="67">
        <v>154.9</v>
      </c>
      <c r="AA34" s="67">
        <v>158</v>
      </c>
      <c r="AB34" s="67">
        <v>151.69999999999999</v>
      </c>
      <c r="AC34" s="67">
        <v>150.6</v>
      </c>
      <c r="AD34" s="67">
        <v>150.1</v>
      </c>
      <c r="AE34" s="56">
        <v>150.5</v>
      </c>
      <c r="AF34" s="56">
        <v>150</v>
      </c>
      <c r="AG34" s="59">
        <v>240</v>
      </c>
      <c r="AH34" s="52">
        <f t="shared" si="2"/>
        <v>158</v>
      </c>
      <c r="AI34" s="53">
        <f t="shared" si="3"/>
        <v>34.799999999999997</v>
      </c>
      <c r="AK34" s="54"/>
    </row>
    <row r="35" spans="1:41" ht="15.75" thickBot="1" x14ac:dyDescent="0.3">
      <c r="A35" s="239" t="s">
        <v>37</v>
      </c>
      <c r="B35" s="69">
        <f>SUM(B11:B33)</f>
        <v>453</v>
      </c>
      <c r="C35" s="69">
        <f t="shared" ref="C35:AF35" si="4">SUM(C11:C33)</f>
        <v>425</v>
      </c>
      <c r="D35" s="69">
        <f t="shared" si="4"/>
        <v>424.4</v>
      </c>
      <c r="E35" s="69">
        <f t="shared" si="4"/>
        <v>391.6</v>
      </c>
      <c r="F35" s="69">
        <f t="shared" si="4"/>
        <v>426.5</v>
      </c>
      <c r="G35" s="69">
        <f t="shared" si="4"/>
        <v>437.5</v>
      </c>
      <c r="H35" s="69">
        <f t="shared" si="4"/>
        <v>437.5</v>
      </c>
      <c r="I35" s="69">
        <f t="shared" si="4"/>
        <v>437.5</v>
      </c>
      <c r="J35" s="69">
        <f t="shared" si="4"/>
        <v>437.5</v>
      </c>
      <c r="K35" s="69">
        <f t="shared" si="4"/>
        <v>437.5</v>
      </c>
      <c r="L35" s="69">
        <f t="shared" si="4"/>
        <v>425.5</v>
      </c>
      <c r="M35" s="69">
        <f t="shared" si="4"/>
        <v>464.4</v>
      </c>
      <c r="N35" s="69">
        <f t="shared" si="4"/>
        <v>444</v>
      </c>
      <c r="O35" s="69">
        <f t="shared" si="4"/>
        <v>465.3</v>
      </c>
      <c r="P35" s="69">
        <f t="shared" si="4"/>
        <v>464.59999999999997</v>
      </c>
      <c r="Q35" s="69">
        <f t="shared" si="4"/>
        <v>456.5</v>
      </c>
      <c r="R35" s="69">
        <f t="shared" si="4"/>
        <v>458.4</v>
      </c>
      <c r="S35" s="69">
        <f t="shared" si="4"/>
        <v>457.8</v>
      </c>
      <c r="T35" s="69">
        <f t="shared" si="4"/>
        <v>464.2</v>
      </c>
      <c r="U35" s="69">
        <f t="shared" si="4"/>
        <v>464.2</v>
      </c>
      <c r="V35" s="69">
        <f t="shared" si="4"/>
        <v>464.2</v>
      </c>
      <c r="W35" s="69">
        <f t="shared" si="4"/>
        <v>472.59999999999991</v>
      </c>
      <c r="X35" s="69">
        <f t="shared" si="4"/>
        <v>472.59999999999991</v>
      </c>
      <c r="Y35" s="69">
        <f t="shared" si="4"/>
        <v>474.79999999999995</v>
      </c>
      <c r="Z35" s="69">
        <f t="shared" si="4"/>
        <v>472.79999999999995</v>
      </c>
      <c r="AA35" s="69">
        <f t="shared" si="4"/>
        <v>476.19999999999993</v>
      </c>
      <c r="AB35" s="69">
        <f t="shared" si="4"/>
        <v>476.5</v>
      </c>
      <c r="AC35" s="69">
        <f t="shared" si="4"/>
        <v>478</v>
      </c>
      <c r="AD35" s="69">
        <f t="shared" si="4"/>
        <v>474.59999999999997</v>
      </c>
      <c r="AE35" s="69">
        <f t="shared" si="4"/>
        <v>473.19999999999993</v>
      </c>
      <c r="AF35" s="69">
        <f t="shared" si="4"/>
        <v>471.4</v>
      </c>
      <c r="AG35" s="59">
        <f>SUM(AG11:AG34)</f>
        <v>1287.4000000000001</v>
      </c>
      <c r="AH35" s="52">
        <f t="shared" si="2"/>
        <v>478</v>
      </c>
      <c r="AI35" s="53">
        <f t="shared" si="3"/>
        <v>391.6</v>
      </c>
      <c r="AK35" s="54"/>
    </row>
    <row r="36" spans="1:41" x14ac:dyDescent="0.25">
      <c r="A36" s="55" t="s">
        <v>38</v>
      </c>
      <c r="B36" s="56">
        <v>134</v>
      </c>
      <c r="C36" s="56">
        <v>139</v>
      </c>
      <c r="D36" s="56">
        <v>138.4</v>
      </c>
      <c r="E36" s="56">
        <v>96</v>
      </c>
      <c r="F36" s="56">
        <v>80.8</v>
      </c>
      <c r="G36" s="56">
        <v>80.900000000000006</v>
      </c>
      <c r="H36" s="56">
        <v>50.3</v>
      </c>
      <c r="I36" s="56">
        <v>40</v>
      </c>
      <c r="J36" s="56">
        <v>45.9</v>
      </c>
      <c r="K36" s="56">
        <v>0</v>
      </c>
      <c r="L36" s="56">
        <v>0</v>
      </c>
      <c r="M36" s="56">
        <v>48.5</v>
      </c>
      <c r="N36" s="56">
        <v>47.8</v>
      </c>
      <c r="O36" s="56">
        <v>85.8</v>
      </c>
      <c r="P36" s="56">
        <v>89.3</v>
      </c>
      <c r="Q36" s="56">
        <v>89.6</v>
      </c>
      <c r="R36" s="56">
        <v>88.8</v>
      </c>
      <c r="S36" s="56">
        <v>88.8</v>
      </c>
      <c r="T36" s="49">
        <v>89.1</v>
      </c>
      <c r="U36" s="49">
        <v>89.1</v>
      </c>
      <c r="V36" s="49">
        <v>89.1</v>
      </c>
      <c r="W36" s="49">
        <v>89.1</v>
      </c>
      <c r="X36" s="49">
        <v>128.80000000000001</v>
      </c>
      <c r="Y36" s="49">
        <v>128.80000000000001</v>
      </c>
      <c r="Z36" s="49">
        <v>128.80000000000001</v>
      </c>
      <c r="AA36" s="48">
        <v>128</v>
      </c>
      <c r="AB36" s="48">
        <v>127.6</v>
      </c>
      <c r="AC36" s="48">
        <v>128.19999999999999</v>
      </c>
      <c r="AD36" s="48">
        <v>128.9</v>
      </c>
      <c r="AE36" s="48">
        <v>128.6</v>
      </c>
      <c r="AF36" s="48">
        <v>128.9</v>
      </c>
      <c r="AG36" s="57">
        <v>144</v>
      </c>
      <c r="AH36" s="52">
        <f t="shared" si="2"/>
        <v>139</v>
      </c>
      <c r="AI36" s="53">
        <f t="shared" si="3"/>
        <v>0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58.3</v>
      </c>
      <c r="C38" s="56">
        <v>58</v>
      </c>
      <c r="D38" s="56">
        <v>58.4</v>
      </c>
      <c r="E38" s="56">
        <v>58.2</v>
      </c>
      <c r="F38" s="56">
        <v>58.1</v>
      </c>
      <c r="G38" s="56">
        <v>58</v>
      </c>
      <c r="H38" s="56">
        <v>58</v>
      </c>
      <c r="I38" s="56">
        <v>58</v>
      </c>
      <c r="J38" s="56">
        <v>58</v>
      </c>
      <c r="K38" s="56">
        <v>58.2</v>
      </c>
      <c r="L38" s="56">
        <v>58.2</v>
      </c>
      <c r="M38" s="56">
        <v>58.3</v>
      </c>
      <c r="N38" s="56">
        <v>58.6</v>
      </c>
      <c r="O38" s="56">
        <v>58.4</v>
      </c>
      <c r="P38" s="56">
        <v>58.3</v>
      </c>
      <c r="Q38" s="56">
        <v>58.3</v>
      </c>
      <c r="R38" s="56">
        <v>58.5</v>
      </c>
      <c r="S38" s="56">
        <v>58.5</v>
      </c>
      <c r="T38" s="70">
        <v>58.5</v>
      </c>
      <c r="U38" s="70">
        <v>58.5</v>
      </c>
      <c r="V38" s="70">
        <v>58.5</v>
      </c>
      <c r="W38" s="70">
        <v>58.5</v>
      </c>
      <c r="X38" s="70">
        <v>58.5</v>
      </c>
      <c r="Y38" s="70">
        <v>58.5</v>
      </c>
      <c r="Z38" s="70">
        <v>58.5</v>
      </c>
      <c r="AA38" s="56">
        <v>58.2</v>
      </c>
      <c r="AB38" s="56">
        <v>58</v>
      </c>
      <c r="AC38" s="56">
        <v>57.7</v>
      </c>
      <c r="AD38" s="56">
        <v>57.6</v>
      </c>
      <c r="AE38" s="56">
        <v>57.6</v>
      </c>
      <c r="AF38" s="56">
        <v>57.9</v>
      </c>
      <c r="AG38" s="59">
        <v>69</v>
      </c>
      <c r="AH38" s="52">
        <f t="shared" si="2"/>
        <v>58.6</v>
      </c>
      <c r="AI38" s="53">
        <f t="shared" si="3"/>
        <v>57.6</v>
      </c>
      <c r="AK38" s="54"/>
    </row>
    <row r="39" spans="1:41" x14ac:dyDescent="0.25">
      <c r="A39" s="58" t="s">
        <v>41</v>
      </c>
      <c r="B39" s="56">
        <v>28.2</v>
      </c>
      <c r="C39" s="56">
        <v>28.2</v>
      </c>
      <c r="D39" s="56">
        <v>28.3</v>
      </c>
      <c r="E39" s="56">
        <v>28</v>
      </c>
      <c r="F39" s="56">
        <v>28.2</v>
      </c>
      <c r="G39" s="56">
        <v>28</v>
      </c>
      <c r="H39" s="56">
        <v>28.1</v>
      </c>
      <c r="I39" s="56">
        <v>28.2</v>
      </c>
      <c r="J39" s="56">
        <v>28.2</v>
      </c>
      <c r="K39" s="56">
        <v>28.2</v>
      </c>
      <c r="L39" s="56">
        <v>28.2</v>
      </c>
      <c r="M39" s="56">
        <v>28.2</v>
      </c>
      <c r="N39" s="56">
        <v>28.2</v>
      </c>
      <c r="O39" s="56">
        <v>28.2</v>
      </c>
      <c r="P39" s="56">
        <v>28.2</v>
      </c>
      <c r="Q39" s="56">
        <v>28.2</v>
      </c>
      <c r="R39" s="56">
        <v>0</v>
      </c>
      <c r="S39" s="56">
        <v>0</v>
      </c>
      <c r="T39" s="70">
        <v>0</v>
      </c>
      <c r="U39" s="70">
        <v>28.5</v>
      </c>
      <c r="V39" s="70">
        <v>28.5</v>
      </c>
      <c r="W39" s="70">
        <v>28.5</v>
      </c>
      <c r="X39" s="70">
        <v>28.5</v>
      </c>
      <c r="Y39" s="70">
        <v>28.5</v>
      </c>
      <c r="Z39" s="70">
        <v>28.5</v>
      </c>
      <c r="AA39" s="56">
        <v>28.5</v>
      </c>
      <c r="AB39" s="56">
        <v>28.5</v>
      </c>
      <c r="AC39" s="56">
        <v>28.5</v>
      </c>
      <c r="AD39" s="56">
        <v>28.5</v>
      </c>
      <c r="AE39" s="56">
        <v>28.5</v>
      </c>
      <c r="AF39" s="56">
        <v>28.7</v>
      </c>
      <c r="AG39" s="59">
        <v>60</v>
      </c>
      <c r="AH39" s="52">
        <f t="shared" si="2"/>
        <v>28.7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29</v>
      </c>
      <c r="C40" s="56">
        <v>29</v>
      </c>
      <c r="D40" s="56">
        <v>29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14.3</v>
      </c>
      <c r="R40" s="56">
        <v>29</v>
      </c>
      <c r="S40" s="56">
        <v>29</v>
      </c>
      <c r="T40" s="49">
        <v>28.2</v>
      </c>
      <c r="U40" s="49">
        <v>20</v>
      </c>
      <c r="V40" s="49">
        <v>0</v>
      </c>
      <c r="W40" s="49">
        <v>0</v>
      </c>
      <c r="X40" s="49">
        <v>0</v>
      </c>
      <c r="Y40" s="49">
        <v>29.5</v>
      </c>
      <c r="Z40" s="49">
        <v>29.5</v>
      </c>
      <c r="AA40" s="56">
        <v>29</v>
      </c>
      <c r="AB40" s="56">
        <v>29</v>
      </c>
      <c r="AC40" s="56">
        <v>29.1</v>
      </c>
      <c r="AD40" s="56">
        <v>29.1</v>
      </c>
      <c r="AE40" s="56">
        <v>29</v>
      </c>
      <c r="AF40" s="56">
        <v>29</v>
      </c>
      <c r="AG40" s="59">
        <v>30</v>
      </c>
      <c r="AH40" s="52">
        <f t="shared" si="2"/>
        <v>29.5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9.6999999999999993</v>
      </c>
      <c r="C42" s="71">
        <v>9.6999999999999993</v>
      </c>
      <c r="D42" s="71">
        <v>9.6999999999999993</v>
      </c>
      <c r="E42" s="71">
        <v>9.6999999999999993</v>
      </c>
      <c r="F42" s="71">
        <v>9.6999999999999993</v>
      </c>
      <c r="G42" s="71">
        <v>9.6999999999999993</v>
      </c>
      <c r="H42" s="71">
        <v>9.6999999999999993</v>
      </c>
      <c r="I42" s="71">
        <v>9.4</v>
      </c>
      <c r="J42" s="71">
        <v>9.4</v>
      </c>
      <c r="K42" s="71">
        <v>9.4</v>
      </c>
      <c r="L42" s="71">
        <v>9.4</v>
      </c>
      <c r="M42" s="71">
        <v>10</v>
      </c>
      <c r="N42" s="71">
        <v>10</v>
      </c>
      <c r="O42" s="71">
        <v>8.8000000000000007</v>
      </c>
      <c r="P42" s="71">
        <v>10.3</v>
      </c>
      <c r="Q42" s="71">
        <v>7.5</v>
      </c>
      <c r="R42" s="71">
        <v>9.1999999999999993</v>
      </c>
      <c r="S42" s="71">
        <v>9.1999999999999993</v>
      </c>
      <c r="T42" s="49">
        <v>7.2</v>
      </c>
      <c r="U42" s="49">
        <v>7.2</v>
      </c>
      <c r="V42" s="49">
        <v>7.2</v>
      </c>
      <c r="W42" s="49">
        <v>10.1</v>
      </c>
      <c r="X42" s="49">
        <v>10.1</v>
      </c>
      <c r="Y42" s="49">
        <v>10.1</v>
      </c>
      <c r="Z42" s="49">
        <v>10.1</v>
      </c>
      <c r="AA42" s="56">
        <v>9.8000000000000007</v>
      </c>
      <c r="AB42" s="56">
        <v>9.8000000000000007</v>
      </c>
      <c r="AC42" s="56">
        <v>9.8000000000000007</v>
      </c>
      <c r="AD42" s="56">
        <v>9.8000000000000007</v>
      </c>
      <c r="AE42" s="56">
        <v>9.8000000000000007</v>
      </c>
      <c r="AF42" s="56">
        <v>9.8000000000000007</v>
      </c>
      <c r="AG42" s="59">
        <v>24</v>
      </c>
      <c r="AH42" s="52">
        <f t="shared" si="2"/>
        <v>10.3</v>
      </c>
      <c r="AI42" s="53">
        <f t="shared" si="3"/>
        <v>7.2</v>
      </c>
      <c r="AK42" s="54"/>
    </row>
    <row r="43" spans="1:41" x14ac:dyDescent="0.25">
      <c r="A43" s="58" t="s">
        <v>44</v>
      </c>
      <c r="B43" s="56">
        <v>1.9</v>
      </c>
      <c r="C43" s="56">
        <v>1.9</v>
      </c>
      <c r="D43" s="56">
        <v>1.9</v>
      </c>
      <c r="E43" s="56">
        <v>1.9</v>
      </c>
      <c r="F43" s="56">
        <v>1.9</v>
      </c>
      <c r="G43" s="56">
        <v>1.9</v>
      </c>
      <c r="H43" s="56">
        <v>1.9</v>
      </c>
      <c r="I43" s="56">
        <v>1.9</v>
      </c>
      <c r="J43" s="56">
        <v>1.9</v>
      </c>
      <c r="K43" s="56">
        <v>1.9</v>
      </c>
      <c r="L43" s="56">
        <v>1.9</v>
      </c>
      <c r="M43" s="56">
        <v>1.3</v>
      </c>
      <c r="N43" s="56">
        <v>1.3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1.9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6.4</v>
      </c>
      <c r="C44" s="56">
        <v>6.4</v>
      </c>
      <c r="D44" s="56">
        <v>6.4</v>
      </c>
      <c r="E44" s="56">
        <v>6.4</v>
      </c>
      <c r="F44" s="56">
        <v>6.4</v>
      </c>
      <c r="G44" s="56">
        <v>6.4</v>
      </c>
      <c r="H44" s="56">
        <v>6.4</v>
      </c>
      <c r="I44" s="56">
        <v>6.4</v>
      </c>
      <c r="J44" s="56">
        <v>6.4</v>
      </c>
      <c r="K44" s="56">
        <v>6.4</v>
      </c>
      <c r="L44" s="56">
        <v>6.4</v>
      </c>
      <c r="M44" s="56">
        <v>8</v>
      </c>
      <c r="N44" s="56">
        <v>8</v>
      </c>
      <c r="O44" s="56">
        <v>8</v>
      </c>
      <c r="P44" s="56">
        <v>8</v>
      </c>
      <c r="Q44" s="56">
        <v>8</v>
      </c>
      <c r="R44" s="56">
        <v>8</v>
      </c>
      <c r="S44" s="56">
        <v>8</v>
      </c>
      <c r="T44" s="49">
        <v>8</v>
      </c>
      <c r="U44" s="49">
        <v>8</v>
      </c>
      <c r="V44" s="49">
        <v>8</v>
      </c>
      <c r="W44" s="49">
        <v>8</v>
      </c>
      <c r="X44" s="49">
        <v>8</v>
      </c>
      <c r="Y44" s="49">
        <v>8</v>
      </c>
      <c r="Z44" s="49">
        <v>8</v>
      </c>
      <c r="AA44" s="56">
        <v>8</v>
      </c>
      <c r="AB44" s="56">
        <v>8</v>
      </c>
      <c r="AC44" s="56">
        <v>8</v>
      </c>
      <c r="AD44" s="56">
        <v>8</v>
      </c>
      <c r="AE44" s="56">
        <v>8</v>
      </c>
      <c r="AF44" s="56">
        <v>8</v>
      </c>
      <c r="AG44" s="59">
        <v>14.1</v>
      </c>
      <c r="AH44" s="52">
        <f t="shared" si="2"/>
        <v>8</v>
      </c>
      <c r="AI44" s="53">
        <f t="shared" si="3"/>
        <v>6.4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13</v>
      </c>
      <c r="C45" s="71">
        <v>13</v>
      </c>
      <c r="D45" s="71">
        <v>13</v>
      </c>
      <c r="E45" s="71">
        <v>13</v>
      </c>
      <c r="F45" s="71">
        <v>13</v>
      </c>
      <c r="G45" s="71">
        <v>13</v>
      </c>
      <c r="H45" s="71">
        <v>13</v>
      </c>
      <c r="I45" s="71">
        <v>13</v>
      </c>
      <c r="J45" s="71">
        <v>13</v>
      </c>
      <c r="K45" s="71">
        <v>13</v>
      </c>
      <c r="L45" s="71">
        <v>8</v>
      </c>
      <c r="M45" s="71">
        <v>8</v>
      </c>
      <c r="N45" s="71">
        <v>8</v>
      </c>
      <c r="O45" s="71">
        <v>8</v>
      </c>
      <c r="P45" s="71">
        <v>8</v>
      </c>
      <c r="Q45" s="71">
        <v>8</v>
      </c>
      <c r="R45" s="71">
        <v>8</v>
      </c>
      <c r="S45" s="71">
        <v>8</v>
      </c>
      <c r="T45" s="49">
        <v>8</v>
      </c>
      <c r="U45" s="49">
        <v>8</v>
      </c>
      <c r="V45" s="49">
        <v>8</v>
      </c>
      <c r="W45" s="49">
        <v>8</v>
      </c>
      <c r="X45" s="49">
        <v>8</v>
      </c>
      <c r="Y45" s="49">
        <v>8</v>
      </c>
      <c r="Z45" s="49">
        <v>8</v>
      </c>
      <c r="AA45" s="56">
        <v>8</v>
      </c>
      <c r="AB45" s="56">
        <v>8</v>
      </c>
      <c r="AC45" s="56">
        <v>8</v>
      </c>
      <c r="AD45" s="56">
        <v>8</v>
      </c>
      <c r="AE45" s="56">
        <v>8</v>
      </c>
      <c r="AF45" s="56">
        <v>8</v>
      </c>
      <c r="AG45" s="59">
        <v>14</v>
      </c>
      <c r="AH45" s="52">
        <f t="shared" si="2"/>
        <v>13</v>
      </c>
      <c r="AI45" s="53">
        <f t="shared" si="3"/>
        <v>8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9.4</v>
      </c>
      <c r="C46" s="56">
        <v>9.4</v>
      </c>
      <c r="D46" s="56">
        <v>9.4</v>
      </c>
      <c r="E46" s="56">
        <v>9.4</v>
      </c>
      <c r="F46" s="56">
        <v>9.4</v>
      </c>
      <c r="G46" s="56">
        <v>9.4</v>
      </c>
      <c r="H46" s="56">
        <v>9.4</v>
      </c>
      <c r="I46" s="56">
        <v>9.4</v>
      </c>
      <c r="J46" s="56">
        <v>9.4</v>
      </c>
      <c r="K46" s="56">
        <v>9.4</v>
      </c>
      <c r="L46" s="56">
        <v>9.4</v>
      </c>
      <c r="M46" s="56">
        <v>9.4</v>
      </c>
      <c r="N46" s="56">
        <v>9.4</v>
      </c>
      <c r="O46" s="56">
        <v>9.4</v>
      </c>
      <c r="P46" s="56">
        <v>9.4</v>
      </c>
      <c r="Q46" s="56">
        <v>9.4</v>
      </c>
      <c r="R46" s="56">
        <v>9.4</v>
      </c>
      <c r="S46" s="56">
        <v>9.4</v>
      </c>
      <c r="T46" s="49">
        <v>8.4</v>
      </c>
      <c r="U46" s="49">
        <v>8.4</v>
      </c>
      <c r="V46" s="49">
        <v>8.4</v>
      </c>
      <c r="W46" s="49">
        <v>8.4</v>
      </c>
      <c r="X46" s="49">
        <v>8.4</v>
      </c>
      <c r="Y46" s="49">
        <v>8.4</v>
      </c>
      <c r="Z46" s="49">
        <v>8.4</v>
      </c>
      <c r="AA46" s="56">
        <v>8.5</v>
      </c>
      <c r="AB46" s="56">
        <v>8.5</v>
      </c>
      <c r="AC46" s="56">
        <v>8.3000000000000007</v>
      </c>
      <c r="AD46" s="56">
        <v>8.3000000000000007</v>
      </c>
      <c r="AE46" s="56">
        <v>8.3000000000000007</v>
      </c>
      <c r="AF46" s="56">
        <v>8.3000000000000007</v>
      </c>
      <c r="AG46" s="59">
        <v>10.050000000000001</v>
      </c>
      <c r="AH46" s="52">
        <f t="shared" si="2"/>
        <v>9.4</v>
      </c>
      <c r="AI46" s="53">
        <f t="shared" si="3"/>
        <v>8.3000000000000007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56">
        <v>6.2</v>
      </c>
      <c r="M47" s="56">
        <v>6.2</v>
      </c>
      <c r="N47" s="56">
        <v>6.2</v>
      </c>
      <c r="O47" s="56">
        <v>6.2</v>
      </c>
      <c r="P47" s="56">
        <v>6.2</v>
      </c>
      <c r="Q47" s="56">
        <v>6.2</v>
      </c>
      <c r="R47" s="56">
        <v>6.2</v>
      </c>
      <c r="S47" s="56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299.63999999999993</v>
      </c>
      <c r="C49" s="69">
        <f t="shared" si="6"/>
        <v>304.33999999999992</v>
      </c>
      <c r="D49" s="69">
        <f t="shared" si="6"/>
        <v>304.23999999999995</v>
      </c>
      <c r="E49" s="69">
        <f t="shared" si="6"/>
        <v>232.33999999999997</v>
      </c>
      <c r="F49" s="69">
        <f t="shared" si="6"/>
        <v>217.23999999999998</v>
      </c>
      <c r="G49" s="69">
        <f t="shared" si="6"/>
        <v>217.04</v>
      </c>
      <c r="H49" s="69">
        <f t="shared" si="6"/>
        <v>186.54</v>
      </c>
      <c r="I49" s="69">
        <f t="shared" si="6"/>
        <v>176.04</v>
      </c>
      <c r="J49" s="69">
        <f t="shared" si="6"/>
        <v>181.94</v>
      </c>
      <c r="K49" s="69">
        <f t="shared" si="6"/>
        <v>136.24</v>
      </c>
      <c r="L49" s="69">
        <f t="shared" si="6"/>
        <v>131.24000000000004</v>
      </c>
      <c r="M49" s="69">
        <f t="shared" si="6"/>
        <v>181.44</v>
      </c>
      <c r="N49" s="69">
        <f t="shared" si="6"/>
        <v>181.04</v>
      </c>
      <c r="O49" s="69">
        <f t="shared" si="6"/>
        <v>216.33999999999997</v>
      </c>
      <c r="P49" s="69">
        <f t="shared" si="6"/>
        <v>221.23999999999998</v>
      </c>
      <c r="Q49" s="69">
        <f t="shared" si="6"/>
        <v>233.03999999999996</v>
      </c>
      <c r="R49" s="69">
        <f t="shared" si="6"/>
        <v>220.64</v>
      </c>
      <c r="S49" s="69">
        <f t="shared" si="6"/>
        <v>220.64</v>
      </c>
      <c r="T49" s="69">
        <f t="shared" si="6"/>
        <v>217.13999999999996</v>
      </c>
      <c r="U49" s="69">
        <f t="shared" si="6"/>
        <v>237.43999999999997</v>
      </c>
      <c r="V49" s="69">
        <f t="shared" si="6"/>
        <v>217.43999999999997</v>
      </c>
      <c r="W49" s="69">
        <f t="shared" si="6"/>
        <v>220.33999999999997</v>
      </c>
      <c r="X49" s="69">
        <f t="shared" si="6"/>
        <v>260.04000000000002</v>
      </c>
      <c r="Y49" s="69">
        <f t="shared" si="6"/>
        <v>289.53999999999996</v>
      </c>
      <c r="Z49" s="69">
        <f t="shared" si="6"/>
        <v>289.53999999999996</v>
      </c>
      <c r="AA49" s="69">
        <f t="shared" si="6"/>
        <v>287.74</v>
      </c>
      <c r="AB49" s="69">
        <f t="shared" si="6"/>
        <v>287.14</v>
      </c>
      <c r="AC49" s="69">
        <f t="shared" si="6"/>
        <v>287.33999999999997</v>
      </c>
      <c r="AD49" s="69">
        <f t="shared" si="6"/>
        <v>287.94</v>
      </c>
      <c r="AE49" s="69">
        <f t="shared" si="6"/>
        <v>287.54000000000002</v>
      </c>
      <c r="AF49" s="69">
        <f t="shared" si="6"/>
        <v>288.34000000000003</v>
      </c>
      <c r="AG49" s="74">
        <f t="shared" si="6"/>
        <v>489.91</v>
      </c>
      <c r="AH49" s="52">
        <f t="shared" si="2"/>
        <v>304.33999999999992</v>
      </c>
      <c r="AI49" s="53">
        <f t="shared" si="3"/>
        <v>131.24000000000004</v>
      </c>
      <c r="AK49" s="54"/>
    </row>
    <row r="50" spans="1:37" x14ac:dyDescent="0.25">
      <c r="A50" s="55" t="s">
        <v>51</v>
      </c>
      <c r="B50" s="56">
        <v>55</v>
      </c>
      <c r="C50" s="56">
        <v>55</v>
      </c>
      <c r="D50" s="56">
        <v>54.2</v>
      </c>
      <c r="E50" s="56">
        <v>55</v>
      </c>
      <c r="F50" s="56">
        <v>45</v>
      </c>
      <c r="G50" s="56">
        <v>40</v>
      </c>
      <c r="H50" s="56">
        <v>39.200000000000003</v>
      </c>
      <c r="I50" s="56">
        <v>49.4</v>
      </c>
      <c r="J50" s="56">
        <v>60</v>
      </c>
      <c r="K50" s="56">
        <v>59.8</v>
      </c>
      <c r="L50" s="56">
        <v>59.8</v>
      </c>
      <c r="M50" s="56">
        <v>59.6</v>
      </c>
      <c r="N50" s="56">
        <v>59.8</v>
      </c>
      <c r="O50" s="75">
        <v>59.4</v>
      </c>
      <c r="P50" s="49">
        <v>59.5</v>
      </c>
      <c r="Q50" s="49">
        <v>59.6</v>
      </c>
      <c r="R50" s="49">
        <v>59.5</v>
      </c>
      <c r="S50" s="49">
        <v>59.5</v>
      </c>
      <c r="T50" s="49">
        <v>59.5</v>
      </c>
      <c r="U50" s="49">
        <v>59.5</v>
      </c>
      <c r="V50" s="49">
        <v>59.5</v>
      </c>
      <c r="W50" s="49">
        <v>59.5</v>
      </c>
      <c r="X50" s="49">
        <v>59.5</v>
      </c>
      <c r="Y50" s="49">
        <v>59.5</v>
      </c>
      <c r="Z50" s="49">
        <v>59.5</v>
      </c>
      <c r="AA50" s="49">
        <v>59.7</v>
      </c>
      <c r="AB50" s="49">
        <v>59.3</v>
      </c>
      <c r="AC50" s="49">
        <v>59.2</v>
      </c>
      <c r="AD50" s="49">
        <v>59.2</v>
      </c>
      <c r="AE50" s="49">
        <v>58.8</v>
      </c>
      <c r="AF50" s="49">
        <v>59.2</v>
      </c>
      <c r="AG50" s="57">
        <v>60</v>
      </c>
      <c r="AH50" s="52">
        <f t="shared" si="2"/>
        <v>60</v>
      </c>
      <c r="AI50" s="53">
        <f t="shared" si="3"/>
        <v>39.200000000000003</v>
      </c>
      <c r="AK50" s="54"/>
    </row>
    <row r="51" spans="1:37" x14ac:dyDescent="0.25">
      <c r="A51" s="58" t="s">
        <v>52</v>
      </c>
      <c r="B51" s="56">
        <v>25</v>
      </c>
      <c r="C51" s="56">
        <v>25</v>
      </c>
      <c r="D51" s="56">
        <v>24.8</v>
      </c>
      <c r="E51" s="56">
        <v>25.2</v>
      </c>
      <c r="F51" s="56">
        <v>20.2</v>
      </c>
      <c r="G51" s="56">
        <v>14.1</v>
      </c>
      <c r="H51" s="56">
        <v>17.600000000000001</v>
      </c>
      <c r="I51" s="56">
        <v>16.5</v>
      </c>
      <c r="J51" s="56">
        <v>28.5</v>
      </c>
      <c r="K51" s="56">
        <v>29.2</v>
      </c>
      <c r="L51" s="56">
        <v>28.8</v>
      </c>
      <c r="M51" s="56">
        <v>28.8</v>
      </c>
      <c r="N51" s="56">
        <v>28.3</v>
      </c>
      <c r="O51" s="75">
        <v>28.3</v>
      </c>
      <c r="P51" s="70">
        <v>28.4</v>
      </c>
      <c r="Q51" s="70">
        <v>29.4</v>
      </c>
      <c r="R51" s="49">
        <v>28.5</v>
      </c>
      <c r="S51" s="49">
        <v>28.5</v>
      </c>
      <c r="T51" s="49">
        <v>28.5</v>
      </c>
      <c r="U51" s="49">
        <v>28.5</v>
      </c>
      <c r="V51" s="49">
        <v>28.5</v>
      </c>
      <c r="W51" s="49">
        <v>28.5</v>
      </c>
      <c r="X51" s="49">
        <v>28.5</v>
      </c>
      <c r="Y51" s="49">
        <v>28.5</v>
      </c>
      <c r="Z51" s="49">
        <v>28.5</v>
      </c>
      <c r="AA51" s="70">
        <v>28.7</v>
      </c>
      <c r="AB51" s="70">
        <v>28.7</v>
      </c>
      <c r="AC51" s="70">
        <v>28.7</v>
      </c>
      <c r="AD51" s="70">
        <v>28</v>
      </c>
      <c r="AE51" s="70">
        <v>28.5</v>
      </c>
      <c r="AF51" s="70">
        <v>28.5</v>
      </c>
      <c r="AG51" s="59">
        <v>32</v>
      </c>
      <c r="AH51" s="52">
        <f t="shared" si="2"/>
        <v>29.4</v>
      </c>
      <c r="AI51" s="53">
        <f t="shared" si="3"/>
        <v>14.1</v>
      </c>
      <c r="AK51" s="54"/>
    </row>
    <row r="52" spans="1:37" ht="15.75" thickBot="1" x14ac:dyDescent="0.3">
      <c r="A52" s="72" t="s">
        <v>53</v>
      </c>
      <c r="B52" s="71">
        <v>9</v>
      </c>
      <c r="C52" s="71">
        <v>9</v>
      </c>
      <c r="D52" s="71">
        <v>9.1</v>
      </c>
      <c r="E52" s="71">
        <v>9.1999999999999993</v>
      </c>
      <c r="F52" s="71">
        <v>7.4</v>
      </c>
      <c r="G52" s="71">
        <v>5.0999999999999996</v>
      </c>
      <c r="H52" s="71">
        <v>6.4</v>
      </c>
      <c r="I52" s="71">
        <v>6</v>
      </c>
      <c r="J52" s="71">
        <v>10.3</v>
      </c>
      <c r="K52" s="71">
        <v>10.7</v>
      </c>
      <c r="L52" s="71">
        <v>10.7</v>
      </c>
      <c r="M52" s="71">
        <v>10.5</v>
      </c>
      <c r="N52" s="71">
        <v>10.3</v>
      </c>
      <c r="O52" s="76">
        <v>10.4</v>
      </c>
      <c r="P52" s="77">
        <v>10.4</v>
      </c>
      <c r="Q52" s="77">
        <v>10.7</v>
      </c>
      <c r="R52" s="49">
        <v>10.4</v>
      </c>
      <c r="S52" s="49">
        <v>10.4</v>
      </c>
      <c r="T52" s="49">
        <v>10.4</v>
      </c>
      <c r="U52" s="49">
        <v>10.4</v>
      </c>
      <c r="V52" s="49">
        <v>10.4</v>
      </c>
      <c r="W52" s="49">
        <v>10.4</v>
      </c>
      <c r="X52" s="49">
        <v>10.4</v>
      </c>
      <c r="Y52" s="49">
        <v>10.4</v>
      </c>
      <c r="Z52" s="49">
        <v>10.4</v>
      </c>
      <c r="AA52" s="77">
        <v>10.5</v>
      </c>
      <c r="AB52" s="77">
        <v>10.5</v>
      </c>
      <c r="AC52" s="77">
        <v>10.5</v>
      </c>
      <c r="AD52" s="77">
        <v>10.6</v>
      </c>
      <c r="AE52" s="77">
        <v>10.4</v>
      </c>
      <c r="AF52" s="77">
        <v>10.4</v>
      </c>
      <c r="AG52" s="78">
        <v>14</v>
      </c>
      <c r="AH52" s="52">
        <f t="shared" si="2"/>
        <v>10.7</v>
      </c>
      <c r="AI52" s="53">
        <f t="shared" si="3"/>
        <v>5.0999999999999996</v>
      </c>
      <c r="AK52" s="54"/>
    </row>
    <row r="53" spans="1:37" ht="15.75" thickBot="1" x14ac:dyDescent="0.3">
      <c r="A53" s="68" t="s">
        <v>54</v>
      </c>
      <c r="B53" s="69">
        <f>SUM(B50:B52)</f>
        <v>89</v>
      </c>
      <c r="C53" s="69">
        <f t="shared" ref="C53:AF53" si="7">SUM(C50:C52)</f>
        <v>89</v>
      </c>
      <c r="D53" s="69">
        <f t="shared" si="7"/>
        <v>88.1</v>
      </c>
      <c r="E53" s="69">
        <f t="shared" si="7"/>
        <v>89.4</v>
      </c>
      <c r="F53" s="69">
        <f t="shared" si="7"/>
        <v>72.600000000000009</v>
      </c>
      <c r="G53" s="69">
        <f t="shared" si="7"/>
        <v>59.2</v>
      </c>
      <c r="H53" s="69">
        <f t="shared" si="7"/>
        <v>63.2</v>
      </c>
      <c r="I53" s="69">
        <f t="shared" si="7"/>
        <v>71.900000000000006</v>
      </c>
      <c r="J53" s="69">
        <f t="shared" si="7"/>
        <v>98.8</v>
      </c>
      <c r="K53" s="69">
        <f t="shared" si="7"/>
        <v>99.7</v>
      </c>
      <c r="L53" s="69">
        <f t="shared" si="7"/>
        <v>99.3</v>
      </c>
      <c r="M53" s="69">
        <f t="shared" si="7"/>
        <v>98.9</v>
      </c>
      <c r="N53" s="69">
        <f t="shared" si="7"/>
        <v>98.399999999999991</v>
      </c>
      <c r="O53" s="69">
        <f t="shared" si="7"/>
        <v>98.100000000000009</v>
      </c>
      <c r="P53" s="69">
        <f t="shared" si="7"/>
        <v>98.300000000000011</v>
      </c>
      <c r="Q53" s="69">
        <f t="shared" si="7"/>
        <v>99.7</v>
      </c>
      <c r="R53" s="69">
        <f t="shared" si="7"/>
        <v>98.4</v>
      </c>
      <c r="S53" s="69">
        <f t="shared" si="7"/>
        <v>98.4</v>
      </c>
      <c r="T53" s="69">
        <f t="shared" si="7"/>
        <v>98.4</v>
      </c>
      <c r="U53" s="69">
        <f t="shared" si="7"/>
        <v>98.4</v>
      </c>
      <c r="V53" s="69">
        <f t="shared" si="7"/>
        <v>98.4</v>
      </c>
      <c r="W53" s="69">
        <f t="shared" si="7"/>
        <v>98.4</v>
      </c>
      <c r="X53" s="69">
        <f t="shared" si="7"/>
        <v>98.4</v>
      </c>
      <c r="Y53" s="69">
        <f t="shared" si="7"/>
        <v>98.4</v>
      </c>
      <c r="Z53" s="69">
        <f t="shared" si="7"/>
        <v>98.4</v>
      </c>
      <c r="AA53" s="69">
        <f t="shared" si="7"/>
        <v>98.9</v>
      </c>
      <c r="AB53" s="69">
        <f t="shared" si="7"/>
        <v>98.5</v>
      </c>
      <c r="AC53" s="69">
        <f t="shared" si="7"/>
        <v>98.4</v>
      </c>
      <c r="AD53" s="69">
        <f t="shared" si="7"/>
        <v>97.8</v>
      </c>
      <c r="AE53" s="69">
        <f t="shared" si="7"/>
        <v>97.7</v>
      </c>
      <c r="AF53" s="69">
        <f t="shared" si="7"/>
        <v>98.100000000000009</v>
      </c>
      <c r="AG53" s="74">
        <f>SUM(AG50:AG52)</f>
        <v>106</v>
      </c>
      <c r="AH53" s="52">
        <f t="shared" si="2"/>
        <v>99.7</v>
      </c>
      <c r="AI53" s="53">
        <f t="shared" si="3"/>
        <v>59.2</v>
      </c>
      <c r="AK53" s="54"/>
    </row>
    <row r="54" spans="1:37" x14ac:dyDescent="0.25">
      <c r="A54" s="55" t="s">
        <v>55</v>
      </c>
      <c r="B54" s="49">
        <v>60</v>
      </c>
      <c r="C54" s="49">
        <v>60</v>
      </c>
      <c r="D54" s="49">
        <v>72.8</v>
      </c>
      <c r="E54" s="49">
        <v>68</v>
      </c>
      <c r="F54" s="49">
        <v>65.900000000000006</v>
      </c>
      <c r="G54" s="49">
        <v>66.099999999999994</v>
      </c>
      <c r="H54" s="49">
        <v>61.3</v>
      </c>
      <c r="I54" s="49">
        <v>57.2</v>
      </c>
      <c r="J54" s="49">
        <v>56.2</v>
      </c>
      <c r="K54" s="49">
        <v>72</v>
      </c>
      <c r="L54" s="49">
        <v>74</v>
      </c>
      <c r="M54" s="49">
        <v>59</v>
      </c>
      <c r="N54" s="49">
        <v>75</v>
      </c>
      <c r="O54" s="49">
        <v>71.099999999999994</v>
      </c>
      <c r="P54" s="49">
        <v>68</v>
      </c>
      <c r="Q54" s="49">
        <v>65.5</v>
      </c>
      <c r="R54" s="49">
        <v>54.3</v>
      </c>
      <c r="S54" s="49">
        <v>58.6</v>
      </c>
      <c r="T54" s="49">
        <v>44.2</v>
      </c>
      <c r="U54" s="49">
        <v>43</v>
      </c>
      <c r="V54" s="49">
        <v>57.1</v>
      </c>
      <c r="W54" s="49">
        <v>59.81</v>
      </c>
      <c r="X54" s="49">
        <v>62.58</v>
      </c>
      <c r="Y54" s="49">
        <v>37.299999999999997</v>
      </c>
      <c r="Z54" s="49">
        <v>56.26</v>
      </c>
      <c r="AA54" s="49">
        <v>79.5</v>
      </c>
      <c r="AB54" s="49">
        <v>78.7</v>
      </c>
      <c r="AC54" s="49">
        <v>78.7</v>
      </c>
      <c r="AD54" s="49">
        <v>84</v>
      </c>
      <c r="AE54" s="49">
        <v>58.8</v>
      </c>
      <c r="AF54" s="49">
        <v>59.1</v>
      </c>
      <c r="AG54" s="57"/>
      <c r="AH54" s="52">
        <f t="shared" si="2"/>
        <v>84</v>
      </c>
      <c r="AI54" s="53">
        <f t="shared" si="3"/>
        <v>37.299999999999997</v>
      </c>
      <c r="AK54" s="54"/>
    </row>
    <row r="55" spans="1:37" x14ac:dyDescent="0.25">
      <c r="A55" s="58" t="s">
        <v>56</v>
      </c>
      <c r="B55" s="70">
        <v>61</v>
      </c>
      <c r="C55" s="70">
        <v>54</v>
      </c>
      <c r="D55" s="70">
        <v>56.6</v>
      </c>
      <c r="E55" s="70">
        <v>78</v>
      </c>
      <c r="F55" s="70">
        <v>67.2</v>
      </c>
      <c r="G55" s="70">
        <v>42.5</v>
      </c>
      <c r="H55" s="70">
        <v>42.5</v>
      </c>
      <c r="I55" s="70">
        <v>55</v>
      </c>
      <c r="J55" s="70">
        <v>62</v>
      </c>
      <c r="K55" s="70">
        <v>67.099999999999994</v>
      </c>
      <c r="L55" s="70">
        <f>47+26</f>
        <v>73</v>
      </c>
      <c r="M55" s="70">
        <v>51</v>
      </c>
      <c r="N55" s="70">
        <v>45.9</v>
      </c>
      <c r="O55" s="70">
        <v>57.6</v>
      </c>
      <c r="P55" s="70">
        <v>54.3</v>
      </c>
      <c r="Q55" s="70">
        <v>42.3</v>
      </c>
      <c r="R55" s="70">
        <v>47.6</v>
      </c>
      <c r="S55" s="49">
        <v>36.799999999999997</v>
      </c>
      <c r="T55" s="49">
        <v>34.799999999999997</v>
      </c>
      <c r="U55" s="79">
        <v>32.799999999999997</v>
      </c>
      <c r="V55" s="79">
        <v>32.799999999999997</v>
      </c>
      <c r="W55" s="79">
        <v>0</v>
      </c>
      <c r="X55" s="79">
        <v>0</v>
      </c>
      <c r="Y55" s="79">
        <v>0</v>
      </c>
      <c r="Z55" s="79">
        <v>39.9</v>
      </c>
      <c r="AA55" s="70">
        <f>25+44.5</f>
        <v>69.5</v>
      </c>
      <c r="AB55" s="70">
        <f>25+46.9</f>
        <v>71.900000000000006</v>
      </c>
      <c r="AC55" s="70">
        <f>54.8+30</f>
        <v>84.8</v>
      </c>
      <c r="AD55" s="70">
        <f>49.6+35</f>
        <v>84.6</v>
      </c>
      <c r="AE55" s="70">
        <f>24+46.4</f>
        <v>70.400000000000006</v>
      </c>
      <c r="AF55" s="70">
        <v>23.9</v>
      </c>
      <c r="AG55" s="59"/>
      <c r="AH55" s="52">
        <f t="shared" si="2"/>
        <v>84.8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100</v>
      </c>
      <c r="C56" s="70">
        <v>76</v>
      </c>
      <c r="D56" s="70">
        <v>102</v>
      </c>
      <c r="E56" s="70">
        <v>140</v>
      </c>
      <c r="F56" s="70">
        <v>89</v>
      </c>
      <c r="G56" s="49">
        <v>100</v>
      </c>
      <c r="H56" s="49">
        <v>114</v>
      </c>
      <c r="I56" s="49">
        <v>156</v>
      </c>
      <c r="J56" s="49">
        <v>144</v>
      </c>
      <c r="K56" s="49">
        <v>200</v>
      </c>
      <c r="L56" s="49">
        <v>190</v>
      </c>
      <c r="M56" s="49">
        <v>151</v>
      </c>
      <c r="N56" s="49">
        <v>172</v>
      </c>
      <c r="O56" s="49">
        <v>166</v>
      </c>
      <c r="P56" s="49">
        <v>187</v>
      </c>
      <c r="Q56" s="49">
        <v>161</v>
      </c>
      <c r="R56" s="49">
        <v>204</v>
      </c>
      <c r="S56" s="70">
        <v>189</v>
      </c>
      <c r="T56" s="70">
        <v>188</v>
      </c>
      <c r="U56" s="80">
        <v>122</v>
      </c>
      <c r="V56" s="80">
        <v>110</v>
      </c>
      <c r="W56" s="80">
        <v>105</v>
      </c>
      <c r="X56" s="80">
        <v>110</v>
      </c>
      <c r="Y56" s="80">
        <v>153</v>
      </c>
      <c r="Z56" s="79">
        <v>240</v>
      </c>
      <c r="AA56" s="70">
        <v>219</v>
      </c>
      <c r="AB56" s="70">
        <f>94+95</f>
        <v>189</v>
      </c>
      <c r="AC56" s="70">
        <f>65+68</f>
        <v>133</v>
      </c>
      <c r="AD56" s="70">
        <v>60</v>
      </c>
      <c r="AE56" s="70">
        <v>38</v>
      </c>
      <c r="AF56" s="70">
        <v>55</v>
      </c>
      <c r="AG56" s="81"/>
      <c r="AH56" s="52">
        <f t="shared" si="2"/>
        <v>240</v>
      </c>
      <c r="AI56" s="53">
        <f t="shared" si="3"/>
        <v>38</v>
      </c>
      <c r="AK56" s="54"/>
    </row>
    <row r="57" spans="1:37" x14ac:dyDescent="0.25">
      <c r="A57" s="58" t="s">
        <v>58</v>
      </c>
      <c r="B57" s="82">
        <v>19.399999999999999</v>
      </c>
      <c r="C57" s="82">
        <v>19.38</v>
      </c>
      <c r="D57" s="82">
        <v>15.88</v>
      </c>
      <c r="E57" s="82">
        <v>17.5</v>
      </c>
      <c r="F57" s="82">
        <v>9.6</v>
      </c>
      <c r="G57" s="82">
        <v>9.6</v>
      </c>
      <c r="H57" s="82">
        <v>11.5</v>
      </c>
      <c r="I57" s="82">
        <v>12</v>
      </c>
      <c r="J57" s="82">
        <v>8.1999999999999993</v>
      </c>
      <c r="K57" s="82">
        <v>20</v>
      </c>
      <c r="L57" s="82">
        <v>20</v>
      </c>
      <c r="M57" s="82">
        <v>48</v>
      </c>
      <c r="N57" s="82">
        <v>44</v>
      </c>
      <c r="O57" s="82">
        <v>44</v>
      </c>
      <c r="P57" s="82">
        <v>44</v>
      </c>
      <c r="Q57" s="82">
        <v>44</v>
      </c>
      <c r="R57" s="82">
        <v>48.8</v>
      </c>
      <c r="S57" s="70">
        <v>48</v>
      </c>
      <c r="T57" s="70">
        <v>48</v>
      </c>
      <c r="U57" s="70">
        <v>46</v>
      </c>
      <c r="V57" s="70">
        <v>46</v>
      </c>
      <c r="W57" s="70">
        <v>46</v>
      </c>
      <c r="X57" s="70">
        <v>46</v>
      </c>
      <c r="Y57" s="70">
        <v>12</v>
      </c>
      <c r="Z57" s="70">
        <v>15</v>
      </c>
      <c r="AA57" s="82">
        <v>15</v>
      </c>
      <c r="AB57" s="82">
        <v>15</v>
      </c>
      <c r="AC57" s="82">
        <v>15</v>
      </c>
      <c r="AD57" s="82">
        <v>15</v>
      </c>
      <c r="AE57" s="82">
        <v>15</v>
      </c>
      <c r="AF57" s="82">
        <v>15</v>
      </c>
      <c r="AG57" s="81"/>
      <c r="AH57" s="52">
        <f t="shared" si="2"/>
        <v>48.8</v>
      </c>
      <c r="AI57" s="53">
        <f t="shared" si="3"/>
        <v>8.1999999999999993</v>
      </c>
      <c r="AK57" s="54"/>
    </row>
    <row r="58" spans="1:37" x14ac:dyDescent="0.25">
      <c r="A58" s="58" t="s">
        <v>59</v>
      </c>
      <c r="B58" s="82">
        <v>55</v>
      </c>
      <c r="C58" s="82">
        <v>63</v>
      </c>
      <c r="D58" s="82">
        <v>57.4</v>
      </c>
      <c r="E58" s="82">
        <v>58.6</v>
      </c>
      <c r="F58" s="82">
        <v>58.4</v>
      </c>
      <c r="G58" s="82">
        <v>57</v>
      </c>
      <c r="H58" s="82">
        <v>53.9</v>
      </c>
      <c r="I58" s="82">
        <v>56.8</v>
      </c>
      <c r="J58" s="82">
        <v>53.3</v>
      </c>
      <c r="K58" s="82">
        <v>52.7</v>
      </c>
      <c r="L58" s="82">
        <v>52.7</v>
      </c>
      <c r="M58" s="82">
        <v>59.9</v>
      </c>
      <c r="N58" s="82">
        <v>67.5</v>
      </c>
      <c r="O58" s="82">
        <v>65.7</v>
      </c>
      <c r="P58" s="82">
        <v>64.900000000000006</v>
      </c>
      <c r="Q58" s="82">
        <v>62.3</v>
      </c>
      <c r="R58" s="82">
        <v>60.5</v>
      </c>
      <c r="S58" s="49">
        <v>56.9</v>
      </c>
      <c r="T58" s="49">
        <v>61.7</v>
      </c>
      <c r="U58" s="49">
        <v>58.8</v>
      </c>
      <c r="V58" s="49">
        <v>58.8</v>
      </c>
      <c r="W58" s="49">
        <v>54.2</v>
      </c>
      <c r="X58" s="49">
        <v>55</v>
      </c>
      <c r="Y58" s="49">
        <v>54.7</v>
      </c>
      <c r="Z58" s="49">
        <v>55.6</v>
      </c>
      <c r="AA58" s="49">
        <v>53.7</v>
      </c>
      <c r="AB58" s="49">
        <v>57.8</v>
      </c>
      <c r="AC58" s="49">
        <v>64.5</v>
      </c>
      <c r="AD58" s="49">
        <v>65.5</v>
      </c>
      <c r="AE58" s="49">
        <v>68.099999999999994</v>
      </c>
      <c r="AF58" s="49">
        <v>71.599999999999994</v>
      </c>
      <c r="AG58" s="81"/>
      <c r="AH58" s="52">
        <f t="shared" si="2"/>
        <v>71.599999999999994</v>
      </c>
      <c r="AI58" s="53">
        <f t="shared" si="3"/>
        <v>52.7</v>
      </c>
      <c r="AK58" s="54"/>
    </row>
    <row r="59" spans="1:37" x14ac:dyDescent="0.25">
      <c r="A59" s="58" t="s">
        <v>60</v>
      </c>
      <c r="B59" s="70">
        <v>9</v>
      </c>
      <c r="C59" s="70">
        <v>9</v>
      </c>
      <c r="D59" s="70">
        <v>9</v>
      </c>
      <c r="E59" s="70">
        <v>9</v>
      </c>
      <c r="F59" s="70">
        <v>7</v>
      </c>
      <c r="G59" s="70">
        <v>7</v>
      </c>
      <c r="H59" s="70">
        <v>7</v>
      </c>
      <c r="I59" s="70">
        <v>7</v>
      </c>
      <c r="J59" s="70">
        <v>7</v>
      </c>
      <c r="K59" s="70">
        <v>8</v>
      </c>
      <c r="L59" s="70">
        <v>8</v>
      </c>
      <c r="M59" s="70">
        <v>8</v>
      </c>
      <c r="N59" s="70">
        <v>8</v>
      </c>
      <c r="O59" s="70">
        <v>8</v>
      </c>
      <c r="P59" s="70">
        <v>8</v>
      </c>
      <c r="Q59" s="70">
        <v>8</v>
      </c>
      <c r="R59" s="70">
        <v>8</v>
      </c>
      <c r="S59" s="83">
        <v>8</v>
      </c>
      <c r="T59" s="83">
        <v>8</v>
      </c>
      <c r="U59" s="83">
        <v>8</v>
      </c>
      <c r="V59" s="83">
        <v>8</v>
      </c>
      <c r="W59" s="83">
        <v>8</v>
      </c>
      <c r="X59" s="83">
        <v>8</v>
      </c>
      <c r="Y59" s="83">
        <v>8</v>
      </c>
      <c r="Z59" s="83">
        <v>8</v>
      </c>
      <c r="AA59" s="83">
        <v>8</v>
      </c>
      <c r="AB59" s="83">
        <v>8</v>
      </c>
      <c r="AC59" s="83">
        <v>8</v>
      </c>
      <c r="AD59" s="83">
        <v>8</v>
      </c>
      <c r="AE59" s="83">
        <v>8</v>
      </c>
      <c r="AF59" s="83">
        <v>8</v>
      </c>
      <c r="AG59" s="81"/>
      <c r="AH59" s="52">
        <f t="shared" si="2"/>
        <v>9</v>
      </c>
      <c r="AI59" s="53">
        <f t="shared" si="3"/>
        <v>7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8</v>
      </c>
      <c r="C61" s="82">
        <v>8</v>
      </c>
      <c r="D61" s="82">
        <v>8</v>
      </c>
      <c r="E61" s="82">
        <v>8</v>
      </c>
      <c r="F61" s="82">
        <v>6</v>
      </c>
      <c r="G61" s="82">
        <v>6</v>
      </c>
      <c r="H61" s="82">
        <v>6</v>
      </c>
      <c r="I61" s="82">
        <v>6</v>
      </c>
      <c r="J61" s="82">
        <v>6</v>
      </c>
      <c r="K61" s="82">
        <v>6</v>
      </c>
      <c r="L61" s="82">
        <v>6</v>
      </c>
      <c r="M61" s="82">
        <v>5</v>
      </c>
      <c r="N61" s="82">
        <v>5</v>
      </c>
      <c r="O61" s="82">
        <v>5</v>
      </c>
      <c r="P61" s="82">
        <v>5</v>
      </c>
      <c r="Q61" s="82">
        <v>5</v>
      </c>
      <c r="R61" s="82">
        <v>5</v>
      </c>
      <c r="S61" s="82">
        <v>5</v>
      </c>
      <c r="T61" s="82">
        <v>5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3">
        <v>0</v>
      </c>
      <c r="AB61" s="83">
        <v>0</v>
      </c>
      <c r="AC61" s="83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8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3">
        <v>0</v>
      </c>
      <c r="AB62" s="83">
        <v>0</v>
      </c>
      <c r="AC62" s="83">
        <v>0</v>
      </c>
      <c r="AD62" s="82">
        <v>0</v>
      </c>
      <c r="AE62" s="83">
        <v>0</v>
      </c>
      <c r="AF62" s="83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3">
        <v>0</v>
      </c>
      <c r="AB63" s="83">
        <v>0</v>
      </c>
      <c r="AC63" s="83">
        <v>0</v>
      </c>
      <c r="AD63" s="82">
        <v>0</v>
      </c>
      <c r="AE63" s="83">
        <v>0</v>
      </c>
      <c r="AF63" s="83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3">
        <v>0</v>
      </c>
      <c r="AB64" s="83">
        <v>0</v>
      </c>
      <c r="AC64" s="83">
        <v>0</v>
      </c>
      <c r="AD64" s="82">
        <v>0</v>
      </c>
      <c r="AE64" s="83">
        <v>0</v>
      </c>
      <c r="AF64" s="83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312.39999999999998</v>
      </c>
      <c r="C65" s="69">
        <f t="shared" ref="C65:AF65" si="8">SUM(C54:C64)</f>
        <v>289.38</v>
      </c>
      <c r="D65" s="69">
        <f t="shared" si="8"/>
        <v>321.68</v>
      </c>
      <c r="E65" s="69">
        <f t="shared" si="8"/>
        <v>379.1</v>
      </c>
      <c r="F65" s="69">
        <f t="shared" si="8"/>
        <v>303.10000000000002</v>
      </c>
      <c r="G65" s="69">
        <f t="shared" si="8"/>
        <v>288.2</v>
      </c>
      <c r="H65" s="69">
        <f t="shared" si="8"/>
        <v>296.2</v>
      </c>
      <c r="I65" s="69">
        <f t="shared" si="8"/>
        <v>350</v>
      </c>
      <c r="J65" s="69">
        <f t="shared" si="8"/>
        <v>336.7</v>
      </c>
      <c r="K65" s="69">
        <f t="shared" si="8"/>
        <v>425.8</v>
      </c>
      <c r="L65" s="69">
        <f t="shared" si="8"/>
        <v>423.7</v>
      </c>
      <c r="M65" s="69">
        <f t="shared" si="8"/>
        <v>381.9</v>
      </c>
      <c r="N65" s="69">
        <f t="shared" si="8"/>
        <v>417.4</v>
      </c>
      <c r="O65" s="69">
        <f t="shared" si="8"/>
        <v>417.4</v>
      </c>
      <c r="P65" s="69">
        <f t="shared" si="8"/>
        <v>431.20000000000005</v>
      </c>
      <c r="Q65" s="69">
        <f t="shared" si="8"/>
        <v>388.1</v>
      </c>
      <c r="R65" s="69">
        <f t="shared" si="8"/>
        <v>428.2</v>
      </c>
      <c r="S65" s="69">
        <f t="shared" si="8"/>
        <v>402.29999999999995</v>
      </c>
      <c r="T65" s="69">
        <f t="shared" si="8"/>
        <v>389.7</v>
      </c>
      <c r="U65" s="69">
        <f t="shared" si="8"/>
        <v>310.60000000000002</v>
      </c>
      <c r="V65" s="69">
        <f t="shared" si="8"/>
        <v>312.7</v>
      </c>
      <c r="W65" s="69">
        <f t="shared" si="8"/>
        <v>273.01</v>
      </c>
      <c r="X65" s="69">
        <f t="shared" si="8"/>
        <v>281.58</v>
      </c>
      <c r="Y65" s="69">
        <f t="shared" si="8"/>
        <v>265</v>
      </c>
      <c r="Z65" s="69">
        <f t="shared" si="8"/>
        <v>414.76</v>
      </c>
      <c r="AA65" s="69">
        <f t="shared" si="8"/>
        <v>444.7</v>
      </c>
      <c r="AB65" s="69">
        <f t="shared" si="8"/>
        <v>420.40000000000003</v>
      </c>
      <c r="AC65" s="69">
        <f t="shared" si="8"/>
        <v>384</v>
      </c>
      <c r="AD65" s="69">
        <f t="shared" si="8"/>
        <v>317.10000000000002</v>
      </c>
      <c r="AE65" s="69">
        <f t="shared" si="8"/>
        <v>258.29999999999995</v>
      </c>
      <c r="AF65" s="69">
        <f t="shared" si="8"/>
        <v>232.6</v>
      </c>
      <c r="AG65" s="74">
        <f>SUM(AG54:AG64)</f>
        <v>0</v>
      </c>
      <c r="AH65" s="52">
        <f t="shared" si="2"/>
        <v>444.7</v>
      </c>
      <c r="AI65" s="53">
        <f t="shared" si="3"/>
        <v>232.6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>
        <v>10</v>
      </c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10</v>
      </c>
      <c r="AI70" s="53">
        <f t="shared" si="3"/>
        <v>10</v>
      </c>
    </row>
    <row r="71" spans="1:37" ht="15.75" thickBot="1" x14ac:dyDescent="0.3">
      <c r="A71" s="90" t="s">
        <v>72</v>
      </c>
      <c r="B71" s="91">
        <f t="shared" ref="B71:AG71" si="10">B69+B65+B53+B49+B35+B70</f>
        <v>1154.04</v>
      </c>
      <c r="C71" s="91">
        <f t="shared" si="10"/>
        <v>1107.7199999999998</v>
      </c>
      <c r="D71" s="91">
        <f t="shared" si="10"/>
        <v>1138.42</v>
      </c>
      <c r="E71" s="91">
        <f t="shared" si="10"/>
        <v>1092.44</v>
      </c>
      <c r="F71" s="91">
        <f t="shared" si="10"/>
        <v>1019.44</v>
      </c>
      <c r="G71" s="91">
        <f t="shared" si="10"/>
        <v>1001.9399999999999</v>
      </c>
      <c r="H71" s="91">
        <f t="shared" si="10"/>
        <v>983.43999999999994</v>
      </c>
      <c r="I71" s="91">
        <f t="shared" si="10"/>
        <v>1035.44</v>
      </c>
      <c r="J71" s="91">
        <f t="shared" si="10"/>
        <v>1054.94</v>
      </c>
      <c r="K71" s="91">
        <f t="shared" si="10"/>
        <v>1099.24</v>
      </c>
      <c r="L71" s="91">
        <f t="shared" si="10"/>
        <v>1079.74</v>
      </c>
      <c r="M71" s="91">
        <f t="shared" si="10"/>
        <v>1126.6399999999999</v>
      </c>
      <c r="N71" s="91">
        <f t="shared" si="10"/>
        <v>1140.8399999999999</v>
      </c>
      <c r="O71" s="91">
        <f t="shared" si="10"/>
        <v>1197.1399999999999</v>
      </c>
      <c r="P71" s="91">
        <f t="shared" si="10"/>
        <v>1215.3399999999999</v>
      </c>
      <c r="Q71" s="91">
        <f t="shared" si="10"/>
        <v>1177.3399999999999</v>
      </c>
      <c r="R71" s="91">
        <f t="shared" si="10"/>
        <v>1205.6399999999999</v>
      </c>
      <c r="S71" s="91">
        <f t="shared" si="10"/>
        <v>1189.1399999999999</v>
      </c>
      <c r="T71" s="91">
        <f t="shared" si="10"/>
        <v>1169.44</v>
      </c>
      <c r="U71" s="91">
        <f t="shared" si="10"/>
        <v>1110.6399999999999</v>
      </c>
      <c r="V71" s="91">
        <f t="shared" si="10"/>
        <v>1092.74</v>
      </c>
      <c r="W71" s="91">
        <f t="shared" si="10"/>
        <v>1064.3499999999999</v>
      </c>
      <c r="X71" s="91">
        <f t="shared" si="10"/>
        <v>1112.6199999999999</v>
      </c>
      <c r="Y71" s="91">
        <f t="shared" si="10"/>
        <v>1127.7399999999998</v>
      </c>
      <c r="Z71" s="91">
        <f t="shared" si="10"/>
        <v>1275.5</v>
      </c>
      <c r="AA71" s="91">
        <f t="shared" si="10"/>
        <v>1307.54</v>
      </c>
      <c r="AB71" s="91">
        <f t="shared" si="10"/>
        <v>1282.54</v>
      </c>
      <c r="AC71" s="91">
        <f t="shared" si="10"/>
        <v>1247.74</v>
      </c>
      <c r="AD71" s="91">
        <f t="shared" si="10"/>
        <v>1177.44</v>
      </c>
      <c r="AE71" s="91">
        <f t="shared" si="10"/>
        <v>1116.7399999999998</v>
      </c>
      <c r="AF71" s="91">
        <f t="shared" si="10"/>
        <v>1090.44</v>
      </c>
      <c r="AG71" s="74">
        <f t="shared" si="10"/>
        <v>1938.71</v>
      </c>
      <c r="AH71" s="52">
        <f t="shared" si="2"/>
        <v>1307.54</v>
      </c>
      <c r="AI71" s="53">
        <f t="shared" si="3"/>
        <v>983.43999999999994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</v>
      </c>
      <c r="C78" s="94">
        <v>50.05</v>
      </c>
      <c r="D78" s="94">
        <v>50.078000000000003</v>
      </c>
      <c r="E78" s="94">
        <v>50.04</v>
      </c>
      <c r="F78" s="94">
        <v>50.01</v>
      </c>
      <c r="G78" s="94">
        <v>50.061999999999998</v>
      </c>
      <c r="H78" s="94">
        <v>50.033999999999999</v>
      </c>
      <c r="I78" s="94">
        <v>50.061999999999998</v>
      </c>
      <c r="J78" s="94">
        <v>50.073999999999998</v>
      </c>
      <c r="K78" s="94">
        <v>50.045999999999999</v>
      </c>
      <c r="L78" s="94">
        <v>50.113</v>
      </c>
      <c r="M78" s="94">
        <v>50.137999999999998</v>
      </c>
      <c r="N78" s="94">
        <v>50.06</v>
      </c>
      <c r="O78" s="94">
        <v>49.972999999999999</v>
      </c>
      <c r="P78" s="94">
        <v>49.997</v>
      </c>
      <c r="Q78" s="94">
        <v>50.01</v>
      </c>
      <c r="R78" s="94">
        <v>50.058</v>
      </c>
      <c r="S78" s="94">
        <v>50.052999999999997</v>
      </c>
      <c r="T78" s="94">
        <v>49.959000000000003</v>
      </c>
      <c r="U78" s="94">
        <v>50.021999999999998</v>
      </c>
      <c r="V78" s="94">
        <v>50.036999999999999</v>
      </c>
      <c r="W78" s="94">
        <v>50.045999999999999</v>
      </c>
      <c r="X78" s="94">
        <v>49.987000000000002</v>
      </c>
      <c r="Y78" s="94">
        <v>50.03</v>
      </c>
      <c r="Z78" s="94">
        <v>49.982999999999997</v>
      </c>
      <c r="AA78" s="94">
        <v>50.05</v>
      </c>
      <c r="AB78" s="94">
        <v>50.031999999999996</v>
      </c>
      <c r="AC78" s="94">
        <v>49.984999999999999</v>
      </c>
      <c r="AD78" s="94">
        <v>50.051000000000002</v>
      </c>
      <c r="AE78" s="94">
        <v>49.978999999999999</v>
      </c>
      <c r="AF78" s="96">
        <v>50.070999999999998</v>
      </c>
      <c r="AG78" s="97"/>
      <c r="AH78" s="52">
        <f t="shared" si="2"/>
        <v>50.137999999999998</v>
      </c>
      <c r="AI78" s="53">
        <f t="shared" si="3"/>
        <v>49.959000000000003</v>
      </c>
    </row>
    <row r="79" spans="1:37" x14ac:dyDescent="0.25">
      <c r="A79" s="98" t="s">
        <v>80</v>
      </c>
      <c r="B79" s="70">
        <v>128</v>
      </c>
      <c r="C79" s="70">
        <v>129</v>
      </c>
      <c r="D79" s="70">
        <v>128.69999999999999</v>
      </c>
      <c r="E79" s="70">
        <v>128.30000000000001</v>
      </c>
      <c r="F79" s="70">
        <v>129.19999999999999</v>
      </c>
      <c r="G79" s="70">
        <v>128.69999999999999</v>
      </c>
      <c r="H79" s="70">
        <v>128.19999999999999</v>
      </c>
      <c r="I79" s="70">
        <v>126.1</v>
      </c>
      <c r="J79" s="70">
        <v>126.8</v>
      </c>
      <c r="K79" s="70">
        <v>125.3</v>
      </c>
      <c r="L79" s="70">
        <v>124.5</v>
      </c>
      <c r="M79" s="70">
        <v>126.2</v>
      </c>
      <c r="N79" s="70">
        <v>124.8</v>
      </c>
      <c r="O79" s="70">
        <v>124.2</v>
      </c>
      <c r="P79" s="70">
        <v>123.8</v>
      </c>
      <c r="Q79" s="70">
        <v>125.3</v>
      </c>
      <c r="R79" s="70">
        <v>123.7</v>
      </c>
      <c r="S79" s="70">
        <v>123.7</v>
      </c>
      <c r="T79" s="99">
        <v>122.4</v>
      </c>
      <c r="U79" s="99">
        <v>125.9</v>
      </c>
      <c r="V79" s="99">
        <v>125.9</v>
      </c>
      <c r="W79" s="99">
        <v>127.3</v>
      </c>
      <c r="X79" s="99">
        <v>127.7</v>
      </c>
      <c r="Y79" s="99">
        <v>127.5</v>
      </c>
      <c r="Z79" s="99">
        <v>125.2</v>
      </c>
      <c r="AA79" s="70">
        <v>125.9</v>
      </c>
      <c r="AB79" s="70">
        <v>127.1</v>
      </c>
      <c r="AC79" s="70">
        <v>128.1</v>
      </c>
      <c r="AD79" s="70">
        <v>127.7</v>
      </c>
      <c r="AE79" s="70">
        <v>127.5</v>
      </c>
      <c r="AF79" s="100">
        <v>127.7</v>
      </c>
      <c r="AG79" s="101"/>
      <c r="AH79" s="52">
        <f t="shared" si="2"/>
        <v>129.19999999999999</v>
      </c>
      <c r="AI79" s="53">
        <f t="shared" si="3"/>
        <v>122.4</v>
      </c>
    </row>
    <row r="80" spans="1:37" x14ac:dyDescent="0.25">
      <c r="A80" s="98" t="s">
        <v>81</v>
      </c>
      <c r="B80" s="70">
        <v>131</v>
      </c>
      <c r="C80" s="70">
        <v>131.5</v>
      </c>
      <c r="D80" s="70">
        <v>131.1</v>
      </c>
      <c r="E80" s="70">
        <v>131.1</v>
      </c>
      <c r="F80" s="70">
        <v>131.5</v>
      </c>
      <c r="G80" s="70">
        <v>130.9</v>
      </c>
      <c r="H80" s="70">
        <v>130.6</v>
      </c>
      <c r="I80" s="70">
        <v>128.1</v>
      </c>
      <c r="J80" s="70">
        <v>128.6</v>
      </c>
      <c r="K80" s="70">
        <v>127.5</v>
      </c>
      <c r="L80" s="70">
        <v>126.3</v>
      </c>
      <c r="M80" s="70">
        <v>127.8</v>
      </c>
      <c r="N80" s="70">
        <v>126.9</v>
      </c>
      <c r="O80" s="70">
        <v>126.3</v>
      </c>
      <c r="P80" s="70">
        <v>125.9</v>
      </c>
      <c r="Q80" s="70">
        <v>127.1</v>
      </c>
      <c r="R80" s="70">
        <v>125.3</v>
      </c>
      <c r="S80" s="70">
        <v>125.3</v>
      </c>
      <c r="T80" s="99">
        <v>124.6</v>
      </c>
      <c r="U80" s="99">
        <v>128</v>
      </c>
      <c r="V80" s="99">
        <v>128</v>
      </c>
      <c r="W80" s="99">
        <v>129.19999999999999</v>
      </c>
      <c r="X80" s="99">
        <v>130.30000000000001</v>
      </c>
      <c r="Y80" s="99">
        <v>130</v>
      </c>
      <c r="Z80" s="99">
        <v>127.8</v>
      </c>
      <c r="AA80" s="70">
        <v>128.30000000000001</v>
      </c>
      <c r="AB80" s="70">
        <v>129.6</v>
      </c>
      <c r="AC80" s="70">
        <v>130.4</v>
      </c>
      <c r="AD80" s="70">
        <v>130</v>
      </c>
      <c r="AE80" s="70">
        <v>129.80000000000001</v>
      </c>
      <c r="AF80" s="100">
        <v>130</v>
      </c>
      <c r="AG80" s="101"/>
      <c r="AH80" s="52">
        <f t="shared" si="2"/>
        <v>131.5</v>
      </c>
      <c r="AI80" s="53">
        <f t="shared" si="3"/>
        <v>124.6</v>
      </c>
    </row>
    <row r="81" spans="1:37" x14ac:dyDescent="0.25">
      <c r="A81" s="98" t="s">
        <v>82</v>
      </c>
      <c r="B81" s="70">
        <v>128</v>
      </c>
      <c r="C81" s="70">
        <v>130</v>
      </c>
      <c r="D81" s="70">
        <v>128.9</v>
      </c>
      <c r="E81" s="70">
        <v>128.9</v>
      </c>
      <c r="F81" s="70">
        <v>130.80000000000001</v>
      </c>
      <c r="G81" s="70">
        <v>132.5</v>
      </c>
      <c r="H81" s="70">
        <v>133.1</v>
      </c>
      <c r="I81" s="70">
        <v>128.69999999999999</v>
      </c>
      <c r="J81" s="70">
        <v>129.1</v>
      </c>
      <c r="K81" s="70">
        <v>129.69999999999999</v>
      </c>
      <c r="L81" s="70">
        <v>130.4</v>
      </c>
      <c r="M81" s="70">
        <v>128.30000000000001</v>
      </c>
      <c r="N81" s="70">
        <v>128</v>
      </c>
      <c r="O81" s="70">
        <v>125.7</v>
      </c>
      <c r="P81" s="70">
        <v>128.1</v>
      </c>
      <c r="Q81" s="70">
        <v>129.30000000000001</v>
      </c>
      <c r="R81" s="70">
        <v>127.1</v>
      </c>
      <c r="S81" s="70">
        <v>127.1</v>
      </c>
      <c r="T81" s="99">
        <v>127.7</v>
      </c>
      <c r="U81" s="99">
        <v>130.19999999999999</v>
      </c>
      <c r="V81" s="99">
        <v>130.19999999999999</v>
      </c>
      <c r="W81" s="99">
        <v>130.6</v>
      </c>
      <c r="X81" s="99">
        <v>128.4</v>
      </c>
      <c r="Y81" s="99">
        <v>127.9</v>
      </c>
      <c r="Z81" s="99">
        <v>125.6</v>
      </c>
      <c r="AA81" s="70">
        <v>127.9</v>
      </c>
      <c r="AB81" s="70">
        <v>126.8</v>
      </c>
      <c r="AC81" s="70">
        <v>125.3</v>
      </c>
      <c r="AD81" s="70">
        <v>126.3</v>
      </c>
      <c r="AE81" s="70">
        <v>126.3</v>
      </c>
      <c r="AF81" s="100">
        <v>128.30000000000001</v>
      </c>
      <c r="AG81" s="101"/>
      <c r="AH81" s="52">
        <f t="shared" si="2"/>
        <v>133.1</v>
      </c>
      <c r="AI81" s="53">
        <f t="shared" si="3"/>
        <v>125.3</v>
      </c>
    </row>
    <row r="82" spans="1:37" x14ac:dyDescent="0.25">
      <c r="A82" s="102" t="s">
        <v>83</v>
      </c>
      <c r="B82" s="70">
        <v>130</v>
      </c>
      <c r="C82" s="70">
        <v>132</v>
      </c>
      <c r="D82" s="70">
        <v>131.9</v>
      </c>
      <c r="E82" s="70">
        <v>128.9</v>
      </c>
      <c r="F82" s="70">
        <v>133.6</v>
      </c>
      <c r="G82" s="70">
        <v>134.9</v>
      </c>
      <c r="H82" s="70">
        <v>132.9</v>
      </c>
      <c r="I82" s="70">
        <v>130.9</v>
      </c>
      <c r="J82" s="70">
        <v>132.5</v>
      </c>
      <c r="K82" s="70">
        <v>132.19999999999999</v>
      </c>
      <c r="L82" s="70">
        <v>131.9</v>
      </c>
      <c r="M82" s="70">
        <v>130.4</v>
      </c>
      <c r="N82" s="70">
        <v>131.6</v>
      </c>
      <c r="O82" s="70">
        <v>129.19999999999999</v>
      </c>
      <c r="P82" s="70">
        <v>131.19999999999999</v>
      </c>
      <c r="Q82" s="70">
        <v>133.1</v>
      </c>
      <c r="R82" s="70">
        <v>130.4</v>
      </c>
      <c r="S82" s="70">
        <v>130.4</v>
      </c>
      <c r="T82" s="99">
        <v>130.9</v>
      </c>
      <c r="U82" s="99">
        <v>133.30000000000001</v>
      </c>
      <c r="V82" s="99">
        <v>133.30000000000001</v>
      </c>
      <c r="W82" s="99">
        <v>134.1</v>
      </c>
      <c r="X82" s="99">
        <v>132.4</v>
      </c>
      <c r="Y82" s="99">
        <v>130.6</v>
      </c>
      <c r="Z82" s="99">
        <v>128</v>
      </c>
      <c r="AA82" s="70">
        <v>129.9</v>
      </c>
      <c r="AB82" s="70">
        <v>129</v>
      </c>
      <c r="AC82" s="70">
        <v>128.30000000000001</v>
      </c>
      <c r="AD82" s="70">
        <v>129.4</v>
      </c>
      <c r="AE82" s="70">
        <v>129.69999999999999</v>
      </c>
      <c r="AF82" s="100">
        <v>131.19999999999999</v>
      </c>
      <c r="AG82" s="101"/>
      <c r="AH82" s="52">
        <f t="shared" si="2"/>
        <v>134.9</v>
      </c>
      <c r="AI82" s="53">
        <f t="shared" si="3"/>
        <v>128</v>
      </c>
    </row>
    <row r="83" spans="1:37" x14ac:dyDescent="0.25">
      <c r="A83" s="102" t="s">
        <v>84</v>
      </c>
      <c r="B83" s="103">
        <v>134</v>
      </c>
      <c r="C83" s="103">
        <v>132.80000000000001</v>
      </c>
      <c r="D83" s="103">
        <v>132.4</v>
      </c>
      <c r="E83" s="103">
        <v>132.80000000000001</v>
      </c>
      <c r="F83" s="103">
        <v>130</v>
      </c>
      <c r="G83" s="103">
        <v>131.4</v>
      </c>
      <c r="H83" s="103">
        <v>130.4</v>
      </c>
      <c r="I83" s="103">
        <v>128</v>
      </c>
      <c r="J83" s="103">
        <v>132.4</v>
      </c>
      <c r="K83" s="103">
        <v>131.4</v>
      </c>
      <c r="L83" s="103">
        <v>129.9</v>
      </c>
      <c r="M83" s="103">
        <v>131.19999999999999</v>
      </c>
      <c r="N83" s="103">
        <v>130.80000000000001</v>
      </c>
      <c r="O83" s="103">
        <v>129</v>
      </c>
      <c r="P83" s="103">
        <v>131.6</v>
      </c>
      <c r="Q83" s="103">
        <v>132.30000000000001</v>
      </c>
      <c r="R83" s="103">
        <v>133.30000000000001</v>
      </c>
      <c r="S83" s="103">
        <v>133.30000000000001</v>
      </c>
      <c r="T83" s="99">
        <v>132.4</v>
      </c>
      <c r="U83" s="99">
        <v>131.4</v>
      </c>
      <c r="V83" s="99">
        <v>131.4</v>
      </c>
      <c r="W83" s="99">
        <v>134.5</v>
      </c>
      <c r="X83" s="99">
        <v>133.9</v>
      </c>
      <c r="Y83" s="99">
        <v>134.80000000000001</v>
      </c>
      <c r="Z83" s="99">
        <v>132.30000000000001</v>
      </c>
      <c r="AA83" s="103">
        <v>132.19999999999999</v>
      </c>
      <c r="AB83" s="103">
        <v>134.30000000000001</v>
      </c>
      <c r="AC83" s="103">
        <v>136.4</v>
      </c>
      <c r="AD83" s="103">
        <v>136.19999999999999</v>
      </c>
      <c r="AE83" s="103">
        <v>135.30000000000001</v>
      </c>
      <c r="AF83" s="104">
        <v>132.30000000000001</v>
      </c>
      <c r="AG83" s="105"/>
      <c r="AH83" s="52">
        <f t="shared" si="2"/>
        <v>136.4</v>
      </c>
      <c r="AI83" s="53">
        <f t="shared" si="3"/>
        <v>128</v>
      </c>
    </row>
    <row r="84" spans="1:37" x14ac:dyDescent="0.25">
      <c r="A84" s="98" t="s">
        <v>85</v>
      </c>
      <c r="B84" s="70">
        <v>127</v>
      </c>
      <c r="C84" s="70">
        <v>127.3</v>
      </c>
      <c r="D84" s="70">
        <v>132.5</v>
      </c>
      <c r="E84" s="70">
        <v>131.80000000000001</v>
      </c>
      <c r="F84" s="70">
        <v>132.6</v>
      </c>
      <c r="G84" s="70">
        <v>129.6</v>
      </c>
      <c r="H84" s="70">
        <v>130.1</v>
      </c>
      <c r="I84" s="70">
        <v>125.6</v>
      </c>
      <c r="J84" s="70">
        <v>131.5</v>
      </c>
      <c r="K84" s="70">
        <v>127.7</v>
      </c>
      <c r="L84" s="70">
        <v>132.69999999999999</v>
      </c>
      <c r="M84" s="70">
        <v>131.19999999999999</v>
      </c>
      <c r="N84" s="70">
        <v>129.4</v>
      </c>
      <c r="O84" s="70">
        <v>122.4</v>
      </c>
      <c r="P84" s="70">
        <v>125.9</v>
      </c>
      <c r="Q84" s="70">
        <v>127</v>
      </c>
      <c r="R84" s="70">
        <v>127</v>
      </c>
      <c r="S84" s="70">
        <v>127</v>
      </c>
      <c r="T84" s="99">
        <v>138.1</v>
      </c>
      <c r="U84" s="99">
        <v>136.19999999999999</v>
      </c>
      <c r="V84" s="99">
        <v>136.19999999999999</v>
      </c>
      <c r="W84" s="99">
        <v>132.1</v>
      </c>
      <c r="X84" s="99">
        <v>132.80000000000001</v>
      </c>
      <c r="Y84" s="99">
        <v>133</v>
      </c>
      <c r="Z84" s="99">
        <v>132.1</v>
      </c>
      <c r="AA84" s="70">
        <v>133.19999999999999</v>
      </c>
      <c r="AB84" s="70">
        <v>130.5</v>
      </c>
      <c r="AC84" s="70">
        <v>128.5</v>
      </c>
      <c r="AD84" s="70">
        <v>132.1</v>
      </c>
      <c r="AE84" s="70">
        <v>131.5</v>
      </c>
      <c r="AF84" s="100">
        <v>128.5</v>
      </c>
      <c r="AG84" s="101"/>
      <c r="AH84" s="52">
        <f>MAX(B84:AF84)</f>
        <v>138.1</v>
      </c>
      <c r="AI84" s="53">
        <f>MIN(B84:AF84)</f>
        <v>122.4</v>
      </c>
    </row>
    <row r="85" spans="1:37" ht="15.75" thickBot="1" x14ac:dyDescent="0.3">
      <c r="A85" s="98" t="s">
        <v>86</v>
      </c>
      <c r="B85" s="106">
        <v>66.7</v>
      </c>
      <c r="C85" s="106">
        <v>66.599999999999994</v>
      </c>
      <c r="D85" s="106">
        <v>67</v>
      </c>
      <c r="E85" s="106">
        <v>67</v>
      </c>
      <c r="F85" s="106">
        <v>67.2</v>
      </c>
      <c r="G85" s="106">
        <v>66.8</v>
      </c>
      <c r="H85" s="106">
        <v>66.3</v>
      </c>
      <c r="I85" s="106">
        <v>65.400000000000006</v>
      </c>
      <c r="J85" s="106">
        <v>65.599999999999994</v>
      </c>
      <c r="K85" s="106">
        <v>65</v>
      </c>
      <c r="L85" s="106">
        <v>64.7</v>
      </c>
      <c r="M85" s="106">
        <v>65.099999999999994</v>
      </c>
      <c r="N85" s="106">
        <v>64.7</v>
      </c>
      <c r="O85" s="106">
        <v>64.400000000000006</v>
      </c>
      <c r="P85" s="106">
        <v>64.099999999999994</v>
      </c>
      <c r="Q85" s="106">
        <v>64.8</v>
      </c>
      <c r="R85" s="106">
        <v>64.099999999999994</v>
      </c>
      <c r="S85" s="106">
        <v>64.099999999999994</v>
      </c>
      <c r="T85" s="106">
        <v>63.5</v>
      </c>
      <c r="U85" s="106">
        <v>65.3</v>
      </c>
      <c r="V85" s="106">
        <v>65.3</v>
      </c>
      <c r="W85" s="106">
        <v>65.900000000000006</v>
      </c>
      <c r="X85" s="106">
        <v>66.3</v>
      </c>
      <c r="Y85" s="106">
        <v>66.2</v>
      </c>
      <c r="Z85" s="106">
        <v>65.3</v>
      </c>
      <c r="AA85" s="106">
        <v>65.5</v>
      </c>
      <c r="AB85" s="106">
        <v>79.2</v>
      </c>
      <c r="AC85" s="106">
        <v>66.400000000000006</v>
      </c>
      <c r="AD85" s="106">
        <v>66</v>
      </c>
      <c r="AE85" s="106">
        <v>66</v>
      </c>
      <c r="AF85" s="107">
        <v>66.2</v>
      </c>
      <c r="AG85" s="108"/>
      <c r="AH85" s="52">
        <f>MAX(B85:AF85)</f>
        <v>79.2</v>
      </c>
      <c r="AI85" s="53">
        <f>MIN(B85:AF85)</f>
        <v>63.5</v>
      </c>
    </row>
    <row r="86" spans="1:37" x14ac:dyDescent="0.25">
      <c r="A86" s="109" t="s">
        <v>87</v>
      </c>
      <c r="B86" s="110">
        <f t="shared" ref="B86:AF86" si="19">SUMIF(B54:B63,"&gt;0")</f>
        <v>312.39999999999998</v>
      </c>
      <c r="C86" s="110">
        <f t="shared" si="19"/>
        <v>289.38</v>
      </c>
      <c r="D86" s="110">
        <f t="shared" si="19"/>
        <v>321.68</v>
      </c>
      <c r="E86" s="110">
        <f t="shared" si="19"/>
        <v>379.1</v>
      </c>
      <c r="F86" s="110">
        <f t="shared" si="19"/>
        <v>303.10000000000002</v>
      </c>
      <c r="G86" s="110">
        <f t="shared" si="19"/>
        <v>288.2</v>
      </c>
      <c r="H86" s="110">
        <f t="shared" si="19"/>
        <v>296.2</v>
      </c>
      <c r="I86" s="110">
        <f t="shared" si="19"/>
        <v>350</v>
      </c>
      <c r="J86" s="110">
        <f t="shared" si="19"/>
        <v>336.7</v>
      </c>
      <c r="K86" s="110">
        <f t="shared" si="19"/>
        <v>425.8</v>
      </c>
      <c r="L86" s="110">
        <f t="shared" si="19"/>
        <v>423.7</v>
      </c>
      <c r="M86" s="110">
        <f t="shared" si="19"/>
        <v>381.9</v>
      </c>
      <c r="N86" s="110">
        <f t="shared" si="19"/>
        <v>417.4</v>
      </c>
      <c r="O86" s="110">
        <f t="shared" si="19"/>
        <v>417.4</v>
      </c>
      <c r="P86" s="110">
        <f t="shared" si="19"/>
        <v>431.20000000000005</v>
      </c>
      <c r="Q86" s="110">
        <f t="shared" si="19"/>
        <v>388.1</v>
      </c>
      <c r="R86" s="110">
        <f t="shared" si="19"/>
        <v>428.2</v>
      </c>
      <c r="S86" s="110">
        <f t="shared" si="19"/>
        <v>402.29999999999995</v>
      </c>
      <c r="T86" s="110">
        <f t="shared" si="19"/>
        <v>389.7</v>
      </c>
      <c r="U86" s="110">
        <f t="shared" si="19"/>
        <v>310.60000000000002</v>
      </c>
      <c r="V86" s="110">
        <f t="shared" si="19"/>
        <v>312.7</v>
      </c>
      <c r="W86" s="110">
        <f t="shared" si="19"/>
        <v>273.01</v>
      </c>
      <c r="X86" s="110">
        <f t="shared" si="19"/>
        <v>281.58</v>
      </c>
      <c r="Y86" s="110">
        <f t="shared" si="19"/>
        <v>265</v>
      </c>
      <c r="Z86" s="110">
        <f t="shared" si="19"/>
        <v>414.76</v>
      </c>
      <c r="AA86" s="110">
        <f t="shared" si="19"/>
        <v>444.7</v>
      </c>
      <c r="AB86" s="110">
        <f t="shared" si="19"/>
        <v>420.40000000000003</v>
      </c>
      <c r="AC86" s="110">
        <f t="shared" si="19"/>
        <v>384</v>
      </c>
      <c r="AD86" s="110">
        <f t="shared" si="19"/>
        <v>317.10000000000002</v>
      </c>
      <c r="AE86" s="110">
        <f t="shared" si="19"/>
        <v>258.29999999999995</v>
      </c>
      <c r="AF86" s="110">
        <f t="shared" si="19"/>
        <v>232.6</v>
      </c>
      <c r="AG86" s="111"/>
      <c r="AH86" s="52">
        <f>MAX(B86:AF86)</f>
        <v>444.7</v>
      </c>
      <c r="AI86" s="53">
        <f>MIN(B86:AF86)</f>
        <v>232.6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152.33999999999997</v>
      </c>
      <c r="C88" s="69">
        <f t="shared" ref="C88:AF88" si="20">SUM(C11:C12,C14,C18,C20:C21,C39,C41:C42,C44,C46,C89:C92,C96,C102,C108,C117,C119,C130,C136,C138,C139,C146,C148,C150,C154:C155,C158:C159,C164:C165,C170:C171,C173:C175,C183,C188)</f>
        <v>145.43999999999997</v>
      </c>
      <c r="D88" s="69">
        <f t="shared" si="20"/>
        <v>155.34000000000003</v>
      </c>
      <c r="E88" s="69">
        <f t="shared" si="20"/>
        <v>153.83999999999997</v>
      </c>
      <c r="F88" s="69">
        <f t="shared" si="20"/>
        <v>170.63999999999996</v>
      </c>
      <c r="G88" s="69">
        <f t="shared" si="20"/>
        <v>177.83999999999997</v>
      </c>
      <c r="H88" s="69">
        <f t="shared" si="20"/>
        <v>205.83999999999995</v>
      </c>
      <c r="I88" s="69">
        <f t="shared" si="20"/>
        <v>212.43999999999997</v>
      </c>
      <c r="J88" s="69">
        <f t="shared" si="20"/>
        <v>227.13999999999996</v>
      </c>
      <c r="K88" s="69">
        <f t="shared" si="20"/>
        <v>248.33999999999995</v>
      </c>
      <c r="L88" s="69">
        <f t="shared" si="20"/>
        <v>255.03999999999994</v>
      </c>
      <c r="M88" s="69">
        <f t="shared" si="20"/>
        <v>253.73999999999998</v>
      </c>
      <c r="N88" s="69">
        <f t="shared" si="20"/>
        <v>272.74</v>
      </c>
      <c r="O88" s="69">
        <f t="shared" si="20"/>
        <v>246.24</v>
      </c>
      <c r="P88" s="69">
        <f t="shared" si="20"/>
        <v>252.03999999999996</v>
      </c>
      <c r="Q88" s="69">
        <f t="shared" si="20"/>
        <v>245.03999999999994</v>
      </c>
      <c r="R88" s="69">
        <f t="shared" si="20"/>
        <v>250.83999999999997</v>
      </c>
      <c r="S88" s="69">
        <f t="shared" si="20"/>
        <v>253.33999999999997</v>
      </c>
      <c r="T88" s="69">
        <f t="shared" si="20"/>
        <v>242.43999999999997</v>
      </c>
      <c r="U88" s="69">
        <f t="shared" si="20"/>
        <v>252.53999999999994</v>
      </c>
      <c r="V88" s="69">
        <f t="shared" si="20"/>
        <v>231.13999999999996</v>
      </c>
      <c r="W88" s="69">
        <f t="shared" si="20"/>
        <v>230.33999999999995</v>
      </c>
      <c r="X88" s="69">
        <f t="shared" si="20"/>
        <v>249.23999999999998</v>
      </c>
      <c r="Y88" s="69">
        <f t="shared" si="20"/>
        <v>261.24</v>
      </c>
      <c r="Z88" s="69">
        <f t="shared" si="20"/>
        <v>299.14</v>
      </c>
      <c r="AA88" s="69">
        <f t="shared" si="20"/>
        <v>302.24</v>
      </c>
      <c r="AB88" s="69">
        <f t="shared" si="20"/>
        <v>266.64000000000004</v>
      </c>
      <c r="AC88" s="69">
        <f t="shared" si="20"/>
        <v>249.83999999999997</v>
      </c>
      <c r="AD88" s="69">
        <f t="shared" si="20"/>
        <v>194.14000000000001</v>
      </c>
      <c r="AE88" s="69">
        <f t="shared" si="20"/>
        <v>162.33999999999997</v>
      </c>
      <c r="AF88" s="243">
        <f t="shared" si="20"/>
        <v>141.13999999999996</v>
      </c>
      <c r="AG88" s="116"/>
      <c r="AH88" s="52">
        <f>MAX(B88:AF88)</f>
        <v>302.24</v>
      </c>
      <c r="AI88" s="53">
        <f>MIN(B88:AF88)</f>
        <v>141.13999999999996</v>
      </c>
    </row>
    <row r="89" spans="1:37" x14ac:dyDescent="0.25">
      <c r="A89" s="117" t="s">
        <v>89</v>
      </c>
      <c r="B89" s="82">
        <v>-3</v>
      </c>
      <c r="C89" s="82">
        <v>-10.4</v>
      </c>
      <c r="D89" s="82">
        <v>-9.6999999999999993</v>
      </c>
      <c r="E89" s="82">
        <v>-13.3</v>
      </c>
      <c r="F89" s="82">
        <v>0</v>
      </c>
      <c r="G89" s="82">
        <v>4.3</v>
      </c>
      <c r="H89" s="82">
        <v>-2.9</v>
      </c>
      <c r="I89" s="82">
        <v>-14.1</v>
      </c>
      <c r="J89" s="82">
        <v>-14.9</v>
      </c>
      <c r="K89" s="82">
        <v>-30.2</v>
      </c>
      <c r="L89" s="82">
        <v>-29.8</v>
      </c>
      <c r="M89" s="82">
        <v>-6.5</v>
      </c>
      <c r="N89" s="82">
        <v>-7.5</v>
      </c>
      <c r="O89" s="82">
        <v>-10.1</v>
      </c>
      <c r="P89" s="82">
        <v>-9.6999999999999993</v>
      </c>
      <c r="Q89" s="82">
        <v>0.9</v>
      </c>
      <c r="R89" s="82">
        <v>9.6</v>
      </c>
      <c r="S89" s="82">
        <v>7.6</v>
      </c>
      <c r="T89" s="82">
        <v>3.2</v>
      </c>
      <c r="U89" s="82">
        <v>1</v>
      </c>
      <c r="V89" s="82">
        <v>0</v>
      </c>
      <c r="W89" s="82">
        <v>4.7</v>
      </c>
      <c r="X89" s="82">
        <v>16.100000000000001</v>
      </c>
      <c r="Y89" s="82">
        <v>5.2</v>
      </c>
      <c r="Z89" s="82">
        <v>-3.1</v>
      </c>
      <c r="AA89" s="49">
        <v>8.3000000000000007</v>
      </c>
      <c r="AB89" s="49">
        <v>-2.1</v>
      </c>
      <c r="AC89" s="49">
        <v>2.1</v>
      </c>
      <c r="AD89" s="49">
        <v>4</v>
      </c>
      <c r="AE89" s="49">
        <v>11.1</v>
      </c>
      <c r="AF89" s="244">
        <v>10.199999999999999</v>
      </c>
      <c r="AG89" s="120">
        <v>75</v>
      </c>
      <c r="AH89" s="52">
        <f>IF(ABS(MAX(B89:AF89))&gt;ABS(MIN(B89:AF89)),MAX(B89:AF89),MIN(B89:AF89))</f>
        <v>-30.2</v>
      </c>
      <c r="AI89" s="121">
        <f>INDEX($B$9:$AF$9,1,MATCH(AH89,B89:AF89,0))</f>
        <v>0.3125</v>
      </c>
    </row>
    <row r="90" spans="1:37" x14ac:dyDescent="0.25">
      <c r="A90" s="122" t="s">
        <v>90</v>
      </c>
      <c r="B90" s="83">
        <v>-32</v>
      </c>
      <c r="C90" s="83">
        <v>-33.299999999999997</v>
      </c>
      <c r="D90" s="83">
        <v>-23</v>
      </c>
      <c r="E90" s="83">
        <v>-18</v>
      </c>
      <c r="F90" s="83">
        <v>-19</v>
      </c>
      <c r="G90" s="83">
        <v>-11</v>
      </c>
      <c r="H90" s="83">
        <v>19.8</v>
      </c>
      <c r="I90" s="83">
        <f>20+15.1-8.2</f>
        <v>26.900000000000002</v>
      </c>
      <c r="J90" s="83">
        <v>33.799999999999997</v>
      </c>
      <c r="K90" s="83">
        <v>65</v>
      </c>
      <c r="L90" s="83">
        <v>73</v>
      </c>
      <c r="M90" s="83">
        <v>49</v>
      </c>
      <c r="N90" s="83">
        <v>65.900000000000006</v>
      </c>
      <c r="O90" s="83">
        <v>46</v>
      </c>
      <c r="P90" s="83">
        <v>50</v>
      </c>
      <c r="Q90" s="83">
        <v>48</v>
      </c>
      <c r="R90" s="83">
        <v>62</v>
      </c>
      <c r="S90" s="83">
        <v>65.2</v>
      </c>
      <c r="T90" s="83">
        <v>60</v>
      </c>
      <c r="U90" s="83">
        <v>42</v>
      </c>
      <c r="V90" s="83">
        <v>25.6</v>
      </c>
      <c r="W90" s="83">
        <v>18</v>
      </c>
      <c r="X90" s="83">
        <v>10</v>
      </c>
      <c r="Y90" s="83">
        <v>27</v>
      </c>
      <c r="Z90" s="83">
        <v>47.7</v>
      </c>
      <c r="AA90" s="70">
        <f>25+19.3</f>
        <v>44.3</v>
      </c>
      <c r="AB90" s="70">
        <f>18.3+12.4</f>
        <v>30.700000000000003</v>
      </c>
      <c r="AC90" s="70">
        <v>26.4</v>
      </c>
      <c r="AD90" s="70">
        <v>7.9</v>
      </c>
      <c r="AE90" s="70">
        <v>-13</v>
      </c>
      <c r="AF90" s="123">
        <v>-24</v>
      </c>
      <c r="AG90" s="120">
        <v>240</v>
      </c>
      <c r="AH90" s="52">
        <f>IF(ABS(MAX(B90:AF90))&gt;ABS(MIN(B90:AF90)),MAX(B90:AF90),MIN(B90:AF90))</f>
        <v>73</v>
      </c>
      <c r="AI90" s="121">
        <f>INDEX($B$9:$AF$9,1,MATCH(AH90,B90:AF90,0))</f>
        <v>0.33333333333333331</v>
      </c>
    </row>
    <row r="91" spans="1:37" x14ac:dyDescent="0.25">
      <c r="A91" s="122" t="s">
        <v>91</v>
      </c>
      <c r="B91" s="83">
        <v>23</v>
      </c>
      <c r="C91" s="83">
        <v>25.9</v>
      </c>
      <c r="D91" s="83">
        <v>25.3</v>
      </c>
      <c r="E91" s="83">
        <v>23</v>
      </c>
      <c r="F91" s="83">
        <v>26.9</v>
      </c>
      <c r="G91" s="83">
        <v>21.6</v>
      </c>
      <c r="H91" s="83">
        <v>25.5</v>
      </c>
      <c r="I91" s="83">
        <v>36.4</v>
      </c>
      <c r="J91" s="83">
        <v>44.6</v>
      </c>
      <c r="K91" s="83">
        <v>50.9</v>
      </c>
      <c r="L91" s="83">
        <v>48.4</v>
      </c>
      <c r="M91" s="83">
        <v>46.3</v>
      </c>
      <c r="N91" s="83">
        <v>48.9</v>
      </c>
      <c r="O91" s="83">
        <v>46.7</v>
      </c>
      <c r="P91" s="83">
        <v>46.1</v>
      </c>
      <c r="Q91" s="83">
        <v>40.799999999999997</v>
      </c>
      <c r="R91" s="83">
        <v>49.1</v>
      </c>
      <c r="S91" s="83">
        <v>51</v>
      </c>
      <c r="T91" s="83">
        <v>42.4</v>
      </c>
      <c r="U91" s="83">
        <v>43.3</v>
      </c>
      <c r="V91" s="83">
        <v>40.200000000000003</v>
      </c>
      <c r="W91" s="83">
        <v>38</v>
      </c>
      <c r="X91" s="83">
        <v>35</v>
      </c>
      <c r="Y91" s="83">
        <v>38.4</v>
      </c>
      <c r="Z91" s="83">
        <v>43.7</v>
      </c>
      <c r="AA91" s="70">
        <v>47.8</v>
      </c>
      <c r="AB91" s="70">
        <v>45.8</v>
      </c>
      <c r="AC91" s="70">
        <v>39.200000000000003</v>
      </c>
      <c r="AD91" s="70">
        <v>31.9</v>
      </c>
      <c r="AE91" s="70">
        <v>29.7</v>
      </c>
      <c r="AF91" s="123">
        <v>29.1</v>
      </c>
      <c r="AG91" s="120">
        <v>60</v>
      </c>
      <c r="AH91" s="52">
        <f>IF(ABS(MAX(B91:AF91))&gt;ABS(MIN(B91:AF91)),MAX(B91:AF91),MIN(B91:AF91))</f>
        <v>51</v>
      </c>
      <c r="AI91" s="121">
        <f>INDEX($B$9:$AF$9,1,MATCH(AH91,B91:AF91,0))</f>
        <v>0.625</v>
      </c>
    </row>
    <row r="92" spans="1:37" x14ac:dyDescent="0.25">
      <c r="A92" s="124" t="s">
        <v>92</v>
      </c>
      <c r="B92" s="85">
        <v>-60</v>
      </c>
      <c r="C92" s="85">
        <v>-60.3</v>
      </c>
      <c r="D92" s="85">
        <v>-60.3</v>
      </c>
      <c r="E92" s="85">
        <v>-60.6</v>
      </c>
      <c r="F92" s="85">
        <v>-60</v>
      </c>
      <c r="G92" s="85">
        <v>-59.6</v>
      </c>
      <c r="H92" s="85">
        <v>-59.2</v>
      </c>
      <c r="I92" s="85">
        <v>-59.2</v>
      </c>
      <c r="J92" s="85">
        <v>-58.8</v>
      </c>
      <c r="K92" s="85">
        <v>-59.8</v>
      </c>
      <c r="L92" s="85">
        <v>-59</v>
      </c>
      <c r="M92" s="85">
        <v>-59.7</v>
      </c>
      <c r="N92" s="85">
        <v>-59.7</v>
      </c>
      <c r="O92" s="85">
        <v>-60.6</v>
      </c>
      <c r="P92" s="85">
        <v>-59.4</v>
      </c>
      <c r="Q92" s="85">
        <v>-58.8</v>
      </c>
      <c r="R92" s="85">
        <v>-59.4</v>
      </c>
      <c r="S92" s="85">
        <v>-59.4</v>
      </c>
      <c r="T92" s="85">
        <v>-59.7</v>
      </c>
      <c r="U92" s="85">
        <v>-58.8</v>
      </c>
      <c r="V92" s="85">
        <v>-59.7</v>
      </c>
      <c r="W92" s="85">
        <v>-59.7</v>
      </c>
      <c r="X92" s="85">
        <v>-41.2</v>
      </c>
      <c r="Y92" s="85">
        <v>-40.9</v>
      </c>
      <c r="Z92" s="85">
        <v>-18.7</v>
      </c>
      <c r="AA92" s="125">
        <v>-27.1</v>
      </c>
      <c r="AB92" s="125">
        <v>-37</v>
      </c>
      <c r="AC92" s="125">
        <v>-48.4</v>
      </c>
      <c r="AD92" s="125">
        <v>-76.7</v>
      </c>
      <c r="AE92" s="125">
        <v>-91.1</v>
      </c>
      <c r="AF92" s="126">
        <v>-98.2</v>
      </c>
      <c r="AG92" s="127">
        <v>120</v>
      </c>
      <c r="AH92" s="52">
        <f>IF(ABS(MAX(B92:AF92))&gt;ABS(MIN(B92:AF92)),MAX(B92:AF92),MIN(B92:AF92))</f>
        <v>-98.2</v>
      </c>
      <c r="AI92" s="121">
        <f>INDEX($B$9:$AF$9,1,MATCH(AH92,B92:AF92,0))</f>
        <v>1</v>
      </c>
    </row>
    <row r="93" spans="1:37" ht="15.75" thickBot="1" x14ac:dyDescent="0.3">
      <c r="A93" s="124" t="s">
        <v>93</v>
      </c>
      <c r="B93" s="85">
        <v>29</v>
      </c>
      <c r="C93" s="85">
        <v>23.9</v>
      </c>
      <c r="D93" s="85">
        <v>28</v>
      </c>
      <c r="E93" s="85">
        <v>30.3</v>
      </c>
      <c r="F93" s="85">
        <v>19.3</v>
      </c>
      <c r="G93" s="85">
        <v>42.5</v>
      </c>
      <c r="H93" s="85">
        <v>52.2</v>
      </c>
      <c r="I93" s="85">
        <v>81.2</v>
      </c>
      <c r="J93" s="85">
        <v>70.400000000000006</v>
      </c>
      <c r="K93" s="85">
        <v>110</v>
      </c>
      <c r="L93" s="85">
        <v>110</v>
      </c>
      <c r="M93" s="85">
        <v>74.8</v>
      </c>
      <c r="N93" s="85">
        <v>92.6</v>
      </c>
      <c r="O93" s="85">
        <v>85.4</v>
      </c>
      <c r="P93" s="85">
        <v>97.2</v>
      </c>
      <c r="Q93" s="85">
        <v>82.1</v>
      </c>
      <c r="R93" s="85">
        <v>90.3</v>
      </c>
      <c r="S93" s="85">
        <v>92.7</v>
      </c>
      <c r="T93" s="85">
        <v>100.4</v>
      </c>
      <c r="U93" s="85">
        <v>68.099999999999994</v>
      </c>
      <c r="V93" s="85">
        <v>61.2</v>
      </c>
      <c r="W93" s="85">
        <v>48</v>
      </c>
      <c r="X93" s="85">
        <v>39.299999999999997</v>
      </c>
      <c r="Y93" s="85">
        <v>59</v>
      </c>
      <c r="Z93" s="85">
        <v>86.4</v>
      </c>
      <c r="AA93" s="125">
        <v>81.5</v>
      </c>
      <c r="AB93" s="125">
        <v>66.099999999999994</v>
      </c>
      <c r="AC93" s="125">
        <v>63.7</v>
      </c>
      <c r="AD93" s="125">
        <v>45.5</v>
      </c>
      <c r="AE93" s="125">
        <v>23.1</v>
      </c>
      <c r="AF93" s="126">
        <v>17.7</v>
      </c>
      <c r="AG93" s="127"/>
      <c r="AH93" s="52">
        <f>IF(ABS(MAX(B93:AF93))&gt;ABS(MIN(B93:AF93)),MAX(B93:AF93),MIN(B93:AF93))</f>
        <v>110</v>
      </c>
      <c r="AI93" s="121">
        <f>INDEX($B$9:$AF$9,1,MATCH(AH93,B93:AF93,0))</f>
        <v>0.3125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1126.6399999999999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24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24)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24)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1154.04</v>
      </c>
      <c r="U203" s="173">
        <f t="shared" si="37"/>
        <v>1107.7199999999998</v>
      </c>
      <c r="V203" s="173">
        <f t="shared" si="37"/>
        <v>1138.42</v>
      </c>
      <c r="W203" s="173">
        <f t="shared" si="37"/>
        <v>1092.44</v>
      </c>
      <c r="X203" s="173">
        <f t="shared" si="37"/>
        <v>1019.44</v>
      </c>
      <c r="Y203" s="173">
        <f t="shared" si="37"/>
        <v>1001.9399999999999</v>
      </c>
      <c r="Z203" s="173">
        <f t="shared" si="37"/>
        <v>983.43999999999994</v>
      </c>
      <c r="AA203" s="173">
        <f t="shared" si="37"/>
        <v>1035.44</v>
      </c>
      <c r="AB203" s="173">
        <f t="shared" si="37"/>
        <v>1054.94</v>
      </c>
      <c r="AC203" s="173">
        <f t="shared" si="37"/>
        <v>1099.24</v>
      </c>
      <c r="AD203" s="173">
        <f t="shared" si="37"/>
        <v>1079.74</v>
      </c>
      <c r="AE203" s="173">
        <f t="shared" si="37"/>
        <v>1126.6399999999999</v>
      </c>
      <c r="AF203" s="173">
        <f t="shared" si="37"/>
        <v>1140.8399999999999</v>
      </c>
      <c r="AG203" s="173">
        <f t="shared" si="37"/>
        <v>1197.1399999999999</v>
      </c>
      <c r="AH203" s="173">
        <f t="shared" si="37"/>
        <v>1215.3399999999999</v>
      </c>
      <c r="AI203" s="173">
        <f t="shared" si="37"/>
        <v>1177.3399999999999</v>
      </c>
      <c r="AJ203" s="173">
        <f t="shared" si="37"/>
        <v>1205.6399999999999</v>
      </c>
      <c r="AK203" s="173">
        <f t="shared" si="37"/>
        <v>1189.1399999999999</v>
      </c>
      <c r="AL203" s="173">
        <f t="shared" si="37"/>
        <v>1169.44</v>
      </c>
      <c r="AM203" s="173">
        <f t="shared" si="37"/>
        <v>1110.6399999999999</v>
      </c>
      <c r="AN203" s="173">
        <f t="shared" si="37"/>
        <v>1092.74</v>
      </c>
      <c r="AO203" s="173">
        <f t="shared" si="37"/>
        <v>1064.3499999999999</v>
      </c>
      <c r="AP203" s="173">
        <f t="shared" si="37"/>
        <v>1112.6199999999999</v>
      </c>
      <c r="AQ203" s="173">
        <f t="shared" si="37"/>
        <v>1127.7399999999998</v>
      </c>
      <c r="AR203" s="173">
        <f t="shared" si="37"/>
        <v>1275.5</v>
      </c>
      <c r="AS203" s="173">
        <f t="shared" si="37"/>
        <v>1307.54</v>
      </c>
      <c r="AT203" s="173">
        <f t="shared" si="37"/>
        <v>1282.54</v>
      </c>
      <c r="AU203" s="173">
        <f t="shared" si="37"/>
        <v>1247.74</v>
      </c>
      <c r="AV203" s="173">
        <f t="shared" si="37"/>
        <v>1177.44</v>
      </c>
      <c r="AW203" s="173">
        <f t="shared" si="37"/>
        <v>1116.7399999999998</v>
      </c>
      <c r="AX203" s="173">
        <f t="shared" si="37"/>
        <v>1090.44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83" priority="231">
      <formula>S$9&gt;=20/24</formula>
    </cfRule>
    <cfRule type="expression" dxfId="1982" priority="232">
      <formula>AND(S$9&gt;=14/24,S$9&lt;20/24)</formula>
    </cfRule>
    <cfRule type="expression" dxfId="1981" priority="233">
      <formula>AND(S$9&gt;=8/24,S$9&lt;14/24)</formula>
    </cfRule>
    <cfRule type="expression" dxfId="1980" priority="234">
      <formula>S$9&lt;8/24</formula>
    </cfRule>
  </conditionalFormatting>
  <conditionalFormatting sqref="B8:AF10 AA76:AF76 B76:Q76 L37:Z38 L36:Q36 B53:AF53 B77:AF77 C183:AF189 M42 N40:Q42 L34:Q34 M43:Q45 L39:Q39 S55:T56 V40:W41 S39:W39 AA78:AF85 AA54:AF57 B60:B64 B65:AF75 C60:C63 N42:N45 M36:N39 B54:R58 B78:R85 O36:S45 U37:V39 S79:Z85 T12:Z12 Q43:Z43 W37:Z41 L50:AF52">
    <cfRule type="expression" dxfId="1979" priority="227">
      <formula>B$9&gt;=20/24</formula>
    </cfRule>
    <cfRule type="expression" dxfId="1978" priority="228">
      <formula>AND(B$9&gt;=14/24,B$9&lt;20/24)</formula>
    </cfRule>
    <cfRule type="expression" dxfId="1977" priority="229">
      <formula>AND(B$9&gt;=8/24,B$9&lt;14/24)</formula>
    </cfRule>
    <cfRule type="expression" dxfId="1976" priority="230">
      <formula>B$9&lt;8/24</formula>
    </cfRule>
  </conditionalFormatting>
  <conditionalFormatting sqref="B181:AF181">
    <cfRule type="expression" dxfId="1975" priority="223">
      <formula>B$9&gt;=20/24</formula>
    </cfRule>
    <cfRule type="expression" dxfId="1974" priority="224">
      <formula>AND(B$9&gt;=14/24,B$9&lt;20/24)</formula>
    </cfRule>
    <cfRule type="expression" dxfId="1973" priority="225">
      <formula>AND(B$9&gt;=8/24,B$9&lt;14/24)</formula>
    </cfRule>
    <cfRule type="expression" dxfId="1972" priority="226">
      <formula>B$9&lt;8/24</formula>
    </cfRule>
  </conditionalFormatting>
  <conditionalFormatting sqref="AL4:AL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L40:S41">
    <cfRule type="expression" dxfId="1971" priority="214">
      <formula>L$9&gt;=20/24</formula>
    </cfRule>
    <cfRule type="expression" dxfId="1970" priority="215">
      <formula>AND(L$9&gt;=14/24,L$9&lt;20/24)</formula>
    </cfRule>
    <cfRule type="expression" dxfId="1969" priority="216">
      <formula>AND(L$9&gt;=8/24,L$9&lt;14/24)</formula>
    </cfRule>
    <cfRule type="expression" dxfId="1968" priority="217">
      <formula>L$9&lt;8/24</formula>
    </cfRule>
  </conditionalFormatting>
  <conditionalFormatting sqref="R36:Z36">
    <cfRule type="expression" dxfId="1967" priority="206">
      <formula>R$9&gt;=20/24</formula>
    </cfRule>
    <cfRule type="expression" dxfId="1966" priority="207">
      <formula>AND(R$9&gt;=14/24,R$9&lt;20/24)</formula>
    </cfRule>
    <cfRule type="expression" dxfId="1965" priority="208">
      <formula>AND(R$9&gt;=8/24,R$9&lt;14/24)</formula>
    </cfRule>
    <cfRule type="expression" dxfId="1964" priority="209">
      <formula>R$9&lt;8/24</formula>
    </cfRule>
  </conditionalFormatting>
  <conditionalFormatting sqref="S54:Z54">
    <cfRule type="expression" dxfId="1963" priority="202">
      <formula>S$9&gt;=20/24</formula>
    </cfRule>
    <cfRule type="expression" dxfId="1962" priority="203">
      <formula>AND(S$9&gt;=14/24,S$9&lt;20/24)</formula>
    </cfRule>
    <cfRule type="expression" dxfId="1961" priority="204">
      <formula>AND(S$9&gt;=8/24,S$9&lt;14/24)</formula>
    </cfRule>
    <cfRule type="expression" dxfId="1960" priority="205">
      <formula>S$9&lt;8/24</formula>
    </cfRule>
  </conditionalFormatting>
  <conditionalFormatting sqref="R76:Z76">
    <cfRule type="expression" dxfId="1959" priority="198">
      <formula>R$9&gt;=20/24</formula>
    </cfRule>
    <cfRule type="expression" dxfId="1958" priority="199">
      <formula>AND(R$9&gt;=14/24,R$9&lt;20/24)</formula>
    </cfRule>
    <cfRule type="expression" dxfId="1957" priority="200">
      <formula>AND(R$9&gt;=8/24,R$9&lt;14/24)</formula>
    </cfRule>
    <cfRule type="expression" dxfId="1956" priority="201">
      <formula>R$9&lt;8/24</formula>
    </cfRule>
  </conditionalFormatting>
  <conditionalFormatting sqref="S78:Z78">
    <cfRule type="expression" dxfId="1955" priority="194">
      <formula>S$9&gt;=20/24</formula>
    </cfRule>
    <cfRule type="expression" dxfId="1954" priority="195">
      <formula>AND(S$9&gt;=14/24,S$9&lt;20/24)</formula>
    </cfRule>
    <cfRule type="expression" dxfId="1953" priority="196">
      <formula>AND(S$9&gt;=8/24,S$9&lt;14/24)</formula>
    </cfRule>
    <cfRule type="expression" dxfId="1952" priority="197">
      <formula>S$9&lt;8/24</formula>
    </cfRule>
  </conditionalFormatting>
  <conditionalFormatting sqref="N12:S13">
    <cfRule type="expression" dxfId="1951" priority="190">
      <formula>N$9&gt;=20/24</formula>
    </cfRule>
    <cfRule type="expression" dxfId="1950" priority="191">
      <formula>AND(N$9&gt;=14/24,N$9&lt;20/24)</formula>
    </cfRule>
    <cfRule type="expression" dxfId="1949" priority="192">
      <formula>AND(N$9&gt;=8/24,N$9&lt;14/24)</formula>
    </cfRule>
    <cfRule type="expression" dxfId="1948" priority="193">
      <formula>N$9&lt;8/24</formula>
    </cfRule>
  </conditionalFormatting>
  <conditionalFormatting sqref="L46:S46">
    <cfRule type="expression" dxfId="1947" priority="186">
      <formula>L$9&gt;=20/24</formula>
    </cfRule>
    <cfRule type="expression" dxfId="1946" priority="187">
      <formula>AND(L$9&gt;=14/24,L$9&lt;20/24)</formula>
    </cfRule>
    <cfRule type="expression" dxfId="1945" priority="188">
      <formula>AND(L$9&gt;=8/24,L$9&lt;14/24)</formula>
    </cfRule>
    <cfRule type="expression" dxfId="1944" priority="189">
      <formula>L$9&lt;8/24</formula>
    </cfRule>
  </conditionalFormatting>
  <conditionalFormatting sqref="L47:S47">
    <cfRule type="expression" dxfId="1943" priority="182">
      <formula>L$9&gt;=20/24</formula>
    </cfRule>
    <cfRule type="expression" dxfId="1942" priority="183">
      <formula>AND(L$9&gt;=14/24,L$9&lt;20/24)</formula>
    </cfRule>
    <cfRule type="expression" dxfId="1941" priority="184">
      <formula>AND(L$9&gt;=8/24,L$9&lt;14/24)</formula>
    </cfRule>
    <cfRule type="expression" dxfId="1940" priority="185">
      <formula>L$9&lt;8/24</formula>
    </cfRule>
  </conditionalFormatting>
  <conditionalFormatting sqref="L42:S45 Q43:Z43">
    <cfRule type="expression" dxfId="1939" priority="178">
      <formula>L$9&gt;=20/24</formula>
    </cfRule>
    <cfRule type="expression" dxfId="1938" priority="179">
      <formula>AND(L$9&gt;=14/24,L$9&lt;20/24)</formula>
    </cfRule>
    <cfRule type="expression" dxfId="1937" priority="180">
      <formula>AND(L$9&gt;=8/24,L$9&lt;14/24)</formula>
    </cfRule>
    <cfRule type="expression" dxfId="1936" priority="181">
      <formula>L$9&lt;8/24</formula>
    </cfRule>
  </conditionalFormatting>
  <conditionalFormatting sqref="R34:AD34">
    <cfRule type="expression" dxfId="1935" priority="174">
      <formula>R$9&gt;=20/24</formula>
    </cfRule>
    <cfRule type="expression" dxfId="1934" priority="175">
      <formula>AND(R$9&gt;=14/24,R$9&lt;20/24)</formula>
    </cfRule>
    <cfRule type="expression" dxfId="1933" priority="176">
      <formula>AND(R$9&gt;=8/24,R$9&lt;14/24)</formula>
    </cfRule>
    <cfRule type="expression" dxfId="1932" priority="177">
      <formula>R$9&lt;8/24</formula>
    </cfRule>
  </conditionalFormatting>
  <conditionalFormatting sqref="T13:Z13 AA19:AF19 AA21:AF32">
    <cfRule type="expression" dxfId="1931" priority="170">
      <formula>T$9&gt;=20/24</formula>
    </cfRule>
    <cfRule type="expression" dxfId="1930" priority="171">
      <formula>AND(T$9&gt;=14/24,T$9&lt;20/24)</formula>
    </cfRule>
    <cfRule type="expression" dxfId="1929" priority="172">
      <formula>AND(T$9&gt;=8/24,T$9&lt;14/24)</formula>
    </cfRule>
    <cfRule type="expression" dxfId="1928" priority="173">
      <formula>T$9&lt;8/24</formula>
    </cfRule>
  </conditionalFormatting>
  <conditionalFormatting sqref="R39:S45 S40:Z45">
    <cfRule type="expression" dxfId="1927" priority="166">
      <formula>R$9&gt;=20/24</formula>
    </cfRule>
    <cfRule type="expression" dxfId="1926" priority="167">
      <formula>AND(R$9&gt;=14/24,R$9&lt;20/24)</formula>
    </cfRule>
    <cfRule type="expression" dxfId="1925" priority="168">
      <formula>AND(R$9&gt;=8/24,R$9&lt;14/24)</formula>
    </cfRule>
    <cfRule type="expression" dxfId="1924" priority="169">
      <formula>R$9&lt;8/24</formula>
    </cfRule>
  </conditionalFormatting>
  <conditionalFormatting sqref="R46:Z46">
    <cfRule type="expression" dxfId="1923" priority="162">
      <formula>R$9&gt;=20/24</formula>
    </cfRule>
    <cfRule type="expression" dxfId="1922" priority="163">
      <formula>AND(R$9&gt;=14/24,R$9&lt;20/24)</formula>
    </cfRule>
    <cfRule type="expression" dxfId="1921" priority="164">
      <formula>AND(R$9&gt;=8/24,R$9&lt;14/24)</formula>
    </cfRule>
    <cfRule type="expression" dxfId="1920" priority="165">
      <formula>R$9&lt;8/24</formula>
    </cfRule>
  </conditionalFormatting>
  <conditionalFormatting sqref="R47:Z47">
    <cfRule type="expression" dxfId="1919" priority="158">
      <formula>R$9&gt;=20/24</formula>
    </cfRule>
    <cfRule type="expression" dxfId="1918" priority="159">
      <formula>AND(R$9&gt;=14/24,R$9&lt;20/24)</formula>
    </cfRule>
    <cfRule type="expression" dxfId="1917" priority="160">
      <formula>AND(R$9&gt;=8/24,R$9&lt;14/24)</formula>
    </cfRule>
    <cfRule type="expression" dxfId="1916" priority="161">
      <formula>R$9&lt;8/24</formula>
    </cfRule>
  </conditionalFormatting>
  <conditionalFormatting sqref="S57:Z64 AA58:AF64">
    <cfRule type="expression" dxfId="1915" priority="154">
      <formula>S$9&gt;=20/24</formula>
    </cfRule>
    <cfRule type="expression" dxfId="1914" priority="155">
      <formula>AND(S$9&gt;=14/24,S$9&lt;20/24)</formula>
    </cfRule>
    <cfRule type="expression" dxfId="1913" priority="156">
      <formula>AND(S$9&gt;=8/24,S$9&lt;14/24)</formula>
    </cfRule>
    <cfRule type="expression" dxfId="1912" priority="157">
      <formula>S$9&lt;8/24</formula>
    </cfRule>
  </conditionalFormatting>
  <conditionalFormatting sqref="AA89:AF92">
    <cfRule type="expression" dxfId="1911" priority="150">
      <formula>AA$9&gt;=20/24</formula>
    </cfRule>
    <cfRule type="expression" dxfId="1910" priority="151">
      <formula>AND(AA$9&gt;=14/24,AA$9&lt;20/24)</formula>
    </cfRule>
    <cfRule type="expression" dxfId="1909" priority="152">
      <formula>AND(AA$9&gt;=8/24,AA$9&lt;14/24)</formula>
    </cfRule>
    <cfRule type="expression" dxfId="1908" priority="153">
      <formula>AA$9&lt;8/24</formula>
    </cfRule>
  </conditionalFormatting>
  <conditionalFormatting sqref="H60:H64 B59:H59 I59:K64 L59:R63">
    <cfRule type="expression" dxfId="1907" priority="146">
      <formula>B$9&gt;=20/24</formula>
    </cfRule>
    <cfRule type="expression" dxfId="1906" priority="147">
      <formula>AND(B$9&gt;=14/24,B$9&lt;20/24)</formula>
    </cfRule>
    <cfRule type="expression" dxfId="1905" priority="148">
      <formula>AND(B$9&gt;=8/24,B$9&lt;14/24)</formula>
    </cfRule>
    <cfRule type="expression" dxfId="1904" priority="149">
      <formula>B$9&lt;8/24</formula>
    </cfRule>
  </conditionalFormatting>
  <conditionalFormatting sqref="B89:K92">
    <cfRule type="expression" dxfId="1903" priority="142">
      <formula>B$9&gt;=20/24</formula>
    </cfRule>
    <cfRule type="expression" dxfId="1902" priority="143">
      <formula>AND(B$9&gt;=14/24,B$9&lt;20/24)</formula>
    </cfRule>
    <cfRule type="expression" dxfId="1901" priority="144">
      <formula>AND(B$9&gt;=8/24,B$9&lt;14/24)</formula>
    </cfRule>
    <cfRule type="expression" dxfId="1900" priority="145">
      <formula>B$9&lt;8/24</formula>
    </cfRule>
  </conditionalFormatting>
  <conditionalFormatting sqref="L89:R92">
    <cfRule type="expression" dxfId="1899" priority="138">
      <formula>L$9&gt;=20/24</formula>
    </cfRule>
    <cfRule type="expression" dxfId="1898" priority="139">
      <formula>AND(L$9&gt;=14/24,L$9&lt;20/24)</formula>
    </cfRule>
    <cfRule type="expression" dxfId="1897" priority="140">
      <formula>AND(L$9&gt;=8/24,L$9&lt;14/24)</formula>
    </cfRule>
    <cfRule type="expression" dxfId="1896" priority="141">
      <formula>L$9&lt;8/24</formula>
    </cfRule>
  </conditionalFormatting>
  <conditionalFormatting sqref="S89:Z92">
    <cfRule type="expression" dxfId="1895" priority="134">
      <formula>S$9&gt;=20/24</formula>
    </cfRule>
    <cfRule type="expression" dxfId="1894" priority="135">
      <formula>AND(S$9&gt;=14/24,S$9&lt;20/24)</formula>
    </cfRule>
    <cfRule type="expression" dxfId="1893" priority="136">
      <formula>AND(S$9&gt;=8/24,S$9&lt;14/24)</formula>
    </cfRule>
    <cfRule type="expression" dxfId="1892" priority="137">
      <formula>S$9&lt;8/24</formula>
    </cfRule>
  </conditionalFormatting>
  <conditionalFormatting sqref="B21:K23 B29:K29 B12:K14 B16:K17 B19:K19 N12:Z13 AA12:AF14 AA16:AF19 AA21:AF32 B34:AF53">
    <cfRule type="expression" dxfId="1891" priority="133">
      <formula>B12&gt;$AG12</formula>
    </cfRule>
  </conditionalFormatting>
  <conditionalFormatting sqref="T202:AX202">
    <cfRule type="expression" dxfId="1890" priority="129">
      <formula>T$9&gt;=20/24</formula>
    </cfRule>
    <cfRule type="expression" dxfId="1889" priority="130">
      <formula>AND(T$9&gt;=14/24,T$9&lt;20/24)</formula>
    </cfRule>
    <cfRule type="expression" dxfId="1888" priority="131">
      <formula>AND(T$9&gt;=8/24,T$9&lt;14/24)</formula>
    </cfRule>
    <cfRule type="expression" dxfId="1887" priority="132">
      <formula>T$9&lt;8/24</formula>
    </cfRule>
  </conditionalFormatting>
  <conditionalFormatting sqref="A12:A14 A94:A100 A16:A17 A21:A31 A106:A143 A102:A104 A146:A190 A19 A33:A92">
    <cfRule type="expression" dxfId="1886" priority="128">
      <formula>$AH12=0</formula>
    </cfRule>
  </conditionalFormatting>
  <conditionalFormatting sqref="AA93:AF93">
    <cfRule type="expression" dxfId="1885" priority="124">
      <formula>AA$9&gt;=20/24</formula>
    </cfRule>
    <cfRule type="expression" dxfId="1884" priority="125">
      <formula>AND(AA$9&gt;=14/24,AA$9&lt;20/24)</formula>
    </cfRule>
    <cfRule type="expression" dxfId="1883" priority="126">
      <formula>AND(AA$9&gt;=8/24,AA$9&lt;14/24)</formula>
    </cfRule>
    <cfRule type="expression" dxfId="1882" priority="127">
      <formula>AA$9&lt;8/24</formula>
    </cfRule>
  </conditionalFormatting>
  <conditionalFormatting sqref="B93:K93">
    <cfRule type="expression" dxfId="1881" priority="120">
      <formula>B$9&gt;=20/24</formula>
    </cfRule>
    <cfRule type="expression" dxfId="1880" priority="121">
      <formula>AND(B$9&gt;=14/24,B$9&lt;20/24)</formula>
    </cfRule>
    <cfRule type="expression" dxfId="1879" priority="122">
      <formula>AND(B$9&gt;=8/24,B$9&lt;14/24)</formula>
    </cfRule>
    <cfRule type="expression" dxfId="1878" priority="123">
      <formula>B$9&lt;8/24</formula>
    </cfRule>
  </conditionalFormatting>
  <conditionalFormatting sqref="L93:R93">
    <cfRule type="expression" dxfId="1877" priority="116">
      <formula>L$9&gt;=20/24</formula>
    </cfRule>
    <cfRule type="expression" dxfId="1876" priority="117">
      <formula>AND(L$9&gt;=14/24,L$9&lt;20/24)</formula>
    </cfRule>
    <cfRule type="expression" dxfId="1875" priority="118">
      <formula>AND(L$9&gt;=8/24,L$9&lt;14/24)</formula>
    </cfRule>
    <cfRule type="expression" dxfId="1874" priority="119">
      <formula>L$9&lt;8/24</formula>
    </cfRule>
  </conditionalFormatting>
  <conditionalFormatting sqref="S93:Z93">
    <cfRule type="expression" dxfId="1873" priority="112">
      <formula>S$9&gt;=20/24</formula>
    </cfRule>
    <cfRule type="expression" dxfId="1872" priority="113">
      <formula>AND(S$9&gt;=14/24,S$9&lt;20/24)</formula>
    </cfRule>
    <cfRule type="expression" dxfId="1871" priority="114">
      <formula>AND(S$9&gt;=8/24,S$9&lt;14/24)</formula>
    </cfRule>
    <cfRule type="expression" dxfId="1870" priority="115">
      <formula>S$9&lt;8/24</formula>
    </cfRule>
  </conditionalFormatting>
  <conditionalFormatting sqref="A93">
    <cfRule type="expression" dxfId="1869" priority="111">
      <formula>$AH93=0</formula>
    </cfRule>
  </conditionalFormatting>
  <conditionalFormatting sqref="B25:C28 B30:C31 B24:J24 D31:Z31">
    <cfRule type="expression" dxfId="1868" priority="107">
      <formula>B$9&gt;=20/24</formula>
    </cfRule>
    <cfRule type="expression" dxfId="1867" priority="108">
      <formula>AND(B$9&gt;=14/24,B$9&lt;20/24)</formula>
    </cfRule>
    <cfRule type="expression" dxfId="1866" priority="109">
      <formula>AND(B$9&gt;=8/24,B$9&lt;14/24)</formula>
    </cfRule>
    <cfRule type="expression" dxfId="1865" priority="110">
      <formula>B$9&lt;8/24</formula>
    </cfRule>
  </conditionalFormatting>
  <conditionalFormatting sqref="B25:C28 B30:C31 B33:AF33 B24:J24 D31:Z31">
    <cfRule type="expression" dxfId="1864" priority="106">
      <formula>B24&gt;$AG24</formula>
    </cfRule>
  </conditionalFormatting>
  <conditionalFormatting sqref="B33:AF33">
    <cfRule type="expression" dxfId="1863" priority="102">
      <formula>B$9&gt;=20/24</formula>
    </cfRule>
    <cfRule type="expression" dxfId="1862" priority="103">
      <formula>AND(B$9&gt;=14/24,B$9&lt;20/24)</formula>
    </cfRule>
    <cfRule type="expression" dxfId="1861" priority="104">
      <formula>AND(B$9&gt;=8/24,B$9&lt;14/24)</formula>
    </cfRule>
    <cfRule type="expression" dxfId="1860" priority="105">
      <formula>B$9&lt;8/24</formula>
    </cfRule>
  </conditionalFormatting>
  <conditionalFormatting sqref="D25:K28 K24 D30:Z30">
    <cfRule type="expression" dxfId="1859" priority="98">
      <formula>D$9&gt;=20/24</formula>
    </cfRule>
    <cfRule type="expression" dxfId="1858" priority="99">
      <formula>AND(D$9&gt;=14/24,D$9&lt;20/24)</formula>
    </cfRule>
    <cfRule type="expression" dxfId="1857" priority="100">
      <formula>AND(D$9&gt;=8/24,D$9&lt;14/24)</formula>
    </cfRule>
    <cfRule type="expression" dxfId="1856" priority="101">
      <formula>D$9&lt;8/24</formula>
    </cfRule>
  </conditionalFormatting>
  <conditionalFormatting sqref="D25:K28 K24 D30:Z30">
    <cfRule type="expression" dxfId="1855" priority="97">
      <formula>D24&gt;$AG24</formula>
    </cfRule>
  </conditionalFormatting>
  <conditionalFormatting sqref="C64:G64 D60:G63">
    <cfRule type="expression" dxfId="1854" priority="93">
      <formula>C$9&gt;=20/24</formula>
    </cfRule>
    <cfRule type="expression" dxfId="1853" priority="94">
      <formula>AND(C$9&gt;=14/24,C$9&lt;20/24)</formula>
    </cfRule>
    <cfRule type="expression" dxfId="1852" priority="95">
      <formula>AND(C$9&gt;=8/24,C$9&lt;14/24)</formula>
    </cfRule>
    <cfRule type="expression" dxfId="1851" priority="96">
      <formula>C$9&lt;8/24</formula>
    </cfRule>
  </conditionalFormatting>
  <conditionalFormatting sqref="L64:R64">
    <cfRule type="expression" dxfId="1850" priority="89">
      <formula>L$9&gt;=20/24</formula>
    </cfRule>
    <cfRule type="expression" dxfId="1849" priority="90">
      <formula>AND(L$9&gt;=14/24,L$9&lt;20/24)</formula>
    </cfRule>
    <cfRule type="expression" dxfId="1848" priority="91">
      <formula>AND(L$9&gt;=8/24,L$9&lt;14/24)</formula>
    </cfRule>
    <cfRule type="expression" dxfId="1847" priority="92">
      <formula>L$9&lt;8/24</formula>
    </cfRule>
  </conditionalFormatting>
  <conditionalFormatting sqref="AL15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B15:K15 AA15:AF15">
    <cfRule type="expression" dxfId="1846" priority="75">
      <formula>B15&gt;$AG15</formula>
    </cfRule>
  </conditionalFormatting>
  <conditionalFormatting sqref="A15">
    <cfRule type="expression" dxfId="1845" priority="74">
      <formula>$AH15=0</formula>
    </cfRule>
  </conditionalFormatting>
  <conditionalFormatting sqref="AL20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B20:K20 AA20:AF20">
    <cfRule type="expression" dxfId="1844" priority="68">
      <formula>B20&gt;$AG20</formula>
    </cfRule>
  </conditionalFormatting>
  <conditionalFormatting sqref="A20">
    <cfRule type="expression" dxfId="1843" priority="67">
      <formula>$AH20=0</formula>
    </cfRule>
  </conditionalFormatting>
  <conditionalFormatting sqref="A105">
    <cfRule type="expression" dxfId="1842" priority="66">
      <formula>$AH105=0</formula>
    </cfRule>
  </conditionalFormatting>
  <conditionalFormatting sqref="A101">
    <cfRule type="expression" dxfId="1841" priority="65">
      <formula>$AH101=0</formula>
    </cfRule>
  </conditionalFormatting>
  <conditionalFormatting sqref="A144:A145">
    <cfRule type="expression" dxfId="1840" priority="64">
      <formula>$AH144=0</formula>
    </cfRule>
  </conditionalFormatting>
  <conditionalFormatting sqref="AL18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B18:K18">
    <cfRule type="expression" dxfId="1839" priority="58">
      <formula>B18&gt;$AG18</formula>
    </cfRule>
  </conditionalFormatting>
  <conditionalFormatting sqref="A18">
    <cfRule type="expression" dxfId="1838" priority="57">
      <formula>$AH18=0</formula>
    </cfRule>
  </conditionalFormatting>
  <conditionalFormatting sqref="AL11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N11:Z11">
    <cfRule type="expression" dxfId="1837" priority="52">
      <formula>N$9&gt;=20/24</formula>
    </cfRule>
    <cfRule type="expression" dxfId="1836" priority="53">
      <formula>AND(N$9&gt;=14/24,N$9&lt;20/24)</formula>
    </cfRule>
    <cfRule type="expression" dxfId="1835" priority="54">
      <formula>AND(N$9&gt;=8/24,N$9&lt;14/24)</formula>
    </cfRule>
    <cfRule type="expression" dxfId="1834" priority="55">
      <formula>N$9&lt;8/24</formula>
    </cfRule>
  </conditionalFormatting>
  <conditionalFormatting sqref="B11:K11 N11:AF11">
    <cfRule type="expression" dxfId="1833" priority="51">
      <formula>B11&gt;$AG11</formula>
    </cfRule>
  </conditionalFormatting>
  <conditionalFormatting sqref="A11">
    <cfRule type="expression" dxfId="1832" priority="50">
      <formula>$AH11=0</formula>
    </cfRule>
  </conditionalFormatting>
  <conditionalFormatting sqref="A32">
    <cfRule type="expression" dxfId="1831" priority="40">
      <formula>$AH32=0</formula>
    </cfRule>
  </conditionalFormatting>
  <conditionalFormatting sqref="B32:Z32">
    <cfRule type="expression" dxfId="1830" priority="36">
      <formula>B$9&gt;=20/24</formula>
    </cfRule>
    <cfRule type="expression" dxfId="1829" priority="37">
      <formula>AND(B$9&gt;=14/24,B$9&lt;20/24)</formula>
    </cfRule>
    <cfRule type="expression" dxfId="1828" priority="38">
      <formula>AND(B$9&gt;=8/24,B$9&lt;14/24)</formula>
    </cfRule>
    <cfRule type="expression" dxfId="1827" priority="39">
      <formula>B$9&lt;8/24</formula>
    </cfRule>
  </conditionalFormatting>
  <conditionalFormatting sqref="B32:Z32">
    <cfRule type="expression" dxfId="1826" priority="35">
      <formula>B32&gt;$AG32</formula>
    </cfRule>
  </conditionalFormatting>
  <conditionalFormatting sqref="AG48">
    <cfRule type="expression" dxfId="1825" priority="34">
      <formula>AG48&gt;$AG48</formula>
    </cfRule>
  </conditionalFormatting>
  <conditionalFormatting sqref="L12:M14 N14:Z14 L16:Z17 L21:Z29 L19:Z19">
    <cfRule type="expression" dxfId="1824" priority="30">
      <formula>L$9&gt;=20/24</formula>
    </cfRule>
    <cfRule type="expression" dxfId="1823" priority="31">
      <formula>AND(L$9&gt;=14/24,L$9&lt;20/24)</formula>
    </cfRule>
    <cfRule type="expression" dxfId="1822" priority="32">
      <formula>AND(L$9&gt;=8/24,L$9&lt;14/24)</formula>
    </cfRule>
    <cfRule type="expression" dxfId="1821" priority="33">
      <formula>L$9&lt;8/24</formula>
    </cfRule>
  </conditionalFormatting>
  <conditionalFormatting sqref="L12:M14 L21:Z29 L19:Z19 L16:Z17 N14:Z14">
    <cfRule type="expression" dxfId="1820" priority="29">
      <formula>L12&gt;$AG12</formula>
    </cfRule>
  </conditionalFormatting>
  <conditionalFormatting sqref="L15:Z15">
    <cfRule type="expression" dxfId="1819" priority="25">
      <formula>L$9&gt;=20/24</formula>
    </cfRule>
    <cfRule type="expression" dxfId="1818" priority="26">
      <formula>AND(L$9&gt;=14/24,L$9&lt;20/24)</formula>
    </cfRule>
    <cfRule type="expression" dxfId="1817" priority="27">
      <formula>AND(L$9&gt;=8/24,L$9&lt;14/24)</formula>
    </cfRule>
    <cfRule type="expression" dxfId="1816" priority="28">
      <formula>L$9&lt;8/24</formula>
    </cfRule>
  </conditionalFormatting>
  <conditionalFormatting sqref="L15:Z15">
    <cfRule type="expression" dxfId="1815" priority="24">
      <formula>L15&gt;$AG15</formula>
    </cfRule>
  </conditionalFormatting>
  <conditionalFormatting sqref="L20:Z20">
    <cfRule type="expression" dxfId="1814" priority="20">
      <formula>L$9&gt;=20/24</formula>
    </cfRule>
    <cfRule type="expression" dxfId="1813" priority="21">
      <formula>AND(L$9&gt;=14/24,L$9&lt;20/24)</formula>
    </cfRule>
    <cfRule type="expression" dxfId="1812" priority="22">
      <formula>AND(L$9&gt;=8/24,L$9&lt;14/24)</formula>
    </cfRule>
    <cfRule type="expression" dxfId="1811" priority="23">
      <formula>L$9&lt;8/24</formula>
    </cfRule>
  </conditionalFormatting>
  <conditionalFormatting sqref="L20:Z20">
    <cfRule type="expression" dxfId="1810" priority="19">
      <formula>L20&gt;$AG20</formula>
    </cfRule>
  </conditionalFormatting>
  <conditionalFormatting sqref="L18:Z18">
    <cfRule type="expression" dxfId="1809" priority="15">
      <formula>L$9&gt;=20/24</formula>
    </cfRule>
    <cfRule type="expression" dxfId="1808" priority="16">
      <formula>AND(L$9&gt;=14/24,L$9&lt;20/24)</formula>
    </cfRule>
    <cfRule type="expression" dxfId="1807" priority="17">
      <formula>AND(L$9&gt;=8/24,L$9&lt;14/24)</formula>
    </cfRule>
    <cfRule type="expression" dxfId="1806" priority="18">
      <formula>L$9&lt;8/24</formula>
    </cfRule>
  </conditionalFormatting>
  <conditionalFormatting sqref="L18:Z18">
    <cfRule type="expression" dxfId="1805" priority="14">
      <formula>L18&gt;$AG18</formula>
    </cfRule>
  </conditionalFormatting>
  <conditionalFormatting sqref="L11:M11">
    <cfRule type="expression" dxfId="1804" priority="10">
      <formula>L$9&gt;=20/24</formula>
    </cfRule>
    <cfRule type="expression" dxfId="1803" priority="11">
      <formula>AND(L$9&gt;=14/24,L$9&lt;20/24)</formula>
    </cfRule>
    <cfRule type="expression" dxfId="1802" priority="12">
      <formula>AND(L$9&gt;=8/24,L$9&lt;14/24)</formula>
    </cfRule>
    <cfRule type="expression" dxfId="1801" priority="13">
      <formula>L$9&lt;8/24</formula>
    </cfRule>
  </conditionalFormatting>
  <conditionalFormatting sqref="L11:M11">
    <cfRule type="expression" dxfId="1800" priority="9">
      <formula>L11&gt;$AG11</formula>
    </cfRule>
  </conditionalFormatting>
  <conditionalFormatting sqref="AA19:AF19">
    <cfRule type="expression" dxfId="1799" priority="5">
      <formula>AA$9&gt;=20/24</formula>
    </cfRule>
    <cfRule type="expression" dxfId="1798" priority="6">
      <formula>AND(AA$9&gt;=14/24,AA$9&lt;20/24)</formula>
    </cfRule>
    <cfRule type="expression" dxfId="1797" priority="7">
      <formula>AND(AA$9&gt;=8/24,AA$9&lt;14/24)</formula>
    </cfRule>
    <cfRule type="expression" dxfId="1796" priority="8">
      <formula>AA$9&lt;8/24</formula>
    </cfRule>
  </conditionalFormatting>
  <conditionalFormatting sqref="T12:V12">
    <cfRule type="expression" dxfId="1795" priority="1">
      <formula>T$9&gt;=20/24</formula>
    </cfRule>
    <cfRule type="expression" dxfId="1794" priority="2">
      <formula>AND(T$9&gt;=14/24,T$9&lt;20/24)</formula>
    </cfRule>
    <cfRule type="expression" dxfId="1793" priority="3">
      <formula>AND(T$9&gt;=8/24,T$9&lt;14/24)</formula>
    </cfRule>
    <cfRule type="expression" dxfId="1792" priority="4">
      <formula>T$9&lt;8/24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AC39" sqref="AC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25</v>
      </c>
      <c r="D4" s="257">
        <f ca="1">IFERROR(DATE(2021,5,14)+C4,"")</f>
        <v>44355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232.8</v>
      </c>
      <c r="C5" s="32">
        <f t="shared" ref="C5:AF5" si="0">C65</f>
        <v>235.6</v>
      </c>
      <c r="D5" s="32">
        <f t="shared" si="0"/>
        <v>223</v>
      </c>
      <c r="E5" s="32">
        <f t="shared" si="0"/>
        <v>181</v>
      </c>
      <c r="F5" s="32">
        <f t="shared" si="0"/>
        <v>225.7</v>
      </c>
      <c r="G5" s="32">
        <f t="shared" si="0"/>
        <v>214.3</v>
      </c>
      <c r="H5" s="32">
        <f t="shared" si="0"/>
        <v>236.8</v>
      </c>
      <c r="I5" s="32">
        <f t="shared" si="0"/>
        <v>269.3</v>
      </c>
      <c r="J5" s="32">
        <f t="shared" si="0"/>
        <v>293.89999999999998</v>
      </c>
      <c r="K5" s="32">
        <f t="shared" si="0"/>
        <v>355.90000000000003</v>
      </c>
      <c r="L5" s="32">
        <f t="shared" si="0"/>
        <v>376.1</v>
      </c>
      <c r="M5" s="32">
        <f t="shared" si="0"/>
        <v>368.6</v>
      </c>
      <c r="N5" s="32">
        <f t="shared" si="0"/>
        <v>350.5</v>
      </c>
      <c r="O5" s="32">
        <f t="shared" si="0"/>
        <v>388.1</v>
      </c>
      <c r="P5" s="32">
        <f t="shared" si="0"/>
        <v>425.4</v>
      </c>
      <c r="Q5" s="32">
        <f t="shared" si="0"/>
        <v>429</v>
      </c>
      <c r="R5" s="32">
        <f t="shared" si="0"/>
        <v>437.5</v>
      </c>
      <c r="S5" s="32">
        <f t="shared" si="0"/>
        <v>423.9</v>
      </c>
      <c r="T5" s="32">
        <f t="shared" si="0"/>
        <v>388.03</v>
      </c>
      <c r="U5" s="32">
        <f t="shared" si="0"/>
        <v>346.1</v>
      </c>
      <c r="V5" s="32">
        <f t="shared" si="0"/>
        <v>327.60000000000002</v>
      </c>
      <c r="W5" s="32">
        <f t="shared" si="0"/>
        <v>261.94</v>
      </c>
      <c r="X5" s="32">
        <f t="shared" si="0"/>
        <v>313.02000000000004</v>
      </c>
      <c r="Y5" s="32">
        <f t="shared" si="0"/>
        <v>337.5</v>
      </c>
      <c r="Z5" s="32">
        <f t="shared" si="0"/>
        <v>484.03000000000003</v>
      </c>
      <c r="AA5" s="32">
        <f t="shared" si="0"/>
        <v>493.1</v>
      </c>
      <c r="AB5" s="32">
        <f t="shared" si="0"/>
        <v>482</v>
      </c>
      <c r="AC5" s="32">
        <f t="shared" si="0"/>
        <v>475.3</v>
      </c>
      <c r="AD5" s="32">
        <f t="shared" si="0"/>
        <v>365.9</v>
      </c>
      <c r="AE5" s="32">
        <f t="shared" si="0"/>
        <v>314.79999999999995</v>
      </c>
      <c r="AF5" s="32">
        <f t="shared" si="0"/>
        <v>299.7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7"/>
      <c r="E6" s="247"/>
      <c r="F6" s="247"/>
      <c r="G6" s="247"/>
      <c r="H6" s="247"/>
      <c r="I6" s="247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1208MW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Load=1007</v>
      </c>
      <c r="B7" s="36">
        <f t="shared" ref="B7:AF7" si="1">B71</f>
        <v>1081.1400000000001</v>
      </c>
      <c r="C7" s="36">
        <f t="shared" si="1"/>
        <v>1069.8399999999999</v>
      </c>
      <c r="D7" s="36">
        <f t="shared" si="1"/>
        <v>1054.1400000000001</v>
      </c>
      <c r="E7" s="36">
        <f t="shared" si="1"/>
        <v>1042.1399999999999</v>
      </c>
      <c r="F7" s="36">
        <f t="shared" si="1"/>
        <v>1016.1399999999999</v>
      </c>
      <c r="G7" s="36">
        <f t="shared" si="1"/>
        <v>1007.4399999999999</v>
      </c>
      <c r="H7" s="36">
        <f t="shared" si="1"/>
        <v>1031.54</v>
      </c>
      <c r="I7" s="36">
        <f t="shared" si="1"/>
        <v>1062.44</v>
      </c>
      <c r="J7" s="36">
        <f t="shared" si="1"/>
        <v>1087.54</v>
      </c>
      <c r="K7" s="36">
        <f t="shared" si="1"/>
        <v>1151.54</v>
      </c>
      <c r="L7" s="36">
        <f>L71</f>
        <v>1159.1399999999999</v>
      </c>
      <c r="M7" s="36">
        <f t="shared" si="1"/>
        <v>1208.44</v>
      </c>
      <c r="N7" s="36">
        <f t="shared" si="1"/>
        <v>1223.44</v>
      </c>
      <c r="O7" s="36">
        <f t="shared" si="1"/>
        <v>1259.1399999999999</v>
      </c>
      <c r="P7" s="36">
        <f t="shared" si="1"/>
        <v>1298.2399999999998</v>
      </c>
      <c r="Q7" s="36">
        <f t="shared" si="1"/>
        <v>1303.54</v>
      </c>
      <c r="R7" s="36">
        <f t="shared" si="1"/>
        <v>1311.2399999999998</v>
      </c>
      <c r="S7" s="36">
        <f t="shared" si="1"/>
        <v>1297.6399999999999</v>
      </c>
      <c r="T7" s="36">
        <f t="shared" si="1"/>
        <v>1261.77</v>
      </c>
      <c r="U7" s="36">
        <f t="shared" si="1"/>
        <v>1223.54</v>
      </c>
      <c r="V7" s="36">
        <f t="shared" si="1"/>
        <v>1200.44</v>
      </c>
      <c r="W7" s="36">
        <f t="shared" si="1"/>
        <v>1129.78</v>
      </c>
      <c r="X7" s="36">
        <f t="shared" si="1"/>
        <v>1161.46</v>
      </c>
      <c r="Y7" s="36">
        <f t="shared" si="1"/>
        <v>1184.54</v>
      </c>
      <c r="Z7" s="36">
        <f t="shared" si="1"/>
        <v>1331.07</v>
      </c>
      <c r="AA7" s="36">
        <f t="shared" si="1"/>
        <v>1371.1399999999999</v>
      </c>
      <c r="AB7" s="36">
        <f t="shared" si="1"/>
        <v>1360.04</v>
      </c>
      <c r="AC7" s="36">
        <f t="shared" si="1"/>
        <v>1355.6399999999999</v>
      </c>
      <c r="AD7" s="36">
        <f t="shared" si="1"/>
        <v>1251.3400000000001</v>
      </c>
      <c r="AE7" s="36">
        <f t="shared" si="1"/>
        <v>1180.44</v>
      </c>
      <c r="AF7" s="36">
        <f t="shared" si="1"/>
        <v>1182.1399999999999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55.6</v>
      </c>
      <c r="C12" s="48">
        <v>55.6</v>
      </c>
      <c r="D12" s="48">
        <v>54.2</v>
      </c>
      <c r="E12" s="48">
        <v>54.5</v>
      </c>
      <c r="F12" s="48">
        <v>55</v>
      </c>
      <c r="G12" s="48">
        <v>57</v>
      </c>
      <c r="H12" s="48">
        <v>58.5</v>
      </c>
      <c r="I12" s="48">
        <v>58.1</v>
      </c>
      <c r="J12" s="48">
        <v>60</v>
      </c>
      <c r="K12" s="48">
        <v>60</v>
      </c>
      <c r="L12" s="48">
        <v>60</v>
      </c>
      <c r="M12" s="49">
        <v>60.7</v>
      </c>
      <c r="N12" s="49">
        <v>59.8</v>
      </c>
      <c r="O12" s="49">
        <v>59.8</v>
      </c>
      <c r="P12" s="49">
        <v>61.1</v>
      </c>
      <c r="Q12" s="49">
        <v>62.3</v>
      </c>
      <c r="R12" s="50">
        <v>61.3</v>
      </c>
      <c r="S12" s="50">
        <v>61.3</v>
      </c>
      <c r="T12" s="50">
        <v>61.3</v>
      </c>
      <c r="U12" s="50">
        <v>61.9</v>
      </c>
      <c r="V12" s="50">
        <v>61.9</v>
      </c>
      <c r="W12" s="50">
        <v>61.9</v>
      </c>
      <c r="X12" s="50">
        <v>61.9</v>
      </c>
      <c r="Y12" s="50">
        <v>60.5</v>
      </c>
      <c r="Z12" s="50">
        <v>60.5</v>
      </c>
      <c r="AA12" s="50">
        <v>60.5</v>
      </c>
      <c r="AB12" s="50">
        <v>60.5</v>
      </c>
      <c r="AC12" s="50">
        <v>60.8</v>
      </c>
      <c r="AD12" s="50">
        <v>58.7</v>
      </c>
      <c r="AE12" s="50">
        <v>57.6</v>
      </c>
      <c r="AF12" s="50">
        <v>56.2</v>
      </c>
      <c r="AG12" s="51">
        <v>60</v>
      </c>
      <c r="AH12" s="52">
        <f>MAX(B12:AF12)</f>
        <v>62.3</v>
      </c>
      <c r="AI12" s="53">
        <f>MIN(B12:AF12)</f>
        <v>54.2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46.8</v>
      </c>
      <c r="C14" s="56">
        <v>45.8</v>
      </c>
      <c r="D14" s="56">
        <v>44.8</v>
      </c>
      <c r="E14" s="56">
        <v>46.1</v>
      </c>
      <c r="F14" s="56">
        <v>44.9</v>
      </c>
      <c r="G14" s="56">
        <v>45.9</v>
      </c>
      <c r="H14" s="56">
        <v>46</v>
      </c>
      <c r="I14" s="56">
        <v>45.8</v>
      </c>
      <c r="J14" s="56">
        <v>45.8</v>
      </c>
      <c r="K14" s="56">
        <v>45.8</v>
      </c>
      <c r="L14" s="56">
        <v>46.8</v>
      </c>
      <c r="M14" s="49">
        <v>46.6</v>
      </c>
      <c r="N14" s="49">
        <v>47</v>
      </c>
      <c r="O14" s="49">
        <v>47</v>
      </c>
      <c r="P14" s="49">
        <v>47</v>
      </c>
      <c r="Q14" s="49">
        <v>45.5</v>
      </c>
      <c r="R14" s="49">
        <v>44.7</v>
      </c>
      <c r="S14" s="49">
        <v>44.7</v>
      </c>
      <c r="T14" s="49">
        <v>44.7</v>
      </c>
      <c r="U14" s="49">
        <v>46.4</v>
      </c>
      <c r="V14" s="49">
        <v>46.4</v>
      </c>
      <c r="W14" s="49">
        <v>46.4</v>
      </c>
      <c r="X14" s="49">
        <v>46.4</v>
      </c>
      <c r="Y14" s="49">
        <v>45.9</v>
      </c>
      <c r="Z14" s="49">
        <v>45.9</v>
      </c>
      <c r="AA14" s="49">
        <v>45.9</v>
      </c>
      <c r="AB14" s="49">
        <v>45.9</v>
      </c>
      <c r="AC14" s="49">
        <v>45.1</v>
      </c>
      <c r="AD14" s="49">
        <v>45.4</v>
      </c>
      <c r="AE14" s="49">
        <v>46</v>
      </c>
      <c r="AF14" s="49">
        <v>45.2</v>
      </c>
      <c r="AG14" s="59">
        <v>45</v>
      </c>
      <c r="AH14" s="52">
        <f t="shared" si="2"/>
        <v>47</v>
      </c>
      <c r="AI14" s="53">
        <f t="shared" si="3"/>
        <v>44.7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28</v>
      </c>
      <c r="C15" s="56">
        <v>28</v>
      </c>
      <c r="D15" s="56">
        <v>28</v>
      </c>
      <c r="E15" s="56">
        <v>28</v>
      </c>
      <c r="F15" s="56">
        <v>28</v>
      </c>
      <c r="G15" s="56">
        <v>28</v>
      </c>
      <c r="H15" s="56">
        <v>28</v>
      </c>
      <c r="I15" s="56">
        <v>28</v>
      </c>
      <c r="J15" s="56">
        <v>28</v>
      </c>
      <c r="K15" s="56">
        <v>28</v>
      </c>
      <c r="L15" s="56">
        <v>28</v>
      </c>
      <c r="M15" s="49">
        <v>28</v>
      </c>
      <c r="N15" s="49">
        <v>28</v>
      </c>
      <c r="O15" s="49">
        <v>28</v>
      </c>
      <c r="P15" s="49">
        <v>30</v>
      </c>
      <c r="Q15" s="49">
        <v>32</v>
      </c>
      <c r="R15" s="49">
        <v>33</v>
      </c>
      <c r="S15" s="49">
        <v>33</v>
      </c>
      <c r="T15" s="49">
        <v>33</v>
      </c>
      <c r="U15" s="49">
        <v>33</v>
      </c>
      <c r="V15" s="49">
        <v>33</v>
      </c>
      <c r="W15" s="49">
        <v>28</v>
      </c>
      <c r="X15" s="49">
        <v>28</v>
      </c>
      <c r="Y15" s="49">
        <v>28</v>
      </c>
      <c r="Z15" s="49">
        <v>28</v>
      </c>
      <c r="AA15" s="49">
        <v>28</v>
      </c>
      <c r="AB15" s="49">
        <v>28</v>
      </c>
      <c r="AC15" s="49">
        <v>28</v>
      </c>
      <c r="AD15" s="49">
        <v>28</v>
      </c>
      <c r="AE15" s="49">
        <v>28</v>
      </c>
      <c r="AF15" s="49">
        <v>28</v>
      </c>
      <c r="AG15" s="59">
        <v>45</v>
      </c>
      <c r="AH15" s="52">
        <f t="shared" si="2"/>
        <v>33</v>
      </c>
      <c r="AI15" s="53">
        <f t="shared" si="3"/>
        <v>28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56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49">
        <v>25</v>
      </c>
      <c r="AB16" s="49">
        <v>25</v>
      </c>
      <c r="AC16" s="49">
        <v>25</v>
      </c>
      <c r="AD16" s="49">
        <v>25</v>
      </c>
      <c r="AE16" s="49">
        <v>25</v>
      </c>
      <c r="AF16" s="49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56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11.1</v>
      </c>
      <c r="C20" s="48">
        <v>11.1</v>
      </c>
      <c r="D20" s="48">
        <v>11.1</v>
      </c>
      <c r="E20" s="48">
        <v>11.1</v>
      </c>
      <c r="F20" s="48">
        <v>11.1</v>
      </c>
      <c r="G20" s="48">
        <v>11.1</v>
      </c>
      <c r="H20" s="48">
        <v>11.1</v>
      </c>
      <c r="I20" s="48">
        <v>11.1</v>
      </c>
      <c r="J20" s="48">
        <v>11.1</v>
      </c>
      <c r="K20" s="48">
        <v>11.1</v>
      </c>
      <c r="L20" s="48">
        <v>11.1</v>
      </c>
      <c r="M20" s="49">
        <v>11.1</v>
      </c>
      <c r="N20" s="49">
        <v>11.1</v>
      </c>
      <c r="O20" s="49">
        <v>11.1</v>
      </c>
      <c r="P20" s="49">
        <v>11.1</v>
      </c>
      <c r="Q20" s="49">
        <v>11.1</v>
      </c>
      <c r="R20" s="49">
        <v>11.1</v>
      </c>
      <c r="S20" s="49">
        <v>11.1</v>
      </c>
      <c r="T20" s="49">
        <v>11.1</v>
      </c>
      <c r="U20" s="49">
        <v>11.1</v>
      </c>
      <c r="V20" s="49">
        <v>11.1</v>
      </c>
      <c r="W20" s="49">
        <v>11.1</v>
      </c>
      <c r="X20" s="49">
        <v>11.1</v>
      </c>
      <c r="Y20" s="49">
        <v>11.1</v>
      </c>
      <c r="Z20" s="49">
        <v>11.1</v>
      </c>
      <c r="AA20" s="49">
        <v>11.1</v>
      </c>
      <c r="AB20" s="49">
        <v>11.1</v>
      </c>
      <c r="AC20" s="49">
        <v>11.1</v>
      </c>
      <c r="AD20" s="49">
        <v>11.1</v>
      </c>
      <c r="AE20" s="49">
        <v>11.1</v>
      </c>
      <c r="AF20" s="49">
        <v>11.1</v>
      </c>
      <c r="AG20" s="234">
        <v>22.2</v>
      </c>
      <c r="AH20" s="52">
        <f t="shared" si="2"/>
        <v>11.1</v>
      </c>
      <c r="AI20" s="53">
        <f t="shared" si="3"/>
        <v>11.1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56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56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9</v>
      </c>
      <c r="C23" s="56">
        <v>0</v>
      </c>
      <c r="D23" s="56">
        <v>0</v>
      </c>
      <c r="E23" s="56">
        <v>19.399999999999999</v>
      </c>
      <c r="F23" s="56">
        <v>19.5</v>
      </c>
      <c r="G23" s="56">
        <v>19.5</v>
      </c>
      <c r="H23" s="56">
        <v>19.5</v>
      </c>
      <c r="I23" s="56">
        <v>19.5</v>
      </c>
      <c r="J23" s="56">
        <v>19.5</v>
      </c>
      <c r="K23" s="56">
        <v>19.5</v>
      </c>
      <c r="L23" s="56">
        <v>19.399999999999999</v>
      </c>
      <c r="M23" s="49">
        <v>19.399999999999999</v>
      </c>
      <c r="N23" s="49">
        <v>19.399999999999999</v>
      </c>
      <c r="O23" s="49">
        <v>19.399999999999999</v>
      </c>
      <c r="P23" s="49">
        <v>19.399999999999999</v>
      </c>
      <c r="Q23" s="49">
        <v>19.399999999999999</v>
      </c>
      <c r="R23" s="49">
        <v>19.399999999999999</v>
      </c>
      <c r="S23" s="49">
        <v>19.399999999999999</v>
      </c>
      <c r="T23" s="49">
        <v>19.399999999999999</v>
      </c>
      <c r="U23" s="49">
        <v>19.399999999999999</v>
      </c>
      <c r="V23" s="49">
        <v>19.399999999999999</v>
      </c>
      <c r="W23" s="49">
        <v>19.399999999999999</v>
      </c>
      <c r="X23" s="49">
        <v>0</v>
      </c>
      <c r="Y23" s="49">
        <v>0</v>
      </c>
      <c r="Z23" s="49">
        <v>0</v>
      </c>
      <c r="AA23" s="49">
        <v>23</v>
      </c>
      <c r="AB23" s="49">
        <v>23</v>
      </c>
      <c r="AC23" s="49">
        <v>23</v>
      </c>
      <c r="AD23" s="49">
        <v>23</v>
      </c>
      <c r="AE23" s="49">
        <v>23</v>
      </c>
      <c r="AF23" s="49">
        <v>23</v>
      </c>
      <c r="AG23" s="59">
        <v>22</v>
      </c>
      <c r="AH23" s="52">
        <f t="shared" si="2"/>
        <v>23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7.9</v>
      </c>
      <c r="C25" s="49">
        <v>7.9</v>
      </c>
      <c r="D25" s="49">
        <v>7.9</v>
      </c>
      <c r="E25" s="49">
        <v>7.9</v>
      </c>
      <c r="F25" s="49">
        <v>7.9</v>
      </c>
      <c r="G25" s="49">
        <v>7.9</v>
      </c>
      <c r="H25" s="49">
        <v>7.9</v>
      </c>
      <c r="I25" s="49">
        <v>7.9</v>
      </c>
      <c r="J25" s="49">
        <v>7.9</v>
      </c>
      <c r="K25" s="49">
        <v>7.9</v>
      </c>
      <c r="L25" s="49">
        <v>7.9</v>
      </c>
      <c r="M25" s="49">
        <v>7.9</v>
      </c>
      <c r="N25" s="49">
        <v>7.9</v>
      </c>
      <c r="O25" s="49">
        <v>7.9</v>
      </c>
      <c r="P25" s="49">
        <v>7.9</v>
      </c>
      <c r="Q25" s="49">
        <v>7.9</v>
      </c>
      <c r="R25" s="49">
        <v>7.9</v>
      </c>
      <c r="S25" s="49">
        <v>7.9</v>
      </c>
      <c r="T25" s="49">
        <v>7.9</v>
      </c>
      <c r="U25" s="49">
        <v>7.9</v>
      </c>
      <c r="V25" s="49">
        <v>7.9</v>
      </c>
      <c r="W25" s="49">
        <v>7.9</v>
      </c>
      <c r="X25" s="49">
        <v>7.9</v>
      </c>
      <c r="Y25" s="49">
        <v>7.9</v>
      </c>
      <c r="Z25" s="49">
        <v>7.9</v>
      </c>
      <c r="AA25" s="49">
        <v>7.9</v>
      </c>
      <c r="AB25" s="49">
        <v>7.9</v>
      </c>
      <c r="AC25" s="49">
        <v>7.9</v>
      </c>
      <c r="AD25" s="49">
        <v>7.9</v>
      </c>
      <c r="AE25" s="49">
        <v>7.9</v>
      </c>
      <c r="AF25" s="49">
        <v>7.9</v>
      </c>
      <c r="AG25" s="59">
        <v>14.9</v>
      </c>
      <c r="AH25" s="52">
        <f t="shared" si="2"/>
        <v>7.9</v>
      </c>
      <c r="AI25" s="53">
        <f t="shared" si="3"/>
        <v>7.9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9">
        <v>13.6</v>
      </c>
      <c r="AH26" s="52">
        <f t="shared" si="2"/>
        <v>0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8</v>
      </c>
      <c r="AB28" s="56">
        <v>8</v>
      </c>
      <c r="AC28" s="56">
        <v>8</v>
      </c>
      <c r="AD28" s="56">
        <v>8</v>
      </c>
      <c r="AE28" s="56">
        <v>8</v>
      </c>
      <c r="AF28" s="56">
        <v>8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6.5</v>
      </c>
      <c r="C29" s="56">
        <v>6.5</v>
      </c>
      <c r="D29" s="56">
        <v>6.5</v>
      </c>
      <c r="E29" s="56">
        <v>6.5</v>
      </c>
      <c r="F29" s="56">
        <v>6.5</v>
      </c>
      <c r="G29" s="56">
        <v>6.5</v>
      </c>
      <c r="H29" s="56">
        <v>6.5</v>
      </c>
      <c r="I29" s="56">
        <v>6.5</v>
      </c>
      <c r="J29" s="56">
        <v>6.5</v>
      </c>
      <c r="K29" s="56">
        <v>6.5</v>
      </c>
      <c r="L29" s="56">
        <v>6.5</v>
      </c>
      <c r="M29" s="56">
        <v>6.5</v>
      </c>
      <c r="N29" s="56">
        <v>6.5</v>
      </c>
      <c r="O29" s="56">
        <v>6.5</v>
      </c>
      <c r="P29" s="49">
        <v>6.5</v>
      </c>
      <c r="Q29" s="49">
        <v>6.5</v>
      </c>
      <c r="R29" s="49">
        <v>6.5</v>
      </c>
      <c r="S29" s="49">
        <v>6.5</v>
      </c>
      <c r="T29" s="49">
        <v>6.5</v>
      </c>
      <c r="U29" s="49">
        <v>6.5</v>
      </c>
      <c r="V29" s="49">
        <v>6.5</v>
      </c>
      <c r="W29" s="49">
        <v>6.5</v>
      </c>
      <c r="X29" s="49">
        <v>6.5</v>
      </c>
      <c r="Y29" s="49">
        <v>6.5</v>
      </c>
      <c r="Z29" s="49">
        <v>6.5</v>
      </c>
      <c r="AA29" s="49">
        <v>6.5</v>
      </c>
      <c r="AB29" s="49">
        <v>6.5</v>
      </c>
      <c r="AC29" s="49">
        <v>6.5</v>
      </c>
      <c r="AD29" s="49">
        <v>6.5</v>
      </c>
      <c r="AE29" s="49">
        <v>6.5</v>
      </c>
      <c r="AF29" s="49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56">
        <v>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149.5</v>
      </c>
      <c r="C34" s="56">
        <v>150.5</v>
      </c>
      <c r="D34" s="56">
        <v>150.1</v>
      </c>
      <c r="E34" s="56">
        <v>150.4</v>
      </c>
      <c r="F34" s="56">
        <v>148.6</v>
      </c>
      <c r="G34" s="56">
        <v>145.80000000000001</v>
      </c>
      <c r="H34" s="56">
        <v>140.80000000000001</v>
      </c>
      <c r="I34" s="56">
        <v>143.5</v>
      </c>
      <c r="J34" s="56">
        <v>150.30000000000001</v>
      </c>
      <c r="K34" s="56">
        <v>148.69999999999999</v>
      </c>
      <c r="L34" s="67">
        <v>150.19999999999999</v>
      </c>
      <c r="M34" s="67">
        <v>148</v>
      </c>
      <c r="N34" s="67">
        <v>146.80000000000001</v>
      </c>
      <c r="O34" s="67">
        <v>147.9</v>
      </c>
      <c r="P34" s="67">
        <v>148.6</v>
      </c>
      <c r="Q34" s="67">
        <v>142.9</v>
      </c>
      <c r="R34" s="67">
        <v>129.69999999999999</v>
      </c>
      <c r="S34" s="67">
        <v>138.69999999999999</v>
      </c>
      <c r="T34" s="67">
        <v>140.80000000000001</v>
      </c>
      <c r="U34" s="67">
        <v>144.5</v>
      </c>
      <c r="V34" s="67">
        <v>155.4</v>
      </c>
      <c r="W34" s="67">
        <v>155.4</v>
      </c>
      <c r="X34" s="67">
        <v>147.69999999999999</v>
      </c>
      <c r="Y34" s="67">
        <v>154.1</v>
      </c>
      <c r="Z34" s="67">
        <v>151.30000000000001</v>
      </c>
      <c r="AA34" s="67">
        <v>140.4</v>
      </c>
      <c r="AB34" s="67">
        <v>135.1</v>
      </c>
      <c r="AC34" s="67">
        <v>149.6</v>
      </c>
      <c r="AD34" s="67">
        <v>155.9</v>
      </c>
      <c r="AE34" s="56">
        <v>158.30000000000001</v>
      </c>
      <c r="AF34" s="56">
        <v>158.19999999999999</v>
      </c>
      <c r="AG34" s="59">
        <v>240</v>
      </c>
      <c r="AH34" s="52">
        <f t="shared" si="2"/>
        <v>158.30000000000001</v>
      </c>
      <c r="AI34" s="53">
        <f t="shared" si="3"/>
        <v>129.69999999999999</v>
      </c>
      <c r="AK34" s="54"/>
    </row>
    <row r="35" spans="1:41" ht="15.75" thickBot="1" x14ac:dyDescent="0.3">
      <c r="A35" s="239" t="s">
        <v>37</v>
      </c>
      <c r="B35" s="69">
        <f>SUM(B11:B33)</f>
        <v>462.2</v>
      </c>
      <c r="C35" s="69">
        <f t="shared" ref="C35:AF35" si="4">SUM(C11:C33)</f>
        <v>452.2</v>
      </c>
      <c r="D35" s="69">
        <f t="shared" si="4"/>
        <v>449.79999999999995</v>
      </c>
      <c r="E35" s="69">
        <f t="shared" si="4"/>
        <v>470.79999999999995</v>
      </c>
      <c r="F35" s="69">
        <f t="shared" si="4"/>
        <v>470.2</v>
      </c>
      <c r="G35" s="69">
        <f t="shared" si="4"/>
        <v>473.19999999999993</v>
      </c>
      <c r="H35" s="69">
        <f t="shared" si="4"/>
        <v>474.79999999999995</v>
      </c>
      <c r="I35" s="69">
        <f t="shared" si="4"/>
        <v>474.19999999999993</v>
      </c>
      <c r="J35" s="69">
        <f t="shared" si="4"/>
        <v>476.09999999999997</v>
      </c>
      <c r="K35" s="69">
        <f t="shared" si="4"/>
        <v>476.09999999999997</v>
      </c>
      <c r="L35" s="69">
        <f t="shared" si="4"/>
        <v>477</v>
      </c>
      <c r="M35" s="69">
        <f t="shared" si="4"/>
        <v>477.5</v>
      </c>
      <c r="N35" s="69">
        <f t="shared" si="4"/>
        <v>477</v>
      </c>
      <c r="O35" s="69">
        <f t="shared" si="4"/>
        <v>477</v>
      </c>
      <c r="P35" s="69">
        <f t="shared" si="4"/>
        <v>480.29999999999995</v>
      </c>
      <c r="Q35" s="69">
        <f t="shared" si="4"/>
        <v>482</v>
      </c>
      <c r="R35" s="69">
        <f t="shared" si="4"/>
        <v>481.19999999999993</v>
      </c>
      <c r="S35" s="69">
        <f>SUM(S11:S33)</f>
        <v>481.19999999999993</v>
      </c>
      <c r="T35" s="69">
        <f t="shared" si="4"/>
        <v>481.19999999999993</v>
      </c>
      <c r="U35" s="69">
        <f t="shared" si="4"/>
        <v>483.5</v>
      </c>
      <c r="V35" s="69">
        <f t="shared" si="4"/>
        <v>483.5</v>
      </c>
      <c r="W35" s="69">
        <f t="shared" si="4"/>
        <v>478.5</v>
      </c>
      <c r="X35" s="69">
        <f t="shared" si="4"/>
        <v>459.1</v>
      </c>
      <c r="Y35" s="69">
        <f t="shared" si="4"/>
        <v>457.2</v>
      </c>
      <c r="Z35" s="69">
        <f t="shared" si="4"/>
        <v>457.2</v>
      </c>
      <c r="AA35" s="69">
        <f t="shared" si="4"/>
        <v>488.19999999999993</v>
      </c>
      <c r="AB35" s="69">
        <f t="shared" si="4"/>
        <v>488.19999999999993</v>
      </c>
      <c r="AC35" s="69">
        <f t="shared" si="4"/>
        <v>487.69999999999993</v>
      </c>
      <c r="AD35" s="69">
        <f t="shared" si="4"/>
        <v>485.9</v>
      </c>
      <c r="AE35" s="69">
        <f t="shared" si="4"/>
        <v>485.4</v>
      </c>
      <c r="AF35" s="69">
        <f t="shared" si="4"/>
        <v>483.19999999999993</v>
      </c>
      <c r="AG35" s="59">
        <f>SUM(AG11:AG34)</f>
        <v>1287.4000000000001</v>
      </c>
      <c r="AH35" s="52">
        <f t="shared" si="2"/>
        <v>488.19999999999993</v>
      </c>
      <c r="AI35" s="53">
        <f t="shared" si="3"/>
        <v>449.79999999999995</v>
      </c>
      <c r="AK35" s="54"/>
    </row>
    <row r="36" spans="1:41" x14ac:dyDescent="0.25">
      <c r="A36" s="55" t="s">
        <v>38</v>
      </c>
      <c r="B36" s="56">
        <v>130.19999999999999</v>
      </c>
      <c r="C36" s="56">
        <v>130.69999999999999</v>
      </c>
      <c r="D36" s="56">
        <v>130.19999999999999</v>
      </c>
      <c r="E36" s="56">
        <v>131.19999999999999</v>
      </c>
      <c r="F36" s="56">
        <v>132.69999999999999</v>
      </c>
      <c r="G36" s="56">
        <v>132.80000000000001</v>
      </c>
      <c r="H36" s="56">
        <v>132.19999999999999</v>
      </c>
      <c r="I36" s="56">
        <v>132.19999999999999</v>
      </c>
      <c r="J36" s="56">
        <v>130.6</v>
      </c>
      <c r="K36" s="56">
        <v>132.5</v>
      </c>
      <c r="L36" s="49">
        <v>133.1</v>
      </c>
      <c r="M36" s="49">
        <v>132.1</v>
      </c>
      <c r="N36" s="49">
        <v>135.69999999999999</v>
      </c>
      <c r="O36" s="49">
        <v>133.80000000000001</v>
      </c>
      <c r="P36" s="49">
        <v>133.1</v>
      </c>
      <c r="Q36" s="49">
        <v>133.1</v>
      </c>
      <c r="R36" s="49">
        <v>133.1</v>
      </c>
      <c r="S36" s="49">
        <v>133.1</v>
      </c>
      <c r="T36" s="49">
        <v>133.1</v>
      </c>
      <c r="U36" s="49">
        <v>134.5</v>
      </c>
      <c r="V36" s="49">
        <v>134.5</v>
      </c>
      <c r="W36" s="49">
        <v>134.5</v>
      </c>
      <c r="X36" s="49">
        <v>134.5</v>
      </c>
      <c r="Y36" s="49">
        <v>135</v>
      </c>
      <c r="Z36" s="49">
        <v>135</v>
      </c>
      <c r="AA36" s="49">
        <v>135</v>
      </c>
      <c r="AB36" s="49">
        <v>135</v>
      </c>
      <c r="AC36" s="48">
        <v>134.9</v>
      </c>
      <c r="AD36" s="48">
        <v>134.80000000000001</v>
      </c>
      <c r="AE36" s="48">
        <v>135.1</v>
      </c>
      <c r="AF36" s="48">
        <v>135.5</v>
      </c>
      <c r="AG36" s="57">
        <v>144</v>
      </c>
      <c r="AH36" s="52">
        <f t="shared" si="2"/>
        <v>135.69999999999999</v>
      </c>
      <c r="AI36" s="53">
        <f t="shared" si="3"/>
        <v>130.19999999999999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57.9</v>
      </c>
      <c r="C38" s="56">
        <v>57.7</v>
      </c>
      <c r="D38" s="56">
        <v>57.8</v>
      </c>
      <c r="E38" s="56">
        <v>57.6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0</v>
      </c>
      <c r="M38" s="70">
        <v>58.2</v>
      </c>
      <c r="N38" s="70">
        <v>58.2</v>
      </c>
      <c r="O38" s="70">
        <v>58.2</v>
      </c>
      <c r="P38" s="70">
        <v>58.2</v>
      </c>
      <c r="Q38" s="70">
        <v>58.2</v>
      </c>
      <c r="R38" s="70">
        <v>58.2</v>
      </c>
      <c r="S38" s="70">
        <v>58.2</v>
      </c>
      <c r="T38" s="70">
        <v>58.2</v>
      </c>
      <c r="U38" s="70">
        <v>58.2</v>
      </c>
      <c r="V38" s="70">
        <v>58.2</v>
      </c>
      <c r="W38" s="70">
        <v>58.2</v>
      </c>
      <c r="X38" s="70">
        <v>58.2</v>
      </c>
      <c r="Y38" s="70">
        <v>58.2</v>
      </c>
      <c r="Z38" s="70">
        <v>58.2</v>
      </c>
      <c r="AA38" s="70">
        <v>58.2</v>
      </c>
      <c r="AB38" s="70">
        <v>58.2</v>
      </c>
      <c r="AC38" s="56">
        <v>59.2</v>
      </c>
      <c r="AD38" s="56">
        <v>58.9</v>
      </c>
      <c r="AE38" s="56">
        <v>58.9</v>
      </c>
      <c r="AF38" s="56">
        <v>59.1</v>
      </c>
      <c r="AG38" s="59">
        <v>69</v>
      </c>
      <c r="AH38" s="52">
        <f t="shared" si="2"/>
        <v>59.2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28.7</v>
      </c>
      <c r="C39" s="56">
        <v>28.5</v>
      </c>
      <c r="D39" s="56">
        <v>28.5</v>
      </c>
      <c r="E39" s="56">
        <v>28.5</v>
      </c>
      <c r="F39" s="56">
        <v>28.5</v>
      </c>
      <c r="G39" s="56">
        <v>28.5</v>
      </c>
      <c r="H39" s="56">
        <v>28.5</v>
      </c>
      <c r="I39" s="56">
        <v>28.5</v>
      </c>
      <c r="J39" s="56">
        <v>28.5</v>
      </c>
      <c r="K39" s="56">
        <v>28.5</v>
      </c>
      <c r="L39" s="70">
        <v>28.2</v>
      </c>
      <c r="M39" s="70">
        <v>28.2</v>
      </c>
      <c r="N39" s="70">
        <v>28.2</v>
      </c>
      <c r="O39" s="70">
        <v>28.2</v>
      </c>
      <c r="P39" s="70">
        <v>28.2</v>
      </c>
      <c r="Q39" s="70">
        <v>28.2</v>
      </c>
      <c r="R39" s="70">
        <v>28.2</v>
      </c>
      <c r="S39" s="70">
        <v>28.2</v>
      </c>
      <c r="T39" s="70">
        <v>28.2</v>
      </c>
      <c r="U39" s="70">
        <v>28.2</v>
      </c>
      <c r="V39" s="70">
        <v>28.2</v>
      </c>
      <c r="W39" s="70">
        <v>28.2</v>
      </c>
      <c r="X39" s="70">
        <v>28.2</v>
      </c>
      <c r="Y39" s="70">
        <v>28.2</v>
      </c>
      <c r="Z39" s="70">
        <v>28.2</v>
      </c>
      <c r="AA39" s="70">
        <v>28.2</v>
      </c>
      <c r="AB39" s="70">
        <v>28.2</v>
      </c>
      <c r="AC39" s="56">
        <v>28.5</v>
      </c>
      <c r="AD39" s="56">
        <v>28.5</v>
      </c>
      <c r="AE39" s="56">
        <v>28.5</v>
      </c>
      <c r="AF39" s="56">
        <v>28.5</v>
      </c>
      <c r="AG39" s="59">
        <v>60</v>
      </c>
      <c r="AH39" s="52">
        <f t="shared" si="2"/>
        <v>28.7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29</v>
      </c>
      <c r="C40" s="56">
        <v>29</v>
      </c>
      <c r="D40" s="56">
        <v>28.4</v>
      </c>
      <c r="E40" s="56">
        <v>28.4</v>
      </c>
      <c r="F40" s="56">
        <v>15</v>
      </c>
      <c r="G40" s="56">
        <v>14.5</v>
      </c>
      <c r="H40" s="56">
        <v>14.7</v>
      </c>
      <c r="I40" s="56">
        <v>14.6</v>
      </c>
      <c r="J40" s="56">
        <v>14.6</v>
      </c>
      <c r="K40" s="56">
        <v>14.6</v>
      </c>
      <c r="L40" s="49">
        <v>0</v>
      </c>
      <c r="M40" s="49">
        <v>0</v>
      </c>
      <c r="N40" s="49">
        <v>30</v>
      </c>
      <c r="O40" s="49">
        <v>30</v>
      </c>
      <c r="P40" s="49">
        <v>29.1</v>
      </c>
      <c r="Q40" s="49">
        <v>29.1</v>
      </c>
      <c r="R40" s="49">
        <v>29.1</v>
      </c>
      <c r="S40" s="49">
        <v>29.1</v>
      </c>
      <c r="T40" s="49">
        <v>29.1</v>
      </c>
      <c r="U40" s="49">
        <v>29.1</v>
      </c>
      <c r="V40" s="49">
        <v>29.1</v>
      </c>
      <c r="W40" s="49">
        <v>29.1</v>
      </c>
      <c r="X40" s="49">
        <v>29.1</v>
      </c>
      <c r="Y40" s="49">
        <v>29.1</v>
      </c>
      <c r="Z40" s="49">
        <v>29.1</v>
      </c>
      <c r="AA40" s="49">
        <v>29.1</v>
      </c>
      <c r="AB40" s="49">
        <v>29.1</v>
      </c>
      <c r="AC40" s="56">
        <v>29</v>
      </c>
      <c r="AD40" s="56">
        <v>29</v>
      </c>
      <c r="AE40" s="56">
        <v>28.8</v>
      </c>
      <c r="AF40" s="56">
        <v>28.7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9.8000000000000007</v>
      </c>
      <c r="C42" s="71">
        <v>9.8000000000000007</v>
      </c>
      <c r="D42" s="71">
        <v>9.8000000000000007</v>
      </c>
      <c r="E42" s="71">
        <v>9.8000000000000007</v>
      </c>
      <c r="F42" s="71">
        <v>9.6999999999999993</v>
      </c>
      <c r="G42" s="71">
        <v>9.6999999999999993</v>
      </c>
      <c r="H42" s="71">
        <v>9.6999999999999993</v>
      </c>
      <c r="I42" s="71">
        <v>9.6999999999999993</v>
      </c>
      <c r="J42" s="71">
        <v>9.6999999999999993</v>
      </c>
      <c r="K42" s="71">
        <v>9.6999999999999993</v>
      </c>
      <c r="L42" s="49">
        <v>9.8000000000000007</v>
      </c>
      <c r="M42" s="49">
        <v>9.8000000000000007</v>
      </c>
      <c r="N42" s="49">
        <v>9.8000000000000007</v>
      </c>
      <c r="O42" s="49">
        <v>9.8000000000000007</v>
      </c>
      <c r="P42" s="49">
        <v>9.8000000000000007</v>
      </c>
      <c r="Q42" s="49">
        <v>9.8000000000000007</v>
      </c>
      <c r="R42" s="49">
        <v>9.8000000000000007</v>
      </c>
      <c r="S42" s="49">
        <v>9.8000000000000007</v>
      </c>
      <c r="T42" s="49">
        <v>9.8000000000000007</v>
      </c>
      <c r="U42" s="49">
        <v>9.8000000000000007</v>
      </c>
      <c r="V42" s="49">
        <v>9.8000000000000007</v>
      </c>
      <c r="W42" s="49">
        <v>9.8000000000000007</v>
      </c>
      <c r="X42" s="49">
        <v>9.8000000000000007</v>
      </c>
      <c r="Y42" s="49">
        <v>9.8000000000000007</v>
      </c>
      <c r="Z42" s="49">
        <v>9.8000000000000007</v>
      </c>
      <c r="AA42" s="49">
        <v>9.8000000000000007</v>
      </c>
      <c r="AB42" s="49">
        <v>9.8000000000000007</v>
      </c>
      <c r="AC42" s="56">
        <v>9.8000000000000007</v>
      </c>
      <c r="AD42" s="56">
        <v>9.5</v>
      </c>
      <c r="AE42" s="56">
        <v>9.5</v>
      </c>
      <c r="AF42" s="56">
        <v>9.6</v>
      </c>
      <c r="AG42" s="59">
        <v>24</v>
      </c>
      <c r="AH42" s="52">
        <f t="shared" si="2"/>
        <v>9.8000000000000007</v>
      </c>
      <c r="AI42" s="53">
        <f t="shared" si="3"/>
        <v>9.5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0</v>
      </c>
      <c r="AB43" s="49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7</v>
      </c>
      <c r="C44" s="56">
        <v>7</v>
      </c>
      <c r="D44" s="56">
        <v>7</v>
      </c>
      <c r="E44" s="56">
        <v>7</v>
      </c>
      <c r="F44" s="56">
        <v>7</v>
      </c>
      <c r="G44" s="56">
        <v>7</v>
      </c>
      <c r="H44" s="56">
        <v>7</v>
      </c>
      <c r="I44" s="56">
        <v>7</v>
      </c>
      <c r="J44" s="56">
        <v>7</v>
      </c>
      <c r="K44" s="56">
        <v>7</v>
      </c>
      <c r="L44" s="49">
        <v>7</v>
      </c>
      <c r="M44" s="49">
        <v>7</v>
      </c>
      <c r="N44" s="49">
        <v>7</v>
      </c>
      <c r="O44" s="49">
        <v>7</v>
      </c>
      <c r="P44" s="49">
        <v>7</v>
      </c>
      <c r="Q44" s="49">
        <v>7</v>
      </c>
      <c r="R44" s="49">
        <v>7</v>
      </c>
      <c r="S44" s="49">
        <v>7</v>
      </c>
      <c r="T44" s="49">
        <v>7</v>
      </c>
      <c r="U44" s="49">
        <v>7</v>
      </c>
      <c r="V44" s="49">
        <v>7</v>
      </c>
      <c r="W44" s="49">
        <v>7</v>
      </c>
      <c r="X44" s="49">
        <v>7</v>
      </c>
      <c r="Y44" s="49">
        <v>7</v>
      </c>
      <c r="Z44" s="49">
        <v>7</v>
      </c>
      <c r="AA44" s="49">
        <v>7</v>
      </c>
      <c r="AB44" s="49">
        <v>7</v>
      </c>
      <c r="AC44" s="56">
        <v>7</v>
      </c>
      <c r="AD44" s="56">
        <v>7</v>
      </c>
      <c r="AE44" s="56">
        <v>7</v>
      </c>
      <c r="AF44" s="56">
        <v>7</v>
      </c>
      <c r="AG44" s="59">
        <v>14.1</v>
      </c>
      <c r="AH44" s="52">
        <f t="shared" si="2"/>
        <v>7</v>
      </c>
      <c r="AI44" s="53">
        <f t="shared" si="3"/>
        <v>7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8</v>
      </c>
      <c r="C45" s="71">
        <v>4</v>
      </c>
      <c r="D45" s="71">
        <v>4</v>
      </c>
      <c r="E45" s="71">
        <v>12</v>
      </c>
      <c r="F45" s="71">
        <v>12</v>
      </c>
      <c r="G45" s="71">
        <v>12</v>
      </c>
      <c r="H45" s="71">
        <v>12</v>
      </c>
      <c r="I45" s="71">
        <v>12</v>
      </c>
      <c r="J45" s="71">
        <v>12</v>
      </c>
      <c r="K45" s="71">
        <v>12</v>
      </c>
      <c r="L45" s="49">
        <v>12</v>
      </c>
      <c r="M45" s="49">
        <v>12</v>
      </c>
      <c r="N45" s="49">
        <v>12</v>
      </c>
      <c r="O45" s="49">
        <v>12</v>
      </c>
      <c r="P45" s="49">
        <v>12</v>
      </c>
      <c r="Q45" s="49">
        <v>12</v>
      </c>
      <c r="R45" s="49">
        <v>12</v>
      </c>
      <c r="S45" s="49">
        <v>12</v>
      </c>
      <c r="T45" s="49">
        <v>12</v>
      </c>
      <c r="U45" s="49">
        <v>12</v>
      </c>
      <c r="V45" s="49">
        <v>7.5</v>
      </c>
      <c r="W45" s="49">
        <v>7.5</v>
      </c>
      <c r="X45" s="49">
        <v>7.5</v>
      </c>
      <c r="Y45" s="49">
        <v>7.5</v>
      </c>
      <c r="Z45" s="49">
        <v>7.5</v>
      </c>
      <c r="AA45" s="49">
        <v>7.5</v>
      </c>
      <c r="AB45" s="49">
        <v>7.5</v>
      </c>
      <c r="AC45" s="56">
        <v>7.5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4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7.8</v>
      </c>
      <c r="C46" s="56">
        <v>8</v>
      </c>
      <c r="D46" s="56">
        <v>7.8</v>
      </c>
      <c r="E46" s="56">
        <v>7.8</v>
      </c>
      <c r="F46" s="56">
        <v>7.8</v>
      </c>
      <c r="G46" s="56">
        <v>7.8</v>
      </c>
      <c r="H46" s="56">
        <v>7.8</v>
      </c>
      <c r="I46" s="56">
        <v>7</v>
      </c>
      <c r="J46" s="56">
        <v>7</v>
      </c>
      <c r="K46" s="56">
        <v>7</v>
      </c>
      <c r="L46" s="49">
        <v>7.8</v>
      </c>
      <c r="M46" s="49">
        <v>7.4</v>
      </c>
      <c r="N46" s="49">
        <v>7.4</v>
      </c>
      <c r="O46" s="49">
        <v>7.4</v>
      </c>
      <c r="P46" s="49">
        <v>7.4</v>
      </c>
      <c r="Q46" s="49">
        <v>7.4</v>
      </c>
      <c r="R46" s="49">
        <v>7.4</v>
      </c>
      <c r="S46" s="49">
        <v>7.4</v>
      </c>
      <c r="T46" s="49">
        <v>7.4</v>
      </c>
      <c r="U46" s="49">
        <v>7.4</v>
      </c>
      <c r="V46" s="49">
        <v>7.4</v>
      </c>
      <c r="W46" s="49">
        <v>7.4</v>
      </c>
      <c r="X46" s="49">
        <v>7.4</v>
      </c>
      <c r="Y46" s="49">
        <v>7.4</v>
      </c>
      <c r="Z46" s="49">
        <v>7.4</v>
      </c>
      <c r="AA46" s="49">
        <v>7.4</v>
      </c>
      <c r="AB46" s="49">
        <v>7.4</v>
      </c>
      <c r="AC46" s="56">
        <v>9.1</v>
      </c>
      <c r="AD46" s="56">
        <v>9</v>
      </c>
      <c r="AE46" s="56">
        <v>8.9</v>
      </c>
      <c r="AF46" s="56">
        <v>8.9</v>
      </c>
      <c r="AG46" s="59">
        <v>10.050000000000001</v>
      </c>
      <c r="AH46" s="52">
        <f t="shared" si="2"/>
        <v>9.1</v>
      </c>
      <c r="AI46" s="53">
        <f t="shared" si="3"/>
        <v>7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49">
        <v>6.2</v>
      </c>
      <c r="AB47" s="49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288.14000000000004</v>
      </c>
      <c r="C49" s="69">
        <f t="shared" si="6"/>
        <v>284.44</v>
      </c>
      <c r="D49" s="69">
        <f t="shared" si="6"/>
        <v>283.24000000000007</v>
      </c>
      <c r="E49" s="69">
        <f t="shared" si="6"/>
        <v>292.04000000000002</v>
      </c>
      <c r="F49" s="69">
        <f t="shared" si="6"/>
        <v>222.43999999999997</v>
      </c>
      <c r="G49" s="69">
        <f t="shared" si="6"/>
        <v>222.04</v>
      </c>
      <c r="H49" s="69">
        <f t="shared" si="6"/>
        <v>221.63999999999996</v>
      </c>
      <c r="I49" s="69">
        <f t="shared" si="6"/>
        <v>220.73999999999995</v>
      </c>
      <c r="J49" s="69">
        <f t="shared" si="6"/>
        <v>219.13999999999996</v>
      </c>
      <c r="K49" s="69">
        <f t="shared" si="6"/>
        <v>221.03999999999996</v>
      </c>
      <c r="L49" s="69">
        <f t="shared" si="6"/>
        <v>207.64</v>
      </c>
      <c r="M49" s="69">
        <f t="shared" si="6"/>
        <v>264.44000000000005</v>
      </c>
      <c r="N49" s="69">
        <f t="shared" si="6"/>
        <v>298.03999999999996</v>
      </c>
      <c r="O49" s="69">
        <f t="shared" si="6"/>
        <v>296.14</v>
      </c>
      <c r="P49" s="69">
        <f t="shared" si="6"/>
        <v>294.53999999999996</v>
      </c>
      <c r="Q49" s="69">
        <f t="shared" si="6"/>
        <v>294.53999999999996</v>
      </c>
      <c r="R49" s="69">
        <f t="shared" si="6"/>
        <v>294.53999999999996</v>
      </c>
      <c r="S49" s="69">
        <f t="shared" si="6"/>
        <v>294.53999999999996</v>
      </c>
      <c r="T49" s="69">
        <f t="shared" si="6"/>
        <v>294.53999999999996</v>
      </c>
      <c r="U49" s="69">
        <f t="shared" si="6"/>
        <v>295.93999999999994</v>
      </c>
      <c r="V49" s="69">
        <f t="shared" si="6"/>
        <v>291.43999999999994</v>
      </c>
      <c r="W49" s="69">
        <f t="shared" si="6"/>
        <v>291.43999999999994</v>
      </c>
      <c r="X49" s="69">
        <f t="shared" si="6"/>
        <v>291.43999999999994</v>
      </c>
      <c r="Y49" s="69">
        <f t="shared" si="6"/>
        <v>291.93999999999994</v>
      </c>
      <c r="Z49" s="69">
        <f t="shared" si="6"/>
        <v>291.93999999999994</v>
      </c>
      <c r="AA49" s="69">
        <f t="shared" si="6"/>
        <v>291.93999999999994</v>
      </c>
      <c r="AB49" s="69">
        <f t="shared" si="6"/>
        <v>291.93999999999994</v>
      </c>
      <c r="AC49" s="69">
        <f t="shared" si="6"/>
        <v>294.74000000000007</v>
      </c>
      <c r="AD49" s="69">
        <f t="shared" si="6"/>
        <v>300.44000000000005</v>
      </c>
      <c r="AE49" s="69">
        <f t="shared" si="6"/>
        <v>300.44</v>
      </c>
      <c r="AF49" s="69">
        <f t="shared" si="6"/>
        <v>301.03999999999996</v>
      </c>
      <c r="AG49" s="74">
        <f t="shared" si="6"/>
        <v>489.91</v>
      </c>
      <c r="AH49" s="52">
        <f t="shared" si="2"/>
        <v>301.03999999999996</v>
      </c>
      <c r="AI49" s="53">
        <f t="shared" si="3"/>
        <v>207.64</v>
      </c>
      <c r="AK49" s="54"/>
    </row>
    <row r="50" spans="1:37" x14ac:dyDescent="0.25">
      <c r="A50" s="55" t="s">
        <v>51</v>
      </c>
      <c r="B50" s="56">
        <v>59.1</v>
      </c>
      <c r="C50" s="56">
        <v>58.7</v>
      </c>
      <c r="D50" s="56">
        <v>59.2</v>
      </c>
      <c r="E50" s="56">
        <v>59.4</v>
      </c>
      <c r="F50" s="56">
        <v>58.9</v>
      </c>
      <c r="G50" s="56">
        <v>59</v>
      </c>
      <c r="H50" s="56">
        <v>59.3</v>
      </c>
      <c r="I50" s="56">
        <v>59.3</v>
      </c>
      <c r="J50" s="56">
        <v>59.3</v>
      </c>
      <c r="K50" s="56">
        <v>59.3</v>
      </c>
      <c r="L50" s="75">
        <v>59.3</v>
      </c>
      <c r="M50" s="75">
        <v>59.1</v>
      </c>
      <c r="N50" s="75">
        <v>59.1</v>
      </c>
      <c r="O50" s="75">
        <v>59.1</v>
      </c>
      <c r="P50" s="49">
        <v>58.1</v>
      </c>
      <c r="Q50" s="49">
        <v>58.1</v>
      </c>
      <c r="R50" s="49">
        <v>58.1</v>
      </c>
      <c r="S50" s="49">
        <v>58.1</v>
      </c>
      <c r="T50" s="49">
        <v>58.1</v>
      </c>
      <c r="U50" s="49">
        <v>58.1</v>
      </c>
      <c r="V50" s="49">
        <v>59</v>
      </c>
      <c r="W50" s="49">
        <v>59</v>
      </c>
      <c r="X50" s="49">
        <v>59</v>
      </c>
      <c r="Y50" s="49">
        <v>59</v>
      </c>
      <c r="Z50" s="49">
        <v>59</v>
      </c>
      <c r="AA50" s="49">
        <v>59</v>
      </c>
      <c r="AB50" s="49">
        <v>59</v>
      </c>
      <c r="AC50" s="49">
        <v>59.1</v>
      </c>
      <c r="AD50" s="49">
        <v>59</v>
      </c>
      <c r="AE50" s="49">
        <v>49.8</v>
      </c>
      <c r="AF50" s="49">
        <v>59.3</v>
      </c>
      <c r="AG50" s="57">
        <v>60</v>
      </c>
      <c r="AH50" s="52">
        <f t="shared" si="2"/>
        <v>59.4</v>
      </c>
      <c r="AI50" s="53">
        <f t="shared" si="3"/>
        <v>49.8</v>
      </c>
      <c r="AK50" s="54"/>
    </row>
    <row r="51" spans="1:37" x14ac:dyDescent="0.25">
      <c r="A51" s="58" t="s">
        <v>52</v>
      </c>
      <c r="B51" s="56">
        <v>28.5</v>
      </c>
      <c r="C51" s="56">
        <v>28.5</v>
      </c>
      <c r="D51" s="56">
        <v>28.5</v>
      </c>
      <c r="E51" s="56">
        <v>28.5</v>
      </c>
      <c r="F51" s="56">
        <v>28.5</v>
      </c>
      <c r="G51" s="56">
        <v>28.5</v>
      </c>
      <c r="H51" s="56">
        <v>28.6</v>
      </c>
      <c r="I51" s="56">
        <v>28.5</v>
      </c>
      <c r="J51" s="56">
        <v>28.6</v>
      </c>
      <c r="K51" s="56">
        <v>28.7</v>
      </c>
      <c r="L51" s="75">
        <v>28.6</v>
      </c>
      <c r="M51" s="75">
        <v>28.4</v>
      </c>
      <c r="N51" s="75">
        <v>28.4</v>
      </c>
      <c r="O51" s="75">
        <v>28.4</v>
      </c>
      <c r="P51" s="70">
        <v>29.2</v>
      </c>
      <c r="Q51" s="70">
        <v>29.2</v>
      </c>
      <c r="R51" s="70">
        <v>29.2</v>
      </c>
      <c r="S51" s="70">
        <v>29.2</v>
      </c>
      <c r="T51" s="70">
        <v>29.2</v>
      </c>
      <c r="U51" s="70">
        <v>29.2</v>
      </c>
      <c r="V51" s="70">
        <v>28.5</v>
      </c>
      <c r="W51" s="70">
        <v>28.5</v>
      </c>
      <c r="X51" s="70">
        <v>28.5</v>
      </c>
      <c r="Y51" s="70">
        <v>28.5</v>
      </c>
      <c r="Z51" s="70">
        <v>28.5</v>
      </c>
      <c r="AA51" s="70">
        <v>28.5</v>
      </c>
      <c r="AB51" s="70">
        <v>28.5</v>
      </c>
      <c r="AC51" s="70">
        <v>28.4</v>
      </c>
      <c r="AD51" s="70">
        <v>29.4</v>
      </c>
      <c r="AE51" s="70">
        <v>22</v>
      </c>
      <c r="AF51" s="70">
        <v>28.5</v>
      </c>
      <c r="AG51" s="59">
        <v>32</v>
      </c>
      <c r="AH51" s="52">
        <f t="shared" si="2"/>
        <v>29.4</v>
      </c>
      <c r="AI51" s="53">
        <f t="shared" si="3"/>
        <v>22</v>
      </c>
      <c r="AK51" s="54"/>
    </row>
    <row r="52" spans="1:37" ht="15.75" thickBot="1" x14ac:dyDescent="0.3">
      <c r="A52" s="72" t="s">
        <v>53</v>
      </c>
      <c r="B52" s="71">
        <v>10.4</v>
      </c>
      <c r="C52" s="71">
        <v>10.4</v>
      </c>
      <c r="D52" s="71">
        <v>10.4</v>
      </c>
      <c r="E52" s="71">
        <v>10.4</v>
      </c>
      <c r="F52" s="71">
        <v>10.4</v>
      </c>
      <c r="G52" s="71">
        <v>10.4</v>
      </c>
      <c r="H52" s="71">
        <v>10.4</v>
      </c>
      <c r="I52" s="71">
        <v>10.4</v>
      </c>
      <c r="J52" s="71">
        <v>10.5</v>
      </c>
      <c r="K52" s="71">
        <v>10.5</v>
      </c>
      <c r="L52" s="76">
        <v>10.5</v>
      </c>
      <c r="M52" s="76">
        <v>10.4</v>
      </c>
      <c r="N52" s="76">
        <v>10.4</v>
      </c>
      <c r="O52" s="76">
        <v>10.4</v>
      </c>
      <c r="P52" s="77">
        <v>10.7</v>
      </c>
      <c r="Q52" s="77">
        <v>10.7</v>
      </c>
      <c r="R52" s="77">
        <v>10.7</v>
      </c>
      <c r="S52" s="77">
        <v>10.7</v>
      </c>
      <c r="T52" s="77">
        <v>10.7</v>
      </c>
      <c r="U52" s="77">
        <v>10.7</v>
      </c>
      <c r="V52" s="77">
        <v>10.4</v>
      </c>
      <c r="W52" s="77">
        <v>10.4</v>
      </c>
      <c r="X52" s="77">
        <v>10.4</v>
      </c>
      <c r="Y52" s="77">
        <v>10.4</v>
      </c>
      <c r="Z52" s="77">
        <v>10.4</v>
      </c>
      <c r="AA52" s="77">
        <v>10.4</v>
      </c>
      <c r="AB52" s="77">
        <v>10.4</v>
      </c>
      <c r="AC52" s="77">
        <v>10.4</v>
      </c>
      <c r="AD52" s="77">
        <v>10.7</v>
      </c>
      <c r="AE52" s="77">
        <v>8</v>
      </c>
      <c r="AF52" s="77">
        <v>10.4</v>
      </c>
      <c r="AG52" s="78">
        <v>14</v>
      </c>
      <c r="AH52" s="52">
        <f t="shared" si="2"/>
        <v>10.7</v>
      </c>
      <c r="AI52" s="53">
        <f t="shared" si="3"/>
        <v>8</v>
      </c>
      <c r="AK52" s="54"/>
    </row>
    <row r="53" spans="1:37" ht="15.75" thickBot="1" x14ac:dyDescent="0.3">
      <c r="A53" s="68" t="s">
        <v>54</v>
      </c>
      <c r="B53" s="69">
        <f>SUM(B50:B52)</f>
        <v>98</v>
      </c>
      <c r="C53" s="69">
        <f t="shared" ref="C53:AF53" si="7">SUM(C50:C52)</f>
        <v>97.600000000000009</v>
      </c>
      <c r="D53" s="69">
        <f t="shared" si="7"/>
        <v>98.100000000000009</v>
      </c>
      <c r="E53" s="69">
        <f t="shared" si="7"/>
        <v>98.300000000000011</v>
      </c>
      <c r="F53" s="69">
        <f t="shared" si="7"/>
        <v>97.800000000000011</v>
      </c>
      <c r="G53" s="69">
        <f t="shared" si="7"/>
        <v>97.9</v>
      </c>
      <c r="H53" s="69">
        <f t="shared" si="7"/>
        <v>98.300000000000011</v>
      </c>
      <c r="I53" s="69">
        <f t="shared" si="7"/>
        <v>98.2</v>
      </c>
      <c r="J53" s="69">
        <f t="shared" si="7"/>
        <v>98.4</v>
      </c>
      <c r="K53" s="69">
        <f t="shared" si="7"/>
        <v>98.5</v>
      </c>
      <c r="L53" s="69">
        <f t="shared" si="7"/>
        <v>98.4</v>
      </c>
      <c r="M53" s="69">
        <f t="shared" si="7"/>
        <v>97.9</v>
      </c>
      <c r="N53" s="69">
        <f t="shared" si="7"/>
        <v>97.9</v>
      </c>
      <c r="O53" s="69">
        <f t="shared" si="7"/>
        <v>97.9</v>
      </c>
      <c r="P53" s="69">
        <f t="shared" si="7"/>
        <v>98</v>
      </c>
      <c r="Q53" s="69">
        <f t="shared" si="7"/>
        <v>98</v>
      </c>
      <c r="R53" s="69">
        <f t="shared" si="7"/>
        <v>98</v>
      </c>
      <c r="S53" s="69">
        <f t="shared" si="7"/>
        <v>98</v>
      </c>
      <c r="T53" s="69">
        <f t="shared" si="7"/>
        <v>98</v>
      </c>
      <c r="U53" s="69">
        <f t="shared" si="7"/>
        <v>98</v>
      </c>
      <c r="V53" s="69">
        <f t="shared" si="7"/>
        <v>97.9</v>
      </c>
      <c r="W53" s="69">
        <f t="shared" si="7"/>
        <v>97.9</v>
      </c>
      <c r="X53" s="69">
        <f t="shared" si="7"/>
        <v>97.9</v>
      </c>
      <c r="Y53" s="69">
        <f t="shared" si="7"/>
        <v>97.9</v>
      </c>
      <c r="Z53" s="69">
        <f t="shared" si="7"/>
        <v>97.9</v>
      </c>
      <c r="AA53" s="69">
        <f t="shared" si="7"/>
        <v>97.9</v>
      </c>
      <c r="AB53" s="69">
        <f t="shared" si="7"/>
        <v>97.9</v>
      </c>
      <c r="AC53" s="69">
        <f t="shared" si="7"/>
        <v>97.9</v>
      </c>
      <c r="AD53" s="69">
        <f t="shared" si="7"/>
        <v>99.100000000000009</v>
      </c>
      <c r="AE53" s="69">
        <f t="shared" si="7"/>
        <v>79.8</v>
      </c>
      <c r="AF53" s="69">
        <f t="shared" si="7"/>
        <v>98.2</v>
      </c>
      <c r="AG53" s="74">
        <f>SUM(AG50:AG52)</f>
        <v>106</v>
      </c>
      <c r="AH53" s="52">
        <f t="shared" si="2"/>
        <v>99.100000000000009</v>
      </c>
      <c r="AI53" s="53">
        <f t="shared" si="3"/>
        <v>79.8</v>
      </c>
      <c r="AK53" s="54"/>
    </row>
    <row r="54" spans="1:37" x14ac:dyDescent="0.25">
      <c r="A54" s="55" t="s">
        <v>55</v>
      </c>
      <c r="B54" s="49">
        <v>57.8</v>
      </c>
      <c r="C54" s="49">
        <v>55.6</v>
      </c>
      <c r="D54" s="49">
        <v>53</v>
      </c>
      <c r="E54" s="49">
        <v>51</v>
      </c>
      <c r="F54" s="49">
        <v>60.7</v>
      </c>
      <c r="G54" s="49">
        <v>52.9</v>
      </c>
      <c r="H54" s="49">
        <v>48.8</v>
      </c>
      <c r="I54" s="49">
        <v>49</v>
      </c>
      <c r="J54" s="49">
        <v>48.7</v>
      </c>
      <c r="K54" s="49">
        <v>50.8</v>
      </c>
      <c r="L54" s="49">
        <v>60.5</v>
      </c>
      <c r="M54" s="49">
        <v>62.5</v>
      </c>
      <c r="N54" s="49">
        <v>40</v>
      </c>
      <c r="O54" s="49">
        <v>69.3</v>
      </c>
      <c r="P54" s="49">
        <v>54</v>
      </c>
      <c r="Q54" s="49">
        <v>67</v>
      </c>
      <c r="R54" s="49">
        <v>70.400000000000006</v>
      </c>
      <c r="S54" s="49">
        <v>60</v>
      </c>
      <c r="T54" s="49">
        <v>57.43</v>
      </c>
      <c r="U54" s="49">
        <v>57.6</v>
      </c>
      <c r="V54" s="49">
        <v>53</v>
      </c>
      <c r="W54" s="49">
        <v>45.94</v>
      </c>
      <c r="X54" s="49">
        <v>53.92</v>
      </c>
      <c r="Y54" s="49">
        <v>58</v>
      </c>
      <c r="Z54" s="49">
        <v>61.43</v>
      </c>
      <c r="AA54" s="49">
        <v>75</v>
      </c>
      <c r="AB54" s="49">
        <v>74</v>
      </c>
      <c r="AC54" s="49">
        <v>76</v>
      </c>
      <c r="AD54" s="49">
        <v>63</v>
      </c>
      <c r="AE54" s="49">
        <v>61.1</v>
      </c>
      <c r="AF54" s="49">
        <v>62</v>
      </c>
      <c r="AG54" s="57"/>
      <c r="AH54" s="52">
        <f t="shared" si="2"/>
        <v>76</v>
      </c>
      <c r="AI54" s="53">
        <f t="shared" si="3"/>
        <v>40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31.7</v>
      </c>
      <c r="J55" s="70">
        <v>36.799999999999997</v>
      </c>
      <c r="K55" s="70">
        <v>42.3</v>
      </c>
      <c r="L55" s="49">
        <v>45</v>
      </c>
      <c r="M55" s="49">
        <v>56</v>
      </c>
      <c r="N55" s="49">
        <v>55.4</v>
      </c>
      <c r="O55" s="49">
        <v>45</v>
      </c>
      <c r="P55" s="49">
        <v>80</v>
      </c>
      <c r="Q55" s="49">
        <v>90</v>
      </c>
      <c r="R55" s="49">
        <v>90</v>
      </c>
      <c r="S55" s="49">
        <v>75</v>
      </c>
      <c r="T55" s="49">
        <v>56.7</v>
      </c>
      <c r="U55" s="79">
        <v>56.7</v>
      </c>
      <c r="V55" s="79">
        <v>52</v>
      </c>
      <c r="W55" s="79">
        <v>36.5</v>
      </c>
      <c r="X55" s="79">
        <v>45.5</v>
      </c>
      <c r="Y55" s="79">
        <f>35.8+10</f>
        <v>45.8</v>
      </c>
      <c r="Z55" s="79">
        <v>99</v>
      </c>
      <c r="AA55" s="70">
        <f>69+34</f>
        <v>103</v>
      </c>
      <c r="AB55" s="70">
        <f>63+32</f>
        <v>95</v>
      </c>
      <c r="AC55" s="70">
        <v>91</v>
      </c>
      <c r="AD55" s="70">
        <v>103</v>
      </c>
      <c r="AE55" s="70">
        <v>94.6</v>
      </c>
      <c r="AF55" s="70">
        <v>31</v>
      </c>
      <c r="AG55" s="59"/>
      <c r="AH55" s="52">
        <f t="shared" si="2"/>
        <v>103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150</v>
      </c>
      <c r="C56" s="70">
        <f>79+76</f>
        <v>155</v>
      </c>
      <c r="D56" s="70">
        <v>140</v>
      </c>
      <c r="E56" s="70">
        <v>98</v>
      </c>
      <c r="F56" s="70">
        <v>135</v>
      </c>
      <c r="G56" s="49">
        <v>74</v>
      </c>
      <c r="H56" s="49">
        <v>100</v>
      </c>
      <c r="I56" s="49">
        <v>100</v>
      </c>
      <c r="J56" s="49">
        <v>120</v>
      </c>
      <c r="K56" s="49">
        <v>175</v>
      </c>
      <c r="L56" s="70">
        <v>180</v>
      </c>
      <c r="M56" s="70">
        <v>160</v>
      </c>
      <c r="N56" s="70">
        <v>170</v>
      </c>
      <c r="O56" s="70">
        <v>186</v>
      </c>
      <c r="P56" s="70">
        <v>194.3</v>
      </c>
      <c r="Q56" s="70">
        <v>185</v>
      </c>
      <c r="R56" s="70">
        <v>188</v>
      </c>
      <c r="S56" s="70">
        <v>203</v>
      </c>
      <c r="T56" s="70">
        <v>193</v>
      </c>
      <c r="U56" s="80">
        <v>153</v>
      </c>
      <c r="V56" s="80">
        <v>150</v>
      </c>
      <c r="W56" s="80">
        <v>108</v>
      </c>
      <c r="X56" s="80">
        <v>144</v>
      </c>
      <c r="Y56" s="80">
        <v>160</v>
      </c>
      <c r="Z56" s="80">
        <v>226</v>
      </c>
      <c r="AA56" s="70">
        <v>206</v>
      </c>
      <c r="AB56" s="70">
        <v>205</v>
      </c>
      <c r="AC56" s="70">
        <v>200</v>
      </c>
      <c r="AD56" s="70">
        <v>60.5</v>
      </c>
      <c r="AE56" s="70">
        <v>30</v>
      </c>
      <c r="AF56" s="70">
        <v>110</v>
      </c>
      <c r="AG56" s="81"/>
      <c r="AH56" s="52">
        <f t="shared" si="2"/>
        <v>226</v>
      </c>
      <c r="AI56" s="53">
        <f t="shared" si="3"/>
        <v>30</v>
      </c>
      <c r="AK56" s="54"/>
    </row>
    <row r="57" spans="1:37" x14ac:dyDescent="0.25">
      <c r="A57" s="58" t="s">
        <v>58</v>
      </c>
      <c r="B57" s="82">
        <v>15</v>
      </c>
      <c r="C57" s="82">
        <v>15</v>
      </c>
      <c r="D57" s="82">
        <v>20</v>
      </c>
      <c r="E57" s="82">
        <v>22</v>
      </c>
      <c r="F57" s="82">
        <v>20</v>
      </c>
      <c r="G57" s="82">
        <v>20</v>
      </c>
      <c r="H57" s="82">
        <v>18</v>
      </c>
      <c r="I57" s="82">
        <v>18</v>
      </c>
      <c r="J57" s="82">
        <v>18</v>
      </c>
      <c r="K57" s="82">
        <v>18</v>
      </c>
      <c r="L57" s="70">
        <v>18</v>
      </c>
      <c r="M57" s="70">
        <v>18</v>
      </c>
      <c r="N57" s="70">
        <v>18</v>
      </c>
      <c r="O57" s="70">
        <v>18</v>
      </c>
      <c r="P57" s="70">
        <v>18</v>
      </c>
      <c r="Q57" s="70">
        <v>18</v>
      </c>
      <c r="R57" s="70">
        <v>18</v>
      </c>
      <c r="S57" s="70">
        <v>18</v>
      </c>
      <c r="T57" s="70">
        <v>18</v>
      </c>
      <c r="U57" s="70">
        <v>18</v>
      </c>
      <c r="V57" s="70">
        <v>17</v>
      </c>
      <c r="W57" s="70">
        <v>17</v>
      </c>
      <c r="X57" s="70">
        <v>17</v>
      </c>
      <c r="Y57" s="70">
        <v>17</v>
      </c>
      <c r="Z57" s="70">
        <v>17</v>
      </c>
      <c r="AA57" s="82">
        <v>20.6</v>
      </c>
      <c r="AB57" s="82">
        <v>20</v>
      </c>
      <c r="AC57" s="82">
        <v>20</v>
      </c>
      <c r="AD57" s="82">
        <v>49</v>
      </c>
      <c r="AE57" s="82">
        <v>48</v>
      </c>
      <c r="AF57" s="82">
        <v>15</v>
      </c>
      <c r="AG57" s="81"/>
      <c r="AH57" s="52">
        <f t="shared" si="2"/>
        <v>49</v>
      </c>
      <c r="AI57" s="53">
        <f t="shared" si="3"/>
        <v>15</v>
      </c>
      <c r="AK57" s="54"/>
    </row>
    <row r="58" spans="1:37" x14ac:dyDescent="0.25">
      <c r="A58" s="58" t="s">
        <v>59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57.4</v>
      </c>
      <c r="H58" s="82">
        <v>60</v>
      </c>
      <c r="I58" s="82">
        <v>60.6</v>
      </c>
      <c r="J58" s="82">
        <v>60.4</v>
      </c>
      <c r="K58" s="82">
        <v>59.8</v>
      </c>
      <c r="L58" s="49">
        <v>62.6</v>
      </c>
      <c r="M58" s="49">
        <v>62.1</v>
      </c>
      <c r="N58" s="49">
        <v>67.099999999999994</v>
      </c>
      <c r="O58" s="49">
        <v>69.8</v>
      </c>
      <c r="P58" s="49">
        <v>79.099999999999994</v>
      </c>
      <c r="Q58" s="49">
        <v>69</v>
      </c>
      <c r="R58" s="49">
        <v>71.099999999999994</v>
      </c>
      <c r="S58" s="49">
        <v>67.900000000000006</v>
      </c>
      <c r="T58" s="49">
        <v>62.9</v>
      </c>
      <c r="U58" s="49">
        <v>60.8</v>
      </c>
      <c r="V58" s="49">
        <v>55.6</v>
      </c>
      <c r="W58" s="49">
        <v>54.5</v>
      </c>
      <c r="X58" s="49">
        <v>52.6</v>
      </c>
      <c r="Y58" s="49">
        <v>56.7</v>
      </c>
      <c r="Z58" s="49">
        <v>62.6</v>
      </c>
      <c r="AA58" s="49">
        <v>70.5</v>
      </c>
      <c r="AB58" s="49">
        <v>70</v>
      </c>
      <c r="AC58" s="49">
        <v>70.3</v>
      </c>
      <c r="AD58" s="49">
        <v>72.400000000000006</v>
      </c>
      <c r="AE58" s="49">
        <v>71.099999999999994</v>
      </c>
      <c r="AF58" s="49">
        <v>71.7</v>
      </c>
      <c r="AG58" s="81"/>
      <c r="AH58" s="52">
        <f t="shared" si="2"/>
        <v>79.099999999999994</v>
      </c>
      <c r="AI58" s="53">
        <f t="shared" si="3"/>
        <v>0</v>
      </c>
      <c r="AK58" s="54"/>
    </row>
    <row r="59" spans="1:37" x14ac:dyDescent="0.25">
      <c r="A59" s="58" t="s">
        <v>60</v>
      </c>
      <c r="B59" s="82">
        <v>10</v>
      </c>
      <c r="C59" s="82">
        <v>10</v>
      </c>
      <c r="D59" s="82">
        <v>10</v>
      </c>
      <c r="E59" s="82">
        <v>10</v>
      </c>
      <c r="F59" s="82">
        <v>10</v>
      </c>
      <c r="G59" s="82">
        <v>10</v>
      </c>
      <c r="H59" s="82">
        <v>10</v>
      </c>
      <c r="I59" s="82">
        <v>10</v>
      </c>
      <c r="J59" s="82">
        <v>10</v>
      </c>
      <c r="K59" s="82">
        <v>10</v>
      </c>
      <c r="L59" s="82">
        <v>10</v>
      </c>
      <c r="M59" s="83">
        <v>10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10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3">
        <v>0</v>
      </c>
      <c r="N61" s="83">
        <v>0</v>
      </c>
      <c r="O61" s="83">
        <v>0</v>
      </c>
      <c r="P61" s="83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8</v>
      </c>
      <c r="AA61" s="82">
        <v>8</v>
      </c>
      <c r="AB61" s="82">
        <v>8</v>
      </c>
      <c r="AC61" s="82">
        <v>8</v>
      </c>
      <c r="AD61" s="82">
        <v>8</v>
      </c>
      <c r="AE61" s="82">
        <v>0</v>
      </c>
      <c r="AF61" s="82">
        <v>0</v>
      </c>
      <c r="AG61" s="81"/>
      <c r="AH61" s="52">
        <f t="shared" si="2"/>
        <v>8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3">
        <v>0</v>
      </c>
      <c r="N62" s="83">
        <v>0</v>
      </c>
      <c r="O62" s="83">
        <v>0</v>
      </c>
      <c r="P62" s="83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83">
        <v>0</v>
      </c>
      <c r="N63" s="83">
        <v>0</v>
      </c>
      <c r="O63" s="83">
        <v>0</v>
      </c>
      <c r="P63" s="83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232.8</v>
      </c>
      <c r="C65" s="69">
        <f t="shared" ref="C65:AF65" si="8">SUM(C54:C64)</f>
        <v>235.6</v>
      </c>
      <c r="D65" s="69">
        <f t="shared" si="8"/>
        <v>223</v>
      </c>
      <c r="E65" s="69">
        <f t="shared" si="8"/>
        <v>181</v>
      </c>
      <c r="F65" s="69">
        <f t="shared" si="8"/>
        <v>225.7</v>
      </c>
      <c r="G65" s="69">
        <f t="shared" si="8"/>
        <v>214.3</v>
      </c>
      <c r="H65" s="69">
        <f t="shared" si="8"/>
        <v>236.8</v>
      </c>
      <c r="I65" s="69">
        <f t="shared" si="8"/>
        <v>269.3</v>
      </c>
      <c r="J65" s="69">
        <f t="shared" si="8"/>
        <v>293.89999999999998</v>
      </c>
      <c r="K65" s="69">
        <f t="shared" si="8"/>
        <v>355.90000000000003</v>
      </c>
      <c r="L65" s="69">
        <f t="shared" si="8"/>
        <v>376.1</v>
      </c>
      <c r="M65" s="69">
        <f t="shared" si="8"/>
        <v>368.6</v>
      </c>
      <c r="N65" s="69">
        <f t="shared" si="8"/>
        <v>350.5</v>
      </c>
      <c r="O65" s="69">
        <f t="shared" si="8"/>
        <v>388.1</v>
      </c>
      <c r="P65" s="69">
        <f t="shared" si="8"/>
        <v>425.4</v>
      </c>
      <c r="Q65" s="69">
        <f t="shared" si="8"/>
        <v>429</v>
      </c>
      <c r="R65" s="69">
        <f t="shared" si="8"/>
        <v>437.5</v>
      </c>
      <c r="S65" s="69">
        <f>SUM(S54:S64)</f>
        <v>423.9</v>
      </c>
      <c r="T65" s="69">
        <f t="shared" si="8"/>
        <v>388.03</v>
      </c>
      <c r="U65" s="69">
        <f t="shared" si="8"/>
        <v>346.1</v>
      </c>
      <c r="V65" s="69">
        <f t="shared" si="8"/>
        <v>327.60000000000002</v>
      </c>
      <c r="W65" s="69">
        <f t="shared" si="8"/>
        <v>261.94</v>
      </c>
      <c r="X65" s="69">
        <f t="shared" si="8"/>
        <v>313.02000000000004</v>
      </c>
      <c r="Y65" s="69">
        <f t="shared" si="8"/>
        <v>337.5</v>
      </c>
      <c r="Z65" s="69">
        <f t="shared" si="8"/>
        <v>484.03000000000003</v>
      </c>
      <c r="AA65" s="69">
        <f t="shared" si="8"/>
        <v>493.1</v>
      </c>
      <c r="AB65" s="69">
        <f t="shared" si="8"/>
        <v>482</v>
      </c>
      <c r="AC65" s="69">
        <f t="shared" si="8"/>
        <v>475.3</v>
      </c>
      <c r="AD65" s="69">
        <f t="shared" si="8"/>
        <v>365.9</v>
      </c>
      <c r="AE65" s="69">
        <f t="shared" si="8"/>
        <v>314.79999999999995</v>
      </c>
      <c r="AF65" s="69">
        <f t="shared" si="8"/>
        <v>299.7</v>
      </c>
      <c r="AG65" s="74">
        <f>SUM(AG54:AG64)</f>
        <v>0</v>
      </c>
      <c r="AH65" s="52">
        <f t="shared" si="2"/>
        <v>493.1</v>
      </c>
      <c r="AI65" s="53">
        <f t="shared" si="3"/>
        <v>181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1081.1400000000001</v>
      </c>
      <c r="C71" s="91">
        <f t="shared" si="10"/>
        <v>1069.8399999999999</v>
      </c>
      <c r="D71" s="91">
        <f t="shared" si="10"/>
        <v>1054.1400000000001</v>
      </c>
      <c r="E71" s="91">
        <f t="shared" si="10"/>
        <v>1042.1399999999999</v>
      </c>
      <c r="F71" s="91">
        <f t="shared" si="10"/>
        <v>1016.1399999999999</v>
      </c>
      <c r="G71" s="91">
        <f t="shared" si="10"/>
        <v>1007.4399999999999</v>
      </c>
      <c r="H71" s="91">
        <f t="shared" si="10"/>
        <v>1031.54</v>
      </c>
      <c r="I71" s="91">
        <f t="shared" si="10"/>
        <v>1062.44</v>
      </c>
      <c r="J71" s="91">
        <f t="shared" si="10"/>
        <v>1087.54</v>
      </c>
      <c r="K71" s="91">
        <f t="shared" si="10"/>
        <v>1151.54</v>
      </c>
      <c r="L71" s="91">
        <f t="shared" si="10"/>
        <v>1159.1399999999999</v>
      </c>
      <c r="M71" s="91">
        <f t="shared" si="10"/>
        <v>1208.44</v>
      </c>
      <c r="N71" s="91">
        <f t="shared" si="10"/>
        <v>1223.44</v>
      </c>
      <c r="O71" s="91">
        <f t="shared" si="10"/>
        <v>1259.1399999999999</v>
      </c>
      <c r="P71" s="91">
        <f t="shared" si="10"/>
        <v>1298.2399999999998</v>
      </c>
      <c r="Q71" s="91">
        <f t="shared" si="10"/>
        <v>1303.54</v>
      </c>
      <c r="R71" s="91">
        <f t="shared" si="10"/>
        <v>1311.2399999999998</v>
      </c>
      <c r="S71" s="91">
        <f t="shared" si="10"/>
        <v>1297.6399999999999</v>
      </c>
      <c r="T71" s="91">
        <f t="shared" si="10"/>
        <v>1261.77</v>
      </c>
      <c r="U71" s="91">
        <f t="shared" si="10"/>
        <v>1223.54</v>
      </c>
      <c r="V71" s="91">
        <f t="shared" si="10"/>
        <v>1200.44</v>
      </c>
      <c r="W71" s="91">
        <f t="shared" si="10"/>
        <v>1129.78</v>
      </c>
      <c r="X71" s="91">
        <f t="shared" si="10"/>
        <v>1161.46</v>
      </c>
      <c r="Y71" s="91">
        <f t="shared" si="10"/>
        <v>1184.54</v>
      </c>
      <c r="Z71" s="91">
        <f t="shared" si="10"/>
        <v>1331.07</v>
      </c>
      <c r="AA71" s="91">
        <f t="shared" si="10"/>
        <v>1371.1399999999999</v>
      </c>
      <c r="AB71" s="91">
        <f t="shared" si="10"/>
        <v>1360.04</v>
      </c>
      <c r="AC71" s="91">
        <f t="shared" si="10"/>
        <v>1355.6399999999999</v>
      </c>
      <c r="AD71" s="91">
        <f t="shared" si="10"/>
        <v>1251.3400000000001</v>
      </c>
      <c r="AE71" s="91">
        <f t="shared" si="10"/>
        <v>1180.44</v>
      </c>
      <c r="AF71" s="91">
        <f t="shared" si="10"/>
        <v>1182.1399999999999</v>
      </c>
      <c r="AG71" s="74">
        <f t="shared" si="10"/>
        <v>1938.71</v>
      </c>
      <c r="AH71" s="52">
        <f t="shared" si="2"/>
        <v>1371.1399999999999</v>
      </c>
      <c r="AI71" s="53">
        <f t="shared" si="3"/>
        <v>1007.4399999999999</v>
      </c>
    </row>
    <row r="72" spans="1:37" x14ac:dyDescent="0.25">
      <c r="A72" s="55" t="s">
        <v>73</v>
      </c>
      <c r="B72" s="82">
        <f t="shared" ref="B72:P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P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P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50.024000000000001</v>
      </c>
      <c r="C78" s="94">
        <v>49.996000000000002</v>
      </c>
      <c r="D78" s="94">
        <v>50.024999999999999</v>
      </c>
      <c r="E78" s="94">
        <v>50.067</v>
      </c>
      <c r="F78" s="94">
        <v>49.981000000000002</v>
      </c>
      <c r="G78" s="94">
        <v>49.932000000000002</v>
      </c>
      <c r="H78" s="94">
        <v>49.822000000000003</v>
      </c>
      <c r="I78" s="94">
        <v>49.936999999999998</v>
      </c>
      <c r="J78" s="94">
        <v>50.018999999999998</v>
      </c>
      <c r="K78" s="94">
        <v>49.99</v>
      </c>
      <c r="L78" s="94">
        <v>50.045000000000002</v>
      </c>
      <c r="M78" s="94">
        <v>50.08</v>
      </c>
      <c r="N78" s="94">
        <v>50.11</v>
      </c>
      <c r="O78" s="94">
        <v>50.05</v>
      </c>
      <c r="P78" s="94">
        <v>49.97</v>
      </c>
      <c r="Q78" s="95">
        <v>49.98</v>
      </c>
      <c r="R78" s="94">
        <v>49.957000000000001</v>
      </c>
      <c r="S78" s="94">
        <v>50.042000000000002</v>
      </c>
      <c r="T78" s="94">
        <v>50.048000000000002</v>
      </c>
      <c r="U78" s="94">
        <v>49.954999999999998</v>
      </c>
      <c r="V78" s="94">
        <v>50.039000000000001</v>
      </c>
      <c r="W78" s="94">
        <v>49.984000000000002</v>
      </c>
      <c r="X78" s="94">
        <v>50.008000000000003</v>
      </c>
      <c r="Y78" s="94">
        <v>49.996000000000002</v>
      </c>
      <c r="Z78" s="94">
        <v>49.973999999999997</v>
      </c>
      <c r="AA78" s="94">
        <v>49.999000000000002</v>
      </c>
      <c r="AB78" s="94">
        <v>50.024000000000001</v>
      </c>
      <c r="AC78" s="94">
        <v>50.05</v>
      </c>
      <c r="AD78" s="94">
        <v>50.08</v>
      </c>
      <c r="AE78" s="94">
        <v>50.08</v>
      </c>
      <c r="AF78" s="96">
        <v>50.04</v>
      </c>
      <c r="AG78" s="97"/>
      <c r="AH78" s="52">
        <f t="shared" si="2"/>
        <v>50.11</v>
      </c>
      <c r="AI78" s="53">
        <f t="shared" si="3"/>
        <v>49.822000000000003</v>
      </c>
    </row>
    <row r="79" spans="1:37" x14ac:dyDescent="0.25">
      <c r="A79" s="98" t="s">
        <v>80</v>
      </c>
      <c r="B79" s="70">
        <v>126.6</v>
      </c>
      <c r="C79" s="70">
        <v>126.8</v>
      </c>
      <c r="D79" s="70">
        <v>127.4</v>
      </c>
      <c r="E79" s="70">
        <v>128.5</v>
      </c>
      <c r="F79" s="70">
        <v>126.9</v>
      </c>
      <c r="G79" s="70">
        <v>128.5</v>
      </c>
      <c r="H79" s="70">
        <v>128</v>
      </c>
      <c r="I79" s="70">
        <v>127.7</v>
      </c>
      <c r="J79" s="70">
        <v>127.7</v>
      </c>
      <c r="K79" s="70">
        <v>126</v>
      </c>
      <c r="L79" s="70">
        <v>124.7</v>
      </c>
      <c r="M79" s="70">
        <v>125.2</v>
      </c>
      <c r="N79" s="70">
        <v>125.8</v>
      </c>
      <c r="O79" s="70">
        <v>124.9</v>
      </c>
      <c r="P79" s="70">
        <v>124.2</v>
      </c>
      <c r="Q79" s="99">
        <v>124.9</v>
      </c>
      <c r="R79" s="99">
        <v>124.9</v>
      </c>
      <c r="S79" s="99">
        <v>125.8</v>
      </c>
      <c r="T79" s="99">
        <v>125.8</v>
      </c>
      <c r="U79" s="99">
        <v>126.4</v>
      </c>
      <c r="V79" s="99">
        <v>126.1</v>
      </c>
      <c r="W79" s="99">
        <v>126.1</v>
      </c>
      <c r="X79" s="99">
        <v>126.1</v>
      </c>
      <c r="Y79" s="99">
        <v>127.2</v>
      </c>
      <c r="Z79" s="99">
        <v>127.2</v>
      </c>
      <c r="AA79" s="70">
        <v>126.8</v>
      </c>
      <c r="AB79" s="70">
        <v>126.8</v>
      </c>
      <c r="AC79" s="70">
        <v>127.3</v>
      </c>
      <c r="AD79" s="70">
        <v>127</v>
      </c>
      <c r="AE79" s="70">
        <v>127</v>
      </c>
      <c r="AF79" s="100">
        <v>126.6</v>
      </c>
      <c r="AG79" s="101"/>
      <c r="AH79" s="52">
        <f t="shared" si="2"/>
        <v>128.5</v>
      </c>
      <c r="AI79" s="53">
        <f t="shared" si="3"/>
        <v>124.2</v>
      </c>
    </row>
    <row r="80" spans="1:37" x14ac:dyDescent="0.25">
      <c r="A80" s="98" t="s">
        <v>81</v>
      </c>
      <c r="B80" s="70">
        <v>129.5</v>
      </c>
      <c r="C80" s="70">
        <v>129.5</v>
      </c>
      <c r="D80" s="70">
        <v>130.1</v>
      </c>
      <c r="E80" s="70">
        <v>131.1</v>
      </c>
      <c r="F80" s="70">
        <v>129.4</v>
      </c>
      <c r="G80" s="70">
        <v>130.30000000000001</v>
      </c>
      <c r="H80" s="70">
        <v>129.80000000000001</v>
      </c>
      <c r="I80" s="70">
        <v>129.6</v>
      </c>
      <c r="J80" s="70">
        <v>129.6</v>
      </c>
      <c r="K80" s="70">
        <v>128.19999999999999</v>
      </c>
      <c r="L80" s="70">
        <v>127.2</v>
      </c>
      <c r="M80" s="70">
        <v>127.5</v>
      </c>
      <c r="N80" s="70">
        <v>127.8</v>
      </c>
      <c r="O80" s="70">
        <v>127</v>
      </c>
      <c r="P80" s="70">
        <v>129.4</v>
      </c>
      <c r="Q80" s="99">
        <v>127.5</v>
      </c>
      <c r="R80" s="99">
        <v>127.5</v>
      </c>
      <c r="S80" s="99">
        <v>127.9</v>
      </c>
      <c r="T80" s="99">
        <v>127.9</v>
      </c>
      <c r="U80" s="99">
        <v>128.6</v>
      </c>
      <c r="V80" s="99">
        <v>128.5</v>
      </c>
      <c r="W80" s="99">
        <v>128.5</v>
      </c>
      <c r="X80" s="99">
        <v>128.5</v>
      </c>
      <c r="Y80" s="99">
        <v>129.6</v>
      </c>
      <c r="Z80" s="99">
        <v>129.6</v>
      </c>
      <c r="AA80" s="70">
        <v>129.19999999999999</v>
      </c>
      <c r="AB80" s="70">
        <v>129.19999999999999</v>
      </c>
      <c r="AC80" s="70">
        <v>129.5</v>
      </c>
      <c r="AD80" s="70">
        <v>129.5</v>
      </c>
      <c r="AE80" s="70">
        <v>130</v>
      </c>
      <c r="AF80" s="100">
        <v>129.5</v>
      </c>
      <c r="AG80" s="101"/>
      <c r="AH80" s="52">
        <f t="shared" si="2"/>
        <v>131.1</v>
      </c>
      <c r="AI80" s="53">
        <f t="shared" si="3"/>
        <v>127</v>
      </c>
    </row>
    <row r="81" spans="1:37" x14ac:dyDescent="0.25">
      <c r="A81" s="98" t="s">
        <v>82</v>
      </c>
      <c r="B81" s="70">
        <v>127.8</v>
      </c>
      <c r="C81" s="70">
        <v>128.69999999999999</v>
      </c>
      <c r="D81" s="70">
        <v>129.69999999999999</v>
      </c>
      <c r="E81" s="70">
        <v>131.6</v>
      </c>
      <c r="F81" s="70">
        <v>127.8</v>
      </c>
      <c r="G81" s="70">
        <v>130.6</v>
      </c>
      <c r="H81" s="70">
        <v>127.9</v>
      </c>
      <c r="I81" s="70">
        <v>128.19999999999999</v>
      </c>
      <c r="J81" s="70">
        <v>128.19999999999999</v>
      </c>
      <c r="K81" s="70">
        <v>126.7</v>
      </c>
      <c r="L81" s="70">
        <v>129.4</v>
      </c>
      <c r="M81" s="70">
        <v>126.6</v>
      </c>
      <c r="N81" s="70">
        <v>126.1</v>
      </c>
      <c r="O81" s="70">
        <v>124.8</v>
      </c>
      <c r="P81" s="70">
        <v>129.19999999999999</v>
      </c>
      <c r="Q81" s="70">
        <v>127.8</v>
      </c>
      <c r="R81" s="70">
        <v>127.8</v>
      </c>
      <c r="S81" s="70">
        <v>125.7</v>
      </c>
      <c r="T81" s="70">
        <v>125.7</v>
      </c>
      <c r="U81" s="99">
        <v>129.5</v>
      </c>
      <c r="V81" s="99">
        <v>128.80000000000001</v>
      </c>
      <c r="W81" s="99">
        <v>128.80000000000001</v>
      </c>
      <c r="X81" s="99">
        <v>128.80000000000001</v>
      </c>
      <c r="Y81" s="99">
        <v>127.5</v>
      </c>
      <c r="Z81" s="99">
        <v>127.5</v>
      </c>
      <c r="AA81" s="70">
        <v>123.1</v>
      </c>
      <c r="AB81" s="70">
        <v>123.1</v>
      </c>
      <c r="AC81" s="70">
        <v>123.1</v>
      </c>
      <c r="AD81" s="70">
        <v>123.4</v>
      </c>
      <c r="AE81" s="70">
        <v>124.6</v>
      </c>
      <c r="AF81" s="100">
        <v>127</v>
      </c>
      <c r="AG81" s="101"/>
      <c r="AH81" s="52">
        <f t="shared" si="2"/>
        <v>131.6</v>
      </c>
      <c r="AI81" s="53">
        <f t="shared" si="3"/>
        <v>123.1</v>
      </c>
    </row>
    <row r="82" spans="1:37" x14ac:dyDescent="0.25">
      <c r="A82" s="102" t="s">
        <v>83</v>
      </c>
      <c r="B82" s="70">
        <v>131.19999999999999</v>
      </c>
      <c r="C82" s="70">
        <v>132.1</v>
      </c>
      <c r="D82" s="70">
        <v>132.9</v>
      </c>
      <c r="E82" s="70">
        <v>134.4</v>
      </c>
      <c r="F82" s="70">
        <v>131.69999999999999</v>
      </c>
      <c r="G82" s="70">
        <v>133.4</v>
      </c>
      <c r="H82" s="70">
        <v>132</v>
      </c>
      <c r="I82" s="70">
        <v>130.69999999999999</v>
      </c>
      <c r="J82" s="70">
        <v>130.69999999999999</v>
      </c>
      <c r="K82" s="70">
        <v>128.30000000000001</v>
      </c>
      <c r="L82" s="70">
        <v>131.5</v>
      </c>
      <c r="M82" s="70">
        <v>127.8</v>
      </c>
      <c r="N82" s="70">
        <v>127.6</v>
      </c>
      <c r="O82" s="70">
        <v>127</v>
      </c>
      <c r="P82" s="70">
        <v>130</v>
      </c>
      <c r="Q82" s="70">
        <v>129.69999999999999</v>
      </c>
      <c r="R82" s="70">
        <v>129.69999999999999</v>
      </c>
      <c r="S82" s="70">
        <v>127.5</v>
      </c>
      <c r="T82" s="70">
        <v>127.5</v>
      </c>
      <c r="U82" s="99">
        <v>131.6</v>
      </c>
      <c r="V82" s="99">
        <v>131.5</v>
      </c>
      <c r="W82" s="99">
        <v>131.5</v>
      </c>
      <c r="X82" s="99">
        <v>131.5</v>
      </c>
      <c r="Y82" s="99">
        <v>130.69999999999999</v>
      </c>
      <c r="Z82" s="99">
        <v>130.69999999999999</v>
      </c>
      <c r="AA82" s="70">
        <v>126.6</v>
      </c>
      <c r="AB82" s="70">
        <v>126.6</v>
      </c>
      <c r="AC82" s="70">
        <v>127</v>
      </c>
      <c r="AD82" s="70">
        <v>128.30000000000001</v>
      </c>
      <c r="AE82" s="70">
        <v>129.69999999999999</v>
      </c>
      <c r="AF82" s="100">
        <v>130.1</v>
      </c>
      <c r="AG82" s="101"/>
      <c r="AH82" s="52">
        <f t="shared" si="2"/>
        <v>134.4</v>
      </c>
      <c r="AI82" s="53">
        <f t="shared" si="3"/>
        <v>126.6</v>
      </c>
    </row>
    <row r="83" spans="1:37" x14ac:dyDescent="0.25">
      <c r="A83" s="102" t="s">
        <v>84</v>
      </c>
      <c r="B83" s="103">
        <v>132.9</v>
      </c>
      <c r="C83" s="103">
        <v>133.6</v>
      </c>
      <c r="D83" s="103">
        <v>134.5</v>
      </c>
      <c r="E83" s="103">
        <v>138.4</v>
      </c>
      <c r="F83" s="103">
        <v>131.69999999999999</v>
      </c>
      <c r="G83" s="103">
        <v>134.80000000000001</v>
      </c>
      <c r="H83" s="103">
        <v>134.80000000000001</v>
      </c>
      <c r="I83" s="103">
        <v>132.9</v>
      </c>
      <c r="J83" s="103">
        <v>132.9</v>
      </c>
      <c r="K83" s="103">
        <v>132.9</v>
      </c>
      <c r="L83" s="103">
        <v>132.1</v>
      </c>
      <c r="M83" s="103">
        <v>132.1</v>
      </c>
      <c r="N83" s="103">
        <v>135.6</v>
      </c>
      <c r="O83" s="103">
        <v>132.5</v>
      </c>
      <c r="P83" s="103">
        <v>134.69999999999999</v>
      </c>
      <c r="Q83" s="103">
        <v>134</v>
      </c>
      <c r="R83" s="103">
        <v>134</v>
      </c>
      <c r="S83" s="103">
        <v>136.6</v>
      </c>
      <c r="T83" s="103">
        <v>136.6</v>
      </c>
      <c r="U83" s="99">
        <v>133.80000000000001</v>
      </c>
      <c r="V83" s="99">
        <v>133.80000000000001</v>
      </c>
      <c r="W83" s="99">
        <v>133.80000000000001</v>
      </c>
      <c r="X83" s="99">
        <v>133.80000000000001</v>
      </c>
      <c r="Y83" s="99">
        <v>134</v>
      </c>
      <c r="Z83" s="99">
        <v>134</v>
      </c>
      <c r="AA83" s="103">
        <v>132.80000000000001</v>
      </c>
      <c r="AB83" s="103">
        <v>132.80000000000001</v>
      </c>
      <c r="AC83" s="103">
        <v>132.69999999999999</v>
      </c>
      <c r="AD83" s="103">
        <v>133.19999999999999</v>
      </c>
      <c r="AE83" s="103">
        <v>135.5</v>
      </c>
      <c r="AF83" s="104">
        <v>129.30000000000001</v>
      </c>
      <c r="AG83" s="105"/>
      <c r="AH83" s="52">
        <f t="shared" si="2"/>
        <v>138.4</v>
      </c>
      <c r="AI83" s="53">
        <f t="shared" si="3"/>
        <v>129.30000000000001</v>
      </c>
    </row>
    <row r="84" spans="1:37" x14ac:dyDescent="0.25">
      <c r="A84" s="98" t="s">
        <v>85</v>
      </c>
      <c r="B84" s="70">
        <v>128.69999999999999</v>
      </c>
      <c r="C84" s="70">
        <v>129.9</v>
      </c>
      <c r="D84" s="70">
        <v>132.4</v>
      </c>
      <c r="E84" s="70">
        <v>132.4</v>
      </c>
      <c r="F84" s="70">
        <v>131.5</v>
      </c>
      <c r="G84" s="70">
        <v>134.69999999999999</v>
      </c>
      <c r="H84" s="70">
        <v>134</v>
      </c>
      <c r="I84" s="70">
        <v>132.5</v>
      </c>
      <c r="J84" s="70">
        <v>132.5</v>
      </c>
      <c r="K84" s="70">
        <v>131.30000000000001</v>
      </c>
      <c r="L84" s="70">
        <v>128</v>
      </c>
      <c r="M84" s="70">
        <v>132.1</v>
      </c>
      <c r="N84" s="70">
        <v>138.1</v>
      </c>
      <c r="O84" s="70">
        <v>125.8</v>
      </c>
      <c r="P84" s="70">
        <v>135.9</v>
      </c>
      <c r="Q84" s="70">
        <v>133.4</v>
      </c>
      <c r="R84" s="70">
        <v>133.4</v>
      </c>
      <c r="S84" s="70">
        <v>137</v>
      </c>
      <c r="T84" s="70">
        <v>137</v>
      </c>
      <c r="U84" s="99">
        <v>131.1</v>
      </c>
      <c r="V84" s="99">
        <v>132.6</v>
      </c>
      <c r="W84" s="99">
        <v>132.6</v>
      </c>
      <c r="X84" s="99">
        <v>132.6</v>
      </c>
      <c r="Y84" s="99">
        <v>133</v>
      </c>
      <c r="Z84" s="99">
        <v>133</v>
      </c>
      <c r="AA84" s="70">
        <v>130.6</v>
      </c>
      <c r="AB84" s="70">
        <v>130.6</v>
      </c>
      <c r="AC84" s="70">
        <v>127.8</v>
      </c>
      <c r="AD84" s="70">
        <v>128.6</v>
      </c>
      <c r="AE84" s="70">
        <v>130.9</v>
      </c>
      <c r="AF84" s="100">
        <v>125</v>
      </c>
      <c r="AG84" s="101"/>
      <c r="AH84" s="52">
        <f>MAX(B84:AF84)</f>
        <v>138.1</v>
      </c>
      <c r="AI84" s="53">
        <f>MIN(B84:AF84)</f>
        <v>125</v>
      </c>
    </row>
    <row r="85" spans="1:37" ht="15.75" thickBot="1" x14ac:dyDescent="0.3">
      <c r="A85" s="98" t="s">
        <v>86</v>
      </c>
      <c r="B85" s="106">
        <v>66</v>
      </c>
      <c r="C85" s="106">
        <v>66</v>
      </c>
      <c r="D85" s="106">
        <v>66.2</v>
      </c>
      <c r="E85" s="106">
        <v>66.7</v>
      </c>
      <c r="F85" s="106">
        <v>65.900000000000006</v>
      </c>
      <c r="G85" s="106">
        <v>66.5</v>
      </c>
      <c r="H85" s="106">
        <v>65.8</v>
      </c>
      <c r="I85" s="106">
        <v>66</v>
      </c>
      <c r="J85" s="106">
        <v>65.7</v>
      </c>
      <c r="K85" s="106">
        <v>65.400000000000006</v>
      </c>
      <c r="L85" s="106">
        <v>65.099999999999994</v>
      </c>
      <c r="M85" s="106">
        <v>64.8</v>
      </c>
      <c r="N85" s="106">
        <v>65</v>
      </c>
      <c r="O85" s="106">
        <v>65</v>
      </c>
      <c r="P85" s="106">
        <v>64.5</v>
      </c>
      <c r="Q85" s="106">
        <v>64.8</v>
      </c>
      <c r="R85" s="106">
        <v>64.8</v>
      </c>
      <c r="S85" s="106">
        <v>65.2</v>
      </c>
      <c r="T85" s="106">
        <v>65.2</v>
      </c>
      <c r="U85" s="106">
        <v>65.5</v>
      </c>
      <c r="V85" s="106">
        <v>65.599999999999994</v>
      </c>
      <c r="W85" s="106">
        <v>65.599999999999994</v>
      </c>
      <c r="X85" s="106">
        <v>65.599999999999994</v>
      </c>
      <c r="Y85" s="106">
        <v>66.099999999999994</v>
      </c>
      <c r="Z85" s="106">
        <v>66.099999999999994</v>
      </c>
      <c r="AA85" s="106">
        <v>65.8</v>
      </c>
      <c r="AB85" s="106">
        <v>65.8</v>
      </c>
      <c r="AC85" s="106">
        <v>65.7</v>
      </c>
      <c r="AD85" s="106">
        <v>66.099999999999994</v>
      </c>
      <c r="AE85" s="106">
        <v>66.099999999999994</v>
      </c>
      <c r="AF85" s="107">
        <v>65.900000000000006</v>
      </c>
      <c r="AG85" s="108"/>
      <c r="AH85" s="52">
        <f>MAX(B85:AF85)</f>
        <v>66.7</v>
      </c>
      <c r="AI85" s="53">
        <f>MIN(B85:AF85)</f>
        <v>64.5</v>
      </c>
    </row>
    <row r="86" spans="1:37" x14ac:dyDescent="0.25">
      <c r="A86" s="109" t="s">
        <v>87</v>
      </c>
      <c r="B86" s="110">
        <f t="shared" ref="B86:AF86" si="19">SUMIF(B54:B63,"&gt;0")</f>
        <v>232.8</v>
      </c>
      <c r="C86" s="110">
        <f t="shared" si="19"/>
        <v>235.6</v>
      </c>
      <c r="D86" s="110">
        <f t="shared" si="19"/>
        <v>223</v>
      </c>
      <c r="E86" s="110">
        <f t="shared" si="19"/>
        <v>181</v>
      </c>
      <c r="F86" s="110">
        <f t="shared" si="19"/>
        <v>225.7</v>
      </c>
      <c r="G86" s="110">
        <f t="shared" si="19"/>
        <v>214.3</v>
      </c>
      <c r="H86" s="110">
        <f t="shared" si="19"/>
        <v>236.8</v>
      </c>
      <c r="I86" s="110">
        <f t="shared" si="19"/>
        <v>269.3</v>
      </c>
      <c r="J86" s="110">
        <f t="shared" si="19"/>
        <v>293.89999999999998</v>
      </c>
      <c r="K86" s="110">
        <f t="shared" si="19"/>
        <v>355.90000000000003</v>
      </c>
      <c r="L86" s="110">
        <f t="shared" si="19"/>
        <v>376.1</v>
      </c>
      <c r="M86" s="110">
        <f t="shared" si="19"/>
        <v>368.6</v>
      </c>
      <c r="N86" s="110">
        <f t="shared" si="19"/>
        <v>350.5</v>
      </c>
      <c r="O86" s="110">
        <f t="shared" si="19"/>
        <v>388.1</v>
      </c>
      <c r="P86" s="110">
        <f t="shared" si="19"/>
        <v>425.4</v>
      </c>
      <c r="Q86" s="110">
        <f t="shared" si="19"/>
        <v>429</v>
      </c>
      <c r="R86" s="110">
        <f t="shared" si="19"/>
        <v>437.5</v>
      </c>
      <c r="S86" s="110">
        <f t="shared" si="19"/>
        <v>423.9</v>
      </c>
      <c r="T86" s="110">
        <f t="shared" si="19"/>
        <v>388.03</v>
      </c>
      <c r="U86" s="110">
        <f t="shared" si="19"/>
        <v>346.1</v>
      </c>
      <c r="V86" s="110">
        <f t="shared" si="19"/>
        <v>327.60000000000002</v>
      </c>
      <c r="W86" s="110">
        <f t="shared" si="19"/>
        <v>261.94</v>
      </c>
      <c r="X86" s="110">
        <f t="shared" si="19"/>
        <v>313.02000000000004</v>
      </c>
      <c r="Y86" s="110">
        <f t="shared" si="19"/>
        <v>337.5</v>
      </c>
      <c r="Z86" s="110">
        <f t="shared" si="19"/>
        <v>484.03000000000003</v>
      </c>
      <c r="AA86" s="110">
        <f t="shared" si="19"/>
        <v>493.1</v>
      </c>
      <c r="AB86" s="110">
        <f t="shared" si="19"/>
        <v>482</v>
      </c>
      <c r="AC86" s="110">
        <f t="shared" si="19"/>
        <v>475.3</v>
      </c>
      <c r="AD86" s="110">
        <f t="shared" si="19"/>
        <v>365.9</v>
      </c>
      <c r="AE86" s="110">
        <f t="shared" si="19"/>
        <v>314.79999999999995</v>
      </c>
      <c r="AF86" s="110">
        <f t="shared" si="19"/>
        <v>299.7</v>
      </c>
      <c r="AG86" s="111"/>
      <c r="AH86" s="52">
        <f>MAX(B86:AF86)</f>
        <v>493.1</v>
      </c>
      <c r="AI86" s="53">
        <f>MIN(B86:AF86)</f>
        <v>181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135.24</v>
      </c>
      <c r="C88" s="69">
        <f t="shared" ref="C88:AF88" si="20">SUM(C11:C12,C14,C18,C20:C21,C39,C41:C42,C44,C46,C89:C92,C96,C102,C108,C117,C119,C130,C136,C138,C139,C146,C148,C150,C154:C155,C158:C159,C164:C165,C170:C171,C173:C175,C183,C188)</f>
        <v>130.33999999999997</v>
      </c>
      <c r="D88" s="69">
        <f t="shared" si="20"/>
        <v>125.94000000000003</v>
      </c>
      <c r="E88" s="69">
        <f t="shared" si="20"/>
        <v>127.33999999999997</v>
      </c>
      <c r="F88" s="69">
        <f t="shared" si="20"/>
        <v>133.63999999999996</v>
      </c>
      <c r="G88" s="69">
        <f t="shared" si="20"/>
        <v>149.33999999999997</v>
      </c>
      <c r="H88" s="69">
        <f t="shared" si="20"/>
        <v>178.03999999999994</v>
      </c>
      <c r="I88" s="69">
        <f t="shared" si="20"/>
        <v>192.53999999999994</v>
      </c>
      <c r="J88" s="69">
        <f t="shared" si="20"/>
        <v>221.83999999999995</v>
      </c>
      <c r="K88" s="69">
        <f t="shared" si="20"/>
        <v>235.03999999999996</v>
      </c>
      <c r="L88" s="69">
        <f t="shared" si="20"/>
        <v>259.94000000000005</v>
      </c>
      <c r="M88" s="69">
        <f t="shared" si="20"/>
        <v>269.83999999999997</v>
      </c>
      <c r="N88" s="69">
        <f t="shared" si="20"/>
        <v>274.24</v>
      </c>
      <c r="O88" s="69">
        <f t="shared" si="20"/>
        <v>277.14</v>
      </c>
      <c r="P88" s="69">
        <f t="shared" si="20"/>
        <v>292.03999999999996</v>
      </c>
      <c r="Q88" s="69">
        <f t="shared" si="20"/>
        <v>270.83999999999997</v>
      </c>
      <c r="R88" s="69">
        <f t="shared" si="20"/>
        <v>267.93999999999994</v>
      </c>
      <c r="S88" s="69">
        <f t="shared" si="20"/>
        <v>269.64</v>
      </c>
      <c r="T88" s="69">
        <f t="shared" si="20"/>
        <v>261.54000000000008</v>
      </c>
      <c r="U88" s="69">
        <f t="shared" si="20"/>
        <v>260.04000000000002</v>
      </c>
      <c r="V88" s="69">
        <f t="shared" si="20"/>
        <v>260.14000000000004</v>
      </c>
      <c r="W88" s="69">
        <f t="shared" si="20"/>
        <v>241.54</v>
      </c>
      <c r="X88" s="69">
        <f t="shared" si="20"/>
        <v>246.64</v>
      </c>
      <c r="Y88" s="69">
        <f t="shared" si="20"/>
        <v>250.83999999999997</v>
      </c>
      <c r="Z88" s="69">
        <f t="shared" si="20"/>
        <v>295.03999999999996</v>
      </c>
      <c r="AA88" s="69">
        <f t="shared" si="20"/>
        <v>283.94</v>
      </c>
      <c r="AB88" s="69">
        <f t="shared" si="20"/>
        <v>270.74</v>
      </c>
      <c r="AC88" s="69">
        <f t="shared" si="20"/>
        <v>250.43999999999997</v>
      </c>
      <c r="AD88" s="69">
        <f t="shared" si="20"/>
        <v>199.73999999999992</v>
      </c>
      <c r="AE88" s="69">
        <f t="shared" si="20"/>
        <v>163.63999999999993</v>
      </c>
      <c r="AF88" s="243">
        <f t="shared" si="20"/>
        <v>145.23999999999998</v>
      </c>
      <c r="AG88" s="116"/>
      <c r="AH88" s="52">
        <f>MAX(B88:AF88)</f>
        <v>295.03999999999996</v>
      </c>
      <c r="AI88" s="53">
        <f>MIN(B88:AF88)</f>
        <v>125.94000000000003</v>
      </c>
    </row>
    <row r="89" spans="1:37" x14ac:dyDescent="0.25">
      <c r="A89" s="117" t="s">
        <v>89</v>
      </c>
      <c r="B89" s="82">
        <v>11.8</v>
      </c>
      <c r="C89" s="82">
        <v>13.8</v>
      </c>
      <c r="D89" s="82">
        <v>12.6</v>
      </c>
      <c r="E89" s="82">
        <v>18.2</v>
      </c>
      <c r="F89" s="82">
        <v>-2.8</v>
      </c>
      <c r="G89" s="82">
        <v>-7</v>
      </c>
      <c r="H89" s="82">
        <v>-5.8</v>
      </c>
      <c r="I89" s="82">
        <v>-9</v>
      </c>
      <c r="J89" s="82">
        <v>-14.3</v>
      </c>
      <c r="K89" s="82">
        <v>-14.7</v>
      </c>
      <c r="L89" s="82">
        <v>-14.2</v>
      </c>
      <c r="M89" s="82">
        <v>-7.2</v>
      </c>
      <c r="N89" s="82">
        <v>2.6</v>
      </c>
      <c r="O89" s="82">
        <v>12.1</v>
      </c>
      <c r="P89" s="82">
        <v>-2.4</v>
      </c>
      <c r="Q89" s="82">
        <v>-1.7</v>
      </c>
      <c r="R89" s="82">
        <v>-1.7</v>
      </c>
      <c r="S89" s="82">
        <v>1.8</v>
      </c>
      <c r="T89" s="82">
        <v>1.4</v>
      </c>
      <c r="U89" s="82">
        <v>8</v>
      </c>
      <c r="V89" s="82">
        <v>5.2</v>
      </c>
      <c r="W89" s="82">
        <v>9.6</v>
      </c>
      <c r="X89" s="82">
        <v>7</v>
      </c>
      <c r="Y89" s="82">
        <v>7.4</v>
      </c>
      <c r="Z89" s="82">
        <v>7.7</v>
      </c>
      <c r="AA89" s="49">
        <v>1</v>
      </c>
      <c r="AB89" s="49">
        <v>-9.1999999999999993</v>
      </c>
      <c r="AC89" s="49">
        <v>-9.4</v>
      </c>
      <c r="AD89" s="49">
        <v>12.1</v>
      </c>
      <c r="AE89" s="49">
        <v>12.1</v>
      </c>
      <c r="AF89" s="244">
        <v>0</v>
      </c>
      <c r="AG89" s="120">
        <v>75</v>
      </c>
      <c r="AH89" s="52">
        <f>IF(ABS(MAX(B89:AF89))&gt;ABS(MIN(B89:AF89)),MAX(B89:AF89),MIN(B89:AF89))</f>
        <v>18.2</v>
      </c>
      <c r="AI89" s="121">
        <f>INDEX($B$9:$AF$9,1,MATCH(AH89,B89:AF89,0))</f>
        <v>0.16666666666666699</v>
      </c>
    </row>
    <row r="90" spans="1:37" x14ac:dyDescent="0.25">
      <c r="A90" s="122" t="s">
        <v>90</v>
      </c>
      <c r="B90" s="83">
        <v>-24</v>
      </c>
      <c r="C90" s="83">
        <v>-20</v>
      </c>
      <c r="D90" s="83">
        <v>-22</v>
      </c>
      <c r="E90" s="83">
        <v>-36</v>
      </c>
      <c r="F90" s="83">
        <v>-14</v>
      </c>
      <c r="G90" s="83">
        <v>-2</v>
      </c>
      <c r="H90" s="83">
        <v>4</v>
      </c>
      <c r="I90" s="83">
        <v>13</v>
      </c>
      <c r="J90" s="83">
        <v>30</v>
      </c>
      <c r="K90" s="83">
        <v>35</v>
      </c>
      <c r="L90" s="83">
        <v>47</v>
      </c>
      <c r="M90" s="83">
        <v>36.1</v>
      </c>
      <c r="N90" s="83">
        <v>27</v>
      </c>
      <c r="O90" s="83">
        <v>25</v>
      </c>
      <c r="P90" s="83">
        <v>46.5</v>
      </c>
      <c r="Q90" s="83">
        <v>40</v>
      </c>
      <c r="R90" s="83">
        <v>42</v>
      </c>
      <c r="S90" s="83">
        <v>39</v>
      </c>
      <c r="T90" s="83">
        <v>37.5</v>
      </c>
      <c r="U90" s="83">
        <v>25.5</v>
      </c>
      <c r="V90" s="83">
        <v>25</v>
      </c>
      <c r="W90" s="83">
        <v>11.5</v>
      </c>
      <c r="X90" s="83">
        <v>27.6</v>
      </c>
      <c r="Y90" s="83">
        <v>27</v>
      </c>
      <c r="Z90" s="83">
        <v>45</v>
      </c>
      <c r="AA90" s="70">
        <v>40</v>
      </c>
      <c r="AB90" s="70">
        <v>37</v>
      </c>
      <c r="AC90" s="70">
        <f>18.3+12</f>
        <v>30.3</v>
      </c>
      <c r="AD90" s="70">
        <f>2.6-5.9</f>
        <v>-3.3000000000000003</v>
      </c>
      <c r="AE90" s="70">
        <f>-2.1-9.3</f>
        <v>-11.4</v>
      </c>
      <c r="AF90" s="123">
        <f>-3.3-12.3</f>
        <v>-15.600000000000001</v>
      </c>
      <c r="AG90" s="120">
        <v>240</v>
      </c>
      <c r="AH90" s="52">
        <f>IF(ABS(MAX(B90:AF90))&gt;ABS(MIN(B90:AF90)),MAX(B90:AF90),MIN(B90:AF90))</f>
        <v>47</v>
      </c>
      <c r="AI90" s="121">
        <f>INDEX($B$9:$AF$9,1,MATCH(AH90,B90:AF90,0))</f>
        <v>0.33333333333333331</v>
      </c>
    </row>
    <row r="91" spans="1:37" x14ac:dyDescent="0.25">
      <c r="A91" s="122" t="s">
        <v>91</v>
      </c>
      <c r="B91" s="83">
        <v>24.8</v>
      </c>
      <c r="C91" s="83">
        <v>17.7</v>
      </c>
      <c r="D91" s="83">
        <v>19.899999999999999</v>
      </c>
      <c r="E91" s="83">
        <v>27.2</v>
      </c>
      <c r="F91" s="83">
        <v>31.2</v>
      </c>
      <c r="G91" s="83">
        <v>29.9</v>
      </c>
      <c r="H91" s="83">
        <v>31.2</v>
      </c>
      <c r="I91" s="83">
        <v>36.799999999999997</v>
      </c>
      <c r="J91" s="83">
        <v>39.1</v>
      </c>
      <c r="K91" s="83">
        <v>41.2</v>
      </c>
      <c r="L91" s="83">
        <v>42.4</v>
      </c>
      <c r="M91" s="83">
        <v>51.1</v>
      </c>
      <c r="N91" s="83">
        <v>55.5</v>
      </c>
      <c r="O91" s="83">
        <v>49.4</v>
      </c>
      <c r="P91" s="83">
        <v>49.1</v>
      </c>
      <c r="Q91" s="83">
        <v>47.1</v>
      </c>
      <c r="R91" s="83">
        <v>44</v>
      </c>
      <c r="S91" s="83">
        <v>46.7</v>
      </c>
      <c r="T91" s="83">
        <v>41.1</v>
      </c>
      <c r="U91" s="83">
        <v>35.299999999999997</v>
      </c>
      <c r="V91" s="83">
        <v>38.700000000000003</v>
      </c>
      <c r="W91" s="83">
        <v>40.9</v>
      </c>
      <c r="X91" s="83">
        <v>29.8</v>
      </c>
      <c r="Y91" s="83">
        <v>32.1</v>
      </c>
      <c r="Z91" s="83">
        <v>33.9</v>
      </c>
      <c r="AA91" s="70">
        <v>44</v>
      </c>
      <c r="AB91" s="70">
        <v>50</v>
      </c>
      <c r="AC91" s="70">
        <v>45.9</v>
      </c>
      <c r="AD91" s="70">
        <v>36.1</v>
      </c>
      <c r="AE91" s="70">
        <v>26.2</v>
      </c>
      <c r="AF91" s="123">
        <v>34.6</v>
      </c>
      <c r="AG91" s="120">
        <v>60</v>
      </c>
      <c r="AH91" s="52">
        <f>IF(ABS(MAX(B91:AF91))&gt;ABS(MIN(B91:AF91)),MAX(B91:AF91),MIN(B91:AF91))</f>
        <v>55.5</v>
      </c>
      <c r="AI91" s="121">
        <f>INDEX($B$9:$AF$9,1,MATCH(AH91,B91:AF91,0))</f>
        <v>0.41666666666666702</v>
      </c>
    </row>
    <row r="92" spans="1:37" x14ac:dyDescent="0.25">
      <c r="A92" s="124" t="s">
        <v>92</v>
      </c>
      <c r="B92" s="85">
        <v>-102</v>
      </c>
      <c r="C92" s="85">
        <v>-104</v>
      </c>
      <c r="D92" s="85">
        <v>-104.8</v>
      </c>
      <c r="E92" s="85">
        <v>-103.9</v>
      </c>
      <c r="F92" s="85">
        <v>-101.8</v>
      </c>
      <c r="G92" s="85">
        <v>-95.6</v>
      </c>
      <c r="H92" s="85">
        <v>-77</v>
      </c>
      <c r="I92" s="85">
        <v>-72.5</v>
      </c>
      <c r="J92" s="85">
        <v>-59.1</v>
      </c>
      <c r="K92" s="85">
        <v>-52.6</v>
      </c>
      <c r="L92" s="85">
        <v>-43</v>
      </c>
      <c r="M92" s="85">
        <v>-38</v>
      </c>
      <c r="N92" s="85">
        <v>-38.200000000000003</v>
      </c>
      <c r="O92" s="85">
        <v>-36.700000000000003</v>
      </c>
      <c r="P92" s="85">
        <v>-29.8</v>
      </c>
      <c r="Q92" s="85">
        <v>-42.9</v>
      </c>
      <c r="R92" s="85">
        <v>-42.9</v>
      </c>
      <c r="S92" s="85">
        <v>-44.4</v>
      </c>
      <c r="T92" s="85">
        <v>-45</v>
      </c>
      <c r="U92" s="85">
        <v>-37.6</v>
      </c>
      <c r="V92" s="85">
        <v>-37.6</v>
      </c>
      <c r="W92" s="85">
        <v>-49.3</v>
      </c>
      <c r="X92" s="85">
        <v>-46.6</v>
      </c>
      <c r="Y92" s="85">
        <v>-42.6</v>
      </c>
      <c r="Z92" s="85">
        <v>-18.5</v>
      </c>
      <c r="AA92" s="125">
        <v>-28</v>
      </c>
      <c r="AB92" s="125">
        <v>-34</v>
      </c>
      <c r="AC92" s="125">
        <v>-44.8</v>
      </c>
      <c r="AD92" s="125">
        <v>-71.400000000000006</v>
      </c>
      <c r="AE92" s="125">
        <v>-88.9</v>
      </c>
      <c r="AF92" s="126">
        <v>-97.3</v>
      </c>
      <c r="AG92" s="127">
        <v>120</v>
      </c>
      <c r="AH92" s="52">
        <f>IF(ABS(MAX(B92:AF92))&gt;ABS(MIN(B92:AF92)),MAX(B92:AF92),MIN(B92:AF92))</f>
        <v>-104.8</v>
      </c>
      <c r="AI92" s="121">
        <f>INDEX($B$9:$AF$9,1,MATCH(AH92,B92:AF92,0))</f>
        <v>0.125</v>
      </c>
    </row>
    <row r="93" spans="1:37" ht="15.75" thickBot="1" x14ac:dyDescent="0.3">
      <c r="A93" s="124" t="s">
        <v>93</v>
      </c>
      <c r="B93" s="85">
        <v>57.3</v>
      </c>
      <c r="C93" s="85">
        <v>67.2</v>
      </c>
      <c r="D93" s="85">
        <v>61.1</v>
      </c>
      <c r="E93" s="85">
        <v>42.2</v>
      </c>
      <c r="F93" s="85">
        <v>64.2</v>
      </c>
      <c r="G93" s="85">
        <v>33</v>
      </c>
      <c r="H93" s="85">
        <v>45.9</v>
      </c>
      <c r="I93" s="85">
        <v>50.7</v>
      </c>
      <c r="J93" s="85">
        <v>67.7</v>
      </c>
      <c r="K93" s="85">
        <v>78.400000000000006</v>
      </c>
      <c r="L93" s="85">
        <v>85.6</v>
      </c>
      <c r="M93" s="85">
        <v>70</v>
      </c>
      <c r="N93" s="85">
        <v>59.9</v>
      </c>
      <c r="O93" s="85">
        <v>59.7</v>
      </c>
      <c r="P93" s="85">
        <v>90.7</v>
      </c>
      <c r="Q93" s="85">
        <v>84</v>
      </c>
      <c r="R93" s="85">
        <v>86</v>
      </c>
      <c r="S93" s="85">
        <v>72.7</v>
      </c>
      <c r="T93" s="85">
        <v>77.400000000000006</v>
      </c>
      <c r="U93" s="85">
        <v>60</v>
      </c>
      <c r="V93" s="85">
        <v>54.4</v>
      </c>
      <c r="W93" s="85">
        <v>36.700000000000003</v>
      </c>
      <c r="X93" s="85">
        <v>60.2</v>
      </c>
      <c r="Y93" s="85">
        <v>59</v>
      </c>
      <c r="Z93" s="85">
        <v>80.5</v>
      </c>
      <c r="AA93" s="125">
        <v>70</v>
      </c>
      <c r="AB93" s="125">
        <v>74</v>
      </c>
      <c r="AC93" s="125">
        <v>72</v>
      </c>
      <c r="AD93" s="125">
        <v>35.4</v>
      </c>
      <c r="AE93" s="125">
        <v>38.6</v>
      </c>
      <c r="AF93" s="126">
        <v>31.2</v>
      </c>
      <c r="AG93" s="127"/>
      <c r="AH93" s="52">
        <f>IF(ABS(MAX(B93:AF93))&gt;ABS(MIN(B93:AF93)),MAX(B93:AF93),MIN(B93:AF93))</f>
        <v>90.7</v>
      </c>
      <c r="AI93" s="121">
        <f>INDEX($B$9:$AF$9,1,MATCH(AH93,B93:AF93,0))</f>
        <v>0.5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1208.44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25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25)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25)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1081.1400000000001</v>
      </c>
      <c r="U203" s="173">
        <f t="shared" si="37"/>
        <v>1069.8399999999999</v>
      </c>
      <c r="V203" s="173">
        <f t="shared" si="37"/>
        <v>1054.1400000000001</v>
      </c>
      <c r="W203" s="173">
        <f t="shared" si="37"/>
        <v>1042.1399999999999</v>
      </c>
      <c r="X203" s="173">
        <f t="shared" si="37"/>
        <v>1016.1399999999999</v>
      </c>
      <c r="Y203" s="173">
        <f t="shared" si="37"/>
        <v>1007.4399999999999</v>
      </c>
      <c r="Z203" s="173">
        <f t="shared" si="37"/>
        <v>1031.54</v>
      </c>
      <c r="AA203" s="173">
        <f t="shared" si="37"/>
        <v>1062.44</v>
      </c>
      <c r="AB203" s="173">
        <f t="shared" si="37"/>
        <v>1087.54</v>
      </c>
      <c r="AC203" s="173">
        <f t="shared" si="37"/>
        <v>1151.54</v>
      </c>
      <c r="AD203" s="173">
        <f t="shared" si="37"/>
        <v>1159.1399999999999</v>
      </c>
      <c r="AE203" s="173">
        <f t="shared" si="37"/>
        <v>1208.44</v>
      </c>
      <c r="AF203" s="173">
        <f t="shared" si="37"/>
        <v>1223.44</v>
      </c>
      <c r="AG203" s="173">
        <f t="shared" si="37"/>
        <v>1259.1399999999999</v>
      </c>
      <c r="AH203" s="173">
        <f t="shared" si="37"/>
        <v>1298.2399999999998</v>
      </c>
      <c r="AI203" s="173">
        <f t="shared" si="37"/>
        <v>1303.54</v>
      </c>
      <c r="AJ203" s="173">
        <f t="shared" si="37"/>
        <v>1311.2399999999998</v>
      </c>
      <c r="AK203" s="173">
        <f t="shared" si="37"/>
        <v>1297.6399999999999</v>
      </c>
      <c r="AL203" s="173">
        <f t="shared" si="37"/>
        <v>1261.77</v>
      </c>
      <c r="AM203" s="173">
        <f t="shared" si="37"/>
        <v>1223.54</v>
      </c>
      <c r="AN203" s="173">
        <f t="shared" si="37"/>
        <v>1200.44</v>
      </c>
      <c r="AO203" s="173">
        <f t="shared" si="37"/>
        <v>1129.78</v>
      </c>
      <c r="AP203" s="173">
        <f t="shared" si="37"/>
        <v>1161.46</v>
      </c>
      <c r="AQ203" s="173">
        <f t="shared" si="37"/>
        <v>1184.54</v>
      </c>
      <c r="AR203" s="173">
        <f t="shared" si="37"/>
        <v>1331.07</v>
      </c>
      <c r="AS203" s="173">
        <f t="shared" si="37"/>
        <v>1371.1399999999999</v>
      </c>
      <c r="AT203" s="173">
        <f t="shared" si="37"/>
        <v>1360.04</v>
      </c>
      <c r="AU203" s="173">
        <f t="shared" si="37"/>
        <v>1355.6399999999999</v>
      </c>
      <c r="AV203" s="173">
        <f t="shared" si="37"/>
        <v>1251.3400000000001</v>
      </c>
      <c r="AW203" s="173">
        <f t="shared" si="37"/>
        <v>1180.44</v>
      </c>
      <c r="AX203" s="173">
        <f t="shared" si="37"/>
        <v>1182.1399999999999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791" priority="198">
      <formula>S$9&gt;=20/24</formula>
    </cfRule>
    <cfRule type="expression" dxfId="1790" priority="199">
      <formula>AND(S$9&gt;=14/24,S$9&lt;20/24)</formula>
    </cfRule>
    <cfRule type="expression" dxfId="1789" priority="200">
      <formula>AND(S$9&gt;=8/24,S$9&lt;14/24)</formula>
    </cfRule>
    <cfRule type="expression" dxfId="1788" priority="201">
      <formula>S$9&lt;8/24</formula>
    </cfRule>
  </conditionalFormatting>
  <conditionalFormatting sqref="B8:AF10 AA76:AF76 B76:Q76 L36:Q36 B77:AF77 C183:AF189 M42 N40:Q42 M43:Q45 S39:W39 X39:Z41 AA54:AF57 B54:K58 B59:B64 C60:C63 C59:L59 L34:Q34 N42:N45 L39:Q39 P55:T56 Q78 O40:O45 L55:O58 P57:Q58 B78:P85 B53:AF53 B65:AF75 R36:T45 U37:X45 Y39:Y45 M59:Q64 Q79:Z85 L37:Z38 Z37:AB45 L50:AF52 AA78:AF85 R12:AF12">
    <cfRule type="expression" dxfId="1787" priority="194">
      <formula>B$9&gt;=20/24</formula>
    </cfRule>
    <cfRule type="expression" dxfId="1786" priority="195">
      <formula>AND(B$9&gt;=14/24,B$9&lt;20/24)</formula>
    </cfRule>
    <cfRule type="expression" dxfId="1785" priority="196">
      <formula>AND(B$9&gt;=8/24,B$9&lt;14/24)</formula>
    </cfRule>
    <cfRule type="expression" dxfId="1784" priority="197">
      <formula>B$9&lt;8/24</formula>
    </cfRule>
  </conditionalFormatting>
  <conditionalFormatting sqref="B181:AF181">
    <cfRule type="expression" dxfId="1783" priority="190">
      <formula>B$9&gt;=20/24</formula>
    </cfRule>
    <cfRule type="expression" dxfId="1782" priority="191">
      <formula>AND(B$9&gt;=14/24,B$9&lt;20/24)</formula>
    </cfRule>
    <cfRule type="expression" dxfId="1781" priority="192">
      <formula>AND(B$9&gt;=8/24,B$9&lt;14/24)</formula>
    </cfRule>
    <cfRule type="expression" dxfId="1780" priority="193">
      <formula>B$9&lt;8/24</formula>
    </cfRule>
  </conditionalFormatting>
  <conditionalFormatting sqref="AL4:AL6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1779" priority="185">
      <formula>L$9&gt;=20/24</formula>
    </cfRule>
    <cfRule type="expression" dxfId="1778" priority="186">
      <formula>AND(L$9&gt;=14/24,L$9&lt;20/24)</formula>
    </cfRule>
    <cfRule type="expression" dxfId="1777" priority="187">
      <formula>AND(L$9&gt;=8/24,L$9&lt;14/24)</formula>
    </cfRule>
    <cfRule type="expression" dxfId="1776" priority="188">
      <formula>L$9&lt;8/24</formula>
    </cfRule>
  </conditionalFormatting>
  <conditionalFormatting sqref="L40:O41">
    <cfRule type="expression" dxfId="1775" priority="181">
      <formula>L$9&gt;=20/24</formula>
    </cfRule>
    <cfRule type="expression" dxfId="1774" priority="182">
      <formula>AND(L$9&gt;=14/24,L$9&lt;20/24)</formula>
    </cfRule>
    <cfRule type="expression" dxfId="1773" priority="183">
      <formula>AND(L$9&gt;=8/24,L$9&lt;14/24)</formula>
    </cfRule>
    <cfRule type="expression" dxfId="1772" priority="184">
      <formula>L$9&lt;8/24</formula>
    </cfRule>
  </conditionalFormatting>
  <conditionalFormatting sqref="R36:AB36">
    <cfRule type="expression" dxfId="1771" priority="173">
      <formula>R$9&gt;=20/24</formula>
    </cfRule>
    <cfRule type="expression" dxfId="1770" priority="174">
      <formula>AND(R$9&gt;=14/24,R$9&lt;20/24)</formula>
    </cfRule>
    <cfRule type="expression" dxfId="1769" priority="175">
      <formula>AND(R$9&gt;=8/24,R$9&lt;14/24)</formula>
    </cfRule>
    <cfRule type="expression" dxfId="1768" priority="176">
      <formula>R$9&lt;8/24</formula>
    </cfRule>
  </conditionalFormatting>
  <conditionalFormatting sqref="R54:Z54">
    <cfRule type="expression" dxfId="1767" priority="169">
      <formula>R$9&gt;=20/24</formula>
    </cfRule>
    <cfRule type="expression" dxfId="1766" priority="170">
      <formula>AND(R$9&gt;=14/24,R$9&lt;20/24)</formula>
    </cfRule>
    <cfRule type="expression" dxfId="1765" priority="171">
      <formula>AND(R$9&gt;=8/24,R$9&lt;14/24)</formula>
    </cfRule>
    <cfRule type="expression" dxfId="1764" priority="172">
      <formula>R$9&lt;8/24</formula>
    </cfRule>
  </conditionalFormatting>
  <conditionalFormatting sqref="R76:Z76">
    <cfRule type="expression" dxfId="1763" priority="165">
      <formula>R$9&gt;=20/24</formula>
    </cfRule>
    <cfRule type="expression" dxfId="1762" priority="166">
      <formula>AND(R$9&gt;=14/24,R$9&lt;20/24)</formula>
    </cfRule>
    <cfRule type="expression" dxfId="1761" priority="167">
      <formula>AND(R$9&gt;=8/24,R$9&lt;14/24)</formula>
    </cfRule>
    <cfRule type="expression" dxfId="1760" priority="168">
      <formula>R$9&lt;8/24</formula>
    </cfRule>
  </conditionalFormatting>
  <conditionalFormatting sqref="R78:Z78">
    <cfRule type="expression" dxfId="1759" priority="161">
      <formula>R$9&gt;=20/24</formula>
    </cfRule>
    <cfRule type="expression" dxfId="1758" priority="162">
      <formula>AND(R$9&gt;=14/24,R$9&lt;20/24)</formula>
    </cfRule>
    <cfRule type="expression" dxfId="1757" priority="163">
      <formula>AND(R$9&gt;=8/24,R$9&lt;14/24)</formula>
    </cfRule>
    <cfRule type="expression" dxfId="1756" priority="164">
      <formula>R$9&lt;8/24</formula>
    </cfRule>
  </conditionalFormatting>
  <conditionalFormatting sqref="M12:Q14 M16:Q17 M19:Q19 M21:AF29">
    <cfRule type="expression" dxfId="1755" priority="157">
      <formula>M$9&gt;=20/24</formula>
    </cfRule>
    <cfRule type="expression" dxfId="1754" priority="158">
      <formula>AND(M$9&gt;=14/24,M$9&lt;20/24)</formula>
    </cfRule>
    <cfRule type="expression" dxfId="1753" priority="159">
      <formula>AND(M$9&gt;=8/24,M$9&lt;14/24)</formula>
    </cfRule>
    <cfRule type="expression" dxfId="1752" priority="160">
      <formula>M$9&lt;8/24</formula>
    </cfRule>
  </conditionalFormatting>
  <conditionalFormatting sqref="L46:AB46">
    <cfRule type="expression" dxfId="1751" priority="153">
      <formula>L$9&gt;=20/24</formula>
    </cfRule>
    <cfRule type="expression" dxfId="1750" priority="154">
      <formula>AND(L$9&gt;=14/24,L$9&lt;20/24)</formula>
    </cfRule>
    <cfRule type="expression" dxfId="1749" priority="155">
      <formula>AND(L$9&gt;=8/24,L$9&lt;14/24)</formula>
    </cfRule>
    <cfRule type="expression" dxfId="1748" priority="156">
      <formula>L$9&lt;8/24</formula>
    </cfRule>
  </conditionalFormatting>
  <conditionalFormatting sqref="L47:AB47">
    <cfRule type="expression" dxfId="1747" priority="149">
      <formula>L$9&gt;=20/24</formula>
    </cfRule>
    <cfRule type="expression" dxfId="1746" priority="150">
      <formula>AND(L$9&gt;=14/24,L$9&lt;20/24)</formula>
    </cfRule>
    <cfRule type="expression" dxfId="1745" priority="151">
      <formula>AND(L$9&gt;=8/24,L$9&lt;14/24)</formula>
    </cfRule>
    <cfRule type="expression" dxfId="1744" priority="152">
      <formula>L$9&lt;8/24</formula>
    </cfRule>
  </conditionalFormatting>
  <conditionalFormatting sqref="L42:L45">
    <cfRule type="expression" dxfId="1743" priority="145">
      <formula>L$9&gt;=20/24</formula>
    </cfRule>
    <cfRule type="expression" dxfId="1742" priority="146">
      <formula>AND(L$9&gt;=14/24,L$9&lt;20/24)</formula>
    </cfRule>
    <cfRule type="expression" dxfId="1741" priority="147">
      <formula>AND(L$9&gt;=8/24,L$9&lt;14/24)</formula>
    </cfRule>
    <cfRule type="expression" dxfId="1740" priority="148">
      <formula>L$9&lt;8/24</formula>
    </cfRule>
  </conditionalFormatting>
  <conditionalFormatting sqref="R34:AD34">
    <cfRule type="expression" dxfId="1739" priority="141">
      <formula>R$9&gt;=20/24</formula>
    </cfRule>
    <cfRule type="expression" dxfId="1738" priority="142">
      <formula>AND(R$9&gt;=14/24,R$9&lt;20/24)</formula>
    </cfRule>
    <cfRule type="expression" dxfId="1737" priority="143">
      <formula>AND(R$9&gt;=8/24,R$9&lt;14/24)</formula>
    </cfRule>
    <cfRule type="expression" dxfId="1736" priority="144">
      <formula>R$9&lt;8/24</formula>
    </cfRule>
  </conditionalFormatting>
  <conditionalFormatting sqref="R13:AF14 R16:AF17 R19:AF19">
    <cfRule type="expression" dxfId="1735" priority="137">
      <formula>R$9&gt;=20/24</formula>
    </cfRule>
    <cfRule type="expression" dxfId="1734" priority="138">
      <formula>AND(R$9&gt;=14/24,R$9&lt;20/24)</formula>
    </cfRule>
    <cfRule type="expression" dxfId="1733" priority="139">
      <formula>AND(R$9&gt;=8/24,R$9&lt;14/24)</formula>
    </cfRule>
    <cfRule type="expression" dxfId="1732" priority="140">
      <formula>R$9&lt;8/24</formula>
    </cfRule>
  </conditionalFormatting>
  <conditionalFormatting sqref="R39:AB45">
    <cfRule type="expression" dxfId="1731" priority="133">
      <formula>R$9&gt;=20/24</formula>
    </cfRule>
    <cfRule type="expression" dxfId="1730" priority="134">
      <formula>AND(R$9&gt;=14/24,R$9&lt;20/24)</formula>
    </cfRule>
    <cfRule type="expression" dxfId="1729" priority="135">
      <formula>AND(R$9&gt;=8/24,R$9&lt;14/24)</formula>
    </cfRule>
    <cfRule type="expression" dxfId="1728" priority="136">
      <formula>R$9&lt;8/24</formula>
    </cfRule>
  </conditionalFormatting>
  <conditionalFormatting sqref="R46:AB46">
    <cfRule type="expression" dxfId="1727" priority="129">
      <formula>R$9&gt;=20/24</formula>
    </cfRule>
    <cfRule type="expression" dxfId="1726" priority="130">
      <formula>AND(R$9&gt;=14/24,R$9&lt;20/24)</formula>
    </cfRule>
    <cfRule type="expression" dxfId="1725" priority="131">
      <formula>AND(R$9&gt;=8/24,R$9&lt;14/24)</formula>
    </cfRule>
    <cfRule type="expression" dxfId="1724" priority="132">
      <formula>R$9&lt;8/24</formula>
    </cfRule>
  </conditionalFormatting>
  <conditionalFormatting sqref="R47:AB47">
    <cfRule type="expression" dxfId="1723" priority="125">
      <formula>R$9&gt;=20/24</formula>
    </cfRule>
    <cfRule type="expression" dxfId="1722" priority="126">
      <formula>AND(R$9&gt;=14/24,R$9&lt;20/24)</formula>
    </cfRule>
    <cfRule type="expression" dxfId="1721" priority="127">
      <formula>AND(R$9&gt;=8/24,R$9&lt;14/24)</formula>
    </cfRule>
    <cfRule type="expression" dxfId="1720" priority="128">
      <formula>R$9&lt;8/24</formula>
    </cfRule>
  </conditionalFormatting>
  <conditionalFormatting sqref="R57:Z64 AA58:AF64">
    <cfRule type="expression" dxfId="1719" priority="121">
      <formula>R$9&gt;=20/24</formula>
    </cfRule>
    <cfRule type="expression" dxfId="1718" priority="122">
      <formula>AND(R$9&gt;=14/24,R$9&lt;20/24)</formula>
    </cfRule>
    <cfRule type="expression" dxfId="1717" priority="123">
      <formula>AND(R$9&gt;=8/24,R$9&lt;14/24)</formula>
    </cfRule>
    <cfRule type="expression" dxfId="1716" priority="124">
      <formula>R$9&lt;8/24</formula>
    </cfRule>
  </conditionalFormatting>
  <conditionalFormatting sqref="AA89:AF92">
    <cfRule type="expression" dxfId="1715" priority="117">
      <formula>AA$9&gt;=20/24</formula>
    </cfRule>
    <cfRule type="expression" dxfId="1714" priority="118">
      <formula>AND(AA$9&gt;=14/24,AA$9&lt;20/24)</formula>
    </cfRule>
    <cfRule type="expression" dxfId="1713" priority="119">
      <formula>AND(AA$9&gt;=8/24,AA$9&lt;14/24)</formula>
    </cfRule>
    <cfRule type="expression" dxfId="1712" priority="120">
      <formula>AA$9&lt;8/24</formula>
    </cfRule>
  </conditionalFormatting>
  <conditionalFormatting sqref="H60:K64">
    <cfRule type="expression" dxfId="1711" priority="113">
      <formula>H$9&gt;=20/24</formula>
    </cfRule>
    <cfRule type="expression" dxfId="1710" priority="114">
      <formula>AND(H$9&gt;=14/24,H$9&lt;20/24)</formula>
    </cfRule>
    <cfRule type="expression" dxfId="1709" priority="115">
      <formula>AND(H$9&gt;=8/24,H$9&lt;14/24)</formula>
    </cfRule>
    <cfRule type="expression" dxfId="1708" priority="116">
      <formula>H$9&lt;8/24</formula>
    </cfRule>
  </conditionalFormatting>
  <conditionalFormatting sqref="B89:K92">
    <cfRule type="expression" dxfId="1707" priority="109">
      <formula>B$9&gt;=20/24</formula>
    </cfRule>
    <cfRule type="expression" dxfId="1706" priority="110">
      <formula>AND(B$9&gt;=14/24,B$9&lt;20/24)</formula>
    </cfRule>
    <cfRule type="expression" dxfId="1705" priority="111">
      <formula>AND(B$9&gt;=8/24,B$9&lt;14/24)</formula>
    </cfRule>
    <cfRule type="expression" dxfId="1704" priority="112">
      <formula>B$9&lt;8/24</formula>
    </cfRule>
  </conditionalFormatting>
  <conditionalFormatting sqref="L89:Q92">
    <cfRule type="expression" dxfId="1703" priority="105">
      <formula>L$9&gt;=20/24</formula>
    </cfRule>
    <cfRule type="expression" dxfId="1702" priority="106">
      <formula>AND(L$9&gt;=14/24,L$9&lt;20/24)</formula>
    </cfRule>
    <cfRule type="expression" dxfId="1701" priority="107">
      <formula>AND(L$9&gt;=8/24,L$9&lt;14/24)</formula>
    </cfRule>
    <cfRule type="expression" dxfId="1700" priority="108">
      <formula>L$9&lt;8/24</formula>
    </cfRule>
  </conditionalFormatting>
  <conditionalFormatting sqref="R89:Z92">
    <cfRule type="expression" dxfId="1699" priority="101">
      <formula>R$9&gt;=20/24</formula>
    </cfRule>
    <cfRule type="expression" dxfId="1698" priority="102">
      <formula>AND(R$9&gt;=14/24,R$9&lt;20/24)</formula>
    </cfRule>
    <cfRule type="expression" dxfId="1697" priority="103">
      <formula>AND(R$9&gt;=8/24,R$9&lt;14/24)</formula>
    </cfRule>
    <cfRule type="expression" dxfId="1696" priority="104">
      <formula>R$9&lt;8/24</formula>
    </cfRule>
  </conditionalFormatting>
  <conditionalFormatting sqref="B21:L23 B29:L29 B34:AF53 B12:AF14 B16:AF17 B19:AF19 M21:AF29">
    <cfRule type="expression" dxfId="1695" priority="100">
      <formula>B12&gt;$AG12</formula>
    </cfRule>
  </conditionalFormatting>
  <conditionalFormatting sqref="T202:AX202">
    <cfRule type="expression" dxfId="1694" priority="96">
      <formula>T$9&gt;=20/24</formula>
    </cfRule>
    <cfRule type="expression" dxfId="1693" priority="97">
      <formula>AND(T$9&gt;=14/24,T$9&lt;20/24)</formula>
    </cfRule>
    <cfRule type="expression" dxfId="1692" priority="98">
      <formula>AND(T$9&gt;=8/24,T$9&lt;14/24)</formula>
    </cfRule>
    <cfRule type="expression" dxfId="1691" priority="99">
      <formula>T$9&lt;8/24</formula>
    </cfRule>
  </conditionalFormatting>
  <conditionalFormatting sqref="A12:A14 A94:A100 A16:A17 A21:A31 A106:A143 A102:A104 A146:A190 A19 A33:A92">
    <cfRule type="expression" dxfId="1690" priority="95">
      <formula>$AH12=0</formula>
    </cfRule>
  </conditionalFormatting>
  <conditionalFormatting sqref="AA93:AF93">
    <cfRule type="expression" dxfId="1689" priority="91">
      <formula>AA$9&gt;=20/24</formula>
    </cfRule>
    <cfRule type="expression" dxfId="1688" priority="92">
      <formula>AND(AA$9&gt;=14/24,AA$9&lt;20/24)</formula>
    </cfRule>
    <cfRule type="expression" dxfId="1687" priority="93">
      <formula>AND(AA$9&gt;=8/24,AA$9&lt;14/24)</formula>
    </cfRule>
    <cfRule type="expression" dxfId="1686" priority="94">
      <formula>AA$9&lt;8/24</formula>
    </cfRule>
  </conditionalFormatting>
  <conditionalFormatting sqref="B93:K93">
    <cfRule type="expression" dxfId="1685" priority="87">
      <formula>B$9&gt;=20/24</formula>
    </cfRule>
    <cfRule type="expression" dxfId="1684" priority="88">
      <formula>AND(B$9&gt;=14/24,B$9&lt;20/24)</formula>
    </cfRule>
    <cfRule type="expression" dxfId="1683" priority="89">
      <formula>AND(B$9&gt;=8/24,B$9&lt;14/24)</formula>
    </cfRule>
    <cfRule type="expression" dxfId="1682" priority="90">
      <formula>B$9&lt;8/24</formula>
    </cfRule>
  </conditionalFormatting>
  <conditionalFormatting sqref="L93:Q93">
    <cfRule type="expression" dxfId="1681" priority="83">
      <formula>L$9&gt;=20/24</formula>
    </cfRule>
    <cfRule type="expression" dxfId="1680" priority="84">
      <formula>AND(L$9&gt;=14/24,L$9&lt;20/24)</formula>
    </cfRule>
    <cfRule type="expression" dxfId="1679" priority="85">
      <formula>AND(L$9&gt;=8/24,L$9&lt;14/24)</formula>
    </cfRule>
    <cfRule type="expression" dxfId="1678" priority="86">
      <formula>L$9&lt;8/24</formula>
    </cfRule>
  </conditionalFormatting>
  <conditionalFormatting sqref="R93:Z93">
    <cfRule type="expression" dxfId="1677" priority="79">
      <formula>R$9&gt;=20/24</formula>
    </cfRule>
    <cfRule type="expression" dxfId="1676" priority="80">
      <formula>AND(R$9&gt;=14/24,R$9&lt;20/24)</formula>
    </cfRule>
    <cfRule type="expression" dxfId="1675" priority="81">
      <formula>AND(R$9&gt;=8/24,R$9&lt;14/24)</formula>
    </cfRule>
    <cfRule type="expression" dxfId="1674" priority="82">
      <formula>R$9&lt;8/24</formula>
    </cfRule>
  </conditionalFormatting>
  <conditionalFormatting sqref="A93">
    <cfRule type="expression" dxfId="1673" priority="78">
      <formula>$AH93=0</formula>
    </cfRule>
  </conditionalFormatting>
  <conditionalFormatting sqref="B24:C28 B30:C31 D31:AF31">
    <cfRule type="expression" dxfId="1672" priority="74">
      <formula>B$9&gt;=20/24</formula>
    </cfRule>
    <cfRule type="expression" dxfId="1671" priority="75">
      <formula>AND(B$9&gt;=14/24,B$9&lt;20/24)</formula>
    </cfRule>
    <cfRule type="expression" dxfId="1670" priority="76">
      <formula>AND(B$9&gt;=8/24,B$9&lt;14/24)</formula>
    </cfRule>
    <cfRule type="expression" dxfId="1669" priority="77">
      <formula>B$9&lt;8/24</formula>
    </cfRule>
  </conditionalFormatting>
  <conditionalFormatting sqref="B24:C28 B30:C31 B33:AF33 D31:AF31">
    <cfRule type="expression" dxfId="1668" priority="73">
      <formula>B24&gt;$AG24</formula>
    </cfRule>
  </conditionalFormatting>
  <conditionalFormatting sqref="B33:AF33">
    <cfRule type="expression" dxfId="1667" priority="69">
      <formula>B$9&gt;=20/24</formula>
    </cfRule>
    <cfRule type="expression" dxfId="1666" priority="70">
      <formula>AND(B$9&gt;=14/24,B$9&lt;20/24)</formula>
    </cfRule>
    <cfRule type="expression" dxfId="1665" priority="71">
      <formula>AND(B$9&gt;=8/24,B$9&lt;14/24)</formula>
    </cfRule>
    <cfRule type="expression" dxfId="1664" priority="72">
      <formula>B$9&lt;8/24</formula>
    </cfRule>
  </conditionalFormatting>
  <conditionalFormatting sqref="D24:L28 D30:AF30">
    <cfRule type="expression" dxfId="1663" priority="65">
      <formula>D$9&gt;=20/24</formula>
    </cfRule>
    <cfRule type="expression" dxfId="1662" priority="66">
      <formula>AND(D$9&gt;=14/24,D$9&lt;20/24)</formula>
    </cfRule>
    <cfRule type="expression" dxfId="1661" priority="67">
      <formula>AND(D$9&gt;=8/24,D$9&lt;14/24)</formula>
    </cfRule>
    <cfRule type="expression" dxfId="1660" priority="68">
      <formula>D$9&lt;8/24</formula>
    </cfRule>
  </conditionalFormatting>
  <conditionalFormatting sqref="D24:L28 D30:AF30">
    <cfRule type="expression" dxfId="1659" priority="64">
      <formula>D24&gt;$AG24</formula>
    </cfRule>
  </conditionalFormatting>
  <conditionalFormatting sqref="C64:G64 D60:G63">
    <cfRule type="expression" dxfId="1658" priority="60">
      <formula>C$9&gt;=20/24</formula>
    </cfRule>
    <cfRule type="expression" dxfId="1657" priority="61">
      <formula>AND(C$9&gt;=14/24,C$9&lt;20/24)</formula>
    </cfRule>
    <cfRule type="expression" dxfId="1656" priority="62">
      <formula>AND(C$9&gt;=8/24,C$9&lt;14/24)</formula>
    </cfRule>
    <cfRule type="expression" dxfId="1655" priority="63">
      <formula>C$9&lt;8/24</formula>
    </cfRule>
  </conditionalFormatting>
  <conditionalFormatting sqref="L60:L64">
    <cfRule type="expression" dxfId="1654" priority="56">
      <formula>L$9&gt;=20/24</formula>
    </cfRule>
    <cfRule type="expression" dxfId="1653" priority="57">
      <formula>AND(L$9&gt;=14/24,L$9&lt;20/24)</formula>
    </cfRule>
    <cfRule type="expression" dxfId="1652" priority="58">
      <formula>AND(L$9&gt;=8/24,L$9&lt;14/24)</formula>
    </cfRule>
    <cfRule type="expression" dxfId="1651" priority="59">
      <formula>L$9&lt;8/24</formula>
    </cfRule>
  </conditionalFormatting>
  <conditionalFormatting sqref="AL15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M15:Q15">
    <cfRule type="expression" dxfId="1650" priority="47">
      <formula>M$9&gt;=20/24</formula>
    </cfRule>
    <cfRule type="expression" dxfId="1649" priority="48">
      <formula>AND(M$9&gt;=14/24,M$9&lt;20/24)</formula>
    </cfRule>
    <cfRule type="expression" dxfId="1648" priority="49">
      <formula>AND(M$9&gt;=8/24,M$9&lt;14/24)</formula>
    </cfRule>
    <cfRule type="expression" dxfId="1647" priority="50">
      <formula>M$9&lt;8/24</formula>
    </cfRule>
  </conditionalFormatting>
  <conditionalFormatting sqref="R15:AF15">
    <cfRule type="expression" dxfId="1646" priority="43">
      <formula>R$9&gt;=20/24</formula>
    </cfRule>
    <cfRule type="expression" dxfId="1645" priority="44">
      <formula>AND(R$9&gt;=14/24,R$9&lt;20/24)</formula>
    </cfRule>
    <cfRule type="expression" dxfId="1644" priority="45">
      <formula>AND(R$9&gt;=8/24,R$9&lt;14/24)</formula>
    </cfRule>
    <cfRule type="expression" dxfId="1643" priority="46">
      <formula>R$9&lt;8/24</formula>
    </cfRule>
  </conditionalFormatting>
  <conditionalFormatting sqref="B15:AF15">
    <cfRule type="expression" dxfId="1642" priority="42">
      <formula>B15&gt;$AG15</formula>
    </cfRule>
  </conditionalFormatting>
  <conditionalFormatting sqref="A15">
    <cfRule type="expression" dxfId="1641" priority="41">
      <formula>$AH15=0</formula>
    </cfRule>
  </conditionalFormatting>
  <conditionalFormatting sqref="AL20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M20:AF20">
    <cfRule type="expression" dxfId="1640" priority="36">
      <formula>M$9&gt;=20/24</formula>
    </cfRule>
    <cfRule type="expression" dxfId="1639" priority="37">
      <formula>AND(M$9&gt;=14/24,M$9&lt;20/24)</formula>
    </cfRule>
    <cfRule type="expression" dxfId="1638" priority="38">
      <formula>AND(M$9&gt;=8/24,M$9&lt;14/24)</formula>
    </cfRule>
    <cfRule type="expression" dxfId="1637" priority="39">
      <formula>M$9&lt;8/24</formula>
    </cfRule>
  </conditionalFormatting>
  <conditionalFormatting sqref="B20:AF20">
    <cfRule type="expression" dxfId="1636" priority="35">
      <formula>B20&gt;$AG20</formula>
    </cfRule>
  </conditionalFormatting>
  <conditionalFormatting sqref="A20">
    <cfRule type="expression" dxfId="1635" priority="34">
      <formula>$AH20=0</formula>
    </cfRule>
  </conditionalFormatting>
  <conditionalFormatting sqref="A105">
    <cfRule type="expression" dxfId="1634" priority="33">
      <formula>$AH105=0</formula>
    </cfRule>
  </conditionalFormatting>
  <conditionalFormatting sqref="A101">
    <cfRule type="expression" dxfId="1633" priority="32">
      <formula>$AH101=0</formula>
    </cfRule>
  </conditionalFormatting>
  <conditionalFormatting sqref="A144:A145">
    <cfRule type="expression" dxfId="1632" priority="31">
      <formula>$AH144=0</formula>
    </cfRule>
  </conditionalFormatting>
  <conditionalFormatting sqref="AL18">
    <cfRule type="iconSet" priority="30">
      <iconSet iconSet="3TrafficLights2" reverse="1">
        <cfvo type="percent" val="0"/>
        <cfvo type="num" val="1"/>
        <cfvo type="num" val="1"/>
      </iconSet>
    </cfRule>
  </conditionalFormatting>
  <conditionalFormatting sqref="M18:AF18">
    <cfRule type="expression" dxfId="1631" priority="26">
      <formula>M$9&gt;=20/24</formula>
    </cfRule>
    <cfRule type="expression" dxfId="1630" priority="27">
      <formula>AND(M$9&gt;=14/24,M$9&lt;20/24)</formula>
    </cfRule>
    <cfRule type="expression" dxfId="1629" priority="28">
      <formula>AND(M$9&gt;=8/24,M$9&lt;14/24)</formula>
    </cfRule>
    <cfRule type="expression" dxfId="1628" priority="29">
      <formula>M$9&lt;8/24</formula>
    </cfRule>
  </conditionalFormatting>
  <conditionalFormatting sqref="B18:AF18">
    <cfRule type="expression" dxfId="1627" priority="25">
      <formula>B18&gt;$AG18</formula>
    </cfRule>
  </conditionalFormatting>
  <conditionalFormatting sqref="A18">
    <cfRule type="expression" dxfId="1626" priority="24">
      <formula>$AH18=0</formula>
    </cfRule>
  </conditionalFormatting>
  <conditionalFormatting sqref="AL11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M11:AF11">
    <cfRule type="expression" dxfId="1625" priority="19">
      <formula>M$9&gt;=20/24</formula>
    </cfRule>
    <cfRule type="expression" dxfId="1624" priority="20">
      <formula>AND(M$9&gt;=14/24,M$9&lt;20/24)</formula>
    </cfRule>
    <cfRule type="expression" dxfId="1623" priority="21">
      <formula>AND(M$9&gt;=8/24,M$9&lt;14/24)</formula>
    </cfRule>
    <cfRule type="expression" dxfId="1622" priority="22">
      <formula>M$9&lt;8/24</formula>
    </cfRule>
  </conditionalFormatting>
  <conditionalFormatting sqref="B11:AF11">
    <cfRule type="expression" dxfId="1621" priority="18">
      <formula>B11&gt;$AG11</formula>
    </cfRule>
  </conditionalFormatting>
  <conditionalFormatting sqref="A11">
    <cfRule type="expression" dxfId="1620" priority="17">
      <formula>$AH11=0</formula>
    </cfRule>
  </conditionalFormatting>
  <conditionalFormatting sqref="J32:AF32">
    <cfRule type="expression" dxfId="1619" priority="8">
      <formula>J32&gt;$AG32</formula>
    </cfRule>
  </conditionalFormatting>
  <conditionalFormatting sqref="A32">
    <cfRule type="expression" dxfId="1618" priority="7">
      <formula>$AH32=0</formula>
    </cfRule>
  </conditionalFormatting>
  <conditionalFormatting sqref="B32:I32">
    <cfRule type="expression" dxfId="1617" priority="3">
      <formula>B$9&gt;=20/24</formula>
    </cfRule>
    <cfRule type="expression" dxfId="1616" priority="4">
      <formula>AND(B$9&gt;=14/24,B$9&lt;20/24)</formula>
    </cfRule>
    <cfRule type="expression" dxfId="1615" priority="5">
      <formula>AND(B$9&gt;=8/24,B$9&lt;14/24)</formula>
    </cfRule>
    <cfRule type="expression" dxfId="1614" priority="6">
      <formula>B$9&lt;8/24</formula>
    </cfRule>
  </conditionalFormatting>
  <conditionalFormatting sqref="B32:I32">
    <cfRule type="expression" dxfId="1613" priority="2">
      <formula>B32&gt;$AG32</formula>
    </cfRule>
  </conditionalFormatting>
  <conditionalFormatting sqref="AG48">
    <cfRule type="expression" dxfId="1612" priority="1">
      <formula>AG48&gt;$AG48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20" sqref="A20:XFD2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26</v>
      </c>
      <c r="D4" s="257">
        <f ca="1">IFERROR(DATE(2021,5,14)+C4,"")</f>
        <v>44356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292.2</v>
      </c>
      <c r="C5" s="32">
        <f t="shared" ref="C5:AF5" si="0">C65</f>
        <v>317.10000000000002</v>
      </c>
      <c r="D5" s="32">
        <f t="shared" si="0"/>
        <v>313.7</v>
      </c>
      <c r="E5" s="32">
        <f t="shared" si="0"/>
        <v>253.3</v>
      </c>
      <c r="F5" s="32">
        <f t="shared" si="0"/>
        <v>239.3</v>
      </c>
      <c r="G5" s="32">
        <f t="shared" si="0"/>
        <v>224.4</v>
      </c>
      <c r="H5" s="32">
        <f t="shared" si="0"/>
        <v>215.5</v>
      </c>
      <c r="I5" s="32">
        <f t="shared" si="0"/>
        <v>209.4</v>
      </c>
      <c r="J5" s="32">
        <f t="shared" si="0"/>
        <v>212.7</v>
      </c>
      <c r="K5" s="32">
        <f t="shared" si="0"/>
        <v>240.3</v>
      </c>
      <c r="L5" s="32">
        <f t="shared" si="0"/>
        <v>318.68</v>
      </c>
      <c r="M5" s="32">
        <f t="shared" si="0"/>
        <v>323.10000000000002</v>
      </c>
      <c r="N5" s="32">
        <f t="shared" si="0"/>
        <v>326.8</v>
      </c>
      <c r="O5" s="32">
        <f t="shared" si="0"/>
        <v>324.5</v>
      </c>
      <c r="P5" s="32">
        <f t="shared" si="0"/>
        <v>317.89999999999998</v>
      </c>
      <c r="Q5" s="32">
        <f t="shared" si="0"/>
        <v>296</v>
      </c>
      <c r="R5" s="32">
        <f t="shared" si="0"/>
        <v>246.7</v>
      </c>
      <c r="S5" s="32">
        <f t="shared" si="0"/>
        <v>243.7</v>
      </c>
      <c r="T5" s="32">
        <f t="shared" si="0"/>
        <v>248.1</v>
      </c>
      <c r="U5" s="32">
        <f t="shared" si="0"/>
        <v>244.1</v>
      </c>
      <c r="V5" s="32">
        <f t="shared" si="0"/>
        <v>244</v>
      </c>
      <c r="W5" s="32">
        <f t="shared" si="0"/>
        <v>206.4</v>
      </c>
      <c r="X5" s="32">
        <f t="shared" si="0"/>
        <v>249.5</v>
      </c>
      <c r="Y5" s="32">
        <f t="shared" si="0"/>
        <v>232.8</v>
      </c>
      <c r="Z5" s="32">
        <f t="shared" si="0"/>
        <v>303.60000000000002</v>
      </c>
      <c r="AA5" s="32">
        <f t="shared" si="0"/>
        <v>425</v>
      </c>
      <c r="AB5" s="32">
        <f t="shared" si="0"/>
        <v>438.2</v>
      </c>
      <c r="AC5" s="32">
        <f t="shared" si="0"/>
        <v>426</v>
      </c>
      <c r="AD5" s="32">
        <f t="shared" si="0"/>
        <v>345.3</v>
      </c>
      <c r="AE5" s="32">
        <f t="shared" si="0"/>
        <v>279.60000000000002</v>
      </c>
      <c r="AF5" s="32">
        <f t="shared" si="0"/>
        <v>240.59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8"/>
      <c r="E6" s="248"/>
      <c r="F6" s="248"/>
      <c r="G6" s="248"/>
      <c r="H6" s="248"/>
      <c r="I6" s="248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1160MW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Load=1061</v>
      </c>
      <c r="B7" s="36">
        <f t="shared" ref="B7:AF7" si="1">B71</f>
        <v>1173.1399999999999</v>
      </c>
      <c r="C7" s="36">
        <f t="shared" si="1"/>
        <v>1176.6400000000001</v>
      </c>
      <c r="D7" s="36">
        <f t="shared" si="1"/>
        <v>1170.74</v>
      </c>
      <c r="E7" s="36">
        <f t="shared" si="1"/>
        <v>1115.3400000000001</v>
      </c>
      <c r="F7" s="36">
        <f t="shared" si="1"/>
        <v>1094.54</v>
      </c>
      <c r="G7" s="36">
        <f t="shared" si="1"/>
        <v>1079.8399999999999</v>
      </c>
      <c r="H7" s="36">
        <f t="shared" si="1"/>
        <v>1075.3399999999999</v>
      </c>
      <c r="I7" s="36">
        <f t="shared" si="1"/>
        <v>1080.74</v>
      </c>
      <c r="J7" s="36">
        <f t="shared" si="1"/>
        <v>1086.44</v>
      </c>
      <c r="K7" s="36">
        <f t="shared" si="1"/>
        <v>1113.3399999999999</v>
      </c>
      <c r="L7" s="36">
        <f>L71</f>
        <v>1159.52</v>
      </c>
      <c r="M7" s="36">
        <f t="shared" si="1"/>
        <v>1146.6400000000001</v>
      </c>
      <c r="N7" s="36">
        <f t="shared" si="1"/>
        <v>1161.1400000000001</v>
      </c>
      <c r="O7" s="36">
        <f t="shared" si="1"/>
        <v>1175.6400000000001</v>
      </c>
      <c r="P7" s="36">
        <f t="shared" si="1"/>
        <v>1161.1400000000001</v>
      </c>
      <c r="Q7" s="36">
        <f t="shared" si="1"/>
        <v>1153.3400000000001</v>
      </c>
      <c r="R7" s="36">
        <f t="shared" si="1"/>
        <v>1110.2399999999998</v>
      </c>
      <c r="S7" s="36">
        <f t="shared" si="1"/>
        <v>1105.04</v>
      </c>
      <c r="T7" s="36">
        <f t="shared" si="1"/>
        <v>1070.94</v>
      </c>
      <c r="U7" s="36">
        <f t="shared" si="1"/>
        <v>1078.94</v>
      </c>
      <c r="V7" s="36">
        <f t="shared" si="1"/>
        <v>1079.2399999999998</v>
      </c>
      <c r="W7" s="36">
        <f t="shared" si="1"/>
        <v>1060.54</v>
      </c>
      <c r="X7" s="36">
        <f t="shared" si="1"/>
        <v>1108.94</v>
      </c>
      <c r="Y7" s="36">
        <f t="shared" si="1"/>
        <v>1111.3400000000001</v>
      </c>
      <c r="Z7" s="36">
        <f t="shared" si="1"/>
        <v>1201.3399999999999</v>
      </c>
      <c r="AA7" s="36">
        <f t="shared" si="1"/>
        <v>1323.24</v>
      </c>
      <c r="AB7" s="36">
        <f t="shared" si="1"/>
        <v>1336.44</v>
      </c>
      <c r="AC7" s="36">
        <f t="shared" si="1"/>
        <v>1306.04</v>
      </c>
      <c r="AD7" s="36">
        <f t="shared" si="1"/>
        <v>1220.74</v>
      </c>
      <c r="AE7" s="36">
        <f t="shared" si="1"/>
        <v>1152.3400000000001</v>
      </c>
      <c r="AF7" s="36">
        <f t="shared" si="1"/>
        <v>1113.1300000000001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ht="15.75" thickBot="1" x14ac:dyDescent="0.3">
      <c r="A11" s="232" t="s">
        <v>249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50">
        <v>55.1</v>
      </c>
      <c r="C12" s="50">
        <v>55.1</v>
      </c>
      <c r="D12" s="50">
        <v>55.8</v>
      </c>
      <c r="E12" s="50">
        <v>55.8</v>
      </c>
      <c r="F12" s="50">
        <v>55.8</v>
      </c>
      <c r="G12" s="50">
        <v>56</v>
      </c>
      <c r="H12" s="50">
        <v>56</v>
      </c>
      <c r="I12" s="50">
        <v>56</v>
      </c>
      <c r="J12" s="50">
        <v>56</v>
      </c>
      <c r="K12" s="50">
        <v>56</v>
      </c>
      <c r="L12" s="49">
        <v>48</v>
      </c>
      <c r="M12" s="49">
        <v>48</v>
      </c>
      <c r="N12" s="49">
        <v>48</v>
      </c>
      <c r="O12" s="49">
        <v>50.1</v>
      </c>
      <c r="P12" s="49">
        <v>50.2</v>
      </c>
      <c r="Q12" s="49">
        <v>50.3</v>
      </c>
      <c r="R12" s="48">
        <v>49.1</v>
      </c>
      <c r="S12" s="48">
        <v>49.1</v>
      </c>
      <c r="T12" s="48">
        <v>49</v>
      </c>
      <c r="U12" s="48">
        <v>49</v>
      </c>
      <c r="V12" s="48">
        <v>49.4</v>
      </c>
      <c r="W12" s="48">
        <v>50.4</v>
      </c>
      <c r="X12" s="48">
        <v>50.1</v>
      </c>
      <c r="Y12" s="48">
        <v>63</v>
      </c>
      <c r="Z12" s="48">
        <v>63.5</v>
      </c>
      <c r="AA12" s="48">
        <v>63.5</v>
      </c>
      <c r="AB12" s="48">
        <v>63.5</v>
      </c>
      <c r="AC12" s="48">
        <v>60.7</v>
      </c>
      <c r="AD12" s="48">
        <v>58.3</v>
      </c>
      <c r="AE12" s="48">
        <v>57.8</v>
      </c>
      <c r="AF12" s="48">
        <v>57.7</v>
      </c>
      <c r="AG12" s="51">
        <v>60</v>
      </c>
      <c r="AH12" s="52">
        <f>MAX(B12:AF12)</f>
        <v>63.5</v>
      </c>
      <c r="AI12" s="53">
        <f>MIN(B12:AF12)</f>
        <v>48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49">
        <v>45.4</v>
      </c>
      <c r="C14" s="49">
        <v>45.8</v>
      </c>
      <c r="D14" s="49">
        <v>45.8</v>
      </c>
      <c r="E14" s="49">
        <v>45.8</v>
      </c>
      <c r="F14" s="49">
        <v>45.8</v>
      </c>
      <c r="G14" s="49">
        <v>45.8</v>
      </c>
      <c r="H14" s="49">
        <v>45.8</v>
      </c>
      <c r="I14" s="49">
        <v>45.8</v>
      </c>
      <c r="J14" s="49">
        <v>45.8</v>
      </c>
      <c r="K14" s="49">
        <v>45.8</v>
      </c>
      <c r="L14" s="49">
        <v>45.8</v>
      </c>
      <c r="M14" s="49">
        <v>45.7</v>
      </c>
      <c r="N14" s="49">
        <v>45.7</v>
      </c>
      <c r="O14" s="49">
        <v>45.1</v>
      </c>
      <c r="P14" s="49">
        <v>45.2</v>
      </c>
      <c r="Q14" s="49">
        <v>45.3</v>
      </c>
      <c r="R14" s="49">
        <v>45.2</v>
      </c>
      <c r="S14" s="49">
        <v>45.9</v>
      </c>
      <c r="T14" s="49">
        <v>46</v>
      </c>
      <c r="U14" s="49">
        <v>45.9</v>
      </c>
      <c r="V14" s="49">
        <v>45.7</v>
      </c>
      <c r="W14" s="49">
        <v>45.2</v>
      </c>
      <c r="X14" s="49">
        <v>46.1</v>
      </c>
      <c r="Y14" s="49">
        <v>45.5</v>
      </c>
      <c r="Z14" s="49">
        <v>45.6</v>
      </c>
      <c r="AA14" s="56">
        <v>45.6</v>
      </c>
      <c r="AB14" s="56">
        <v>45.6</v>
      </c>
      <c r="AC14" s="56">
        <v>45.6</v>
      </c>
      <c r="AD14" s="56">
        <v>46.4</v>
      </c>
      <c r="AE14" s="56">
        <v>45.8</v>
      </c>
      <c r="AF14" s="56">
        <v>45.3</v>
      </c>
      <c r="AG14" s="59">
        <v>45</v>
      </c>
      <c r="AH14" s="52">
        <f t="shared" si="2"/>
        <v>46.4</v>
      </c>
      <c r="AI14" s="53">
        <f t="shared" si="3"/>
        <v>45.1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49">
        <v>28</v>
      </c>
      <c r="C15" s="49">
        <v>28</v>
      </c>
      <c r="D15" s="49">
        <v>28</v>
      </c>
      <c r="E15" s="49">
        <v>28</v>
      </c>
      <c r="F15" s="49">
        <v>28</v>
      </c>
      <c r="G15" s="49">
        <v>28</v>
      </c>
      <c r="H15" s="49">
        <v>28</v>
      </c>
      <c r="I15" s="49">
        <v>28</v>
      </c>
      <c r="J15" s="49">
        <v>28</v>
      </c>
      <c r="K15" s="49">
        <v>28</v>
      </c>
      <c r="L15" s="49">
        <v>32</v>
      </c>
      <c r="M15" s="49">
        <v>33</v>
      </c>
      <c r="N15" s="49">
        <v>33</v>
      </c>
      <c r="O15" s="49">
        <v>33</v>
      </c>
      <c r="P15" s="49">
        <v>34</v>
      </c>
      <c r="Q15" s="49">
        <v>34</v>
      </c>
      <c r="R15" s="49">
        <v>34</v>
      </c>
      <c r="S15" s="49">
        <v>34</v>
      </c>
      <c r="T15" s="49">
        <v>34</v>
      </c>
      <c r="U15" s="49">
        <v>0</v>
      </c>
      <c r="V15" s="49">
        <v>0</v>
      </c>
      <c r="W15" s="49">
        <v>10</v>
      </c>
      <c r="X15" s="49">
        <v>10</v>
      </c>
      <c r="Y15" s="49">
        <v>10</v>
      </c>
      <c r="Z15" s="49">
        <v>24</v>
      </c>
      <c r="AA15" s="56">
        <v>24</v>
      </c>
      <c r="AB15" s="56">
        <v>24</v>
      </c>
      <c r="AC15" s="56">
        <v>24</v>
      </c>
      <c r="AD15" s="56">
        <v>24</v>
      </c>
      <c r="AE15" s="56">
        <v>24</v>
      </c>
      <c r="AF15" s="56">
        <v>24</v>
      </c>
      <c r="AG15" s="59">
        <v>45</v>
      </c>
      <c r="AH15" s="52">
        <f t="shared" si="2"/>
        <v>34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9">
        <v>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9">
        <v>11.1</v>
      </c>
      <c r="C20" s="49">
        <v>11.1</v>
      </c>
      <c r="D20" s="49">
        <v>11.1</v>
      </c>
      <c r="E20" s="49">
        <v>11.1</v>
      </c>
      <c r="F20" s="49">
        <v>11.1</v>
      </c>
      <c r="G20" s="49">
        <v>11.1</v>
      </c>
      <c r="H20" s="49">
        <v>11.1</v>
      </c>
      <c r="I20" s="49">
        <v>11.1</v>
      </c>
      <c r="J20" s="49">
        <v>11.1</v>
      </c>
      <c r="K20" s="49">
        <v>11.1</v>
      </c>
      <c r="L20" s="49">
        <v>11.1</v>
      </c>
      <c r="M20" s="49">
        <v>11.1</v>
      </c>
      <c r="N20" s="49">
        <v>11.1</v>
      </c>
      <c r="O20" s="49">
        <v>11.1</v>
      </c>
      <c r="P20" s="49">
        <v>11.1</v>
      </c>
      <c r="Q20" s="49">
        <v>11.1</v>
      </c>
      <c r="R20" s="49">
        <v>11.1</v>
      </c>
      <c r="S20" s="49">
        <v>11.1</v>
      </c>
      <c r="T20" s="49">
        <v>11.1</v>
      </c>
      <c r="U20" s="49">
        <v>11.1</v>
      </c>
      <c r="V20" s="49">
        <v>11.1</v>
      </c>
      <c r="W20" s="49">
        <v>11.1</v>
      </c>
      <c r="X20" s="49">
        <v>11.1</v>
      </c>
      <c r="Y20" s="49">
        <v>11.1</v>
      </c>
      <c r="Z20" s="49">
        <v>11.1</v>
      </c>
      <c r="AA20" s="48">
        <v>11.1</v>
      </c>
      <c r="AB20" s="48">
        <v>11.1</v>
      </c>
      <c r="AC20" s="48">
        <v>11.1</v>
      </c>
      <c r="AD20" s="48">
        <v>11.1</v>
      </c>
      <c r="AE20" s="48">
        <v>11.1</v>
      </c>
      <c r="AF20" s="48">
        <v>11.1</v>
      </c>
      <c r="AG20" s="234">
        <v>22.2</v>
      </c>
      <c r="AH20" s="52">
        <f t="shared" si="2"/>
        <v>11.1</v>
      </c>
      <c r="AI20" s="53">
        <f t="shared" si="3"/>
        <v>11.1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49">
        <v>22.1</v>
      </c>
      <c r="C21" s="49">
        <v>22.1</v>
      </c>
      <c r="D21" s="49">
        <v>22.1</v>
      </c>
      <c r="E21" s="49">
        <v>22.1</v>
      </c>
      <c r="F21" s="49">
        <v>22.1</v>
      </c>
      <c r="G21" s="49">
        <v>22.1</v>
      </c>
      <c r="H21" s="49">
        <v>22.1</v>
      </c>
      <c r="I21" s="49">
        <v>22.1</v>
      </c>
      <c r="J21" s="49">
        <v>22.1</v>
      </c>
      <c r="K21" s="49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12</v>
      </c>
      <c r="X22" s="49">
        <v>12</v>
      </c>
      <c r="Y22" s="49">
        <v>18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12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49">
        <v>23</v>
      </c>
      <c r="C23" s="49">
        <v>23</v>
      </c>
      <c r="D23" s="49">
        <v>23</v>
      </c>
      <c r="E23" s="49">
        <v>23</v>
      </c>
      <c r="F23" s="49">
        <v>23</v>
      </c>
      <c r="G23" s="49">
        <v>23</v>
      </c>
      <c r="H23" s="49">
        <v>23</v>
      </c>
      <c r="I23" s="49">
        <v>23</v>
      </c>
      <c r="J23" s="49">
        <v>23</v>
      </c>
      <c r="K23" s="49">
        <v>23</v>
      </c>
      <c r="L23" s="49">
        <v>0</v>
      </c>
      <c r="M23" s="49">
        <v>0</v>
      </c>
      <c r="N23" s="49">
        <v>22</v>
      </c>
      <c r="O23" s="49">
        <v>22</v>
      </c>
      <c r="P23" s="49">
        <v>22</v>
      </c>
      <c r="Q23" s="49">
        <v>22</v>
      </c>
      <c r="R23" s="49">
        <v>27.9</v>
      </c>
      <c r="S23" s="49">
        <v>27.9</v>
      </c>
      <c r="T23" s="49">
        <v>28.1</v>
      </c>
      <c r="U23" s="49">
        <v>28</v>
      </c>
      <c r="V23" s="49">
        <v>28</v>
      </c>
      <c r="W23" s="49">
        <v>28</v>
      </c>
      <c r="X23" s="49">
        <v>27.5</v>
      </c>
      <c r="Y23" s="49">
        <v>27.4</v>
      </c>
      <c r="Z23" s="49">
        <v>27.4</v>
      </c>
      <c r="AA23" s="49">
        <v>27.4</v>
      </c>
      <c r="AB23" s="49">
        <v>27.4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28.1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9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49">
        <v>12</v>
      </c>
      <c r="N24" s="49">
        <v>12</v>
      </c>
      <c r="O24" s="49">
        <v>12</v>
      </c>
      <c r="P24" s="49">
        <v>12</v>
      </c>
      <c r="Q24" s="49">
        <v>12</v>
      </c>
      <c r="R24" s="49">
        <v>12</v>
      </c>
      <c r="S24" s="49">
        <v>12</v>
      </c>
      <c r="T24" s="49">
        <v>12</v>
      </c>
      <c r="U24" s="49">
        <v>12</v>
      </c>
      <c r="V24" s="49">
        <v>12</v>
      </c>
      <c r="W24" s="49">
        <v>12</v>
      </c>
      <c r="X24" s="49">
        <v>12</v>
      </c>
      <c r="Y24" s="49">
        <v>12</v>
      </c>
      <c r="Z24" s="49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22</v>
      </c>
      <c r="AH24" s="52">
        <f t="shared" si="2"/>
        <v>22</v>
      </c>
      <c r="AI24" s="53">
        <f t="shared" si="3"/>
        <v>9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7.9</v>
      </c>
      <c r="C25" s="49">
        <v>7.9</v>
      </c>
      <c r="D25" s="49">
        <v>7.9</v>
      </c>
      <c r="E25" s="49">
        <v>7.9</v>
      </c>
      <c r="F25" s="49">
        <v>7.9</v>
      </c>
      <c r="G25" s="49">
        <v>7.9</v>
      </c>
      <c r="H25" s="49">
        <v>7.9</v>
      </c>
      <c r="I25" s="49">
        <v>7.9</v>
      </c>
      <c r="J25" s="49">
        <v>7.9</v>
      </c>
      <c r="K25" s="49">
        <v>7.9</v>
      </c>
      <c r="L25" s="49">
        <v>7.9</v>
      </c>
      <c r="M25" s="49">
        <v>7.9</v>
      </c>
      <c r="N25" s="49">
        <v>7.9</v>
      </c>
      <c r="O25" s="49">
        <v>7.9</v>
      </c>
      <c r="P25" s="49">
        <v>7.9</v>
      </c>
      <c r="Q25" s="49">
        <v>7.9</v>
      </c>
      <c r="R25" s="49">
        <v>7.9</v>
      </c>
      <c r="S25" s="49">
        <v>7.9</v>
      </c>
      <c r="T25" s="49">
        <v>7.9</v>
      </c>
      <c r="U25" s="49">
        <v>7.9</v>
      </c>
      <c r="V25" s="49">
        <v>7.9</v>
      </c>
      <c r="W25" s="49">
        <v>7.9</v>
      </c>
      <c r="X25" s="49">
        <v>7.9</v>
      </c>
      <c r="Y25" s="49">
        <v>7.9</v>
      </c>
      <c r="Z25" s="49">
        <v>7.9</v>
      </c>
      <c r="AA25" s="49">
        <v>7.9</v>
      </c>
      <c r="AB25" s="49">
        <v>7.9</v>
      </c>
      <c r="AC25" s="49">
        <v>7.9</v>
      </c>
      <c r="AD25" s="49">
        <v>7.9</v>
      </c>
      <c r="AE25" s="49">
        <v>7.9</v>
      </c>
      <c r="AF25" s="49">
        <v>7.9</v>
      </c>
      <c r="AG25" s="59">
        <v>14.9</v>
      </c>
      <c r="AH25" s="52">
        <f t="shared" si="2"/>
        <v>7.9</v>
      </c>
      <c r="AI25" s="53">
        <f t="shared" si="3"/>
        <v>7.9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56">
        <v>0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9</v>
      </c>
      <c r="M26" s="56">
        <v>9</v>
      </c>
      <c r="N26" s="56">
        <v>9</v>
      </c>
      <c r="O26" s="56">
        <v>9</v>
      </c>
      <c r="P26" s="56">
        <v>9</v>
      </c>
      <c r="Q26" s="56">
        <v>9</v>
      </c>
      <c r="R26" s="49">
        <v>9</v>
      </c>
      <c r="S26" s="49">
        <v>9</v>
      </c>
      <c r="T26" s="49">
        <v>9</v>
      </c>
      <c r="U26" s="49">
        <v>9</v>
      </c>
      <c r="V26" s="49">
        <v>9</v>
      </c>
      <c r="W26" s="49">
        <v>9</v>
      </c>
      <c r="X26" s="49">
        <v>9</v>
      </c>
      <c r="Y26" s="49">
        <v>9</v>
      </c>
      <c r="Z26" s="49">
        <v>9</v>
      </c>
      <c r="AA26" s="49">
        <v>9</v>
      </c>
      <c r="AB26" s="49">
        <v>9</v>
      </c>
      <c r="AC26" s="49">
        <v>9</v>
      </c>
      <c r="AD26" s="49">
        <v>9</v>
      </c>
      <c r="AE26" s="49">
        <v>9</v>
      </c>
      <c r="AF26" s="49">
        <v>9</v>
      </c>
      <c r="AG26" s="59">
        <v>13.6</v>
      </c>
      <c r="AH26" s="52">
        <f t="shared" si="2"/>
        <v>9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56">
        <v>0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56">
        <v>8</v>
      </c>
      <c r="C28" s="56">
        <v>8</v>
      </c>
      <c r="D28" s="56">
        <v>8</v>
      </c>
      <c r="E28" s="56">
        <v>8</v>
      </c>
      <c r="F28" s="56">
        <v>8</v>
      </c>
      <c r="G28" s="56">
        <v>8</v>
      </c>
      <c r="H28" s="56">
        <v>8</v>
      </c>
      <c r="I28" s="56">
        <v>8</v>
      </c>
      <c r="J28" s="56">
        <v>8</v>
      </c>
      <c r="K28" s="56">
        <v>8</v>
      </c>
      <c r="L28" s="56">
        <v>0</v>
      </c>
      <c r="M28" s="56">
        <v>8</v>
      </c>
      <c r="N28" s="56">
        <v>8</v>
      </c>
      <c r="O28" s="56">
        <v>8</v>
      </c>
      <c r="P28" s="56">
        <v>8</v>
      </c>
      <c r="Q28" s="56">
        <v>8</v>
      </c>
      <c r="R28" s="49">
        <v>8</v>
      </c>
      <c r="S28" s="49">
        <v>8</v>
      </c>
      <c r="T28" s="49">
        <v>8</v>
      </c>
      <c r="U28" s="49">
        <v>8</v>
      </c>
      <c r="V28" s="49">
        <v>8</v>
      </c>
      <c r="W28" s="49">
        <v>8</v>
      </c>
      <c r="X28" s="49">
        <v>8</v>
      </c>
      <c r="Y28" s="49">
        <v>8</v>
      </c>
      <c r="Z28" s="49">
        <v>8</v>
      </c>
      <c r="AA28" s="49">
        <v>8</v>
      </c>
      <c r="AB28" s="49">
        <v>8</v>
      </c>
      <c r="AC28" s="49">
        <v>4</v>
      </c>
      <c r="AD28" s="49">
        <v>4</v>
      </c>
      <c r="AE28" s="49">
        <v>4</v>
      </c>
      <c r="AF28" s="49">
        <v>4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49">
        <v>6.5</v>
      </c>
      <c r="C29" s="49">
        <v>6.5</v>
      </c>
      <c r="D29" s="49">
        <v>6.5</v>
      </c>
      <c r="E29" s="49">
        <v>6.5</v>
      </c>
      <c r="F29" s="49">
        <v>6.5</v>
      </c>
      <c r="G29" s="49">
        <v>6.5</v>
      </c>
      <c r="H29" s="49">
        <v>6.5</v>
      </c>
      <c r="I29" s="49">
        <v>6.5</v>
      </c>
      <c r="J29" s="49">
        <v>6.5</v>
      </c>
      <c r="K29" s="49">
        <v>6.5</v>
      </c>
      <c r="L29" s="49">
        <v>6.5</v>
      </c>
      <c r="M29" s="49">
        <v>6.5</v>
      </c>
      <c r="N29" s="49">
        <v>6.5</v>
      </c>
      <c r="O29" s="49">
        <v>6.5</v>
      </c>
      <c r="P29" s="49">
        <v>6.5</v>
      </c>
      <c r="Q29" s="49">
        <v>6.5</v>
      </c>
      <c r="R29" s="49">
        <v>6.5</v>
      </c>
      <c r="S29" s="49">
        <v>6.5</v>
      </c>
      <c r="T29" s="49">
        <v>6.5</v>
      </c>
      <c r="U29" s="49">
        <v>6.5</v>
      </c>
      <c r="V29" s="49">
        <v>6.5</v>
      </c>
      <c r="W29" s="49">
        <v>6.5</v>
      </c>
      <c r="X29" s="49">
        <v>6.5</v>
      </c>
      <c r="Y29" s="49">
        <v>6.5</v>
      </c>
      <c r="Z29" s="49">
        <v>6.5</v>
      </c>
      <c r="AA29" s="49">
        <v>6.5</v>
      </c>
      <c r="AB29" s="49">
        <v>6.5</v>
      </c>
      <c r="AC29" s="49">
        <v>6.5</v>
      </c>
      <c r="AD29" s="49">
        <v>6.5</v>
      </c>
      <c r="AE29" s="49">
        <v>6.5</v>
      </c>
      <c r="AF29" s="49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252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142.69999999999999</v>
      </c>
      <c r="C34" s="56">
        <v>140.30000000000001</v>
      </c>
      <c r="D34" s="56">
        <v>144.19999999999999</v>
      </c>
      <c r="E34" s="56">
        <v>143.69999999999999</v>
      </c>
      <c r="F34" s="56">
        <v>153.69999999999999</v>
      </c>
      <c r="G34" s="56">
        <v>150</v>
      </c>
      <c r="H34" s="56">
        <v>154.4</v>
      </c>
      <c r="I34" s="56">
        <v>154.30000000000001</v>
      </c>
      <c r="J34" s="56">
        <v>155.9</v>
      </c>
      <c r="K34" s="56">
        <v>154.6</v>
      </c>
      <c r="L34" s="67">
        <v>157.69999999999999</v>
      </c>
      <c r="M34" s="67">
        <v>155.4</v>
      </c>
      <c r="N34" s="67">
        <v>156.4</v>
      </c>
      <c r="O34" s="67">
        <v>141.19999999999999</v>
      </c>
      <c r="P34" s="67">
        <v>157.4</v>
      </c>
      <c r="Q34" s="67">
        <v>158.30000000000001</v>
      </c>
      <c r="R34" s="67">
        <v>160.1</v>
      </c>
      <c r="S34" s="67">
        <v>158</v>
      </c>
      <c r="T34" s="67">
        <v>157</v>
      </c>
      <c r="U34" s="67">
        <v>151.1</v>
      </c>
      <c r="V34" s="67">
        <v>150.6</v>
      </c>
      <c r="W34" s="67">
        <v>146.30000000000001</v>
      </c>
      <c r="X34" s="67">
        <v>142</v>
      </c>
      <c r="Y34" s="67">
        <v>149.4</v>
      </c>
      <c r="Z34" s="67">
        <v>153</v>
      </c>
      <c r="AA34" s="67">
        <v>148.9</v>
      </c>
      <c r="AB34" s="67">
        <v>148.9</v>
      </c>
      <c r="AC34" s="67">
        <v>149.6</v>
      </c>
      <c r="AD34" s="67">
        <v>160.5</v>
      </c>
      <c r="AE34" s="56">
        <v>161.1</v>
      </c>
      <c r="AF34" s="56">
        <v>159.9</v>
      </c>
      <c r="AG34" s="59">
        <v>240</v>
      </c>
      <c r="AH34" s="52">
        <f t="shared" si="2"/>
        <v>161.1</v>
      </c>
      <c r="AI34" s="53">
        <f t="shared" si="3"/>
        <v>140.30000000000001</v>
      </c>
      <c r="AK34" s="54"/>
    </row>
    <row r="35" spans="1:41" ht="15.75" thickBot="1" x14ac:dyDescent="0.3">
      <c r="A35" s="239" t="s">
        <v>37</v>
      </c>
      <c r="B35" s="69">
        <f t="shared" ref="B35" si="4">SUM(B11:B33)</f>
        <v>482.29999999999995</v>
      </c>
      <c r="C35" s="69">
        <f t="shared" ref="C35:AF35" si="5">SUM(C11:C33)</f>
        <v>469.7</v>
      </c>
      <c r="D35" s="69">
        <f t="shared" si="5"/>
        <v>473.4</v>
      </c>
      <c r="E35" s="69">
        <f t="shared" si="5"/>
        <v>473.4</v>
      </c>
      <c r="F35" s="69">
        <f t="shared" si="5"/>
        <v>473.4</v>
      </c>
      <c r="G35" s="69">
        <f t="shared" si="5"/>
        <v>473.59999999999997</v>
      </c>
      <c r="H35" s="69">
        <f t="shared" si="5"/>
        <v>473.59999999999997</v>
      </c>
      <c r="I35" s="69">
        <f t="shared" si="5"/>
        <v>473.59999999999997</v>
      </c>
      <c r="J35" s="69">
        <f t="shared" si="5"/>
        <v>473.59999999999997</v>
      </c>
      <c r="K35" s="69">
        <f t="shared" si="5"/>
        <v>473.59999999999997</v>
      </c>
      <c r="L35" s="69">
        <f t="shared" si="5"/>
        <v>447.6</v>
      </c>
      <c r="M35" s="69">
        <f t="shared" si="5"/>
        <v>456.5</v>
      </c>
      <c r="N35" s="69">
        <f t="shared" si="5"/>
        <v>478.5</v>
      </c>
      <c r="O35" s="69">
        <f t="shared" si="5"/>
        <v>479.99999999999994</v>
      </c>
      <c r="P35" s="69">
        <f t="shared" si="5"/>
        <v>481.2</v>
      </c>
      <c r="Q35" s="69">
        <f t="shared" si="5"/>
        <v>481.4</v>
      </c>
      <c r="R35" s="69">
        <f t="shared" si="5"/>
        <v>486</v>
      </c>
      <c r="S35" s="69">
        <f t="shared" si="5"/>
        <v>486.7</v>
      </c>
      <c r="T35" s="69">
        <f t="shared" si="5"/>
        <v>486.9</v>
      </c>
      <c r="U35" s="69">
        <f t="shared" si="5"/>
        <v>452.70000000000005</v>
      </c>
      <c r="V35" s="69">
        <f t="shared" si="5"/>
        <v>452.9</v>
      </c>
      <c r="W35" s="69">
        <f t="shared" si="5"/>
        <v>453.4</v>
      </c>
      <c r="X35" s="69">
        <f t="shared" si="5"/>
        <v>453.5</v>
      </c>
      <c r="Y35" s="69">
        <f t="shared" si="5"/>
        <v>471.7</v>
      </c>
      <c r="Z35" s="69">
        <f t="shared" si="5"/>
        <v>490.29999999999995</v>
      </c>
      <c r="AA35" s="69">
        <f t="shared" si="5"/>
        <v>490.29999999999995</v>
      </c>
      <c r="AB35" s="69">
        <f t="shared" si="5"/>
        <v>490.29999999999995</v>
      </c>
      <c r="AC35" s="69">
        <f t="shared" si="5"/>
        <v>478.09999999999997</v>
      </c>
      <c r="AD35" s="69">
        <f t="shared" si="5"/>
        <v>476.49999999999994</v>
      </c>
      <c r="AE35" s="69">
        <f t="shared" si="5"/>
        <v>475.4</v>
      </c>
      <c r="AF35" s="69">
        <f t="shared" si="5"/>
        <v>474.79999999999995</v>
      </c>
      <c r="AG35" s="59">
        <f>SUM(AG11:AG34)</f>
        <v>1287.4000000000001</v>
      </c>
      <c r="AH35" s="52">
        <f t="shared" si="2"/>
        <v>490.29999999999995</v>
      </c>
      <c r="AI35" s="53">
        <f t="shared" si="3"/>
        <v>447.6</v>
      </c>
      <c r="AK35" s="54"/>
    </row>
    <row r="36" spans="1:41" x14ac:dyDescent="0.25">
      <c r="A36" s="55" t="s">
        <v>38</v>
      </c>
      <c r="B36" s="48">
        <v>135.19999999999999</v>
      </c>
      <c r="C36" s="56">
        <v>135.30000000000001</v>
      </c>
      <c r="D36" s="56">
        <v>135.30000000000001</v>
      </c>
      <c r="E36" s="56">
        <v>135.30000000000001</v>
      </c>
      <c r="F36" s="56">
        <v>134.5</v>
      </c>
      <c r="G36" s="56">
        <v>134.5</v>
      </c>
      <c r="H36" s="56">
        <v>134.5</v>
      </c>
      <c r="I36" s="56">
        <v>134.5</v>
      </c>
      <c r="J36" s="56">
        <v>134.5</v>
      </c>
      <c r="K36" s="56">
        <v>134.5</v>
      </c>
      <c r="L36" s="49">
        <v>135.6</v>
      </c>
      <c r="M36" s="49">
        <v>134.80000000000001</v>
      </c>
      <c r="N36" s="49">
        <v>135.69999999999999</v>
      </c>
      <c r="O36" s="49">
        <v>136.1</v>
      </c>
      <c r="P36" s="49">
        <v>135.6</v>
      </c>
      <c r="Q36" s="49">
        <v>135.9</v>
      </c>
      <c r="R36" s="49">
        <v>135.9</v>
      </c>
      <c r="S36" s="49">
        <v>133.5</v>
      </c>
      <c r="T36" s="49">
        <v>137</v>
      </c>
      <c r="U36" s="49">
        <v>138.80000000000001</v>
      </c>
      <c r="V36" s="49">
        <v>138.69999999999999</v>
      </c>
      <c r="W36" s="49">
        <v>138.69999999999999</v>
      </c>
      <c r="X36" s="49">
        <v>139</v>
      </c>
      <c r="Y36" s="49">
        <v>139.4</v>
      </c>
      <c r="Z36" s="49">
        <v>139.5</v>
      </c>
      <c r="AA36" s="48">
        <v>139.6</v>
      </c>
      <c r="AB36" s="48">
        <v>139.6</v>
      </c>
      <c r="AC36" s="48">
        <v>139.6</v>
      </c>
      <c r="AD36" s="48">
        <v>139.9</v>
      </c>
      <c r="AE36" s="48">
        <v>139.9</v>
      </c>
      <c r="AF36" s="48">
        <v>139.9</v>
      </c>
      <c r="AG36" s="57">
        <v>144</v>
      </c>
      <c r="AH36" s="52">
        <f t="shared" si="2"/>
        <v>139.9</v>
      </c>
      <c r="AI36" s="53">
        <f t="shared" si="3"/>
        <v>133.5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59.2</v>
      </c>
      <c r="C38" s="56">
        <v>59.3</v>
      </c>
      <c r="D38" s="56">
        <v>59.3</v>
      </c>
      <c r="E38" s="56">
        <v>59.3</v>
      </c>
      <c r="F38" s="56">
        <v>59.3</v>
      </c>
      <c r="G38" s="56">
        <v>59.3</v>
      </c>
      <c r="H38" s="56">
        <v>59.3</v>
      </c>
      <c r="I38" s="56">
        <v>59.3</v>
      </c>
      <c r="J38" s="56">
        <v>59.3</v>
      </c>
      <c r="K38" s="56">
        <v>59.3</v>
      </c>
      <c r="L38" s="70">
        <v>58.5</v>
      </c>
      <c r="M38" s="70">
        <v>59</v>
      </c>
      <c r="N38" s="70">
        <v>58.9</v>
      </c>
      <c r="O38" s="70">
        <v>58.9</v>
      </c>
      <c r="P38" s="70">
        <v>58.6</v>
      </c>
      <c r="Q38" s="70">
        <v>58.8</v>
      </c>
      <c r="R38" s="70">
        <v>58.8</v>
      </c>
      <c r="S38" s="70">
        <v>58.8</v>
      </c>
      <c r="T38" s="70">
        <v>58.6</v>
      </c>
      <c r="U38" s="70">
        <v>58.6</v>
      </c>
      <c r="V38" s="70">
        <v>58.9</v>
      </c>
      <c r="W38" s="70">
        <v>58.9</v>
      </c>
      <c r="X38" s="70">
        <v>58.8</v>
      </c>
      <c r="Y38" s="70">
        <v>58.7</v>
      </c>
      <c r="Z38" s="70">
        <v>58.9</v>
      </c>
      <c r="AA38" s="56">
        <v>58.9</v>
      </c>
      <c r="AB38" s="56">
        <v>58.9</v>
      </c>
      <c r="AC38" s="56">
        <v>58.9</v>
      </c>
      <c r="AD38" s="56">
        <v>58.9</v>
      </c>
      <c r="AE38" s="56">
        <v>58.9</v>
      </c>
      <c r="AF38" s="56">
        <v>59</v>
      </c>
      <c r="AG38" s="59">
        <v>69</v>
      </c>
      <c r="AH38" s="52">
        <f t="shared" si="2"/>
        <v>59.3</v>
      </c>
      <c r="AI38" s="53">
        <f t="shared" si="3"/>
        <v>58.5</v>
      </c>
      <c r="AK38" s="54"/>
    </row>
    <row r="39" spans="1:41" x14ac:dyDescent="0.25">
      <c r="A39" s="58" t="s">
        <v>41</v>
      </c>
      <c r="B39" s="56">
        <v>28.5</v>
      </c>
      <c r="C39" s="56">
        <v>28.5</v>
      </c>
      <c r="D39" s="56">
        <v>28.5</v>
      </c>
      <c r="E39" s="56">
        <v>28.5</v>
      </c>
      <c r="F39" s="56">
        <v>28.5</v>
      </c>
      <c r="G39" s="56">
        <v>28.5</v>
      </c>
      <c r="H39" s="56">
        <v>28.5</v>
      </c>
      <c r="I39" s="56">
        <v>28.5</v>
      </c>
      <c r="J39" s="56">
        <v>28.5</v>
      </c>
      <c r="K39" s="56">
        <v>28.5</v>
      </c>
      <c r="L39" s="70">
        <v>28.2</v>
      </c>
      <c r="M39" s="70">
        <v>28.3</v>
      </c>
      <c r="N39" s="70">
        <v>28.3</v>
      </c>
      <c r="O39" s="70">
        <v>28.2</v>
      </c>
      <c r="P39" s="70">
        <v>28.5</v>
      </c>
      <c r="Q39" s="70">
        <v>28.6</v>
      </c>
      <c r="R39" s="70">
        <v>28.6</v>
      </c>
      <c r="S39" s="70">
        <v>28.6</v>
      </c>
      <c r="T39" s="70">
        <v>28.6</v>
      </c>
      <c r="U39" s="70">
        <v>28.6</v>
      </c>
      <c r="V39" s="70">
        <v>28.6</v>
      </c>
      <c r="W39" s="70">
        <v>28.6</v>
      </c>
      <c r="X39" s="70">
        <v>28.6</v>
      </c>
      <c r="Y39" s="70">
        <v>28.6</v>
      </c>
      <c r="Z39" s="70">
        <v>28.6</v>
      </c>
      <c r="AA39" s="56">
        <v>28.6</v>
      </c>
      <c r="AB39" s="56">
        <v>28.6</v>
      </c>
      <c r="AC39" s="56">
        <v>28.6</v>
      </c>
      <c r="AD39" s="56">
        <v>28.5</v>
      </c>
      <c r="AE39" s="56">
        <v>28.5</v>
      </c>
      <c r="AF39" s="56">
        <v>28.5</v>
      </c>
      <c r="AG39" s="59">
        <v>60</v>
      </c>
      <c r="AH39" s="52">
        <f t="shared" si="2"/>
        <v>28.6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28.7</v>
      </c>
      <c r="C40" s="56">
        <v>28.8</v>
      </c>
      <c r="D40" s="56">
        <v>28.8</v>
      </c>
      <c r="E40" s="56">
        <v>28.8</v>
      </c>
      <c r="F40" s="56">
        <v>28.8</v>
      </c>
      <c r="G40" s="56">
        <v>28.8</v>
      </c>
      <c r="H40" s="56">
        <v>28.8</v>
      </c>
      <c r="I40" s="56">
        <v>28.8</v>
      </c>
      <c r="J40" s="56">
        <v>28.8</v>
      </c>
      <c r="K40" s="56">
        <v>28.8</v>
      </c>
      <c r="L40" s="49">
        <v>25</v>
      </c>
      <c r="M40" s="49">
        <v>0</v>
      </c>
      <c r="N40" s="49">
        <v>0</v>
      </c>
      <c r="O40" s="49">
        <v>30</v>
      </c>
      <c r="P40" s="49">
        <v>30</v>
      </c>
      <c r="Q40" s="49">
        <v>30</v>
      </c>
      <c r="R40" s="49">
        <v>30</v>
      </c>
      <c r="S40" s="49">
        <v>30</v>
      </c>
      <c r="T40" s="49">
        <v>30</v>
      </c>
      <c r="U40" s="49">
        <v>30</v>
      </c>
      <c r="V40" s="49">
        <v>30</v>
      </c>
      <c r="W40" s="49">
        <v>30</v>
      </c>
      <c r="X40" s="70">
        <v>30</v>
      </c>
      <c r="Y40" s="70">
        <v>30</v>
      </c>
      <c r="Z40" s="70">
        <v>30</v>
      </c>
      <c r="AA40" s="56">
        <v>30</v>
      </c>
      <c r="AB40" s="56">
        <v>30</v>
      </c>
      <c r="AC40" s="56">
        <v>30</v>
      </c>
      <c r="AD40" s="56">
        <v>30</v>
      </c>
      <c r="AE40" s="56">
        <v>28.9</v>
      </c>
      <c r="AF40" s="56">
        <v>28.9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56">
        <v>9.6</v>
      </c>
      <c r="C42" s="71">
        <v>9.6</v>
      </c>
      <c r="D42" s="71">
        <v>9.6</v>
      </c>
      <c r="E42" s="71">
        <v>9.6</v>
      </c>
      <c r="F42" s="71">
        <v>9.6</v>
      </c>
      <c r="G42" s="71">
        <v>9.6</v>
      </c>
      <c r="H42" s="71">
        <v>9.6</v>
      </c>
      <c r="I42" s="71">
        <v>9.6</v>
      </c>
      <c r="J42" s="71">
        <v>9.6</v>
      </c>
      <c r="K42" s="71">
        <v>8.9</v>
      </c>
      <c r="L42" s="49">
        <v>7</v>
      </c>
      <c r="M42" s="49">
        <v>7.6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12</v>
      </c>
      <c r="X42" s="49">
        <v>16</v>
      </c>
      <c r="Y42" s="49">
        <v>16</v>
      </c>
      <c r="Z42" s="49">
        <v>16</v>
      </c>
      <c r="AA42" s="56">
        <v>16</v>
      </c>
      <c r="AB42" s="56">
        <v>16</v>
      </c>
      <c r="AC42" s="56">
        <v>10</v>
      </c>
      <c r="AD42" s="56">
        <v>10.4</v>
      </c>
      <c r="AE42" s="56">
        <v>10.4</v>
      </c>
      <c r="AF42" s="56">
        <v>10.5</v>
      </c>
      <c r="AG42" s="59">
        <v>24</v>
      </c>
      <c r="AH42" s="52">
        <f t="shared" si="2"/>
        <v>16</v>
      </c>
      <c r="AI42" s="53">
        <f t="shared" si="3"/>
        <v>0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7</v>
      </c>
      <c r="C44" s="56">
        <v>7</v>
      </c>
      <c r="D44" s="56">
        <v>7</v>
      </c>
      <c r="E44" s="56">
        <v>7</v>
      </c>
      <c r="F44" s="56">
        <v>7</v>
      </c>
      <c r="G44" s="56">
        <v>7</v>
      </c>
      <c r="H44" s="56">
        <v>7</v>
      </c>
      <c r="I44" s="56">
        <v>7</v>
      </c>
      <c r="J44" s="56">
        <v>7</v>
      </c>
      <c r="K44" s="56">
        <v>7</v>
      </c>
      <c r="L44" s="49">
        <v>7.8</v>
      </c>
      <c r="M44" s="49">
        <v>7.8</v>
      </c>
      <c r="N44" s="49">
        <v>2.6</v>
      </c>
      <c r="O44" s="49">
        <v>1.5</v>
      </c>
      <c r="P44" s="49">
        <v>1.5</v>
      </c>
      <c r="Q44" s="49">
        <v>1.5</v>
      </c>
      <c r="R44" s="49">
        <v>1.5</v>
      </c>
      <c r="S44" s="49">
        <v>1.5</v>
      </c>
      <c r="T44" s="49">
        <v>1.5</v>
      </c>
      <c r="U44" s="49">
        <v>1.5</v>
      </c>
      <c r="V44" s="49">
        <v>1.5</v>
      </c>
      <c r="W44" s="49">
        <v>8</v>
      </c>
      <c r="X44" s="49">
        <v>10</v>
      </c>
      <c r="Y44" s="49">
        <v>10</v>
      </c>
      <c r="Z44" s="49">
        <v>10</v>
      </c>
      <c r="AA44" s="56">
        <v>10</v>
      </c>
      <c r="AB44" s="56">
        <v>10</v>
      </c>
      <c r="AC44" s="56">
        <v>10</v>
      </c>
      <c r="AD44" s="56">
        <v>6.5</v>
      </c>
      <c r="AE44" s="56">
        <v>6.5</v>
      </c>
      <c r="AF44" s="56">
        <v>6.5</v>
      </c>
      <c r="AG44" s="59">
        <v>14.1</v>
      </c>
      <c r="AH44" s="52">
        <f t="shared" si="2"/>
        <v>10</v>
      </c>
      <c r="AI44" s="53">
        <f t="shared" si="3"/>
        <v>1.5</v>
      </c>
      <c r="AK44" s="54"/>
      <c r="AL44" s="64"/>
      <c r="AO44" s="64"/>
    </row>
    <row r="45" spans="1:41" s="64" customFormat="1" x14ac:dyDescent="0.25">
      <c r="A45" s="72" t="s">
        <v>46</v>
      </c>
      <c r="B45" s="56">
        <v>14</v>
      </c>
      <c r="C45" s="71">
        <v>14</v>
      </c>
      <c r="D45" s="71">
        <v>14</v>
      </c>
      <c r="E45" s="71">
        <v>14</v>
      </c>
      <c r="F45" s="71">
        <v>14</v>
      </c>
      <c r="G45" s="71">
        <v>14</v>
      </c>
      <c r="H45" s="71">
        <v>14</v>
      </c>
      <c r="I45" s="71">
        <v>14</v>
      </c>
      <c r="J45" s="71">
        <v>14</v>
      </c>
      <c r="K45" s="71">
        <v>14</v>
      </c>
      <c r="L45" s="49">
        <v>14</v>
      </c>
      <c r="M45" s="49">
        <v>14</v>
      </c>
      <c r="N45" s="49">
        <v>13.8</v>
      </c>
      <c r="O45" s="49">
        <v>4</v>
      </c>
      <c r="P45" s="49">
        <v>7.5</v>
      </c>
      <c r="Q45" s="49">
        <v>7.5</v>
      </c>
      <c r="R45" s="49">
        <v>7.5</v>
      </c>
      <c r="S45" s="49">
        <v>7.5</v>
      </c>
      <c r="T45" s="49">
        <v>7.5</v>
      </c>
      <c r="U45" s="49">
        <v>7.5</v>
      </c>
      <c r="V45" s="49">
        <v>7.5</v>
      </c>
      <c r="W45" s="49">
        <v>7.5</v>
      </c>
      <c r="X45" s="49">
        <v>7.5</v>
      </c>
      <c r="Y45" s="49">
        <v>7.5</v>
      </c>
      <c r="Z45" s="49">
        <v>7.5</v>
      </c>
      <c r="AA45" s="56">
        <v>7.5</v>
      </c>
      <c r="AB45" s="56">
        <v>7.5</v>
      </c>
      <c r="AC45" s="56">
        <v>7.5</v>
      </c>
      <c r="AD45" s="56">
        <v>7.5</v>
      </c>
      <c r="AE45" s="56">
        <v>7.5</v>
      </c>
      <c r="AF45" s="56">
        <v>7.5</v>
      </c>
      <c r="AG45" s="59">
        <v>14</v>
      </c>
      <c r="AH45" s="52">
        <f t="shared" si="2"/>
        <v>14</v>
      </c>
      <c r="AI45" s="53">
        <f t="shared" si="3"/>
        <v>4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8.8000000000000007</v>
      </c>
      <c r="C46" s="56">
        <v>8.8000000000000007</v>
      </c>
      <c r="D46" s="56">
        <v>8.8000000000000007</v>
      </c>
      <c r="E46" s="56">
        <v>8.8000000000000007</v>
      </c>
      <c r="F46" s="56">
        <v>8.8000000000000007</v>
      </c>
      <c r="G46" s="56">
        <v>8.8000000000000007</v>
      </c>
      <c r="H46" s="56">
        <v>8.8000000000000007</v>
      </c>
      <c r="I46" s="56">
        <v>8.8000000000000007</v>
      </c>
      <c r="J46" s="56">
        <v>8.8000000000000007</v>
      </c>
      <c r="K46" s="56">
        <v>8.8000000000000007</v>
      </c>
      <c r="L46" s="49">
        <v>8.4</v>
      </c>
      <c r="M46" s="49">
        <v>8.4</v>
      </c>
      <c r="N46" s="49">
        <v>8.5</v>
      </c>
      <c r="O46" s="49">
        <v>5.6</v>
      </c>
      <c r="P46" s="49">
        <v>5.6</v>
      </c>
      <c r="Q46" s="49">
        <v>5.6</v>
      </c>
      <c r="R46" s="49">
        <v>6.9</v>
      </c>
      <c r="S46" s="49">
        <v>6.9</v>
      </c>
      <c r="T46" s="49">
        <v>8.9</v>
      </c>
      <c r="U46" s="49">
        <v>8.9</v>
      </c>
      <c r="V46" s="49">
        <v>8.9</v>
      </c>
      <c r="W46" s="49">
        <v>8.9</v>
      </c>
      <c r="X46" s="49">
        <v>8.9</v>
      </c>
      <c r="Y46" s="49">
        <v>9</v>
      </c>
      <c r="Z46" s="49">
        <v>9</v>
      </c>
      <c r="AA46" s="56">
        <v>9</v>
      </c>
      <c r="AB46" s="56">
        <v>9</v>
      </c>
      <c r="AC46" s="56">
        <v>9</v>
      </c>
      <c r="AD46" s="56">
        <v>8.9</v>
      </c>
      <c r="AE46" s="56">
        <v>8.4</v>
      </c>
      <c r="AF46" s="56">
        <v>8.6</v>
      </c>
      <c r="AG46" s="59">
        <v>10.050000000000001</v>
      </c>
      <c r="AH46" s="52">
        <f t="shared" si="2"/>
        <v>9</v>
      </c>
      <c r="AI46" s="53">
        <f t="shared" si="3"/>
        <v>5.6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 t="shared" ref="B48" si="6">B189</f>
        <v>3.54</v>
      </c>
      <c r="C48" s="73">
        <f t="shared" ref="C48:AF48" si="7">C189</f>
        <v>3.54</v>
      </c>
      <c r="D48" s="73">
        <f t="shared" si="7"/>
        <v>3.54</v>
      </c>
      <c r="E48" s="73">
        <f t="shared" si="7"/>
        <v>3.54</v>
      </c>
      <c r="F48" s="73">
        <f t="shared" si="7"/>
        <v>3.54</v>
      </c>
      <c r="G48" s="73">
        <f t="shared" si="7"/>
        <v>3.54</v>
      </c>
      <c r="H48" s="73">
        <f t="shared" si="7"/>
        <v>3.54</v>
      </c>
      <c r="I48" s="73">
        <f t="shared" si="7"/>
        <v>3.54</v>
      </c>
      <c r="J48" s="73">
        <f t="shared" si="7"/>
        <v>3.54</v>
      </c>
      <c r="K48" s="73">
        <f t="shared" si="7"/>
        <v>3.54</v>
      </c>
      <c r="L48" s="73">
        <f t="shared" si="7"/>
        <v>3.54</v>
      </c>
      <c r="M48" s="73">
        <f t="shared" si="7"/>
        <v>3.54</v>
      </c>
      <c r="N48" s="73">
        <f t="shared" si="7"/>
        <v>3.54</v>
      </c>
      <c r="O48" s="73">
        <f t="shared" si="7"/>
        <v>3.54</v>
      </c>
      <c r="P48" s="73">
        <f t="shared" si="7"/>
        <v>3.54</v>
      </c>
      <c r="Q48" s="73">
        <f t="shared" si="7"/>
        <v>3.54</v>
      </c>
      <c r="R48" s="73">
        <f t="shared" si="7"/>
        <v>3.54</v>
      </c>
      <c r="S48" s="73">
        <f t="shared" si="7"/>
        <v>3.54</v>
      </c>
      <c r="T48" s="73">
        <f t="shared" si="7"/>
        <v>3.54</v>
      </c>
      <c r="U48" s="73">
        <f t="shared" si="7"/>
        <v>3.54</v>
      </c>
      <c r="V48" s="73">
        <f t="shared" si="7"/>
        <v>3.54</v>
      </c>
      <c r="W48" s="73">
        <f t="shared" si="7"/>
        <v>3.54</v>
      </c>
      <c r="X48" s="73">
        <f t="shared" si="7"/>
        <v>3.54</v>
      </c>
      <c r="Y48" s="73">
        <f t="shared" si="7"/>
        <v>3.54</v>
      </c>
      <c r="Z48" s="73">
        <f t="shared" si="7"/>
        <v>3.54</v>
      </c>
      <c r="AA48" s="73">
        <v>3.54</v>
      </c>
      <c r="AB48" s="73">
        <f t="shared" si="7"/>
        <v>3.54</v>
      </c>
      <c r="AC48" s="73">
        <f t="shared" si="7"/>
        <v>3.54</v>
      </c>
      <c r="AD48" s="73">
        <f t="shared" si="7"/>
        <v>3.54</v>
      </c>
      <c r="AE48" s="73">
        <f t="shared" si="7"/>
        <v>3.54</v>
      </c>
      <c r="AF48" s="73">
        <f t="shared" si="7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" si="8">SUM(B36:B48)</f>
        <v>300.74</v>
      </c>
      <c r="C49" s="69">
        <f t="shared" ref="C49:AG49" si="9">SUM(C36:C48)</f>
        <v>301.04000000000008</v>
      </c>
      <c r="D49" s="69">
        <f t="shared" si="9"/>
        <v>301.04000000000008</v>
      </c>
      <c r="E49" s="69">
        <f t="shared" si="9"/>
        <v>301.04000000000008</v>
      </c>
      <c r="F49" s="69">
        <f t="shared" si="9"/>
        <v>300.24000000000007</v>
      </c>
      <c r="G49" s="69">
        <f t="shared" si="9"/>
        <v>300.24000000000007</v>
      </c>
      <c r="H49" s="69">
        <f t="shared" si="9"/>
        <v>300.24000000000007</v>
      </c>
      <c r="I49" s="69">
        <f t="shared" si="9"/>
        <v>300.24000000000007</v>
      </c>
      <c r="J49" s="69">
        <f t="shared" si="9"/>
        <v>300.24000000000007</v>
      </c>
      <c r="K49" s="69">
        <f t="shared" si="9"/>
        <v>299.54000000000002</v>
      </c>
      <c r="L49" s="69">
        <f t="shared" si="9"/>
        <v>294.23999999999995</v>
      </c>
      <c r="M49" s="69">
        <f t="shared" si="9"/>
        <v>269.64000000000004</v>
      </c>
      <c r="N49" s="69">
        <f t="shared" si="9"/>
        <v>257.54000000000002</v>
      </c>
      <c r="O49" s="69">
        <f t="shared" si="9"/>
        <v>274.04000000000002</v>
      </c>
      <c r="P49" s="69">
        <f t="shared" si="9"/>
        <v>277.04000000000002</v>
      </c>
      <c r="Q49" s="69">
        <f t="shared" si="9"/>
        <v>277.64</v>
      </c>
      <c r="R49" s="69">
        <f t="shared" si="9"/>
        <v>278.93999999999994</v>
      </c>
      <c r="S49" s="69">
        <f t="shared" si="9"/>
        <v>276.53999999999996</v>
      </c>
      <c r="T49" s="69">
        <f t="shared" si="9"/>
        <v>281.83999999999997</v>
      </c>
      <c r="U49" s="69">
        <f t="shared" si="9"/>
        <v>283.64</v>
      </c>
      <c r="V49" s="69">
        <f t="shared" si="9"/>
        <v>283.83999999999997</v>
      </c>
      <c r="W49" s="69">
        <f t="shared" si="9"/>
        <v>302.33999999999997</v>
      </c>
      <c r="X49" s="69">
        <f t="shared" si="9"/>
        <v>308.53999999999996</v>
      </c>
      <c r="Y49" s="69">
        <f t="shared" si="9"/>
        <v>308.94000000000005</v>
      </c>
      <c r="Z49" s="69">
        <f t="shared" si="9"/>
        <v>309.24</v>
      </c>
      <c r="AA49" s="69">
        <f t="shared" si="9"/>
        <v>309.34000000000003</v>
      </c>
      <c r="AB49" s="69">
        <f t="shared" si="9"/>
        <v>309.34000000000003</v>
      </c>
      <c r="AC49" s="69">
        <f t="shared" si="9"/>
        <v>303.34000000000003</v>
      </c>
      <c r="AD49" s="69">
        <f t="shared" si="9"/>
        <v>300.33999999999997</v>
      </c>
      <c r="AE49" s="69">
        <f t="shared" si="9"/>
        <v>298.73999999999995</v>
      </c>
      <c r="AF49" s="69">
        <f t="shared" si="9"/>
        <v>299.14000000000004</v>
      </c>
      <c r="AG49" s="74">
        <f t="shared" si="9"/>
        <v>489.91</v>
      </c>
      <c r="AH49" s="52">
        <f t="shared" si="2"/>
        <v>309.34000000000003</v>
      </c>
      <c r="AI49" s="53">
        <f t="shared" si="3"/>
        <v>257.54000000000002</v>
      </c>
      <c r="AK49" s="54"/>
    </row>
    <row r="50" spans="1:37" x14ac:dyDescent="0.25">
      <c r="A50" s="55" t="s">
        <v>51</v>
      </c>
      <c r="B50" s="49">
        <v>59</v>
      </c>
      <c r="C50" s="56">
        <v>55</v>
      </c>
      <c r="D50" s="56">
        <v>50</v>
      </c>
      <c r="E50" s="56">
        <v>55</v>
      </c>
      <c r="F50" s="56">
        <v>50</v>
      </c>
      <c r="G50" s="56">
        <v>50</v>
      </c>
      <c r="H50" s="56">
        <v>55</v>
      </c>
      <c r="I50" s="56">
        <v>59.2</v>
      </c>
      <c r="J50" s="56">
        <v>59.8</v>
      </c>
      <c r="K50" s="56">
        <v>59.8</v>
      </c>
      <c r="L50" s="75">
        <v>59.8</v>
      </c>
      <c r="M50" s="75">
        <v>59.3</v>
      </c>
      <c r="N50" s="75">
        <v>59.1</v>
      </c>
      <c r="O50" s="75">
        <v>59.2</v>
      </c>
      <c r="P50" s="49">
        <v>55</v>
      </c>
      <c r="Q50" s="49">
        <v>60</v>
      </c>
      <c r="R50" s="49">
        <v>60</v>
      </c>
      <c r="S50" s="49">
        <v>59.5</v>
      </c>
      <c r="T50" s="49">
        <v>29.7</v>
      </c>
      <c r="U50" s="49">
        <v>59.7</v>
      </c>
      <c r="V50" s="49">
        <v>59.7</v>
      </c>
      <c r="W50" s="49">
        <v>59.6</v>
      </c>
      <c r="X50" s="49">
        <v>59.4</v>
      </c>
      <c r="Y50" s="49">
        <v>59.7</v>
      </c>
      <c r="Z50" s="49">
        <v>59.7</v>
      </c>
      <c r="AA50" s="49">
        <v>59.4</v>
      </c>
      <c r="AB50" s="49">
        <v>59.4</v>
      </c>
      <c r="AC50" s="49">
        <v>59.4</v>
      </c>
      <c r="AD50" s="49">
        <v>59.7</v>
      </c>
      <c r="AE50" s="49">
        <v>59.7</v>
      </c>
      <c r="AF50" s="49">
        <v>59.7</v>
      </c>
      <c r="AG50" s="57">
        <v>60</v>
      </c>
      <c r="AH50" s="52">
        <f t="shared" si="2"/>
        <v>60</v>
      </c>
      <c r="AI50" s="53">
        <f t="shared" si="3"/>
        <v>29.7</v>
      </c>
      <c r="AK50" s="54"/>
    </row>
    <row r="51" spans="1:37" x14ac:dyDescent="0.25">
      <c r="A51" s="58" t="s">
        <v>52</v>
      </c>
      <c r="B51" s="70">
        <v>28.5</v>
      </c>
      <c r="C51" s="56">
        <v>24.8</v>
      </c>
      <c r="D51" s="56">
        <v>23.6</v>
      </c>
      <c r="E51" s="56">
        <v>23.6</v>
      </c>
      <c r="F51" s="56">
        <v>22.6</v>
      </c>
      <c r="G51" s="56">
        <v>22.6</v>
      </c>
      <c r="H51" s="56">
        <v>22</v>
      </c>
      <c r="I51" s="56">
        <v>28.1</v>
      </c>
      <c r="J51" s="56">
        <v>29.1</v>
      </c>
      <c r="K51" s="56">
        <v>29.1</v>
      </c>
      <c r="L51" s="75">
        <v>28.7</v>
      </c>
      <c r="M51" s="75">
        <v>27.9</v>
      </c>
      <c r="N51" s="75">
        <v>28.7</v>
      </c>
      <c r="O51" s="75">
        <v>27.8</v>
      </c>
      <c r="P51" s="70">
        <v>23</v>
      </c>
      <c r="Q51" s="70">
        <v>28</v>
      </c>
      <c r="R51" s="70">
        <v>28.3</v>
      </c>
      <c r="S51" s="70">
        <v>28.3</v>
      </c>
      <c r="T51" s="70">
        <v>17.899999999999999</v>
      </c>
      <c r="U51" s="70">
        <v>28.4</v>
      </c>
      <c r="V51" s="70">
        <v>28.4</v>
      </c>
      <c r="W51" s="70">
        <v>28.4</v>
      </c>
      <c r="X51" s="70">
        <v>27.6</v>
      </c>
      <c r="Y51" s="70">
        <v>28</v>
      </c>
      <c r="Z51" s="70">
        <v>28</v>
      </c>
      <c r="AA51" s="70">
        <v>28.7</v>
      </c>
      <c r="AB51" s="70">
        <v>28.7</v>
      </c>
      <c r="AC51" s="70">
        <v>28.7</v>
      </c>
      <c r="AD51" s="70">
        <v>28.5</v>
      </c>
      <c r="AE51" s="70">
        <v>28.5</v>
      </c>
      <c r="AF51" s="70">
        <v>28.5</v>
      </c>
      <c r="AG51" s="59">
        <v>32</v>
      </c>
      <c r="AH51" s="52">
        <f t="shared" si="2"/>
        <v>29.1</v>
      </c>
      <c r="AI51" s="53">
        <f t="shared" si="3"/>
        <v>17.899999999999999</v>
      </c>
      <c r="AK51" s="54"/>
    </row>
    <row r="52" spans="1:37" ht="15.75" thickBot="1" x14ac:dyDescent="0.3">
      <c r="A52" s="72" t="s">
        <v>53</v>
      </c>
      <c r="B52" s="77">
        <v>10.4</v>
      </c>
      <c r="C52" s="71">
        <v>9</v>
      </c>
      <c r="D52" s="71">
        <v>9</v>
      </c>
      <c r="E52" s="71">
        <v>9</v>
      </c>
      <c r="F52" s="71">
        <v>9</v>
      </c>
      <c r="G52" s="71">
        <v>9</v>
      </c>
      <c r="H52" s="71">
        <v>9</v>
      </c>
      <c r="I52" s="71">
        <v>10.199999999999999</v>
      </c>
      <c r="J52" s="71">
        <v>11</v>
      </c>
      <c r="K52" s="71">
        <v>11</v>
      </c>
      <c r="L52" s="76">
        <v>10.5</v>
      </c>
      <c r="M52" s="76">
        <v>10.199999999999999</v>
      </c>
      <c r="N52" s="76">
        <v>10.5</v>
      </c>
      <c r="O52" s="76">
        <v>10.1</v>
      </c>
      <c r="P52" s="77">
        <v>7</v>
      </c>
      <c r="Q52" s="77">
        <v>10.3</v>
      </c>
      <c r="R52" s="77">
        <v>10.3</v>
      </c>
      <c r="S52" s="77">
        <v>10.3</v>
      </c>
      <c r="T52" s="77">
        <v>6.5</v>
      </c>
      <c r="U52" s="77">
        <v>10.4</v>
      </c>
      <c r="V52" s="77">
        <v>10.4</v>
      </c>
      <c r="W52" s="77">
        <v>10.4</v>
      </c>
      <c r="X52" s="77">
        <v>10.4</v>
      </c>
      <c r="Y52" s="77">
        <v>10.199999999999999</v>
      </c>
      <c r="Z52" s="77">
        <v>10.5</v>
      </c>
      <c r="AA52" s="77">
        <v>10.5</v>
      </c>
      <c r="AB52" s="77">
        <v>10.5</v>
      </c>
      <c r="AC52" s="77">
        <v>10.5</v>
      </c>
      <c r="AD52" s="77">
        <v>10.4</v>
      </c>
      <c r="AE52" s="77">
        <v>10.4</v>
      </c>
      <c r="AF52" s="77">
        <v>10.4</v>
      </c>
      <c r="AG52" s="78">
        <v>14</v>
      </c>
      <c r="AH52" s="52">
        <f t="shared" si="2"/>
        <v>11</v>
      </c>
      <c r="AI52" s="53">
        <f t="shared" si="3"/>
        <v>6.5</v>
      </c>
      <c r="AK52" s="54"/>
    </row>
    <row r="53" spans="1:37" ht="15.75" thickBot="1" x14ac:dyDescent="0.3">
      <c r="A53" s="68" t="s">
        <v>54</v>
      </c>
      <c r="B53" s="69">
        <f t="shared" ref="B53" si="10">SUM(B50:B52)</f>
        <v>97.9</v>
      </c>
      <c r="C53" s="69">
        <f t="shared" ref="C53:AF53" si="11">SUM(C50:C52)</f>
        <v>88.8</v>
      </c>
      <c r="D53" s="69">
        <f t="shared" si="11"/>
        <v>82.6</v>
      </c>
      <c r="E53" s="69">
        <f t="shared" si="11"/>
        <v>87.6</v>
      </c>
      <c r="F53" s="69">
        <f t="shared" si="11"/>
        <v>81.599999999999994</v>
      </c>
      <c r="G53" s="69">
        <f t="shared" si="11"/>
        <v>81.599999999999994</v>
      </c>
      <c r="H53" s="69">
        <f t="shared" si="11"/>
        <v>86</v>
      </c>
      <c r="I53" s="69">
        <f t="shared" si="11"/>
        <v>97.500000000000014</v>
      </c>
      <c r="J53" s="69">
        <f t="shared" si="11"/>
        <v>99.9</v>
      </c>
      <c r="K53" s="69">
        <f t="shared" si="11"/>
        <v>99.9</v>
      </c>
      <c r="L53" s="69">
        <f t="shared" si="11"/>
        <v>99</v>
      </c>
      <c r="M53" s="69">
        <f t="shared" si="11"/>
        <v>97.399999999999991</v>
      </c>
      <c r="N53" s="69">
        <f t="shared" si="11"/>
        <v>98.3</v>
      </c>
      <c r="O53" s="69">
        <f t="shared" si="11"/>
        <v>97.1</v>
      </c>
      <c r="P53" s="69">
        <f t="shared" si="11"/>
        <v>85</v>
      </c>
      <c r="Q53" s="69">
        <f t="shared" si="11"/>
        <v>98.3</v>
      </c>
      <c r="R53" s="69">
        <f t="shared" si="11"/>
        <v>98.6</v>
      </c>
      <c r="S53" s="69">
        <f t="shared" si="11"/>
        <v>98.1</v>
      </c>
      <c r="T53" s="69">
        <f t="shared" si="11"/>
        <v>54.099999999999994</v>
      </c>
      <c r="U53" s="69">
        <f t="shared" si="11"/>
        <v>98.5</v>
      </c>
      <c r="V53" s="69">
        <f t="shared" si="11"/>
        <v>98.5</v>
      </c>
      <c r="W53" s="69">
        <f t="shared" si="11"/>
        <v>98.4</v>
      </c>
      <c r="X53" s="69">
        <f t="shared" si="11"/>
        <v>97.4</v>
      </c>
      <c r="Y53" s="69">
        <f t="shared" si="11"/>
        <v>97.9</v>
      </c>
      <c r="Z53" s="69">
        <f t="shared" si="11"/>
        <v>98.2</v>
      </c>
      <c r="AA53" s="69">
        <f t="shared" si="11"/>
        <v>98.6</v>
      </c>
      <c r="AB53" s="69">
        <f t="shared" si="11"/>
        <v>98.6</v>
      </c>
      <c r="AC53" s="69">
        <f t="shared" si="11"/>
        <v>98.6</v>
      </c>
      <c r="AD53" s="69">
        <f t="shared" si="11"/>
        <v>98.600000000000009</v>
      </c>
      <c r="AE53" s="69">
        <f t="shared" si="11"/>
        <v>98.600000000000009</v>
      </c>
      <c r="AF53" s="69">
        <f t="shared" si="11"/>
        <v>98.600000000000009</v>
      </c>
      <c r="AG53" s="74">
        <f>SUM(AG50:AG52)</f>
        <v>106</v>
      </c>
      <c r="AH53" s="52">
        <f t="shared" si="2"/>
        <v>99.9</v>
      </c>
      <c r="AI53" s="53">
        <f t="shared" si="3"/>
        <v>54.099999999999994</v>
      </c>
      <c r="AK53" s="54"/>
    </row>
    <row r="54" spans="1:37" x14ac:dyDescent="0.25">
      <c r="A54" s="55" t="s">
        <v>55</v>
      </c>
      <c r="B54" s="49">
        <v>65.5</v>
      </c>
      <c r="C54" s="49">
        <v>61</v>
      </c>
      <c r="D54" s="49">
        <v>55</v>
      </c>
      <c r="E54" s="49">
        <v>53</v>
      </c>
      <c r="F54" s="49">
        <v>51</v>
      </c>
      <c r="G54" s="49">
        <v>49.4</v>
      </c>
      <c r="H54" s="49">
        <v>46</v>
      </c>
      <c r="I54" s="49">
        <v>45</v>
      </c>
      <c r="J54" s="49">
        <v>40</v>
      </c>
      <c r="K54" s="49">
        <v>58</v>
      </c>
      <c r="L54" s="49">
        <v>66.78</v>
      </c>
      <c r="M54" s="49">
        <v>58</v>
      </c>
      <c r="N54" s="49">
        <v>59</v>
      </c>
      <c r="O54" s="49">
        <v>66</v>
      </c>
      <c r="P54" s="49">
        <v>65</v>
      </c>
      <c r="Q54" s="49">
        <v>64</v>
      </c>
      <c r="R54" s="49">
        <v>63.7</v>
      </c>
      <c r="S54" s="49">
        <v>63.7</v>
      </c>
      <c r="T54" s="49">
        <v>52.1</v>
      </c>
      <c r="U54" s="49">
        <v>52.1</v>
      </c>
      <c r="V54" s="49">
        <v>60</v>
      </c>
      <c r="W54" s="49">
        <v>63.4</v>
      </c>
      <c r="X54" s="49">
        <v>59.5</v>
      </c>
      <c r="Y54" s="49">
        <v>57.8</v>
      </c>
      <c r="Z54" s="49">
        <v>63.6</v>
      </c>
      <c r="AA54" s="49">
        <v>63.6</v>
      </c>
      <c r="AB54" s="49">
        <v>66.599999999999994</v>
      </c>
      <c r="AC54" s="49">
        <v>63.6</v>
      </c>
      <c r="AD54" s="49">
        <v>67.5</v>
      </c>
      <c r="AE54" s="49">
        <v>64.400000000000006</v>
      </c>
      <c r="AF54" s="49">
        <v>50.49</v>
      </c>
      <c r="AG54" s="57"/>
      <c r="AH54" s="52">
        <f t="shared" si="2"/>
        <v>67.5</v>
      </c>
      <c r="AI54" s="53">
        <f t="shared" si="3"/>
        <v>40</v>
      </c>
      <c r="AK54" s="54"/>
    </row>
    <row r="55" spans="1:37" x14ac:dyDescent="0.25">
      <c r="A55" s="58" t="s">
        <v>56</v>
      </c>
      <c r="B55" s="70">
        <v>0</v>
      </c>
      <c r="C55" s="70">
        <v>36</v>
      </c>
      <c r="D55" s="70">
        <v>35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  <c r="W55" s="49">
        <v>0</v>
      </c>
      <c r="X55" s="79">
        <v>0</v>
      </c>
      <c r="Y55" s="79">
        <v>0</v>
      </c>
      <c r="Z55" s="79">
        <v>0</v>
      </c>
      <c r="AA55" s="70">
        <v>51.9</v>
      </c>
      <c r="AB55" s="70">
        <v>51.9</v>
      </c>
      <c r="AC55" s="70">
        <v>37.700000000000003</v>
      </c>
      <c r="AD55" s="70">
        <v>14.6</v>
      </c>
      <c r="AE55" s="70">
        <v>0</v>
      </c>
      <c r="AF55" s="70">
        <v>0</v>
      </c>
      <c r="AG55" s="59"/>
      <c r="AH55" s="52">
        <f t="shared" si="2"/>
        <v>51.9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145</v>
      </c>
      <c r="C56" s="70">
        <v>140</v>
      </c>
      <c r="D56" s="70">
        <v>140</v>
      </c>
      <c r="E56" s="70">
        <v>120</v>
      </c>
      <c r="F56" s="70">
        <v>110</v>
      </c>
      <c r="G56" s="49">
        <v>96</v>
      </c>
      <c r="H56" s="49">
        <v>101</v>
      </c>
      <c r="I56" s="49">
        <v>100</v>
      </c>
      <c r="J56" s="49">
        <v>116</v>
      </c>
      <c r="K56" s="49">
        <v>118</v>
      </c>
      <c r="L56" s="70">
        <v>187</v>
      </c>
      <c r="M56" s="70">
        <v>200</v>
      </c>
      <c r="N56" s="70">
        <v>204</v>
      </c>
      <c r="O56" s="70">
        <v>195</v>
      </c>
      <c r="P56" s="70">
        <v>183</v>
      </c>
      <c r="Q56" s="70">
        <v>232</v>
      </c>
      <c r="R56" s="70">
        <v>183</v>
      </c>
      <c r="S56" s="70">
        <v>180</v>
      </c>
      <c r="T56" s="70">
        <v>196</v>
      </c>
      <c r="U56" s="70">
        <v>192</v>
      </c>
      <c r="V56" s="70">
        <v>184</v>
      </c>
      <c r="W56" s="70">
        <v>143</v>
      </c>
      <c r="X56" s="80">
        <v>190</v>
      </c>
      <c r="Y56" s="80">
        <v>175</v>
      </c>
      <c r="Z56" s="80">
        <v>240</v>
      </c>
      <c r="AA56" s="70">
        <v>240</v>
      </c>
      <c r="AB56" s="70">
        <v>240</v>
      </c>
      <c r="AC56" s="70">
        <v>235</v>
      </c>
      <c r="AD56" s="70">
        <v>166</v>
      </c>
      <c r="AE56" s="70">
        <v>120</v>
      </c>
      <c r="AF56" s="70">
        <v>95</v>
      </c>
      <c r="AG56" s="81"/>
      <c r="AH56" s="52">
        <f t="shared" si="2"/>
        <v>240</v>
      </c>
      <c r="AI56" s="53">
        <f t="shared" si="3"/>
        <v>95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58" t="s">
        <v>59</v>
      </c>
      <c r="B58" s="49">
        <v>71.7</v>
      </c>
      <c r="C58" s="82">
        <v>70.099999999999994</v>
      </c>
      <c r="D58" s="82">
        <v>75</v>
      </c>
      <c r="E58" s="82">
        <v>73</v>
      </c>
      <c r="F58" s="82">
        <v>71</v>
      </c>
      <c r="G58" s="82">
        <v>70.5</v>
      </c>
      <c r="H58" s="82">
        <v>60</v>
      </c>
      <c r="I58" s="82">
        <v>64.400000000000006</v>
      </c>
      <c r="J58" s="82">
        <v>56.7</v>
      </c>
      <c r="K58" s="82">
        <v>64.3</v>
      </c>
      <c r="L58" s="49">
        <v>64.900000000000006</v>
      </c>
      <c r="M58" s="49">
        <v>65.099999999999994</v>
      </c>
      <c r="N58" s="49">
        <v>63.8</v>
      </c>
      <c r="O58" s="49">
        <v>63.5</v>
      </c>
      <c r="P58" s="49">
        <v>69.900000000000006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70">
        <v>0</v>
      </c>
      <c r="Y58" s="70">
        <v>0</v>
      </c>
      <c r="Z58" s="70">
        <v>0</v>
      </c>
      <c r="AA58" s="49">
        <v>59.5</v>
      </c>
      <c r="AB58" s="49">
        <v>69.7</v>
      </c>
      <c r="AC58" s="49">
        <v>69.7</v>
      </c>
      <c r="AD58" s="49">
        <v>77.2</v>
      </c>
      <c r="AE58" s="49">
        <v>75.2</v>
      </c>
      <c r="AF58" s="49">
        <v>75.099999999999994</v>
      </c>
      <c r="AG58" s="81"/>
      <c r="AH58" s="52">
        <f t="shared" si="2"/>
        <v>77.2</v>
      </c>
      <c r="AI58" s="53">
        <f t="shared" si="3"/>
        <v>0</v>
      </c>
      <c r="AK58" s="54"/>
    </row>
    <row r="59" spans="1:37" x14ac:dyDescent="0.25">
      <c r="A59" s="58" t="s">
        <v>60</v>
      </c>
      <c r="B59" s="83">
        <v>10</v>
      </c>
      <c r="C59" s="70">
        <v>10</v>
      </c>
      <c r="D59" s="70">
        <v>8.6999999999999993</v>
      </c>
      <c r="E59" s="70">
        <v>7.3</v>
      </c>
      <c r="F59" s="70">
        <v>7.3</v>
      </c>
      <c r="G59" s="70">
        <v>8.5</v>
      </c>
      <c r="H59" s="70">
        <v>8.5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70">
        <v>0</v>
      </c>
      <c r="Y59" s="70">
        <v>0</v>
      </c>
      <c r="Z59" s="70">
        <v>0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3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49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70">
        <v>0</v>
      </c>
      <c r="Y60" s="70">
        <v>0</v>
      </c>
      <c r="Z60" s="70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70">
        <v>0</v>
      </c>
      <c r="Y61" s="70">
        <v>0</v>
      </c>
      <c r="Z61" s="70">
        <v>0</v>
      </c>
      <c r="AA61" s="82">
        <v>0</v>
      </c>
      <c r="AB61" s="82">
        <v>0</v>
      </c>
      <c r="AC61" s="82">
        <v>10</v>
      </c>
      <c r="AD61" s="82">
        <v>10</v>
      </c>
      <c r="AE61" s="82">
        <v>10</v>
      </c>
      <c r="AF61" s="82">
        <v>10</v>
      </c>
      <c r="AG61" s="81"/>
      <c r="AH61" s="52">
        <f t="shared" si="2"/>
        <v>10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70">
        <v>0</v>
      </c>
      <c r="Y62" s="70">
        <v>0</v>
      </c>
      <c r="Z62" s="70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70">
        <v>0</v>
      </c>
      <c r="M63" s="85">
        <v>0</v>
      </c>
      <c r="N63" s="85">
        <v>0</v>
      </c>
      <c r="O63" s="85">
        <v>0</v>
      </c>
      <c r="P63" s="85">
        <v>0</v>
      </c>
      <c r="Q63" s="85" t="s">
        <v>260</v>
      </c>
      <c r="R63" s="85" t="s">
        <v>260</v>
      </c>
      <c r="S63" s="85" t="s">
        <v>260</v>
      </c>
      <c r="T63" s="85" t="s">
        <v>260</v>
      </c>
      <c r="U63" s="85" t="s">
        <v>260</v>
      </c>
      <c r="V63" s="85" t="s">
        <v>260</v>
      </c>
      <c r="W63" s="85" t="s">
        <v>260</v>
      </c>
      <c r="X63" s="70">
        <v>0</v>
      </c>
      <c r="Y63" s="70">
        <v>0</v>
      </c>
      <c r="Z63" s="70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5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" si="12">SUM(B54:B64)</f>
        <v>292.2</v>
      </c>
      <c r="C65" s="69">
        <f t="shared" ref="C65:AF65" si="13">SUM(C54:C64)</f>
        <v>317.10000000000002</v>
      </c>
      <c r="D65" s="69">
        <f t="shared" si="13"/>
        <v>313.7</v>
      </c>
      <c r="E65" s="69">
        <f t="shared" si="13"/>
        <v>253.3</v>
      </c>
      <c r="F65" s="69">
        <f t="shared" si="13"/>
        <v>239.3</v>
      </c>
      <c r="G65" s="69">
        <f t="shared" si="13"/>
        <v>224.4</v>
      </c>
      <c r="H65" s="69">
        <f t="shared" si="13"/>
        <v>215.5</v>
      </c>
      <c r="I65" s="69">
        <f t="shared" si="13"/>
        <v>209.4</v>
      </c>
      <c r="J65" s="69">
        <f t="shared" si="13"/>
        <v>212.7</v>
      </c>
      <c r="K65" s="69">
        <f t="shared" si="13"/>
        <v>240.3</v>
      </c>
      <c r="L65" s="69">
        <f t="shared" si="13"/>
        <v>318.68</v>
      </c>
      <c r="M65" s="69">
        <f t="shared" si="13"/>
        <v>323.10000000000002</v>
      </c>
      <c r="N65" s="69">
        <f t="shared" si="13"/>
        <v>326.8</v>
      </c>
      <c r="O65" s="69">
        <f t="shared" si="13"/>
        <v>324.5</v>
      </c>
      <c r="P65" s="69">
        <f t="shared" si="13"/>
        <v>317.89999999999998</v>
      </c>
      <c r="Q65" s="69">
        <f t="shared" si="13"/>
        <v>296</v>
      </c>
      <c r="R65" s="69">
        <f>SUM(R54:R64)</f>
        <v>246.7</v>
      </c>
      <c r="S65" s="69">
        <f>SUM(S54:S64)</f>
        <v>243.7</v>
      </c>
      <c r="T65" s="69">
        <f t="shared" si="13"/>
        <v>248.1</v>
      </c>
      <c r="U65" s="69">
        <f t="shared" si="13"/>
        <v>244.1</v>
      </c>
      <c r="V65" s="69">
        <f t="shared" si="13"/>
        <v>244</v>
      </c>
      <c r="W65" s="69">
        <f t="shared" si="13"/>
        <v>206.4</v>
      </c>
      <c r="X65" s="69">
        <f t="shared" si="13"/>
        <v>249.5</v>
      </c>
      <c r="Y65" s="69">
        <f t="shared" si="13"/>
        <v>232.8</v>
      </c>
      <c r="Z65" s="69">
        <f t="shared" si="13"/>
        <v>303.60000000000002</v>
      </c>
      <c r="AA65" s="69">
        <f t="shared" si="13"/>
        <v>425</v>
      </c>
      <c r="AB65" s="69">
        <f t="shared" si="13"/>
        <v>438.2</v>
      </c>
      <c r="AC65" s="69">
        <f t="shared" si="13"/>
        <v>426</v>
      </c>
      <c r="AD65" s="69">
        <f t="shared" si="13"/>
        <v>345.3</v>
      </c>
      <c r="AE65" s="69">
        <f t="shared" si="13"/>
        <v>279.60000000000002</v>
      </c>
      <c r="AF65" s="69">
        <f t="shared" si="13"/>
        <v>240.59</v>
      </c>
      <c r="AG65" s="74">
        <f>SUM(AG54:AG64)</f>
        <v>0</v>
      </c>
      <c r="AH65" s="52">
        <f t="shared" si="2"/>
        <v>438.2</v>
      </c>
      <c r="AI65" s="53">
        <f t="shared" si="3"/>
        <v>206.4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5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" si="14">SUM(B66:B68)</f>
        <v>0</v>
      </c>
      <c r="C69" s="69">
        <f t="shared" ref="C69:AF69" si="15">SUM(C66:C68)</f>
        <v>0</v>
      </c>
      <c r="D69" s="69">
        <f t="shared" si="15"/>
        <v>0</v>
      </c>
      <c r="E69" s="69">
        <f t="shared" si="15"/>
        <v>0</v>
      </c>
      <c r="F69" s="69">
        <f t="shared" si="15"/>
        <v>0</v>
      </c>
      <c r="G69" s="69">
        <f t="shared" si="15"/>
        <v>0</v>
      </c>
      <c r="H69" s="69">
        <f t="shared" si="15"/>
        <v>0</v>
      </c>
      <c r="I69" s="69">
        <f t="shared" si="15"/>
        <v>0</v>
      </c>
      <c r="J69" s="69">
        <f t="shared" si="15"/>
        <v>0</v>
      </c>
      <c r="K69" s="69">
        <f t="shared" si="15"/>
        <v>0</v>
      </c>
      <c r="L69" s="69">
        <f t="shared" si="15"/>
        <v>0</v>
      </c>
      <c r="M69" s="69">
        <f t="shared" si="15"/>
        <v>0</v>
      </c>
      <c r="N69" s="69">
        <f t="shared" si="15"/>
        <v>0</v>
      </c>
      <c r="O69" s="69">
        <f t="shared" si="15"/>
        <v>0</v>
      </c>
      <c r="P69" s="69">
        <f t="shared" si="15"/>
        <v>0</v>
      </c>
      <c r="Q69" s="69">
        <f t="shared" si="15"/>
        <v>0</v>
      </c>
      <c r="R69" s="69">
        <f t="shared" si="15"/>
        <v>0</v>
      </c>
      <c r="S69" s="69">
        <f t="shared" si="15"/>
        <v>0</v>
      </c>
      <c r="T69" s="69">
        <f t="shared" si="15"/>
        <v>0</v>
      </c>
      <c r="U69" s="69">
        <f t="shared" si="15"/>
        <v>0</v>
      </c>
      <c r="V69" s="69">
        <f t="shared" si="15"/>
        <v>0</v>
      </c>
      <c r="W69" s="69">
        <f t="shared" si="15"/>
        <v>0</v>
      </c>
      <c r="X69" s="69">
        <f t="shared" si="15"/>
        <v>0</v>
      </c>
      <c r="Y69" s="69">
        <f t="shared" si="15"/>
        <v>0</v>
      </c>
      <c r="Z69" s="69">
        <f t="shared" si="15"/>
        <v>0</v>
      </c>
      <c r="AA69" s="69">
        <f t="shared" si="15"/>
        <v>0</v>
      </c>
      <c r="AB69" s="69">
        <f t="shared" si="15"/>
        <v>0</v>
      </c>
      <c r="AC69" s="69">
        <f t="shared" si="15"/>
        <v>0</v>
      </c>
      <c r="AD69" s="69">
        <f t="shared" si="15"/>
        <v>0</v>
      </c>
      <c r="AE69" s="69">
        <f t="shared" si="15"/>
        <v>0</v>
      </c>
      <c r="AF69" s="69">
        <f t="shared" si="15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" si="16">B69+B65+B53+B49+B35+B70</f>
        <v>1173.1399999999999</v>
      </c>
      <c r="C71" s="91">
        <f t="shared" ref="C71:AG71" si="17">C69+C65+C53+C49+C35+C70</f>
        <v>1176.6400000000001</v>
      </c>
      <c r="D71" s="91">
        <f t="shared" si="17"/>
        <v>1170.74</v>
      </c>
      <c r="E71" s="91">
        <f t="shared" si="17"/>
        <v>1115.3400000000001</v>
      </c>
      <c r="F71" s="91">
        <f t="shared" si="17"/>
        <v>1094.54</v>
      </c>
      <c r="G71" s="91">
        <f t="shared" si="17"/>
        <v>1079.8399999999999</v>
      </c>
      <c r="H71" s="91">
        <f t="shared" si="17"/>
        <v>1075.3399999999999</v>
      </c>
      <c r="I71" s="91">
        <f t="shared" si="17"/>
        <v>1080.74</v>
      </c>
      <c r="J71" s="91">
        <f t="shared" si="17"/>
        <v>1086.44</v>
      </c>
      <c r="K71" s="91">
        <f t="shared" si="17"/>
        <v>1113.3399999999999</v>
      </c>
      <c r="L71" s="91">
        <f t="shared" si="17"/>
        <v>1159.52</v>
      </c>
      <c r="M71" s="91">
        <f t="shared" si="17"/>
        <v>1146.6400000000001</v>
      </c>
      <c r="N71" s="91">
        <f t="shared" si="17"/>
        <v>1161.1400000000001</v>
      </c>
      <c r="O71" s="91">
        <f t="shared" si="17"/>
        <v>1175.6400000000001</v>
      </c>
      <c r="P71" s="91">
        <f t="shared" si="17"/>
        <v>1161.1400000000001</v>
      </c>
      <c r="Q71" s="91">
        <f t="shared" si="17"/>
        <v>1153.3400000000001</v>
      </c>
      <c r="R71" s="91">
        <f t="shared" si="17"/>
        <v>1110.2399999999998</v>
      </c>
      <c r="S71" s="91">
        <f t="shared" si="17"/>
        <v>1105.04</v>
      </c>
      <c r="T71" s="91">
        <f t="shared" si="17"/>
        <v>1070.94</v>
      </c>
      <c r="U71" s="91">
        <f t="shared" si="17"/>
        <v>1078.94</v>
      </c>
      <c r="V71" s="91">
        <f t="shared" si="17"/>
        <v>1079.2399999999998</v>
      </c>
      <c r="W71" s="91">
        <f t="shared" si="17"/>
        <v>1060.54</v>
      </c>
      <c r="X71" s="91">
        <f t="shared" si="17"/>
        <v>1108.94</v>
      </c>
      <c r="Y71" s="91">
        <f t="shared" si="17"/>
        <v>1111.3400000000001</v>
      </c>
      <c r="Z71" s="91">
        <f t="shared" si="17"/>
        <v>1201.3399999999999</v>
      </c>
      <c r="AA71" s="91">
        <f t="shared" si="17"/>
        <v>1323.24</v>
      </c>
      <c r="AB71" s="91">
        <f t="shared" si="17"/>
        <v>1336.44</v>
      </c>
      <c r="AC71" s="91">
        <f t="shared" si="17"/>
        <v>1306.04</v>
      </c>
      <c r="AD71" s="91">
        <f t="shared" si="17"/>
        <v>1220.74</v>
      </c>
      <c r="AE71" s="91">
        <f t="shared" si="17"/>
        <v>1152.3400000000001</v>
      </c>
      <c r="AF71" s="91">
        <f t="shared" si="17"/>
        <v>1113.1300000000001</v>
      </c>
      <c r="AG71" s="74">
        <f t="shared" si="17"/>
        <v>1938.71</v>
      </c>
      <c r="AH71" s="52">
        <f t="shared" si="2"/>
        <v>1336.44</v>
      </c>
      <c r="AI71" s="53">
        <f t="shared" si="3"/>
        <v>1060.54</v>
      </c>
    </row>
    <row r="72" spans="1:37" x14ac:dyDescent="0.25">
      <c r="A72" s="55" t="s">
        <v>73</v>
      </c>
      <c r="B72" s="82">
        <f t="shared" ref="B72" si="18">IF(B57&lt;0,B57*-1,0)</f>
        <v>0</v>
      </c>
      <c r="C72" s="82">
        <f t="shared" ref="C72:Q72" si="19">IF(C57&lt;0,C57*-1,0)</f>
        <v>0</v>
      </c>
      <c r="D72" s="82">
        <f t="shared" si="19"/>
        <v>0</v>
      </c>
      <c r="E72" s="82">
        <f t="shared" si="19"/>
        <v>0</v>
      </c>
      <c r="F72" s="82">
        <f t="shared" si="19"/>
        <v>0</v>
      </c>
      <c r="G72" s="82">
        <f t="shared" si="19"/>
        <v>0</v>
      </c>
      <c r="H72" s="82">
        <f t="shared" si="19"/>
        <v>0</v>
      </c>
      <c r="I72" s="82">
        <f t="shared" si="19"/>
        <v>0</v>
      </c>
      <c r="J72" s="82">
        <f t="shared" si="19"/>
        <v>0</v>
      </c>
      <c r="K72" s="82">
        <f t="shared" si="19"/>
        <v>0</v>
      </c>
      <c r="L72" s="82">
        <f t="shared" si="19"/>
        <v>0</v>
      </c>
      <c r="M72" s="82">
        <f t="shared" si="19"/>
        <v>0</v>
      </c>
      <c r="N72" s="82">
        <f t="shared" si="19"/>
        <v>0</v>
      </c>
      <c r="O72" s="82">
        <f t="shared" si="19"/>
        <v>0</v>
      </c>
      <c r="P72" s="82">
        <f t="shared" si="19"/>
        <v>0</v>
      </c>
      <c r="Q72" s="82">
        <f t="shared" si="19"/>
        <v>0</v>
      </c>
      <c r="R72" s="82">
        <f>IF(R57&lt;0,R57*-1,0)</f>
        <v>0</v>
      </c>
      <c r="S72" s="82">
        <f>IF(S57&lt;0,S57*-1,0)</f>
        <v>0</v>
      </c>
      <c r="T72" s="82">
        <f t="shared" ref="T72:AF72" si="20">IF(T57&lt;0,T57*-1,0)</f>
        <v>0</v>
      </c>
      <c r="U72" s="82">
        <f t="shared" si="20"/>
        <v>0</v>
      </c>
      <c r="V72" s="82">
        <f t="shared" si="20"/>
        <v>0</v>
      </c>
      <c r="W72" s="82">
        <f t="shared" si="20"/>
        <v>0</v>
      </c>
      <c r="X72" s="82">
        <f t="shared" si="20"/>
        <v>0</v>
      </c>
      <c r="Y72" s="82">
        <f t="shared" si="20"/>
        <v>0</v>
      </c>
      <c r="Z72" s="82">
        <f t="shared" si="20"/>
        <v>0</v>
      </c>
      <c r="AA72" s="82">
        <f t="shared" si="20"/>
        <v>0</v>
      </c>
      <c r="AB72" s="82">
        <f t="shared" si="20"/>
        <v>0</v>
      </c>
      <c r="AC72" s="82">
        <f t="shared" si="20"/>
        <v>0</v>
      </c>
      <c r="AD72" s="82">
        <f t="shared" si="20"/>
        <v>0</v>
      </c>
      <c r="AE72" s="82">
        <f t="shared" si="20"/>
        <v>0</v>
      </c>
      <c r="AF72" s="82">
        <f t="shared" si="20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" si="21">IF(B55&lt;0,B55*-1,0)</f>
        <v>0</v>
      </c>
      <c r="C73" s="82">
        <f t="shared" ref="C73:Q73" si="22">IF(C55&lt;0,C55*-1,0)</f>
        <v>0</v>
      </c>
      <c r="D73" s="82">
        <f t="shared" si="22"/>
        <v>0</v>
      </c>
      <c r="E73" s="82">
        <f t="shared" si="22"/>
        <v>0</v>
      </c>
      <c r="F73" s="82">
        <f t="shared" si="22"/>
        <v>0</v>
      </c>
      <c r="G73" s="82">
        <f t="shared" si="22"/>
        <v>0</v>
      </c>
      <c r="H73" s="82">
        <f t="shared" si="22"/>
        <v>0</v>
      </c>
      <c r="I73" s="82">
        <f t="shared" si="22"/>
        <v>0</v>
      </c>
      <c r="J73" s="82">
        <f t="shared" si="22"/>
        <v>0</v>
      </c>
      <c r="K73" s="82">
        <f t="shared" si="22"/>
        <v>0</v>
      </c>
      <c r="L73" s="82">
        <f t="shared" si="22"/>
        <v>0</v>
      </c>
      <c r="M73" s="82">
        <f t="shared" si="22"/>
        <v>0</v>
      </c>
      <c r="N73" s="82">
        <f t="shared" si="22"/>
        <v>0</v>
      </c>
      <c r="O73" s="82">
        <f t="shared" si="22"/>
        <v>0</v>
      </c>
      <c r="P73" s="82">
        <f t="shared" si="22"/>
        <v>0</v>
      </c>
      <c r="Q73" s="82">
        <f t="shared" si="22"/>
        <v>0</v>
      </c>
      <c r="R73" s="82">
        <f>IF(R55&lt;0,R55*-1,0)</f>
        <v>0</v>
      </c>
      <c r="S73" s="82">
        <f>IF(S55&lt;0,S55*-1,0)</f>
        <v>0</v>
      </c>
      <c r="T73" s="82">
        <f t="shared" ref="T73:AF73" si="23">IF(T55&lt;0,T55*-1,0)</f>
        <v>0</v>
      </c>
      <c r="U73" s="82">
        <f t="shared" si="23"/>
        <v>0</v>
      </c>
      <c r="V73" s="82">
        <f t="shared" si="23"/>
        <v>0</v>
      </c>
      <c r="W73" s="82">
        <f t="shared" si="23"/>
        <v>0</v>
      </c>
      <c r="X73" s="82">
        <f t="shared" si="23"/>
        <v>0</v>
      </c>
      <c r="Y73" s="82">
        <f t="shared" si="23"/>
        <v>0</v>
      </c>
      <c r="Z73" s="82">
        <f t="shared" si="23"/>
        <v>0</v>
      </c>
      <c r="AA73" s="82">
        <f t="shared" si="23"/>
        <v>0</v>
      </c>
      <c r="AB73" s="82">
        <f t="shared" si="23"/>
        <v>0</v>
      </c>
      <c r="AC73" s="82">
        <f t="shared" si="23"/>
        <v>0</v>
      </c>
      <c r="AD73" s="82">
        <f t="shared" si="23"/>
        <v>0</v>
      </c>
      <c r="AE73" s="82">
        <f t="shared" si="23"/>
        <v>0</v>
      </c>
      <c r="AF73" s="82">
        <f t="shared" si="23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" si="24">IF(B58&lt;0,B58*-1,0)</f>
        <v>0</v>
      </c>
      <c r="C74" s="82">
        <f t="shared" ref="C74:Q74" si="25">IF(C58&lt;0,C58*-1,0)</f>
        <v>0</v>
      </c>
      <c r="D74" s="82">
        <f t="shared" si="25"/>
        <v>0</v>
      </c>
      <c r="E74" s="82">
        <f t="shared" si="25"/>
        <v>0</v>
      </c>
      <c r="F74" s="82">
        <f t="shared" si="25"/>
        <v>0</v>
      </c>
      <c r="G74" s="82">
        <f t="shared" si="25"/>
        <v>0</v>
      </c>
      <c r="H74" s="82">
        <f t="shared" si="25"/>
        <v>0</v>
      </c>
      <c r="I74" s="82">
        <f t="shared" si="25"/>
        <v>0</v>
      </c>
      <c r="J74" s="82">
        <f t="shared" si="25"/>
        <v>0</v>
      </c>
      <c r="K74" s="82">
        <f t="shared" si="25"/>
        <v>0</v>
      </c>
      <c r="L74" s="82">
        <f t="shared" si="25"/>
        <v>0</v>
      </c>
      <c r="M74" s="82">
        <f t="shared" si="25"/>
        <v>0</v>
      </c>
      <c r="N74" s="82">
        <f t="shared" si="25"/>
        <v>0</v>
      </c>
      <c r="O74" s="82">
        <f t="shared" si="25"/>
        <v>0</v>
      </c>
      <c r="P74" s="82">
        <f t="shared" si="25"/>
        <v>0</v>
      </c>
      <c r="Q74" s="82">
        <f t="shared" si="25"/>
        <v>0</v>
      </c>
      <c r="R74" s="82">
        <f>IF(R58&lt;0,R58*-1,0)</f>
        <v>0</v>
      </c>
      <c r="S74" s="82">
        <f>IF(S58&lt;0,S58*-1,0)</f>
        <v>0</v>
      </c>
      <c r="T74" s="82">
        <f t="shared" ref="T74:AF74" si="26">IF(T58&lt;0,T58*-1,0)</f>
        <v>0</v>
      </c>
      <c r="U74" s="82">
        <f t="shared" si="26"/>
        <v>0</v>
      </c>
      <c r="V74" s="82">
        <f t="shared" si="26"/>
        <v>0</v>
      </c>
      <c r="W74" s="82">
        <f t="shared" si="26"/>
        <v>0</v>
      </c>
      <c r="X74" s="82">
        <f t="shared" si="26"/>
        <v>0</v>
      </c>
      <c r="Y74" s="82">
        <f t="shared" si="26"/>
        <v>0</v>
      </c>
      <c r="Z74" s="82">
        <f t="shared" si="26"/>
        <v>0</v>
      </c>
      <c r="AA74" s="82">
        <f t="shared" si="26"/>
        <v>0</v>
      </c>
      <c r="AB74" s="82">
        <f t="shared" si="26"/>
        <v>0</v>
      </c>
      <c r="AC74" s="82">
        <f t="shared" si="26"/>
        <v>0</v>
      </c>
      <c r="AD74" s="82">
        <f t="shared" si="26"/>
        <v>0</v>
      </c>
      <c r="AE74" s="82">
        <f t="shared" si="26"/>
        <v>0</v>
      </c>
      <c r="AF74" s="82">
        <f t="shared" si="2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 t="shared" ref="B75" si="27">IF(B56&lt;0,B56*-1,0)</f>
        <v>0</v>
      </c>
      <c r="C75" s="82">
        <f t="shared" ref="C75:AF75" si="28">IF(C56&lt;0,C56*-1,0)</f>
        <v>0</v>
      </c>
      <c r="D75" s="82">
        <f t="shared" si="28"/>
        <v>0</v>
      </c>
      <c r="E75" s="82">
        <f t="shared" si="28"/>
        <v>0</v>
      </c>
      <c r="F75" s="82">
        <f t="shared" si="28"/>
        <v>0</v>
      </c>
      <c r="G75" s="82">
        <f t="shared" si="28"/>
        <v>0</v>
      </c>
      <c r="H75" s="82">
        <f t="shared" si="28"/>
        <v>0</v>
      </c>
      <c r="I75" s="82">
        <f t="shared" si="28"/>
        <v>0</v>
      </c>
      <c r="J75" s="82">
        <f t="shared" si="28"/>
        <v>0</v>
      </c>
      <c r="K75" s="82">
        <f t="shared" si="28"/>
        <v>0</v>
      </c>
      <c r="L75" s="82">
        <f t="shared" si="28"/>
        <v>0</v>
      </c>
      <c r="M75" s="82">
        <f t="shared" si="28"/>
        <v>0</v>
      </c>
      <c r="N75" s="82">
        <f t="shared" si="28"/>
        <v>0</v>
      </c>
      <c r="O75" s="82">
        <f t="shared" si="28"/>
        <v>0</v>
      </c>
      <c r="P75" s="82">
        <f t="shared" si="28"/>
        <v>0</v>
      </c>
      <c r="Q75" s="82">
        <f t="shared" si="28"/>
        <v>0</v>
      </c>
      <c r="R75" s="82">
        <f>IF(R56&lt;0,R56*-1,0)</f>
        <v>0</v>
      </c>
      <c r="S75" s="82">
        <f>IF(S56&lt;0,S56*-1,0)</f>
        <v>0</v>
      </c>
      <c r="T75" s="82">
        <f t="shared" si="28"/>
        <v>0</v>
      </c>
      <c r="U75" s="82">
        <f t="shared" si="28"/>
        <v>0</v>
      </c>
      <c r="V75" s="82">
        <f t="shared" si="28"/>
        <v>0</v>
      </c>
      <c r="W75" s="82">
        <f t="shared" si="28"/>
        <v>0</v>
      </c>
      <c r="X75" s="82">
        <f t="shared" si="28"/>
        <v>0</v>
      </c>
      <c r="Y75" s="82">
        <f t="shared" si="28"/>
        <v>0</v>
      </c>
      <c r="Z75" s="82">
        <f t="shared" si="28"/>
        <v>0</v>
      </c>
      <c r="AA75" s="82">
        <f t="shared" si="28"/>
        <v>0</v>
      </c>
      <c r="AB75" s="82">
        <f t="shared" si="28"/>
        <v>0</v>
      </c>
      <c r="AC75" s="82">
        <f t="shared" si="28"/>
        <v>0</v>
      </c>
      <c r="AD75" s="82">
        <f t="shared" si="28"/>
        <v>0</v>
      </c>
      <c r="AE75" s="82">
        <f t="shared" si="28"/>
        <v>0</v>
      </c>
      <c r="AF75" s="82">
        <f t="shared" si="28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" si="29">SUM(B72:B76)</f>
        <v>0</v>
      </c>
      <c r="C77" s="69">
        <f t="shared" ref="C77:AF77" si="30">SUM(C72:C76)</f>
        <v>0</v>
      </c>
      <c r="D77" s="69">
        <f t="shared" si="30"/>
        <v>0</v>
      </c>
      <c r="E77" s="69">
        <f t="shared" si="30"/>
        <v>0</v>
      </c>
      <c r="F77" s="69">
        <f t="shared" si="30"/>
        <v>0</v>
      </c>
      <c r="G77" s="69">
        <f t="shared" si="30"/>
        <v>0</v>
      </c>
      <c r="H77" s="69">
        <f t="shared" si="30"/>
        <v>0</v>
      </c>
      <c r="I77" s="69">
        <f t="shared" si="30"/>
        <v>0</v>
      </c>
      <c r="J77" s="69">
        <f t="shared" si="30"/>
        <v>0</v>
      </c>
      <c r="K77" s="69">
        <f t="shared" si="30"/>
        <v>0</v>
      </c>
      <c r="L77" s="69">
        <f t="shared" si="30"/>
        <v>0</v>
      </c>
      <c r="M77" s="69">
        <f t="shared" si="30"/>
        <v>0</v>
      </c>
      <c r="N77" s="69">
        <f t="shared" si="30"/>
        <v>0</v>
      </c>
      <c r="O77" s="69">
        <f t="shared" si="30"/>
        <v>0</v>
      </c>
      <c r="P77" s="69">
        <f t="shared" si="30"/>
        <v>0</v>
      </c>
      <c r="Q77" s="69">
        <f t="shared" si="30"/>
        <v>0</v>
      </c>
      <c r="R77" s="69">
        <f t="shared" si="30"/>
        <v>0</v>
      </c>
      <c r="S77" s="69">
        <f t="shared" si="30"/>
        <v>0</v>
      </c>
      <c r="T77" s="69">
        <f t="shared" si="30"/>
        <v>0</v>
      </c>
      <c r="U77" s="69">
        <f t="shared" si="30"/>
        <v>0</v>
      </c>
      <c r="V77" s="69">
        <f t="shared" si="30"/>
        <v>0</v>
      </c>
      <c r="W77" s="69">
        <f t="shared" si="30"/>
        <v>0</v>
      </c>
      <c r="X77" s="69">
        <f t="shared" si="30"/>
        <v>0</v>
      </c>
      <c r="Y77" s="69">
        <f t="shared" si="30"/>
        <v>0</v>
      </c>
      <c r="Z77" s="69">
        <f t="shared" si="30"/>
        <v>0</v>
      </c>
      <c r="AA77" s="69">
        <f t="shared" si="30"/>
        <v>0</v>
      </c>
      <c r="AB77" s="69">
        <f t="shared" si="30"/>
        <v>0</v>
      </c>
      <c r="AC77" s="69">
        <f t="shared" si="30"/>
        <v>0</v>
      </c>
      <c r="AD77" s="69">
        <f t="shared" si="30"/>
        <v>0</v>
      </c>
      <c r="AE77" s="69">
        <f t="shared" si="30"/>
        <v>0</v>
      </c>
      <c r="AF77" s="69">
        <f t="shared" si="30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6">
        <v>50.01</v>
      </c>
      <c r="C78" s="94">
        <v>49.97</v>
      </c>
      <c r="D78" s="94">
        <v>49.994999999999997</v>
      </c>
      <c r="E78" s="94">
        <v>50.026000000000003</v>
      </c>
      <c r="F78" s="94">
        <v>49.978000000000002</v>
      </c>
      <c r="G78" s="94">
        <v>49.936999999999998</v>
      </c>
      <c r="H78" s="94">
        <v>50.075000000000003</v>
      </c>
      <c r="I78" s="94">
        <v>50.045000000000002</v>
      </c>
      <c r="J78" s="94">
        <v>50.045000000000002</v>
      </c>
      <c r="K78" s="94">
        <v>50.02</v>
      </c>
      <c r="L78" s="94">
        <v>50.000999999999998</v>
      </c>
      <c r="M78" s="94">
        <v>50</v>
      </c>
      <c r="N78" s="94">
        <v>50.054000000000002</v>
      </c>
      <c r="O78" s="94">
        <v>50.06</v>
      </c>
      <c r="P78" s="94">
        <v>49.976999999999997</v>
      </c>
      <c r="Q78" s="95">
        <v>49.954000000000001</v>
      </c>
      <c r="R78" s="95">
        <v>49.97</v>
      </c>
      <c r="S78" s="95">
        <v>49.99</v>
      </c>
      <c r="T78" s="95">
        <v>50.01</v>
      </c>
      <c r="U78" s="95">
        <v>50.04</v>
      </c>
      <c r="V78" s="95">
        <v>50.05</v>
      </c>
      <c r="W78" s="95">
        <v>50.07</v>
      </c>
      <c r="X78" s="94">
        <v>49.97</v>
      </c>
      <c r="Y78" s="94">
        <v>49.95</v>
      </c>
      <c r="Z78" s="94">
        <v>50.03</v>
      </c>
      <c r="AA78" s="94">
        <v>49.83</v>
      </c>
      <c r="AB78" s="94">
        <v>49.9</v>
      </c>
      <c r="AC78" s="94">
        <v>49.978000000000002</v>
      </c>
      <c r="AD78" s="94">
        <v>50.015999999999998</v>
      </c>
      <c r="AE78" s="94">
        <v>49.997</v>
      </c>
      <c r="AF78" s="96">
        <v>49.941000000000003</v>
      </c>
      <c r="AG78" s="97"/>
      <c r="AH78" s="52">
        <f t="shared" si="2"/>
        <v>50.075000000000003</v>
      </c>
      <c r="AI78" s="53">
        <f t="shared" si="3"/>
        <v>49.83</v>
      </c>
    </row>
    <row r="79" spans="1:37" x14ac:dyDescent="0.25">
      <c r="A79" s="98" t="s">
        <v>80</v>
      </c>
      <c r="B79" s="100">
        <v>126.5</v>
      </c>
      <c r="C79" s="70">
        <v>126.8</v>
      </c>
      <c r="D79" s="70">
        <v>128.4</v>
      </c>
      <c r="E79" s="70">
        <v>128.4</v>
      </c>
      <c r="F79" s="70">
        <v>128.4</v>
      </c>
      <c r="G79" s="70">
        <v>128.30000000000001</v>
      </c>
      <c r="H79" s="70">
        <v>129.1</v>
      </c>
      <c r="I79" s="70">
        <v>129.1</v>
      </c>
      <c r="J79" s="70">
        <v>128</v>
      </c>
      <c r="K79" s="70">
        <v>127.8</v>
      </c>
      <c r="L79" s="70">
        <v>127</v>
      </c>
      <c r="M79" s="70">
        <v>125.2</v>
      </c>
      <c r="N79" s="70">
        <v>125.2</v>
      </c>
      <c r="O79" s="70">
        <v>125.4</v>
      </c>
      <c r="P79" s="70">
        <v>125.3</v>
      </c>
      <c r="Q79" s="99">
        <v>123.9</v>
      </c>
      <c r="R79" s="99">
        <v>126.2</v>
      </c>
      <c r="S79" s="99">
        <v>126.4</v>
      </c>
      <c r="T79" s="99">
        <v>125.8</v>
      </c>
      <c r="U79" s="99">
        <v>128.19999999999999</v>
      </c>
      <c r="V79" s="99">
        <v>128.19999999999999</v>
      </c>
      <c r="W79" s="99">
        <v>127.7</v>
      </c>
      <c r="X79" s="99">
        <v>126.7</v>
      </c>
      <c r="Y79" s="99">
        <v>128.5</v>
      </c>
      <c r="Z79" s="99">
        <v>128.4</v>
      </c>
      <c r="AA79" s="70">
        <v>126.1</v>
      </c>
      <c r="AB79" s="70">
        <v>126.1</v>
      </c>
      <c r="AC79" s="70">
        <v>126.1</v>
      </c>
      <c r="AD79" s="70">
        <v>128.1</v>
      </c>
      <c r="AE79" s="70">
        <v>129</v>
      </c>
      <c r="AF79" s="100">
        <v>128.69999999999999</v>
      </c>
      <c r="AG79" s="101"/>
      <c r="AH79" s="52">
        <f t="shared" si="2"/>
        <v>129.1</v>
      </c>
      <c r="AI79" s="53">
        <f t="shared" si="3"/>
        <v>123.9</v>
      </c>
    </row>
    <row r="80" spans="1:37" x14ac:dyDescent="0.25">
      <c r="A80" s="98" t="s">
        <v>81</v>
      </c>
      <c r="B80" s="100">
        <v>129.19999999999999</v>
      </c>
      <c r="C80" s="70">
        <v>129.69999999999999</v>
      </c>
      <c r="D80" s="70">
        <v>131</v>
      </c>
      <c r="E80" s="70">
        <v>131</v>
      </c>
      <c r="F80" s="70">
        <v>131</v>
      </c>
      <c r="G80" s="70">
        <v>130.4</v>
      </c>
      <c r="H80" s="70">
        <v>131.19999999999999</v>
      </c>
      <c r="I80" s="70">
        <v>131.19999999999999</v>
      </c>
      <c r="J80" s="70">
        <v>129.5</v>
      </c>
      <c r="K80" s="70">
        <v>129.5</v>
      </c>
      <c r="L80" s="70">
        <v>128.6</v>
      </c>
      <c r="M80" s="70">
        <v>127.5</v>
      </c>
      <c r="N80" s="70">
        <v>127.3</v>
      </c>
      <c r="O80" s="70">
        <v>127.9</v>
      </c>
      <c r="P80" s="70">
        <v>128.19999999999999</v>
      </c>
      <c r="Q80" s="99">
        <v>127.3</v>
      </c>
      <c r="R80" s="99">
        <v>129</v>
      </c>
      <c r="S80" s="99">
        <v>129.19999999999999</v>
      </c>
      <c r="T80" s="99">
        <v>128.80000000000001</v>
      </c>
      <c r="U80" s="99">
        <v>130.69999999999999</v>
      </c>
      <c r="V80" s="99">
        <v>130.6</v>
      </c>
      <c r="W80" s="99">
        <v>130.69999999999999</v>
      </c>
      <c r="X80" s="99">
        <v>129.80000000000001</v>
      </c>
      <c r="Y80" s="99">
        <v>130.4</v>
      </c>
      <c r="Z80" s="99">
        <v>130.30000000000001</v>
      </c>
      <c r="AA80" s="70">
        <v>128.30000000000001</v>
      </c>
      <c r="AB80" s="70">
        <v>128.30000000000001</v>
      </c>
      <c r="AC80" s="70">
        <v>128.30000000000001</v>
      </c>
      <c r="AD80" s="70">
        <v>130.69999999999999</v>
      </c>
      <c r="AE80" s="70">
        <v>131.19999999999999</v>
      </c>
      <c r="AF80" s="100">
        <v>131.19999999999999</v>
      </c>
      <c r="AG80" s="101"/>
      <c r="AH80" s="52">
        <f t="shared" si="2"/>
        <v>131.19999999999999</v>
      </c>
      <c r="AI80" s="53">
        <f t="shared" si="3"/>
        <v>127.3</v>
      </c>
    </row>
    <row r="81" spans="1:37" x14ac:dyDescent="0.25">
      <c r="A81" s="98" t="s">
        <v>82</v>
      </c>
      <c r="B81" s="100">
        <v>126.4</v>
      </c>
      <c r="C81" s="70">
        <v>127.8</v>
      </c>
      <c r="D81" s="70">
        <v>126.9</v>
      </c>
      <c r="E81" s="70">
        <v>126.9</v>
      </c>
      <c r="F81" s="70">
        <v>126.9</v>
      </c>
      <c r="G81" s="70">
        <v>128.19999999999999</v>
      </c>
      <c r="H81" s="70">
        <v>128.30000000000001</v>
      </c>
      <c r="I81" s="70">
        <v>128.30000000000001</v>
      </c>
      <c r="J81" s="70">
        <v>128.19999999999999</v>
      </c>
      <c r="K81" s="70">
        <v>128.19999999999999</v>
      </c>
      <c r="L81" s="70">
        <v>127.2</v>
      </c>
      <c r="M81" s="70">
        <v>126.6</v>
      </c>
      <c r="N81" s="70">
        <v>125.7</v>
      </c>
      <c r="O81" s="70">
        <v>127</v>
      </c>
      <c r="P81" s="70">
        <v>126.1</v>
      </c>
      <c r="Q81" s="70">
        <v>129.4</v>
      </c>
      <c r="R81" s="70">
        <v>125.9</v>
      </c>
      <c r="S81" s="70">
        <v>128.9</v>
      </c>
      <c r="T81" s="70">
        <v>128.69999999999999</v>
      </c>
      <c r="U81" s="70">
        <v>128.69999999999999</v>
      </c>
      <c r="V81" s="70">
        <v>128.9</v>
      </c>
      <c r="W81" s="70">
        <v>129.4</v>
      </c>
      <c r="X81" s="99">
        <v>128</v>
      </c>
      <c r="Y81" s="99">
        <v>129.4</v>
      </c>
      <c r="Z81" s="99">
        <v>130.30000000000001</v>
      </c>
      <c r="AA81" s="70">
        <v>127.7</v>
      </c>
      <c r="AB81" s="70">
        <v>127.7</v>
      </c>
      <c r="AC81" s="70">
        <v>127.7</v>
      </c>
      <c r="AD81" s="70">
        <v>127.4</v>
      </c>
      <c r="AE81" s="70">
        <v>127.7</v>
      </c>
      <c r="AF81" s="100">
        <v>127.7</v>
      </c>
      <c r="AG81" s="101"/>
      <c r="AH81" s="52">
        <f t="shared" si="2"/>
        <v>130.30000000000001</v>
      </c>
      <c r="AI81" s="53">
        <f t="shared" si="3"/>
        <v>125.7</v>
      </c>
    </row>
    <row r="82" spans="1:37" x14ac:dyDescent="0.25">
      <c r="A82" s="102" t="s">
        <v>83</v>
      </c>
      <c r="B82" s="100">
        <v>130.9</v>
      </c>
      <c r="C82" s="70">
        <v>131.69999999999999</v>
      </c>
      <c r="D82" s="70">
        <v>131.69999999999999</v>
      </c>
      <c r="E82" s="70">
        <v>131.69999999999999</v>
      </c>
      <c r="F82" s="70">
        <v>131.69999999999999</v>
      </c>
      <c r="G82" s="70">
        <v>132.1</v>
      </c>
      <c r="H82" s="70">
        <v>131.6</v>
      </c>
      <c r="I82" s="70">
        <v>131.6</v>
      </c>
      <c r="J82" s="70">
        <v>129.80000000000001</v>
      </c>
      <c r="K82" s="70">
        <v>129.80000000000001</v>
      </c>
      <c r="L82" s="70">
        <v>129.9</v>
      </c>
      <c r="M82" s="70">
        <v>130.30000000000001</v>
      </c>
      <c r="N82" s="70">
        <v>128.19999999999999</v>
      </c>
      <c r="O82" s="70">
        <v>129.80000000000001</v>
      </c>
      <c r="P82" s="70">
        <v>130.69999999999999</v>
      </c>
      <c r="Q82" s="70">
        <v>131.4</v>
      </c>
      <c r="R82" s="70">
        <v>130.30000000000001</v>
      </c>
      <c r="S82" s="70">
        <v>133.4</v>
      </c>
      <c r="T82" s="70">
        <v>133.5</v>
      </c>
      <c r="U82" s="70">
        <v>133.6</v>
      </c>
      <c r="V82" s="70">
        <v>133.6</v>
      </c>
      <c r="W82" s="70">
        <v>132.4</v>
      </c>
      <c r="X82" s="99">
        <v>132.30000000000001</v>
      </c>
      <c r="Y82" s="99">
        <v>134.30000000000001</v>
      </c>
      <c r="Z82" s="99">
        <v>134.30000000000001</v>
      </c>
      <c r="AA82" s="70">
        <v>131.1</v>
      </c>
      <c r="AB82" s="70">
        <v>131.1</v>
      </c>
      <c r="AC82" s="70">
        <v>131.1</v>
      </c>
      <c r="AD82" s="70">
        <v>130.19999999999999</v>
      </c>
      <c r="AE82" s="70">
        <v>130.69999999999999</v>
      </c>
      <c r="AF82" s="100">
        <v>130.69999999999999</v>
      </c>
      <c r="AG82" s="101"/>
      <c r="AH82" s="52">
        <f t="shared" si="2"/>
        <v>134.30000000000001</v>
      </c>
      <c r="AI82" s="53">
        <f t="shared" si="3"/>
        <v>128.19999999999999</v>
      </c>
    </row>
    <row r="83" spans="1:37" x14ac:dyDescent="0.25">
      <c r="A83" s="102" t="s">
        <v>84</v>
      </c>
      <c r="B83" s="104">
        <v>131.4</v>
      </c>
      <c r="C83" s="103">
        <v>133</v>
      </c>
      <c r="D83" s="103">
        <v>136.30000000000001</v>
      </c>
      <c r="E83" s="103">
        <v>136.30000000000001</v>
      </c>
      <c r="F83" s="103">
        <v>136.30000000000001</v>
      </c>
      <c r="G83" s="103">
        <v>133.9</v>
      </c>
      <c r="H83" s="103">
        <v>133.80000000000001</v>
      </c>
      <c r="I83" s="103">
        <v>133.80000000000001</v>
      </c>
      <c r="J83" s="103">
        <v>130.9</v>
      </c>
      <c r="K83" s="103">
        <v>130.9</v>
      </c>
      <c r="L83" s="103">
        <v>129.4</v>
      </c>
      <c r="M83" s="103">
        <v>134.1</v>
      </c>
      <c r="N83" s="103">
        <v>130.69999999999999</v>
      </c>
      <c r="O83" s="103">
        <v>129.19999999999999</v>
      </c>
      <c r="P83" s="103">
        <v>131.9</v>
      </c>
      <c r="Q83" s="103">
        <v>130</v>
      </c>
      <c r="R83" s="103">
        <v>132.19999999999999</v>
      </c>
      <c r="S83" s="103">
        <v>134.1</v>
      </c>
      <c r="T83" s="103">
        <v>131.80000000000001</v>
      </c>
      <c r="U83" s="103">
        <v>138.6</v>
      </c>
      <c r="V83" s="103">
        <v>135.6</v>
      </c>
      <c r="W83" s="103">
        <v>134.1</v>
      </c>
      <c r="X83" s="99">
        <v>136.1</v>
      </c>
      <c r="Y83" s="99">
        <v>134.1</v>
      </c>
      <c r="Z83" s="99">
        <v>133.30000000000001</v>
      </c>
      <c r="AA83" s="103">
        <v>132.1</v>
      </c>
      <c r="AB83" s="103">
        <v>132.1</v>
      </c>
      <c r="AC83" s="103">
        <v>132.1</v>
      </c>
      <c r="AD83" s="103">
        <v>134.5</v>
      </c>
      <c r="AE83" s="103">
        <v>132.80000000000001</v>
      </c>
      <c r="AF83" s="104">
        <v>134.19999999999999</v>
      </c>
      <c r="AG83" s="105"/>
      <c r="AH83" s="52">
        <f t="shared" si="2"/>
        <v>138.6</v>
      </c>
      <c r="AI83" s="53">
        <f t="shared" si="3"/>
        <v>129.19999999999999</v>
      </c>
    </row>
    <row r="84" spans="1:37" x14ac:dyDescent="0.25">
      <c r="A84" s="98" t="s">
        <v>85</v>
      </c>
      <c r="B84" s="100">
        <v>126</v>
      </c>
      <c r="C84" s="70">
        <v>129.1</v>
      </c>
      <c r="D84" s="70">
        <v>134.5</v>
      </c>
      <c r="E84" s="70">
        <v>134.5</v>
      </c>
      <c r="F84" s="70">
        <v>134.5</v>
      </c>
      <c r="G84" s="70">
        <v>132.69999999999999</v>
      </c>
      <c r="H84" s="70">
        <v>133</v>
      </c>
      <c r="I84" s="70">
        <v>133</v>
      </c>
      <c r="J84" s="70">
        <v>128.19999999999999</v>
      </c>
      <c r="K84" s="70">
        <v>128.80000000000001</v>
      </c>
      <c r="L84" s="70">
        <v>131</v>
      </c>
      <c r="M84" s="70">
        <v>129.4</v>
      </c>
      <c r="N84" s="70">
        <v>124.8</v>
      </c>
      <c r="O84" s="70">
        <v>131</v>
      </c>
      <c r="P84" s="70">
        <v>129.80000000000001</v>
      </c>
      <c r="Q84" s="70">
        <v>132.69999999999999</v>
      </c>
      <c r="R84" s="70">
        <v>131.4</v>
      </c>
      <c r="S84" s="70">
        <v>134.69999999999999</v>
      </c>
      <c r="T84" s="70">
        <v>136.5</v>
      </c>
      <c r="U84" s="70">
        <v>126.8</v>
      </c>
      <c r="V84" s="70">
        <v>129.5</v>
      </c>
      <c r="W84" s="70">
        <v>133.69999999999999</v>
      </c>
      <c r="X84" s="99">
        <v>134.19999999999999</v>
      </c>
      <c r="Y84" s="99">
        <v>138.30000000000001</v>
      </c>
      <c r="Z84" s="99">
        <v>132.69999999999999</v>
      </c>
      <c r="AA84" s="70">
        <v>126.5</v>
      </c>
      <c r="AB84" s="70">
        <v>126.5</v>
      </c>
      <c r="AC84" s="70">
        <v>126.5</v>
      </c>
      <c r="AD84" s="70">
        <v>131.19999999999999</v>
      </c>
      <c r="AE84" s="70">
        <v>131.19999999999999</v>
      </c>
      <c r="AF84" s="100">
        <v>131.19999999999999</v>
      </c>
      <c r="AG84" s="101"/>
      <c r="AH84" s="52">
        <f>MAX(B84:AF84)</f>
        <v>138.30000000000001</v>
      </c>
      <c r="AI84" s="53">
        <f>MIN(B84:AF84)</f>
        <v>124.8</v>
      </c>
    </row>
    <row r="85" spans="1:37" ht="15.75" thickBot="1" x14ac:dyDescent="0.3">
      <c r="A85" s="98" t="s">
        <v>86</v>
      </c>
      <c r="B85" s="107">
        <v>65.900000000000006</v>
      </c>
      <c r="C85" s="106">
        <v>66.099999999999994</v>
      </c>
      <c r="D85" s="106">
        <v>66.7</v>
      </c>
      <c r="E85" s="106">
        <v>66.7</v>
      </c>
      <c r="F85" s="106">
        <v>66.7</v>
      </c>
      <c r="G85" s="106">
        <v>66.400000000000006</v>
      </c>
      <c r="H85" s="106">
        <v>66.8</v>
      </c>
      <c r="I85" s="106">
        <v>66.8</v>
      </c>
      <c r="J85" s="106">
        <v>66</v>
      </c>
      <c r="K85" s="106">
        <v>65.8</v>
      </c>
      <c r="L85" s="106">
        <v>65.5</v>
      </c>
      <c r="M85" s="106">
        <v>65</v>
      </c>
      <c r="N85" s="106">
        <v>64.8</v>
      </c>
      <c r="O85" s="106">
        <v>65.3</v>
      </c>
      <c r="P85" s="106">
        <v>65.400000000000006</v>
      </c>
      <c r="Q85" s="106">
        <v>64.900000000000006</v>
      </c>
      <c r="R85" s="106">
        <v>65.7</v>
      </c>
      <c r="S85" s="106">
        <v>66.400000000000006</v>
      </c>
      <c r="T85" s="106">
        <v>66.099999999999994</v>
      </c>
      <c r="U85" s="106">
        <v>66.8</v>
      </c>
      <c r="V85" s="106">
        <v>66.599999999999994</v>
      </c>
      <c r="W85" s="106">
        <v>66.7</v>
      </c>
      <c r="X85" s="106">
        <v>66.3</v>
      </c>
      <c r="Y85" s="106">
        <v>66.3</v>
      </c>
      <c r="Z85" s="106">
        <v>66.2</v>
      </c>
      <c r="AA85" s="106">
        <v>65.3</v>
      </c>
      <c r="AB85" s="106">
        <v>65.3</v>
      </c>
      <c r="AC85" s="106">
        <v>65.3</v>
      </c>
      <c r="AD85" s="106">
        <v>66.7</v>
      </c>
      <c r="AE85" s="106">
        <v>67</v>
      </c>
      <c r="AF85" s="107">
        <v>67</v>
      </c>
      <c r="AG85" s="108"/>
      <c r="AH85" s="52">
        <f>MAX(B85:AF85)</f>
        <v>67</v>
      </c>
      <c r="AI85" s="53">
        <f>MIN(B85:AF85)</f>
        <v>64.8</v>
      </c>
    </row>
    <row r="86" spans="1:37" x14ac:dyDescent="0.25">
      <c r="A86" s="109" t="s">
        <v>87</v>
      </c>
      <c r="B86" s="110">
        <f t="shared" ref="B86" si="31">SUMIF(B54:B63,"&gt;0")</f>
        <v>292.2</v>
      </c>
      <c r="C86" s="110">
        <f t="shared" ref="C86:AF86" si="32">SUMIF(C54:C63,"&gt;0")</f>
        <v>317.10000000000002</v>
      </c>
      <c r="D86" s="110">
        <f t="shared" si="32"/>
        <v>313.7</v>
      </c>
      <c r="E86" s="110">
        <f t="shared" si="32"/>
        <v>253.3</v>
      </c>
      <c r="F86" s="110">
        <f t="shared" si="32"/>
        <v>239.3</v>
      </c>
      <c r="G86" s="110">
        <f t="shared" si="32"/>
        <v>224.4</v>
      </c>
      <c r="H86" s="110">
        <f t="shared" si="32"/>
        <v>215.5</v>
      </c>
      <c r="I86" s="110">
        <f t="shared" si="32"/>
        <v>209.4</v>
      </c>
      <c r="J86" s="110">
        <f t="shared" si="32"/>
        <v>212.7</v>
      </c>
      <c r="K86" s="110">
        <f t="shared" si="32"/>
        <v>240.3</v>
      </c>
      <c r="L86" s="110">
        <f t="shared" si="32"/>
        <v>318.68</v>
      </c>
      <c r="M86" s="110">
        <f t="shared" si="32"/>
        <v>323.10000000000002</v>
      </c>
      <c r="N86" s="110">
        <f t="shared" si="32"/>
        <v>326.8</v>
      </c>
      <c r="O86" s="110">
        <f t="shared" si="32"/>
        <v>324.5</v>
      </c>
      <c r="P86" s="110">
        <f t="shared" si="32"/>
        <v>317.89999999999998</v>
      </c>
      <c r="Q86" s="110">
        <f t="shared" si="32"/>
        <v>296</v>
      </c>
      <c r="R86" s="110">
        <f>SUMIF(R54:R63,"&gt;0")</f>
        <v>246.7</v>
      </c>
      <c r="S86" s="110">
        <f>SUMIF(S54:S63,"&gt;0")</f>
        <v>243.7</v>
      </c>
      <c r="T86" s="110">
        <f t="shared" si="32"/>
        <v>248.1</v>
      </c>
      <c r="U86" s="110">
        <f t="shared" si="32"/>
        <v>244.1</v>
      </c>
      <c r="V86" s="110">
        <f t="shared" si="32"/>
        <v>244</v>
      </c>
      <c r="W86" s="110">
        <f t="shared" si="32"/>
        <v>206.4</v>
      </c>
      <c r="X86" s="110">
        <f t="shared" si="32"/>
        <v>249.5</v>
      </c>
      <c r="Y86" s="110">
        <f t="shared" si="32"/>
        <v>232.8</v>
      </c>
      <c r="Z86" s="110">
        <f t="shared" si="32"/>
        <v>303.60000000000002</v>
      </c>
      <c r="AA86" s="110">
        <f t="shared" si="32"/>
        <v>425</v>
      </c>
      <c r="AB86" s="110">
        <f t="shared" si="32"/>
        <v>438.2</v>
      </c>
      <c r="AC86" s="110">
        <f t="shared" si="32"/>
        <v>426</v>
      </c>
      <c r="AD86" s="110">
        <f t="shared" si="32"/>
        <v>345.3</v>
      </c>
      <c r="AE86" s="110">
        <f t="shared" si="32"/>
        <v>279.60000000000002</v>
      </c>
      <c r="AF86" s="110">
        <f t="shared" si="32"/>
        <v>240.59</v>
      </c>
      <c r="AG86" s="111"/>
      <c r="AH86" s="52">
        <f>MAX(B86:AF86)</f>
        <v>438.2</v>
      </c>
      <c r="AI86" s="53">
        <f>MIN(B86:AF86)</f>
        <v>206.4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3">
        <f t="shared" ref="B88" si="33">SUM(B11:B12,B14,B18,B20:B21,B39,B41:B42,B44,B46,B89:B92,B96,B102,B108,B117,B119,B130,B136,B138,B139,B146,B148,B150,B154:B155,B158:B159,B164:B165,B170:B171,B173:B175,B183,B188)</f>
        <v>136.23999999999995</v>
      </c>
      <c r="C88" s="69">
        <f t="shared" ref="C88:AF88" si="34">SUM(C11:C12,C14,C18,C20:C21,C39,C41:C42,C44,C46,C89:C92,C96,C102,C108,C117,C119,C130,C136,C138,C139,C146,C148,C150,C154:C155,C158:C159,C164:C165,C170:C171,C173:C175,C183,C188)</f>
        <v>132.23999999999995</v>
      </c>
      <c r="D88" s="69">
        <f t="shared" si="34"/>
        <v>134.43999999999997</v>
      </c>
      <c r="E88" s="69">
        <f t="shared" si="34"/>
        <v>140.33999999999995</v>
      </c>
      <c r="F88" s="69">
        <f t="shared" si="34"/>
        <v>150.63999999999996</v>
      </c>
      <c r="G88" s="69">
        <f t="shared" si="34"/>
        <v>159.63999999999999</v>
      </c>
      <c r="H88" s="69">
        <f t="shared" si="34"/>
        <v>184.14</v>
      </c>
      <c r="I88" s="69">
        <f t="shared" si="34"/>
        <v>197.33999999999997</v>
      </c>
      <c r="J88" s="69">
        <f t="shared" si="34"/>
        <v>209.83999999999995</v>
      </c>
      <c r="K88" s="69">
        <f t="shared" si="34"/>
        <v>227.64</v>
      </c>
      <c r="L88" s="69">
        <f t="shared" si="34"/>
        <v>221.14</v>
      </c>
      <c r="M88" s="69">
        <f t="shared" si="34"/>
        <v>249.24</v>
      </c>
      <c r="N88" s="69">
        <f t="shared" si="34"/>
        <v>240.84</v>
      </c>
      <c r="O88" s="69">
        <f t="shared" si="34"/>
        <v>243.13999999999996</v>
      </c>
      <c r="P88" s="69">
        <f t="shared" si="34"/>
        <v>223.73999999999998</v>
      </c>
      <c r="Q88" s="69">
        <f t="shared" si="34"/>
        <v>183.83999999999995</v>
      </c>
      <c r="R88" s="69">
        <f t="shared" si="34"/>
        <v>220.23999999999995</v>
      </c>
      <c r="S88" s="69">
        <f t="shared" si="34"/>
        <v>216.33999999999995</v>
      </c>
      <c r="T88" s="69">
        <f t="shared" si="34"/>
        <v>203.23999999999995</v>
      </c>
      <c r="U88" s="69">
        <f t="shared" si="34"/>
        <v>233.13999999999996</v>
      </c>
      <c r="V88" s="69">
        <f t="shared" si="34"/>
        <v>230.03999999999994</v>
      </c>
      <c r="W88" s="69">
        <f t="shared" si="34"/>
        <v>250.13999999999996</v>
      </c>
      <c r="X88" s="69">
        <f t="shared" si="34"/>
        <v>244.33999999999995</v>
      </c>
      <c r="Y88" s="69">
        <f t="shared" si="34"/>
        <v>281.33999999999997</v>
      </c>
      <c r="Z88" s="69">
        <f t="shared" si="34"/>
        <v>311.54000000000002</v>
      </c>
      <c r="AA88" s="69">
        <f t="shared" si="34"/>
        <v>282.63999999999993</v>
      </c>
      <c r="AB88" s="69">
        <f t="shared" si="34"/>
        <v>267.33999999999997</v>
      </c>
      <c r="AC88" s="69">
        <f t="shared" si="34"/>
        <v>237.53999999999996</v>
      </c>
      <c r="AD88" s="69">
        <f t="shared" si="34"/>
        <v>198.03999999999996</v>
      </c>
      <c r="AE88" s="69">
        <f t="shared" si="34"/>
        <v>164.53999999999996</v>
      </c>
      <c r="AF88" s="243">
        <f t="shared" si="34"/>
        <v>171.83999999999995</v>
      </c>
      <c r="AG88" s="116"/>
      <c r="AH88" s="52">
        <f>MAX(B88:AF88)</f>
        <v>311.54000000000002</v>
      </c>
      <c r="AI88" s="53">
        <f>MIN(B88:AF88)</f>
        <v>132.23999999999995</v>
      </c>
    </row>
    <row r="89" spans="1:37" x14ac:dyDescent="0.25">
      <c r="A89" s="117" t="s">
        <v>89</v>
      </c>
      <c r="B89" s="244">
        <v>-9.1999999999999993</v>
      </c>
      <c r="C89" s="82">
        <v>-5.5</v>
      </c>
      <c r="D89" s="82">
        <v>2.8</v>
      </c>
      <c r="E89" s="82">
        <v>-4.3</v>
      </c>
      <c r="F89" s="82">
        <v>3</v>
      </c>
      <c r="G89" s="82">
        <v>9.4</v>
      </c>
      <c r="H89" s="82">
        <v>6.3</v>
      </c>
      <c r="I89" s="82">
        <v>6.5</v>
      </c>
      <c r="J89" s="82">
        <v>6.7</v>
      </c>
      <c r="K89" s="82">
        <v>11.7</v>
      </c>
      <c r="L89" s="82">
        <v>8.5</v>
      </c>
      <c r="M89" s="82">
        <v>-22.4</v>
      </c>
      <c r="N89" s="82">
        <v>-13.7</v>
      </c>
      <c r="O89" s="82">
        <v>10.5</v>
      </c>
      <c r="P89" s="82">
        <v>12.8</v>
      </c>
      <c r="Q89" s="82">
        <v>10.4</v>
      </c>
      <c r="R89" s="82">
        <v>25.9</v>
      </c>
      <c r="S89" s="82">
        <v>14.8</v>
      </c>
      <c r="T89" s="82">
        <v>21.6</v>
      </c>
      <c r="U89" s="82">
        <v>6.1</v>
      </c>
      <c r="V89" s="82">
        <v>5.2</v>
      </c>
      <c r="W89" s="82">
        <v>14.1</v>
      </c>
      <c r="X89" s="82">
        <v>12.6</v>
      </c>
      <c r="Y89" s="82">
        <v>2.6</v>
      </c>
      <c r="Z89" s="82">
        <v>8.3000000000000007</v>
      </c>
      <c r="AA89" s="49">
        <v>-19.399999999999999</v>
      </c>
      <c r="AB89" s="49">
        <v>-25.7</v>
      </c>
      <c r="AC89" s="49">
        <v>-25.7</v>
      </c>
      <c r="AD89" s="49">
        <v>-10.6</v>
      </c>
      <c r="AE89" s="49">
        <v>-2.5</v>
      </c>
      <c r="AF89" s="244">
        <v>-7.4</v>
      </c>
      <c r="AG89" s="120">
        <v>75</v>
      </c>
      <c r="AH89" s="52">
        <f>IF(ABS(MAX(B89:AF89))&gt;ABS(MIN(B89:AF89)),MAX(B89:AF89),MIN(B89:AF89))</f>
        <v>25.9</v>
      </c>
      <c r="AI89" s="121">
        <f>INDEX($B$9:$AF$9,1,MATCH(AH89,B89:AF89,0))</f>
        <v>0.58333333333333304</v>
      </c>
    </row>
    <row r="90" spans="1:37" x14ac:dyDescent="0.25">
      <c r="A90" s="122" t="s">
        <v>90</v>
      </c>
      <c r="B90" s="123">
        <f>-7.2+1.4</f>
        <v>-5.8000000000000007</v>
      </c>
      <c r="C90" s="83">
        <v>-8.4</v>
      </c>
      <c r="D90" s="83">
        <v>-18</v>
      </c>
      <c r="E90" s="83">
        <v>-13</v>
      </c>
      <c r="F90" s="83">
        <v>-14</v>
      </c>
      <c r="G90" s="83">
        <v>-15</v>
      </c>
      <c r="H90" s="83">
        <v>-8</v>
      </c>
      <c r="I90" s="83">
        <v>-2</v>
      </c>
      <c r="J90" s="83">
        <v>4</v>
      </c>
      <c r="K90" s="83">
        <v>15</v>
      </c>
      <c r="L90" s="83">
        <v>18</v>
      </c>
      <c r="M90" s="83">
        <v>56.3</v>
      </c>
      <c r="N90" s="83">
        <v>39</v>
      </c>
      <c r="O90" s="83">
        <v>16</v>
      </c>
      <c r="P90" s="83">
        <v>15.3</v>
      </c>
      <c r="Q90" s="83">
        <v>9</v>
      </c>
      <c r="R90" s="83">
        <f>2.1-5.9</f>
        <v>-3.8000000000000003</v>
      </c>
      <c r="S90" s="83">
        <v>6.2</v>
      </c>
      <c r="T90" s="83">
        <v>9.3000000000000007</v>
      </c>
      <c r="U90" s="83">
        <v>20</v>
      </c>
      <c r="V90" s="83">
        <v>14.5</v>
      </c>
      <c r="W90" s="83">
        <v>7.1</v>
      </c>
      <c r="X90" s="83">
        <v>7.1</v>
      </c>
      <c r="Y90" s="83">
        <v>20.100000000000001</v>
      </c>
      <c r="Z90" s="83">
        <v>32.799999999999997</v>
      </c>
      <c r="AA90" s="70">
        <v>44</v>
      </c>
      <c r="AB90" s="70">
        <v>35</v>
      </c>
      <c r="AC90" s="70">
        <v>35</v>
      </c>
      <c r="AD90" s="70">
        <v>13</v>
      </c>
      <c r="AE90" s="70">
        <v>-13</v>
      </c>
      <c r="AF90" s="123">
        <v>11</v>
      </c>
      <c r="AG90" s="120">
        <v>240</v>
      </c>
      <c r="AH90" s="52">
        <f>IF(ABS(MAX(B90:AF90))&gt;ABS(MIN(B90:AF90)),MAX(B90:AF90),MIN(B90:AF90))</f>
        <v>56.3</v>
      </c>
      <c r="AI90" s="121">
        <f>INDEX($B$9:$AF$9,1,MATCH(AH90,B90:AF90,0))</f>
        <v>0.375</v>
      </c>
    </row>
    <row r="91" spans="1:37" x14ac:dyDescent="0.25">
      <c r="A91" s="122" t="s">
        <v>91</v>
      </c>
      <c r="B91" s="123">
        <v>30.2</v>
      </c>
      <c r="C91" s="83">
        <v>25.6</v>
      </c>
      <c r="D91" s="83">
        <v>28</v>
      </c>
      <c r="E91" s="83">
        <v>31</v>
      </c>
      <c r="F91" s="83">
        <v>30</v>
      </c>
      <c r="G91" s="83">
        <v>30.4</v>
      </c>
      <c r="H91" s="83">
        <v>35</v>
      </c>
      <c r="I91" s="83">
        <v>37</v>
      </c>
      <c r="J91" s="83">
        <v>38.6</v>
      </c>
      <c r="K91" s="83">
        <v>30.8</v>
      </c>
      <c r="L91" s="83">
        <v>29.3</v>
      </c>
      <c r="M91" s="83">
        <v>37.5</v>
      </c>
      <c r="N91" s="83">
        <v>45.9</v>
      </c>
      <c r="O91" s="83">
        <v>46.4</v>
      </c>
      <c r="P91" s="83">
        <v>33.5</v>
      </c>
      <c r="Q91" s="83">
        <v>3.8</v>
      </c>
      <c r="R91" s="83">
        <v>34.799999999999997</v>
      </c>
      <c r="S91" s="83">
        <v>43.2</v>
      </c>
      <c r="T91" s="83">
        <v>28.6</v>
      </c>
      <c r="U91" s="83">
        <v>45.3</v>
      </c>
      <c r="V91" s="83">
        <v>43.6</v>
      </c>
      <c r="W91" s="83">
        <v>30.4</v>
      </c>
      <c r="X91" s="83">
        <v>35.6</v>
      </c>
      <c r="Y91" s="83">
        <v>47.7</v>
      </c>
      <c r="Z91" s="83">
        <v>49.6</v>
      </c>
      <c r="AA91" s="70">
        <v>44.3</v>
      </c>
      <c r="AB91" s="70">
        <v>44.3</v>
      </c>
      <c r="AC91" s="70">
        <v>44.3</v>
      </c>
      <c r="AD91" s="70">
        <v>35.4</v>
      </c>
      <c r="AE91" s="70">
        <v>38.4</v>
      </c>
      <c r="AF91" s="123">
        <v>33</v>
      </c>
      <c r="AG91" s="120">
        <v>60</v>
      </c>
      <c r="AH91" s="52">
        <f>IF(ABS(MAX(B91:AF91))&gt;ABS(MIN(B91:AF91)),MAX(B91:AF91),MIN(B91:AF91))</f>
        <v>49.6</v>
      </c>
      <c r="AI91" s="121">
        <f>INDEX($B$9:$AF$9,1,MATCH(AH91,B91:AF91,0))</f>
        <v>0.8125</v>
      </c>
    </row>
    <row r="92" spans="1:37" x14ac:dyDescent="0.25">
      <c r="A92" s="124" t="s">
        <v>92</v>
      </c>
      <c r="B92" s="126">
        <v>-101.5</v>
      </c>
      <c r="C92" s="85">
        <v>-102.4</v>
      </c>
      <c r="D92" s="85">
        <v>-102</v>
      </c>
      <c r="E92" s="85">
        <v>-97</v>
      </c>
      <c r="F92" s="85">
        <v>-92</v>
      </c>
      <c r="G92" s="85">
        <v>-89</v>
      </c>
      <c r="H92" s="85">
        <v>-73</v>
      </c>
      <c r="I92" s="85">
        <v>-68</v>
      </c>
      <c r="J92" s="85">
        <v>-63.3</v>
      </c>
      <c r="K92" s="85">
        <v>-53</v>
      </c>
      <c r="L92" s="85">
        <v>-48</v>
      </c>
      <c r="M92" s="85">
        <v>-36.1</v>
      </c>
      <c r="N92" s="85">
        <v>-31.6</v>
      </c>
      <c r="O92" s="85">
        <v>-28.4</v>
      </c>
      <c r="P92" s="85">
        <v>-37</v>
      </c>
      <c r="Q92" s="85">
        <v>-38.799999999999997</v>
      </c>
      <c r="R92" s="85">
        <v>-36.1</v>
      </c>
      <c r="S92" s="85">
        <v>-48</v>
      </c>
      <c r="T92" s="85">
        <v>-58.4</v>
      </c>
      <c r="U92" s="85">
        <v>-40.299999999999997</v>
      </c>
      <c r="V92" s="85">
        <v>-35.5</v>
      </c>
      <c r="W92" s="85">
        <v>-22.7</v>
      </c>
      <c r="X92" s="85">
        <v>-38.799999999999997</v>
      </c>
      <c r="Y92" s="85">
        <v>-29.3</v>
      </c>
      <c r="Z92" s="85">
        <v>-20</v>
      </c>
      <c r="AA92" s="125">
        <v>-27.1</v>
      </c>
      <c r="AB92" s="125">
        <v>-27.1</v>
      </c>
      <c r="AC92" s="125">
        <v>-48.1</v>
      </c>
      <c r="AD92" s="125">
        <v>-66.900000000000006</v>
      </c>
      <c r="AE92" s="125">
        <v>-83.9</v>
      </c>
      <c r="AF92" s="126">
        <v>-90</v>
      </c>
      <c r="AG92" s="127">
        <v>120</v>
      </c>
      <c r="AH92" s="52">
        <f>IF(ABS(MAX(B92:AF92))&gt;ABS(MIN(B92:AF92)),MAX(B92:AF92),MIN(B92:AF92))</f>
        <v>-102.4</v>
      </c>
      <c r="AI92" s="121">
        <f>INDEX($B$9:$AF$9,1,MATCH(AH92,B92:AF92,0))</f>
        <v>8.3333333333333301E-2</v>
      </c>
    </row>
    <row r="93" spans="1:37" ht="15.75" thickBot="1" x14ac:dyDescent="0.3">
      <c r="A93" s="124" t="s">
        <v>93</v>
      </c>
      <c r="B93" s="126">
        <v>53</v>
      </c>
      <c r="C93" s="85">
        <v>51.7</v>
      </c>
      <c r="D93" s="85">
        <v>33</v>
      </c>
      <c r="E93" s="85">
        <v>42</v>
      </c>
      <c r="F93" s="85">
        <v>36</v>
      </c>
      <c r="G93" s="85">
        <v>30</v>
      </c>
      <c r="H93" s="85">
        <v>32</v>
      </c>
      <c r="I93" s="85">
        <v>36</v>
      </c>
      <c r="J93" s="85">
        <v>40</v>
      </c>
      <c r="K93" s="85">
        <v>48</v>
      </c>
      <c r="L93" s="85">
        <v>69</v>
      </c>
      <c r="M93" s="85">
        <v>71</v>
      </c>
      <c r="N93" s="85">
        <v>62.4</v>
      </c>
      <c r="O93" s="85">
        <v>45.5</v>
      </c>
      <c r="P93" s="85">
        <v>60</v>
      </c>
      <c r="Q93" s="85">
        <v>89</v>
      </c>
      <c r="R93" s="85">
        <v>60.4</v>
      </c>
      <c r="S93" s="85">
        <v>65.7</v>
      </c>
      <c r="T93" s="85">
        <v>82.6</v>
      </c>
      <c r="U93" s="85">
        <v>72.900000000000006</v>
      </c>
      <c r="V93" s="85">
        <v>67.8</v>
      </c>
      <c r="W93" s="85">
        <v>58</v>
      </c>
      <c r="X93" s="85">
        <v>58.9</v>
      </c>
      <c r="Y93" s="85">
        <v>41.9</v>
      </c>
      <c r="Z93" s="85">
        <v>58.7</v>
      </c>
      <c r="AA93" s="125">
        <v>90.1</v>
      </c>
      <c r="AB93" s="125">
        <v>80.3</v>
      </c>
      <c r="AC93" s="125">
        <v>80.3</v>
      </c>
      <c r="AD93" s="125">
        <v>56</v>
      </c>
      <c r="AE93" s="125">
        <v>24.3</v>
      </c>
      <c r="AF93" s="126">
        <v>33.200000000000003</v>
      </c>
      <c r="AG93" s="127"/>
      <c r="AH93" s="52">
        <f>IF(ABS(MAX(B93:AF93))&gt;ABS(MIN(B93:AF93)),MAX(B93:AF93),MIN(B93:AF93))</f>
        <v>90.1</v>
      </c>
      <c r="AI93" s="121">
        <f>INDEX($B$9:$AF$9,1,MATCH(AH93,B93:AF93,0))</f>
        <v>0.83333333333333337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35">B95</f>
        <v>9.9</v>
      </c>
      <c r="D95" s="133">
        <f t="shared" si="35"/>
        <v>9.9</v>
      </c>
      <c r="E95" s="133">
        <f t="shared" si="35"/>
        <v>9.9</v>
      </c>
      <c r="F95" s="133">
        <f t="shared" si="35"/>
        <v>9.9</v>
      </c>
      <c r="G95" s="133">
        <f t="shared" si="35"/>
        <v>9.9</v>
      </c>
      <c r="H95" s="133">
        <f t="shared" si="35"/>
        <v>9.9</v>
      </c>
      <c r="I95" s="133">
        <f t="shared" si="35"/>
        <v>9.9</v>
      </c>
      <c r="J95" s="133">
        <f t="shared" si="35"/>
        <v>9.9</v>
      </c>
      <c r="K95" s="133">
        <f t="shared" si="35"/>
        <v>9.9</v>
      </c>
      <c r="L95" s="133">
        <f t="shared" si="35"/>
        <v>9.9</v>
      </c>
      <c r="M95" s="133">
        <f t="shared" si="35"/>
        <v>9.9</v>
      </c>
      <c r="N95" s="133">
        <f t="shared" si="35"/>
        <v>9.9</v>
      </c>
      <c r="O95" s="133">
        <f t="shared" si="35"/>
        <v>9.9</v>
      </c>
      <c r="P95" s="133">
        <f t="shared" si="35"/>
        <v>9.9</v>
      </c>
      <c r="Q95" s="133">
        <f t="shared" si="35"/>
        <v>9.9</v>
      </c>
      <c r="R95" s="133">
        <f t="shared" si="35"/>
        <v>9.9</v>
      </c>
      <c r="S95" s="133">
        <f t="shared" ref="S95:AF112" si="36">R95</f>
        <v>9.9</v>
      </c>
      <c r="T95" s="133">
        <f t="shared" si="36"/>
        <v>9.9</v>
      </c>
      <c r="U95" s="133">
        <f t="shared" si="36"/>
        <v>9.9</v>
      </c>
      <c r="V95" s="133">
        <f t="shared" si="36"/>
        <v>9.9</v>
      </c>
      <c r="W95" s="133">
        <f t="shared" si="36"/>
        <v>9.9</v>
      </c>
      <c r="X95" s="133">
        <f t="shared" si="36"/>
        <v>9.9</v>
      </c>
      <c r="Y95" s="133">
        <f t="shared" si="36"/>
        <v>9.9</v>
      </c>
      <c r="Z95" s="133">
        <f t="shared" si="36"/>
        <v>9.9</v>
      </c>
      <c r="AA95" s="133">
        <f t="shared" si="36"/>
        <v>9.9</v>
      </c>
      <c r="AB95" s="133">
        <f t="shared" si="36"/>
        <v>9.9</v>
      </c>
      <c r="AC95" s="133">
        <f t="shared" si="36"/>
        <v>9.9</v>
      </c>
      <c r="AD95" s="133">
        <f t="shared" si="36"/>
        <v>9.9</v>
      </c>
      <c r="AE95" s="133">
        <f t="shared" si="36"/>
        <v>9.9</v>
      </c>
      <c r="AF95" s="133">
        <f t="shared" si="36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35"/>
        <v>9.6</v>
      </c>
      <c r="D96" s="136">
        <f t="shared" si="35"/>
        <v>9.6</v>
      </c>
      <c r="E96" s="136">
        <f t="shared" si="35"/>
        <v>9.6</v>
      </c>
      <c r="F96" s="136">
        <f t="shared" si="35"/>
        <v>9.6</v>
      </c>
      <c r="G96" s="136">
        <f t="shared" si="35"/>
        <v>9.6</v>
      </c>
      <c r="H96" s="136">
        <f t="shared" si="35"/>
        <v>9.6</v>
      </c>
      <c r="I96" s="136">
        <f t="shared" si="35"/>
        <v>9.6</v>
      </c>
      <c r="J96" s="136">
        <f t="shared" si="35"/>
        <v>9.6</v>
      </c>
      <c r="K96" s="136">
        <f t="shared" si="35"/>
        <v>9.6</v>
      </c>
      <c r="L96" s="136">
        <f t="shared" si="35"/>
        <v>9.6</v>
      </c>
      <c r="M96" s="136">
        <f t="shared" si="35"/>
        <v>9.6</v>
      </c>
      <c r="N96" s="136">
        <f t="shared" si="35"/>
        <v>9.6</v>
      </c>
      <c r="O96" s="136">
        <f t="shared" si="35"/>
        <v>9.6</v>
      </c>
      <c r="P96" s="136">
        <f t="shared" si="35"/>
        <v>9.6</v>
      </c>
      <c r="Q96" s="136">
        <f t="shared" si="35"/>
        <v>9.6</v>
      </c>
      <c r="R96" s="136">
        <f t="shared" si="35"/>
        <v>9.6</v>
      </c>
      <c r="S96" s="136">
        <f t="shared" si="36"/>
        <v>9.6</v>
      </c>
      <c r="T96" s="136">
        <f t="shared" si="36"/>
        <v>9.6</v>
      </c>
      <c r="U96" s="136">
        <f t="shared" si="36"/>
        <v>9.6</v>
      </c>
      <c r="V96" s="136">
        <f t="shared" si="36"/>
        <v>9.6</v>
      </c>
      <c r="W96" s="136">
        <f t="shared" si="36"/>
        <v>9.6</v>
      </c>
      <c r="X96" s="136">
        <f t="shared" si="36"/>
        <v>9.6</v>
      </c>
      <c r="Y96" s="136">
        <f t="shared" si="36"/>
        <v>9.6</v>
      </c>
      <c r="Z96" s="136">
        <f t="shared" si="36"/>
        <v>9.6</v>
      </c>
      <c r="AA96" s="136">
        <f t="shared" si="36"/>
        <v>9.6</v>
      </c>
      <c r="AB96" s="136">
        <f t="shared" si="36"/>
        <v>9.6</v>
      </c>
      <c r="AC96" s="136">
        <f t="shared" si="36"/>
        <v>9.6</v>
      </c>
      <c r="AD96" s="136">
        <f t="shared" si="36"/>
        <v>9.6</v>
      </c>
      <c r="AE96" s="136">
        <f t="shared" si="36"/>
        <v>9.6</v>
      </c>
      <c r="AF96" s="136">
        <f t="shared" si="36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35"/>
        <v>9.98</v>
      </c>
      <c r="D97" s="136">
        <f t="shared" si="35"/>
        <v>9.98</v>
      </c>
      <c r="E97" s="136">
        <f t="shared" si="35"/>
        <v>9.98</v>
      </c>
      <c r="F97" s="136">
        <f t="shared" si="35"/>
        <v>9.98</v>
      </c>
      <c r="G97" s="136">
        <f t="shared" si="35"/>
        <v>9.98</v>
      </c>
      <c r="H97" s="136">
        <f t="shared" si="35"/>
        <v>9.98</v>
      </c>
      <c r="I97" s="136">
        <f t="shared" si="35"/>
        <v>9.98</v>
      </c>
      <c r="J97" s="136">
        <f t="shared" si="35"/>
        <v>9.98</v>
      </c>
      <c r="K97" s="136">
        <f t="shared" si="35"/>
        <v>9.98</v>
      </c>
      <c r="L97" s="136">
        <f t="shared" si="35"/>
        <v>9.98</v>
      </c>
      <c r="M97" s="136">
        <f t="shared" si="35"/>
        <v>9.98</v>
      </c>
      <c r="N97" s="136">
        <f t="shared" si="35"/>
        <v>9.98</v>
      </c>
      <c r="O97" s="136">
        <f t="shared" si="35"/>
        <v>9.98</v>
      </c>
      <c r="P97" s="136">
        <f t="shared" si="35"/>
        <v>9.98</v>
      </c>
      <c r="Q97" s="136">
        <f t="shared" si="35"/>
        <v>9.98</v>
      </c>
      <c r="R97" s="136">
        <f t="shared" si="35"/>
        <v>9.98</v>
      </c>
      <c r="S97" s="136">
        <f t="shared" si="36"/>
        <v>9.98</v>
      </c>
      <c r="T97" s="136">
        <f t="shared" si="36"/>
        <v>9.98</v>
      </c>
      <c r="U97" s="136">
        <f t="shared" si="36"/>
        <v>9.98</v>
      </c>
      <c r="V97" s="136">
        <f t="shared" si="36"/>
        <v>9.98</v>
      </c>
      <c r="W97" s="136">
        <f t="shared" si="36"/>
        <v>9.98</v>
      </c>
      <c r="X97" s="136">
        <f t="shared" si="36"/>
        <v>9.98</v>
      </c>
      <c r="Y97" s="136">
        <f t="shared" si="36"/>
        <v>9.98</v>
      </c>
      <c r="Z97" s="136">
        <f t="shared" si="36"/>
        <v>9.98</v>
      </c>
      <c r="AA97" s="136">
        <f t="shared" si="36"/>
        <v>9.98</v>
      </c>
      <c r="AB97" s="136">
        <f t="shared" si="36"/>
        <v>9.98</v>
      </c>
      <c r="AC97" s="136">
        <f t="shared" si="36"/>
        <v>9.98</v>
      </c>
      <c r="AD97" s="136">
        <f t="shared" si="36"/>
        <v>9.98</v>
      </c>
      <c r="AE97" s="136">
        <f t="shared" si="36"/>
        <v>9.98</v>
      </c>
      <c r="AF97" s="136">
        <f t="shared" si="36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35"/>
        <v>9.1</v>
      </c>
      <c r="D98" s="136">
        <f t="shared" si="35"/>
        <v>9.1</v>
      </c>
      <c r="E98" s="136">
        <f t="shared" si="35"/>
        <v>9.1</v>
      </c>
      <c r="F98" s="136">
        <f t="shared" si="35"/>
        <v>9.1</v>
      </c>
      <c r="G98" s="136">
        <f t="shared" si="35"/>
        <v>9.1</v>
      </c>
      <c r="H98" s="136">
        <f t="shared" si="35"/>
        <v>9.1</v>
      </c>
      <c r="I98" s="136">
        <f t="shared" si="35"/>
        <v>9.1</v>
      </c>
      <c r="J98" s="136">
        <f t="shared" si="35"/>
        <v>9.1</v>
      </c>
      <c r="K98" s="136">
        <f t="shared" si="35"/>
        <v>9.1</v>
      </c>
      <c r="L98" s="136">
        <f t="shared" si="35"/>
        <v>9.1</v>
      </c>
      <c r="M98" s="136">
        <f t="shared" si="35"/>
        <v>9.1</v>
      </c>
      <c r="N98" s="136">
        <f t="shared" si="35"/>
        <v>9.1</v>
      </c>
      <c r="O98" s="136">
        <f t="shared" si="35"/>
        <v>9.1</v>
      </c>
      <c r="P98" s="136">
        <f t="shared" si="35"/>
        <v>9.1</v>
      </c>
      <c r="Q98" s="136">
        <f t="shared" si="35"/>
        <v>9.1</v>
      </c>
      <c r="R98" s="136">
        <f t="shared" si="35"/>
        <v>9.1</v>
      </c>
      <c r="S98" s="136">
        <f t="shared" si="36"/>
        <v>9.1</v>
      </c>
      <c r="T98" s="136">
        <f t="shared" si="36"/>
        <v>9.1</v>
      </c>
      <c r="U98" s="136">
        <f t="shared" si="36"/>
        <v>9.1</v>
      </c>
      <c r="V98" s="136">
        <f t="shared" si="36"/>
        <v>9.1</v>
      </c>
      <c r="W98" s="136">
        <f t="shared" si="36"/>
        <v>9.1</v>
      </c>
      <c r="X98" s="136">
        <f t="shared" si="36"/>
        <v>9.1</v>
      </c>
      <c r="Y98" s="136">
        <f t="shared" si="36"/>
        <v>9.1</v>
      </c>
      <c r="Z98" s="136">
        <f t="shared" si="36"/>
        <v>9.1</v>
      </c>
      <c r="AA98" s="136">
        <f t="shared" si="36"/>
        <v>9.1</v>
      </c>
      <c r="AB98" s="136">
        <f t="shared" si="36"/>
        <v>9.1</v>
      </c>
      <c r="AC98" s="136">
        <f t="shared" si="36"/>
        <v>9.1</v>
      </c>
      <c r="AD98" s="136">
        <f t="shared" si="36"/>
        <v>9.1</v>
      </c>
      <c r="AE98" s="136">
        <f t="shared" si="36"/>
        <v>9.1</v>
      </c>
      <c r="AF98" s="136">
        <f t="shared" si="36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35"/>
        <v>9.18</v>
      </c>
      <c r="D99" s="136">
        <f t="shared" si="35"/>
        <v>9.18</v>
      </c>
      <c r="E99" s="136">
        <f t="shared" si="35"/>
        <v>9.18</v>
      </c>
      <c r="F99" s="136">
        <f t="shared" si="35"/>
        <v>9.18</v>
      </c>
      <c r="G99" s="136">
        <f t="shared" si="35"/>
        <v>9.18</v>
      </c>
      <c r="H99" s="136">
        <f t="shared" si="35"/>
        <v>9.18</v>
      </c>
      <c r="I99" s="136">
        <f t="shared" si="35"/>
        <v>9.18</v>
      </c>
      <c r="J99" s="136">
        <f t="shared" si="35"/>
        <v>9.18</v>
      </c>
      <c r="K99" s="136">
        <f t="shared" si="35"/>
        <v>9.18</v>
      </c>
      <c r="L99" s="136">
        <f t="shared" si="35"/>
        <v>9.18</v>
      </c>
      <c r="M99" s="136">
        <f t="shared" si="35"/>
        <v>9.18</v>
      </c>
      <c r="N99" s="136">
        <f t="shared" si="35"/>
        <v>9.18</v>
      </c>
      <c r="O99" s="136">
        <f t="shared" si="35"/>
        <v>9.18</v>
      </c>
      <c r="P99" s="136">
        <f t="shared" si="35"/>
        <v>9.18</v>
      </c>
      <c r="Q99" s="136">
        <f t="shared" si="35"/>
        <v>9.18</v>
      </c>
      <c r="R99" s="136">
        <f t="shared" si="35"/>
        <v>9.18</v>
      </c>
      <c r="S99" s="136">
        <f t="shared" si="36"/>
        <v>9.18</v>
      </c>
      <c r="T99" s="136">
        <f t="shared" si="36"/>
        <v>9.18</v>
      </c>
      <c r="U99" s="136">
        <f t="shared" si="36"/>
        <v>9.18</v>
      </c>
      <c r="V99" s="136">
        <f t="shared" si="36"/>
        <v>9.18</v>
      </c>
      <c r="W99" s="136">
        <f t="shared" si="36"/>
        <v>9.18</v>
      </c>
      <c r="X99" s="136">
        <f t="shared" si="36"/>
        <v>9.18</v>
      </c>
      <c r="Y99" s="136">
        <f t="shared" si="36"/>
        <v>9.18</v>
      </c>
      <c r="Z99" s="136">
        <f t="shared" si="36"/>
        <v>9.18</v>
      </c>
      <c r="AA99" s="136">
        <f t="shared" si="36"/>
        <v>9.18</v>
      </c>
      <c r="AB99" s="136">
        <f t="shared" si="36"/>
        <v>9.18</v>
      </c>
      <c r="AC99" s="136">
        <f t="shared" si="36"/>
        <v>9.18</v>
      </c>
      <c r="AD99" s="136">
        <f t="shared" si="36"/>
        <v>9.18</v>
      </c>
      <c r="AE99" s="136">
        <f t="shared" si="36"/>
        <v>9.18</v>
      </c>
      <c r="AF99" s="136">
        <f t="shared" si="36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35"/>
        <v>7</v>
      </c>
      <c r="D100" s="136">
        <f t="shared" si="35"/>
        <v>7</v>
      </c>
      <c r="E100" s="136">
        <f t="shared" si="35"/>
        <v>7</v>
      </c>
      <c r="F100" s="136">
        <f t="shared" si="35"/>
        <v>7</v>
      </c>
      <c r="G100" s="136">
        <f t="shared" si="35"/>
        <v>7</v>
      </c>
      <c r="H100" s="136">
        <f t="shared" si="35"/>
        <v>7</v>
      </c>
      <c r="I100" s="136">
        <f t="shared" si="35"/>
        <v>7</v>
      </c>
      <c r="J100" s="136">
        <f t="shared" si="35"/>
        <v>7</v>
      </c>
      <c r="K100" s="136">
        <f t="shared" si="35"/>
        <v>7</v>
      </c>
      <c r="L100" s="136">
        <f t="shared" si="35"/>
        <v>7</v>
      </c>
      <c r="M100" s="136">
        <f t="shared" si="35"/>
        <v>7</v>
      </c>
      <c r="N100" s="136">
        <f t="shared" si="35"/>
        <v>7</v>
      </c>
      <c r="O100" s="136">
        <f t="shared" si="35"/>
        <v>7</v>
      </c>
      <c r="P100" s="136">
        <f t="shared" si="35"/>
        <v>7</v>
      </c>
      <c r="Q100" s="136">
        <f t="shared" si="35"/>
        <v>7</v>
      </c>
      <c r="R100" s="136">
        <f t="shared" si="35"/>
        <v>7</v>
      </c>
      <c r="S100" s="136">
        <f t="shared" si="36"/>
        <v>7</v>
      </c>
      <c r="T100" s="136">
        <f t="shared" si="36"/>
        <v>7</v>
      </c>
      <c r="U100" s="136">
        <f t="shared" si="36"/>
        <v>7</v>
      </c>
      <c r="V100" s="136">
        <f t="shared" si="36"/>
        <v>7</v>
      </c>
      <c r="W100" s="136">
        <f t="shared" si="36"/>
        <v>7</v>
      </c>
      <c r="X100" s="136">
        <f t="shared" si="36"/>
        <v>7</v>
      </c>
      <c r="Y100" s="136">
        <f t="shared" si="36"/>
        <v>7</v>
      </c>
      <c r="Z100" s="136">
        <f t="shared" si="36"/>
        <v>7</v>
      </c>
      <c r="AA100" s="136">
        <f t="shared" si="36"/>
        <v>7</v>
      </c>
      <c r="AB100" s="136">
        <f t="shared" si="36"/>
        <v>7</v>
      </c>
      <c r="AC100" s="136">
        <f t="shared" si="36"/>
        <v>7</v>
      </c>
      <c r="AD100" s="136">
        <f t="shared" si="36"/>
        <v>7</v>
      </c>
      <c r="AE100" s="136">
        <f t="shared" si="36"/>
        <v>7</v>
      </c>
      <c r="AF100" s="136">
        <f t="shared" si="36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35"/>
        <v>2.25</v>
      </c>
      <c r="D102" s="136">
        <f t="shared" si="35"/>
        <v>2.25</v>
      </c>
      <c r="E102" s="136">
        <f t="shared" si="35"/>
        <v>2.25</v>
      </c>
      <c r="F102" s="136">
        <f t="shared" si="35"/>
        <v>2.25</v>
      </c>
      <c r="G102" s="136">
        <f t="shared" si="35"/>
        <v>2.25</v>
      </c>
      <c r="H102" s="136">
        <f t="shared" si="35"/>
        <v>2.25</v>
      </c>
      <c r="I102" s="136">
        <f t="shared" si="35"/>
        <v>2.25</v>
      </c>
      <c r="J102" s="136">
        <f t="shared" si="35"/>
        <v>2.25</v>
      </c>
      <c r="K102" s="136">
        <f t="shared" si="35"/>
        <v>2.25</v>
      </c>
      <c r="L102" s="136">
        <f t="shared" si="35"/>
        <v>2.25</v>
      </c>
      <c r="M102" s="136">
        <f t="shared" si="35"/>
        <v>2.25</v>
      </c>
      <c r="N102" s="136">
        <f t="shared" si="35"/>
        <v>2.25</v>
      </c>
      <c r="O102" s="136">
        <f t="shared" si="35"/>
        <v>2.25</v>
      </c>
      <c r="P102" s="136">
        <f t="shared" si="35"/>
        <v>2.25</v>
      </c>
      <c r="Q102" s="136">
        <f t="shared" si="35"/>
        <v>2.25</v>
      </c>
      <c r="R102" s="136">
        <f t="shared" si="35"/>
        <v>2.25</v>
      </c>
      <c r="S102" s="136">
        <f t="shared" si="36"/>
        <v>2.25</v>
      </c>
      <c r="T102" s="136">
        <f t="shared" si="36"/>
        <v>2.25</v>
      </c>
      <c r="U102" s="136">
        <f t="shared" si="36"/>
        <v>2.25</v>
      </c>
      <c r="V102" s="136">
        <f t="shared" si="36"/>
        <v>2.25</v>
      </c>
      <c r="W102" s="136">
        <f t="shared" si="36"/>
        <v>2.25</v>
      </c>
      <c r="X102" s="136">
        <f t="shared" si="36"/>
        <v>2.25</v>
      </c>
      <c r="Y102" s="136">
        <f t="shared" si="36"/>
        <v>2.25</v>
      </c>
      <c r="Z102" s="136">
        <f t="shared" si="36"/>
        <v>2.25</v>
      </c>
      <c r="AA102" s="136">
        <f t="shared" si="36"/>
        <v>2.25</v>
      </c>
      <c r="AB102" s="136">
        <f t="shared" si="36"/>
        <v>2.25</v>
      </c>
      <c r="AC102" s="136">
        <f t="shared" si="36"/>
        <v>2.25</v>
      </c>
      <c r="AD102" s="136">
        <f t="shared" si="36"/>
        <v>2.25</v>
      </c>
      <c r="AE102" s="136">
        <f t="shared" si="36"/>
        <v>2.25</v>
      </c>
      <c r="AF102" s="136">
        <f t="shared" si="36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35"/>
        <v>1.64</v>
      </c>
      <c r="D103" s="136">
        <f t="shared" si="35"/>
        <v>1.64</v>
      </c>
      <c r="E103" s="136">
        <f t="shared" si="35"/>
        <v>1.64</v>
      </c>
      <c r="F103" s="136">
        <f t="shared" si="35"/>
        <v>1.64</v>
      </c>
      <c r="G103" s="136">
        <f t="shared" si="35"/>
        <v>1.64</v>
      </c>
      <c r="H103" s="136">
        <f t="shared" si="35"/>
        <v>1.64</v>
      </c>
      <c r="I103" s="136">
        <f t="shared" si="35"/>
        <v>1.64</v>
      </c>
      <c r="J103" s="136">
        <f t="shared" si="35"/>
        <v>1.64</v>
      </c>
      <c r="K103" s="136">
        <f t="shared" si="35"/>
        <v>1.64</v>
      </c>
      <c r="L103" s="136">
        <f t="shared" si="35"/>
        <v>1.64</v>
      </c>
      <c r="M103" s="136">
        <f t="shared" si="35"/>
        <v>1.64</v>
      </c>
      <c r="N103" s="136">
        <f t="shared" si="35"/>
        <v>1.64</v>
      </c>
      <c r="O103" s="136">
        <f t="shared" si="35"/>
        <v>1.64</v>
      </c>
      <c r="P103" s="136">
        <f t="shared" si="35"/>
        <v>1.64</v>
      </c>
      <c r="Q103" s="136">
        <f t="shared" si="35"/>
        <v>1.64</v>
      </c>
      <c r="R103" s="136">
        <f t="shared" si="35"/>
        <v>1.64</v>
      </c>
      <c r="S103" s="136">
        <f t="shared" si="36"/>
        <v>1.64</v>
      </c>
      <c r="T103" s="136">
        <f t="shared" si="36"/>
        <v>1.64</v>
      </c>
      <c r="U103" s="136">
        <f t="shared" si="36"/>
        <v>1.64</v>
      </c>
      <c r="V103" s="136">
        <f t="shared" si="36"/>
        <v>1.64</v>
      </c>
      <c r="W103" s="136">
        <f t="shared" si="36"/>
        <v>1.64</v>
      </c>
      <c r="X103" s="136">
        <f t="shared" si="36"/>
        <v>1.64</v>
      </c>
      <c r="Y103" s="136">
        <f t="shared" si="36"/>
        <v>1.64</v>
      </c>
      <c r="Z103" s="136">
        <f t="shared" si="36"/>
        <v>1.64</v>
      </c>
      <c r="AA103" s="136">
        <f t="shared" si="36"/>
        <v>1.64</v>
      </c>
      <c r="AB103" s="136">
        <f t="shared" si="36"/>
        <v>1.64</v>
      </c>
      <c r="AC103" s="136">
        <f t="shared" si="36"/>
        <v>1.64</v>
      </c>
      <c r="AD103" s="136">
        <f t="shared" si="36"/>
        <v>1.64</v>
      </c>
      <c r="AE103" s="136">
        <f t="shared" si="36"/>
        <v>1.64</v>
      </c>
      <c r="AF103" s="136">
        <f t="shared" si="36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35"/>
        <v>1.62</v>
      </c>
      <c r="D104" s="136">
        <f t="shared" si="35"/>
        <v>1.62</v>
      </c>
      <c r="E104" s="136">
        <f t="shared" si="35"/>
        <v>1.62</v>
      </c>
      <c r="F104" s="136">
        <f t="shared" si="35"/>
        <v>1.62</v>
      </c>
      <c r="G104" s="136">
        <f t="shared" si="35"/>
        <v>1.62</v>
      </c>
      <c r="H104" s="136">
        <f t="shared" si="35"/>
        <v>1.62</v>
      </c>
      <c r="I104" s="136">
        <f t="shared" si="35"/>
        <v>1.62</v>
      </c>
      <c r="J104" s="136">
        <f t="shared" si="35"/>
        <v>1.62</v>
      </c>
      <c r="K104" s="136">
        <f t="shared" si="35"/>
        <v>1.62</v>
      </c>
      <c r="L104" s="136">
        <f t="shared" si="35"/>
        <v>1.62</v>
      </c>
      <c r="M104" s="136">
        <f t="shared" si="35"/>
        <v>1.62</v>
      </c>
      <c r="N104" s="136">
        <f t="shared" si="35"/>
        <v>1.62</v>
      </c>
      <c r="O104" s="136">
        <f t="shared" si="35"/>
        <v>1.62</v>
      </c>
      <c r="P104" s="136">
        <f t="shared" si="35"/>
        <v>1.62</v>
      </c>
      <c r="Q104" s="136">
        <f t="shared" si="35"/>
        <v>1.62</v>
      </c>
      <c r="R104" s="136">
        <f t="shared" si="35"/>
        <v>1.62</v>
      </c>
      <c r="S104" s="136">
        <f t="shared" si="36"/>
        <v>1.62</v>
      </c>
      <c r="T104" s="136">
        <f t="shared" si="36"/>
        <v>1.62</v>
      </c>
      <c r="U104" s="136">
        <f t="shared" si="36"/>
        <v>1.62</v>
      </c>
      <c r="V104" s="136">
        <f t="shared" si="36"/>
        <v>1.62</v>
      </c>
      <c r="W104" s="136">
        <f t="shared" si="36"/>
        <v>1.62</v>
      </c>
      <c r="X104" s="136">
        <f t="shared" si="36"/>
        <v>1.62</v>
      </c>
      <c r="Y104" s="136">
        <f t="shared" si="36"/>
        <v>1.62</v>
      </c>
      <c r="Z104" s="136">
        <f t="shared" si="36"/>
        <v>1.62</v>
      </c>
      <c r="AA104" s="136">
        <f t="shared" si="36"/>
        <v>1.62</v>
      </c>
      <c r="AB104" s="136">
        <f t="shared" si="36"/>
        <v>1.62</v>
      </c>
      <c r="AC104" s="136">
        <f t="shared" si="36"/>
        <v>1.62</v>
      </c>
      <c r="AD104" s="136">
        <f t="shared" si="36"/>
        <v>1.62</v>
      </c>
      <c r="AE104" s="136">
        <f t="shared" si="36"/>
        <v>1.62</v>
      </c>
      <c r="AF104" s="136">
        <f t="shared" si="36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35"/>
        <v>8.36</v>
      </c>
      <c r="D106" s="136">
        <f t="shared" si="35"/>
        <v>8.36</v>
      </c>
      <c r="E106" s="136">
        <f t="shared" si="35"/>
        <v>8.36</v>
      </c>
      <c r="F106" s="136">
        <f t="shared" si="35"/>
        <v>8.36</v>
      </c>
      <c r="G106" s="136">
        <f t="shared" si="35"/>
        <v>8.36</v>
      </c>
      <c r="H106" s="136">
        <f t="shared" si="35"/>
        <v>8.36</v>
      </c>
      <c r="I106" s="136">
        <f t="shared" si="35"/>
        <v>8.36</v>
      </c>
      <c r="J106" s="136">
        <f t="shared" si="35"/>
        <v>8.36</v>
      </c>
      <c r="K106" s="136">
        <f t="shared" si="35"/>
        <v>8.36</v>
      </c>
      <c r="L106" s="136">
        <f t="shared" si="35"/>
        <v>8.36</v>
      </c>
      <c r="M106" s="136">
        <f t="shared" si="35"/>
        <v>8.36</v>
      </c>
      <c r="N106" s="136">
        <f t="shared" si="35"/>
        <v>8.36</v>
      </c>
      <c r="O106" s="136">
        <f t="shared" si="35"/>
        <v>8.36</v>
      </c>
      <c r="P106" s="136">
        <f t="shared" si="35"/>
        <v>8.36</v>
      </c>
      <c r="Q106" s="136">
        <f t="shared" si="35"/>
        <v>8.36</v>
      </c>
      <c r="R106" s="136">
        <f t="shared" si="35"/>
        <v>8.36</v>
      </c>
      <c r="S106" s="136">
        <f t="shared" si="36"/>
        <v>8.36</v>
      </c>
      <c r="T106" s="136">
        <f t="shared" si="36"/>
        <v>8.36</v>
      </c>
      <c r="U106" s="136">
        <f t="shared" si="36"/>
        <v>8.36</v>
      </c>
      <c r="V106" s="136">
        <f t="shared" si="36"/>
        <v>8.36</v>
      </c>
      <c r="W106" s="136">
        <f t="shared" si="36"/>
        <v>8.36</v>
      </c>
      <c r="X106" s="136">
        <f t="shared" si="36"/>
        <v>8.36</v>
      </c>
      <c r="Y106" s="136">
        <f t="shared" si="36"/>
        <v>8.36</v>
      </c>
      <c r="Z106" s="136">
        <f t="shared" si="36"/>
        <v>8.36</v>
      </c>
      <c r="AA106" s="136">
        <f t="shared" si="36"/>
        <v>8.36</v>
      </c>
      <c r="AB106" s="136">
        <f t="shared" si="36"/>
        <v>8.36</v>
      </c>
      <c r="AC106" s="136">
        <f t="shared" si="36"/>
        <v>8.36</v>
      </c>
      <c r="AD106" s="136">
        <f t="shared" si="36"/>
        <v>8.36</v>
      </c>
      <c r="AE106" s="136">
        <f t="shared" si="36"/>
        <v>8.36</v>
      </c>
      <c r="AF106" s="136">
        <f t="shared" si="36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35"/>
        <v>8</v>
      </c>
      <c r="D107" s="136">
        <f t="shared" si="35"/>
        <v>8</v>
      </c>
      <c r="E107" s="136">
        <f t="shared" si="35"/>
        <v>8</v>
      </c>
      <c r="F107" s="136">
        <f t="shared" si="35"/>
        <v>8</v>
      </c>
      <c r="G107" s="136">
        <f t="shared" si="35"/>
        <v>8</v>
      </c>
      <c r="H107" s="136">
        <f t="shared" si="35"/>
        <v>8</v>
      </c>
      <c r="I107" s="136">
        <v>5.4</v>
      </c>
      <c r="J107" s="136">
        <f t="shared" si="35"/>
        <v>5.4</v>
      </c>
      <c r="K107" s="136">
        <f t="shared" si="35"/>
        <v>5.4</v>
      </c>
      <c r="L107" s="136">
        <f t="shared" si="35"/>
        <v>5.4</v>
      </c>
      <c r="M107" s="136">
        <f t="shared" si="35"/>
        <v>5.4</v>
      </c>
      <c r="N107" s="136">
        <f t="shared" si="35"/>
        <v>5.4</v>
      </c>
      <c r="O107" s="136">
        <f t="shared" si="35"/>
        <v>5.4</v>
      </c>
      <c r="P107" s="136">
        <f t="shared" si="35"/>
        <v>5.4</v>
      </c>
      <c r="Q107" s="136">
        <f t="shared" si="35"/>
        <v>5.4</v>
      </c>
      <c r="R107" s="136">
        <f t="shared" si="35"/>
        <v>5.4</v>
      </c>
      <c r="S107" s="136">
        <f t="shared" si="36"/>
        <v>5.4</v>
      </c>
      <c r="T107" s="136">
        <f t="shared" si="36"/>
        <v>5.4</v>
      </c>
      <c r="U107" s="136">
        <f t="shared" si="36"/>
        <v>5.4</v>
      </c>
      <c r="V107" s="136">
        <f t="shared" si="36"/>
        <v>5.4</v>
      </c>
      <c r="W107" s="136">
        <f t="shared" si="36"/>
        <v>5.4</v>
      </c>
      <c r="X107" s="136">
        <f t="shared" si="36"/>
        <v>5.4</v>
      </c>
      <c r="Y107" s="136">
        <f t="shared" si="36"/>
        <v>5.4</v>
      </c>
      <c r="Z107" s="136">
        <f t="shared" si="36"/>
        <v>5.4</v>
      </c>
      <c r="AA107" s="136">
        <f t="shared" si="36"/>
        <v>5.4</v>
      </c>
      <c r="AB107" s="136">
        <f t="shared" si="36"/>
        <v>5.4</v>
      </c>
      <c r="AC107" s="136">
        <f t="shared" si="36"/>
        <v>5.4</v>
      </c>
      <c r="AD107" s="136">
        <f t="shared" si="36"/>
        <v>5.4</v>
      </c>
      <c r="AE107" s="136">
        <f t="shared" si="36"/>
        <v>5.4</v>
      </c>
      <c r="AF107" s="136">
        <f t="shared" si="36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35"/>
        <v>6.57</v>
      </c>
      <c r="D108" s="136">
        <f t="shared" si="35"/>
        <v>6.57</v>
      </c>
      <c r="E108" s="136">
        <f t="shared" si="35"/>
        <v>6.57</v>
      </c>
      <c r="F108" s="136">
        <f t="shared" si="35"/>
        <v>6.57</v>
      </c>
      <c r="G108" s="136">
        <f t="shared" si="35"/>
        <v>6.57</v>
      </c>
      <c r="H108" s="136">
        <f t="shared" si="35"/>
        <v>6.57</v>
      </c>
      <c r="I108" s="136">
        <f t="shared" si="35"/>
        <v>6.57</v>
      </c>
      <c r="J108" s="136">
        <f t="shared" si="35"/>
        <v>6.57</v>
      </c>
      <c r="K108" s="136">
        <f t="shared" si="35"/>
        <v>6.57</v>
      </c>
      <c r="L108" s="136">
        <f t="shared" si="35"/>
        <v>6.57</v>
      </c>
      <c r="M108" s="136">
        <f t="shared" si="35"/>
        <v>6.57</v>
      </c>
      <c r="N108" s="136">
        <f t="shared" si="35"/>
        <v>6.57</v>
      </c>
      <c r="O108" s="136">
        <f t="shared" si="35"/>
        <v>6.57</v>
      </c>
      <c r="P108" s="136">
        <f t="shared" si="35"/>
        <v>6.57</v>
      </c>
      <c r="Q108" s="136">
        <f t="shared" si="35"/>
        <v>6.57</v>
      </c>
      <c r="R108" s="136">
        <f t="shared" si="35"/>
        <v>6.57</v>
      </c>
      <c r="S108" s="136">
        <f t="shared" si="36"/>
        <v>6.57</v>
      </c>
      <c r="T108" s="136">
        <f t="shared" si="36"/>
        <v>6.57</v>
      </c>
      <c r="U108" s="136">
        <f t="shared" si="36"/>
        <v>6.57</v>
      </c>
      <c r="V108" s="136">
        <f t="shared" si="36"/>
        <v>6.57</v>
      </c>
      <c r="W108" s="136">
        <f t="shared" si="36"/>
        <v>6.57</v>
      </c>
      <c r="X108" s="136">
        <f t="shared" si="36"/>
        <v>6.57</v>
      </c>
      <c r="Y108" s="136">
        <f t="shared" si="36"/>
        <v>6.57</v>
      </c>
      <c r="Z108" s="136">
        <f t="shared" si="36"/>
        <v>6.57</v>
      </c>
      <c r="AA108" s="136">
        <f t="shared" si="36"/>
        <v>6.57</v>
      </c>
      <c r="AB108" s="136">
        <f t="shared" si="36"/>
        <v>6.57</v>
      </c>
      <c r="AC108" s="136">
        <f t="shared" si="36"/>
        <v>6.57</v>
      </c>
      <c r="AD108" s="136">
        <f t="shared" si="36"/>
        <v>6.57</v>
      </c>
      <c r="AE108" s="136">
        <f t="shared" si="36"/>
        <v>6.57</v>
      </c>
      <c r="AF108" s="136">
        <f t="shared" si="36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35"/>
        <v>3.43</v>
      </c>
      <c r="D109" s="136">
        <f t="shared" si="35"/>
        <v>3.43</v>
      </c>
      <c r="E109" s="136">
        <f t="shared" si="35"/>
        <v>3.43</v>
      </c>
      <c r="F109" s="136">
        <f t="shared" si="35"/>
        <v>3.43</v>
      </c>
      <c r="G109" s="136">
        <f t="shared" si="35"/>
        <v>3.43</v>
      </c>
      <c r="H109" s="136">
        <f t="shared" si="35"/>
        <v>3.43</v>
      </c>
      <c r="I109" s="136">
        <f t="shared" si="35"/>
        <v>3.43</v>
      </c>
      <c r="J109" s="136">
        <f t="shared" si="35"/>
        <v>3.43</v>
      </c>
      <c r="K109" s="136">
        <f t="shared" si="35"/>
        <v>3.43</v>
      </c>
      <c r="L109" s="136">
        <f t="shared" si="35"/>
        <v>3.43</v>
      </c>
      <c r="M109" s="136">
        <f t="shared" si="35"/>
        <v>3.43</v>
      </c>
      <c r="N109" s="136">
        <f t="shared" si="35"/>
        <v>3.43</v>
      </c>
      <c r="O109" s="136">
        <f t="shared" si="35"/>
        <v>3.43</v>
      </c>
      <c r="P109" s="136">
        <f t="shared" si="35"/>
        <v>3.43</v>
      </c>
      <c r="Q109" s="136">
        <f t="shared" si="35"/>
        <v>3.43</v>
      </c>
      <c r="R109" s="136">
        <f t="shared" si="35"/>
        <v>3.43</v>
      </c>
      <c r="S109" s="136">
        <f t="shared" si="36"/>
        <v>3.43</v>
      </c>
      <c r="T109" s="136">
        <f t="shared" si="36"/>
        <v>3.43</v>
      </c>
      <c r="U109" s="136">
        <f t="shared" si="36"/>
        <v>3.43</v>
      </c>
      <c r="V109" s="136">
        <f t="shared" si="36"/>
        <v>3.43</v>
      </c>
      <c r="W109" s="136">
        <f t="shared" si="36"/>
        <v>3.43</v>
      </c>
      <c r="X109" s="136">
        <f t="shared" si="36"/>
        <v>3.43</v>
      </c>
      <c r="Y109" s="136">
        <f t="shared" si="36"/>
        <v>3.43</v>
      </c>
      <c r="Z109" s="136">
        <f t="shared" si="36"/>
        <v>3.43</v>
      </c>
      <c r="AA109" s="136">
        <f t="shared" si="36"/>
        <v>3.43</v>
      </c>
      <c r="AB109" s="136">
        <f t="shared" si="36"/>
        <v>3.43</v>
      </c>
      <c r="AC109" s="136">
        <f t="shared" si="36"/>
        <v>3.43</v>
      </c>
      <c r="AD109" s="136">
        <f t="shared" si="36"/>
        <v>3.43</v>
      </c>
      <c r="AE109" s="136">
        <f t="shared" si="36"/>
        <v>3.43</v>
      </c>
      <c r="AF109" s="136">
        <f t="shared" si="36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35"/>
        <v>8</v>
      </c>
      <c r="D110" s="136">
        <f t="shared" si="35"/>
        <v>8</v>
      </c>
      <c r="E110" s="136">
        <f t="shared" si="35"/>
        <v>8</v>
      </c>
      <c r="F110" s="136">
        <f t="shared" si="35"/>
        <v>8</v>
      </c>
      <c r="G110" s="136">
        <f t="shared" si="35"/>
        <v>8</v>
      </c>
      <c r="H110" s="136">
        <f t="shared" si="35"/>
        <v>8</v>
      </c>
      <c r="I110" s="136">
        <f t="shared" si="35"/>
        <v>8</v>
      </c>
      <c r="J110" s="136">
        <f t="shared" si="35"/>
        <v>8</v>
      </c>
      <c r="K110" s="136">
        <f t="shared" si="35"/>
        <v>8</v>
      </c>
      <c r="L110" s="136">
        <f t="shared" si="35"/>
        <v>8</v>
      </c>
      <c r="M110" s="136">
        <f t="shared" si="35"/>
        <v>8</v>
      </c>
      <c r="N110" s="136">
        <f t="shared" si="35"/>
        <v>8</v>
      </c>
      <c r="O110" s="136">
        <f t="shared" si="35"/>
        <v>8</v>
      </c>
      <c r="P110" s="136">
        <f t="shared" si="35"/>
        <v>8</v>
      </c>
      <c r="Q110" s="136">
        <f t="shared" si="35"/>
        <v>8</v>
      </c>
      <c r="R110" s="136">
        <f t="shared" si="35"/>
        <v>8</v>
      </c>
      <c r="S110" s="136">
        <f t="shared" si="36"/>
        <v>8</v>
      </c>
      <c r="T110" s="136">
        <f t="shared" si="36"/>
        <v>8</v>
      </c>
      <c r="U110" s="136">
        <f t="shared" si="36"/>
        <v>8</v>
      </c>
      <c r="V110" s="136">
        <f t="shared" si="36"/>
        <v>8</v>
      </c>
      <c r="W110" s="136">
        <f t="shared" si="36"/>
        <v>8</v>
      </c>
      <c r="X110" s="136">
        <f t="shared" si="36"/>
        <v>8</v>
      </c>
      <c r="Y110" s="136">
        <f t="shared" si="36"/>
        <v>8</v>
      </c>
      <c r="Z110" s="136">
        <f t="shared" si="36"/>
        <v>8</v>
      </c>
      <c r="AA110" s="136">
        <f t="shared" si="36"/>
        <v>8</v>
      </c>
      <c r="AB110" s="136">
        <f t="shared" si="36"/>
        <v>8</v>
      </c>
      <c r="AC110" s="136">
        <f t="shared" si="36"/>
        <v>8</v>
      </c>
      <c r="AD110" s="136">
        <f t="shared" si="36"/>
        <v>8</v>
      </c>
      <c r="AE110" s="136">
        <f t="shared" si="36"/>
        <v>8</v>
      </c>
      <c r="AF110" s="136">
        <f t="shared" si="36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35"/>
        <v>2.96</v>
      </c>
      <c r="D111" s="136">
        <f t="shared" si="35"/>
        <v>2.96</v>
      </c>
      <c r="E111" s="136">
        <f t="shared" si="35"/>
        <v>2.96</v>
      </c>
      <c r="F111" s="136">
        <f t="shared" si="35"/>
        <v>2.96</v>
      </c>
      <c r="G111" s="136">
        <f t="shared" si="35"/>
        <v>2.96</v>
      </c>
      <c r="H111" s="136">
        <f t="shared" si="35"/>
        <v>2.96</v>
      </c>
      <c r="I111" s="136">
        <f t="shared" si="35"/>
        <v>2.96</v>
      </c>
      <c r="J111" s="136">
        <f t="shared" si="35"/>
        <v>2.96</v>
      </c>
      <c r="K111" s="136">
        <f t="shared" si="35"/>
        <v>2.96</v>
      </c>
      <c r="L111" s="136">
        <f t="shared" si="35"/>
        <v>2.96</v>
      </c>
      <c r="M111" s="136">
        <f t="shared" si="35"/>
        <v>2.96</v>
      </c>
      <c r="N111" s="136">
        <f t="shared" si="35"/>
        <v>2.96</v>
      </c>
      <c r="O111" s="136">
        <f t="shared" si="35"/>
        <v>2.96</v>
      </c>
      <c r="P111" s="136">
        <f t="shared" si="35"/>
        <v>2.96</v>
      </c>
      <c r="Q111" s="136">
        <f t="shared" si="35"/>
        <v>2.96</v>
      </c>
      <c r="R111" s="136">
        <f t="shared" si="35"/>
        <v>2.96</v>
      </c>
      <c r="S111" s="136">
        <f t="shared" si="36"/>
        <v>2.96</v>
      </c>
      <c r="T111" s="136">
        <f t="shared" si="36"/>
        <v>2.96</v>
      </c>
      <c r="U111" s="136">
        <f t="shared" si="36"/>
        <v>2.96</v>
      </c>
      <c r="V111" s="136">
        <f t="shared" si="36"/>
        <v>2.96</v>
      </c>
      <c r="W111" s="136">
        <f t="shared" si="36"/>
        <v>2.96</v>
      </c>
      <c r="X111" s="136">
        <f t="shared" si="36"/>
        <v>2.96</v>
      </c>
      <c r="Y111" s="136">
        <f t="shared" si="36"/>
        <v>2.96</v>
      </c>
      <c r="Z111" s="136">
        <f t="shared" si="36"/>
        <v>2.96</v>
      </c>
      <c r="AA111" s="136">
        <f t="shared" si="36"/>
        <v>2.96</v>
      </c>
      <c r="AB111" s="136">
        <f t="shared" si="36"/>
        <v>2.96</v>
      </c>
      <c r="AC111" s="136">
        <f t="shared" si="36"/>
        <v>2.96</v>
      </c>
      <c r="AD111" s="136">
        <f t="shared" si="36"/>
        <v>2.96</v>
      </c>
      <c r="AE111" s="136">
        <f t="shared" si="36"/>
        <v>2.96</v>
      </c>
      <c r="AF111" s="136">
        <f t="shared" si="36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35"/>
        <v>7</v>
      </c>
      <c r="E112" s="136">
        <f t="shared" si="35"/>
        <v>7</v>
      </c>
      <c r="F112" s="136">
        <f t="shared" si="35"/>
        <v>7</v>
      </c>
      <c r="G112" s="136">
        <f t="shared" si="35"/>
        <v>7</v>
      </c>
      <c r="H112" s="136">
        <f t="shared" si="35"/>
        <v>7</v>
      </c>
      <c r="I112" s="136">
        <f t="shared" si="35"/>
        <v>7</v>
      </c>
      <c r="J112" s="136">
        <f t="shared" si="35"/>
        <v>7</v>
      </c>
      <c r="K112" s="136">
        <f t="shared" si="35"/>
        <v>7</v>
      </c>
      <c r="L112" s="136">
        <f t="shared" si="35"/>
        <v>7</v>
      </c>
      <c r="M112" s="136">
        <f t="shared" si="35"/>
        <v>7</v>
      </c>
      <c r="N112" s="136">
        <f t="shared" si="35"/>
        <v>7</v>
      </c>
      <c r="O112" s="136">
        <f t="shared" si="35"/>
        <v>7</v>
      </c>
      <c r="P112" s="136">
        <f t="shared" si="35"/>
        <v>7</v>
      </c>
      <c r="Q112" s="136">
        <f t="shared" si="35"/>
        <v>7</v>
      </c>
      <c r="R112" s="136">
        <f t="shared" si="35"/>
        <v>7</v>
      </c>
      <c r="S112" s="136">
        <f t="shared" si="36"/>
        <v>7</v>
      </c>
      <c r="T112" s="136">
        <f t="shared" si="36"/>
        <v>7</v>
      </c>
      <c r="U112" s="136">
        <f t="shared" si="36"/>
        <v>7</v>
      </c>
      <c r="V112" s="136">
        <f t="shared" si="36"/>
        <v>7</v>
      </c>
      <c r="W112" s="136">
        <f t="shared" si="36"/>
        <v>7</v>
      </c>
      <c r="X112" s="136">
        <f t="shared" si="36"/>
        <v>7</v>
      </c>
      <c r="Y112" s="136">
        <f t="shared" si="36"/>
        <v>7</v>
      </c>
      <c r="Z112" s="136">
        <f t="shared" si="36"/>
        <v>7</v>
      </c>
      <c r="AA112" s="136">
        <f t="shared" si="36"/>
        <v>7</v>
      </c>
      <c r="AB112" s="136">
        <f t="shared" si="36"/>
        <v>7</v>
      </c>
      <c r="AC112" s="136">
        <f t="shared" si="36"/>
        <v>7</v>
      </c>
      <c r="AD112" s="136">
        <f t="shared" si="36"/>
        <v>7</v>
      </c>
      <c r="AE112" s="136">
        <f t="shared" si="36"/>
        <v>7</v>
      </c>
      <c r="AF112" s="136">
        <f t="shared" si="36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37">B113</f>
        <v>3.47</v>
      </c>
      <c r="D113" s="136">
        <f t="shared" si="37"/>
        <v>3.47</v>
      </c>
      <c r="E113" s="136">
        <f t="shared" si="37"/>
        <v>3.47</v>
      </c>
      <c r="F113" s="136">
        <f t="shared" si="37"/>
        <v>3.47</v>
      </c>
      <c r="G113" s="136">
        <f t="shared" si="37"/>
        <v>3.47</v>
      </c>
      <c r="H113" s="136">
        <f t="shared" si="37"/>
        <v>3.47</v>
      </c>
      <c r="I113" s="136">
        <f t="shared" si="37"/>
        <v>3.47</v>
      </c>
      <c r="J113" s="136">
        <f t="shared" si="37"/>
        <v>3.47</v>
      </c>
      <c r="K113" s="136">
        <f t="shared" si="37"/>
        <v>3.47</v>
      </c>
      <c r="L113" s="136">
        <f t="shared" si="37"/>
        <v>3.47</v>
      </c>
      <c r="M113" s="136">
        <f t="shared" si="37"/>
        <v>3.47</v>
      </c>
      <c r="N113" s="136">
        <f t="shared" si="37"/>
        <v>3.47</v>
      </c>
      <c r="O113" s="136">
        <f t="shared" si="37"/>
        <v>3.47</v>
      </c>
      <c r="P113" s="136">
        <f t="shared" si="37"/>
        <v>3.47</v>
      </c>
      <c r="Q113" s="136">
        <f t="shared" si="37"/>
        <v>3.47</v>
      </c>
      <c r="R113" s="136">
        <f t="shared" si="37"/>
        <v>3.47</v>
      </c>
      <c r="S113" s="136">
        <f t="shared" ref="S113:AF131" si="38">R113</f>
        <v>3.47</v>
      </c>
      <c r="T113" s="136">
        <f t="shared" si="38"/>
        <v>3.47</v>
      </c>
      <c r="U113" s="136">
        <f t="shared" si="38"/>
        <v>3.47</v>
      </c>
      <c r="V113" s="136">
        <f t="shared" si="38"/>
        <v>3.47</v>
      </c>
      <c r="W113" s="136">
        <f t="shared" si="38"/>
        <v>3.47</v>
      </c>
      <c r="X113" s="136">
        <f t="shared" si="38"/>
        <v>3.47</v>
      </c>
      <c r="Y113" s="136">
        <f t="shared" si="38"/>
        <v>3.47</v>
      </c>
      <c r="Z113" s="136">
        <f t="shared" si="38"/>
        <v>3.47</v>
      </c>
      <c r="AA113" s="136">
        <f t="shared" si="38"/>
        <v>3.47</v>
      </c>
      <c r="AB113" s="136">
        <f t="shared" si="38"/>
        <v>3.47</v>
      </c>
      <c r="AC113" s="136">
        <f t="shared" si="38"/>
        <v>3.47</v>
      </c>
      <c r="AD113" s="136">
        <f t="shared" si="38"/>
        <v>3.47</v>
      </c>
      <c r="AE113" s="136">
        <f t="shared" si="38"/>
        <v>3.47</v>
      </c>
      <c r="AF113" s="136">
        <f t="shared" si="38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37"/>
        <v>2.1</v>
      </c>
      <c r="D114" s="136">
        <f t="shared" si="37"/>
        <v>2.1</v>
      </c>
      <c r="E114" s="136">
        <f t="shared" si="37"/>
        <v>2.1</v>
      </c>
      <c r="F114" s="136">
        <f t="shared" si="37"/>
        <v>2.1</v>
      </c>
      <c r="G114" s="136">
        <f t="shared" si="37"/>
        <v>2.1</v>
      </c>
      <c r="H114" s="136">
        <f t="shared" si="37"/>
        <v>2.1</v>
      </c>
      <c r="I114" s="136">
        <f t="shared" si="37"/>
        <v>2.1</v>
      </c>
      <c r="J114" s="136">
        <f t="shared" si="37"/>
        <v>2.1</v>
      </c>
      <c r="K114" s="136">
        <f t="shared" si="37"/>
        <v>2.1</v>
      </c>
      <c r="L114" s="136">
        <f t="shared" si="37"/>
        <v>2.1</v>
      </c>
      <c r="M114" s="136">
        <f t="shared" si="37"/>
        <v>2.1</v>
      </c>
      <c r="N114" s="136">
        <f t="shared" si="37"/>
        <v>2.1</v>
      </c>
      <c r="O114" s="136">
        <f t="shared" si="37"/>
        <v>2.1</v>
      </c>
      <c r="P114" s="136">
        <f t="shared" si="37"/>
        <v>2.1</v>
      </c>
      <c r="Q114" s="136">
        <f t="shared" si="37"/>
        <v>2.1</v>
      </c>
      <c r="R114" s="136">
        <f t="shared" si="37"/>
        <v>2.1</v>
      </c>
      <c r="S114" s="136">
        <f t="shared" si="38"/>
        <v>2.1</v>
      </c>
      <c r="T114" s="136">
        <f t="shared" si="38"/>
        <v>2.1</v>
      </c>
      <c r="U114" s="136">
        <f t="shared" si="38"/>
        <v>2.1</v>
      </c>
      <c r="V114" s="136">
        <f t="shared" si="38"/>
        <v>2.1</v>
      </c>
      <c r="W114" s="136">
        <f t="shared" si="38"/>
        <v>2.1</v>
      </c>
      <c r="X114" s="136">
        <f t="shared" si="38"/>
        <v>2.1</v>
      </c>
      <c r="Y114" s="136">
        <f t="shared" si="38"/>
        <v>2.1</v>
      </c>
      <c r="Z114" s="136">
        <f t="shared" si="38"/>
        <v>2.1</v>
      </c>
      <c r="AA114" s="136">
        <f t="shared" si="38"/>
        <v>2.1</v>
      </c>
      <c r="AB114" s="136">
        <f t="shared" si="38"/>
        <v>2.1</v>
      </c>
      <c r="AC114" s="136">
        <f t="shared" si="38"/>
        <v>2.1</v>
      </c>
      <c r="AD114" s="136">
        <f t="shared" si="38"/>
        <v>2.1</v>
      </c>
      <c r="AE114" s="136">
        <f t="shared" si="38"/>
        <v>2.1</v>
      </c>
      <c r="AF114" s="136">
        <f t="shared" si="38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37"/>
        <v>9.3000000000000007</v>
      </c>
      <c r="D115" s="136">
        <f t="shared" si="37"/>
        <v>9.3000000000000007</v>
      </c>
      <c r="E115" s="136">
        <f t="shared" si="37"/>
        <v>9.3000000000000007</v>
      </c>
      <c r="F115" s="136">
        <f t="shared" si="37"/>
        <v>9.3000000000000007</v>
      </c>
      <c r="G115" s="136">
        <f t="shared" si="37"/>
        <v>9.3000000000000007</v>
      </c>
      <c r="H115" s="136">
        <f t="shared" si="37"/>
        <v>9.3000000000000007</v>
      </c>
      <c r="I115" s="136">
        <f t="shared" si="37"/>
        <v>9.3000000000000007</v>
      </c>
      <c r="J115" s="136">
        <f t="shared" si="37"/>
        <v>9.3000000000000007</v>
      </c>
      <c r="K115" s="136">
        <f t="shared" si="37"/>
        <v>9.3000000000000007</v>
      </c>
      <c r="L115" s="136">
        <f t="shared" si="37"/>
        <v>9.3000000000000007</v>
      </c>
      <c r="M115" s="136">
        <f t="shared" si="37"/>
        <v>9.3000000000000007</v>
      </c>
      <c r="N115" s="136">
        <f t="shared" si="37"/>
        <v>9.3000000000000007</v>
      </c>
      <c r="O115" s="136">
        <f t="shared" si="37"/>
        <v>9.3000000000000007</v>
      </c>
      <c r="P115" s="136">
        <f t="shared" si="37"/>
        <v>9.3000000000000007</v>
      </c>
      <c r="Q115" s="136">
        <f t="shared" si="37"/>
        <v>9.3000000000000007</v>
      </c>
      <c r="R115" s="136">
        <f t="shared" si="37"/>
        <v>9.3000000000000007</v>
      </c>
      <c r="S115" s="136">
        <f t="shared" si="38"/>
        <v>9.3000000000000007</v>
      </c>
      <c r="T115" s="136">
        <f t="shared" si="38"/>
        <v>9.3000000000000007</v>
      </c>
      <c r="U115" s="136">
        <f t="shared" si="38"/>
        <v>9.3000000000000007</v>
      </c>
      <c r="V115" s="136">
        <f t="shared" si="38"/>
        <v>9.3000000000000007</v>
      </c>
      <c r="W115" s="136">
        <f t="shared" si="38"/>
        <v>9.3000000000000007</v>
      </c>
      <c r="X115" s="136">
        <f t="shared" si="38"/>
        <v>9.3000000000000007</v>
      </c>
      <c r="Y115" s="136">
        <f t="shared" si="38"/>
        <v>9.3000000000000007</v>
      </c>
      <c r="Z115" s="136">
        <f t="shared" si="38"/>
        <v>9.3000000000000007</v>
      </c>
      <c r="AA115" s="136">
        <f t="shared" si="38"/>
        <v>9.3000000000000007</v>
      </c>
      <c r="AB115" s="136">
        <f t="shared" si="38"/>
        <v>9.3000000000000007</v>
      </c>
      <c r="AC115" s="136">
        <f t="shared" si="38"/>
        <v>9.3000000000000007</v>
      </c>
      <c r="AD115" s="136">
        <f t="shared" si="38"/>
        <v>9.3000000000000007</v>
      </c>
      <c r="AE115" s="136">
        <f t="shared" si="38"/>
        <v>9.3000000000000007</v>
      </c>
      <c r="AF115" s="136">
        <f t="shared" si="38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37"/>
        <v>0</v>
      </c>
      <c r="D116" s="136">
        <f t="shared" si="37"/>
        <v>0</v>
      </c>
      <c r="E116" s="136">
        <f t="shared" si="37"/>
        <v>0</v>
      </c>
      <c r="F116" s="136">
        <f t="shared" si="37"/>
        <v>0</v>
      </c>
      <c r="G116" s="136">
        <f t="shared" si="37"/>
        <v>0</v>
      </c>
      <c r="H116" s="136">
        <f t="shared" si="37"/>
        <v>0</v>
      </c>
      <c r="I116" s="136">
        <f t="shared" si="37"/>
        <v>0</v>
      </c>
      <c r="J116" s="136">
        <f t="shared" si="37"/>
        <v>0</v>
      </c>
      <c r="K116" s="136">
        <f t="shared" si="37"/>
        <v>0</v>
      </c>
      <c r="L116" s="136">
        <f t="shared" si="37"/>
        <v>0</v>
      </c>
      <c r="M116" s="136">
        <f t="shared" si="37"/>
        <v>0</v>
      </c>
      <c r="N116" s="136">
        <f t="shared" si="37"/>
        <v>0</v>
      </c>
      <c r="O116" s="136">
        <f t="shared" si="37"/>
        <v>0</v>
      </c>
      <c r="P116" s="136">
        <f t="shared" si="37"/>
        <v>0</v>
      </c>
      <c r="Q116" s="136">
        <f t="shared" si="37"/>
        <v>0</v>
      </c>
      <c r="R116" s="136">
        <f t="shared" si="37"/>
        <v>0</v>
      </c>
      <c r="S116" s="136">
        <f t="shared" si="38"/>
        <v>0</v>
      </c>
      <c r="T116" s="136">
        <f t="shared" si="38"/>
        <v>0</v>
      </c>
      <c r="U116" s="136">
        <f t="shared" si="38"/>
        <v>0</v>
      </c>
      <c r="V116" s="136">
        <f t="shared" si="38"/>
        <v>0</v>
      </c>
      <c r="W116" s="136">
        <f t="shared" si="38"/>
        <v>0</v>
      </c>
      <c r="X116" s="136">
        <f t="shared" si="38"/>
        <v>0</v>
      </c>
      <c r="Y116" s="136">
        <f t="shared" si="38"/>
        <v>0</v>
      </c>
      <c r="Z116" s="136">
        <f t="shared" si="38"/>
        <v>0</v>
      </c>
      <c r="AA116" s="136">
        <f t="shared" si="38"/>
        <v>0</v>
      </c>
      <c r="AB116" s="136">
        <f t="shared" si="38"/>
        <v>0</v>
      </c>
      <c r="AC116" s="136">
        <f t="shared" si="38"/>
        <v>0</v>
      </c>
      <c r="AD116" s="136">
        <f t="shared" si="38"/>
        <v>0</v>
      </c>
      <c r="AE116" s="136">
        <f t="shared" si="38"/>
        <v>0</v>
      </c>
      <c r="AF116" s="136">
        <f t="shared" si="38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37"/>
        <v>0</v>
      </c>
      <c r="D117" s="136">
        <f t="shared" si="37"/>
        <v>0</v>
      </c>
      <c r="E117" s="136">
        <f t="shared" si="37"/>
        <v>0</v>
      </c>
      <c r="F117" s="136">
        <f t="shared" si="37"/>
        <v>0</v>
      </c>
      <c r="G117" s="136">
        <f t="shared" si="37"/>
        <v>0</v>
      </c>
      <c r="H117" s="136">
        <f t="shared" si="37"/>
        <v>0</v>
      </c>
      <c r="I117" s="136">
        <f t="shared" si="37"/>
        <v>0</v>
      </c>
      <c r="J117" s="136">
        <f t="shared" si="37"/>
        <v>0</v>
      </c>
      <c r="K117" s="136">
        <f t="shared" si="37"/>
        <v>0</v>
      </c>
      <c r="L117" s="136">
        <f t="shared" si="37"/>
        <v>0</v>
      </c>
      <c r="M117" s="136">
        <f t="shared" si="37"/>
        <v>0</v>
      </c>
      <c r="N117" s="136">
        <f t="shared" si="37"/>
        <v>0</v>
      </c>
      <c r="O117" s="136">
        <f t="shared" si="37"/>
        <v>0</v>
      </c>
      <c r="P117" s="136">
        <f t="shared" si="37"/>
        <v>0</v>
      </c>
      <c r="Q117" s="136">
        <f t="shared" si="37"/>
        <v>0</v>
      </c>
      <c r="R117" s="136">
        <f t="shared" si="37"/>
        <v>0</v>
      </c>
      <c r="S117" s="136">
        <f t="shared" si="38"/>
        <v>0</v>
      </c>
      <c r="T117" s="136">
        <f t="shared" si="38"/>
        <v>0</v>
      </c>
      <c r="U117" s="136">
        <f t="shared" si="38"/>
        <v>0</v>
      </c>
      <c r="V117" s="136">
        <f t="shared" si="38"/>
        <v>0</v>
      </c>
      <c r="W117" s="136">
        <f t="shared" si="38"/>
        <v>0</v>
      </c>
      <c r="X117" s="136">
        <f t="shared" si="38"/>
        <v>0</v>
      </c>
      <c r="Y117" s="136">
        <f t="shared" si="38"/>
        <v>0</v>
      </c>
      <c r="Z117" s="136">
        <f t="shared" si="38"/>
        <v>0</v>
      </c>
      <c r="AA117" s="136">
        <f t="shared" si="38"/>
        <v>0</v>
      </c>
      <c r="AB117" s="136">
        <f t="shared" si="38"/>
        <v>0</v>
      </c>
      <c r="AC117" s="136">
        <f t="shared" si="38"/>
        <v>0</v>
      </c>
      <c r="AD117" s="136">
        <f t="shared" si="38"/>
        <v>0</v>
      </c>
      <c r="AE117" s="136">
        <f t="shared" si="38"/>
        <v>0</v>
      </c>
      <c r="AF117" s="136">
        <f t="shared" si="38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37"/>
        <v>5</v>
      </c>
      <c r="D118" s="136">
        <f t="shared" si="37"/>
        <v>5</v>
      </c>
      <c r="E118" s="136">
        <f t="shared" si="37"/>
        <v>5</v>
      </c>
      <c r="F118" s="136">
        <f t="shared" si="37"/>
        <v>5</v>
      </c>
      <c r="G118" s="136">
        <f t="shared" si="37"/>
        <v>5</v>
      </c>
      <c r="H118" s="136">
        <f t="shared" si="37"/>
        <v>5</v>
      </c>
      <c r="I118" s="136">
        <f t="shared" si="37"/>
        <v>5</v>
      </c>
      <c r="J118" s="136">
        <f t="shared" si="37"/>
        <v>5</v>
      </c>
      <c r="K118" s="136">
        <f t="shared" si="37"/>
        <v>5</v>
      </c>
      <c r="L118" s="136">
        <f t="shared" si="37"/>
        <v>5</v>
      </c>
      <c r="M118" s="136">
        <f t="shared" si="37"/>
        <v>5</v>
      </c>
      <c r="N118" s="136">
        <f t="shared" si="37"/>
        <v>5</v>
      </c>
      <c r="O118" s="136">
        <f t="shared" si="37"/>
        <v>5</v>
      </c>
      <c r="P118" s="136">
        <f t="shared" si="37"/>
        <v>5</v>
      </c>
      <c r="Q118" s="136">
        <f t="shared" si="37"/>
        <v>5</v>
      </c>
      <c r="R118" s="136">
        <f t="shared" si="37"/>
        <v>5</v>
      </c>
      <c r="S118" s="136">
        <f t="shared" si="38"/>
        <v>5</v>
      </c>
      <c r="T118" s="136">
        <f t="shared" si="38"/>
        <v>5</v>
      </c>
      <c r="U118" s="136">
        <f t="shared" si="38"/>
        <v>5</v>
      </c>
      <c r="V118" s="136">
        <f t="shared" si="38"/>
        <v>5</v>
      </c>
      <c r="W118" s="136">
        <f t="shared" si="38"/>
        <v>5</v>
      </c>
      <c r="X118" s="136">
        <f t="shared" si="38"/>
        <v>5</v>
      </c>
      <c r="Y118" s="136">
        <f t="shared" si="38"/>
        <v>5</v>
      </c>
      <c r="Z118" s="136">
        <f t="shared" si="38"/>
        <v>5</v>
      </c>
      <c r="AA118" s="136">
        <f t="shared" si="38"/>
        <v>5</v>
      </c>
      <c r="AB118" s="136">
        <f t="shared" si="38"/>
        <v>5</v>
      </c>
      <c r="AC118" s="136">
        <f t="shared" si="38"/>
        <v>5</v>
      </c>
      <c r="AD118" s="136">
        <f t="shared" si="38"/>
        <v>5</v>
      </c>
      <c r="AE118" s="136">
        <f t="shared" si="38"/>
        <v>5</v>
      </c>
      <c r="AF118" s="136">
        <f t="shared" si="38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37"/>
        <v>1</v>
      </c>
      <c r="D119" s="136">
        <f t="shared" si="37"/>
        <v>1</v>
      </c>
      <c r="E119" s="136">
        <f t="shared" si="37"/>
        <v>1</v>
      </c>
      <c r="F119" s="136">
        <f t="shared" si="37"/>
        <v>1</v>
      </c>
      <c r="G119" s="136">
        <f t="shared" si="37"/>
        <v>1</v>
      </c>
      <c r="H119" s="136">
        <f t="shared" si="37"/>
        <v>1</v>
      </c>
      <c r="I119" s="136">
        <f t="shared" si="37"/>
        <v>1</v>
      </c>
      <c r="J119" s="136">
        <f t="shared" si="37"/>
        <v>1</v>
      </c>
      <c r="K119" s="136">
        <f t="shared" si="37"/>
        <v>1</v>
      </c>
      <c r="L119" s="136">
        <f t="shared" si="37"/>
        <v>1</v>
      </c>
      <c r="M119" s="136">
        <f t="shared" si="37"/>
        <v>1</v>
      </c>
      <c r="N119" s="136">
        <f t="shared" si="37"/>
        <v>1</v>
      </c>
      <c r="O119" s="136">
        <f t="shared" si="37"/>
        <v>1</v>
      </c>
      <c r="P119" s="136">
        <f t="shared" si="37"/>
        <v>1</v>
      </c>
      <c r="Q119" s="136">
        <f t="shared" si="37"/>
        <v>1</v>
      </c>
      <c r="R119" s="136">
        <f t="shared" si="37"/>
        <v>1</v>
      </c>
      <c r="S119" s="136">
        <f t="shared" si="38"/>
        <v>1</v>
      </c>
      <c r="T119" s="136">
        <f t="shared" si="38"/>
        <v>1</v>
      </c>
      <c r="U119" s="136">
        <f t="shared" si="38"/>
        <v>1</v>
      </c>
      <c r="V119" s="136">
        <f t="shared" si="38"/>
        <v>1</v>
      </c>
      <c r="W119" s="136">
        <f t="shared" si="38"/>
        <v>1</v>
      </c>
      <c r="X119" s="136">
        <f t="shared" si="38"/>
        <v>1</v>
      </c>
      <c r="Y119" s="136">
        <f t="shared" si="38"/>
        <v>1</v>
      </c>
      <c r="Z119" s="136">
        <f t="shared" si="38"/>
        <v>1</v>
      </c>
      <c r="AA119" s="136">
        <f t="shared" si="38"/>
        <v>1</v>
      </c>
      <c r="AB119" s="136">
        <f t="shared" si="38"/>
        <v>1</v>
      </c>
      <c r="AC119" s="136">
        <f t="shared" si="38"/>
        <v>1</v>
      </c>
      <c r="AD119" s="136">
        <f t="shared" si="38"/>
        <v>1</v>
      </c>
      <c r="AE119" s="136">
        <f t="shared" si="38"/>
        <v>1</v>
      </c>
      <c r="AF119" s="136">
        <f t="shared" si="38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37"/>
        <v>1.58</v>
      </c>
      <c r="D120" s="136">
        <f t="shared" si="37"/>
        <v>1.58</v>
      </c>
      <c r="E120" s="136">
        <f t="shared" si="37"/>
        <v>1.58</v>
      </c>
      <c r="F120" s="136">
        <f t="shared" si="37"/>
        <v>1.58</v>
      </c>
      <c r="G120" s="136">
        <f t="shared" si="37"/>
        <v>1.58</v>
      </c>
      <c r="H120" s="136">
        <f t="shared" si="37"/>
        <v>1.58</v>
      </c>
      <c r="I120" s="136">
        <f t="shared" si="37"/>
        <v>1.58</v>
      </c>
      <c r="J120" s="136">
        <f t="shared" si="37"/>
        <v>1.58</v>
      </c>
      <c r="K120" s="136">
        <f t="shared" si="37"/>
        <v>1.58</v>
      </c>
      <c r="L120" s="136">
        <f t="shared" si="37"/>
        <v>1.58</v>
      </c>
      <c r="M120" s="136">
        <f t="shared" si="37"/>
        <v>1.58</v>
      </c>
      <c r="N120" s="136">
        <f t="shared" si="37"/>
        <v>1.58</v>
      </c>
      <c r="O120" s="136">
        <f t="shared" si="37"/>
        <v>1.58</v>
      </c>
      <c r="P120" s="136">
        <f t="shared" si="37"/>
        <v>1.58</v>
      </c>
      <c r="Q120" s="136">
        <f t="shared" si="37"/>
        <v>1.58</v>
      </c>
      <c r="R120" s="136">
        <f t="shared" si="37"/>
        <v>1.58</v>
      </c>
      <c r="S120" s="136">
        <f t="shared" si="38"/>
        <v>1.58</v>
      </c>
      <c r="T120" s="136">
        <f t="shared" si="38"/>
        <v>1.58</v>
      </c>
      <c r="U120" s="136">
        <f t="shared" si="38"/>
        <v>1.58</v>
      </c>
      <c r="V120" s="136">
        <f t="shared" si="38"/>
        <v>1.58</v>
      </c>
      <c r="W120" s="136">
        <f t="shared" si="38"/>
        <v>1.58</v>
      </c>
      <c r="X120" s="136">
        <f t="shared" si="38"/>
        <v>1.58</v>
      </c>
      <c r="Y120" s="136">
        <f t="shared" si="38"/>
        <v>1.58</v>
      </c>
      <c r="Z120" s="136">
        <f t="shared" si="38"/>
        <v>1.58</v>
      </c>
      <c r="AA120" s="136">
        <f t="shared" si="38"/>
        <v>1.58</v>
      </c>
      <c r="AB120" s="136">
        <f t="shared" si="38"/>
        <v>1.58</v>
      </c>
      <c r="AC120" s="136">
        <f t="shared" si="38"/>
        <v>1.58</v>
      </c>
      <c r="AD120" s="136">
        <f t="shared" si="38"/>
        <v>1.58</v>
      </c>
      <c r="AE120" s="136">
        <f t="shared" si="38"/>
        <v>1.58</v>
      </c>
      <c r="AF120" s="136">
        <f t="shared" si="38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37"/>
        <v>1.46</v>
      </c>
      <c r="D121" s="136">
        <f t="shared" si="37"/>
        <v>1.46</v>
      </c>
      <c r="E121" s="136">
        <f t="shared" si="37"/>
        <v>1.46</v>
      </c>
      <c r="F121" s="136">
        <f t="shared" si="37"/>
        <v>1.46</v>
      </c>
      <c r="G121" s="136">
        <f t="shared" si="37"/>
        <v>1.46</v>
      </c>
      <c r="H121" s="136">
        <f t="shared" si="37"/>
        <v>1.46</v>
      </c>
      <c r="I121" s="136">
        <f t="shared" si="37"/>
        <v>1.46</v>
      </c>
      <c r="J121" s="136">
        <f t="shared" si="37"/>
        <v>1.46</v>
      </c>
      <c r="K121" s="136">
        <f t="shared" si="37"/>
        <v>1.46</v>
      </c>
      <c r="L121" s="136">
        <f t="shared" si="37"/>
        <v>1.46</v>
      </c>
      <c r="M121" s="136">
        <f t="shared" si="37"/>
        <v>1.46</v>
      </c>
      <c r="N121" s="136">
        <f t="shared" si="37"/>
        <v>1.46</v>
      </c>
      <c r="O121" s="136">
        <f t="shared" si="37"/>
        <v>1.46</v>
      </c>
      <c r="P121" s="136">
        <f t="shared" si="37"/>
        <v>1.46</v>
      </c>
      <c r="Q121" s="136">
        <f t="shared" si="37"/>
        <v>1.46</v>
      </c>
      <c r="R121" s="136">
        <f t="shared" si="37"/>
        <v>1.46</v>
      </c>
      <c r="S121" s="136">
        <f t="shared" si="38"/>
        <v>1.46</v>
      </c>
      <c r="T121" s="136">
        <f t="shared" si="38"/>
        <v>1.46</v>
      </c>
      <c r="U121" s="136">
        <f t="shared" si="38"/>
        <v>1.46</v>
      </c>
      <c r="V121" s="136">
        <f t="shared" si="38"/>
        <v>1.46</v>
      </c>
      <c r="W121" s="136">
        <f t="shared" si="38"/>
        <v>1.46</v>
      </c>
      <c r="X121" s="136">
        <f t="shared" si="38"/>
        <v>1.46</v>
      </c>
      <c r="Y121" s="136">
        <f t="shared" si="38"/>
        <v>1.46</v>
      </c>
      <c r="Z121" s="136">
        <f t="shared" si="38"/>
        <v>1.46</v>
      </c>
      <c r="AA121" s="136">
        <f t="shared" si="38"/>
        <v>1.46</v>
      </c>
      <c r="AB121" s="136">
        <f t="shared" si="38"/>
        <v>1.46</v>
      </c>
      <c r="AC121" s="136">
        <f t="shared" si="38"/>
        <v>1.46</v>
      </c>
      <c r="AD121" s="136">
        <f t="shared" si="38"/>
        <v>1.46</v>
      </c>
      <c r="AE121" s="136">
        <f t="shared" si="38"/>
        <v>1.46</v>
      </c>
      <c r="AF121" s="136">
        <f t="shared" si="38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37"/>
        <v>1.48</v>
      </c>
      <c r="D122" s="136">
        <f t="shared" si="37"/>
        <v>1.48</v>
      </c>
      <c r="E122" s="136">
        <f t="shared" si="37"/>
        <v>1.48</v>
      </c>
      <c r="F122" s="136">
        <f t="shared" si="37"/>
        <v>1.48</v>
      </c>
      <c r="G122" s="136">
        <f t="shared" si="37"/>
        <v>1.48</v>
      </c>
      <c r="H122" s="136">
        <f t="shared" si="37"/>
        <v>1.48</v>
      </c>
      <c r="I122" s="136">
        <f t="shared" si="37"/>
        <v>1.48</v>
      </c>
      <c r="J122" s="136">
        <f t="shared" si="37"/>
        <v>1.48</v>
      </c>
      <c r="K122" s="136">
        <f t="shared" si="37"/>
        <v>1.48</v>
      </c>
      <c r="L122" s="136">
        <f t="shared" si="37"/>
        <v>1.48</v>
      </c>
      <c r="M122" s="136">
        <f t="shared" si="37"/>
        <v>1.48</v>
      </c>
      <c r="N122" s="136">
        <f t="shared" si="37"/>
        <v>1.48</v>
      </c>
      <c r="O122" s="136">
        <f t="shared" si="37"/>
        <v>1.48</v>
      </c>
      <c r="P122" s="136">
        <f t="shared" si="37"/>
        <v>1.48</v>
      </c>
      <c r="Q122" s="136">
        <f t="shared" si="37"/>
        <v>1.48</v>
      </c>
      <c r="R122" s="136">
        <f t="shared" si="37"/>
        <v>1.48</v>
      </c>
      <c r="S122" s="136">
        <f t="shared" si="38"/>
        <v>1.48</v>
      </c>
      <c r="T122" s="136">
        <f t="shared" si="38"/>
        <v>1.48</v>
      </c>
      <c r="U122" s="136">
        <f t="shared" si="38"/>
        <v>1.48</v>
      </c>
      <c r="V122" s="136">
        <f t="shared" si="38"/>
        <v>1.48</v>
      </c>
      <c r="W122" s="136">
        <f t="shared" si="38"/>
        <v>1.48</v>
      </c>
      <c r="X122" s="136">
        <f t="shared" si="38"/>
        <v>1.48</v>
      </c>
      <c r="Y122" s="136">
        <f t="shared" si="38"/>
        <v>1.48</v>
      </c>
      <c r="Z122" s="136">
        <f t="shared" si="38"/>
        <v>1.48</v>
      </c>
      <c r="AA122" s="136">
        <f t="shared" si="38"/>
        <v>1.48</v>
      </c>
      <c r="AB122" s="136">
        <f t="shared" si="38"/>
        <v>1.48</v>
      </c>
      <c r="AC122" s="136">
        <f t="shared" si="38"/>
        <v>1.48</v>
      </c>
      <c r="AD122" s="136">
        <f t="shared" si="38"/>
        <v>1.48</v>
      </c>
      <c r="AE122" s="136">
        <f t="shared" si="38"/>
        <v>1.48</v>
      </c>
      <c r="AF122" s="136">
        <f t="shared" si="38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37"/>
        <v>2.2000000000000002</v>
      </c>
      <c r="D123" s="136">
        <f t="shared" si="37"/>
        <v>2.2000000000000002</v>
      </c>
      <c r="E123" s="136">
        <f t="shared" si="37"/>
        <v>2.2000000000000002</v>
      </c>
      <c r="F123" s="136">
        <f t="shared" si="37"/>
        <v>2.2000000000000002</v>
      </c>
      <c r="G123" s="136">
        <f t="shared" si="37"/>
        <v>2.2000000000000002</v>
      </c>
      <c r="H123" s="136">
        <f t="shared" si="37"/>
        <v>2.2000000000000002</v>
      </c>
      <c r="I123" s="136">
        <f t="shared" si="37"/>
        <v>2.2000000000000002</v>
      </c>
      <c r="J123" s="136">
        <f t="shared" si="37"/>
        <v>2.2000000000000002</v>
      </c>
      <c r="K123" s="136">
        <f t="shared" si="37"/>
        <v>2.2000000000000002</v>
      </c>
      <c r="L123" s="136">
        <f t="shared" si="37"/>
        <v>2.2000000000000002</v>
      </c>
      <c r="M123" s="136">
        <f t="shared" si="37"/>
        <v>2.2000000000000002</v>
      </c>
      <c r="N123" s="136">
        <f t="shared" si="37"/>
        <v>2.2000000000000002</v>
      </c>
      <c r="O123" s="136">
        <f t="shared" si="37"/>
        <v>2.2000000000000002</v>
      </c>
      <c r="P123" s="136">
        <f t="shared" si="37"/>
        <v>2.2000000000000002</v>
      </c>
      <c r="Q123" s="136">
        <f t="shared" si="37"/>
        <v>2.2000000000000002</v>
      </c>
      <c r="R123" s="136">
        <f t="shared" si="37"/>
        <v>2.2000000000000002</v>
      </c>
      <c r="S123" s="136">
        <f t="shared" si="38"/>
        <v>2.2000000000000002</v>
      </c>
      <c r="T123" s="136">
        <f t="shared" si="38"/>
        <v>2.2000000000000002</v>
      </c>
      <c r="U123" s="136">
        <f t="shared" si="38"/>
        <v>2.2000000000000002</v>
      </c>
      <c r="V123" s="136">
        <f t="shared" si="38"/>
        <v>2.2000000000000002</v>
      </c>
      <c r="W123" s="136">
        <f t="shared" si="38"/>
        <v>2.2000000000000002</v>
      </c>
      <c r="X123" s="136">
        <f t="shared" si="38"/>
        <v>2.2000000000000002</v>
      </c>
      <c r="Y123" s="136">
        <f t="shared" si="38"/>
        <v>2.2000000000000002</v>
      </c>
      <c r="Z123" s="136">
        <f t="shared" si="38"/>
        <v>2.2000000000000002</v>
      </c>
      <c r="AA123" s="136">
        <f t="shared" si="38"/>
        <v>2.2000000000000002</v>
      </c>
      <c r="AB123" s="136">
        <f t="shared" si="38"/>
        <v>2.2000000000000002</v>
      </c>
      <c r="AC123" s="136">
        <f t="shared" si="38"/>
        <v>2.2000000000000002</v>
      </c>
      <c r="AD123" s="136">
        <f t="shared" si="38"/>
        <v>2.2000000000000002</v>
      </c>
      <c r="AE123" s="136">
        <f t="shared" si="38"/>
        <v>2.2000000000000002</v>
      </c>
      <c r="AF123" s="136">
        <f t="shared" si="38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37"/>
        <v>2</v>
      </c>
      <c r="D124" s="136">
        <f t="shared" si="37"/>
        <v>2</v>
      </c>
      <c r="E124" s="136">
        <f t="shared" si="37"/>
        <v>2</v>
      </c>
      <c r="F124" s="136">
        <f t="shared" si="37"/>
        <v>2</v>
      </c>
      <c r="G124" s="136">
        <f t="shared" si="37"/>
        <v>2</v>
      </c>
      <c r="H124" s="136">
        <f t="shared" si="37"/>
        <v>2</v>
      </c>
      <c r="I124" s="136">
        <f t="shared" si="37"/>
        <v>2</v>
      </c>
      <c r="J124" s="136">
        <f t="shared" si="37"/>
        <v>2</v>
      </c>
      <c r="K124" s="136">
        <f t="shared" si="37"/>
        <v>2</v>
      </c>
      <c r="L124" s="136">
        <f t="shared" si="37"/>
        <v>2</v>
      </c>
      <c r="M124" s="136">
        <f t="shared" si="37"/>
        <v>2</v>
      </c>
      <c r="N124" s="136">
        <f t="shared" si="37"/>
        <v>2</v>
      </c>
      <c r="O124" s="136">
        <f t="shared" si="37"/>
        <v>2</v>
      </c>
      <c r="P124" s="136">
        <f t="shared" si="37"/>
        <v>2</v>
      </c>
      <c r="Q124" s="136">
        <f t="shared" si="37"/>
        <v>2</v>
      </c>
      <c r="R124" s="136">
        <f t="shared" si="37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si="38"/>
        <v>2</v>
      </c>
      <c r="W124" s="136">
        <f t="shared" si="38"/>
        <v>2</v>
      </c>
      <c r="X124" s="136">
        <f t="shared" si="38"/>
        <v>2</v>
      </c>
      <c r="Y124" s="136">
        <f t="shared" si="38"/>
        <v>2</v>
      </c>
      <c r="Z124" s="136">
        <f t="shared" si="38"/>
        <v>2</v>
      </c>
      <c r="AA124" s="136">
        <f t="shared" si="38"/>
        <v>2</v>
      </c>
      <c r="AB124" s="136">
        <f t="shared" si="38"/>
        <v>2</v>
      </c>
      <c r="AC124" s="136">
        <f t="shared" si="38"/>
        <v>2</v>
      </c>
      <c r="AD124" s="136">
        <f t="shared" si="38"/>
        <v>2</v>
      </c>
      <c r="AE124" s="136">
        <f t="shared" si="38"/>
        <v>2</v>
      </c>
      <c r="AF124" s="136">
        <f t="shared" si="38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37"/>
        <v>1.25</v>
      </c>
      <c r="D125" s="136">
        <f t="shared" si="37"/>
        <v>1.25</v>
      </c>
      <c r="E125" s="136">
        <f t="shared" si="37"/>
        <v>1.25</v>
      </c>
      <c r="F125" s="136">
        <f t="shared" si="37"/>
        <v>1.25</v>
      </c>
      <c r="G125" s="136">
        <f t="shared" si="37"/>
        <v>1.25</v>
      </c>
      <c r="H125" s="136">
        <f t="shared" si="37"/>
        <v>1.25</v>
      </c>
      <c r="I125" s="136">
        <f t="shared" si="37"/>
        <v>1.25</v>
      </c>
      <c r="J125" s="136">
        <f t="shared" si="37"/>
        <v>1.25</v>
      </c>
      <c r="K125" s="136">
        <f t="shared" si="37"/>
        <v>1.25</v>
      </c>
      <c r="L125" s="136">
        <f t="shared" si="37"/>
        <v>1.25</v>
      </c>
      <c r="M125" s="136">
        <f t="shared" si="37"/>
        <v>1.25</v>
      </c>
      <c r="N125" s="136">
        <f t="shared" si="37"/>
        <v>1.25</v>
      </c>
      <c r="O125" s="136">
        <f t="shared" si="37"/>
        <v>1.25</v>
      </c>
      <c r="P125" s="136">
        <f t="shared" si="37"/>
        <v>1.25</v>
      </c>
      <c r="Q125" s="136">
        <f t="shared" si="37"/>
        <v>1.25</v>
      </c>
      <c r="R125" s="136">
        <f t="shared" si="37"/>
        <v>1.25</v>
      </c>
      <c r="S125" s="136">
        <f t="shared" si="38"/>
        <v>1.25</v>
      </c>
      <c r="T125" s="136">
        <f t="shared" si="38"/>
        <v>1.25</v>
      </c>
      <c r="U125" s="136">
        <f t="shared" si="38"/>
        <v>1.25</v>
      </c>
      <c r="V125" s="136">
        <f t="shared" si="38"/>
        <v>1.25</v>
      </c>
      <c r="W125" s="136">
        <f t="shared" si="38"/>
        <v>1.25</v>
      </c>
      <c r="X125" s="136">
        <f t="shared" si="38"/>
        <v>1.25</v>
      </c>
      <c r="Y125" s="136">
        <f t="shared" si="38"/>
        <v>1.25</v>
      </c>
      <c r="Z125" s="136">
        <f t="shared" si="38"/>
        <v>1.25</v>
      </c>
      <c r="AA125" s="136">
        <f t="shared" si="38"/>
        <v>1.25</v>
      </c>
      <c r="AB125" s="136">
        <f t="shared" si="38"/>
        <v>1.25</v>
      </c>
      <c r="AC125" s="136">
        <f t="shared" si="38"/>
        <v>1.25</v>
      </c>
      <c r="AD125" s="136">
        <f t="shared" si="38"/>
        <v>1.25</v>
      </c>
      <c r="AE125" s="136">
        <f t="shared" si="38"/>
        <v>1.25</v>
      </c>
      <c r="AF125" s="136">
        <f t="shared" si="38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37"/>
        <v>1.1499999999999999</v>
      </c>
      <c r="D126" s="136">
        <f t="shared" si="37"/>
        <v>1.1499999999999999</v>
      </c>
      <c r="E126" s="136">
        <f t="shared" si="37"/>
        <v>1.1499999999999999</v>
      </c>
      <c r="F126" s="136">
        <f t="shared" si="37"/>
        <v>1.1499999999999999</v>
      </c>
      <c r="G126" s="136">
        <f t="shared" si="37"/>
        <v>1.1499999999999999</v>
      </c>
      <c r="H126" s="136">
        <f t="shared" si="37"/>
        <v>1.1499999999999999</v>
      </c>
      <c r="I126" s="136">
        <f t="shared" si="37"/>
        <v>1.1499999999999999</v>
      </c>
      <c r="J126" s="136">
        <f t="shared" si="37"/>
        <v>1.1499999999999999</v>
      </c>
      <c r="K126" s="136">
        <f t="shared" si="37"/>
        <v>1.1499999999999999</v>
      </c>
      <c r="L126" s="136">
        <f t="shared" si="37"/>
        <v>1.1499999999999999</v>
      </c>
      <c r="M126" s="136">
        <f t="shared" si="37"/>
        <v>1.1499999999999999</v>
      </c>
      <c r="N126" s="136">
        <f t="shared" si="37"/>
        <v>1.1499999999999999</v>
      </c>
      <c r="O126" s="136">
        <f t="shared" si="37"/>
        <v>1.1499999999999999</v>
      </c>
      <c r="P126" s="136">
        <f t="shared" si="37"/>
        <v>1.1499999999999999</v>
      </c>
      <c r="Q126" s="136">
        <f t="shared" si="37"/>
        <v>1.1499999999999999</v>
      </c>
      <c r="R126" s="136">
        <f t="shared" si="37"/>
        <v>1.1499999999999999</v>
      </c>
      <c r="S126" s="136">
        <f t="shared" si="38"/>
        <v>1.1499999999999999</v>
      </c>
      <c r="T126" s="136">
        <f t="shared" si="38"/>
        <v>1.1499999999999999</v>
      </c>
      <c r="U126" s="136">
        <f t="shared" si="38"/>
        <v>1.1499999999999999</v>
      </c>
      <c r="V126" s="136">
        <f t="shared" si="38"/>
        <v>1.1499999999999999</v>
      </c>
      <c r="W126" s="136">
        <f t="shared" si="38"/>
        <v>1.1499999999999999</v>
      </c>
      <c r="X126" s="136">
        <f t="shared" si="38"/>
        <v>1.1499999999999999</v>
      </c>
      <c r="Y126" s="136">
        <f t="shared" si="38"/>
        <v>1.1499999999999999</v>
      </c>
      <c r="Z126" s="136">
        <f t="shared" si="38"/>
        <v>1.1499999999999999</v>
      </c>
      <c r="AA126" s="136">
        <f t="shared" si="38"/>
        <v>1.1499999999999999</v>
      </c>
      <c r="AB126" s="136">
        <f t="shared" si="38"/>
        <v>1.1499999999999999</v>
      </c>
      <c r="AC126" s="136">
        <f t="shared" si="38"/>
        <v>1.1499999999999999</v>
      </c>
      <c r="AD126" s="136">
        <f t="shared" si="38"/>
        <v>1.1499999999999999</v>
      </c>
      <c r="AE126" s="136">
        <f t="shared" si="38"/>
        <v>1.1499999999999999</v>
      </c>
      <c r="AF126" s="136">
        <f t="shared" si="38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37"/>
        <v>2.133</v>
      </c>
      <c r="D127" s="136">
        <f t="shared" si="37"/>
        <v>2.133</v>
      </c>
      <c r="E127" s="136">
        <f t="shared" si="37"/>
        <v>2.133</v>
      </c>
      <c r="F127" s="136">
        <f t="shared" si="37"/>
        <v>2.133</v>
      </c>
      <c r="G127" s="136">
        <f t="shared" si="37"/>
        <v>2.133</v>
      </c>
      <c r="H127" s="136">
        <f t="shared" si="37"/>
        <v>2.133</v>
      </c>
      <c r="I127" s="136">
        <f t="shared" si="37"/>
        <v>2.133</v>
      </c>
      <c r="J127" s="136">
        <f t="shared" si="37"/>
        <v>2.133</v>
      </c>
      <c r="K127" s="136">
        <f t="shared" si="37"/>
        <v>2.133</v>
      </c>
      <c r="L127" s="136">
        <f t="shared" si="37"/>
        <v>2.133</v>
      </c>
      <c r="M127" s="136">
        <f t="shared" si="37"/>
        <v>2.133</v>
      </c>
      <c r="N127" s="136">
        <f t="shared" si="37"/>
        <v>2.133</v>
      </c>
      <c r="O127" s="136">
        <f t="shared" si="37"/>
        <v>2.133</v>
      </c>
      <c r="P127" s="136">
        <f t="shared" si="37"/>
        <v>2.133</v>
      </c>
      <c r="Q127" s="136">
        <f t="shared" si="37"/>
        <v>2.133</v>
      </c>
      <c r="R127" s="136">
        <f t="shared" si="37"/>
        <v>2.133</v>
      </c>
      <c r="S127" s="136">
        <f t="shared" si="38"/>
        <v>2.133</v>
      </c>
      <c r="T127" s="136">
        <f t="shared" si="38"/>
        <v>2.133</v>
      </c>
      <c r="U127" s="136">
        <f t="shared" si="38"/>
        <v>2.133</v>
      </c>
      <c r="V127" s="136">
        <f t="shared" si="38"/>
        <v>2.133</v>
      </c>
      <c r="W127" s="136">
        <f t="shared" si="38"/>
        <v>2.133</v>
      </c>
      <c r="X127" s="136">
        <f t="shared" si="38"/>
        <v>2.133</v>
      </c>
      <c r="Y127" s="136">
        <f t="shared" si="38"/>
        <v>2.133</v>
      </c>
      <c r="Z127" s="136">
        <f t="shared" si="38"/>
        <v>2.133</v>
      </c>
      <c r="AA127" s="136">
        <f t="shared" si="38"/>
        <v>2.133</v>
      </c>
      <c r="AB127" s="136">
        <f t="shared" si="38"/>
        <v>2.133</v>
      </c>
      <c r="AC127" s="136">
        <f t="shared" si="38"/>
        <v>2.133</v>
      </c>
      <c r="AD127" s="136">
        <f t="shared" si="38"/>
        <v>2.133</v>
      </c>
      <c r="AE127" s="136">
        <f t="shared" si="38"/>
        <v>2.133</v>
      </c>
      <c r="AF127" s="136">
        <f t="shared" si="38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37"/>
        <v>2.09</v>
      </c>
      <c r="D128" s="136">
        <f t="shared" si="37"/>
        <v>2.09</v>
      </c>
      <c r="E128" s="136">
        <f t="shared" si="37"/>
        <v>2.09</v>
      </c>
      <c r="F128" s="136">
        <f t="shared" si="37"/>
        <v>2.09</v>
      </c>
      <c r="G128" s="136">
        <f t="shared" si="37"/>
        <v>2.09</v>
      </c>
      <c r="H128" s="136">
        <f t="shared" si="37"/>
        <v>2.09</v>
      </c>
      <c r="I128" s="136">
        <f t="shared" si="37"/>
        <v>2.09</v>
      </c>
      <c r="J128" s="136">
        <f t="shared" si="37"/>
        <v>2.09</v>
      </c>
      <c r="K128" s="136">
        <f t="shared" si="37"/>
        <v>2.09</v>
      </c>
      <c r="L128" s="136">
        <f t="shared" si="37"/>
        <v>2.09</v>
      </c>
      <c r="M128" s="136">
        <f t="shared" si="37"/>
        <v>2.09</v>
      </c>
      <c r="N128" s="136">
        <f t="shared" si="37"/>
        <v>2.09</v>
      </c>
      <c r="O128" s="136">
        <f t="shared" si="37"/>
        <v>2.09</v>
      </c>
      <c r="P128" s="136">
        <f t="shared" si="37"/>
        <v>2.09</v>
      </c>
      <c r="Q128" s="136">
        <f t="shared" si="37"/>
        <v>2.09</v>
      </c>
      <c r="R128" s="136">
        <f t="shared" ref="R128:W180" si="39">Q128</f>
        <v>2.09</v>
      </c>
      <c r="S128" s="136">
        <f t="shared" si="38"/>
        <v>2.09</v>
      </c>
      <c r="T128" s="136">
        <f t="shared" si="38"/>
        <v>2.09</v>
      </c>
      <c r="U128" s="136">
        <f t="shared" si="38"/>
        <v>2.09</v>
      </c>
      <c r="V128" s="136">
        <f t="shared" si="38"/>
        <v>2.09</v>
      </c>
      <c r="W128" s="136">
        <f t="shared" si="38"/>
        <v>2.09</v>
      </c>
      <c r="X128" s="136">
        <f t="shared" si="38"/>
        <v>2.09</v>
      </c>
      <c r="Y128" s="136">
        <f t="shared" si="38"/>
        <v>2.09</v>
      </c>
      <c r="Z128" s="136">
        <f t="shared" si="38"/>
        <v>2.09</v>
      </c>
      <c r="AA128" s="136">
        <f t="shared" si="38"/>
        <v>2.09</v>
      </c>
      <c r="AB128" s="136">
        <f t="shared" si="38"/>
        <v>2.09</v>
      </c>
      <c r="AC128" s="136">
        <f t="shared" si="38"/>
        <v>2.09</v>
      </c>
      <c r="AD128" s="136">
        <f t="shared" si="38"/>
        <v>2.09</v>
      </c>
      <c r="AE128" s="136">
        <f t="shared" si="38"/>
        <v>2.09</v>
      </c>
      <c r="AF128" s="136">
        <f t="shared" si="38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40">B129</f>
        <v>1.1399999999999999</v>
      </c>
      <c r="D129" s="136">
        <f t="shared" si="40"/>
        <v>1.1399999999999999</v>
      </c>
      <c r="E129" s="136">
        <f t="shared" si="40"/>
        <v>1.1399999999999999</v>
      </c>
      <c r="F129" s="136">
        <f t="shared" si="40"/>
        <v>1.1399999999999999</v>
      </c>
      <c r="G129" s="136">
        <f t="shared" si="40"/>
        <v>1.1399999999999999</v>
      </c>
      <c r="H129" s="136">
        <f t="shared" si="40"/>
        <v>1.1399999999999999</v>
      </c>
      <c r="I129" s="136">
        <f t="shared" si="40"/>
        <v>1.1399999999999999</v>
      </c>
      <c r="J129" s="136">
        <f t="shared" si="40"/>
        <v>1.1399999999999999</v>
      </c>
      <c r="K129" s="136">
        <f t="shared" si="40"/>
        <v>1.1399999999999999</v>
      </c>
      <c r="L129" s="136">
        <f t="shared" si="40"/>
        <v>1.1399999999999999</v>
      </c>
      <c r="M129" s="136">
        <f t="shared" si="40"/>
        <v>1.1399999999999999</v>
      </c>
      <c r="N129" s="136">
        <f t="shared" si="40"/>
        <v>1.1399999999999999</v>
      </c>
      <c r="O129" s="136">
        <f t="shared" si="40"/>
        <v>1.1399999999999999</v>
      </c>
      <c r="P129" s="136">
        <f t="shared" si="40"/>
        <v>1.1399999999999999</v>
      </c>
      <c r="Q129" s="136">
        <f t="shared" si="40"/>
        <v>1.1399999999999999</v>
      </c>
      <c r="R129" s="136">
        <f t="shared" si="39"/>
        <v>1.1399999999999999</v>
      </c>
      <c r="S129" s="136">
        <f t="shared" si="38"/>
        <v>1.1399999999999999</v>
      </c>
      <c r="T129" s="136">
        <f t="shared" si="38"/>
        <v>1.1399999999999999</v>
      </c>
      <c r="U129" s="136">
        <f t="shared" si="38"/>
        <v>1.1399999999999999</v>
      </c>
      <c r="V129" s="136">
        <f t="shared" si="38"/>
        <v>1.1399999999999999</v>
      </c>
      <c r="W129" s="136">
        <f t="shared" si="38"/>
        <v>1.1399999999999999</v>
      </c>
      <c r="X129" s="136">
        <f t="shared" si="38"/>
        <v>1.1399999999999999</v>
      </c>
      <c r="Y129" s="136">
        <f t="shared" si="38"/>
        <v>1.1399999999999999</v>
      </c>
      <c r="Z129" s="136">
        <f t="shared" si="38"/>
        <v>1.1399999999999999</v>
      </c>
      <c r="AA129" s="136">
        <f t="shared" si="38"/>
        <v>1.1399999999999999</v>
      </c>
      <c r="AB129" s="136">
        <f t="shared" si="38"/>
        <v>1.1399999999999999</v>
      </c>
      <c r="AC129" s="136">
        <f t="shared" si="38"/>
        <v>1.1399999999999999</v>
      </c>
      <c r="AD129" s="136">
        <f t="shared" si="38"/>
        <v>1.1399999999999999</v>
      </c>
      <c r="AE129" s="136">
        <f t="shared" si="38"/>
        <v>1.1399999999999999</v>
      </c>
      <c r="AF129" s="136">
        <f t="shared" si="38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40"/>
        <v>0.82</v>
      </c>
      <c r="D130" s="136">
        <f t="shared" si="40"/>
        <v>0.82</v>
      </c>
      <c r="E130" s="136">
        <f t="shared" si="40"/>
        <v>0.82</v>
      </c>
      <c r="F130" s="136">
        <f t="shared" si="40"/>
        <v>0.82</v>
      </c>
      <c r="G130" s="136">
        <f t="shared" si="40"/>
        <v>0.82</v>
      </c>
      <c r="H130" s="136">
        <f t="shared" si="40"/>
        <v>0.82</v>
      </c>
      <c r="I130" s="136">
        <f t="shared" si="40"/>
        <v>0.82</v>
      </c>
      <c r="J130" s="136">
        <f t="shared" si="40"/>
        <v>0.82</v>
      </c>
      <c r="K130" s="136">
        <f t="shared" si="40"/>
        <v>0.82</v>
      </c>
      <c r="L130" s="136">
        <f t="shared" si="40"/>
        <v>0.82</v>
      </c>
      <c r="M130" s="136">
        <f t="shared" si="40"/>
        <v>0.82</v>
      </c>
      <c r="N130" s="136">
        <f t="shared" si="40"/>
        <v>0.82</v>
      </c>
      <c r="O130" s="136">
        <f t="shared" si="40"/>
        <v>0.82</v>
      </c>
      <c r="P130" s="136">
        <f t="shared" si="40"/>
        <v>0.82</v>
      </c>
      <c r="Q130" s="136">
        <f t="shared" si="40"/>
        <v>0.82</v>
      </c>
      <c r="R130" s="136">
        <f t="shared" si="39"/>
        <v>0.82</v>
      </c>
      <c r="S130" s="136">
        <f t="shared" si="38"/>
        <v>0.82</v>
      </c>
      <c r="T130" s="136">
        <f t="shared" si="38"/>
        <v>0.82</v>
      </c>
      <c r="U130" s="136">
        <f t="shared" si="38"/>
        <v>0.82</v>
      </c>
      <c r="V130" s="136">
        <f t="shared" si="38"/>
        <v>0.82</v>
      </c>
      <c r="W130" s="136">
        <f t="shared" si="38"/>
        <v>0.82</v>
      </c>
      <c r="X130" s="136">
        <f t="shared" si="38"/>
        <v>0.82</v>
      </c>
      <c r="Y130" s="136">
        <f t="shared" si="38"/>
        <v>0.82</v>
      </c>
      <c r="Z130" s="136">
        <f t="shared" si="38"/>
        <v>0.82</v>
      </c>
      <c r="AA130" s="136">
        <f t="shared" si="38"/>
        <v>0.82</v>
      </c>
      <c r="AB130" s="136">
        <f t="shared" si="38"/>
        <v>0.82</v>
      </c>
      <c r="AC130" s="136">
        <f t="shared" si="38"/>
        <v>0.82</v>
      </c>
      <c r="AD130" s="136">
        <f t="shared" si="38"/>
        <v>0.82</v>
      </c>
      <c r="AE130" s="136">
        <f t="shared" si="38"/>
        <v>0.82</v>
      </c>
      <c r="AF130" s="136">
        <f t="shared" si="38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40"/>
        <v>2</v>
      </c>
      <c r="D131" s="136">
        <f t="shared" si="40"/>
        <v>2</v>
      </c>
      <c r="E131" s="136">
        <f t="shared" si="40"/>
        <v>2</v>
      </c>
      <c r="F131" s="136">
        <f t="shared" si="40"/>
        <v>2</v>
      </c>
      <c r="G131" s="136">
        <f t="shared" si="40"/>
        <v>2</v>
      </c>
      <c r="H131" s="136">
        <f t="shared" si="40"/>
        <v>2</v>
      </c>
      <c r="I131" s="136">
        <f t="shared" si="40"/>
        <v>2</v>
      </c>
      <c r="J131" s="136">
        <f t="shared" si="40"/>
        <v>2</v>
      </c>
      <c r="K131" s="136">
        <f t="shared" si="40"/>
        <v>2</v>
      </c>
      <c r="L131" s="136">
        <f t="shared" si="40"/>
        <v>2</v>
      </c>
      <c r="M131" s="136">
        <f t="shared" si="40"/>
        <v>2</v>
      </c>
      <c r="N131" s="136">
        <f t="shared" si="40"/>
        <v>2</v>
      </c>
      <c r="O131" s="136">
        <f t="shared" si="40"/>
        <v>2</v>
      </c>
      <c r="P131" s="136">
        <f t="shared" si="40"/>
        <v>2</v>
      </c>
      <c r="Q131" s="136">
        <f t="shared" si="40"/>
        <v>2</v>
      </c>
      <c r="R131" s="136">
        <f t="shared" si="39"/>
        <v>2</v>
      </c>
      <c r="S131" s="136">
        <f t="shared" si="38"/>
        <v>2</v>
      </c>
      <c r="T131" s="136">
        <f t="shared" si="38"/>
        <v>2</v>
      </c>
      <c r="U131" s="136">
        <f t="shared" si="38"/>
        <v>2</v>
      </c>
      <c r="V131" s="136">
        <f t="shared" ref="V131:AF156" si="41">U131</f>
        <v>2</v>
      </c>
      <c r="W131" s="136">
        <f t="shared" si="41"/>
        <v>2</v>
      </c>
      <c r="X131" s="136">
        <f t="shared" si="41"/>
        <v>2</v>
      </c>
      <c r="Y131" s="136">
        <f t="shared" si="41"/>
        <v>2</v>
      </c>
      <c r="Z131" s="136">
        <f t="shared" si="41"/>
        <v>2</v>
      </c>
      <c r="AA131" s="136">
        <f t="shared" si="41"/>
        <v>2</v>
      </c>
      <c r="AB131" s="136">
        <f t="shared" si="41"/>
        <v>2</v>
      </c>
      <c r="AC131" s="136">
        <f t="shared" si="41"/>
        <v>2</v>
      </c>
      <c r="AD131" s="136">
        <f t="shared" si="41"/>
        <v>2</v>
      </c>
      <c r="AE131" s="136">
        <f t="shared" si="41"/>
        <v>2</v>
      </c>
      <c r="AF131" s="136">
        <f t="shared" si="41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40"/>
        <v>5.61</v>
      </c>
      <c r="D132" s="136">
        <f t="shared" si="40"/>
        <v>5.61</v>
      </c>
      <c r="E132" s="136">
        <f t="shared" si="40"/>
        <v>5.61</v>
      </c>
      <c r="F132" s="136">
        <f t="shared" si="40"/>
        <v>5.61</v>
      </c>
      <c r="G132" s="136">
        <f t="shared" si="40"/>
        <v>5.61</v>
      </c>
      <c r="H132" s="136">
        <f t="shared" si="40"/>
        <v>5.61</v>
      </c>
      <c r="I132" s="136">
        <f t="shared" si="40"/>
        <v>5.61</v>
      </c>
      <c r="J132" s="136">
        <f t="shared" si="40"/>
        <v>5.61</v>
      </c>
      <c r="K132" s="136">
        <f t="shared" si="40"/>
        <v>5.61</v>
      </c>
      <c r="L132" s="136">
        <f t="shared" si="40"/>
        <v>5.61</v>
      </c>
      <c r="M132" s="136">
        <f t="shared" si="40"/>
        <v>5.61</v>
      </c>
      <c r="N132" s="136">
        <f t="shared" si="40"/>
        <v>5.61</v>
      </c>
      <c r="O132" s="136">
        <f t="shared" si="40"/>
        <v>5.61</v>
      </c>
      <c r="P132" s="136">
        <f t="shared" si="40"/>
        <v>5.61</v>
      </c>
      <c r="Q132" s="136">
        <f t="shared" si="40"/>
        <v>5.61</v>
      </c>
      <c r="R132" s="136">
        <f t="shared" si="39"/>
        <v>5.61</v>
      </c>
      <c r="S132" s="136">
        <f t="shared" si="39"/>
        <v>5.61</v>
      </c>
      <c r="T132" s="136">
        <f t="shared" si="39"/>
        <v>5.61</v>
      </c>
      <c r="U132" s="136">
        <f t="shared" si="39"/>
        <v>5.61</v>
      </c>
      <c r="V132" s="136">
        <f t="shared" si="41"/>
        <v>5.61</v>
      </c>
      <c r="W132" s="136">
        <f t="shared" si="41"/>
        <v>5.61</v>
      </c>
      <c r="X132" s="136">
        <f t="shared" si="41"/>
        <v>5.61</v>
      </c>
      <c r="Y132" s="136">
        <f t="shared" si="41"/>
        <v>5.61</v>
      </c>
      <c r="Z132" s="136">
        <f t="shared" si="41"/>
        <v>5.61</v>
      </c>
      <c r="AA132" s="136">
        <f t="shared" si="41"/>
        <v>5.61</v>
      </c>
      <c r="AB132" s="136">
        <f t="shared" si="41"/>
        <v>5.61</v>
      </c>
      <c r="AC132" s="136">
        <f t="shared" si="41"/>
        <v>5.61</v>
      </c>
      <c r="AD132" s="136">
        <f t="shared" si="41"/>
        <v>5.61</v>
      </c>
      <c r="AE132" s="136">
        <f t="shared" si="41"/>
        <v>5.61</v>
      </c>
      <c r="AF132" s="136">
        <f t="shared" si="41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40"/>
        <v>1.25</v>
      </c>
      <c r="D133" s="136">
        <f t="shared" si="40"/>
        <v>1.25</v>
      </c>
      <c r="E133" s="136">
        <f t="shared" si="40"/>
        <v>1.25</v>
      </c>
      <c r="F133" s="136">
        <f t="shared" si="40"/>
        <v>1.25</v>
      </c>
      <c r="G133" s="136">
        <f t="shared" si="40"/>
        <v>1.25</v>
      </c>
      <c r="H133" s="136">
        <f t="shared" si="40"/>
        <v>1.25</v>
      </c>
      <c r="I133" s="136">
        <f t="shared" si="40"/>
        <v>1.25</v>
      </c>
      <c r="J133" s="136">
        <f t="shared" si="40"/>
        <v>1.25</v>
      </c>
      <c r="K133" s="136">
        <f t="shared" si="40"/>
        <v>1.25</v>
      </c>
      <c r="L133" s="136">
        <f t="shared" si="40"/>
        <v>1.25</v>
      </c>
      <c r="M133" s="136">
        <f t="shared" si="40"/>
        <v>1.25</v>
      </c>
      <c r="N133" s="136">
        <f t="shared" si="40"/>
        <v>1.25</v>
      </c>
      <c r="O133" s="136">
        <f t="shared" si="40"/>
        <v>1.25</v>
      </c>
      <c r="P133" s="136">
        <f t="shared" si="40"/>
        <v>1.25</v>
      </c>
      <c r="Q133" s="136">
        <f t="shared" si="40"/>
        <v>1.25</v>
      </c>
      <c r="R133" s="136">
        <f t="shared" si="39"/>
        <v>1.25</v>
      </c>
      <c r="S133" s="136">
        <f t="shared" si="39"/>
        <v>1.25</v>
      </c>
      <c r="T133" s="136">
        <f t="shared" si="39"/>
        <v>1.25</v>
      </c>
      <c r="U133" s="136">
        <f t="shared" si="39"/>
        <v>1.25</v>
      </c>
      <c r="V133" s="136">
        <f t="shared" si="41"/>
        <v>1.25</v>
      </c>
      <c r="W133" s="136">
        <f t="shared" si="41"/>
        <v>1.25</v>
      </c>
      <c r="X133" s="136">
        <f t="shared" si="41"/>
        <v>1.25</v>
      </c>
      <c r="Y133" s="136">
        <f t="shared" si="41"/>
        <v>1.25</v>
      </c>
      <c r="Z133" s="136">
        <f t="shared" si="41"/>
        <v>1.25</v>
      </c>
      <c r="AA133" s="136">
        <f t="shared" si="41"/>
        <v>1.25</v>
      </c>
      <c r="AB133" s="136">
        <f t="shared" si="41"/>
        <v>1.25</v>
      </c>
      <c r="AC133" s="136">
        <f t="shared" si="41"/>
        <v>1.25</v>
      </c>
      <c r="AD133" s="136">
        <f t="shared" si="41"/>
        <v>1.25</v>
      </c>
      <c r="AE133" s="136">
        <f t="shared" si="41"/>
        <v>1.25</v>
      </c>
      <c r="AF133" s="136">
        <f t="shared" si="41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40"/>
        <v>1.25</v>
      </c>
      <c r="D134" s="136">
        <f t="shared" si="40"/>
        <v>1.25</v>
      </c>
      <c r="E134" s="136">
        <f t="shared" si="40"/>
        <v>1.25</v>
      </c>
      <c r="F134" s="136">
        <f t="shared" si="40"/>
        <v>1.25</v>
      </c>
      <c r="G134" s="136">
        <f t="shared" si="40"/>
        <v>1.25</v>
      </c>
      <c r="H134" s="136">
        <f t="shared" si="40"/>
        <v>1.25</v>
      </c>
      <c r="I134" s="136">
        <f t="shared" si="40"/>
        <v>1.25</v>
      </c>
      <c r="J134" s="136">
        <f t="shared" si="40"/>
        <v>1.25</v>
      </c>
      <c r="K134" s="136">
        <f t="shared" si="40"/>
        <v>1.25</v>
      </c>
      <c r="L134" s="136">
        <f t="shared" si="40"/>
        <v>1.25</v>
      </c>
      <c r="M134" s="136">
        <f t="shared" si="40"/>
        <v>1.25</v>
      </c>
      <c r="N134" s="136">
        <f t="shared" si="40"/>
        <v>1.25</v>
      </c>
      <c r="O134" s="136">
        <f t="shared" si="40"/>
        <v>1.25</v>
      </c>
      <c r="P134" s="136">
        <f t="shared" si="40"/>
        <v>1.25</v>
      </c>
      <c r="Q134" s="136">
        <f t="shared" si="40"/>
        <v>1.25</v>
      </c>
      <c r="R134" s="136">
        <f t="shared" si="39"/>
        <v>1.25</v>
      </c>
      <c r="S134" s="136">
        <f t="shared" si="39"/>
        <v>1.25</v>
      </c>
      <c r="T134" s="136">
        <f t="shared" si="39"/>
        <v>1.25</v>
      </c>
      <c r="U134" s="136">
        <f t="shared" si="39"/>
        <v>1.25</v>
      </c>
      <c r="V134" s="136">
        <f t="shared" si="41"/>
        <v>1.25</v>
      </c>
      <c r="W134" s="136">
        <f t="shared" si="41"/>
        <v>1.25</v>
      </c>
      <c r="X134" s="136">
        <f t="shared" si="41"/>
        <v>1.25</v>
      </c>
      <c r="Y134" s="136">
        <f t="shared" si="41"/>
        <v>1.25</v>
      </c>
      <c r="Z134" s="136">
        <f t="shared" si="41"/>
        <v>1.25</v>
      </c>
      <c r="AA134" s="136">
        <f t="shared" si="41"/>
        <v>1.25</v>
      </c>
      <c r="AB134" s="136">
        <f t="shared" si="41"/>
        <v>1.25</v>
      </c>
      <c r="AC134" s="136">
        <f t="shared" si="41"/>
        <v>1.25</v>
      </c>
      <c r="AD134" s="136">
        <f t="shared" si="41"/>
        <v>1.25</v>
      </c>
      <c r="AE134" s="136">
        <f t="shared" si="41"/>
        <v>1.25</v>
      </c>
      <c r="AF134" s="136">
        <f t="shared" si="41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40"/>
        <v>1.46</v>
      </c>
      <c r="D135" s="136">
        <f t="shared" si="40"/>
        <v>1.46</v>
      </c>
      <c r="E135" s="136">
        <f t="shared" si="40"/>
        <v>1.46</v>
      </c>
      <c r="F135" s="136">
        <f t="shared" si="40"/>
        <v>1.46</v>
      </c>
      <c r="G135" s="136">
        <f t="shared" si="40"/>
        <v>1.46</v>
      </c>
      <c r="H135" s="136">
        <f t="shared" si="40"/>
        <v>1.46</v>
      </c>
      <c r="I135" s="136">
        <f t="shared" si="40"/>
        <v>1.46</v>
      </c>
      <c r="J135" s="136">
        <f t="shared" si="40"/>
        <v>1.46</v>
      </c>
      <c r="K135" s="136">
        <f t="shared" si="40"/>
        <v>1.46</v>
      </c>
      <c r="L135" s="136">
        <f t="shared" si="40"/>
        <v>1.46</v>
      </c>
      <c r="M135" s="136">
        <f t="shared" si="40"/>
        <v>1.46</v>
      </c>
      <c r="N135" s="136">
        <f t="shared" si="40"/>
        <v>1.46</v>
      </c>
      <c r="O135" s="136">
        <f t="shared" si="40"/>
        <v>1.46</v>
      </c>
      <c r="P135" s="136">
        <f t="shared" si="40"/>
        <v>1.46</v>
      </c>
      <c r="Q135" s="136">
        <f t="shared" si="40"/>
        <v>1.46</v>
      </c>
      <c r="R135" s="136">
        <f t="shared" si="39"/>
        <v>1.46</v>
      </c>
      <c r="S135" s="136">
        <f t="shared" si="39"/>
        <v>1.46</v>
      </c>
      <c r="T135" s="136">
        <f t="shared" si="39"/>
        <v>1.46</v>
      </c>
      <c r="U135" s="136">
        <f t="shared" si="39"/>
        <v>1.46</v>
      </c>
      <c r="V135" s="136">
        <f t="shared" si="41"/>
        <v>1.46</v>
      </c>
      <c r="W135" s="136">
        <f t="shared" si="41"/>
        <v>1.46</v>
      </c>
      <c r="X135" s="136">
        <f t="shared" si="41"/>
        <v>1.46</v>
      </c>
      <c r="Y135" s="136">
        <f t="shared" si="41"/>
        <v>1.46</v>
      </c>
      <c r="Z135" s="136">
        <f t="shared" si="41"/>
        <v>1.46</v>
      </c>
      <c r="AA135" s="136">
        <f t="shared" si="41"/>
        <v>1.46</v>
      </c>
      <c r="AB135" s="136">
        <f t="shared" si="41"/>
        <v>1.46</v>
      </c>
      <c r="AC135" s="136">
        <f t="shared" si="41"/>
        <v>1.46</v>
      </c>
      <c r="AD135" s="136">
        <f t="shared" si="41"/>
        <v>1.46</v>
      </c>
      <c r="AE135" s="136">
        <f t="shared" si="41"/>
        <v>1.46</v>
      </c>
      <c r="AF135" s="136">
        <f t="shared" si="41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40"/>
        <v>3</v>
      </c>
      <c r="D136" s="136">
        <f t="shared" si="40"/>
        <v>3</v>
      </c>
      <c r="E136" s="136">
        <f t="shared" si="40"/>
        <v>3</v>
      </c>
      <c r="F136" s="136">
        <f t="shared" si="40"/>
        <v>3</v>
      </c>
      <c r="G136" s="136">
        <f t="shared" si="40"/>
        <v>3</v>
      </c>
      <c r="H136" s="136">
        <f t="shared" si="40"/>
        <v>3</v>
      </c>
      <c r="I136" s="136">
        <f t="shared" si="40"/>
        <v>3</v>
      </c>
      <c r="J136" s="136">
        <f t="shared" si="40"/>
        <v>3</v>
      </c>
      <c r="K136" s="136">
        <f t="shared" si="40"/>
        <v>3</v>
      </c>
      <c r="L136" s="136">
        <f t="shared" si="40"/>
        <v>3</v>
      </c>
      <c r="M136" s="136">
        <f t="shared" si="40"/>
        <v>3</v>
      </c>
      <c r="N136" s="136">
        <f t="shared" si="40"/>
        <v>3</v>
      </c>
      <c r="O136" s="136">
        <f t="shared" si="40"/>
        <v>3</v>
      </c>
      <c r="P136" s="136">
        <f t="shared" si="40"/>
        <v>3</v>
      </c>
      <c r="Q136" s="136">
        <f t="shared" si="40"/>
        <v>3</v>
      </c>
      <c r="R136" s="136">
        <f t="shared" si="39"/>
        <v>3</v>
      </c>
      <c r="S136" s="136">
        <f t="shared" si="39"/>
        <v>3</v>
      </c>
      <c r="T136" s="136">
        <f t="shared" si="39"/>
        <v>3</v>
      </c>
      <c r="U136" s="136">
        <f t="shared" si="39"/>
        <v>3</v>
      </c>
      <c r="V136" s="136">
        <f t="shared" si="41"/>
        <v>3</v>
      </c>
      <c r="W136" s="136">
        <f t="shared" si="41"/>
        <v>3</v>
      </c>
      <c r="X136" s="136">
        <f t="shared" si="41"/>
        <v>3</v>
      </c>
      <c r="Y136" s="136">
        <f t="shared" si="41"/>
        <v>3</v>
      </c>
      <c r="Z136" s="136">
        <f t="shared" si="41"/>
        <v>3</v>
      </c>
      <c r="AA136" s="136">
        <f t="shared" si="41"/>
        <v>3</v>
      </c>
      <c r="AB136" s="136">
        <f t="shared" si="41"/>
        <v>3</v>
      </c>
      <c r="AC136" s="136">
        <f t="shared" si="41"/>
        <v>3</v>
      </c>
      <c r="AD136" s="136">
        <f t="shared" si="41"/>
        <v>3</v>
      </c>
      <c r="AE136" s="136">
        <f t="shared" si="41"/>
        <v>3</v>
      </c>
      <c r="AF136" s="136">
        <f t="shared" si="41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40"/>
        <v>3.3</v>
      </c>
      <c r="D137" s="136">
        <f t="shared" si="40"/>
        <v>3.3</v>
      </c>
      <c r="E137" s="136">
        <f t="shared" si="40"/>
        <v>3.3</v>
      </c>
      <c r="F137" s="136">
        <f t="shared" si="40"/>
        <v>3.3</v>
      </c>
      <c r="G137" s="136">
        <f t="shared" si="40"/>
        <v>3.3</v>
      </c>
      <c r="H137" s="136">
        <f t="shared" si="40"/>
        <v>3.3</v>
      </c>
      <c r="I137" s="136">
        <f t="shared" si="40"/>
        <v>3.3</v>
      </c>
      <c r="J137" s="136">
        <f t="shared" si="40"/>
        <v>3.3</v>
      </c>
      <c r="K137" s="136">
        <f t="shared" si="40"/>
        <v>3.3</v>
      </c>
      <c r="L137" s="136">
        <f t="shared" si="40"/>
        <v>3.3</v>
      </c>
      <c r="M137" s="136">
        <f t="shared" si="40"/>
        <v>3.3</v>
      </c>
      <c r="N137" s="136">
        <f t="shared" si="40"/>
        <v>3.3</v>
      </c>
      <c r="O137" s="136">
        <f t="shared" si="40"/>
        <v>3.3</v>
      </c>
      <c r="P137" s="136">
        <f t="shared" si="40"/>
        <v>3.3</v>
      </c>
      <c r="Q137" s="136">
        <f t="shared" si="40"/>
        <v>3.3</v>
      </c>
      <c r="R137" s="136">
        <f t="shared" si="39"/>
        <v>3.3</v>
      </c>
      <c r="S137" s="136">
        <f t="shared" si="39"/>
        <v>3.3</v>
      </c>
      <c r="T137" s="136">
        <f t="shared" si="39"/>
        <v>3.3</v>
      </c>
      <c r="U137" s="136">
        <f t="shared" si="39"/>
        <v>3.3</v>
      </c>
      <c r="V137" s="136">
        <f t="shared" si="41"/>
        <v>3.3</v>
      </c>
      <c r="W137" s="136">
        <f t="shared" si="41"/>
        <v>3.3</v>
      </c>
      <c r="X137" s="136">
        <f t="shared" si="41"/>
        <v>3.3</v>
      </c>
      <c r="Y137" s="136">
        <f t="shared" si="41"/>
        <v>3.3</v>
      </c>
      <c r="Z137" s="136">
        <f t="shared" si="41"/>
        <v>3.3</v>
      </c>
      <c r="AA137" s="136">
        <f t="shared" si="41"/>
        <v>3.3</v>
      </c>
      <c r="AB137" s="136">
        <f t="shared" si="41"/>
        <v>3.3</v>
      </c>
      <c r="AC137" s="136">
        <f t="shared" si="41"/>
        <v>3.3</v>
      </c>
      <c r="AD137" s="136">
        <f t="shared" si="41"/>
        <v>3.3</v>
      </c>
      <c r="AE137" s="136">
        <f t="shared" si="41"/>
        <v>3.3</v>
      </c>
      <c r="AF137" s="136">
        <f t="shared" si="41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40"/>
        <v>1.76</v>
      </c>
      <c r="D138" s="136">
        <f t="shared" si="40"/>
        <v>1.76</v>
      </c>
      <c r="E138" s="136">
        <f t="shared" si="40"/>
        <v>1.76</v>
      </c>
      <c r="F138" s="136">
        <f t="shared" si="40"/>
        <v>1.76</v>
      </c>
      <c r="G138" s="136">
        <f t="shared" si="40"/>
        <v>1.76</v>
      </c>
      <c r="H138" s="136">
        <f t="shared" si="40"/>
        <v>1.76</v>
      </c>
      <c r="I138" s="136">
        <f t="shared" si="40"/>
        <v>1.76</v>
      </c>
      <c r="J138" s="136">
        <f t="shared" si="40"/>
        <v>1.76</v>
      </c>
      <c r="K138" s="136">
        <f t="shared" si="40"/>
        <v>1.76</v>
      </c>
      <c r="L138" s="136">
        <f t="shared" si="40"/>
        <v>1.76</v>
      </c>
      <c r="M138" s="136">
        <f t="shared" si="40"/>
        <v>1.76</v>
      </c>
      <c r="N138" s="136">
        <f t="shared" si="40"/>
        <v>1.76</v>
      </c>
      <c r="O138" s="136">
        <f t="shared" si="40"/>
        <v>1.76</v>
      </c>
      <c r="P138" s="136">
        <f t="shared" si="40"/>
        <v>1.76</v>
      </c>
      <c r="Q138" s="136">
        <f t="shared" si="40"/>
        <v>1.76</v>
      </c>
      <c r="R138" s="136">
        <f t="shared" si="39"/>
        <v>1.76</v>
      </c>
      <c r="S138" s="136">
        <f t="shared" si="39"/>
        <v>1.76</v>
      </c>
      <c r="T138" s="136">
        <f t="shared" si="39"/>
        <v>1.76</v>
      </c>
      <c r="U138" s="136">
        <f t="shared" si="39"/>
        <v>1.76</v>
      </c>
      <c r="V138" s="136">
        <f t="shared" si="41"/>
        <v>1.76</v>
      </c>
      <c r="W138" s="136">
        <f t="shared" si="41"/>
        <v>1.76</v>
      </c>
      <c r="X138" s="136">
        <f t="shared" si="41"/>
        <v>1.76</v>
      </c>
      <c r="Y138" s="136">
        <f t="shared" si="41"/>
        <v>1.76</v>
      </c>
      <c r="Z138" s="136">
        <f t="shared" si="41"/>
        <v>1.76</v>
      </c>
      <c r="AA138" s="136">
        <f t="shared" si="41"/>
        <v>1.76</v>
      </c>
      <c r="AB138" s="136">
        <f t="shared" si="41"/>
        <v>1.76</v>
      </c>
      <c r="AC138" s="136">
        <f t="shared" si="41"/>
        <v>1.76</v>
      </c>
      <c r="AD138" s="136">
        <f t="shared" si="41"/>
        <v>1.76</v>
      </c>
      <c r="AE138" s="136">
        <f t="shared" si="41"/>
        <v>1.76</v>
      </c>
      <c r="AF138" s="136">
        <f t="shared" si="41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40"/>
        <v>0</v>
      </c>
      <c r="D139" s="136">
        <f t="shared" si="40"/>
        <v>0</v>
      </c>
      <c r="E139" s="136">
        <f t="shared" si="40"/>
        <v>0</v>
      </c>
      <c r="F139" s="136">
        <f t="shared" si="40"/>
        <v>0</v>
      </c>
      <c r="G139" s="136">
        <f t="shared" si="40"/>
        <v>0</v>
      </c>
      <c r="H139" s="136">
        <f t="shared" si="40"/>
        <v>0</v>
      </c>
      <c r="I139" s="136">
        <f t="shared" si="40"/>
        <v>0</v>
      </c>
      <c r="J139" s="136">
        <f t="shared" si="40"/>
        <v>0</v>
      </c>
      <c r="K139" s="136">
        <f t="shared" si="40"/>
        <v>0</v>
      </c>
      <c r="L139" s="136">
        <f t="shared" si="40"/>
        <v>0</v>
      </c>
      <c r="M139" s="136">
        <f t="shared" si="40"/>
        <v>0</v>
      </c>
      <c r="N139" s="136">
        <f t="shared" si="40"/>
        <v>0</v>
      </c>
      <c r="O139" s="136">
        <f t="shared" si="40"/>
        <v>0</v>
      </c>
      <c r="P139" s="136">
        <f t="shared" si="40"/>
        <v>0</v>
      </c>
      <c r="Q139" s="136">
        <f t="shared" si="40"/>
        <v>0</v>
      </c>
      <c r="R139" s="136">
        <f t="shared" si="39"/>
        <v>0</v>
      </c>
      <c r="S139" s="136">
        <f t="shared" si="39"/>
        <v>0</v>
      </c>
      <c r="T139" s="136">
        <f t="shared" si="39"/>
        <v>0</v>
      </c>
      <c r="U139" s="136">
        <f t="shared" si="39"/>
        <v>0</v>
      </c>
      <c r="V139" s="136">
        <f t="shared" si="41"/>
        <v>0</v>
      </c>
      <c r="W139" s="136">
        <f t="shared" si="41"/>
        <v>0</v>
      </c>
      <c r="X139" s="136">
        <f t="shared" si="41"/>
        <v>0</v>
      </c>
      <c r="Y139" s="136">
        <f t="shared" si="41"/>
        <v>0</v>
      </c>
      <c r="Z139" s="136">
        <f t="shared" si="41"/>
        <v>0</v>
      </c>
      <c r="AA139" s="136">
        <f t="shared" si="41"/>
        <v>0</v>
      </c>
      <c r="AB139" s="136">
        <f t="shared" si="41"/>
        <v>0</v>
      </c>
      <c r="AC139" s="136">
        <f t="shared" si="41"/>
        <v>0</v>
      </c>
      <c r="AD139" s="136">
        <f t="shared" si="41"/>
        <v>0</v>
      </c>
      <c r="AE139" s="136">
        <f t="shared" si="41"/>
        <v>0</v>
      </c>
      <c r="AF139" s="136">
        <f t="shared" si="41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40"/>
        <v>0.1</v>
      </c>
      <c r="D140" s="136">
        <f t="shared" si="40"/>
        <v>0.1</v>
      </c>
      <c r="E140" s="136">
        <f t="shared" si="40"/>
        <v>0.1</v>
      </c>
      <c r="F140" s="136">
        <f t="shared" si="40"/>
        <v>0.1</v>
      </c>
      <c r="G140" s="136">
        <f t="shared" si="40"/>
        <v>0.1</v>
      </c>
      <c r="H140" s="136">
        <f t="shared" si="40"/>
        <v>0.1</v>
      </c>
      <c r="I140" s="136">
        <f t="shared" si="40"/>
        <v>0.1</v>
      </c>
      <c r="J140" s="136">
        <f t="shared" si="40"/>
        <v>0.1</v>
      </c>
      <c r="K140" s="136">
        <f t="shared" si="40"/>
        <v>0.1</v>
      </c>
      <c r="L140" s="136">
        <f t="shared" si="40"/>
        <v>0.1</v>
      </c>
      <c r="M140" s="136">
        <f t="shared" si="40"/>
        <v>0.1</v>
      </c>
      <c r="N140" s="136">
        <f t="shared" si="40"/>
        <v>0.1</v>
      </c>
      <c r="O140" s="136">
        <f t="shared" si="40"/>
        <v>0.1</v>
      </c>
      <c r="P140" s="136">
        <f t="shared" si="40"/>
        <v>0.1</v>
      </c>
      <c r="Q140" s="136">
        <f t="shared" si="40"/>
        <v>0.1</v>
      </c>
      <c r="R140" s="136">
        <f t="shared" si="39"/>
        <v>0.1</v>
      </c>
      <c r="S140" s="136">
        <f t="shared" si="39"/>
        <v>0.1</v>
      </c>
      <c r="T140" s="136">
        <f t="shared" si="39"/>
        <v>0.1</v>
      </c>
      <c r="U140" s="136">
        <f t="shared" si="39"/>
        <v>0.1</v>
      </c>
      <c r="V140" s="136">
        <f t="shared" si="41"/>
        <v>0.1</v>
      </c>
      <c r="W140" s="136">
        <f t="shared" si="41"/>
        <v>0.1</v>
      </c>
      <c r="X140" s="136">
        <f t="shared" si="41"/>
        <v>0.1</v>
      </c>
      <c r="Y140" s="136">
        <f t="shared" si="41"/>
        <v>0.1</v>
      </c>
      <c r="Z140" s="136">
        <f t="shared" si="41"/>
        <v>0.1</v>
      </c>
      <c r="AA140" s="136">
        <f t="shared" si="41"/>
        <v>0.1</v>
      </c>
      <c r="AB140" s="136">
        <f t="shared" si="41"/>
        <v>0.1</v>
      </c>
      <c r="AC140" s="136">
        <f t="shared" si="41"/>
        <v>0.1</v>
      </c>
      <c r="AD140" s="136">
        <f t="shared" si="41"/>
        <v>0.1</v>
      </c>
      <c r="AE140" s="136">
        <f t="shared" si="41"/>
        <v>0.1</v>
      </c>
      <c r="AF140" s="136">
        <f t="shared" si="41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40"/>
        <v>2.0499999999999998</v>
      </c>
      <c r="D141" s="136">
        <f t="shared" si="40"/>
        <v>2.0499999999999998</v>
      </c>
      <c r="E141" s="136">
        <f t="shared" si="40"/>
        <v>2.0499999999999998</v>
      </c>
      <c r="F141" s="136">
        <f t="shared" si="40"/>
        <v>2.0499999999999998</v>
      </c>
      <c r="G141" s="136">
        <f t="shared" si="40"/>
        <v>2.0499999999999998</v>
      </c>
      <c r="H141" s="136">
        <f t="shared" si="40"/>
        <v>2.0499999999999998</v>
      </c>
      <c r="I141" s="136">
        <f t="shared" si="40"/>
        <v>2.0499999999999998</v>
      </c>
      <c r="J141" s="136">
        <f t="shared" si="40"/>
        <v>2.0499999999999998</v>
      </c>
      <c r="K141" s="136">
        <f t="shared" si="40"/>
        <v>2.0499999999999998</v>
      </c>
      <c r="L141" s="136">
        <f t="shared" si="40"/>
        <v>2.0499999999999998</v>
      </c>
      <c r="M141" s="136">
        <f t="shared" si="40"/>
        <v>2.0499999999999998</v>
      </c>
      <c r="N141" s="136">
        <f t="shared" si="40"/>
        <v>2.0499999999999998</v>
      </c>
      <c r="O141" s="136">
        <f t="shared" si="40"/>
        <v>2.0499999999999998</v>
      </c>
      <c r="P141" s="136">
        <f t="shared" si="40"/>
        <v>2.0499999999999998</v>
      </c>
      <c r="Q141" s="136">
        <f t="shared" si="40"/>
        <v>2.0499999999999998</v>
      </c>
      <c r="R141" s="136">
        <f t="shared" si="39"/>
        <v>2.0499999999999998</v>
      </c>
      <c r="S141" s="136">
        <f t="shared" si="39"/>
        <v>2.0499999999999998</v>
      </c>
      <c r="T141" s="136">
        <f t="shared" si="39"/>
        <v>2.0499999999999998</v>
      </c>
      <c r="U141" s="136">
        <f t="shared" si="39"/>
        <v>2.0499999999999998</v>
      </c>
      <c r="V141" s="136">
        <f t="shared" si="41"/>
        <v>2.0499999999999998</v>
      </c>
      <c r="W141" s="136">
        <f t="shared" si="41"/>
        <v>2.0499999999999998</v>
      </c>
      <c r="X141" s="136">
        <f t="shared" si="41"/>
        <v>2.0499999999999998</v>
      </c>
      <c r="Y141" s="136">
        <f t="shared" si="41"/>
        <v>2.0499999999999998</v>
      </c>
      <c r="Z141" s="136">
        <f t="shared" si="41"/>
        <v>2.0499999999999998</v>
      </c>
      <c r="AA141" s="136">
        <f t="shared" si="41"/>
        <v>2.0499999999999998</v>
      </c>
      <c r="AB141" s="136">
        <f t="shared" si="41"/>
        <v>2.0499999999999998</v>
      </c>
      <c r="AC141" s="136">
        <f t="shared" si="41"/>
        <v>2.0499999999999998</v>
      </c>
      <c r="AD141" s="136">
        <f t="shared" si="41"/>
        <v>2.0499999999999998</v>
      </c>
      <c r="AE141" s="136">
        <f t="shared" si="41"/>
        <v>2.0499999999999998</v>
      </c>
      <c r="AF141" s="136">
        <f t="shared" si="41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40"/>
        <v>2.15</v>
      </c>
      <c r="D142" s="136">
        <f t="shared" si="40"/>
        <v>2.15</v>
      </c>
      <c r="E142" s="136">
        <f t="shared" si="40"/>
        <v>2.15</v>
      </c>
      <c r="F142" s="136">
        <f t="shared" si="40"/>
        <v>2.15</v>
      </c>
      <c r="G142" s="136">
        <f t="shared" si="40"/>
        <v>2.15</v>
      </c>
      <c r="H142" s="136">
        <f t="shared" si="40"/>
        <v>2.15</v>
      </c>
      <c r="I142" s="136">
        <f t="shared" si="40"/>
        <v>2.15</v>
      </c>
      <c r="J142" s="136">
        <f t="shared" si="40"/>
        <v>2.15</v>
      </c>
      <c r="K142" s="136">
        <f t="shared" si="40"/>
        <v>2.15</v>
      </c>
      <c r="L142" s="136">
        <f t="shared" si="40"/>
        <v>2.15</v>
      </c>
      <c r="M142" s="136">
        <f t="shared" si="40"/>
        <v>2.15</v>
      </c>
      <c r="N142" s="136">
        <f t="shared" si="40"/>
        <v>2.15</v>
      </c>
      <c r="O142" s="136">
        <f t="shared" si="40"/>
        <v>2.15</v>
      </c>
      <c r="P142" s="136">
        <f t="shared" si="40"/>
        <v>2.15</v>
      </c>
      <c r="Q142" s="136">
        <f t="shared" si="40"/>
        <v>2.15</v>
      </c>
      <c r="R142" s="136">
        <f t="shared" si="39"/>
        <v>2.15</v>
      </c>
      <c r="S142" s="136">
        <f t="shared" si="39"/>
        <v>2.15</v>
      </c>
      <c r="T142" s="136">
        <f t="shared" si="39"/>
        <v>2.15</v>
      </c>
      <c r="U142" s="136">
        <f t="shared" si="39"/>
        <v>2.15</v>
      </c>
      <c r="V142" s="136">
        <f t="shared" si="41"/>
        <v>2.15</v>
      </c>
      <c r="W142" s="136">
        <f t="shared" si="41"/>
        <v>2.15</v>
      </c>
      <c r="X142" s="136">
        <f t="shared" si="41"/>
        <v>2.15</v>
      </c>
      <c r="Y142" s="136">
        <f t="shared" si="41"/>
        <v>2.15</v>
      </c>
      <c r="Z142" s="136">
        <f t="shared" si="41"/>
        <v>2.15</v>
      </c>
      <c r="AA142" s="136">
        <f t="shared" si="41"/>
        <v>2.15</v>
      </c>
      <c r="AB142" s="136">
        <f t="shared" si="41"/>
        <v>2.15</v>
      </c>
      <c r="AC142" s="136">
        <f t="shared" si="41"/>
        <v>2.15</v>
      </c>
      <c r="AD142" s="136">
        <f t="shared" si="41"/>
        <v>2.15</v>
      </c>
      <c r="AE142" s="136">
        <f t="shared" si="41"/>
        <v>2.15</v>
      </c>
      <c r="AF142" s="136">
        <f t="shared" si="41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40"/>
        <v>2.7</v>
      </c>
      <c r="D143" s="136">
        <f t="shared" si="40"/>
        <v>2.7</v>
      </c>
      <c r="E143" s="136">
        <f t="shared" si="40"/>
        <v>2.7</v>
      </c>
      <c r="F143" s="136">
        <f t="shared" si="40"/>
        <v>2.7</v>
      </c>
      <c r="G143" s="136">
        <f t="shared" si="40"/>
        <v>2.7</v>
      </c>
      <c r="H143" s="136">
        <f t="shared" si="40"/>
        <v>2.7</v>
      </c>
      <c r="I143" s="136">
        <f t="shared" si="40"/>
        <v>2.7</v>
      </c>
      <c r="J143" s="136">
        <f t="shared" si="40"/>
        <v>2.7</v>
      </c>
      <c r="K143" s="136">
        <f t="shared" si="40"/>
        <v>2.7</v>
      </c>
      <c r="L143" s="136">
        <f t="shared" si="40"/>
        <v>2.7</v>
      </c>
      <c r="M143" s="136">
        <f t="shared" si="40"/>
        <v>2.7</v>
      </c>
      <c r="N143" s="136">
        <f t="shared" si="40"/>
        <v>2.7</v>
      </c>
      <c r="O143" s="136">
        <f t="shared" si="40"/>
        <v>2.7</v>
      </c>
      <c r="P143" s="136">
        <f t="shared" si="40"/>
        <v>2.7</v>
      </c>
      <c r="Q143" s="136">
        <f t="shared" si="40"/>
        <v>2.7</v>
      </c>
      <c r="R143" s="136">
        <f t="shared" si="39"/>
        <v>2.7</v>
      </c>
      <c r="S143" s="136">
        <f t="shared" si="39"/>
        <v>2.7</v>
      </c>
      <c r="T143" s="136">
        <f t="shared" si="39"/>
        <v>2.7</v>
      </c>
      <c r="U143" s="136">
        <f t="shared" si="39"/>
        <v>2.7</v>
      </c>
      <c r="V143" s="136">
        <f t="shared" si="41"/>
        <v>2.7</v>
      </c>
      <c r="W143" s="136">
        <f t="shared" si="41"/>
        <v>2.7</v>
      </c>
      <c r="X143" s="136">
        <f t="shared" si="41"/>
        <v>2.7</v>
      </c>
      <c r="Y143" s="136">
        <f t="shared" si="41"/>
        <v>2.7</v>
      </c>
      <c r="Z143" s="136">
        <f t="shared" si="41"/>
        <v>2.7</v>
      </c>
      <c r="AA143" s="136">
        <f t="shared" si="41"/>
        <v>2.7</v>
      </c>
      <c r="AB143" s="136">
        <f t="shared" si="41"/>
        <v>2.7</v>
      </c>
      <c r="AC143" s="136">
        <f t="shared" si="41"/>
        <v>2.7</v>
      </c>
      <c r="AD143" s="136">
        <f t="shared" si="41"/>
        <v>2.7</v>
      </c>
      <c r="AE143" s="136">
        <f t="shared" si="41"/>
        <v>2.7</v>
      </c>
      <c r="AF143" s="136">
        <f t="shared" si="41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40"/>
        <v>0.9</v>
      </c>
      <c r="D146" s="136">
        <f t="shared" si="40"/>
        <v>0.9</v>
      </c>
      <c r="E146" s="136">
        <f t="shared" si="40"/>
        <v>0.9</v>
      </c>
      <c r="F146" s="136">
        <f t="shared" si="40"/>
        <v>0.9</v>
      </c>
      <c r="G146" s="136">
        <f t="shared" si="40"/>
        <v>0.9</v>
      </c>
      <c r="H146" s="136">
        <f t="shared" si="40"/>
        <v>0.9</v>
      </c>
      <c r="I146" s="136">
        <f t="shared" si="40"/>
        <v>0.9</v>
      </c>
      <c r="J146" s="136">
        <f t="shared" si="40"/>
        <v>0.9</v>
      </c>
      <c r="K146" s="136">
        <f t="shared" si="40"/>
        <v>0.9</v>
      </c>
      <c r="L146" s="136">
        <f t="shared" si="40"/>
        <v>0.9</v>
      </c>
      <c r="M146" s="136">
        <f t="shared" si="40"/>
        <v>0.9</v>
      </c>
      <c r="N146" s="136">
        <f t="shared" si="40"/>
        <v>0.9</v>
      </c>
      <c r="O146" s="136">
        <f t="shared" si="40"/>
        <v>0.9</v>
      </c>
      <c r="P146" s="136">
        <f t="shared" si="40"/>
        <v>0.9</v>
      </c>
      <c r="Q146" s="136">
        <f t="shared" si="40"/>
        <v>0.9</v>
      </c>
      <c r="R146" s="136">
        <f t="shared" si="39"/>
        <v>0.9</v>
      </c>
      <c r="S146" s="136">
        <f t="shared" si="39"/>
        <v>0.9</v>
      </c>
      <c r="T146" s="136">
        <f t="shared" si="39"/>
        <v>0.9</v>
      </c>
      <c r="U146" s="136">
        <f t="shared" si="39"/>
        <v>0.9</v>
      </c>
      <c r="V146" s="136">
        <f t="shared" si="41"/>
        <v>0.9</v>
      </c>
      <c r="W146" s="136">
        <f t="shared" si="41"/>
        <v>0.9</v>
      </c>
      <c r="X146" s="136">
        <f t="shared" si="41"/>
        <v>0.9</v>
      </c>
      <c r="Y146" s="136">
        <f t="shared" si="41"/>
        <v>0.9</v>
      </c>
      <c r="Z146" s="136">
        <f t="shared" si="41"/>
        <v>0.9</v>
      </c>
      <c r="AA146" s="136">
        <f t="shared" si="41"/>
        <v>0.9</v>
      </c>
      <c r="AB146" s="136">
        <f t="shared" si="41"/>
        <v>0.9</v>
      </c>
      <c r="AC146" s="136">
        <f t="shared" si="41"/>
        <v>0.9</v>
      </c>
      <c r="AD146" s="136">
        <f t="shared" si="41"/>
        <v>0.9</v>
      </c>
      <c r="AE146" s="136">
        <f t="shared" si="41"/>
        <v>0.9</v>
      </c>
      <c r="AF146" s="136">
        <f t="shared" si="41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40"/>
        <v>1.08</v>
      </c>
      <c r="D147" s="136">
        <f t="shared" si="40"/>
        <v>1.08</v>
      </c>
      <c r="E147" s="136">
        <f t="shared" si="40"/>
        <v>1.08</v>
      </c>
      <c r="F147" s="136">
        <f t="shared" si="40"/>
        <v>1.08</v>
      </c>
      <c r="G147" s="136">
        <f t="shared" si="40"/>
        <v>1.08</v>
      </c>
      <c r="H147" s="136">
        <f t="shared" si="40"/>
        <v>1.08</v>
      </c>
      <c r="I147" s="136">
        <f t="shared" si="40"/>
        <v>1.08</v>
      </c>
      <c r="J147" s="136">
        <f t="shared" si="40"/>
        <v>1.08</v>
      </c>
      <c r="K147" s="136">
        <f t="shared" si="40"/>
        <v>1.08</v>
      </c>
      <c r="L147" s="136">
        <f t="shared" si="40"/>
        <v>1.08</v>
      </c>
      <c r="M147" s="136">
        <f t="shared" si="40"/>
        <v>1.08</v>
      </c>
      <c r="N147" s="136">
        <f t="shared" si="40"/>
        <v>1.08</v>
      </c>
      <c r="O147" s="136">
        <f t="shared" si="40"/>
        <v>1.08</v>
      </c>
      <c r="P147" s="136">
        <f t="shared" si="40"/>
        <v>1.08</v>
      </c>
      <c r="Q147" s="136">
        <f t="shared" si="40"/>
        <v>1.08</v>
      </c>
      <c r="R147" s="136">
        <f t="shared" si="39"/>
        <v>1.08</v>
      </c>
      <c r="S147" s="136">
        <f t="shared" si="39"/>
        <v>1.08</v>
      </c>
      <c r="T147" s="136">
        <f t="shared" si="39"/>
        <v>1.08</v>
      </c>
      <c r="U147" s="136">
        <f t="shared" si="39"/>
        <v>1.08</v>
      </c>
      <c r="V147" s="136">
        <f t="shared" si="41"/>
        <v>1.08</v>
      </c>
      <c r="W147" s="136">
        <f t="shared" si="41"/>
        <v>1.08</v>
      </c>
      <c r="X147" s="136">
        <f t="shared" si="41"/>
        <v>1.08</v>
      </c>
      <c r="Y147" s="136">
        <f t="shared" si="41"/>
        <v>1.08</v>
      </c>
      <c r="Z147" s="136">
        <f t="shared" si="41"/>
        <v>1.08</v>
      </c>
      <c r="AA147" s="136">
        <f t="shared" si="41"/>
        <v>1.08</v>
      </c>
      <c r="AB147" s="136">
        <f t="shared" si="41"/>
        <v>1.08</v>
      </c>
      <c r="AC147" s="136">
        <f t="shared" si="41"/>
        <v>1.08</v>
      </c>
      <c r="AD147" s="136">
        <f t="shared" si="41"/>
        <v>1.08</v>
      </c>
      <c r="AE147" s="136">
        <f t="shared" si="41"/>
        <v>1.08</v>
      </c>
      <c r="AF147" s="136">
        <f t="shared" si="41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42">B148</f>
        <v>2.37</v>
      </c>
      <c r="D148" s="136">
        <f t="shared" si="42"/>
        <v>2.37</v>
      </c>
      <c r="E148" s="136">
        <f t="shared" si="42"/>
        <v>2.37</v>
      </c>
      <c r="F148" s="136">
        <f t="shared" si="42"/>
        <v>2.37</v>
      </c>
      <c r="G148" s="136">
        <f t="shared" si="42"/>
        <v>2.37</v>
      </c>
      <c r="H148" s="136">
        <f t="shared" si="42"/>
        <v>2.37</v>
      </c>
      <c r="I148" s="136">
        <f t="shared" si="42"/>
        <v>2.37</v>
      </c>
      <c r="J148" s="136">
        <f t="shared" si="42"/>
        <v>2.37</v>
      </c>
      <c r="K148" s="136">
        <f t="shared" si="42"/>
        <v>2.37</v>
      </c>
      <c r="L148" s="136">
        <f t="shared" si="42"/>
        <v>2.37</v>
      </c>
      <c r="M148" s="136">
        <f t="shared" si="42"/>
        <v>2.37</v>
      </c>
      <c r="N148" s="136">
        <f t="shared" si="42"/>
        <v>2.37</v>
      </c>
      <c r="O148" s="136">
        <f t="shared" si="42"/>
        <v>2.37</v>
      </c>
      <c r="P148" s="136">
        <f t="shared" si="42"/>
        <v>2.37</v>
      </c>
      <c r="Q148" s="136">
        <f t="shared" si="42"/>
        <v>2.37</v>
      </c>
      <c r="R148" s="136">
        <f t="shared" si="39"/>
        <v>2.37</v>
      </c>
      <c r="S148" s="136">
        <f t="shared" si="39"/>
        <v>2.37</v>
      </c>
      <c r="T148" s="136">
        <f t="shared" si="39"/>
        <v>2.37</v>
      </c>
      <c r="U148" s="136">
        <f t="shared" si="39"/>
        <v>2.37</v>
      </c>
      <c r="V148" s="136">
        <f t="shared" si="41"/>
        <v>2.37</v>
      </c>
      <c r="W148" s="136">
        <f t="shared" si="41"/>
        <v>2.37</v>
      </c>
      <c r="X148" s="136">
        <f t="shared" si="41"/>
        <v>2.37</v>
      </c>
      <c r="Y148" s="136">
        <f t="shared" si="41"/>
        <v>2.37</v>
      </c>
      <c r="Z148" s="136">
        <f t="shared" si="41"/>
        <v>2.37</v>
      </c>
      <c r="AA148" s="136">
        <f t="shared" si="41"/>
        <v>2.37</v>
      </c>
      <c r="AB148" s="136">
        <f t="shared" si="41"/>
        <v>2.37</v>
      </c>
      <c r="AC148" s="136">
        <f t="shared" si="41"/>
        <v>2.37</v>
      </c>
      <c r="AD148" s="136">
        <f t="shared" si="41"/>
        <v>2.37</v>
      </c>
      <c r="AE148" s="136">
        <f t="shared" si="41"/>
        <v>2.37</v>
      </c>
      <c r="AF148" s="136">
        <f t="shared" si="41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42"/>
        <v>1.81</v>
      </c>
      <c r="D149" s="136">
        <f t="shared" si="42"/>
        <v>1.81</v>
      </c>
      <c r="E149" s="136">
        <f t="shared" si="42"/>
        <v>1.81</v>
      </c>
      <c r="F149" s="136">
        <f t="shared" si="42"/>
        <v>1.81</v>
      </c>
      <c r="G149" s="136">
        <f t="shared" si="42"/>
        <v>1.81</v>
      </c>
      <c r="H149" s="136">
        <f t="shared" si="42"/>
        <v>1.81</v>
      </c>
      <c r="I149" s="136">
        <f t="shared" si="42"/>
        <v>1.81</v>
      </c>
      <c r="J149" s="136">
        <f t="shared" si="42"/>
        <v>1.81</v>
      </c>
      <c r="K149" s="136">
        <f t="shared" si="42"/>
        <v>1.81</v>
      </c>
      <c r="L149" s="136">
        <f t="shared" si="42"/>
        <v>1.81</v>
      </c>
      <c r="M149" s="136">
        <f t="shared" si="42"/>
        <v>1.81</v>
      </c>
      <c r="N149" s="136">
        <f t="shared" si="42"/>
        <v>1.81</v>
      </c>
      <c r="O149" s="136">
        <f t="shared" si="42"/>
        <v>1.81</v>
      </c>
      <c r="P149" s="136">
        <f t="shared" si="42"/>
        <v>1.81</v>
      </c>
      <c r="Q149" s="136">
        <f t="shared" si="42"/>
        <v>1.81</v>
      </c>
      <c r="R149" s="136">
        <f t="shared" si="39"/>
        <v>1.81</v>
      </c>
      <c r="S149" s="136">
        <f t="shared" si="39"/>
        <v>1.81</v>
      </c>
      <c r="T149" s="136">
        <f t="shared" si="39"/>
        <v>1.81</v>
      </c>
      <c r="U149" s="136">
        <f t="shared" si="39"/>
        <v>1.81</v>
      </c>
      <c r="V149" s="136">
        <f t="shared" si="41"/>
        <v>1.81</v>
      </c>
      <c r="W149" s="136">
        <f t="shared" si="41"/>
        <v>1.81</v>
      </c>
      <c r="X149" s="136">
        <f t="shared" si="41"/>
        <v>1.81</v>
      </c>
      <c r="Y149" s="136">
        <f t="shared" si="41"/>
        <v>1.81</v>
      </c>
      <c r="Z149" s="136">
        <f t="shared" si="41"/>
        <v>1.81</v>
      </c>
      <c r="AA149" s="136">
        <f t="shared" si="41"/>
        <v>1.81</v>
      </c>
      <c r="AB149" s="136">
        <f t="shared" si="41"/>
        <v>1.81</v>
      </c>
      <c r="AC149" s="136">
        <f t="shared" si="41"/>
        <v>1.81</v>
      </c>
      <c r="AD149" s="136">
        <f t="shared" si="41"/>
        <v>1.81</v>
      </c>
      <c r="AE149" s="136">
        <f t="shared" si="41"/>
        <v>1.81</v>
      </c>
      <c r="AF149" s="136">
        <f t="shared" si="41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42"/>
        <v>1.0900000000000001</v>
      </c>
      <c r="D150" s="136">
        <f t="shared" si="42"/>
        <v>1.0900000000000001</v>
      </c>
      <c r="E150" s="136">
        <f t="shared" si="42"/>
        <v>1.0900000000000001</v>
      </c>
      <c r="F150" s="136">
        <f t="shared" si="42"/>
        <v>1.0900000000000001</v>
      </c>
      <c r="G150" s="136">
        <f t="shared" si="42"/>
        <v>1.0900000000000001</v>
      </c>
      <c r="H150" s="136">
        <f t="shared" si="42"/>
        <v>1.0900000000000001</v>
      </c>
      <c r="I150" s="136">
        <f t="shared" si="42"/>
        <v>1.0900000000000001</v>
      </c>
      <c r="J150" s="136">
        <f t="shared" si="42"/>
        <v>1.0900000000000001</v>
      </c>
      <c r="K150" s="136">
        <f t="shared" si="42"/>
        <v>1.0900000000000001</v>
      </c>
      <c r="L150" s="136">
        <f t="shared" si="42"/>
        <v>1.0900000000000001</v>
      </c>
      <c r="M150" s="136">
        <f t="shared" si="42"/>
        <v>1.0900000000000001</v>
      </c>
      <c r="N150" s="136">
        <f t="shared" si="42"/>
        <v>1.0900000000000001</v>
      </c>
      <c r="O150" s="136">
        <f t="shared" si="42"/>
        <v>1.0900000000000001</v>
      </c>
      <c r="P150" s="136">
        <f t="shared" si="42"/>
        <v>1.0900000000000001</v>
      </c>
      <c r="Q150" s="136">
        <f t="shared" si="42"/>
        <v>1.0900000000000001</v>
      </c>
      <c r="R150" s="136">
        <f t="shared" si="39"/>
        <v>1.0900000000000001</v>
      </c>
      <c r="S150" s="136">
        <f t="shared" si="39"/>
        <v>1.0900000000000001</v>
      </c>
      <c r="T150" s="136">
        <f t="shared" si="39"/>
        <v>1.0900000000000001</v>
      </c>
      <c r="U150" s="136">
        <f t="shared" si="39"/>
        <v>1.0900000000000001</v>
      </c>
      <c r="V150" s="136">
        <f t="shared" si="41"/>
        <v>1.0900000000000001</v>
      </c>
      <c r="W150" s="136">
        <f t="shared" si="41"/>
        <v>1.0900000000000001</v>
      </c>
      <c r="X150" s="136">
        <f t="shared" si="41"/>
        <v>1.0900000000000001</v>
      </c>
      <c r="Y150" s="136">
        <f t="shared" si="41"/>
        <v>1.0900000000000001</v>
      </c>
      <c r="Z150" s="136">
        <f t="shared" si="41"/>
        <v>1.0900000000000001</v>
      </c>
      <c r="AA150" s="136">
        <f t="shared" si="41"/>
        <v>1.0900000000000001</v>
      </c>
      <c r="AB150" s="136">
        <f t="shared" si="41"/>
        <v>1.0900000000000001</v>
      </c>
      <c r="AC150" s="136">
        <f t="shared" si="41"/>
        <v>1.0900000000000001</v>
      </c>
      <c r="AD150" s="136">
        <f t="shared" si="41"/>
        <v>1.0900000000000001</v>
      </c>
      <c r="AE150" s="136">
        <f t="shared" si="41"/>
        <v>1.0900000000000001</v>
      </c>
      <c r="AF150" s="136">
        <f t="shared" si="41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42"/>
        <v>1.58</v>
      </c>
      <c r="D151" s="136">
        <f t="shared" si="42"/>
        <v>1.58</v>
      </c>
      <c r="E151" s="136">
        <f t="shared" si="42"/>
        <v>1.58</v>
      </c>
      <c r="F151" s="136">
        <f t="shared" si="42"/>
        <v>1.58</v>
      </c>
      <c r="G151" s="136">
        <f t="shared" si="42"/>
        <v>1.58</v>
      </c>
      <c r="H151" s="136">
        <f t="shared" si="42"/>
        <v>1.58</v>
      </c>
      <c r="I151" s="136">
        <f t="shared" si="42"/>
        <v>1.58</v>
      </c>
      <c r="J151" s="136">
        <f t="shared" si="42"/>
        <v>1.58</v>
      </c>
      <c r="K151" s="136">
        <f t="shared" si="42"/>
        <v>1.58</v>
      </c>
      <c r="L151" s="136">
        <f t="shared" si="42"/>
        <v>1.58</v>
      </c>
      <c r="M151" s="136">
        <f t="shared" si="42"/>
        <v>1.58</v>
      </c>
      <c r="N151" s="136">
        <f t="shared" si="42"/>
        <v>1.58</v>
      </c>
      <c r="O151" s="136">
        <f t="shared" si="42"/>
        <v>1.58</v>
      </c>
      <c r="P151" s="136">
        <f t="shared" si="42"/>
        <v>1.58</v>
      </c>
      <c r="Q151" s="136">
        <f t="shared" si="42"/>
        <v>1.58</v>
      </c>
      <c r="R151" s="136">
        <f t="shared" si="39"/>
        <v>1.58</v>
      </c>
      <c r="S151" s="136">
        <f t="shared" si="39"/>
        <v>1.58</v>
      </c>
      <c r="T151" s="136">
        <f t="shared" si="39"/>
        <v>1.58</v>
      </c>
      <c r="U151" s="136">
        <f t="shared" si="39"/>
        <v>1.58</v>
      </c>
      <c r="V151" s="136">
        <f t="shared" si="41"/>
        <v>1.58</v>
      </c>
      <c r="W151" s="136">
        <f t="shared" si="41"/>
        <v>1.58</v>
      </c>
      <c r="X151" s="136">
        <f t="shared" si="41"/>
        <v>1.58</v>
      </c>
      <c r="Y151" s="136">
        <f t="shared" si="41"/>
        <v>1.58</v>
      </c>
      <c r="Z151" s="136">
        <f t="shared" si="41"/>
        <v>1.58</v>
      </c>
      <c r="AA151" s="136">
        <f t="shared" si="41"/>
        <v>1.58</v>
      </c>
      <c r="AB151" s="136">
        <f t="shared" si="41"/>
        <v>1.58</v>
      </c>
      <c r="AC151" s="136">
        <f t="shared" si="41"/>
        <v>1.58</v>
      </c>
      <c r="AD151" s="136">
        <f t="shared" si="41"/>
        <v>1.58</v>
      </c>
      <c r="AE151" s="136">
        <f t="shared" si="41"/>
        <v>1.58</v>
      </c>
      <c r="AF151" s="136">
        <f t="shared" si="41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42"/>
        <v>2</v>
      </c>
      <c r="D152" s="136">
        <f t="shared" si="42"/>
        <v>2</v>
      </c>
      <c r="E152" s="136">
        <f t="shared" si="42"/>
        <v>2</v>
      </c>
      <c r="F152" s="136">
        <f t="shared" si="42"/>
        <v>2</v>
      </c>
      <c r="G152" s="136">
        <f t="shared" si="42"/>
        <v>2</v>
      </c>
      <c r="H152" s="136">
        <f t="shared" si="42"/>
        <v>2</v>
      </c>
      <c r="I152" s="136">
        <f t="shared" si="42"/>
        <v>2</v>
      </c>
      <c r="J152" s="136">
        <f t="shared" si="42"/>
        <v>2</v>
      </c>
      <c r="K152" s="136">
        <f t="shared" si="42"/>
        <v>2</v>
      </c>
      <c r="L152" s="136">
        <f t="shared" si="42"/>
        <v>2</v>
      </c>
      <c r="M152" s="136">
        <f t="shared" si="42"/>
        <v>2</v>
      </c>
      <c r="N152" s="136">
        <f t="shared" si="42"/>
        <v>2</v>
      </c>
      <c r="O152" s="136">
        <f t="shared" si="42"/>
        <v>2</v>
      </c>
      <c r="P152" s="136">
        <f t="shared" si="42"/>
        <v>2</v>
      </c>
      <c r="Q152" s="136">
        <f t="shared" si="42"/>
        <v>2</v>
      </c>
      <c r="R152" s="136">
        <f t="shared" si="39"/>
        <v>2</v>
      </c>
      <c r="S152" s="136">
        <f t="shared" si="39"/>
        <v>2</v>
      </c>
      <c r="T152" s="136">
        <f t="shared" si="39"/>
        <v>2</v>
      </c>
      <c r="U152" s="136">
        <f t="shared" si="39"/>
        <v>2</v>
      </c>
      <c r="V152" s="136">
        <f t="shared" si="41"/>
        <v>2</v>
      </c>
      <c r="W152" s="136">
        <f t="shared" si="41"/>
        <v>2</v>
      </c>
      <c r="X152" s="136">
        <f t="shared" si="41"/>
        <v>2</v>
      </c>
      <c r="Y152" s="136">
        <f t="shared" si="41"/>
        <v>2</v>
      </c>
      <c r="Z152" s="136">
        <f t="shared" si="41"/>
        <v>2</v>
      </c>
      <c r="AA152" s="136">
        <f t="shared" si="41"/>
        <v>2</v>
      </c>
      <c r="AB152" s="136">
        <f t="shared" si="41"/>
        <v>2</v>
      </c>
      <c r="AC152" s="136">
        <f t="shared" si="41"/>
        <v>2</v>
      </c>
      <c r="AD152" s="136">
        <f t="shared" si="41"/>
        <v>2</v>
      </c>
      <c r="AE152" s="136">
        <f t="shared" si="41"/>
        <v>2</v>
      </c>
      <c r="AF152" s="136">
        <f t="shared" si="41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42"/>
        <v>0.47</v>
      </c>
      <c r="D153" s="136">
        <f t="shared" si="42"/>
        <v>0.47</v>
      </c>
      <c r="E153" s="136">
        <f t="shared" si="42"/>
        <v>0.47</v>
      </c>
      <c r="F153" s="136">
        <f t="shared" si="42"/>
        <v>0.47</v>
      </c>
      <c r="G153" s="136">
        <f t="shared" si="42"/>
        <v>0.47</v>
      </c>
      <c r="H153" s="136">
        <f t="shared" si="42"/>
        <v>0.47</v>
      </c>
      <c r="I153" s="136">
        <f t="shared" si="42"/>
        <v>0.47</v>
      </c>
      <c r="J153" s="136">
        <f t="shared" si="42"/>
        <v>0.47</v>
      </c>
      <c r="K153" s="136">
        <f t="shared" si="42"/>
        <v>0.47</v>
      </c>
      <c r="L153" s="136">
        <f t="shared" si="42"/>
        <v>0.47</v>
      </c>
      <c r="M153" s="136">
        <f t="shared" si="42"/>
        <v>0.47</v>
      </c>
      <c r="N153" s="136">
        <f t="shared" si="42"/>
        <v>0.47</v>
      </c>
      <c r="O153" s="136">
        <f t="shared" si="42"/>
        <v>0.47</v>
      </c>
      <c r="P153" s="136">
        <f t="shared" si="42"/>
        <v>0.47</v>
      </c>
      <c r="Q153" s="136">
        <f t="shared" si="42"/>
        <v>0.47</v>
      </c>
      <c r="R153" s="136">
        <f t="shared" si="39"/>
        <v>0.47</v>
      </c>
      <c r="S153" s="136">
        <f t="shared" si="39"/>
        <v>0.47</v>
      </c>
      <c r="T153" s="136">
        <f t="shared" si="39"/>
        <v>0.47</v>
      </c>
      <c r="U153" s="136">
        <f t="shared" si="39"/>
        <v>0.47</v>
      </c>
      <c r="V153" s="136">
        <f t="shared" si="41"/>
        <v>0.47</v>
      </c>
      <c r="W153" s="136">
        <f t="shared" si="41"/>
        <v>0.47</v>
      </c>
      <c r="X153" s="136">
        <f t="shared" si="41"/>
        <v>0.47</v>
      </c>
      <c r="Y153" s="136">
        <f t="shared" si="41"/>
        <v>0.47</v>
      </c>
      <c r="Z153" s="136">
        <f t="shared" si="41"/>
        <v>0.47</v>
      </c>
      <c r="AA153" s="136">
        <f t="shared" si="41"/>
        <v>0.47</v>
      </c>
      <c r="AB153" s="136">
        <f t="shared" si="41"/>
        <v>0.47</v>
      </c>
      <c r="AC153" s="136">
        <f t="shared" si="41"/>
        <v>0.47</v>
      </c>
      <c r="AD153" s="136">
        <f t="shared" si="41"/>
        <v>0.47</v>
      </c>
      <c r="AE153" s="136">
        <f t="shared" si="41"/>
        <v>0.47</v>
      </c>
      <c r="AF153" s="136">
        <f t="shared" si="41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42"/>
        <v>0</v>
      </c>
      <c r="D154" s="136">
        <f t="shared" si="42"/>
        <v>0</v>
      </c>
      <c r="E154" s="136">
        <f t="shared" si="42"/>
        <v>0</v>
      </c>
      <c r="F154" s="136">
        <f t="shared" si="42"/>
        <v>0</v>
      </c>
      <c r="G154" s="136">
        <f t="shared" si="42"/>
        <v>0</v>
      </c>
      <c r="H154" s="136">
        <f t="shared" si="42"/>
        <v>0</v>
      </c>
      <c r="I154" s="136">
        <f t="shared" si="42"/>
        <v>0</v>
      </c>
      <c r="J154" s="136">
        <f t="shared" si="42"/>
        <v>0</v>
      </c>
      <c r="K154" s="136">
        <f t="shared" si="42"/>
        <v>0</v>
      </c>
      <c r="L154" s="136">
        <f t="shared" si="42"/>
        <v>0</v>
      </c>
      <c r="M154" s="136">
        <f t="shared" si="42"/>
        <v>0</v>
      </c>
      <c r="N154" s="136">
        <f t="shared" si="42"/>
        <v>0</v>
      </c>
      <c r="O154" s="136">
        <f t="shared" si="42"/>
        <v>0</v>
      </c>
      <c r="P154" s="136">
        <f t="shared" si="42"/>
        <v>0</v>
      </c>
      <c r="Q154" s="136">
        <f t="shared" si="42"/>
        <v>0</v>
      </c>
      <c r="R154" s="136">
        <f t="shared" si="39"/>
        <v>0</v>
      </c>
      <c r="S154" s="136">
        <f t="shared" si="39"/>
        <v>0</v>
      </c>
      <c r="T154" s="136">
        <f t="shared" si="39"/>
        <v>0</v>
      </c>
      <c r="U154" s="136">
        <f t="shared" si="39"/>
        <v>0</v>
      </c>
      <c r="V154" s="136">
        <f t="shared" si="41"/>
        <v>0</v>
      </c>
      <c r="W154" s="136">
        <f t="shared" si="41"/>
        <v>0</v>
      </c>
      <c r="X154" s="136">
        <f t="shared" si="41"/>
        <v>0</v>
      </c>
      <c r="Y154" s="136">
        <f t="shared" si="41"/>
        <v>0</v>
      </c>
      <c r="Z154" s="136">
        <f t="shared" si="41"/>
        <v>0</v>
      </c>
      <c r="AA154" s="136">
        <f t="shared" si="41"/>
        <v>0</v>
      </c>
      <c r="AB154" s="136">
        <f t="shared" si="41"/>
        <v>0</v>
      </c>
      <c r="AC154" s="136">
        <f t="shared" si="41"/>
        <v>0</v>
      </c>
      <c r="AD154" s="136">
        <f t="shared" si="41"/>
        <v>0</v>
      </c>
      <c r="AE154" s="136">
        <f t="shared" si="41"/>
        <v>0</v>
      </c>
      <c r="AF154" s="136">
        <f t="shared" si="41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42"/>
        <v>0</v>
      </c>
      <c r="D155" s="136">
        <f t="shared" si="42"/>
        <v>0</v>
      </c>
      <c r="E155" s="136">
        <f t="shared" si="42"/>
        <v>0</v>
      </c>
      <c r="F155" s="136">
        <f t="shared" si="42"/>
        <v>0</v>
      </c>
      <c r="G155" s="136">
        <f t="shared" si="42"/>
        <v>0</v>
      </c>
      <c r="H155" s="136">
        <f t="shared" si="42"/>
        <v>0</v>
      </c>
      <c r="I155" s="136">
        <f t="shared" si="42"/>
        <v>0</v>
      </c>
      <c r="J155" s="136">
        <f t="shared" si="42"/>
        <v>0</v>
      </c>
      <c r="K155" s="136">
        <f t="shared" si="42"/>
        <v>0</v>
      </c>
      <c r="L155" s="136">
        <f t="shared" si="42"/>
        <v>0</v>
      </c>
      <c r="M155" s="136">
        <f t="shared" si="42"/>
        <v>0</v>
      </c>
      <c r="N155" s="136">
        <f t="shared" si="42"/>
        <v>0</v>
      </c>
      <c r="O155" s="136">
        <f t="shared" si="42"/>
        <v>0</v>
      </c>
      <c r="P155" s="136">
        <f t="shared" si="42"/>
        <v>0</v>
      </c>
      <c r="Q155" s="136">
        <f t="shared" si="42"/>
        <v>0</v>
      </c>
      <c r="R155" s="136">
        <f t="shared" si="39"/>
        <v>0</v>
      </c>
      <c r="S155" s="136">
        <f t="shared" si="39"/>
        <v>0</v>
      </c>
      <c r="T155" s="136">
        <f t="shared" si="39"/>
        <v>0</v>
      </c>
      <c r="U155" s="136">
        <f t="shared" si="39"/>
        <v>0</v>
      </c>
      <c r="V155" s="136">
        <f t="shared" si="41"/>
        <v>0</v>
      </c>
      <c r="W155" s="136">
        <f t="shared" si="41"/>
        <v>0</v>
      </c>
      <c r="X155" s="136">
        <f t="shared" si="41"/>
        <v>0</v>
      </c>
      <c r="Y155" s="136">
        <f t="shared" si="41"/>
        <v>0</v>
      </c>
      <c r="Z155" s="136">
        <f t="shared" si="41"/>
        <v>0</v>
      </c>
      <c r="AA155" s="136">
        <f t="shared" si="41"/>
        <v>0</v>
      </c>
      <c r="AB155" s="136">
        <f t="shared" si="41"/>
        <v>0</v>
      </c>
      <c r="AC155" s="136">
        <f t="shared" si="41"/>
        <v>0</v>
      </c>
      <c r="AD155" s="136">
        <f t="shared" si="41"/>
        <v>0</v>
      </c>
      <c r="AE155" s="136">
        <f t="shared" si="41"/>
        <v>0</v>
      </c>
      <c r="AF155" s="136">
        <f t="shared" si="41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42"/>
        <v>0.8</v>
      </c>
      <c r="D156" s="136">
        <f t="shared" si="42"/>
        <v>0.8</v>
      </c>
      <c r="E156" s="136">
        <f t="shared" si="42"/>
        <v>0.8</v>
      </c>
      <c r="F156" s="136">
        <f t="shared" si="42"/>
        <v>0.8</v>
      </c>
      <c r="G156" s="136">
        <f t="shared" si="42"/>
        <v>0.8</v>
      </c>
      <c r="H156" s="136">
        <f t="shared" si="42"/>
        <v>0.8</v>
      </c>
      <c r="I156" s="136">
        <f t="shared" si="42"/>
        <v>0.8</v>
      </c>
      <c r="J156" s="136">
        <f t="shared" si="42"/>
        <v>0.8</v>
      </c>
      <c r="K156" s="136">
        <f t="shared" si="42"/>
        <v>0.8</v>
      </c>
      <c r="L156" s="136">
        <f t="shared" si="42"/>
        <v>0.8</v>
      </c>
      <c r="M156" s="136">
        <f t="shared" si="42"/>
        <v>0.8</v>
      </c>
      <c r="N156" s="136">
        <f t="shared" si="42"/>
        <v>0.8</v>
      </c>
      <c r="O156" s="136">
        <f t="shared" si="42"/>
        <v>0.8</v>
      </c>
      <c r="P156" s="136">
        <f t="shared" si="42"/>
        <v>0.8</v>
      </c>
      <c r="Q156" s="136">
        <f t="shared" si="42"/>
        <v>0.8</v>
      </c>
      <c r="R156" s="136">
        <f t="shared" si="39"/>
        <v>0.8</v>
      </c>
      <c r="S156" s="136">
        <f t="shared" si="39"/>
        <v>0.8</v>
      </c>
      <c r="T156" s="136">
        <f t="shared" si="39"/>
        <v>0.8</v>
      </c>
      <c r="U156" s="136">
        <f t="shared" si="39"/>
        <v>0.8</v>
      </c>
      <c r="V156" s="136">
        <f t="shared" si="41"/>
        <v>0.8</v>
      </c>
      <c r="W156" s="136">
        <f t="shared" si="41"/>
        <v>0.8</v>
      </c>
      <c r="X156" s="136">
        <f t="shared" ref="X156:AF180" si="43">W156</f>
        <v>0.8</v>
      </c>
      <c r="Y156" s="136">
        <f t="shared" si="43"/>
        <v>0.8</v>
      </c>
      <c r="Z156" s="136">
        <f t="shared" si="43"/>
        <v>0.8</v>
      </c>
      <c r="AA156" s="136">
        <f t="shared" si="43"/>
        <v>0.8</v>
      </c>
      <c r="AB156" s="136">
        <f t="shared" si="43"/>
        <v>0.8</v>
      </c>
      <c r="AC156" s="136">
        <f t="shared" si="43"/>
        <v>0.8</v>
      </c>
      <c r="AD156" s="136">
        <f t="shared" si="43"/>
        <v>0.8</v>
      </c>
      <c r="AE156" s="136">
        <f t="shared" si="43"/>
        <v>0.8</v>
      </c>
      <c r="AF156" s="136">
        <f t="shared" si="43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42"/>
        <v>1.5</v>
      </c>
      <c r="D157" s="136">
        <f t="shared" si="42"/>
        <v>1.5</v>
      </c>
      <c r="E157" s="136">
        <f t="shared" si="42"/>
        <v>1.5</v>
      </c>
      <c r="F157" s="136">
        <f t="shared" si="42"/>
        <v>1.5</v>
      </c>
      <c r="G157" s="136">
        <f t="shared" si="42"/>
        <v>1.5</v>
      </c>
      <c r="H157" s="136">
        <f t="shared" si="42"/>
        <v>1.5</v>
      </c>
      <c r="I157" s="136">
        <f t="shared" si="42"/>
        <v>1.5</v>
      </c>
      <c r="J157" s="136">
        <f t="shared" si="42"/>
        <v>1.5</v>
      </c>
      <c r="K157" s="136">
        <f t="shared" si="42"/>
        <v>1.5</v>
      </c>
      <c r="L157" s="136">
        <f t="shared" si="42"/>
        <v>1.5</v>
      </c>
      <c r="M157" s="136">
        <f t="shared" si="42"/>
        <v>1.5</v>
      </c>
      <c r="N157" s="136">
        <f t="shared" si="42"/>
        <v>1.5</v>
      </c>
      <c r="O157" s="136">
        <f t="shared" si="42"/>
        <v>1.5</v>
      </c>
      <c r="P157" s="136">
        <f t="shared" si="42"/>
        <v>1.5</v>
      </c>
      <c r="Q157" s="136">
        <f t="shared" si="42"/>
        <v>1.5</v>
      </c>
      <c r="R157" s="136">
        <f t="shared" si="39"/>
        <v>1.5</v>
      </c>
      <c r="S157" s="136">
        <f t="shared" si="39"/>
        <v>1.5</v>
      </c>
      <c r="T157" s="136">
        <f t="shared" si="39"/>
        <v>1.5</v>
      </c>
      <c r="U157" s="136">
        <f t="shared" si="39"/>
        <v>1.5</v>
      </c>
      <c r="V157" s="136">
        <f t="shared" si="39"/>
        <v>1.5</v>
      </c>
      <c r="W157" s="136">
        <f t="shared" si="39"/>
        <v>1.5</v>
      </c>
      <c r="X157" s="136">
        <f t="shared" si="43"/>
        <v>1.5</v>
      </c>
      <c r="Y157" s="136">
        <f t="shared" si="43"/>
        <v>1.5</v>
      </c>
      <c r="Z157" s="136">
        <f t="shared" si="43"/>
        <v>1.5</v>
      </c>
      <c r="AA157" s="136">
        <f t="shared" si="43"/>
        <v>1.5</v>
      </c>
      <c r="AB157" s="136">
        <f t="shared" si="43"/>
        <v>1.5</v>
      </c>
      <c r="AC157" s="136">
        <f t="shared" si="43"/>
        <v>1.5</v>
      </c>
      <c r="AD157" s="136">
        <f t="shared" si="43"/>
        <v>1.5</v>
      </c>
      <c r="AE157" s="136">
        <f t="shared" si="43"/>
        <v>1.5</v>
      </c>
      <c r="AF157" s="136">
        <f t="shared" si="43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42"/>
        <v>1</v>
      </c>
      <c r="D158" s="136">
        <f t="shared" si="42"/>
        <v>1</v>
      </c>
      <c r="E158" s="136">
        <f t="shared" si="42"/>
        <v>1</v>
      </c>
      <c r="F158" s="136">
        <f t="shared" si="42"/>
        <v>1</v>
      </c>
      <c r="G158" s="136">
        <f t="shared" si="42"/>
        <v>1</v>
      </c>
      <c r="H158" s="136">
        <f t="shared" si="42"/>
        <v>1</v>
      </c>
      <c r="I158" s="136">
        <f t="shared" si="42"/>
        <v>1</v>
      </c>
      <c r="J158" s="136">
        <f t="shared" si="42"/>
        <v>1</v>
      </c>
      <c r="K158" s="136">
        <f t="shared" si="42"/>
        <v>1</v>
      </c>
      <c r="L158" s="136">
        <f t="shared" si="42"/>
        <v>1</v>
      </c>
      <c r="M158" s="136">
        <f t="shared" si="42"/>
        <v>1</v>
      </c>
      <c r="N158" s="136">
        <f t="shared" si="42"/>
        <v>1</v>
      </c>
      <c r="O158" s="136">
        <f t="shared" si="42"/>
        <v>1</v>
      </c>
      <c r="P158" s="136">
        <f t="shared" si="42"/>
        <v>1</v>
      </c>
      <c r="Q158" s="136">
        <f t="shared" si="42"/>
        <v>1</v>
      </c>
      <c r="R158" s="136">
        <f t="shared" si="39"/>
        <v>1</v>
      </c>
      <c r="S158" s="136">
        <f t="shared" si="39"/>
        <v>1</v>
      </c>
      <c r="T158" s="136">
        <f t="shared" si="39"/>
        <v>1</v>
      </c>
      <c r="U158" s="136">
        <f t="shared" si="39"/>
        <v>1</v>
      </c>
      <c r="V158" s="136">
        <f t="shared" si="39"/>
        <v>1</v>
      </c>
      <c r="W158" s="136">
        <f t="shared" si="39"/>
        <v>1</v>
      </c>
      <c r="X158" s="136">
        <f t="shared" si="43"/>
        <v>1</v>
      </c>
      <c r="Y158" s="136">
        <f t="shared" si="43"/>
        <v>1</v>
      </c>
      <c r="Z158" s="136">
        <f t="shared" si="43"/>
        <v>1</v>
      </c>
      <c r="AA158" s="136">
        <f t="shared" si="43"/>
        <v>1</v>
      </c>
      <c r="AB158" s="136">
        <f t="shared" si="43"/>
        <v>1</v>
      </c>
      <c r="AC158" s="136">
        <f t="shared" si="43"/>
        <v>1</v>
      </c>
      <c r="AD158" s="136">
        <f t="shared" si="43"/>
        <v>1</v>
      </c>
      <c r="AE158" s="136">
        <f t="shared" si="43"/>
        <v>1</v>
      </c>
      <c r="AF158" s="136">
        <f t="shared" si="43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42"/>
        <v>1</v>
      </c>
      <c r="D159" s="136">
        <f t="shared" si="42"/>
        <v>1</v>
      </c>
      <c r="E159" s="136">
        <f t="shared" si="42"/>
        <v>1</v>
      </c>
      <c r="F159" s="136">
        <f t="shared" si="42"/>
        <v>1</v>
      </c>
      <c r="G159" s="136">
        <f t="shared" si="42"/>
        <v>1</v>
      </c>
      <c r="H159" s="136">
        <f t="shared" si="42"/>
        <v>1</v>
      </c>
      <c r="I159" s="136">
        <f t="shared" si="42"/>
        <v>1</v>
      </c>
      <c r="J159" s="136">
        <f t="shared" si="42"/>
        <v>1</v>
      </c>
      <c r="K159" s="136">
        <f t="shared" si="42"/>
        <v>1</v>
      </c>
      <c r="L159" s="136">
        <f t="shared" si="42"/>
        <v>1</v>
      </c>
      <c r="M159" s="136">
        <f t="shared" si="42"/>
        <v>1</v>
      </c>
      <c r="N159" s="136">
        <f t="shared" si="42"/>
        <v>1</v>
      </c>
      <c r="O159" s="136">
        <f t="shared" si="42"/>
        <v>1</v>
      </c>
      <c r="P159" s="136">
        <f t="shared" si="42"/>
        <v>1</v>
      </c>
      <c r="Q159" s="136">
        <f t="shared" si="42"/>
        <v>1</v>
      </c>
      <c r="R159" s="136">
        <f t="shared" si="39"/>
        <v>1</v>
      </c>
      <c r="S159" s="136">
        <f t="shared" si="39"/>
        <v>1</v>
      </c>
      <c r="T159" s="136">
        <f t="shared" si="39"/>
        <v>1</v>
      </c>
      <c r="U159" s="136">
        <f t="shared" si="39"/>
        <v>1</v>
      </c>
      <c r="V159" s="136">
        <f t="shared" si="39"/>
        <v>1</v>
      </c>
      <c r="W159" s="136">
        <f t="shared" si="39"/>
        <v>1</v>
      </c>
      <c r="X159" s="136">
        <f t="shared" si="43"/>
        <v>1</v>
      </c>
      <c r="Y159" s="136">
        <f t="shared" si="43"/>
        <v>1</v>
      </c>
      <c r="Z159" s="136">
        <f t="shared" si="43"/>
        <v>1</v>
      </c>
      <c r="AA159" s="136">
        <f t="shared" si="43"/>
        <v>1</v>
      </c>
      <c r="AB159" s="136">
        <f t="shared" si="43"/>
        <v>1</v>
      </c>
      <c r="AC159" s="136">
        <f t="shared" si="43"/>
        <v>1</v>
      </c>
      <c r="AD159" s="136">
        <f t="shared" si="43"/>
        <v>1</v>
      </c>
      <c r="AE159" s="136">
        <f t="shared" si="43"/>
        <v>1</v>
      </c>
      <c r="AF159" s="136">
        <f t="shared" si="43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42"/>
        <v>0.42</v>
      </c>
      <c r="D160" s="136">
        <f t="shared" si="42"/>
        <v>0.42</v>
      </c>
      <c r="E160" s="136">
        <f t="shared" si="42"/>
        <v>0.42</v>
      </c>
      <c r="F160" s="136">
        <f t="shared" si="42"/>
        <v>0.42</v>
      </c>
      <c r="G160" s="136">
        <f t="shared" si="42"/>
        <v>0.42</v>
      </c>
      <c r="H160" s="136">
        <f t="shared" si="42"/>
        <v>0.42</v>
      </c>
      <c r="I160" s="136">
        <f t="shared" si="42"/>
        <v>0.42</v>
      </c>
      <c r="J160" s="136">
        <f t="shared" si="42"/>
        <v>0.42</v>
      </c>
      <c r="K160" s="136">
        <f t="shared" si="42"/>
        <v>0.42</v>
      </c>
      <c r="L160" s="136">
        <f t="shared" si="42"/>
        <v>0.42</v>
      </c>
      <c r="M160" s="136">
        <f t="shared" si="42"/>
        <v>0.42</v>
      </c>
      <c r="N160" s="136">
        <f t="shared" si="42"/>
        <v>0.42</v>
      </c>
      <c r="O160" s="136">
        <f t="shared" si="42"/>
        <v>0.42</v>
      </c>
      <c r="P160" s="136">
        <f t="shared" si="42"/>
        <v>0.42</v>
      </c>
      <c r="Q160" s="136">
        <f t="shared" si="42"/>
        <v>0.42</v>
      </c>
      <c r="R160" s="136">
        <f t="shared" si="39"/>
        <v>0.42</v>
      </c>
      <c r="S160" s="136">
        <f t="shared" si="39"/>
        <v>0.42</v>
      </c>
      <c r="T160" s="136">
        <f t="shared" si="39"/>
        <v>0.42</v>
      </c>
      <c r="U160" s="136">
        <f t="shared" si="39"/>
        <v>0.42</v>
      </c>
      <c r="V160" s="136">
        <f t="shared" si="39"/>
        <v>0.42</v>
      </c>
      <c r="W160" s="136">
        <f t="shared" si="39"/>
        <v>0.42</v>
      </c>
      <c r="X160" s="136">
        <f t="shared" si="43"/>
        <v>0.42</v>
      </c>
      <c r="Y160" s="136">
        <f t="shared" si="43"/>
        <v>0.42</v>
      </c>
      <c r="Z160" s="136">
        <f t="shared" si="43"/>
        <v>0.42</v>
      </c>
      <c r="AA160" s="136">
        <f t="shared" si="43"/>
        <v>0.42</v>
      </c>
      <c r="AB160" s="136">
        <f t="shared" si="43"/>
        <v>0.42</v>
      </c>
      <c r="AC160" s="136">
        <f t="shared" si="43"/>
        <v>0.42</v>
      </c>
      <c r="AD160" s="136">
        <f t="shared" si="43"/>
        <v>0.42</v>
      </c>
      <c r="AE160" s="136">
        <f t="shared" si="43"/>
        <v>0.42</v>
      </c>
      <c r="AF160" s="136">
        <f t="shared" si="43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42"/>
        <v>0.46</v>
      </c>
      <c r="D161" s="136">
        <f t="shared" si="42"/>
        <v>0.46</v>
      </c>
      <c r="E161" s="136">
        <f t="shared" si="42"/>
        <v>0.46</v>
      </c>
      <c r="F161" s="136">
        <f t="shared" si="42"/>
        <v>0.46</v>
      </c>
      <c r="G161" s="136">
        <f t="shared" si="42"/>
        <v>0.46</v>
      </c>
      <c r="H161" s="136">
        <f t="shared" si="42"/>
        <v>0.46</v>
      </c>
      <c r="I161" s="136">
        <f t="shared" si="42"/>
        <v>0.46</v>
      </c>
      <c r="J161" s="136">
        <f t="shared" si="42"/>
        <v>0.46</v>
      </c>
      <c r="K161" s="136">
        <f t="shared" si="42"/>
        <v>0.46</v>
      </c>
      <c r="L161" s="136">
        <f t="shared" si="42"/>
        <v>0.46</v>
      </c>
      <c r="M161" s="136">
        <f t="shared" si="42"/>
        <v>0.46</v>
      </c>
      <c r="N161" s="136">
        <f t="shared" si="42"/>
        <v>0.46</v>
      </c>
      <c r="O161" s="136">
        <f t="shared" si="42"/>
        <v>0.46</v>
      </c>
      <c r="P161" s="136">
        <f t="shared" si="42"/>
        <v>0.46</v>
      </c>
      <c r="Q161" s="136">
        <f t="shared" si="42"/>
        <v>0.46</v>
      </c>
      <c r="R161" s="136">
        <f t="shared" si="39"/>
        <v>0.46</v>
      </c>
      <c r="S161" s="136">
        <f t="shared" si="39"/>
        <v>0.46</v>
      </c>
      <c r="T161" s="136">
        <f t="shared" si="39"/>
        <v>0.46</v>
      </c>
      <c r="U161" s="136">
        <f t="shared" si="39"/>
        <v>0.46</v>
      </c>
      <c r="V161" s="136">
        <f t="shared" si="39"/>
        <v>0.46</v>
      </c>
      <c r="W161" s="136">
        <f t="shared" si="39"/>
        <v>0.46</v>
      </c>
      <c r="X161" s="136">
        <f t="shared" si="43"/>
        <v>0.46</v>
      </c>
      <c r="Y161" s="136">
        <f t="shared" si="43"/>
        <v>0.46</v>
      </c>
      <c r="Z161" s="136">
        <f t="shared" si="43"/>
        <v>0.46</v>
      </c>
      <c r="AA161" s="136">
        <f t="shared" si="43"/>
        <v>0.46</v>
      </c>
      <c r="AB161" s="136">
        <f t="shared" si="43"/>
        <v>0.46</v>
      </c>
      <c r="AC161" s="136">
        <f t="shared" si="43"/>
        <v>0.46</v>
      </c>
      <c r="AD161" s="136">
        <f t="shared" si="43"/>
        <v>0.46</v>
      </c>
      <c r="AE161" s="136">
        <f t="shared" si="43"/>
        <v>0.46</v>
      </c>
      <c r="AF161" s="136">
        <f t="shared" si="43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42"/>
        <v>0.85</v>
      </c>
      <c r="D162" s="136">
        <f t="shared" si="42"/>
        <v>0.85</v>
      </c>
      <c r="E162" s="136">
        <f t="shared" si="42"/>
        <v>0.85</v>
      </c>
      <c r="F162" s="136">
        <f t="shared" si="42"/>
        <v>0.85</v>
      </c>
      <c r="G162" s="136">
        <f t="shared" si="42"/>
        <v>0.85</v>
      </c>
      <c r="H162" s="136">
        <f t="shared" si="42"/>
        <v>0.85</v>
      </c>
      <c r="I162" s="136">
        <f t="shared" si="42"/>
        <v>0.85</v>
      </c>
      <c r="J162" s="136">
        <f t="shared" si="42"/>
        <v>0.85</v>
      </c>
      <c r="K162" s="136">
        <f t="shared" si="42"/>
        <v>0.85</v>
      </c>
      <c r="L162" s="136">
        <f t="shared" si="42"/>
        <v>0.85</v>
      </c>
      <c r="M162" s="136">
        <f t="shared" si="42"/>
        <v>0.85</v>
      </c>
      <c r="N162" s="136">
        <f t="shared" si="42"/>
        <v>0.85</v>
      </c>
      <c r="O162" s="136">
        <f t="shared" si="42"/>
        <v>0.85</v>
      </c>
      <c r="P162" s="136">
        <f t="shared" si="42"/>
        <v>0.85</v>
      </c>
      <c r="Q162" s="136">
        <f t="shared" si="42"/>
        <v>0.85</v>
      </c>
      <c r="R162" s="136">
        <f t="shared" si="39"/>
        <v>0.85</v>
      </c>
      <c r="S162" s="136">
        <f t="shared" si="39"/>
        <v>0.85</v>
      </c>
      <c r="T162" s="136">
        <f t="shared" si="39"/>
        <v>0.85</v>
      </c>
      <c r="U162" s="136">
        <f t="shared" si="39"/>
        <v>0.85</v>
      </c>
      <c r="V162" s="136">
        <f t="shared" si="39"/>
        <v>0.85</v>
      </c>
      <c r="W162" s="136">
        <f t="shared" si="39"/>
        <v>0.85</v>
      </c>
      <c r="X162" s="136">
        <f t="shared" si="43"/>
        <v>0.85</v>
      </c>
      <c r="Y162" s="136">
        <f t="shared" si="43"/>
        <v>0.85</v>
      </c>
      <c r="Z162" s="136">
        <f t="shared" si="43"/>
        <v>0.85</v>
      </c>
      <c r="AA162" s="136">
        <f t="shared" si="43"/>
        <v>0.85</v>
      </c>
      <c r="AB162" s="136">
        <f t="shared" si="43"/>
        <v>0.85</v>
      </c>
      <c r="AC162" s="136">
        <f t="shared" si="43"/>
        <v>0.85</v>
      </c>
      <c r="AD162" s="136">
        <f t="shared" si="43"/>
        <v>0.85</v>
      </c>
      <c r="AE162" s="136">
        <f t="shared" si="43"/>
        <v>0.85</v>
      </c>
      <c r="AF162" s="136">
        <f t="shared" si="43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42"/>
        <v>0.9</v>
      </c>
      <c r="D163" s="136">
        <f t="shared" si="42"/>
        <v>0.9</v>
      </c>
      <c r="E163" s="136">
        <f t="shared" si="42"/>
        <v>0.9</v>
      </c>
      <c r="F163" s="136">
        <f t="shared" si="42"/>
        <v>0.9</v>
      </c>
      <c r="G163" s="136">
        <f t="shared" si="42"/>
        <v>0.9</v>
      </c>
      <c r="H163" s="136">
        <f t="shared" si="42"/>
        <v>0.9</v>
      </c>
      <c r="I163" s="136">
        <f t="shared" si="42"/>
        <v>0.9</v>
      </c>
      <c r="J163" s="136">
        <f t="shared" si="42"/>
        <v>0.9</v>
      </c>
      <c r="K163" s="136">
        <f t="shared" si="42"/>
        <v>0.9</v>
      </c>
      <c r="L163" s="136">
        <f t="shared" si="42"/>
        <v>0.9</v>
      </c>
      <c r="M163" s="136">
        <f t="shared" si="42"/>
        <v>0.9</v>
      </c>
      <c r="N163" s="136">
        <f t="shared" si="42"/>
        <v>0.9</v>
      </c>
      <c r="O163" s="136">
        <f t="shared" si="42"/>
        <v>0.9</v>
      </c>
      <c r="P163" s="136">
        <f t="shared" si="42"/>
        <v>0.9</v>
      </c>
      <c r="Q163" s="136">
        <f t="shared" si="42"/>
        <v>0.9</v>
      </c>
      <c r="R163" s="136">
        <f t="shared" si="39"/>
        <v>0.9</v>
      </c>
      <c r="S163" s="136">
        <f t="shared" si="39"/>
        <v>0.9</v>
      </c>
      <c r="T163" s="136">
        <f t="shared" si="39"/>
        <v>0.9</v>
      </c>
      <c r="U163" s="136">
        <f t="shared" si="39"/>
        <v>0.9</v>
      </c>
      <c r="V163" s="136">
        <f t="shared" si="39"/>
        <v>0.9</v>
      </c>
      <c r="W163" s="136">
        <f t="shared" si="39"/>
        <v>0.9</v>
      </c>
      <c r="X163" s="136">
        <f t="shared" si="43"/>
        <v>0.9</v>
      </c>
      <c r="Y163" s="136">
        <f t="shared" si="43"/>
        <v>0.9</v>
      </c>
      <c r="Z163" s="136">
        <f t="shared" si="43"/>
        <v>0.9</v>
      </c>
      <c r="AA163" s="136">
        <f t="shared" si="43"/>
        <v>0.9</v>
      </c>
      <c r="AB163" s="136">
        <f t="shared" si="43"/>
        <v>0.9</v>
      </c>
      <c r="AC163" s="136">
        <f t="shared" si="43"/>
        <v>0.9</v>
      </c>
      <c r="AD163" s="136">
        <f t="shared" si="43"/>
        <v>0.9</v>
      </c>
      <c r="AE163" s="136">
        <f t="shared" si="43"/>
        <v>0.9</v>
      </c>
      <c r="AF163" s="136">
        <f t="shared" si="43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42"/>
        <v>0.44</v>
      </c>
      <c r="D164" s="136">
        <f t="shared" si="42"/>
        <v>0.44</v>
      </c>
      <c r="E164" s="136">
        <f t="shared" si="42"/>
        <v>0.44</v>
      </c>
      <c r="F164" s="136">
        <f t="shared" si="42"/>
        <v>0.44</v>
      </c>
      <c r="G164" s="136">
        <f t="shared" si="42"/>
        <v>0.44</v>
      </c>
      <c r="H164" s="136">
        <f t="shared" si="42"/>
        <v>0.44</v>
      </c>
      <c r="I164" s="136">
        <f t="shared" si="42"/>
        <v>0.44</v>
      </c>
      <c r="J164" s="136">
        <f t="shared" si="42"/>
        <v>0.44</v>
      </c>
      <c r="K164" s="136">
        <f t="shared" si="42"/>
        <v>0.44</v>
      </c>
      <c r="L164" s="136">
        <f t="shared" si="42"/>
        <v>0.44</v>
      </c>
      <c r="M164" s="136">
        <f t="shared" si="42"/>
        <v>0.44</v>
      </c>
      <c r="N164" s="136">
        <f t="shared" si="42"/>
        <v>0.44</v>
      </c>
      <c r="O164" s="136">
        <f t="shared" si="42"/>
        <v>0.44</v>
      </c>
      <c r="P164" s="136">
        <f t="shared" si="42"/>
        <v>0.44</v>
      </c>
      <c r="Q164" s="136">
        <f t="shared" si="42"/>
        <v>0.44</v>
      </c>
      <c r="R164" s="136">
        <f t="shared" si="39"/>
        <v>0.44</v>
      </c>
      <c r="S164" s="136">
        <f t="shared" si="39"/>
        <v>0.44</v>
      </c>
      <c r="T164" s="136">
        <f t="shared" si="39"/>
        <v>0.44</v>
      </c>
      <c r="U164" s="136">
        <f t="shared" si="39"/>
        <v>0.44</v>
      </c>
      <c r="V164" s="136">
        <f t="shared" si="39"/>
        <v>0.44</v>
      </c>
      <c r="W164" s="136">
        <f t="shared" si="39"/>
        <v>0.44</v>
      </c>
      <c r="X164" s="136">
        <f t="shared" si="43"/>
        <v>0.44</v>
      </c>
      <c r="Y164" s="136">
        <f t="shared" si="43"/>
        <v>0.44</v>
      </c>
      <c r="Z164" s="136">
        <f t="shared" si="43"/>
        <v>0.44</v>
      </c>
      <c r="AA164" s="136">
        <f t="shared" si="43"/>
        <v>0.44</v>
      </c>
      <c r="AB164" s="136">
        <f t="shared" si="43"/>
        <v>0.44</v>
      </c>
      <c r="AC164" s="136">
        <f t="shared" si="43"/>
        <v>0.44</v>
      </c>
      <c r="AD164" s="136">
        <f t="shared" si="43"/>
        <v>0.44</v>
      </c>
      <c r="AE164" s="136">
        <f t="shared" si="43"/>
        <v>0.44</v>
      </c>
      <c r="AF164" s="136">
        <f t="shared" si="43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44">B165</f>
        <v>0.9</v>
      </c>
      <c r="D165" s="136">
        <f t="shared" si="44"/>
        <v>0.9</v>
      </c>
      <c r="E165" s="136">
        <f t="shared" si="44"/>
        <v>0.9</v>
      </c>
      <c r="F165" s="136">
        <f t="shared" si="44"/>
        <v>0.9</v>
      </c>
      <c r="G165" s="136">
        <f t="shared" si="44"/>
        <v>0.9</v>
      </c>
      <c r="H165" s="136">
        <f t="shared" si="44"/>
        <v>0.9</v>
      </c>
      <c r="I165" s="136">
        <f t="shared" si="44"/>
        <v>0.9</v>
      </c>
      <c r="J165" s="136">
        <f t="shared" si="44"/>
        <v>0.9</v>
      </c>
      <c r="K165" s="136">
        <f t="shared" si="44"/>
        <v>0.9</v>
      </c>
      <c r="L165" s="136">
        <f t="shared" si="44"/>
        <v>0.9</v>
      </c>
      <c r="M165" s="136">
        <f t="shared" si="44"/>
        <v>0.9</v>
      </c>
      <c r="N165" s="136">
        <f t="shared" si="44"/>
        <v>0.9</v>
      </c>
      <c r="O165" s="136">
        <f t="shared" si="44"/>
        <v>0.9</v>
      </c>
      <c r="P165" s="136">
        <f t="shared" si="44"/>
        <v>0.9</v>
      </c>
      <c r="Q165" s="136">
        <f t="shared" si="44"/>
        <v>0.9</v>
      </c>
      <c r="R165" s="136">
        <f t="shared" si="39"/>
        <v>0.9</v>
      </c>
      <c r="S165" s="136">
        <f t="shared" si="39"/>
        <v>0.9</v>
      </c>
      <c r="T165" s="136">
        <f t="shared" si="39"/>
        <v>0.9</v>
      </c>
      <c r="U165" s="136">
        <f t="shared" si="39"/>
        <v>0.9</v>
      </c>
      <c r="V165" s="136">
        <f t="shared" si="39"/>
        <v>0.9</v>
      </c>
      <c r="W165" s="136">
        <f t="shared" si="39"/>
        <v>0.9</v>
      </c>
      <c r="X165" s="136">
        <f t="shared" si="43"/>
        <v>0.9</v>
      </c>
      <c r="Y165" s="136">
        <f t="shared" si="43"/>
        <v>0.9</v>
      </c>
      <c r="Z165" s="136">
        <f t="shared" si="43"/>
        <v>0.9</v>
      </c>
      <c r="AA165" s="136">
        <f t="shared" si="43"/>
        <v>0.9</v>
      </c>
      <c r="AB165" s="136">
        <f t="shared" si="43"/>
        <v>0.9</v>
      </c>
      <c r="AC165" s="136">
        <f t="shared" si="43"/>
        <v>0.9</v>
      </c>
      <c r="AD165" s="136">
        <f t="shared" si="43"/>
        <v>0.9</v>
      </c>
      <c r="AE165" s="136">
        <f t="shared" si="43"/>
        <v>0.9</v>
      </c>
      <c r="AF165" s="136">
        <f t="shared" si="43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44"/>
        <v>2.1</v>
      </c>
      <c r="D166" s="136">
        <f t="shared" si="44"/>
        <v>2.1</v>
      </c>
      <c r="E166" s="136">
        <f t="shared" si="44"/>
        <v>2.1</v>
      </c>
      <c r="F166" s="136">
        <f t="shared" si="44"/>
        <v>2.1</v>
      </c>
      <c r="G166" s="136">
        <f t="shared" si="44"/>
        <v>2.1</v>
      </c>
      <c r="H166" s="136">
        <f t="shared" si="44"/>
        <v>2.1</v>
      </c>
      <c r="I166" s="136">
        <f t="shared" si="44"/>
        <v>2.1</v>
      </c>
      <c r="J166" s="136">
        <f t="shared" si="44"/>
        <v>2.1</v>
      </c>
      <c r="K166" s="136">
        <f t="shared" si="44"/>
        <v>2.1</v>
      </c>
      <c r="L166" s="136">
        <f t="shared" si="44"/>
        <v>2.1</v>
      </c>
      <c r="M166" s="136">
        <f t="shared" si="44"/>
        <v>2.1</v>
      </c>
      <c r="N166" s="136">
        <f t="shared" si="44"/>
        <v>2.1</v>
      </c>
      <c r="O166" s="136">
        <f t="shared" si="44"/>
        <v>2.1</v>
      </c>
      <c r="P166" s="136">
        <f t="shared" si="44"/>
        <v>2.1</v>
      </c>
      <c r="Q166" s="136">
        <f t="shared" si="44"/>
        <v>2.1</v>
      </c>
      <c r="R166" s="136">
        <f t="shared" si="39"/>
        <v>2.1</v>
      </c>
      <c r="S166" s="136">
        <f t="shared" si="39"/>
        <v>2.1</v>
      </c>
      <c r="T166" s="136">
        <f t="shared" si="39"/>
        <v>2.1</v>
      </c>
      <c r="U166" s="136">
        <f t="shared" si="39"/>
        <v>2.1</v>
      </c>
      <c r="V166" s="136">
        <f t="shared" si="39"/>
        <v>2.1</v>
      </c>
      <c r="W166" s="136">
        <f t="shared" si="39"/>
        <v>2.1</v>
      </c>
      <c r="X166" s="136">
        <f t="shared" si="43"/>
        <v>2.1</v>
      </c>
      <c r="Y166" s="136">
        <f t="shared" si="43"/>
        <v>2.1</v>
      </c>
      <c r="Z166" s="136">
        <f t="shared" si="43"/>
        <v>2.1</v>
      </c>
      <c r="AA166" s="136">
        <f t="shared" si="43"/>
        <v>2.1</v>
      </c>
      <c r="AB166" s="136">
        <f t="shared" si="43"/>
        <v>2.1</v>
      </c>
      <c r="AC166" s="136">
        <f t="shared" si="43"/>
        <v>2.1</v>
      </c>
      <c r="AD166" s="136">
        <f t="shared" si="43"/>
        <v>2.1</v>
      </c>
      <c r="AE166" s="136">
        <f t="shared" si="43"/>
        <v>2.1</v>
      </c>
      <c r="AF166" s="136">
        <f t="shared" si="43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44"/>
        <v>0.9</v>
      </c>
      <c r="D167" s="136">
        <f t="shared" si="44"/>
        <v>0.9</v>
      </c>
      <c r="E167" s="136">
        <f t="shared" si="44"/>
        <v>0.9</v>
      </c>
      <c r="F167" s="136">
        <f t="shared" si="44"/>
        <v>0.9</v>
      </c>
      <c r="G167" s="136">
        <f t="shared" si="44"/>
        <v>0.9</v>
      </c>
      <c r="H167" s="136">
        <f t="shared" si="44"/>
        <v>0.9</v>
      </c>
      <c r="I167" s="136">
        <f t="shared" si="44"/>
        <v>0.9</v>
      </c>
      <c r="J167" s="136">
        <f t="shared" si="44"/>
        <v>0.9</v>
      </c>
      <c r="K167" s="136">
        <f t="shared" si="44"/>
        <v>0.9</v>
      </c>
      <c r="L167" s="136">
        <f t="shared" si="44"/>
        <v>0.9</v>
      </c>
      <c r="M167" s="136">
        <f t="shared" si="44"/>
        <v>0.9</v>
      </c>
      <c r="N167" s="136">
        <f t="shared" si="44"/>
        <v>0.9</v>
      </c>
      <c r="O167" s="136">
        <f t="shared" si="44"/>
        <v>0.9</v>
      </c>
      <c r="P167" s="136">
        <f t="shared" si="44"/>
        <v>0.9</v>
      </c>
      <c r="Q167" s="136">
        <f t="shared" si="44"/>
        <v>0.9</v>
      </c>
      <c r="R167" s="136">
        <f t="shared" si="39"/>
        <v>0.9</v>
      </c>
      <c r="S167" s="136">
        <f t="shared" si="39"/>
        <v>0.9</v>
      </c>
      <c r="T167" s="136">
        <f t="shared" si="39"/>
        <v>0.9</v>
      </c>
      <c r="U167" s="136">
        <f t="shared" si="39"/>
        <v>0.9</v>
      </c>
      <c r="V167" s="136">
        <f t="shared" si="39"/>
        <v>0.9</v>
      </c>
      <c r="W167" s="136">
        <f t="shared" si="39"/>
        <v>0.9</v>
      </c>
      <c r="X167" s="136">
        <f t="shared" si="43"/>
        <v>0.9</v>
      </c>
      <c r="Y167" s="136">
        <f t="shared" si="43"/>
        <v>0.9</v>
      </c>
      <c r="Z167" s="136">
        <f t="shared" si="43"/>
        <v>0.9</v>
      </c>
      <c r="AA167" s="136">
        <f t="shared" si="43"/>
        <v>0.9</v>
      </c>
      <c r="AB167" s="136">
        <f t="shared" si="43"/>
        <v>0.9</v>
      </c>
      <c r="AC167" s="136">
        <f t="shared" si="43"/>
        <v>0.9</v>
      </c>
      <c r="AD167" s="136">
        <f t="shared" si="43"/>
        <v>0.9</v>
      </c>
      <c r="AE167" s="136">
        <f t="shared" si="43"/>
        <v>0.9</v>
      </c>
      <c r="AF167" s="136">
        <f t="shared" si="43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44"/>
        <v>0.57999999999999996</v>
      </c>
      <c r="D168" s="136">
        <f t="shared" si="44"/>
        <v>0.57999999999999996</v>
      </c>
      <c r="E168" s="136">
        <f t="shared" si="44"/>
        <v>0.57999999999999996</v>
      </c>
      <c r="F168" s="136">
        <f t="shared" si="44"/>
        <v>0.57999999999999996</v>
      </c>
      <c r="G168" s="136">
        <f t="shared" si="44"/>
        <v>0.57999999999999996</v>
      </c>
      <c r="H168" s="136">
        <f t="shared" si="44"/>
        <v>0.57999999999999996</v>
      </c>
      <c r="I168" s="136">
        <f t="shared" si="44"/>
        <v>0.57999999999999996</v>
      </c>
      <c r="J168" s="136">
        <f t="shared" si="44"/>
        <v>0.57999999999999996</v>
      </c>
      <c r="K168" s="136">
        <f t="shared" si="44"/>
        <v>0.57999999999999996</v>
      </c>
      <c r="L168" s="136">
        <f t="shared" si="44"/>
        <v>0.57999999999999996</v>
      </c>
      <c r="M168" s="136">
        <f t="shared" si="44"/>
        <v>0.57999999999999996</v>
      </c>
      <c r="N168" s="136">
        <f t="shared" si="44"/>
        <v>0.57999999999999996</v>
      </c>
      <c r="O168" s="136">
        <f t="shared" si="44"/>
        <v>0.57999999999999996</v>
      </c>
      <c r="P168" s="136">
        <f t="shared" si="44"/>
        <v>0.57999999999999996</v>
      </c>
      <c r="Q168" s="136">
        <f t="shared" si="44"/>
        <v>0.57999999999999996</v>
      </c>
      <c r="R168" s="136">
        <f t="shared" si="39"/>
        <v>0.57999999999999996</v>
      </c>
      <c r="S168" s="136">
        <f t="shared" si="39"/>
        <v>0.57999999999999996</v>
      </c>
      <c r="T168" s="136">
        <f t="shared" si="39"/>
        <v>0.57999999999999996</v>
      </c>
      <c r="U168" s="136">
        <f t="shared" si="39"/>
        <v>0.57999999999999996</v>
      </c>
      <c r="V168" s="136">
        <f t="shared" si="39"/>
        <v>0.57999999999999996</v>
      </c>
      <c r="W168" s="136">
        <f t="shared" si="39"/>
        <v>0.57999999999999996</v>
      </c>
      <c r="X168" s="136">
        <f t="shared" si="43"/>
        <v>0.57999999999999996</v>
      </c>
      <c r="Y168" s="136">
        <f t="shared" si="43"/>
        <v>0.57999999999999996</v>
      </c>
      <c r="Z168" s="136">
        <f t="shared" si="43"/>
        <v>0.57999999999999996</v>
      </c>
      <c r="AA168" s="136">
        <f t="shared" si="43"/>
        <v>0.57999999999999996</v>
      </c>
      <c r="AB168" s="136">
        <f t="shared" si="43"/>
        <v>0.57999999999999996</v>
      </c>
      <c r="AC168" s="136">
        <f t="shared" si="43"/>
        <v>0.57999999999999996</v>
      </c>
      <c r="AD168" s="136">
        <f t="shared" si="43"/>
        <v>0.57999999999999996</v>
      </c>
      <c r="AE168" s="136">
        <f t="shared" si="43"/>
        <v>0.57999999999999996</v>
      </c>
      <c r="AF168" s="136">
        <f t="shared" si="43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44"/>
        <v>0.8</v>
      </c>
      <c r="D169" s="136">
        <f t="shared" si="44"/>
        <v>0.8</v>
      </c>
      <c r="E169" s="136">
        <f t="shared" si="44"/>
        <v>0.8</v>
      </c>
      <c r="F169" s="136">
        <f t="shared" si="44"/>
        <v>0.8</v>
      </c>
      <c r="G169" s="136">
        <f t="shared" si="44"/>
        <v>0.8</v>
      </c>
      <c r="H169" s="136">
        <f t="shared" si="44"/>
        <v>0.8</v>
      </c>
      <c r="I169" s="136">
        <f t="shared" si="44"/>
        <v>0.8</v>
      </c>
      <c r="J169" s="136">
        <f t="shared" si="44"/>
        <v>0.8</v>
      </c>
      <c r="K169" s="136">
        <f t="shared" si="44"/>
        <v>0.8</v>
      </c>
      <c r="L169" s="136">
        <f t="shared" si="44"/>
        <v>0.8</v>
      </c>
      <c r="M169" s="136">
        <f t="shared" si="44"/>
        <v>0.8</v>
      </c>
      <c r="N169" s="136">
        <f t="shared" si="44"/>
        <v>0.8</v>
      </c>
      <c r="O169" s="136">
        <f t="shared" si="44"/>
        <v>0.8</v>
      </c>
      <c r="P169" s="136">
        <f t="shared" si="44"/>
        <v>0.8</v>
      </c>
      <c r="Q169" s="136">
        <f t="shared" si="44"/>
        <v>0.8</v>
      </c>
      <c r="R169" s="136">
        <f t="shared" si="39"/>
        <v>0.8</v>
      </c>
      <c r="S169" s="136">
        <f t="shared" si="39"/>
        <v>0.8</v>
      </c>
      <c r="T169" s="136">
        <f t="shared" si="39"/>
        <v>0.8</v>
      </c>
      <c r="U169" s="136">
        <f t="shared" si="39"/>
        <v>0.8</v>
      </c>
      <c r="V169" s="136">
        <f t="shared" si="39"/>
        <v>0.8</v>
      </c>
      <c r="W169" s="136">
        <f t="shared" si="39"/>
        <v>0.8</v>
      </c>
      <c r="X169" s="136">
        <f t="shared" si="43"/>
        <v>0.8</v>
      </c>
      <c r="Y169" s="136">
        <f t="shared" si="43"/>
        <v>0.8</v>
      </c>
      <c r="Z169" s="136">
        <f t="shared" si="43"/>
        <v>0.8</v>
      </c>
      <c r="AA169" s="136">
        <f t="shared" si="43"/>
        <v>0.8</v>
      </c>
      <c r="AB169" s="136">
        <f t="shared" si="43"/>
        <v>0.8</v>
      </c>
      <c r="AC169" s="136">
        <f t="shared" si="43"/>
        <v>0.8</v>
      </c>
      <c r="AD169" s="136">
        <f t="shared" si="43"/>
        <v>0.8</v>
      </c>
      <c r="AE169" s="136">
        <f t="shared" si="43"/>
        <v>0.8</v>
      </c>
      <c r="AF169" s="136">
        <f t="shared" si="43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44"/>
        <v>0</v>
      </c>
      <c r="D170" s="136">
        <f t="shared" si="44"/>
        <v>0</v>
      </c>
      <c r="E170" s="136">
        <f t="shared" si="44"/>
        <v>0</v>
      </c>
      <c r="F170" s="136">
        <f t="shared" si="44"/>
        <v>0</v>
      </c>
      <c r="G170" s="136">
        <f t="shared" si="44"/>
        <v>0</v>
      </c>
      <c r="H170" s="136">
        <f t="shared" si="44"/>
        <v>0</v>
      </c>
      <c r="I170" s="136">
        <f t="shared" si="44"/>
        <v>0</v>
      </c>
      <c r="J170" s="136">
        <f t="shared" si="44"/>
        <v>0</v>
      </c>
      <c r="K170" s="136">
        <f t="shared" si="44"/>
        <v>0</v>
      </c>
      <c r="L170" s="136">
        <f t="shared" si="44"/>
        <v>0</v>
      </c>
      <c r="M170" s="136">
        <f t="shared" si="44"/>
        <v>0</v>
      </c>
      <c r="N170" s="136">
        <f t="shared" si="44"/>
        <v>0</v>
      </c>
      <c r="O170" s="136">
        <f t="shared" si="44"/>
        <v>0</v>
      </c>
      <c r="P170" s="136">
        <f t="shared" si="44"/>
        <v>0</v>
      </c>
      <c r="Q170" s="136">
        <f t="shared" si="44"/>
        <v>0</v>
      </c>
      <c r="R170" s="136">
        <f t="shared" si="39"/>
        <v>0</v>
      </c>
      <c r="S170" s="136">
        <f t="shared" si="39"/>
        <v>0</v>
      </c>
      <c r="T170" s="136">
        <f t="shared" si="39"/>
        <v>0</v>
      </c>
      <c r="U170" s="136">
        <f t="shared" si="39"/>
        <v>0</v>
      </c>
      <c r="V170" s="136">
        <f t="shared" si="39"/>
        <v>0</v>
      </c>
      <c r="W170" s="136">
        <f t="shared" si="39"/>
        <v>0</v>
      </c>
      <c r="X170" s="136">
        <f t="shared" si="43"/>
        <v>0</v>
      </c>
      <c r="Y170" s="136">
        <f t="shared" si="43"/>
        <v>0</v>
      </c>
      <c r="Z170" s="136">
        <f t="shared" si="43"/>
        <v>0</v>
      </c>
      <c r="AA170" s="136">
        <f t="shared" si="43"/>
        <v>0</v>
      </c>
      <c r="AB170" s="136">
        <f t="shared" si="43"/>
        <v>0</v>
      </c>
      <c r="AC170" s="136">
        <f t="shared" si="43"/>
        <v>0</v>
      </c>
      <c r="AD170" s="136">
        <f t="shared" si="43"/>
        <v>0</v>
      </c>
      <c r="AE170" s="136">
        <f t="shared" si="43"/>
        <v>0</v>
      </c>
      <c r="AF170" s="136">
        <f t="shared" si="43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44"/>
        <v>0.6</v>
      </c>
      <c r="D171" s="136">
        <f t="shared" si="44"/>
        <v>0.6</v>
      </c>
      <c r="E171" s="136">
        <f t="shared" si="44"/>
        <v>0.6</v>
      </c>
      <c r="F171" s="136">
        <f t="shared" si="44"/>
        <v>0.6</v>
      </c>
      <c r="G171" s="136">
        <f t="shared" si="44"/>
        <v>0.6</v>
      </c>
      <c r="H171" s="136">
        <f t="shared" si="44"/>
        <v>0.6</v>
      </c>
      <c r="I171" s="136">
        <f t="shared" si="44"/>
        <v>0.6</v>
      </c>
      <c r="J171" s="136">
        <f t="shared" si="44"/>
        <v>0.6</v>
      </c>
      <c r="K171" s="136">
        <f t="shared" si="44"/>
        <v>0.6</v>
      </c>
      <c r="L171" s="136">
        <f t="shared" si="44"/>
        <v>0.6</v>
      </c>
      <c r="M171" s="136">
        <f t="shared" si="44"/>
        <v>0.6</v>
      </c>
      <c r="N171" s="136">
        <f t="shared" si="44"/>
        <v>0.6</v>
      </c>
      <c r="O171" s="136">
        <f t="shared" si="44"/>
        <v>0.6</v>
      </c>
      <c r="P171" s="136">
        <f t="shared" si="44"/>
        <v>0.6</v>
      </c>
      <c r="Q171" s="136">
        <f t="shared" si="44"/>
        <v>0.6</v>
      </c>
      <c r="R171" s="136">
        <f t="shared" si="39"/>
        <v>0.6</v>
      </c>
      <c r="S171" s="136">
        <f t="shared" si="39"/>
        <v>0.6</v>
      </c>
      <c r="T171" s="136">
        <f t="shared" si="39"/>
        <v>0.6</v>
      </c>
      <c r="U171" s="136">
        <f t="shared" si="39"/>
        <v>0.6</v>
      </c>
      <c r="V171" s="136">
        <f t="shared" si="39"/>
        <v>0.6</v>
      </c>
      <c r="W171" s="136">
        <f t="shared" si="39"/>
        <v>0.6</v>
      </c>
      <c r="X171" s="136">
        <f t="shared" si="43"/>
        <v>0.6</v>
      </c>
      <c r="Y171" s="136">
        <f t="shared" si="43"/>
        <v>0.6</v>
      </c>
      <c r="Z171" s="136">
        <f t="shared" si="43"/>
        <v>0.6</v>
      </c>
      <c r="AA171" s="136">
        <f t="shared" si="43"/>
        <v>0.6</v>
      </c>
      <c r="AB171" s="136">
        <f t="shared" si="43"/>
        <v>0.6</v>
      </c>
      <c r="AC171" s="136">
        <f t="shared" si="43"/>
        <v>0.6</v>
      </c>
      <c r="AD171" s="136">
        <f t="shared" si="43"/>
        <v>0.6</v>
      </c>
      <c r="AE171" s="136">
        <f t="shared" si="43"/>
        <v>0.6</v>
      </c>
      <c r="AF171" s="136">
        <f t="shared" si="43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44"/>
        <v>0.6</v>
      </c>
      <c r="D172" s="136">
        <f t="shared" si="44"/>
        <v>0.6</v>
      </c>
      <c r="E172" s="136">
        <f t="shared" si="44"/>
        <v>0.6</v>
      </c>
      <c r="F172" s="136">
        <f t="shared" si="44"/>
        <v>0.6</v>
      </c>
      <c r="G172" s="136">
        <f t="shared" si="44"/>
        <v>0.6</v>
      </c>
      <c r="H172" s="136">
        <f t="shared" si="44"/>
        <v>0.6</v>
      </c>
      <c r="I172" s="136">
        <f t="shared" si="44"/>
        <v>0.6</v>
      </c>
      <c r="J172" s="136">
        <f t="shared" si="44"/>
        <v>0.6</v>
      </c>
      <c r="K172" s="136">
        <f t="shared" si="44"/>
        <v>0.6</v>
      </c>
      <c r="L172" s="136">
        <f t="shared" si="44"/>
        <v>0.6</v>
      </c>
      <c r="M172" s="136">
        <f t="shared" si="44"/>
        <v>0.6</v>
      </c>
      <c r="N172" s="136">
        <f t="shared" si="44"/>
        <v>0.6</v>
      </c>
      <c r="O172" s="136">
        <f t="shared" si="44"/>
        <v>0.6</v>
      </c>
      <c r="P172" s="136">
        <f t="shared" si="44"/>
        <v>0.6</v>
      </c>
      <c r="Q172" s="136">
        <f t="shared" si="44"/>
        <v>0.6</v>
      </c>
      <c r="R172" s="136">
        <f t="shared" si="39"/>
        <v>0.6</v>
      </c>
      <c r="S172" s="136">
        <f t="shared" si="39"/>
        <v>0.6</v>
      </c>
      <c r="T172" s="136">
        <f t="shared" si="39"/>
        <v>0.6</v>
      </c>
      <c r="U172" s="136">
        <f t="shared" si="39"/>
        <v>0.6</v>
      </c>
      <c r="V172" s="136">
        <f t="shared" si="39"/>
        <v>0.6</v>
      </c>
      <c r="W172" s="136">
        <f t="shared" si="39"/>
        <v>0.6</v>
      </c>
      <c r="X172" s="136">
        <f t="shared" si="43"/>
        <v>0.6</v>
      </c>
      <c r="Y172" s="136">
        <f t="shared" si="43"/>
        <v>0.6</v>
      </c>
      <c r="Z172" s="136">
        <f t="shared" si="43"/>
        <v>0.6</v>
      </c>
      <c r="AA172" s="136">
        <f t="shared" si="43"/>
        <v>0.6</v>
      </c>
      <c r="AB172" s="136">
        <f t="shared" si="43"/>
        <v>0.6</v>
      </c>
      <c r="AC172" s="136">
        <f t="shared" si="43"/>
        <v>0.6</v>
      </c>
      <c r="AD172" s="136">
        <f t="shared" si="43"/>
        <v>0.6</v>
      </c>
      <c r="AE172" s="136">
        <f t="shared" si="43"/>
        <v>0.6</v>
      </c>
      <c r="AF172" s="136">
        <f t="shared" si="43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44"/>
        <v>0.35</v>
      </c>
      <c r="D173" s="136">
        <f t="shared" si="44"/>
        <v>0.35</v>
      </c>
      <c r="E173" s="136">
        <f t="shared" si="44"/>
        <v>0.35</v>
      </c>
      <c r="F173" s="136">
        <f t="shared" si="44"/>
        <v>0.35</v>
      </c>
      <c r="G173" s="136">
        <f t="shared" si="44"/>
        <v>0.35</v>
      </c>
      <c r="H173" s="136">
        <f t="shared" si="44"/>
        <v>0.35</v>
      </c>
      <c r="I173" s="136">
        <f t="shared" si="44"/>
        <v>0.35</v>
      </c>
      <c r="J173" s="136">
        <f t="shared" si="44"/>
        <v>0.35</v>
      </c>
      <c r="K173" s="136">
        <f t="shared" si="44"/>
        <v>0.35</v>
      </c>
      <c r="L173" s="136">
        <f t="shared" si="44"/>
        <v>0.35</v>
      </c>
      <c r="M173" s="136">
        <f t="shared" si="44"/>
        <v>0.35</v>
      </c>
      <c r="N173" s="136">
        <f t="shared" si="44"/>
        <v>0.35</v>
      </c>
      <c r="O173" s="136">
        <f t="shared" si="44"/>
        <v>0.35</v>
      </c>
      <c r="P173" s="136">
        <f t="shared" si="44"/>
        <v>0.35</v>
      </c>
      <c r="Q173" s="136">
        <f t="shared" si="44"/>
        <v>0.35</v>
      </c>
      <c r="R173" s="136">
        <f t="shared" si="39"/>
        <v>0.35</v>
      </c>
      <c r="S173" s="136">
        <f t="shared" si="39"/>
        <v>0.35</v>
      </c>
      <c r="T173" s="136">
        <f t="shared" si="39"/>
        <v>0.35</v>
      </c>
      <c r="U173" s="136">
        <f t="shared" si="39"/>
        <v>0.35</v>
      </c>
      <c r="V173" s="136">
        <f t="shared" si="39"/>
        <v>0.35</v>
      </c>
      <c r="W173" s="136">
        <f t="shared" si="39"/>
        <v>0.35</v>
      </c>
      <c r="X173" s="136">
        <f t="shared" si="43"/>
        <v>0.35</v>
      </c>
      <c r="Y173" s="136">
        <f t="shared" si="43"/>
        <v>0.35</v>
      </c>
      <c r="Z173" s="136">
        <f t="shared" si="43"/>
        <v>0.35</v>
      </c>
      <c r="AA173" s="136">
        <f t="shared" si="43"/>
        <v>0.35</v>
      </c>
      <c r="AB173" s="136">
        <f t="shared" si="43"/>
        <v>0.35</v>
      </c>
      <c r="AC173" s="136">
        <f t="shared" si="43"/>
        <v>0.35</v>
      </c>
      <c r="AD173" s="136">
        <f t="shared" si="43"/>
        <v>0.35</v>
      </c>
      <c r="AE173" s="136">
        <f t="shared" si="43"/>
        <v>0.35</v>
      </c>
      <c r="AF173" s="136">
        <f t="shared" si="43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44"/>
        <v>0.28999999999999998</v>
      </c>
      <c r="D174" s="136">
        <f t="shared" si="44"/>
        <v>0.28999999999999998</v>
      </c>
      <c r="E174" s="136">
        <f t="shared" si="44"/>
        <v>0.28999999999999998</v>
      </c>
      <c r="F174" s="136">
        <f t="shared" si="44"/>
        <v>0.28999999999999998</v>
      </c>
      <c r="G174" s="136">
        <f t="shared" si="44"/>
        <v>0.28999999999999998</v>
      </c>
      <c r="H174" s="136">
        <f t="shared" si="44"/>
        <v>0.28999999999999998</v>
      </c>
      <c r="I174" s="136">
        <f t="shared" si="44"/>
        <v>0.28999999999999998</v>
      </c>
      <c r="J174" s="136">
        <f t="shared" si="44"/>
        <v>0.28999999999999998</v>
      </c>
      <c r="K174" s="136">
        <f t="shared" si="44"/>
        <v>0.28999999999999998</v>
      </c>
      <c r="L174" s="136">
        <f t="shared" si="44"/>
        <v>0.28999999999999998</v>
      </c>
      <c r="M174" s="136">
        <f t="shared" si="44"/>
        <v>0.28999999999999998</v>
      </c>
      <c r="N174" s="136">
        <f t="shared" si="44"/>
        <v>0.28999999999999998</v>
      </c>
      <c r="O174" s="136">
        <f t="shared" si="44"/>
        <v>0.28999999999999998</v>
      </c>
      <c r="P174" s="136">
        <f t="shared" si="44"/>
        <v>0.28999999999999998</v>
      </c>
      <c r="Q174" s="136">
        <f t="shared" si="44"/>
        <v>0.28999999999999998</v>
      </c>
      <c r="R174" s="136">
        <f t="shared" si="39"/>
        <v>0.28999999999999998</v>
      </c>
      <c r="S174" s="136">
        <f t="shared" si="39"/>
        <v>0.28999999999999998</v>
      </c>
      <c r="T174" s="136">
        <f t="shared" si="39"/>
        <v>0.28999999999999998</v>
      </c>
      <c r="U174" s="136">
        <f t="shared" si="39"/>
        <v>0.28999999999999998</v>
      </c>
      <c r="V174" s="136">
        <f t="shared" si="39"/>
        <v>0.28999999999999998</v>
      </c>
      <c r="W174" s="136">
        <f t="shared" si="39"/>
        <v>0.28999999999999998</v>
      </c>
      <c r="X174" s="136">
        <f t="shared" si="43"/>
        <v>0.28999999999999998</v>
      </c>
      <c r="Y174" s="136">
        <f t="shared" si="43"/>
        <v>0.28999999999999998</v>
      </c>
      <c r="Z174" s="136">
        <f t="shared" si="43"/>
        <v>0.28999999999999998</v>
      </c>
      <c r="AA174" s="136">
        <f t="shared" si="43"/>
        <v>0.28999999999999998</v>
      </c>
      <c r="AB174" s="136">
        <f t="shared" si="43"/>
        <v>0.28999999999999998</v>
      </c>
      <c r="AC174" s="136">
        <f t="shared" si="43"/>
        <v>0.28999999999999998</v>
      </c>
      <c r="AD174" s="136">
        <f t="shared" si="43"/>
        <v>0.28999999999999998</v>
      </c>
      <c r="AE174" s="136">
        <f t="shared" si="43"/>
        <v>0.28999999999999998</v>
      </c>
      <c r="AF174" s="136">
        <f t="shared" si="43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44"/>
        <v>0.06</v>
      </c>
      <c r="D175" s="136">
        <f t="shared" si="44"/>
        <v>0.06</v>
      </c>
      <c r="E175" s="136">
        <f t="shared" si="44"/>
        <v>0.06</v>
      </c>
      <c r="F175" s="136">
        <f t="shared" si="44"/>
        <v>0.06</v>
      </c>
      <c r="G175" s="136">
        <f t="shared" si="44"/>
        <v>0.06</v>
      </c>
      <c r="H175" s="136">
        <f t="shared" si="44"/>
        <v>0.06</v>
      </c>
      <c r="I175" s="136">
        <f t="shared" si="44"/>
        <v>0.06</v>
      </c>
      <c r="J175" s="136">
        <f t="shared" si="44"/>
        <v>0.06</v>
      </c>
      <c r="K175" s="136">
        <f t="shared" si="44"/>
        <v>0.06</v>
      </c>
      <c r="L175" s="136">
        <f t="shared" si="44"/>
        <v>0.06</v>
      </c>
      <c r="M175" s="136">
        <f t="shared" si="44"/>
        <v>0.06</v>
      </c>
      <c r="N175" s="136">
        <f t="shared" si="44"/>
        <v>0.06</v>
      </c>
      <c r="O175" s="136">
        <f t="shared" si="44"/>
        <v>0.06</v>
      </c>
      <c r="P175" s="136">
        <f t="shared" si="44"/>
        <v>0.06</v>
      </c>
      <c r="Q175" s="136">
        <f t="shared" si="44"/>
        <v>0.06</v>
      </c>
      <c r="R175" s="136">
        <f t="shared" si="39"/>
        <v>0.06</v>
      </c>
      <c r="S175" s="136">
        <f t="shared" si="39"/>
        <v>0.06</v>
      </c>
      <c r="T175" s="136">
        <f t="shared" si="39"/>
        <v>0.06</v>
      </c>
      <c r="U175" s="136">
        <f t="shared" si="39"/>
        <v>0.06</v>
      </c>
      <c r="V175" s="136">
        <f t="shared" si="39"/>
        <v>0.06</v>
      </c>
      <c r="W175" s="136">
        <f t="shared" si="39"/>
        <v>0.06</v>
      </c>
      <c r="X175" s="136">
        <f t="shared" si="43"/>
        <v>0.06</v>
      </c>
      <c r="Y175" s="136">
        <f t="shared" si="43"/>
        <v>0.06</v>
      </c>
      <c r="Z175" s="136">
        <f t="shared" si="43"/>
        <v>0.06</v>
      </c>
      <c r="AA175" s="136">
        <f t="shared" si="43"/>
        <v>0.06</v>
      </c>
      <c r="AB175" s="136">
        <f t="shared" si="43"/>
        <v>0.06</v>
      </c>
      <c r="AC175" s="136">
        <f t="shared" si="43"/>
        <v>0.06</v>
      </c>
      <c r="AD175" s="136">
        <f t="shared" si="43"/>
        <v>0.06</v>
      </c>
      <c r="AE175" s="136">
        <f t="shared" si="43"/>
        <v>0.06</v>
      </c>
      <c r="AF175" s="136">
        <f t="shared" si="43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44"/>
        <v>0.11</v>
      </c>
      <c r="D176" s="136">
        <f t="shared" si="44"/>
        <v>0.11</v>
      </c>
      <c r="E176" s="136">
        <f t="shared" si="44"/>
        <v>0.11</v>
      </c>
      <c r="F176" s="136">
        <f t="shared" si="44"/>
        <v>0.11</v>
      </c>
      <c r="G176" s="136">
        <f t="shared" si="44"/>
        <v>0.11</v>
      </c>
      <c r="H176" s="136">
        <f t="shared" si="44"/>
        <v>0.11</v>
      </c>
      <c r="I176" s="136">
        <f t="shared" si="44"/>
        <v>0.11</v>
      </c>
      <c r="J176" s="136">
        <f t="shared" si="44"/>
        <v>0.11</v>
      </c>
      <c r="K176" s="136">
        <f t="shared" si="44"/>
        <v>0.11</v>
      </c>
      <c r="L176" s="136">
        <f t="shared" si="44"/>
        <v>0.11</v>
      </c>
      <c r="M176" s="136">
        <f t="shared" si="44"/>
        <v>0.11</v>
      </c>
      <c r="N176" s="136">
        <f t="shared" si="44"/>
        <v>0.11</v>
      </c>
      <c r="O176" s="136">
        <f t="shared" si="44"/>
        <v>0.11</v>
      </c>
      <c r="P176" s="136">
        <f t="shared" si="44"/>
        <v>0.11</v>
      </c>
      <c r="Q176" s="136">
        <f t="shared" si="44"/>
        <v>0.11</v>
      </c>
      <c r="R176" s="136">
        <f t="shared" si="39"/>
        <v>0.11</v>
      </c>
      <c r="S176" s="136">
        <f t="shared" si="39"/>
        <v>0.11</v>
      </c>
      <c r="T176" s="136">
        <f t="shared" si="39"/>
        <v>0.11</v>
      </c>
      <c r="U176" s="136">
        <f t="shared" si="39"/>
        <v>0.11</v>
      </c>
      <c r="V176" s="136">
        <f t="shared" si="39"/>
        <v>0.11</v>
      </c>
      <c r="W176" s="136">
        <f t="shared" si="39"/>
        <v>0.11</v>
      </c>
      <c r="X176" s="136">
        <f t="shared" si="43"/>
        <v>0.11</v>
      </c>
      <c r="Y176" s="136">
        <f t="shared" si="43"/>
        <v>0.11</v>
      </c>
      <c r="Z176" s="136">
        <f t="shared" si="43"/>
        <v>0.11</v>
      </c>
      <c r="AA176" s="136">
        <f t="shared" si="43"/>
        <v>0.11</v>
      </c>
      <c r="AB176" s="136">
        <f t="shared" si="43"/>
        <v>0.11</v>
      </c>
      <c r="AC176" s="136">
        <f t="shared" si="43"/>
        <v>0.11</v>
      </c>
      <c r="AD176" s="136">
        <f t="shared" si="43"/>
        <v>0.11</v>
      </c>
      <c r="AE176" s="136">
        <f t="shared" si="43"/>
        <v>0.11</v>
      </c>
      <c r="AF176" s="136">
        <f t="shared" si="43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44"/>
        <v>0.1</v>
      </c>
      <c r="D177" s="136">
        <f t="shared" si="44"/>
        <v>0.1</v>
      </c>
      <c r="E177" s="136">
        <f t="shared" si="44"/>
        <v>0.1</v>
      </c>
      <c r="F177" s="136">
        <f t="shared" si="44"/>
        <v>0.1</v>
      </c>
      <c r="G177" s="136">
        <f t="shared" si="44"/>
        <v>0.1</v>
      </c>
      <c r="H177" s="136">
        <f t="shared" si="44"/>
        <v>0.1</v>
      </c>
      <c r="I177" s="136">
        <f t="shared" si="44"/>
        <v>0.1</v>
      </c>
      <c r="J177" s="136">
        <f t="shared" si="44"/>
        <v>0.1</v>
      </c>
      <c r="K177" s="136">
        <f t="shared" si="44"/>
        <v>0.1</v>
      </c>
      <c r="L177" s="136">
        <f t="shared" si="44"/>
        <v>0.1</v>
      </c>
      <c r="M177" s="136">
        <f t="shared" si="44"/>
        <v>0.1</v>
      </c>
      <c r="N177" s="136">
        <f t="shared" si="44"/>
        <v>0.1</v>
      </c>
      <c r="O177" s="136">
        <f t="shared" si="44"/>
        <v>0.1</v>
      </c>
      <c r="P177" s="136">
        <f t="shared" si="44"/>
        <v>0.1</v>
      </c>
      <c r="Q177" s="136">
        <f t="shared" si="44"/>
        <v>0.1</v>
      </c>
      <c r="R177" s="136">
        <f t="shared" si="39"/>
        <v>0.1</v>
      </c>
      <c r="S177" s="136">
        <f t="shared" si="39"/>
        <v>0.1</v>
      </c>
      <c r="T177" s="136">
        <f t="shared" si="39"/>
        <v>0.1</v>
      </c>
      <c r="U177" s="136">
        <f t="shared" si="39"/>
        <v>0.1</v>
      </c>
      <c r="V177" s="136">
        <f t="shared" si="39"/>
        <v>0.1</v>
      </c>
      <c r="W177" s="136">
        <f t="shared" si="39"/>
        <v>0.1</v>
      </c>
      <c r="X177" s="136">
        <f t="shared" si="43"/>
        <v>0.1</v>
      </c>
      <c r="Y177" s="136">
        <f t="shared" si="43"/>
        <v>0.1</v>
      </c>
      <c r="Z177" s="136">
        <f t="shared" si="43"/>
        <v>0.1</v>
      </c>
      <c r="AA177" s="136">
        <f t="shared" si="43"/>
        <v>0.1</v>
      </c>
      <c r="AB177" s="136">
        <f t="shared" si="43"/>
        <v>0.1</v>
      </c>
      <c r="AC177" s="136">
        <f t="shared" si="43"/>
        <v>0.1</v>
      </c>
      <c r="AD177" s="136">
        <f t="shared" si="43"/>
        <v>0.1</v>
      </c>
      <c r="AE177" s="136">
        <f t="shared" si="43"/>
        <v>0.1</v>
      </c>
      <c r="AF177" s="136">
        <f t="shared" si="43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44"/>
        <v>0.09</v>
      </c>
      <c r="D178" s="136">
        <f t="shared" si="44"/>
        <v>0.09</v>
      </c>
      <c r="E178" s="136">
        <f t="shared" si="44"/>
        <v>0.09</v>
      </c>
      <c r="F178" s="136">
        <f t="shared" si="44"/>
        <v>0.09</v>
      </c>
      <c r="G178" s="136">
        <f t="shared" si="44"/>
        <v>0.09</v>
      </c>
      <c r="H178" s="136">
        <f t="shared" si="44"/>
        <v>0.09</v>
      </c>
      <c r="I178" s="136">
        <f t="shared" si="44"/>
        <v>0.09</v>
      </c>
      <c r="J178" s="136">
        <f t="shared" si="44"/>
        <v>0.09</v>
      </c>
      <c r="K178" s="136">
        <f t="shared" si="44"/>
        <v>0.09</v>
      </c>
      <c r="L178" s="136">
        <f t="shared" si="44"/>
        <v>0.09</v>
      </c>
      <c r="M178" s="136">
        <f t="shared" si="44"/>
        <v>0.09</v>
      </c>
      <c r="N178" s="136">
        <f t="shared" si="44"/>
        <v>0.09</v>
      </c>
      <c r="O178" s="136">
        <f t="shared" si="44"/>
        <v>0.09</v>
      </c>
      <c r="P178" s="136">
        <f t="shared" si="44"/>
        <v>0.09</v>
      </c>
      <c r="Q178" s="136">
        <f t="shared" si="44"/>
        <v>0.09</v>
      </c>
      <c r="R178" s="136">
        <f t="shared" si="39"/>
        <v>0.09</v>
      </c>
      <c r="S178" s="136">
        <f t="shared" si="39"/>
        <v>0.09</v>
      </c>
      <c r="T178" s="136">
        <f t="shared" si="39"/>
        <v>0.09</v>
      </c>
      <c r="U178" s="136">
        <f t="shared" si="39"/>
        <v>0.09</v>
      </c>
      <c r="V178" s="136">
        <f t="shared" si="39"/>
        <v>0.09</v>
      </c>
      <c r="W178" s="136">
        <f t="shared" si="39"/>
        <v>0.09</v>
      </c>
      <c r="X178" s="136">
        <f t="shared" si="43"/>
        <v>0.09</v>
      </c>
      <c r="Y178" s="136">
        <f t="shared" si="43"/>
        <v>0.09</v>
      </c>
      <c r="Z178" s="136">
        <f t="shared" si="43"/>
        <v>0.09</v>
      </c>
      <c r="AA178" s="136">
        <f t="shared" si="43"/>
        <v>0.09</v>
      </c>
      <c r="AB178" s="136">
        <f t="shared" si="43"/>
        <v>0.09</v>
      </c>
      <c r="AC178" s="136">
        <f t="shared" si="43"/>
        <v>0.09</v>
      </c>
      <c r="AD178" s="136">
        <f t="shared" si="43"/>
        <v>0.09</v>
      </c>
      <c r="AE178" s="136">
        <f t="shared" si="43"/>
        <v>0.09</v>
      </c>
      <c r="AF178" s="136">
        <f t="shared" si="43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44"/>
        <v>0.04</v>
      </c>
      <c r="D179" s="136">
        <f t="shared" si="44"/>
        <v>0.04</v>
      </c>
      <c r="E179" s="136">
        <f t="shared" si="44"/>
        <v>0.04</v>
      </c>
      <c r="F179" s="136">
        <f t="shared" si="44"/>
        <v>0.04</v>
      </c>
      <c r="G179" s="136">
        <f t="shared" si="44"/>
        <v>0.04</v>
      </c>
      <c r="H179" s="136">
        <f t="shared" si="44"/>
        <v>0.04</v>
      </c>
      <c r="I179" s="136">
        <f t="shared" si="44"/>
        <v>0.04</v>
      </c>
      <c r="J179" s="136">
        <f t="shared" si="44"/>
        <v>0.04</v>
      </c>
      <c r="K179" s="136">
        <f t="shared" si="44"/>
        <v>0.04</v>
      </c>
      <c r="L179" s="136">
        <f t="shared" si="44"/>
        <v>0.04</v>
      </c>
      <c r="M179" s="136">
        <f t="shared" si="44"/>
        <v>0.04</v>
      </c>
      <c r="N179" s="136">
        <f t="shared" si="44"/>
        <v>0.04</v>
      </c>
      <c r="O179" s="136">
        <f t="shared" si="44"/>
        <v>0.04</v>
      </c>
      <c r="P179" s="136">
        <f t="shared" si="44"/>
        <v>0.04</v>
      </c>
      <c r="Q179" s="136">
        <f t="shared" si="44"/>
        <v>0.04</v>
      </c>
      <c r="R179" s="136">
        <f t="shared" si="39"/>
        <v>0.04</v>
      </c>
      <c r="S179" s="136">
        <f t="shared" si="39"/>
        <v>0.04</v>
      </c>
      <c r="T179" s="136">
        <f t="shared" si="39"/>
        <v>0.04</v>
      </c>
      <c r="U179" s="136">
        <f t="shared" si="39"/>
        <v>0.04</v>
      </c>
      <c r="V179" s="136">
        <f t="shared" si="39"/>
        <v>0.04</v>
      </c>
      <c r="W179" s="136">
        <f t="shared" si="39"/>
        <v>0.04</v>
      </c>
      <c r="X179" s="136">
        <f t="shared" si="43"/>
        <v>0.04</v>
      </c>
      <c r="Y179" s="136">
        <f t="shared" si="43"/>
        <v>0.04</v>
      </c>
      <c r="Z179" s="136">
        <f t="shared" si="43"/>
        <v>0.04</v>
      </c>
      <c r="AA179" s="136">
        <f t="shared" si="43"/>
        <v>0.04</v>
      </c>
      <c r="AB179" s="136">
        <f t="shared" si="43"/>
        <v>0.04</v>
      </c>
      <c r="AC179" s="136">
        <f t="shared" si="43"/>
        <v>0.04</v>
      </c>
      <c r="AD179" s="136">
        <f t="shared" si="43"/>
        <v>0.04</v>
      </c>
      <c r="AE179" s="136">
        <f t="shared" si="43"/>
        <v>0.04</v>
      </c>
      <c r="AF179" s="136">
        <f t="shared" si="43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44"/>
        <v>2.3E-2</v>
      </c>
      <c r="E180" s="136">
        <f t="shared" si="44"/>
        <v>2.3E-2</v>
      </c>
      <c r="F180" s="136">
        <f t="shared" si="44"/>
        <v>2.3E-2</v>
      </c>
      <c r="G180" s="136">
        <f t="shared" si="44"/>
        <v>2.3E-2</v>
      </c>
      <c r="H180" s="136">
        <f t="shared" si="44"/>
        <v>2.3E-2</v>
      </c>
      <c r="I180" s="136">
        <f t="shared" si="44"/>
        <v>2.3E-2</v>
      </c>
      <c r="J180" s="136">
        <f t="shared" si="44"/>
        <v>2.3E-2</v>
      </c>
      <c r="K180" s="136">
        <f t="shared" si="44"/>
        <v>2.3E-2</v>
      </c>
      <c r="L180" s="136">
        <f t="shared" si="44"/>
        <v>2.3E-2</v>
      </c>
      <c r="M180" s="136">
        <f t="shared" si="44"/>
        <v>2.3E-2</v>
      </c>
      <c r="N180" s="136">
        <f t="shared" si="44"/>
        <v>2.3E-2</v>
      </c>
      <c r="O180" s="136">
        <f t="shared" si="44"/>
        <v>2.3E-2</v>
      </c>
      <c r="P180" s="136">
        <f t="shared" si="44"/>
        <v>2.3E-2</v>
      </c>
      <c r="Q180" s="136">
        <f t="shared" si="44"/>
        <v>2.3E-2</v>
      </c>
      <c r="R180" s="136">
        <f t="shared" si="39"/>
        <v>2.3E-2</v>
      </c>
      <c r="S180" s="136">
        <f t="shared" si="39"/>
        <v>2.3E-2</v>
      </c>
      <c r="T180" s="136">
        <f t="shared" si="39"/>
        <v>2.3E-2</v>
      </c>
      <c r="U180" s="136">
        <f t="shared" si="39"/>
        <v>2.3E-2</v>
      </c>
      <c r="V180" s="136">
        <f t="shared" si="39"/>
        <v>2.3E-2</v>
      </c>
      <c r="W180" s="136">
        <f t="shared" si="39"/>
        <v>2.3E-2</v>
      </c>
      <c r="X180" s="136">
        <f t="shared" si="43"/>
        <v>2.3E-2</v>
      </c>
      <c r="Y180" s="136">
        <f t="shared" si="43"/>
        <v>2.3E-2</v>
      </c>
      <c r="Z180" s="136">
        <f t="shared" si="43"/>
        <v>2.3E-2</v>
      </c>
      <c r="AA180" s="136">
        <f t="shared" si="43"/>
        <v>2.3E-2</v>
      </c>
      <c r="AB180" s="136">
        <f t="shared" si="43"/>
        <v>2.3E-2</v>
      </c>
      <c r="AC180" s="136">
        <f t="shared" si="43"/>
        <v>2.3E-2</v>
      </c>
      <c r="AD180" s="136">
        <f t="shared" si="43"/>
        <v>2.3E-2</v>
      </c>
      <c r="AE180" s="136">
        <f t="shared" si="43"/>
        <v>2.3E-2</v>
      </c>
      <c r="AF180" s="136">
        <f t="shared" si="43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45">SUM(C95:C180)</f>
        <v>195.60600000000002</v>
      </c>
      <c r="D181" s="141">
        <f t="shared" si="45"/>
        <v>195.60600000000002</v>
      </c>
      <c r="E181" s="141">
        <f t="shared" si="45"/>
        <v>195.60600000000002</v>
      </c>
      <c r="F181" s="141">
        <f t="shared" si="45"/>
        <v>195.60600000000002</v>
      </c>
      <c r="G181" s="141">
        <f t="shared" si="45"/>
        <v>195.60600000000002</v>
      </c>
      <c r="H181" s="141">
        <f t="shared" si="45"/>
        <v>195.60600000000002</v>
      </c>
      <c r="I181" s="141">
        <f t="shared" si="45"/>
        <v>193.00600000000006</v>
      </c>
      <c r="J181" s="141">
        <f t="shared" si="45"/>
        <v>193.00600000000006</v>
      </c>
      <c r="K181" s="141">
        <f t="shared" si="45"/>
        <v>193.00600000000006</v>
      </c>
      <c r="L181" s="141">
        <f t="shared" si="45"/>
        <v>193.00600000000006</v>
      </c>
      <c r="M181" s="141">
        <f t="shared" si="45"/>
        <v>193.00600000000006</v>
      </c>
      <c r="N181" s="141">
        <f t="shared" si="45"/>
        <v>193.00600000000006</v>
      </c>
      <c r="O181" s="141">
        <f t="shared" si="45"/>
        <v>193.00600000000006</v>
      </c>
      <c r="P181" s="141">
        <f t="shared" si="45"/>
        <v>193.00600000000006</v>
      </c>
      <c r="Q181" s="141">
        <f t="shared" si="45"/>
        <v>193.00600000000006</v>
      </c>
      <c r="R181" s="141">
        <f t="shared" si="45"/>
        <v>193.00600000000006</v>
      </c>
      <c r="S181" s="141">
        <f t="shared" si="45"/>
        <v>193.00600000000006</v>
      </c>
      <c r="T181" s="141">
        <f t="shared" si="45"/>
        <v>193.00600000000006</v>
      </c>
      <c r="U181" s="141">
        <f t="shared" si="45"/>
        <v>193.00600000000006</v>
      </c>
      <c r="V181" s="141">
        <f t="shared" si="45"/>
        <v>193.00600000000006</v>
      </c>
      <c r="W181" s="141">
        <f t="shared" si="45"/>
        <v>193.00600000000006</v>
      </c>
      <c r="X181" s="141">
        <f t="shared" si="45"/>
        <v>193.00600000000006</v>
      </c>
      <c r="Y181" s="141">
        <f t="shared" si="45"/>
        <v>193.00600000000006</v>
      </c>
      <c r="Z181" s="141">
        <f t="shared" si="45"/>
        <v>193.00600000000006</v>
      </c>
      <c r="AA181" s="141">
        <f t="shared" si="45"/>
        <v>193.00600000000006</v>
      </c>
      <c r="AB181" s="141">
        <f t="shared" si="45"/>
        <v>193.00600000000006</v>
      </c>
      <c r="AC181" s="141">
        <f t="shared" si="45"/>
        <v>193.00600000000006</v>
      </c>
      <c r="AD181" s="141">
        <f t="shared" si="45"/>
        <v>193.00600000000006</v>
      </c>
      <c r="AE181" s="141">
        <f t="shared" si="45"/>
        <v>193.00600000000006</v>
      </c>
      <c r="AF181" s="141">
        <f t="shared" si="45"/>
        <v>193.00600000000006</v>
      </c>
      <c r="AG181" s="142">
        <f t="shared" si="45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46">B183</f>
        <v>0.3</v>
      </c>
      <c r="D183" s="143">
        <f t="shared" si="46"/>
        <v>0.3</v>
      </c>
      <c r="E183" s="143">
        <f t="shared" si="46"/>
        <v>0.3</v>
      </c>
      <c r="F183" s="143">
        <f t="shared" si="46"/>
        <v>0.3</v>
      </c>
      <c r="G183" s="143">
        <f t="shared" si="46"/>
        <v>0.3</v>
      </c>
      <c r="H183" s="143">
        <f t="shared" si="46"/>
        <v>0.3</v>
      </c>
      <c r="I183" s="143">
        <f t="shared" si="46"/>
        <v>0.3</v>
      </c>
      <c r="J183" s="143">
        <f t="shared" si="46"/>
        <v>0.3</v>
      </c>
      <c r="K183" s="143">
        <f t="shared" si="46"/>
        <v>0.3</v>
      </c>
      <c r="L183" s="143">
        <f t="shared" si="46"/>
        <v>0.3</v>
      </c>
      <c r="M183" s="143">
        <f t="shared" si="46"/>
        <v>0.3</v>
      </c>
      <c r="N183" s="143">
        <f t="shared" si="46"/>
        <v>0.3</v>
      </c>
      <c r="O183" s="143">
        <f t="shared" si="46"/>
        <v>0.3</v>
      </c>
      <c r="P183" s="143">
        <f t="shared" si="46"/>
        <v>0.3</v>
      </c>
      <c r="Q183" s="143">
        <f t="shared" si="46"/>
        <v>0.3</v>
      </c>
      <c r="R183" s="143">
        <f t="shared" si="46"/>
        <v>0.3</v>
      </c>
      <c r="S183" s="143">
        <f t="shared" ref="S183:AF188" si="47">R183</f>
        <v>0.3</v>
      </c>
      <c r="T183" s="143">
        <f t="shared" si="47"/>
        <v>0.3</v>
      </c>
      <c r="U183" s="143">
        <f t="shared" si="47"/>
        <v>0.3</v>
      </c>
      <c r="V183" s="143">
        <f t="shared" si="47"/>
        <v>0.3</v>
      </c>
      <c r="W183" s="143">
        <f t="shared" si="47"/>
        <v>0.3</v>
      </c>
      <c r="X183" s="143">
        <f t="shared" si="47"/>
        <v>0.3</v>
      </c>
      <c r="Y183" s="143">
        <f t="shared" si="47"/>
        <v>0.3</v>
      </c>
      <c r="Z183" s="143">
        <f t="shared" si="47"/>
        <v>0.3</v>
      </c>
      <c r="AA183" s="143">
        <f t="shared" si="47"/>
        <v>0.3</v>
      </c>
      <c r="AB183" s="143">
        <f t="shared" si="47"/>
        <v>0.3</v>
      </c>
      <c r="AC183" s="143">
        <f t="shared" si="47"/>
        <v>0.3</v>
      </c>
      <c r="AD183" s="143">
        <f t="shared" si="47"/>
        <v>0.3</v>
      </c>
      <c r="AE183" s="143">
        <f t="shared" si="47"/>
        <v>0.3</v>
      </c>
      <c r="AF183" s="143">
        <f t="shared" si="47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46"/>
        <v>0.4</v>
      </c>
      <c r="D184" s="136">
        <f t="shared" si="46"/>
        <v>0.4</v>
      </c>
      <c r="E184" s="136">
        <f t="shared" si="46"/>
        <v>0.4</v>
      </c>
      <c r="F184" s="136">
        <f t="shared" si="46"/>
        <v>0.4</v>
      </c>
      <c r="G184" s="136">
        <f t="shared" si="46"/>
        <v>0.4</v>
      </c>
      <c r="H184" s="136">
        <f t="shared" si="46"/>
        <v>0.4</v>
      </c>
      <c r="I184" s="136">
        <f t="shared" si="46"/>
        <v>0.4</v>
      </c>
      <c r="J184" s="136">
        <f t="shared" si="46"/>
        <v>0.4</v>
      </c>
      <c r="K184" s="136">
        <f t="shared" si="46"/>
        <v>0.4</v>
      </c>
      <c r="L184" s="136">
        <f t="shared" si="46"/>
        <v>0.4</v>
      </c>
      <c r="M184" s="136">
        <f t="shared" si="46"/>
        <v>0.4</v>
      </c>
      <c r="N184" s="136">
        <f t="shared" si="46"/>
        <v>0.4</v>
      </c>
      <c r="O184" s="136">
        <f t="shared" si="46"/>
        <v>0.4</v>
      </c>
      <c r="P184" s="136">
        <f t="shared" si="46"/>
        <v>0.4</v>
      </c>
      <c r="Q184" s="136">
        <f t="shared" si="46"/>
        <v>0.4</v>
      </c>
      <c r="R184" s="136">
        <f t="shared" si="46"/>
        <v>0.4</v>
      </c>
      <c r="S184" s="136">
        <f t="shared" si="47"/>
        <v>0.4</v>
      </c>
      <c r="T184" s="136">
        <f t="shared" si="47"/>
        <v>0.4</v>
      </c>
      <c r="U184" s="136">
        <f t="shared" si="47"/>
        <v>0.4</v>
      </c>
      <c r="V184" s="136">
        <f>U184</f>
        <v>0.4</v>
      </c>
      <c r="W184" s="136">
        <f>V184</f>
        <v>0.4</v>
      </c>
      <c r="X184" s="136">
        <f t="shared" si="47"/>
        <v>0.4</v>
      </c>
      <c r="Y184" s="136">
        <f t="shared" si="47"/>
        <v>0.4</v>
      </c>
      <c r="Z184" s="136">
        <f t="shared" si="47"/>
        <v>0.4</v>
      </c>
      <c r="AA184" s="136">
        <f t="shared" si="47"/>
        <v>0.4</v>
      </c>
      <c r="AB184" s="136">
        <f t="shared" si="47"/>
        <v>0.4</v>
      </c>
      <c r="AC184" s="136">
        <f t="shared" si="47"/>
        <v>0.4</v>
      </c>
      <c r="AD184" s="136">
        <f t="shared" si="47"/>
        <v>0.4</v>
      </c>
      <c r="AE184" s="136">
        <f t="shared" si="47"/>
        <v>0.4</v>
      </c>
      <c r="AF184" s="136">
        <f t="shared" si="47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46"/>
        <v>1.5</v>
      </c>
      <c r="D185" s="136">
        <f t="shared" si="46"/>
        <v>1.5</v>
      </c>
      <c r="E185" s="136">
        <f t="shared" si="46"/>
        <v>1.5</v>
      </c>
      <c r="F185" s="136">
        <f t="shared" si="46"/>
        <v>1.5</v>
      </c>
      <c r="G185" s="136">
        <f t="shared" si="46"/>
        <v>1.5</v>
      </c>
      <c r="H185" s="136">
        <f t="shared" si="46"/>
        <v>1.5</v>
      </c>
      <c r="I185" s="136">
        <f t="shared" si="46"/>
        <v>1.5</v>
      </c>
      <c r="J185" s="136">
        <f t="shared" si="46"/>
        <v>1.5</v>
      </c>
      <c r="K185" s="136">
        <f t="shared" si="46"/>
        <v>1.5</v>
      </c>
      <c r="L185" s="136">
        <f t="shared" si="46"/>
        <v>1.5</v>
      </c>
      <c r="M185" s="136">
        <f t="shared" si="46"/>
        <v>1.5</v>
      </c>
      <c r="N185" s="136">
        <f t="shared" si="46"/>
        <v>1.5</v>
      </c>
      <c r="O185" s="136">
        <f t="shared" si="46"/>
        <v>1.5</v>
      </c>
      <c r="P185" s="136">
        <f t="shared" si="46"/>
        <v>1.5</v>
      </c>
      <c r="Q185" s="136">
        <f t="shared" si="46"/>
        <v>1.5</v>
      </c>
      <c r="R185" s="136">
        <f t="shared" si="46"/>
        <v>1.5</v>
      </c>
      <c r="S185" s="136">
        <f t="shared" si="47"/>
        <v>1.5</v>
      </c>
      <c r="T185" s="136">
        <f t="shared" si="47"/>
        <v>1.5</v>
      </c>
      <c r="U185" s="136">
        <f t="shared" si="47"/>
        <v>1.5</v>
      </c>
      <c r="V185" s="136">
        <f t="shared" si="47"/>
        <v>1.5</v>
      </c>
      <c r="W185" s="136">
        <f t="shared" si="47"/>
        <v>1.5</v>
      </c>
      <c r="X185" s="136">
        <f t="shared" si="47"/>
        <v>1.5</v>
      </c>
      <c r="Y185" s="136">
        <f t="shared" si="47"/>
        <v>1.5</v>
      </c>
      <c r="Z185" s="136">
        <f t="shared" si="47"/>
        <v>1.5</v>
      </c>
      <c r="AA185" s="136">
        <f t="shared" si="47"/>
        <v>1.5</v>
      </c>
      <c r="AB185" s="136">
        <f t="shared" si="47"/>
        <v>1.5</v>
      </c>
      <c r="AC185" s="136">
        <f t="shared" si="47"/>
        <v>1.5</v>
      </c>
      <c r="AD185" s="136">
        <f t="shared" si="47"/>
        <v>1.5</v>
      </c>
      <c r="AE185" s="136">
        <f t="shared" si="47"/>
        <v>1.5</v>
      </c>
      <c r="AF185" s="136">
        <f t="shared" si="47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46"/>
        <v>0.3</v>
      </c>
      <c r="D186" s="136">
        <f t="shared" si="46"/>
        <v>0.3</v>
      </c>
      <c r="E186" s="136">
        <f t="shared" si="46"/>
        <v>0.3</v>
      </c>
      <c r="F186" s="136">
        <f t="shared" si="46"/>
        <v>0.3</v>
      </c>
      <c r="G186" s="136">
        <f t="shared" si="46"/>
        <v>0.3</v>
      </c>
      <c r="H186" s="136">
        <f t="shared" si="46"/>
        <v>0.3</v>
      </c>
      <c r="I186" s="136">
        <f t="shared" si="46"/>
        <v>0.3</v>
      </c>
      <c r="J186" s="136">
        <f t="shared" si="46"/>
        <v>0.3</v>
      </c>
      <c r="K186" s="136">
        <f t="shared" si="46"/>
        <v>0.3</v>
      </c>
      <c r="L186" s="136">
        <f t="shared" si="46"/>
        <v>0.3</v>
      </c>
      <c r="M186" s="136">
        <f t="shared" si="46"/>
        <v>0.3</v>
      </c>
      <c r="N186" s="136">
        <f t="shared" si="46"/>
        <v>0.3</v>
      </c>
      <c r="O186" s="136">
        <f t="shared" si="46"/>
        <v>0.3</v>
      </c>
      <c r="P186" s="136">
        <f t="shared" si="46"/>
        <v>0.3</v>
      </c>
      <c r="Q186" s="136">
        <f t="shared" si="46"/>
        <v>0.3</v>
      </c>
      <c r="R186" s="136">
        <f t="shared" si="46"/>
        <v>0.3</v>
      </c>
      <c r="S186" s="136">
        <f t="shared" si="47"/>
        <v>0.3</v>
      </c>
      <c r="T186" s="136">
        <f t="shared" si="47"/>
        <v>0.3</v>
      </c>
      <c r="U186" s="136">
        <f t="shared" si="47"/>
        <v>0.3</v>
      </c>
      <c r="V186" s="136">
        <f t="shared" si="47"/>
        <v>0.3</v>
      </c>
      <c r="W186" s="136">
        <f t="shared" si="47"/>
        <v>0.3</v>
      </c>
      <c r="X186" s="136">
        <f t="shared" si="47"/>
        <v>0.3</v>
      </c>
      <c r="Y186" s="136">
        <f t="shared" si="47"/>
        <v>0.3</v>
      </c>
      <c r="Z186" s="136">
        <f t="shared" si="47"/>
        <v>0.3</v>
      </c>
      <c r="AA186" s="136">
        <f t="shared" si="47"/>
        <v>0.3</v>
      </c>
      <c r="AB186" s="136">
        <f t="shared" si="47"/>
        <v>0.3</v>
      </c>
      <c r="AC186" s="136">
        <f t="shared" si="47"/>
        <v>0.3</v>
      </c>
      <c r="AD186" s="136">
        <f t="shared" si="47"/>
        <v>0.3</v>
      </c>
      <c r="AE186" s="136">
        <f t="shared" si="47"/>
        <v>0.3</v>
      </c>
      <c r="AF186" s="136">
        <f t="shared" si="47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46"/>
        <v>0.4</v>
      </c>
      <c r="D187" s="136">
        <f t="shared" si="46"/>
        <v>0.4</v>
      </c>
      <c r="E187" s="136">
        <f t="shared" si="46"/>
        <v>0.4</v>
      </c>
      <c r="F187" s="136">
        <f t="shared" si="46"/>
        <v>0.4</v>
      </c>
      <c r="G187" s="136">
        <f t="shared" si="46"/>
        <v>0.4</v>
      </c>
      <c r="H187" s="136">
        <f t="shared" si="46"/>
        <v>0.4</v>
      </c>
      <c r="I187" s="136">
        <f t="shared" si="46"/>
        <v>0.4</v>
      </c>
      <c r="J187" s="136">
        <f t="shared" si="46"/>
        <v>0.4</v>
      </c>
      <c r="K187" s="136">
        <f t="shared" si="46"/>
        <v>0.4</v>
      </c>
      <c r="L187" s="136">
        <f t="shared" si="46"/>
        <v>0.4</v>
      </c>
      <c r="M187" s="136">
        <f t="shared" si="46"/>
        <v>0.4</v>
      </c>
      <c r="N187" s="136">
        <f t="shared" si="46"/>
        <v>0.4</v>
      </c>
      <c r="O187" s="136">
        <f t="shared" si="46"/>
        <v>0.4</v>
      </c>
      <c r="P187" s="136">
        <f t="shared" si="46"/>
        <v>0.4</v>
      </c>
      <c r="Q187" s="136">
        <f t="shared" si="46"/>
        <v>0.4</v>
      </c>
      <c r="R187" s="136">
        <f t="shared" si="46"/>
        <v>0.4</v>
      </c>
      <c r="S187" s="136">
        <f t="shared" si="47"/>
        <v>0.4</v>
      </c>
      <c r="T187" s="136">
        <f t="shared" si="47"/>
        <v>0.4</v>
      </c>
      <c r="U187" s="136">
        <f t="shared" si="47"/>
        <v>0.4</v>
      </c>
      <c r="V187" s="136">
        <f t="shared" si="47"/>
        <v>0.4</v>
      </c>
      <c r="W187" s="136">
        <f t="shared" si="47"/>
        <v>0.4</v>
      </c>
      <c r="X187" s="136">
        <f t="shared" si="47"/>
        <v>0.4</v>
      </c>
      <c r="Y187" s="136">
        <f t="shared" si="47"/>
        <v>0.4</v>
      </c>
      <c r="Z187" s="136">
        <f t="shared" si="47"/>
        <v>0.4</v>
      </c>
      <c r="AA187" s="136">
        <f t="shared" si="47"/>
        <v>0.4</v>
      </c>
      <c r="AB187" s="136">
        <f t="shared" si="47"/>
        <v>0.4</v>
      </c>
      <c r="AC187" s="136">
        <f t="shared" si="47"/>
        <v>0.4</v>
      </c>
      <c r="AD187" s="136">
        <f t="shared" si="47"/>
        <v>0.4</v>
      </c>
      <c r="AE187" s="136">
        <f t="shared" si="47"/>
        <v>0.4</v>
      </c>
      <c r="AF187" s="136">
        <f t="shared" si="47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46"/>
        <v>0.64</v>
      </c>
      <c r="D188" s="146">
        <f t="shared" si="46"/>
        <v>0.64</v>
      </c>
      <c r="E188" s="146">
        <f t="shared" si="46"/>
        <v>0.64</v>
      </c>
      <c r="F188" s="146">
        <f t="shared" si="46"/>
        <v>0.64</v>
      </c>
      <c r="G188" s="146">
        <f t="shared" si="46"/>
        <v>0.64</v>
      </c>
      <c r="H188" s="146">
        <f t="shared" si="46"/>
        <v>0.64</v>
      </c>
      <c r="I188" s="146">
        <f t="shared" si="46"/>
        <v>0.64</v>
      </c>
      <c r="J188" s="146">
        <f t="shared" si="46"/>
        <v>0.64</v>
      </c>
      <c r="K188" s="146">
        <f t="shared" si="46"/>
        <v>0.64</v>
      </c>
      <c r="L188" s="146">
        <f t="shared" si="46"/>
        <v>0.64</v>
      </c>
      <c r="M188" s="146">
        <f t="shared" si="46"/>
        <v>0.64</v>
      </c>
      <c r="N188" s="146">
        <f t="shared" si="46"/>
        <v>0.64</v>
      </c>
      <c r="O188" s="146">
        <f t="shared" si="46"/>
        <v>0.64</v>
      </c>
      <c r="P188" s="146">
        <f t="shared" si="46"/>
        <v>0.64</v>
      </c>
      <c r="Q188" s="146">
        <f t="shared" si="46"/>
        <v>0.64</v>
      </c>
      <c r="R188" s="146">
        <f t="shared" si="46"/>
        <v>0.64</v>
      </c>
      <c r="S188" s="146">
        <f t="shared" si="47"/>
        <v>0.64</v>
      </c>
      <c r="T188" s="146">
        <f t="shared" si="47"/>
        <v>0.64</v>
      </c>
      <c r="U188" s="146">
        <f t="shared" si="47"/>
        <v>0.64</v>
      </c>
      <c r="V188" s="146">
        <f t="shared" si="47"/>
        <v>0.64</v>
      </c>
      <c r="W188" s="146">
        <f t="shared" si="47"/>
        <v>0.64</v>
      </c>
      <c r="X188" s="146">
        <f t="shared" si="47"/>
        <v>0.64</v>
      </c>
      <c r="Y188" s="146">
        <f t="shared" si="47"/>
        <v>0.64</v>
      </c>
      <c r="Z188" s="146">
        <f t="shared" si="47"/>
        <v>0.64</v>
      </c>
      <c r="AA188" s="146">
        <f t="shared" si="47"/>
        <v>0.64</v>
      </c>
      <c r="AB188" s="146">
        <f t="shared" si="47"/>
        <v>0.64</v>
      </c>
      <c r="AC188" s="146">
        <f t="shared" si="47"/>
        <v>0.64</v>
      </c>
      <c r="AD188" s="146">
        <f t="shared" si="47"/>
        <v>0.64</v>
      </c>
      <c r="AE188" s="146">
        <f t="shared" si="47"/>
        <v>0.64</v>
      </c>
      <c r="AF188" s="146">
        <f t="shared" si="47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48">SUM(C183:C188)</f>
        <v>3.54</v>
      </c>
      <c r="D189" s="149">
        <f t="shared" si="48"/>
        <v>3.54</v>
      </c>
      <c r="E189" s="149">
        <f t="shared" si="48"/>
        <v>3.54</v>
      </c>
      <c r="F189" s="149">
        <f t="shared" si="48"/>
        <v>3.54</v>
      </c>
      <c r="G189" s="149">
        <f t="shared" si="48"/>
        <v>3.54</v>
      </c>
      <c r="H189" s="149">
        <f t="shared" si="48"/>
        <v>3.54</v>
      </c>
      <c r="I189" s="149">
        <f t="shared" si="48"/>
        <v>3.54</v>
      </c>
      <c r="J189" s="149">
        <f t="shared" si="48"/>
        <v>3.54</v>
      </c>
      <c r="K189" s="149">
        <f t="shared" si="48"/>
        <v>3.54</v>
      </c>
      <c r="L189" s="149">
        <f>SUM(L183:L188)</f>
        <v>3.54</v>
      </c>
      <c r="M189" s="149">
        <f t="shared" ref="M189:R189" si="49">SUM(M183:M188)</f>
        <v>3.54</v>
      </c>
      <c r="N189" s="149">
        <f t="shared" si="49"/>
        <v>3.54</v>
      </c>
      <c r="O189" s="149">
        <f t="shared" si="49"/>
        <v>3.54</v>
      </c>
      <c r="P189" s="149">
        <f t="shared" si="49"/>
        <v>3.54</v>
      </c>
      <c r="Q189" s="149">
        <f t="shared" si="49"/>
        <v>3.54</v>
      </c>
      <c r="R189" s="149">
        <f t="shared" si="49"/>
        <v>3.54</v>
      </c>
      <c r="S189" s="149">
        <f>SUM(S183:S188)</f>
        <v>3.54</v>
      </c>
      <c r="T189" s="149">
        <f t="shared" ref="T189:AG189" si="50">SUM(T183:T188)</f>
        <v>3.54</v>
      </c>
      <c r="U189" s="149">
        <f t="shared" si="50"/>
        <v>3.54</v>
      </c>
      <c r="V189" s="149">
        <f t="shared" si="50"/>
        <v>3.54</v>
      </c>
      <c r="W189" s="149">
        <f t="shared" si="50"/>
        <v>3.54</v>
      </c>
      <c r="X189" s="149">
        <f t="shared" si="50"/>
        <v>3.54</v>
      </c>
      <c r="Y189" s="149">
        <f t="shared" si="50"/>
        <v>3.54</v>
      </c>
      <c r="Z189" s="149">
        <f t="shared" si="50"/>
        <v>3.54</v>
      </c>
      <c r="AA189" s="149">
        <f t="shared" si="50"/>
        <v>3.54</v>
      </c>
      <c r="AB189" s="149">
        <f t="shared" si="50"/>
        <v>3.54</v>
      </c>
      <c r="AC189" s="149">
        <f t="shared" si="50"/>
        <v>3.54</v>
      </c>
      <c r="AD189" s="149">
        <f t="shared" si="50"/>
        <v>3.54</v>
      </c>
      <c r="AE189" s="149">
        <f t="shared" si="50"/>
        <v>3.54</v>
      </c>
      <c r="AF189" s="149">
        <f t="shared" si="50"/>
        <v>3.54</v>
      </c>
      <c r="AG189" s="150">
        <f t="shared" si="50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1159.52</v>
      </c>
      <c r="C198" s="164">
        <f>INDEX(F9:M9,1,MATCH(MAX(F71:M71),F71:M71,0))</f>
        <v>0.33333333333333331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26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26)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26)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51">B71</f>
        <v>1173.1399999999999</v>
      </c>
      <c r="U203" s="173">
        <f t="shared" si="51"/>
        <v>1176.6400000000001</v>
      </c>
      <c r="V203" s="173">
        <f t="shared" si="51"/>
        <v>1170.74</v>
      </c>
      <c r="W203" s="173">
        <f t="shared" si="51"/>
        <v>1115.3400000000001</v>
      </c>
      <c r="X203" s="173">
        <f t="shared" si="51"/>
        <v>1094.54</v>
      </c>
      <c r="Y203" s="173">
        <f t="shared" si="51"/>
        <v>1079.8399999999999</v>
      </c>
      <c r="Z203" s="173">
        <f t="shared" si="51"/>
        <v>1075.3399999999999</v>
      </c>
      <c r="AA203" s="173">
        <f t="shared" si="51"/>
        <v>1080.74</v>
      </c>
      <c r="AB203" s="173">
        <f t="shared" si="51"/>
        <v>1086.44</v>
      </c>
      <c r="AC203" s="173">
        <f t="shared" si="51"/>
        <v>1113.3399999999999</v>
      </c>
      <c r="AD203" s="173">
        <f t="shared" si="51"/>
        <v>1159.52</v>
      </c>
      <c r="AE203" s="173">
        <f t="shared" si="51"/>
        <v>1146.6400000000001</v>
      </c>
      <c r="AF203" s="173">
        <f t="shared" si="51"/>
        <v>1161.1400000000001</v>
      </c>
      <c r="AG203" s="173">
        <f t="shared" si="51"/>
        <v>1175.6400000000001</v>
      </c>
      <c r="AH203" s="173">
        <f t="shared" si="51"/>
        <v>1161.1400000000001</v>
      </c>
      <c r="AI203" s="173">
        <f t="shared" si="51"/>
        <v>1153.3400000000001</v>
      </c>
      <c r="AJ203" s="173">
        <f t="shared" si="51"/>
        <v>1110.2399999999998</v>
      </c>
      <c r="AK203" s="173">
        <f t="shared" si="51"/>
        <v>1105.04</v>
      </c>
      <c r="AL203" s="173">
        <f t="shared" si="51"/>
        <v>1070.94</v>
      </c>
      <c r="AM203" s="173">
        <f t="shared" si="51"/>
        <v>1078.94</v>
      </c>
      <c r="AN203" s="173">
        <f t="shared" si="51"/>
        <v>1079.2399999999998</v>
      </c>
      <c r="AO203" s="173">
        <f t="shared" si="51"/>
        <v>1060.54</v>
      </c>
      <c r="AP203" s="173">
        <f t="shared" si="51"/>
        <v>1108.94</v>
      </c>
      <c r="AQ203" s="173">
        <f t="shared" si="51"/>
        <v>1111.3400000000001</v>
      </c>
      <c r="AR203" s="173">
        <f t="shared" si="51"/>
        <v>1201.3399999999999</v>
      </c>
      <c r="AS203" s="173">
        <f t="shared" si="51"/>
        <v>1323.24</v>
      </c>
      <c r="AT203" s="173">
        <f t="shared" si="51"/>
        <v>1336.44</v>
      </c>
      <c r="AU203" s="173">
        <f t="shared" si="51"/>
        <v>1306.04</v>
      </c>
      <c r="AV203" s="173">
        <f t="shared" si="51"/>
        <v>1220.74</v>
      </c>
      <c r="AW203" s="173">
        <f t="shared" si="51"/>
        <v>1152.3400000000001</v>
      </c>
      <c r="AX203" s="173">
        <f t="shared" si="51"/>
        <v>1113.1300000000001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52">B188</f>
        <v>0.64</v>
      </c>
      <c r="C224" s="176">
        <f t="shared" si="52"/>
        <v>0.64</v>
      </c>
      <c r="D224" s="176">
        <f t="shared" si="52"/>
        <v>0.64</v>
      </c>
      <c r="E224" s="176">
        <f t="shared" si="52"/>
        <v>0.64</v>
      </c>
      <c r="F224" s="176">
        <f t="shared" si="52"/>
        <v>0.64</v>
      </c>
      <c r="G224" s="176">
        <f t="shared" si="52"/>
        <v>0.64</v>
      </c>
      <c r="H224" s="176">
        <f t="shared" si="52"/>
        <v>0.64</v>
      </c>
      <c r="I224" s="176">
        <f t="shared" si="52"/>
        <v>0.64</v>
      </c>
      <c r="J224" s="176">
        <f t="shared" si="52"/>
        <v>0.64</v>
      </c>
      <c r="K224" s="176">
        <f t="shared" si="52"/>
        <v>0.64</v>
      </c>
      <c r="L224" s="176">
        <f t="shared" si="52"/>
        <v>0.64</v>
      </c>
      <c r="M224" s="176">
        <f t="shared" si="52"/>
        <v>0.64</v>
      </c>
      <c r="N224" s="176">
        <f t="shared" si="52"/>
        <v>0.64</v>
      </c>
      <c r="O224" s="176">
        <f t="shared" si="52"/>
        <v>0.64</v>
      </c>
      <c r="P224" s="176">
        <f t="shared" si="52"/>
        <v>0.64</v>
      </c>
      <c r="Q224" s="176">
        <f t="shared" si="52"/>
        <v>0.64</v>
      </c>
      <c r="R224" s="176">
        <f t="shared" si="52"/>
        <v>0.64</v>
      </c>
      <c r="S224" s="176">
        <f t="shared" si="52"/>
        <v>0.64</v>
      </c>
      <c r="T224" s="176">
        <f t="shared" si="52"/>
        <v>0.64</v>
      </c>
      <c r="U224" s="176">
        <f t="shared" si="52"/>
        <v>0.64</v>
      </c>
      <c r="V224" s="176">
        <f t="shared" si="52"/>
        <v>0.64</v>
      </c>
      <c r="W224" s="176">
        <f t="shared" si="52"/>
        <v>0.64</v>
      </c>
      <c r="X224" s="176">
        <f t="shared" si="52"/>
        <v>0.64</v>
      </c>
      <c r="Y224" s="176">
        <f t="shared" si="52"/>
        <v>0.64</v>
      </c>
      <c r="Z224" s="176">
        <f t="shared" si="52"/>
        <v>0.64</v>
      </c>
      <c r="AA224" s="176">
        <f t="shared" si="52"/>
        <v>0.64</v>
      </c>
      <c r="AB224" s="176">
        <f t="shared" si="52"/>
        <v>0.64</v>
      </c>
      <c r="AC224" s="176">
        <f t="shared" si="52"/>
        <v>0.64</v>
      </c>
      <c r="AD224" s="176">
        <f t="shared" si="52"/>
        <v>0.64</v>
      </c>
      <c r="AE224" s="176">
        <f t="shared" si="52"/>
        <v>0.64</v>
      </c>
      <c r="AF224" s="176">
        <f t="shared" si="52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53">IF(C192&lt;100,"",C192-520)</f>
        <v/>
      </c>
      <c r="D225" s="120" t="str">
        <f t="shared" si="53"/>
        <v/>
      </c>
      <c r="E225" s="120" t="str">
        <f t="shared" si="53"/>
        <v/>
      </c>
      <c r="F225" s="120" t="str">
        <f t="shared" si="53"/>
        <v/>
      </c>
      <c r="G225" s="120" t="str">
        <f t="shared" si="53"/>
        <v/>
      </c>
      <c r="H225" s="120" t="str">
        <f t="shared" si="53"/>
        <v/>
      </c>
      <c r="I225" s="120" t="str">
        <f t="shared" si="53"/>
        <v/>
      </c>
      <c r="J225" s="120" t="str">
        <f t="shared" si="53"/>
        <v/>
      </c>
      <c r="K225" s="120" t="str">
        <f t="shared" si="53"/>
        <v/>
      </c>
      <c r="L225" s="120" t="str">
        <f t="shared" si="53"/>
        <v/>
      </c>
      <c r="M225" s="120" t="str">
        <f t="shared" si="53"/>
        <v/>
      </c>
      <c r="N225" s="120" t="str">
        <f t="shared" si="53"/>
        <v/>
      </c>
      <c r="O225" s="120" t="str">
        <f t="shared" si="53"/>
        <v/>
      </c>
      <c r="P225" s="120" t="str">
        <f t="shared" si="53"/>
        <v/>
      </c>
      <c r="Q225" s="120" t="str">
        <f t="shared" si="53"/>
        <v/>
      </c>
      <c r="R225" s="120" t="str">
        <f t="shared" si="53"/>
        <v/>
      </c>
      <c r="S225" s="120" t="str">
        <f t="shared" si="53"/>
        <v/>
      </c>
      <c r="T225" s="120" t="str">
        <f t="shared" si="53"/>
        <v/>
      </c>
      <c r="U225" s="120" t="str">
        <f t="shared" si="53"/>
        <v/>
      </c>
      <c r="V225" s="120" t="str">
        <f t="shared" si="53"/>
        <v/>
      </c>
      <c r="W225" s="120" t="str">
        <f t="shared" si="53"/>
        <v/>
      </c>
      <c r="X225" s="120" t="str">
        <f t="shared" si="53"/>
        <v/>
      </c>
      <c r="Y225" s="120" t="str">
        <f t="shared" si="53"/>
        <v/>
      </c>
      <c r="Z225" s="120" t="str">
        <f t="shared" si="53"/>
        <v/>
      </c>
      <c r="AA225" s="120" t="str">
        <f t="shared" si="53"/>
        <v/>
      </c>
      <c r="AB225" s="120" t="str">
        <f t="shared" si="53"/>
        <v/>
      </c>
      <c r="AC225" s="120" t="str">
        <f t="shared" si="53"/>
        <v/>
      </c>
      <c r="AD225" s="120" t="str">
        <f t="shared" si="53"/>
        <v/>
      </c>
      <c r="AE225" s="120" t="str">
        <f t="shared" si="53"/>
        <v/>
      </c>
      <c r="AF225" s="120" t="str">
        <f t="shared" si="53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54">IF(B193&lt;100,"",B193-620)</f>
        <v/>
      </c>
      <c r="C226" s="120" t="str">
        <f t="shared" si="54"/>
        <v/>
      </c>
      <c r="D226" s="120" t="str">
        <f t="shared" si="54"/>
        <v/>
      </c>
      <c r="E226" s="120" t="str">
        <f t="shared" si="54"/>
        <v/>
      </c>
      <c r="F226" s="120" t="str">
        <f t="shared" si="54"/>
        <v/>
      </c>
      <c r="G226" s="120" t="str">
        <f t="shared" si="54"/>
        <v/>
      </c>
      <c r="H226" s="120" t="str">
        <f t="shared" si="54"/>
        <v/>
      </c>
      <c r="I226" s="120" t="str">
        <f t="shared" si="54"/>
        <v/>
      </c>
      <c r="J226" s="120" t="str">
        <f t="shared" si="54"/>
        <v/>
      </c>
      <c r="K226" s="120" t="str">
        <f t="shared" si="54"/>
        <v/>
      </c>
      <c r="L226" s="120" t="str">
        <f t="shared" si="54"/>
        <v/>
      </c>
      <c r="M226" s="120" t="str">
        <f t="shared" si="54"/>
        <v/>
      </c>
      <c r="N226" s="120" t="str">
        <f t="shared" si="54"/>
        <v/>
      </c>
      <c r="O226" s="120" t="str">
        <f t="shared" si="54"/>
        <v/>
      </c>
      <c r="P226" s="120" t="str">
        <f t="shared" si="54"/>
        <v/>
      </c>
      <c r="Q226" s="120" t="str">
        <f t="shared" si="54"/>
        <v/>
      </c>
      <c r="R226" s="120" t="str">
        <f t="shared" si="54"/>
        <v/>
      </c>
      <c r="S226" s="120" t="str">
        <f t="shared" si="54"/>
        <v/>
      </c>
      <c r="T226" s="120" t="str">
        <f t="shared" si="54"/>
        <v/>
      </c>
      <c r="U226" s="120" t="str">
        <f t="shared" si="54"/>
        <v/>
      </c>
      <c r="V226" s="120" t="str">
        <f t="shared" si="54"/>
        <v/>
      </c>
      <c r="W226" s="120" t="str">
        <f t="shared" si="54"/>
        <v/>
      </c>
      <c r="X226" s="120" t="str">
        <f t="shared" si="54"/>
        <v/>
      </c>
      <c r="Y226" s="120" t="str">
        <f t="shared" si="54"/>
        <v/>
      </c>
      <c r="Z226" s="120" t="str">
        <f t="shared" si="54"/>
        <v/>
      </c>
      <c r="AA226" s="120" t="str">
        <f t="shared" si="54"/>
        <v/>
      </c>
      <c r="AB226" s="120" t="str">
        <f t="shared" si="54"/>
        <v/>
      </c>
      <c r="AC226" s="120" t="str">
        <f t="shared" si="54"/>
        <v/>
      </c>
      <c r="AD226" s="120" t="str">
        <f t="shared" si="54"/>
        <v/>
      </c>
      <c r="AE226" s="120" t="str">
        <f t="shared" si="54"/>
        <v/>
      </c>
      <c r="AF226" s="120" t="str">
        <f t="shared" si="54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55">IF(B194&lt;100,"",B194-330)</f>
        <v/>
      </c>
      <c r="C227" s="120" t="str">
        <f t="shared" si="55"/>
        <v/>
      </c>
      <c r="D227" s="120" t="str">
        <f t="shared" si="55"/>
        <v/>
      </c>
      <c r="E227" s="120" t="str">
        <f t="shared" si="55"/>
        <v/>
      </c>
      <c r="F227" s="120" t="str">
        <f t="shared" si="55"/>
        <v/>
      </c>
      <c r="G227" s="120" t="str">
        <f t="shared" si="55"/>
        <v/>
      </c>
      <c r="H227" s="120" t="str">
        <f t="shared" si="55"/>
        <v/>
      </c>
      <c r="I227" s="120" t="str">
        <f t="shared" si="55"/>
        <v/>
      </c>
      <c r="J227" s="120" t="str">
        <f t="shared" si="55"/>
        <v/>
      </c>
      <c r="K227" s="120" t="str">
        <f t="shared" si="55"/>
        <v/>
      </c>
      <c r="L227" s="120" t="str">
        <f t="shared" si="55"/>
        <v/>
      </c>
      <c r="M227" s="120" t="str">
        <f t="shared" si="55"/>
        <v/>
      </c>
      <c r="N227" s="120" t="str">
        <f t="shared" si="55"/>
        <v/>
      </c>
      <c r="O227" s="120" t="str">
        <f t="shared" si="55"/>
        <v/>
      </c>
      <c r="P227" s="120" t="str">
        <f t="shared" si="55"/>
        <v/>
      </c>
      <c r="Q227" s="120" t="str">
        <f t="shared" si="55"/>
        <v/>
      </c>
      <c r="R227" s="120" t="str">
        <f t="shared" si="55"/>
        <v/>
      </c>
      <c r="S227" s="120" t="str">
        <f t="shared" si="55"/>
        <v/>
      </c>
      <c r="T227" s="120" t="str">
        <f t="shared" si="55"/>
        <v/>
      </c>
      <c r="U227" s="120" t="str">
        <f t="shared" si="55"/>
        <v/>
      </c>
      <c r="V227" s="120" t="str">
        <f t="shared" si="55"/>
        <v/>
      </c>
      <c r="W227" s="120" t="str">
        <f t="shared" si="55"/>
        <v/>
      </c>
      <c r="X227" s="120" t="str">
        <f t="shared" si="55"/>
        <v/>
      </c>
      <c r="Y227" s="120" t="str">
        <f t="shared" si="55"/>
        <v/>
      </c>
      <c r="Z227" s="120" t="str">
        <f t="shared" si="55"/>
        <v/>
      </c>
      <c r="AA227" s="120" t="str">
        <f t="shared" si="55"/>
        <v/>
      </c>
      <c r="AB227" s="120" t="str">
        <f t="shared" si="55"/>
        <v/>
      </c>
      <c r="AC227" s="120" t="str">
        <f t="shared" si="55"/>
        <v/>
      </c>
      <c r="AD227" s="120" t="str">
        <f t="shared" si="55"/>
        <v/>
      </c>
      <c r="AE227" s="120" t="str">
        <f t="shared" si="55"/>
        <v/>
      </c>
      <c r="AF227" s="120" t="str">
        <f t="shared" si="55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56">IF(C195&lt;100,"",C195-1500)</f>
        <v/>
      </c>
      <c r="D228" s="120" t="str">
        <f t="shared" si="56"/>
        <v/>
      </c>
      <c r="E228" s="120" t="str">
        <f t="shared" si="56"/>
        <v/>
      </c>
      <c r="F228" s="120" t="str">
        <f t="shared" si="56"/>
        <v/>
      </c>
      <c r="G228" s="120" t="str">
        <f t="shared" si="56"/>
        <v/>
      </c>
      <c r="H228" s="120" t="str">
        <f t="shared" si="56"/>
        <v/>
      </c>
      <c r="I228" s="120" t="str">
        <f t="shared" si="56"/>
        <v/>
      </c>
      <c r="J228" s="120" t="str">
        <f t="shared" si="56"/>
        <v/>
      </c>
      <c r="K228" s="120" t="str">
        <f t="shared" si="56"/>
        <v/>
      </c>
      <c r="L228" s="120" t="str">
        <f t="shared" si="56"/>
        <v/>
      </c>
      <c r="M228" s="120" t="str">
        <f t="shared" si="56"/>
        <v/>
      </c>
      <c r="N228" s="120" t="str">
        <f t="shared" si="56"/>
        <v/>
      </c>
      <c r="O228" s="120" t="str">
        <f t="shared" si="56"/>
        <v/>
      </c>
      <c r="P228" s="120" t="str">
        <f t="shared" si="56"/>
        <v/>
      </c>
      <c r="Q228" s="120" t="str">
        <f t="shared" si="56"/>
        <v/>
      </c>
      <c r="R228" s="120" t="str">
        <f t="shared" si="56"/>
        <v/>
      </c>
      <c r="S228" s="120" t="str">
        <f t="shared" si="56"/>
        <v/>
      </c>
      <c r="T228" s="120" t="str">
        <f t="shared" si="56"/>
        <v/>
      </c>
      <c r="U228" s="120" t="str">
        <f t="shared" si="56"/>
        <v/>
      </c>
      <c r="V228" s="120" t="str">
        <f t="shared" si="56"/>
        <v/>
      </c>
      <c r="W228" s="120" t="str">
        <f t="shared" si="56"/>
        <v/>
      </c>
      <c r="X228" s="120" t="str">
        <f t="shared" si="56"/>
        <v/>
      </c>
      <c r="Y228" s="120" t="str">
        <f t="shared" si="56"/>
        <v/>
      </c>
      <c r="Z228" s="120" t="str">
        <f t="shared" si="56"/>
        <v/>
      </c>
      <c r="AA228" s="120" t="str">
        <f t="shared" si="56"/>
        <v/>
      </c>
      <c r="AB228" s="120" t="str">
        <f t="shared" si="56"/>
        <v/>
      </c>
      <c r="AC228" s="120" t="str">
        <f t="shared" si="56"/>
        <v/>
      </c>
      <c r="AD228" s="120" t="str">
        <f t="shared" si="56"/>
        <v/>
      </c>
      <c r="AE228" s="120" t="str">
        <f t="shared" si="56"/>
        <v/>
      </c>
      <c r="AF228" s="120" t="str">
        <f t="shared" si="56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611" priority="335">
      <formula>S$9&gt;=20/24</formula>
    </cfRule>
    <cfRule type="expression" dxfId="1610" priority="336">
      <formula>AND(S$9&gt;=14/24,S$9&lt;20/24)</formula>
    </cfRule>
    <cfRule type="expression" dxfId="1609" priority="337">
      <formula>AND(S$9&gt;=8/24,S$9&lt;14/24)</formula>
    </cfRule>
    <cfRule type="expression" dxfId="1608" priority="338">
      <formula>S$9&lt;8/24</formula>
    </cfRule>
  </conditionalFormatting>
  <conditionalFormatting sqref="B8:AF10 AA76:AF76 C76:Q76 L37:Z38 L36:Q36 C53:AF53 C77:AF77 C183:AF189 M42 N40:Q42 L34:Q34 M43:Q45 L39:Q39 L55:Q56 X39:Z41 C65:AF75 C54:K56 M59:Q64 C57:Q58 R12:V12 R36:W45 R55:W63 C78:W85 X12:Z13 Z37:Z41 R64:Z64 X79:Z85 AD54:AF57 AA54:AB57 AA78:AF85 L50:AF52">
    <cfRule type="expression" dxfId="1607" priority="331">
      <formula>B$9&gt;=20/24</formula>
    </cfRule>
    <cfRule type="expression" dxfId="1606" priority="332">
      <formula>AND(B$9&gt;=14/24,B$9&lt;20/24)</formula>
    </cfRule>
    <cfRule type="expression" dxfId="1605" priority="333">
      <formula>AND(B$9&gt;=8/24,B$9&lt;14/24)</formula>
    </cfRule>
    <cfRule type="expression" dxfId="1604" priority="334">
      <formula>B$9&lt;8/24</formula>
    </cfRule>
  </conditionalFormatting>
  <conditionalFormatting sqref="B181:AF181">
    <cfRule type="expression" dxfId="1603" priority="327">
      <formula>B$9&gt;=20/24</formula>
    </cfRule>
    <cfRule type="expression" dxfId="1602" priority="328">
      <formula>AND(B$9&gt;=14/24,B$9&lt;20/24)</formula>
    </cfRule>
    <cfRule type="expression" dxfId="1601" priority="329">
      <formula>AND(B$9&gt;=8/24,B$9&lt;14/24)</formula>
    </cfRule>
    <cfRule type="expression" dxfId="1600" priority="330">
      <formula>B$9&lt;8/24</formula>
    </cfRule>
  </conditionalFormatting>
  <conditionalFormatting sqref="AL4:AL6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L54:W54">
    <cfRule type="expression" dxfId="1599" priority="322">
      <formula>L$9&gt;=20/24</formula>
    </cfRule>
    <cfRule type="expression" dxfId="1598" priority="323">
      <formula>AND(L$9&gt;=14/24,L$9&lt;20/24)</formula>
    </cfRule>
    <cfRule type="expression" dxfId="1597" priority="324">
      <formula>AND(L$9&gt;=8/24,L$9&lt;14/24)</formula>
    </cfRule>
    <cfRule type="expression" dxfId="1596" priority="325">
      <formula>L$9&lt;8/24</formula>
    </cfRule>
  </conditionalFormatting>
  <conditionalFormatting sqref="L40:M41">
    <cfRule type="expression" dxfId="1595" priority="318">
      <formula>L$9&gt;=20/24</formula>
    </cfRule>
    <cfRule type="expression" dxfId="1594" priority="319">
      <formula>AND(L$9&gt;=14/24,L$9&lt;20/24)</formula>
    </cfRule>
    <cfRule type="expression" dxfId="1593" priority="320">
      <formula>AND(L$9&gt;=8/24,L$9&lt;14/24)</formula>
    </cfRule>
    <cfRule type="expression" dxfId="1592" priority="321">
      <formula>L$9&lt;8/24</formula>
    </cfRule>
  </conditionalFormatting>
  <conditionalFormatting sqref="X14:Z14">
    <cfRule type="expression" dxfId="1591" priority="314">
      <formula>X$9&gt;=20/24</formula>
    </cfRule>
    <cfRule type="expression" dxfId="1590" priority="315">
      <formula>AND(X$9&gt;=14/24,X$9&lt;20/24)</formula>
    </cfRule>
    <cfRule type="expression" dxfId="1589" priority="316">
      <formula>AND(X$9&gt;=8/24,X$9&lt;14/24)</formula>
    </cfRule>
    <cfRule type="expression" dxfId="1588" priority="317">
      <formula>X$9&lt;8/24</formula>
    </cfRule>
  </conditionalFormatting>
  <conditionalFormatting sqref="R36:Z36">
    <cfRule type="expression" dxfId="1587" priority="310">
      <formula>R$9&gt;=20/24</formula>
    </cfRule>
    <cfRule type="expression" dxfId="1586" priority="311">
      <formula>AND(R$9&gt;=14/24,R$9&lt;20/24)</formula>
    </cfRule>
    <cfRule type="expression" dxfId="1585" priority="312">
      <formula>AND(R$9&gt;=8/24,R$9&lt;14/24)</formula>
    </cfRule>
    <cfRule type="expression" dxfId="1584" priority="313">
      <formula>R$9&lt;8/24</formula>
    </cfRule>
  </conditionalFormatting>
  <conditionalFormatting sqref="X54:Z54">
    <cfRule type="expression" dxfId="1583" priority="306">
      <formula>X$9&gt;=20/24</formula>
    </cfRule>
    <cfRule type="expression" dxfId="1582" priority="307">
      <formula>AND(X$9&gt;=14/24,X$9&lt;20/24)</formula>
    </cfRule>
    <cfRule type="expression" dxfId="1581" priority="308">
      <formula>AND(X$9&gt;=8/24,X$9&lt;14/24)</formula>
    </cfRule>
    <cfRule type="expression" dxfId="1580" priority="309">
      <formula>X$9&lt;8/24</formula>
    </cfRule>
  </conditionalFormatting>
  <conditionalFormatting sqref="R76:Z76">
    <cfRule type="expression" dxfId="1579" priority="302">
      <formula>R$9&gt;=20/24</formula>
    </cfRule>
    <cfRule type="expression" dxfId="1578" priority="303">
      <formula>AND(R$9&gt;=14/24,R$9&lt;20/24)</formula>
    </cfRule>
    <cfRule type="expression" dxfId="1577" priority="304">
      <formula>AND(R$9&gt;=8/24,R$9&lt;14/24)</formula>
    </cfRule>
    <cfRule type="expression" dxfId="1576" priority="305">
      <formula>R$9&lt;8/24</formula>
    </cfRule>
  </conditionalFormatting>
  <conditionalFormatting sqref="X78:Z78">
    <cfRule type="expression" dxfId="1575" priority="298">
      <formula>X$9&gt;=20/24</formula>
    </cfRule>
    <cfRule type="expression" dxfId="1574" priority="299">
      <formula>AND(X$9&gt;=14/24,X$9&lt;20/24)</formula>
    </cfRule>
    <cfRule type="expression" dxfId="1573" priority="300">
      <formula>AND(X$9&gt;=8/24,X$9&lt;14/24)</formula>
    </cfRule>
    <cfRule type="expression" dxfId="1572" priority="301">
      <formula>X$9&lt;8/24</formula>
    </cfRule>
  </conditionalFormatting>
  <conditionalFormatting sqref="P12:Q14 P16:Q17 P19:Q19 L12:O12 R26:V30">
    <cfRule type="expression" dxfId="1571" priority="294">
      <formula>L$9&gt;=20/24</formula>
    </cfRule>
    <cfRule type="expression" dxfId="1570" priority="295">
      <formula>AND(L$9&gt;=14/24,L$9&lt;20/24)</formula>
    </cfRule>
    <cfRule type="expression" dxfId="1569" priority="296">
      <formula>AND(L$9&gt;=8/24,L$9&lt;14/24)</formula>
    </cfRule>
    <cfRule type="expression" dxfId="1568" priority="297">
      <formula>L$9&lt;8/24</formula>
    </cfRule>
  </conditionalFormatting>
  <conditionalFormatting sqref="L46:V46">
    <cfRule type="expression" dxfId="1567" priority="290">
      <formula>L$9&gt;=20/24</formula>
    </cfRule>
    <cfRule type="expression" dxfId="1566" priority="291">
      <formula>AND(L$9&gt;=14/24,L$9&lt;20/24)</formula>
    </cfRule>
    <cfRule type="expression" dxfId="1565" priority="292">
      <formula>AND(L$9&gt;=8/24,L$9&lt;14/24)</formula>
    </cfRule>
    <cfRule type="expression" dxfId="1564" priority="293">
      <formula>L$9&lt;8/24</formula>
    </cfRule>
  </conditionalFormatting>
  <conditionalFormatting sqref="L47:V47">
    <cfRule type="expression" dxfId="1563" priority="286">
      <formula>L$9&gt;=20/24</formula>
    </cfRule>
    <cfRule type="expression" dxfId="1562" priority="287">
      <formula>AND(L$9&gt;=14/24,L$9&lt;20/24)</formula>
    </cfRule>
    <cfRule type="expression" dxfId="1561" priority="288">
      <formula>AND(L$9&gt;=8/24,L$9&lt;14/24)</formula>
    </cfRule>
    <cfRule type="expression" dxfId="1560" priority="289">
      <formula>L$9&lt;8/24</formula>
    </cfRule>
  </conditionalFormatting>
  <conditionalFormatting sqref="L42:L45">
    <cfRule type="expression" dxfId="1559" priority="282">
      <formula>L$9&gt;=20/24</formula>
    </cfRule>
    <cfRule type="expression" dxfId="1558" priority="283">
      <formula>AND(L$9&gt;=14/24,L$9&lt;20/24)</formula>
    </cfRule>
    <cfRule type="expression" dxfId="1557" priority="284">
      <formula>AND(L$9&gt;=8/24,L$9&lt;14/24)</formula>
    </cfRule>
    <cfRule type="expression" dxfId="1556" priority="285">
      <formula>L$9&lt;8/24</formula>
    </cfRule>
  </conditionalFormatting>
  <conditionalFormatting sqref="R34:V34 X34:AD34">
    <cfRule type="expression" dxfId="1555" priority="278">
      <formula>R$9&gt;=20/24</formula>
    </cfRule>
    <cfRule type="expression" dxfId="1554" priority="279">
      <formula>AND(R$9&gt;=14/24,R$9&lt;20/24)</formula>
    </cfRule>
    <cfRule type="expression" dxfId="1553" priority="280">
      <formula>AND(R$9&gt;=8/24,R$9&lt;14/24)</formula>
    </cfRule>
    <cfRule type="expression" dxfId="1552" priority="281">
      <formula>R$9&lt;8/24</formula>
    </cfRule>
  </conditionalFormatting>
  <conditionalFormatting sqref="R13:V14 R16:V17 R21:V31 R19:V19 X16:Z17 X19:AB19 X21:AB31">
    <cfRule type="expression" dxfId="1551" priority="274">
      <formula>R$9&gt;=20/24</formula>
    </cfRule>
    <cfRule type="expression" dxfId="1550" priority="275">
      <formula>AND(R$9&gt;=14/24,R$9&lt;20/24)</formula>
    </cfRule>
    <cfRule type="expression" dxfId="1549" priority="276">
      <formula>AND(R$9&gt;=8/24,R$9&lt;14/24)</formula>
    </cfRule>
    <cfRule type="expression" dxfId="1548" priority="277">
      <formula>R$9&lt;8/24</formula>
    </cfRule>
  </conditionalFormatting>
  <conditionalFormatting sqref="R39:W45 V42:Z45">
    <cfRule type="expression" dxfId="1547" priority="270">
      <formula>R$9&gt;=20/24</formula>
    </cfRule>
    <cfRule type="expression" dxfId="1546" priority="271">
      <formula>AND(R$9&gt;=14/24,R$9&lt;20/24)</formula>
    </cfRule>
    <cfRule type="expression" dxfId="1545" priority="272">
      <formula>AND(R$9&gt;=8/24,R$9&lt;14/24)</formula>
    </cfRule>
    <cfRule type="expression" dxfId="1544" priority="273">
      <formula>R$9&lt;8/24</formula>
    </cfRule>
  </conditionalFormatting>
  <conditionalFormatting sqref="R46:Z46">
    <cfRule type="expression" dxfId="1543" priority="266">
      <formula>R$9&gt;=20/24</formula>
    </cfRule>
    <cfRule type="expression" dxfId="1542" priority="267">
      <formula>AND(R$9&gt;=14/24,R$9&lt;20/24)</formula>
    </cfRule>
    <cfRule type="expression" dxfId="1541" priority="268">
      <formula>AND(R$9&gt;=8/24,R$9&lt;14/24)</formula>
    </cfRule>
    <cfRule type="expression" dxfId="1540" priority="269">
      <formula>R$9&lt;8/24</formula>
    </cfRule>
  </conditionalFormatting>
  <conditionalFormatting sqref="R47:Z47">
    <cfRule type="expression" dxfId="1539" priority="262">
      <formula>R$9&gt;=20/24</formula>
    </cfRule>
    <cfRule type="expression" dxfId="1538" priority="263">
      <formula>AND(R$9&gt;=14/24,R$9&lt;20/24)</formula>
    </cfRule>
    <cfRule type="expression" dxfId="1537" priority="264">
      <formula>AND(R$9&gt;=8/24,R$9&lt;14/24)</formula>
    </cfRule>
    <cfRule type="expression" dxfId="1536" priority="265">
      <formula>R$9&lt;8/24</formula>
    </cfRule>
  </conditionalFormatting>
  <conditionalFormatting sqref="AA58:AA64 X57:Z63 AD58:AF59 AF60:AF64">
    <cfRule type="expression" dxfId="1535" priority="258">
      <formula>X$9&gt;=20/24</formula>
    </cfRule>
    <cfRule type="expression" dxfId="1534" priority="259">
      <formula>AND(X$9&gt;=14/24,X$9&lt;20/24)</formula>
    </cfRule>
    <cfRule type="expression" dxfId="1533" priority="260">
      <formula>AND(X$9&gt;=8/24,X$9&lt;14/24)</formula>
    </cfRule>
    <cfRule type="expression" dxfId="1532" priority="261">
      <formula>X$9&lt;8/24</formula>
    </cfRule>
  </conditionalFormatting>
  <conditionalFormatting sqref="AA89:AF92">
    <cfRule type="expression" dxfId="1531" priority="254">
      <formula>AA$9&gt;=20/24</formula>
    </cfRule>
    <cfRule type="expression" dxfId="1530" priority="255">
      <formula>AND(AA$9&gt;=14/24,AA$9&lt;20/24)</formula>
    </cfRule>
    <cfRule type="expression" dxfId="1529" priority="256">
      <formula>AND(AA$9&gt;=8/24,AA$9&lt;14/24)</formula>
    </cfRule>
    <cfRule type="expression" dxfId="1528" priority="257">
      <formula>AA$9&lt;8/24</formula>
    </cfRule>
  </conditionalFormatting>
  <conditionalFormatting sqref="H64:K64 C59:K59">
    <cfRule type="expression" dxfId="1527" priority="250">
      <formula>C$9&gt;=20/24</formula>
    </cfRule>
    <cfRule type="expression" dxfId="1526" priority="251">
      <formula>AND(C$9&gt;=14/24,C$9&lt;20/24)</formula>
    </cfRule>
    <cfRule type="expression" dxfId="1525" priority="252">
      <formula>AND(C$9&gt;=8/24,C$9&lt;14/24)</formula>
    </cfRule>
    <cfRule type="expression" dxfId="1524" priority="253">
      <formula>C$9&lt;8/24</formula>
    </cfRule>
  </conditionalFormatting>
  <conditionalFormatting sqref="C89:K92">
    <cfRule type="expression" dxfId="1523" priority="246">
      <formula>C$9&gt;=20/24</formula>
    </cfRule>
    <cfRule type="expression" dxfId="1522" priority="247">
      <formula>AND(C$9&gt;=14/24,C$9&lt;20/24)</formula>
    </cfRule>
    <cfRule type="expression" dxfId="1521" priority="248">
      <formula>AND(C$9&gt;=8/24,C$9&lt;14/24)</formula>
    </cfRule>
    <cfRule type="expression" dxfId="1520" priority="249">
      <formula>C$9&lt;8/24</formula>
    </cfRule>
  </conditionalFormatting>
  <conditionalFormatting sqref="L89:X92">
    <cfRule type="expression" dxfId="1519" priority="242">
      <formula>L$9&gt;=20/24</formula>
    </cfRule>
    <cfRule type="expression" dxfId="1518" priority="243">
      <formula>AND(L$9&gt;=14/24,L$9&lt;20/24)</formula>
    </cfRule>
    <cfRule type="expression" dxfId="1517" priority="244">
      <formula>AND(L$9&gt;=8/24,L$9&lt;14/24)</formula>
    </cfRule>
    <cfRule type="expression" dxfId="1516" priority="245">
      <formula>L$9&lt;8/24</formula>
    </cfRule>
  </conditionalFormatting>
  <conditionalFormatting sqref="Y89:Z92">
    <cfRule type="expression" dxfId="1515" priority="238">
      <formula>Y$9&gt;=20/24</formula>
    </cfRule>
    <cfRule type="expression" dxfId="1514" priority="239">
      <formula>AND(Y$9&gt;=14/24,Y$9&lt;20/24)</formula>
    </cfRule>
    <cfRule type="expression" dxfId="1513" priority="240">
      <formula>AND(Y$9&gt;=8/24,Y$9&lt;14/24)</formula>
    </cfRule>
    <cfRule type="expression" dxfId="1512" priority="241">
      <formula>Y$9&lt;8/24</formula>
    </cfRule>
  </conditionalFormatting>
  <conditionalFormatting sqref="L12:O12 P16:V17 R21:V31 P19:V19 P12:V14 C34:V34 X12:AB14 X19:AB19 X21:AB31 X16:AB17 X34:AF34 C35:AF53">
    <cfRule type="expression" dxfId="1511" priority="237">
      <formula>C12&gt;$AG12</formula>
    </cfRule>
  </conditionalFormatting>
  <conditionalFormatting sqref="T202:AX202">
    <cfRule type="expression" dxfId="1510" priority="233">
      <formula>T$9&gt;=20/24</formula>
    </cfRule>
    <cfRule type="expression" dxfId="1509" priority="234">
      <formula>AND(T$9&gt;=14/24,T$9&lt;20/24)</formula>
    </cfRule>
    <cfRule type="expression" dxfId="1508" priority="235">
      <formula>AND(T$9&gt;=8/24,T$9&lt;14/24)</formula>
    </cfRule>
    <cfRule type="expression" dxfId="1507" priority="236">
      <formula>T$9&lt;8/24</formula>
    </cfRule>
  </conditionalFormatting>
  <conditionalFormatting sqref="A12:A14 A94:A100 A16:A17 A21:A31 A106:A143 A102:A104 A146:A190 A19 A33:A92">
    <cfRule type="expression" dxfId="1506" priority="232">
      <formula>$AH12=0</formula>
    </cfRule>
  </conditionalFormatting>
  <conditionalFormatting sqref="AA93:AF93">
    <cfRule type="expression" dxfId="1505" priority="228">
      <formula>AA$9&gt;=20/24</formula>
    </cfRule>
    <cfRule type="expression" dxfId="1504" priority="229">
      <formula>AND(AA$9&gt;=14/24,AA$9&lt;20/24)</formula>
    </cfRule>
    <cfRule type="expression" dxfId="1503" priority="230">
      <formula>AND(AA$9&gt;=8/24,AA$9&lt;14/24)</formula>
    </cfRule>
    <cfRule type="expression" dxfId="1502" priority="231">
      <formula>AA$9&lt;8/24</formula>
    </cfRule>
  </conditionalFormatting>
  <conditionalFormatting sqref="C93:K93">
    <cfRule type="expression" dxfId="1501" priority="224">
      <formula>C$9&gt;=20/24</formula>
    </cfRule>
    <cfRule type="expression" dxfId="1500" priority="225">
      <formula>AND(C$9&gt;=14/24,C$9&lt;20/24)</formula>
    </cfRule>
    <cfRule type="expression" dxfId="1499" priority="226">
      <formula>AND(C$9&gt;=8/24,C$9&lt;14/24)</formula>
    </cfRule>
    <cfRule type="expression" dxfId="1498" priority="227">
      <formula>C$9&lt;8/24</formula>
    </cfRule>
  </conditionalFormatting>
  <conditionalFormatting sqref="L93:X93">
    <cfRule type="expression" dxfId="1497" priority="220">
      <formula>L$9&gt;=20/24</formula>
    </cfRule>
    <cfRule type="expression" dxfId="1496" priority="221">
      <formula>AND(L$9&gt;=14/24,L$9&lt;20/24)</formula>
    </cfRule>
    <cfRule type="expression" dxfId="1495" priority="222">
      <formula>AND(L$9&gt;=8/24,L$9&lt;14/24)</formula>
    </cfRule>
    <cfRule type="expression" dxfId="1494" priority="223">
      <formula>L$9&lt;8/24</formula>
    </cfRule>
  </conditionalFormatting>
  <conditionalFormatting sqref="Y93:Z93">
    <cfRule type="expression" dxfId="1493" priority="216">
      <formula>Y$9&gt;=20/24</formula>
    </cfRule>
    <cfRule type="expression" dxfId="1492" priority="217">
      <formula>AND(Y$9&gt;=14/24,Y$9&lt;20/24)</formula>
    </cfRule>
    <cfRule type="expression" dxfId="1491" priority="218">
      <formula>AND(Y$9&gt;=8/24,Y$9&lt;14/24)</formula>
    </cfRule>
    <cfRule type="expression" dxfId="1490" priority="219">
      <formula>Y$9&lt;8/24</formula>
    </cfRule>
  </conditionalFormatting>
  <conditionalFormatting sqref="A93">
    <cfRule type="expression" dxfId="1489" priority="215">
      <formula>$AH93=0</formula>
    </cfRule>
  </conditionalFormatting>
  <conditionalFormatting sqref="C33:V33 X33:AF33">
    <cfRule type="expression" dxfId="1488" priority="210">
      <formula>C33&gt;$AG33</formula>
    </cfRule>
  </conditionalFormatting>
  <conditionalFormatting sqref="C33:V33 X33:AF33">
    <cfRule type="expression" dxfId="1487" priority="206">
      <formula>C$9&gt;=20/24</formula>
    </cfRule>
    <cfRule type="expression" dxfId="1486" priority="207">
      <formula>AND(C$9&gt;=14/24,C$9&lt;20/24)</formula>
    </cfRule>
    <cfRule type="expression" dxfId="1485" priority="208">
      <formula>AND(C$9&gt;=8/24,C$9&lt;14/24)</formula>
    </cfRule>
    <cfRule type="expression" dxfId="1484" priority="209">
      <formula>C$9&lt;8/24</formula>
    </cfRule>
  </conditionalFormatting>
  <conditionalFormatting sqref="C60:G64 H60:K63">
    <cfRule type="expression" dxfId="1483" priority="197">
      <formula>C$9&gt;=20/24</formula>
    </cfRule>
    <cfRule type="expression" dxfId="1482" priority="198">
      <formula>AND(C$9&gt;=14/24,C$9&lt;20/24)</formula>
    </cfRule>
    <cfRule type="expression" dxfId="1481" priority="199">
      <formula>AND(C$9&gt;=8/24,C$9&lt;14/24)</formula>
    </cfRule>
    <cfRule type="expression" dxfId="1480" priority="200">
      <formula>C$9&lt;8/24</formula>
    </cfRule>
  </conditionalFormatting>
  <conditionalFormatting sqref="L59:L64">
    <cfRule type="expression" dxfId="1479" priority="193">
      <formula>L$9&gt;=20/24</formula>
    </cfRule>
    <cfRule type="expression" dxfId="1478" priority="194">
      <formula>AND(L$9&gt;=14/24,L$9&lt;20/24)</formula>
    </cfRule>
    <cfRule type="expression" dxfId="1477" priority="195">
      <formula>AND(L$9&gt;=8/24,L$9&lt;14/24)</formula>
    </cfRule>
    <cfRule type="expression" dxfId="1476" priority="196">
      <formula>L$9&lt;8/24</formula>
    </cfRule>
  </conditionalFormatting>
  <conditionalFormatting sqref="AL15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X15:Z15">
    <cfRule type="expression" dxfId="1475" priority="188">
      <formula>X$9&gt;=20/24</formula>
    </cfRule>
    <cfRule type="expression" dxfId="1474" priority="189">
      <formula>AND(X$9&gt;=14/24,X$9&lt;20/24)</formula>
    </cfRule>
    <cfRule type="expression" dxfId="1473" priority="190">
      <formula>AND(X$9&gt;=8/24,X$9&lt;14/24)</formula>
    </cfRule>
    <cfRule type="expression" dxfId="1472" priority="191">
      <formula>X$9&lt;8/24</formula>
    </cfRule>
  </conditionalFormatting>
  <conditionalFormatting sqref="P15:Q15">
    <cfRule type="expression" dxfId="1471" priority="184">
      <formula>P$9&gt;=20/24</formula>
    </cfRule>
    <cfRule type="expression" dxfId="1470" priority="185">
      <formula>AND(P$9&gt;=14/24,P$9&lt;20/24)</formula>
    </cfRule>
    <cfRule type="expression" dxfId="1469" priority="186">
      <formula>AND(P$9&gt;=8/24,P$9&lt;14/24)</formula>
    </cfRule>
    <cfRule type="expression" dxfId="1468" priority="187">
      <formula>P$9&lt;8/24</formula>
    </cfRule>
  </conditionalFormatting>
  <conditionalFormatting sqref="R15:V15">
    <cfRule type="expression" dxfId="1467" priority="180">
      <formula>R$9&gt;=20/24</formula>
    </cfRule>
    <cfRule type="expression" dxfId="1466" priority="181">
      <formula>AND(R$9&gt;=14/24,R$9&lt;20/24)</formula>
    </cfRule>
    <cfRule type="expression" dxfId="1465" priority="182">
      <formula>AND(R$9&gt;=8/24,R$9&lt;14/24)</formula>
    </cfRule>
    <cfRule type="expression" dxfId="1464" priority="183">
      <formula>R$9&lt;8/24</formula>
    </cfRule>
  </conditionalFormatting>
  <conditionalFormatting sqref="P15:V15 X15:AB15">
    <cfRule type="expression" dxfId="1463" priority="179">
      <formula>P15&gt;$AG15</formula>
    </cfRule>
  </conditionalFormatting>
  <conditionalFormatting sqref="A15">
    <cfRule type="expression" dxfId="1462" priority="178">
      <formula>$AH15=0</formula>
    </cfRule>
  </conditionalFormatting>
  <conditionalFormatting sqref="AL20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P20:V20 X20:Z20">
    <cfRule type="expression" dxfId="1461" priority="173">
      <formula>P$9&gt;=20/24</formula>
    </cfRule>
    <cfRule type="expression" dxfId="1460" priority="174">
      <formula>AND(P$9&gt;=14/24,P$9&lt;20/24)</formula>
    </cfRule>
    <cfRule type="expression" dxfId="1459" priority="175">
      <formula>AND(P$9&gt;=8/24,P$9&lt;14/24)</formula>
    </cfRule>
    <cfRule type="expression" dxfId="1458" priority="176">
      <formula>P$9&lt;8/24</formula>
    </cfRule>
  </conditionalFormatting>
  <conditionalFormatting sqref="P20:V20 X20:AB20">
    <cfRule type="expression" dxfId="1457" priority="172">
      <formula>P20&gt;$AG20</formula>
    </cfRule>
  </conditionalFormatting>
  <conditionalFormatting sqref="A20">
    <cfRule type="expression" dxfId="1456" priority="171">
      <formula>$AH20=0</formula>
    </cfRule>
  </conditionalFormatting>
  <conditionalFormatting sqref="A105">
    <cfRule type="expression" dxfId="1455" priority="170">
      <formula>$AH105=0</formula>
    </cfRule>
  </conditionalFormatting>
  <conditionalFormatting sqref="A101">
    <cfRule type="expression" dxfId="1454" priority="169">
      <formula>$AH101=0</formula>
    </cfRule>
  </conditionalFormatting>
  <conditionalFormatting sqref="A144:A145">
    <cfRule type="expression" dxfId="1453" priority="168">
      <formula>$AH144=0</formula>
    </cfRule>
  </conditionalFormatting>
  <conditionalFormatting sqref="AL18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P18:V18 X18:Z18">
    <cfRule type="expression" dxfId="1452" priority="163">
      <formula>P$9&gt;=20/24</formula>
    </cfRule>
    <cfRule type="expression" dxfId="1451" priority="164">
      <formula>AND(P$9&gt;=14/24,P$9&lt;20/24)</formula>
    </cfRule>
    <cfRule type="expression" dxfId="1450" priority="165">
      <formula>AND(P$9&gt;=8/24,P$9&lt;14/24)</formula>
    </cfRule>
    <cfRule type="expression" dxfId="1449" priority="166">
      <formula>P$9&lt;8/24</formula>
    </cfRule>
  </conditionalFormatting>
  <conditionalFormatting sqref="P18:V18 X18:AB18">
    <cfRule type="expression" dxfId="1448" priority="162">
      <formula>P18&gt;$AG18</formula>
    </cfRule>
  </conditionalFormatting>
  <conditionalFormatting sqref="A18">
    <cfRule type="expression" dxfId="1447" priority="161">
      <formula>$AH18=0</formula>
    </cfRule>
  </conditionalFormatting>
  <conditionalFormatting sqref="AL11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P11:V11 X11:Z11">
    <cfRule type="expression" dxfId="1446" priority="156">
      <formula>P$9&gt;=20/24</formula>
    </cfRule>
    <cfRule type="expression" dxfId="1445" priority="157">
      <formula>AND(P$9&gt;=14/24,P$9&lt;20/24)</formula>
    </cfRule>
    <cfRule type="expression" dxfId="1444" priority="158">
      <formula>AND(P$9&gt;=8/24,P$9&lt;14/24)</formula>
    </cfRule>
    <cfRule type="expression" dxfId="1443" priority="159">
      <formula>P$9&lt;8/24</formula>
    </cfRule>
  </conditionalFormatting>
  <conditionalFormatting sqref="P11:V11 X11:AB11">
    <cfRule type="expression" dxfId="1442" priority="155">
      <formula>P11&gt;$AG11</formula>
    </cfRule>
  </conditionalFormatting>
  <conditionalFormatting sqref="A11">
    <cfRule type="expression" dxfId="1441" priority="154">
      <formula>$AH11=0</formula>
    </cfRule>
  </conditionalFormatting>
  <conditionalFormatting sqref="R32:V32 X32:AB32">
    <cfRule type="expression" dxfId="1440" priority="146">
      <formula>R$9&gt;=20/24</formula>
    </cfRule>
    <cfRule type="expression" dxfId="1439" priority="147">
      <formula>AND(R$9&gt;=14/24,R$9&lt;20/24)</formula>
    </cfRule>
    <cfRule type="expression" dxfId="1438" priority="148">
      <formula>AND(R$9&gt;=8/24,R$9&lt;14/24)</formula>
    </cfRule>
    <cfRule type="expression" dxfId="1437" priority="149">
      <formula>R$9&lt;8/24</formula>
    </cfRule>
  </conditionalFormatting>
  <conditionalFormatting sqref="R32:V32 X32:AB32">
    <cfRule type="expression" dxfId="1436" priority="145">
      <formula>R32&gt;$AG32</formula>
    </cfRule>
  </conditionalFormatting>
  <conditionalFormatting sqref="A32">
    <cfRule type="expression" dxfId="1435" priority="144">
      <formula>$AH32=0</formula>
    </cfRule>
  </conditionalFormatting>
  <conditionalFormatting sqref="AG48">
    <cfRule type="expression" dxfId="1434" priority="138">
      <formula>AG48&gt;$AG48</formula>
    </cfRule>
  </conditionalFormatting>
  <conditionalFormatting sqref="B50:B57 B65:B85 B12:K12">
    <cfRule type="expression" dxfId="1433" priority="134">
      <formula>B$9&gt;=20/24</formula>
    </cfRule>
    <cfRule type="expression" dxfId="1432" priority="135">
      <formula>AND(B$9&gt;=14/24,B$9&lt;20/24)</formula>
    </cfRule>
    <cfRule type="expression" dxfId="1431" priority="136">
      <formula>AND(B$9&gt;=8/24,B$9&lt;14/24)</formula>
    </cfRule>
    <cfRule type="expression" dxfId="1430" priority="137">
      <formula>B$9&lt;8/24</formula>
    </cfRule>
  </conditionalFormatting>
  <conditionalFormatting sqref="B21:Q29">
    <cfRule type="expression" dxfId="1429" priority="130">
      <formula>B$9&gt;=20/24</formula>
    </cfRule>
    <cfRule type="expression" dxfId="1428" priority="131">
      <formula>AND(B$9&gt;=14/24,B$9&lt;20/24)</formula>
    </cfRule>
    <cfRule type="expression" dxfId="1427" priority="132">
      <formula>AND(B$9&gt;=8/24,B$9&lt;14/24)</formula>
    </cfRule>
    <cfRule type="expression" dxfId="1426" priority="133">
      <formula>B$9&lt;8/24</formula>
    </cfRule>
  </conditionalFormatting>
  <conditionalFormatting sqref="B13:O14 B16:O17 B19:O19">
    <cfRule type="expression" dxfId="1425" priority="126">
      <formula>B$9&gt;=20/24</formula>
    </cfRule>
    <cfRule type="expression" dxfId="1424" priority="127">
      <formula>AND(B$9&gt;=14/24,B$9&lt;20/24)</formula>
    </cfRule>
    <cfRule type="expression" dxfId="1423" priority="128">
      <formula>AND(B$9&gt;=8/24,B$9&lt;14/24)</formula>
    </cfRule>
    <cfRule type="expression" dxfId="1422" priority="129">
      <formula>B$9&lt;8/24</formula>
    </cfRule>
  </conditionalFormatting>
  <conditionalFormatting sqref="B58:B64">
    <cfRule type="expression" dxfId="1421" priority="122">
      <formula>B$9&gt;=20/24</formula>
    </cfRule>
    <cfRule type="expression" dxfId="1420" priority="123">
      <formula>AND(B$9&gt;=14/24,B$9&lt;20/24)</formula>
    </cfRule>
    <cfRule type="expression" dxfId="1419" priority="124">
      <formula>AND(B$9&gt;=8/24,B$9&lt;14/24)</formula>
    </cfRule>
    <cfRule type="expression" dxfId="1418" priority="125">
      <formula>B$9&lt;8/24</formula>
    </cfRule>
  </conditionalFormatting>
  <conditionalFormatting sqref="B89:B92">
    <cfRule type="expression" dxfId="1417" priority="118">
      <formula>B$9&gt;=20/24</formula>
    </cfRule>
    <cfRule type="expression" dxfId="1416" priority="119">
      <formula>AND(B$9&gt;=14/24,B$9&lt;20/24)</formula>
    </cfRule>
    <cfRule type="expression" dxfId="1415" priority="120">
      <formula>AND(B$9&gt;=8/24,B$9&lt;14/24)</formula>
    </cfRule>
    <cfRule type="expression" dxfId="1414" priority="121">
      <formula>B$9&lt;8/24</formula>
    </cfRule>
  </conditionalFormatting>
  <conditionalFormatting sqref="B34:B53 B12:K12 B13:O14 B16:O17 B19:O19 B21:Q29">
    <cfRule type="expression" dxfId="1413" priority="117">
      <formula>B12&gt;$AG12</formula>
    </cfRule>
  </conditionalFormatting>
  <conditionalFormatting sqref="B93">
    <cfRule type="expression" dxfId="1412" priority="113">
      <formula>B$9&gt;=20/24</formula>
    </cfRule>
    <cfRule type="expression" dxfId="1411" priority="114">
      <formula>AND(B$9&gt;=14/24,B$9&lt;20/24)</formula>
    </cfRule>
    <cfRule type="expression" dxfId="1410" priority="115">
      <formula>AND(B$9&gt;=8/24,B$9&lt;14/24)</formula>
    </cfRule>
    <cfRule type="expression" dxfId="1409" priority="116">
      <formula>B$9&lt;8/24</formula>
    </cfRule>
  </conditionalFormatting>
  <conditionalFormatting sqref="B31:L31 L32 M31:Q32">
    <cfRule type="expression" dxfId="1408" priority="109">
      <formula>B$9&gt;=20/24</formula>
    </cfRule>
    <cfRule type="expression" dxfId="1407" priority="110">
      <formula>AND(B$9&gt;=14/24,B$9&lt;20/24)</formula>
    </cfRule>
    <cfRule type="expression" dxfId="1406" priority="111">
      <formula>AND(B$9&gt;=8/24,B$9&lt;14/24)</formula>
    </cfRule>
    <cfRule type="expression" dxfId="1405" priority="112">
      <formula>B$9&lt;8/24</formula>
    </cfRule>
  </conditionalFormatting>
  <conditionalFormatting sqref="B33 B31:L31 L32 M31:Q32">
    <cfRule type="expression" dxfId="1404" priority="108">
      <formula>B31&gt;$AG31</formula>
    </cfRule>
  </conditionalFormatting>
  <conditionalFormatting sqref="B33">
    <cfRule type="expression" dxfId="1403" priority="104">
      <formula>B$9&gt;=20/24</formula>
    </cfRule>
    <cfRule type="expression" dxfId="1402" priority="105">
      <formula>AND(B$9&gt;=14/24,B$9&lt;20/24)</formula>
    </cfRule>
    <cfRule type="expression" dxfId="1401" priority="106">
      <formula>AND(B$9&gt;=8/24,B$9&lt;14/24)</formula>
    </cfRule>
    <cfRule type="expression" dxfId="1400" priority="107">
      <formula>B$9&lt;8/24</formula>
    </cfRule>
  </conditionalFormatting>
  <conditionalFormatting sqref="B30:Q30">
    <cfRule type="expression" dxfId="1399" priority="100">
      <formula>B$9&gt;=20/24</formula>
    </cfRule>
    <cfRule type="expression" dxfId="1398" priority="101">
      <formula>AND(B$9&gt;=14/24,B$9&lt;20/24)</formula>
    </cfRule>
    <cfRule type="expression" dxfId="1397" priority="102">
      <formula>AND(B$9&gt;=8/24,B$9&lt;14/24)</formula>
    </cfRule>
    <cfRule type="expression" dxfId="1396" priority="103">
      <formula>B$9&lt;8/24</formula>
    </cfRule>
  </conditionalFormatting>
  <conditionalFormatting sqref="B30:Q30">
    <cfRule type="expression" dxfId="1395" priority="99">
      <formula>B30&gt;$AG30</formula>
    </cfRule>
  </conditionalFormatting>
  <conditionalFormatting sqref="B15:O15">
    <cfRule type="expression" dxfId="1394" priority="95">
      <formula>B$9&gt;=20/24</formula>
    </cfRule>
    <cfRule type="expression" dxfId="1393" priority="96">
      <formula>AND(B$9&gt;=14/24,B$9&lt;20/24)</formula>
    </cfRule>
    <cfRule type="expression" dxfId="1392" priority="97">
      <formula>AND(B$9&gt;=8/24,B$9&lt;14/24)</formula>
    </cfRule>
    <cfRule type="expression" dxfId="1391" priority="98">
      <formula>B$9&lt;8/24</formula>
    </cfRule>
  </conditionalFormatting>
  <conditionalFormatting sqref="B15:O15">
    <cfRule type="expression" dxfId="1390" priority="94">
      <formula>B15&gt;$AG15</formula>
    </cfRule>
  </conditionalFormatting>
  <conditionalFormatting sqref="B20:O20">
    <cfRule type="expression" dxfId="1389" priority="90">
      <formula>B$9&gt;=20/24</formula>
    </cfRule>
    <cfRule type="expression" dxfId="1388" priority="91">
      <formula>AND(B$9&gt;=14/24,B$9&lt;20/24)</formula>
    </cfRule>
    <cfRule type="expression" dxfId="1387" priority="92">
      <formula>AND(B$9&gt;=8/24,B$9&lt;14/24)</formula>
    </cfRule>
    <cfRule type="expression" dxfId="1386" priority="93">
      <formula>B$9&lt;8/24</formula>
    </cfRule>
  </conditionalFormatting>
  <conditionalFormatting sqref="B20:O20">
    <cfRule type="expression" dxfId="1385" priority="89">
      <formula>B20&gt;$AG20</formula>
    </cfRule>
  </conditionalFormatting>
  <conditionalFormatting sqref="B18:O18">
    <cfRule type="expression" dxfId="1384" priority="85">
      <formula>B$9&gt;=20/24</formula>
    </cfRule>
    <cfRule type="expression" dxfId="1383" priority="86">
      <formula>AND(B$9&gt;=14/24,B$9&lt;20/24)</formula>
    </cfRule>
    <cfRule type="expression" dxfId="1382" priority="87">
      <formula>AND(B$9&gt;=8/24,B$9&lt;14/24)</formula>
    </cfRule>
    <cfRule type="expression" dxfId="1381" priority="88">
      <formula>B$9&lt;8/24</formula>
    </cfRule>
  </conditionalFormatting>
  <conditionalFormatting sqref="B18:O18">
    <cfRule type="expression" dxfId="1380" priority="84">
      <formula>B18&gt;$AG18</formula>
    </cfRule>
  </conditionalFormatting>
  <conditionalFormatting sqref="B11:O11">
    <cfRule type="expression" dxfId="1379" priority="80">
      <formula>B$9&gt;=20/24</formula>
    </cfRule>
    <cfRule type="expression" dxfId="1378" priority="81">
      <formula>AND(B$9&gt;=14/24,B$9&lt;20/24)</formula>
    </cfRule>
    <cfRule type="expression" dxfId="1377" priority="82">
      <formula>AND(B$9&gt;=8/24,B$9&lt;14/24)</formula>
    </cfRule>
    <cfRule type="expression" dxfId="1376" priority="83">
      <formula>B$9&lt;8/24</formula>
    </cfRule>
  </conditionalFormatting>
  <conditionalFormatting sqref="B11:O11">
    <cfRule type="expression" dxfId="1375" priority="79">
      <formula>B11&gt;$AG11</formula>
    </cfRule>
  </conditionalFormatting>
  <conditionalFormatting sqref="B32:K32">
    <cfRule type="expression" dxfId="1374" priority="78">
      <formula>B32&gt;$AG32</formula>
    </cfRule>
  </conditionalFormatting>
  <conditionalFormatting sqref="W12">
    <cfRule type="expression" dxfId="1373" priority="74">
      <formula>W$9&gt;=20/24</formula>
    </cfRule>
    <cfRule type="expression" dxfId="1372" priority="75">
      <formula>AND(W$9&gt;=14/24,W$9&lt;20/24)</formula>
    </cfRule>
    <cfRule type="expression" dxfId="1371" priority="76">
      <formula>AND(W$9&gt;=8/24,W$9&lt;14/24)</formula>
    </cfRule>
    <cfRule type="expression" dxfId="1370" priority="77">
      <formula>W$9&lt;8/24</formula>
    </cfRule>
  </conditionalFormatting>
  <conditionalFormatting sqref="W26:W30">
    <cfRule type="expression" dxfId="1369" priority="70">
      <formula>W$9&gt;=20/24</formula>
    </cfRule>
    <cfRule type="expression" dxfId="1368" priority="71">
      <formula>AND(W$9&gt;=14/24,W$9&lt;20/24)</formula>
    </cfRule>
    <cfRule type="expression" dxfId="1367" priority="72">
      <formula>AND(W$9&gt;=8/24,W$9&lt;14/24)</formula>
    </cfRule>
    <cfRule type="expression" dxfId="1366" priority="73">
      <formula>W$9&lt;8/24</formula>
    </cfRule>
  </conditionalFormatting>
  <conditionalFormatting sqref="W34">
    <cfRule type="expression" dxfId="1365" priority="66">
      <formula>W$9&gt;=20/24</formula>
    </cfRule>
    <cfRule type="expression" dxfId="1364" priority="67">
      <formula>AND(W$9&gt;=14/24,W$9&lt;20/24)</formula>
    </cfRule>
    <cfRule type="expression" dxfId="1363" priority="68">
      <formula>AND(W$9&gt;=8/24,W$9&lt;14/24)</formula>
    </cfRule>
    <cfRule type="expression" dxfId="1362" priority="69">
      <formula>W$9&lt;8/24</formula>
    </cfRule>
  </conditionalFormatting>
  <conditionalFormatting sqref="W13:W14 W16:W17 W21:W31 W19">
    <cfRule type="expression" dxfId="1361" priority="62">
      <formula>W$9&gt;=20/24</formula>
    </cfRule>
    <cfRule type="expression" dxfId="1360" priority="63">
      <formula>AND(W$9&gt;=14/24,W$9&lt;20/24)</formula>
    </cfRule>
    <cfRule type="expression" dxfId="1359" priority="64">
      <formula>AND(W$9&gt;=8/24,W$9&lt;14/24)</formula>
    </cfRule>
    <cfRule type="expression" dxfId="1358" priority="65">
      <formula>W$9&lt;8/24</formula>
    </cfRule>
  </conditionalFormatting>
  <conditionalFormatting sqref="W16:W17 W21:W31 W19 W12:W14 W34">
    <cfRule type="expression" dxfId="1357" priority="61">
      <formula>W12&gt;$AG12</formula>
    </cfRule>
  </conditionalFormatting>
  <conditionalFormatting sqref="W33">
    <cfRule type="expression" dxfId="1356" priority="60">
      <formula>W33&gt;$AG33</formula>
    </cfRule>
  </conditionalFormatting>
  <conditionalFormatting sqref="W33">
    <cfRule type="expression" dxfId="1355" priority="56">
      <formula>W$9&gt;=20/24</formula>
    </cfRule>
    <cfRule type="expression" dxfId="1354" priority="57">
      <formula>AND(W$9&gt;=14/24,W$9&lt;20/24)</formula>
    </cfRule>
    <cfRule type="expression" dxfId="1353" priority="58">
      <formula>AND(W$9&gt;=8/24,W$9&lt;14/24)</formula>
    </cfRule>
    <cfRule type="expression" dxfId="1352" priority="59">
      <formula>W$9&lt;8/24</formula>
    </cfRule>
  </conditionalFormatting>
  <conditionalFormatting sqref="W15">
    <cfRule type="expression" dxfId="1351" priority="52">
      <formula>W$9&gt;=20/24</formula>
    </cfRule>
    <cfRule type="expression" dxfId="1350" priority="53">
      <formula>AND(W$9&gt;=14/24,W$9&lt;20/24)</formula>
    </cfRule>
    <cfRule type="expression" dxfId="1349" priority="54">
      <formula>AND(W$9&gt;=8/24,W$9&lt;14/24)</formula>
    </cfRule>
    <cfRule type="expression" dxfId="1348" priority="55">
      <formula>W$9&lt;8/24</formula>
    </cfRule>
  </conditionalFormatting>
  <conditionalFormatting sqref="W15">
    <cfRule type="expression" dxfId="1347" priority="51">
      <formula>W15&gt;$AG15</formula>
    </cfRule>
  </conditionalFormatting>
  <conditionalFormatting sqref="W20">
    <cfRule type="expression" dxfId="1346" priority="47">
      <formula>W$9&gt;=20/24</formula>
    </cfRule>
    <cfRule type="expression" dxfId="1345" priority="48">
      <formula>AND(W$9&gt;=14/24,W$9&lt;20/24)</formula>
    </cfRule>
    <cfRule type="expression" dxfId="1344" priority="49">
      <formula>AND(W$9&gt;=8/24,W$9&lt;14/24)</formula>
    </cfRule>
    <cfRule type="expression" dxfId="1343" priority="50">
      <formula>W$9&lt;8/24</formula>
    </cfRule>
  </conditionalFormatting>
  <conditionalFormatting sqref="W20">
    <cfRule type="expression" dxfId="1342" priority="46">
      <formula>W20&gt;$AG20</formula>
    </cfRule>
  </conditionalFormatting>
  <conditionalFormatting sqref="W18">
    <cfRule type="expression" dxfId="1341" priority="42">
      <formula>W$9&gt;=20/24</formula>
    </cfRule>
    <cfRule type="expression" dxfId="1340" priority="43">
      <formula>AND(W$9&gt;=14/24,W$9&lt;20/24)</formula>
    </cfRule>
    <cfRule type="expression" dxfId="1339" priority="44">
      <formula>AND(W$9&gt;=8/24,W$9&lt;14/24)</formula>
    </cfRule>
    <cfRule type="expression" dxfId="1338" priority="45">
      <formula>W$9&lt;8/24</formula>
    </cfRule>
  </conditionalFormatting>
  <conditionalFormatting sqref="W18">
    <cfRule type="expression" dxfId="1337" priority="41">
      <formula>W18&gt;$AG18</formula>
    </cfRule>
  </conditionalFormatting>
  <conditionalFormatting sqref="W11">
    <cfRule type="expression" dxfId="1336" priority="37">
      <formula>W$9&gt;=20/24</formula>
    </cfRule>
    <cfRule type="expression" dxfId="1335" priority="38">
      <formula>AND(W$9&gt;=14/24,W$9&lt;20/24)</formula>
    </cfRule>
    <cfRule type="expression" dxfId="1334" priority="39">
      <formula>AND(W$9&gt;=8/24,W$9&lt;14/24)</formula>
    </cfRule>
    <cfRule type="expression" dxfId="1333" priority="40">
      <formula>W$9&lt;8/24</formula>
    </cfRule>
  </conditionalFormatting>
  <conditionalFormatting sqref="W11">
    <cfRule type="expression" dxfId="1332" priority="36">
      <formula>W11&gt;$AG11</formula>
    </cfRule>
  </conditionalFormatting>
  <conditionalFormatting sqref="W32">
    <cfRule type="expression" dxfId="1331" priority="32">
      <formula>W$9&gt;=20/24</formula>
    </cfRule>
    <cfRule type="expression" dxfId="1330" priority="33">
      <formula>AND(W$9&gt;=14/24,W$9&lt;20/24)</formula>
    </cfRule>
    <cfRule type="expression" dxfId="1329" priority="34">
      <formula>AND(W$9&gt;=8/24,W$9&lt;14/24)</formula>
    </cfRule>
    <cfRule type="expression" dxfId="1328" priority="35">
      <formula>W$9&lt;8/24</formula>
    </cfRule>
  </conditionalFormatting>
  <conditionalFormatting sqref="W32">
    <cfRule type="expression" dxfId="1327" priority="31">
      <formula>W32&gt;$AG32</formula>
    </cfRule>
  </conditionalFormatting>
  <conditionalFormatting sqref="W46">
    <cfRule type="expression" dxfId="1326" priority="27">
      <formula>W$9&gt;=20/24</formula>
    </cfRule>
    <cfRule type="expression" dxfId="1325" priority="28">
      <formula>AND(W$9&gt;=14/24,W$9&lt;20/24)</formula>
    </cfRule>
    <cfRule type="expression" dxfId="1324" priority="29">
      <formula>AND(W$9&gt;=8/24,W$9&lt;14/24)</formula>
    </cfRule>
    <cfRule type="expression" dxfId="1323" priority="30">
      <formula>W$9&lt;8/24</formula>
    </cfRule>
  </conditionalFormatting>
  <conditionalFormatting sqref="W47">
    <cfRule type="expression" dxfId="1322" priority="23">
      <formula>W$9&gt;=20/24</formula>
    </cfRule>
    <cfRule type="expression" dxfId="1321" priority="24">
      <formula>AND(W$9&gt;=14/24,W$9&lt;20/24)</formula>
    </cfRule>
    <cfRule type="expression" dxfId="1320" priority="25">
      <formula>AND(W$9&gt;=8/24,W$9&lt;14/24)</formula>
    </cfRule>
    <cfRule type="expression" dxfId="1319" priority="26">
      <formula>W$9&lt;8/24</formula>
    </cfRule>
  </conditionalFormatting>
  <conditionalFormatting sqref="AC19:AF19 AC21:AF31">
    <cfRule type="expression" dxfId="1318" priority="19">
      <formula>AC$9&gt;=20/24</formula>
    </cfRule>
    <cfRule type="expression" dxfId="1317" priority="20">
      <formula>AND(AC$9&gt;=14/24,AC$9&lt;20/24)</formula>
    </cfRule>
    <cfRule type="expression" dxfId="1316" priority="21">
      <formula>AND(AC$9&gt;=8/24,AC$9&lt;14/24)</formula>
    </cfRule>
    <cfRule type="expression" dxfId="1315" priority="22">
      <formula>AC$9&lt;8/24</formula>
    </cfRule>
  </conditionalFormatting>
  <conditionalFormatting sqref="AC12:AF14 AC19:AF19 AC21:AF31 AC16:AF17">
    <cfRule type="expression" dxfId="1314" priority="18">
      <formula>AC12&gt;$AG12</formula>
    </cfRule>
  </conditionalFormatting>
  <conditionalFormatting sqref="AC15:AF15">
    <cfRule type="expression" dxfId="1313" priority="17">
      <formula>AC15&gt;$AG15</formula>
    </cfRule>
  </conditionalFormatting>
  <conditionalFormatting sqref="AC20:AF20">
    <cfRule type="expression" dxfId="1312" priority="16">
      <formula>AC20&gt;$AG20</formula>
    </cfRule>
  </conditionalFormatting>
  <conditionalFormatting sqref="AC18:AF18">
    <cfRule type="expression" dxfId="1311" priority="15">
      <formula>AC18&gt;$AG18</formula>
    </cfRule>
  </conditionalFormatting>
  <conditionalFormatting sqref="AC11:AF11">
    <cfRule type="expression" dxfId="1310" priority="14">
      <formula>AC11&gt;$AG11</formula>
    </cfRule>
  </conditionalFormatting>
  <conditionalFormatting sqref="AC32:AF32">
    <cfRule type="expression" dxfId="1309" priority="10">
      <formula>AC$9&gt;=20/24</formula>
    </cfRule>
    <cfRule type="expression" dxfId="1308" priority="11">
      <formula>AND(AC$9&gt;=14/24,AC$9&lt;20/24)</formula>
    </cfRule>
    <cfRule type="expression" dxfId="1307" priority="12">
      <formula>AND(AC$9&gt;=8/24,AC$9&lt;14/24)</formula>
    </cfRule>
    <cfRule type="expression" dxfId="1306" priority="13">
      <formula>AC$9&lt;8/24</formula>
    </cfRule>
  </conditionalFormatting>
  <conditionalFormatting sqref="AC32:AF32">
    <cfRule type="expression" dxfId="1305" priority="9">
      <formula>AC32&gt;$AG32</formula>
    </cfRule>
  </conditionalFormatting>
  <conditionalFormatting sqref="AC54:AC57">
    <cfRule type="expression" dxfId="1304" priority="5">
      <formula>AC$9&gt;=20/24</formula>
    </cfRule>
    <cfRule type="expression" dxfId="1303" priority="6">
      <formula>AND(AC$9&gt;=14/24,AC$9&lt;20/24)</formula>
    </cfRule>
    <cfRule type="expression" dxfId="1302" priority="7">
      <formula>AND(AC$9&gt;=8/24,AC$9&lt;14/24)</formula>
    </cfRule>
    <cfRule type="expression" dxfId="1301" priority="8">
      <formula>AC$9&lt;8/24</formula>
    </cfRule>
  </conditionalFormatting>
  <conditionalFormatting sqref="AB58:AC64 AD60:AE64">
    <cfRule type="expression" dxfId="1300" priority="1">
      <formula>AB$9&gt;=20/24</formula>
    </cfRule>
    <cfRule type="expression" dxfId="1299" priority="2">
      <formula>AND(AB$9&gt;=14/24,AB$9&lt;20/24)</formula>
    </cfRule>
    <cfRule type="expression" dxfId="1298" priority="3">
      <formula>AND(AB$9&gt;=8/24,AB$9&lt;14/24)</formula>
    </cfRule>
    <cfRule type="expression" dxfId="1297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J46" sqref="J45:J4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27</v>
      </c>
      <c r="D4" s="257">
        <f ca="1">IFERROR(DATE(2021,5,14)+C4,"")</f>
        <v>44357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249.2</v>
      </c>
      <c r="C5" s="32">
        <f t="shared" ref="C5:AF5" si="0">C65</f>
        <v>263.60000000000002</v>
      </c>
      <c r="D5" s="32">
        <f t="shared" si="0"/>
        <v>258.89</v>
      </c>
      <c r="E5" s="32">
        <f t="shared" si="0"/>
        <v>218.60000000000002</v>
      </c>
      <c r="F5" s="32">
        <f t="shared" si="0"/>
        <v>186.01</v>
      </c>
      <c r="G5" s="32">
        <f t="shared" si="0"/>
        <v>205.6</v>
      </c>
      <c r="H5" s="32">
        <f t="shared" si="0"/>
        <v>205.6</v>
      </c>
      <c r="I5" s="32">
        <f t="shared" si="0"/>
        <v>231.6</v>
      </c>
      <c r="J5" s="32">
        <f t="shared" si="0"/>
        <v>276.21000000000004</v>
      </c>
      <c r="K5" s="32">
        <f t="shared" si="0"/>
        <v>277.74</v>
      </c>
      <c r="L5" s="32">
        <f t="shared" si="0"/>
        <v>289.82</v>
      </c>
      <c r="M5" s="32">
        <f t="shared" si="0"/>
        <v>314</v>
      </c>
      <c r="N5" s="32">
        <f t="shared" si="0"/>
        <v>281.88</v>
      </c>
      <c r="O5" s="32">
        <f t="shared" si="0"/>
        <v>350</v>
      </c>
      <c r="P5" s="32">
        <f t="shared" si="0"/>
        <v>303</v>
      </c>
      <c r="Q5" s="32">
        <f t="shared" si="0"/>
        <v>316</v>
      </c>
      <c r="R5" s="32">
        <f t="shared" si="0"/>
        <v>304.3</v>
      </c>
      <c r="S5" s="32">
        <f t="shared" si="0"/>
        <v>330.26</v>
      </c>
      <c r="T5" s="32">
        <f t="shared" si="0"/>
        <v>313.39999999999998</v>
      </c>
      <c r="U5" s="32">
        <f t="shared" si="0"/>
        <v>271.3</v>
      </c>
      <c r="V5" s="32">
        <f t="shared" si="0"/>
        <v>237.7</v>
      </c>
      <c r="W5" s="32">
        <f t="shared" si="0"/>
        <v>229</v>
      </c>
      <c r="X5" s="32">
        <f t="shared" si="0"/>
        <v>237.1</v>
      </c>
      <c r="Y5" s="32">
        <f t="shared" si="0"/>
        <v>290.89999999999998</v>
      </c>
      <c r="Z5" s="32">
        <f t="shared" si="0"/>
        <v>465.4</v>
      </c>
      <c r="AA5" s="32">
        <f t="shared" si="0"/>
        <v>469.29999999999995</v>
      </c>
      <c r="AB5" s="32">
        <f t="shared" si="0"/>
        <v>449.55</v>
      </c>
      <c r="AC5" s="32">
        <f t="shared" si="0"/>
        <v>434.7</v>
      </c>
      <c r="AD5" s="32">
        <f t="shared" si="0"/>
        <v>347.7</v>
      </c>
      <c r="AE5" s="32">
        <f t="shared" si="0"/>
        <v>308.44</v>
      </c>
      <c r="AF5" s="32">
        <f t="shared" si="0"/>
        <v>324.39999999999998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8"/>
      <c r="E6" s="248"/>
      <c r="F6" s="248"/>
      <c r="G6" s="248"/>
      <c r="H6" s="248"/>
      <c r="I6" s="248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1098MW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Load=1000</v>
      </c>
      <c r="B7" s="36">
        <f t="shared" ref="B7:AF7" si="1">B71</f>
        <v>1121.44</v>
      </c>
      <c r="C7" s="36">
        <f t="shared" si="1"/>
        <v>1102.24</v>
      </c>
      <c r="D7" s="36">
        <f t="shared" si="1"/>
        <v>1047.1299999999999</v>
      </c>
      <c r="E7" s="36">
        <f t="shared" si="1"/>
        <v>1029.8400000000001</v>
      </c>
      <c r="F7" s="36">
        <f t="shared" si="1"/>
        <v>1000.25</v>
      </c>
      <c r="G7" s="36">
        <f t="shared" si="1"/>
        <v>1019.84</v>
      </c>
      <c r="H7" s="36">
        <f t="shared" si="1"/>
        <v>1004.74</v>
      </c>
      <c r="I7" s="36">
        <f t="shared" si="1"/>
        <v>1050.04</v>
      </c>
      <c r="J7" s="36">
        <f t="shared" si="1"/>
        <v>1065.55</v>
      </c>
      <c r="K7" s="36">
        <f t="shared" si="1"/>
        <v>1085.08</v>
      </c>
      <c r="L7" s="36">
        <f>L71</f>
        <v>1097.96</v>
      </c>
      <c r="M7" s="36">
        <f t="shared" si="1"/>
        <v>1085.94</v>
      </c>
      <c r="N7" s="36">
        <f t="shared" si="1"/>
        <v>1064.82</v>
      </c>
      <c r="O7" s="36">
        <f t="shared" si="1"/>
        <v>1149.3399999999999</v>
      </c>
      <c r="P7" s="36">
        <f t="shared" si="1"/>
        <v>1144.94</v>
      </c>
      <c r="Q7" s="36">
        <f t="shared" si="1"/>
        <v>1181.74</v>
      </c>
      <c r="R7" s="36">
        <f t="shared" si="1"/>
        <v>1183.54</v>
      </c>
      <c r="S7" s="36">
        <f t="shared" si="1"/>
        <v>1209.8999999999999</v>
      </c>
      <c r="T7" s="36">
        <f t="shared" si="1"/>
        <v>1173.04</v>
      </c>
      <c r="U7" s="36">
        <f t="shared" si="1"/>
        <v>1162.1399999999999</v>
      </c>
      <c r="V7" s="36">
        <f t="shared" si="1"/>
        <v>1127.1400000000001</v>
      </c>
      <c r="W7" s="36">
        <f t="shared" si="1"/>
        <v>1117.24</v>
      </c>
      <c r="X7" s="36">
        <f t="shared" si="1"/>
        <v>1101.8399999999999</v>
      </c>
      <c r="Y7" s="36">
        <f t="shared" si="1"/>
        <v>1144.9399999999998</v>
      </c>
      <c r="Z7" s="36">
        <f t="shared" si="1"/>
        <v>1327.34</v>
      </c>
      <c r="AA7" s="36">
        <f t="shared" si="1"/>
        <v>1345.94</v>
      </c>
      <c r="AB7" s="36">
        <f t="shared" si="1"/>
        <v>1325.4899999999998</v>
      </c>
      <c r="AC7" s="36">
        <f t="shared" si="1"/>
        <v>1320.1399999999999</v>
      </c>
      <c r="AD7" s="36">
        <f t="shared" si="1"/>
        <v>1233.3399999999999</v>
      </c>
      <c r="AE7" s="36">
        <f t="shared" si="1"/>
        <v>1169.48</v>
      </c>
      <c r="AF7" s="36">
        <f t="shared" si="1"/>
        <v>1159.24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56.9</v>
      </c>
      <c r="C12" s="48">
        <v>55.7</v>
      </c>
      <c r="D12" s="48">
        <v>55.7</v>
      </c>
      <c r="E12" s="48">
        <v>56.3</v>
      </c>
      <c r="F12" s="48">
        <v>56.3</v>
      </c>
      <c r="G12" s="48">
        <v>56.3</v>
      </c>
      <c r="H12" s="48">
        <v>56.3</v>
      </c>
      <c r="I12" s="48">
        <v>56.3</v>
      </c>
      <c r="J12" s="48">
        <v>56.3</v>
      </c>
      <c r="K12" s="48">
        <v>56.3</v>
      </c>
      <c r="L12" s="49">
        <v>60</v>
      </c>
      <c r="M12" s="49">
        <v>62.2</v>
      </c>
      <c r="N12" s="49">
        <v>62.5</v>
      </c>
      <c r="O12" s="49">
        <v>62</v>
      </c>
      <c r="P12" s="49">
        <v>60</v>
      </c>
      <c r="Q12" s="48">
        <v>60</v>
      </c>
      <c r="R12" s="48">
        <v>59.3</v>
      </c>
      <c r="S12" s="48">
        <v>62.3</v>
      </c>
      <c r="T12" s="48">
        <v>60.7</v>
      </c>
      <c r="U12" s="48">
        <v>62.3</v>
      </c>
      <c r="V12" s="48">
        <v>60.9</v>
      </c>
      <c r="W12" s="48">
        <v>60.9</v>
      </c>
      <c r="X12" s="48">
        <v>61.1</v>
      </c>
      <c r="Y12" s="48">
        <v>60.8</v>
      </c>
      <c r="Z12" s="48">
        <v>62.5</v>
      </c>
      <c r="AA12" s="48">
        <v>62.3</v>
      </c>
      <c r="AB12" s="48">
        <v>61.7</v>
      </c>
      <c r="AC12" s="48">
        <v>61.6</v>
      </c>
      <c r="AD12" s="48">
        <v>59.5</v>
      </c>
      <c r="AE12" s="48">
        <v>56.7</v>
      </c>
      <c r="AF12" s="48">
        <v>55.3</v>
      </c>
      <c r="AG12" s="51">
        <v>60</v>
      </c>
      <c r="AH12" s="52">
        <f>MAX(B12:AF12)</f>
        <v>62.5</v>
      </c>
      <c r="AI12" s="53">
        <f>MIN(B12:AF12)</f>
        <v>55.3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45.1</v>
      </c>
      <c r="C14" s="56">
        <v>45.2</v>
      </c>
      <c r="D14" s="56">
        <v>45.2</v>
      </c>
      <c r="E14" s="56">
        <v>46</v>
      </c>
      <c r="F14" s="56">
        <v>46</v>
      </c>
      <c r="G14" s="56">
        <v>46</v>
      </c>
      <c r="H14" s="56">
        <v>46</v>
      </c>
      <c r="I14" s="56">
        <v>46</v>
      </c>
      <c r="J14" s="56">
        <v>46</v>
      </c>
      <c r="K14" s="56">
        <v>46</v>
      </c>
      <c r="L14" s="49">
        <v>45.7</v>
      </c>
      <c r="M14" s="49">
        <v>45.7</v>
      </c>
      <c r="N14" s="49">
        <v>45.8</v>
      </c>
      <c r="O14" s="49">
        <v>45.7</v>
      </c>
      <c r="P14" s="49">
        <v>45.7</v>
      </c>
      <c r="Q14" s="49">
        <v>45.7</v>
      </c>
      <c r="R14" s="49">
        <v>45.8</v>
      </c>
      <c r="S14" s="49">
        <v>45.7</v>
      </c>
      <c r="T14" s="49">
        <v>45.7</v>
      </c>
      <c r="U14" s="49">
        <v>46</v>
      </c>
      <c r="V14" s="49">
        <v>45.5</v>
      </c>
      <c r="W14" s="49">
        <v>45.2</v>
      </c>
      <c r="X14" s="49">
        <v>46</v>
      </c>
      <c r="Y14" s="49">
        <v>44.9</v>
      </c>
      <c r="Z14" s="49">
        <v>45.7</v>
      </c>
      <c r="AA14" s="56">
        <v>45.9</v>
      </c>
      <c r="AB14" s="56">
        <v>45.9</v>
      </c>
      <c r="AC14" s="56">
        <v>45.6</v>
      </c>
      <c r="AD14" s="56">
        <v>45.2</v>
      </c>
      <c r="AE14" s="56">
        <v>45.2</v>
      </c>
      <c r="AF14" s="56">
        <v>46.1</v>
      </c>
      <c r="AG14" s="59">
        <v>45</v>
      </c>
      <c r="AH14" s="52">
        <f t="shared" si="2"/>
        <v>46.1</v>
      </c>
      <c r="AI14" s="53">
        <f t="shared" si="3"/>
        <v>44.9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24</v>
      </c>
      <c r="C15" s="56">
        <v>24</v>
      </c>
      <c r="D15" s="56">
        <v>24</v>
      </c>
      <c r="E15" s="56">
        <v>24</v>
      </c>
      <c r="F15" s="56">
        <v>24</v>
      </c>
      <c r="G15" s="56">
        <v>24</v>
      </c>
      <c r="H15" s="56">
        <v>0</v>
      </c>
      <c r="I15" s="56">
        <v>28</v>
      </c>
      <c r="J15" s="56">
        <v>28</v>
      </c>
      <c r="K15" s="56">
        <v>28</v>
      </c>
      <c r="L15" s="49">
        <v>28</v>
      </c>
      <c r="M15" s="49">
        <v>28</v>
      </c>
      <c r="N15" s="49">
        <v>28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28</v>
      </c>
      <c r="U15" s="49">
        <v>28</v>
      </c>
      <c r="V15" s="49">
        <v>25</v>
      </c>
      <c r="W15" s="49">
        <v>25</v>
      </c>
      <c r="X15" s="49">
        <v>25</v>
      </c>
      <c r="Y15" s="49">
        <v>25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12</v>
      </c>
      <c r="AA16" s="56">
        <v>12</v>
      </c>
      <c r="AB16" s="56">
        <v>12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12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11.1</v>
      </c>
      <c r="C20" s="48">
        <v>11.1</v>
      </c>
      <c r="D20" s="48">
        <v>11.1</v>
      </c>
      <c r="E20" s="48">
        <v>11.1</v>
      </c>
      <c r="F20" s="48">
        <v>11.1</v>
      </c>
      <c r="G20" s="48">
        <v>11.1</v>
      </c>
      <c r="H20" s="48">
        <v>11.1</v>
      </c>
      <c r="I20" s="48">
        <v>11.1</v>
      </c>
      <c r="J20" s="48">
        <v>11.1</v>
      </c>
      <c r="K20" s="48">
        <v>11.1</v>
      </c>
      <c r="L20" s="49">
        <v>11.1</v>
      </c>
      <c r="M20" s="49">
        <v>0</v>
      </c>
      <c r="N20" s="49">
        <v>11.1</v>
      </c>
      <c r="O20" s="49">
        <v>11.1</v>
      </c>
      <c r="P20" s="49">
        <v>11.1</v>
      </c>
      <c r="Q20" s="49">
        <v>11.1</v>
      </c>
      <c r="R20" s="49">
        <v>11.1</v>
      </c>
      <c r="S20" s="49">
        <v>11.1</v>
      </c>
      <c r="T20" s="49">
        <v>11.1</v>
      </c>
      <c r="U20" s="49">
        <v>11.1</v>
      </c>
      <c r="V20" s="49">
        <v>11.1</v>
      </c>
      <c r="W20" s="49">
        <v>11.1</v>
      </c>
      <c r="X20" s="49">
        <v>11.1</v>
      </c>
      <c r="Y20" s="49">
        <v>11.1</v>
      </c>
      <c r="Z20" s="49">
        <v>11.1</v>
      </c>
      <c r="AA20" s="48">
        <v>11.1</v>
      </c>
      <c r="AB20" s="48">
        <v>11.1</v>
      </c>
      <c r="AC20" s="48">
        <v>11.1</v>
      </c>
      <c r="AD20" s="48">
        <v>11.1</v>
      </c>
      <c r="AE20" s="48">
        <v>11.1</v>
      </c>
      <c r="AF20" s="48">
        <v>11.1</v>
      </c>
      <c r="AG20" s="234">
        <v>22.2</v>
      </c>
      <c r="AH20" s="52">
        <f t="shared" si="2"/>
        <v>11.1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22</v>
      </c>
      <c r="C23" s="56">
        <v>22</v>
      </c>
      <c r="D23" s="56">
        <v>22</v>
      </c>
      <c r="E23" s="56">
        <v>22</v>
      </c>
      <c r="F23" s="56">
        <v>0</v>
      </c>
      <c r="G23" s="56">
        <v>0</v>
      </c>
      <c r="H23" s="56">
        <v>0</v>
      </c>
      <c r="I23" s="56">
        <v>22</v>
      </c>
      <c r="J23" s="56">
        <v>22</v>
      </c>
      <c r="K23" s="56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22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56">
        <v>12</v>
      </c>
      <c r="M24" s="56">
        <v>12</v>
      </c>
      <c r="N24" s="56">
        <v>12</v>
      </c>
      <c r="O24" s="49">
        <v>12</v>
      </c>
      <c r="P24" s="49">
        <v>12</v>
      </c>
      <c r="Q24" s="49">
        <v>12</v>
      </c>
      <c r="R24" s="49">
        <v>12</v>
      </c>
      <c r="S24" s="49">
        <v>12</v>
      </c>
      <c r="T24" s="49">
        <v>12</v>
      </c>
      <c r="U24" s="49">
        <v>12</v>
      </c>
      <c r="V24" s="49">
        <v>12</v>
      </c>
      <c r="W24" s="49">
        <v>12</v>
      </c>
      <c r="X24" s="49">
        <v>12</v>
      </c>
      <c r="Y24" s="49">
        <v>12</v>
      </c>
      <c r="Z24" s="49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22</v>
      </c>
      <c r="AH24" s="52">
        <f t="shared" si="2"/>
        <v>12</v>
      </c>
      <c r="AI24" s="53">
        <f t="shared" si="3"/>
        <v>12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7.9</v>
      </c>
      <c r="C25" s="49">
        <v>7.9</v>
      </c>
      <c r="D25" s="49">
        <v>7.9</v>
      </c>
      <c r="E25" s="49">
        <v>7.9</v>
      </c>
      <c r="F25" s="49">
        <v>7.9</v>
      </c>
      <c r="G25" s="49">
        <v>7.9</v>
      </c>
      <c r="H25" s="49">
        <v>7.9</v>
      </c>
      <c r="I25" s="49">
        <v>7.9</v>
      </c>
      <c r="J25" s="49">
        <v>7.9</v>
      </c>
      <c r="K25" s="49">
        <v>7.9</v>
      </c>
      <c r="L25" s="56">
        <v>7.9</v>
      </c>
      <c r="M25" s="56">
        <v>7.9</v>
      </c>
      <c r="N25" s="56">
        <v>7.9</v>
      </c>
      <c r="O25" s="49">
        <v>7.9</v>
      </c>
      <c r="P25" s="49">
        <v>7.9</v>
      </c>
      <c r="Q25" s="49">
        <v>7.9</v>
      </c>
      <c r="R25" s="49">
        <v>7.9</v>
      </c>
      <c r="S25" s="49">
        <v>7.9</v>
      </c>
      <c r="T25" s="49">
        <v>7.9</v>
      </c>
      <c r="U25" s="49">
        <v>7.9</v>
      </c>
      <c r="V25" s="49">
        <v>7.9</v>
      </c>
      <c r="W25" s="49">
        <v>7.9</v>
      </c>
      <c r="X25" s="49">
        <v>7.9</v>
      </c>
      <c r="Y25" s="49">
        <v>7.9</v>
      </c>
      <c r="Z25" s="49">
        <v>7.9</v>
      </c>
      <c r="AA25" s="49">
        <v>7.9</v>
      </c>
      <c r="AB25" s="49">
        <v>7.9</v>
      </c>
      <c r="AC25" s="49">
        <v>7.9</v>
      </c>
      <c r="AD25" s="49">
        <v>7.9</v>
      </c>
      <c r="AE25" s="49">
        <v>7.9</v>
      </c>
      <c r="AF25" s="49">
        <v>7.9</v>
      </c>
      <c r="AG25" s="59">
        <v>14.9</v>
      </c>
      <c r="AH25" s="52">
        <f t="shared" si="2"/>
        <v>7.9</v>
      </c>
      <c r="AI25" s="53">
        <f t="shared" si="3"/>
        <v>7.9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9</v>
      </c>
      <c r="C26" s="49">
        <v>9</v>
      </c>
      <c r="D26" s="49">
        <v>9</v>
      </c>
      <c r="E26" s="49">
        <v>9</v>
      </c>
      <c r="F26" s="49">
        <v>9</v>
      </c>
      <c r="G26" s="49">
        <v>9</v>
      </c>
      <c r="H26" s="49">
        <v>9</v>
      </c>
      <c r="I26" s="49">
        <v>9</v>
      </c>
      <c r="J26" s="49">
        <v>9</v>
      </c>
      <c r="K26" s="49">
        <v>9</v>
      </c>
      <c r="L26" s="56">
        <v>9</v>
      </c>
      <c r="M26" s="56">
        <v>9</v>
      </c>
      <c r="N26" s="56">
        <v>9</v>
      </c>
      <c r="O26" s="49">
        <v>9</v>
      </c>
      <c r="P26" s="49">
        <v>9</v>
      </c>
      <c r="Q26" s="49">
        <v>9</v>
      </c>
      <c r="R26" s="49">
        <v>9</v>
      </c>
      <c r="S26" s="49">
        <v>9</v>
      </c>
      <c r="T26" s="49">
        <v>9</v>
      </c>
      <c r="U26" s="49">
        <v>9</v>
      </c>
      <c r="V26" s="49">
        <v>9</v>
      </c>
      <c r="W26" s="49">
        <v>9</v>
      </c>
      <c r="X26" s="49">
        <v>9</v>
      </c>
      <c r="Y26" s="49">
        <v>9</v>
      </c>
      <c r="Z26" s="49">
        <v>9</v>
      </c>
      <c r="AA26" s="49">
        <v>9</v>
      </c>
      <c r="AB26" s="49">
        <v>9</v>
      </c>
      <c r="AC26" s="49">
        <v>9</v>
      </c>
      <c r="AD26" s="49">
        <v>9</v>
      </c>
      <c r="AE26" s="49">
        <v>9</v>
      </c>
      <c r="AF26" s="49">
        <v>9</v>
      </c>
      <c r="AG26" s="59">
        <v>13.6</v>
      </c>
      <c r="AH26" s="52">
        <f t="shared" si="2"/>
        <v>9</v>
      </c>
      <c r="AI26" s="53">
        <f t="shared" si="3"/>
        <v>9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4</v>
      </c>
      <c r="C28" s="49">
        <v>4</v>
      </c>
      <c r="D28" s="49">
        <v>4</v>
      </c>
      <c r="E28" s="49">
        <v>4</v>
      </c>
      <c r="F28" s="49">
        <v>4</v>
      </c>
      <c r="G28" s="49">
        <v>4</v>
      </c>
      <c r="H28" s="49">
        <v>4</v>
      </c>
      <c r="I28" s="49">
        <v>4</v>
      </c>
      <c r="J28" s="49">
        <v>4</v>
      </c>
      <c r="K28" s="49">
        <v>4</v>
      </c>
      <c r="L28" s="56">
        <v>4</v>
      </c>
      <c r="M28" s="56">
        <v>4</v>
      </c>
      <c r="N28" s="56">
        <v>0</v>
      </c>
      <c r="O28" s="49">
        <v>0</v>
      </c>
      <c r="P28" s="49">
        <v>0</v>
      </c>
      <c r="Q28" s="49">
        <v>0</v>
      </c>
      <c r="R28" s="49">
        <v>8</v>
      </c>
      <c r="S28" s="49">
        <v>8</v>
      </c>
      <c r="T28" s="49">
        <v>8</v>
      </c>
      <c r="U28" s="49">
        <v>4</v>
      </c>
      <c r="V28" s="49">
        <v>4</v>
      </c>
      <c r="W28" s="49">
        <v>4</v>
      </c>
      <c r="X28" s="49">
        <v>4</v>
      </c>
      <c r="Y28" s="49">
        <v>4</v>
      </c>
      <c r="Z28" s="49">
        <v>4</v>
      </c>
      <c r="AA28" s="49">
        <v>4</v>
      </c>
      <c r="AB28" s="49">
        <v>4</v>
      </c>
      <c r="AC28" s="49">
        <v>4</v>
      </c>
      <c r="AD28" s="49">
        <v>8</v>
      </c>
      <c r="AE28" s="49">
        <v>8</v>
      </c>
      <c r="AF28" s="49">
        <v>8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6.5</v>
      </c>
      <c r="C29" s="56">
        <v>6.5</v>
      </c>
      <c r="D29" s="56">
        <v>6.5</v>
      </c>
      <c r="E29" s="56">
        <v>6.5</v>
      </c>
      <c r="F29" s="56">
        <v>6.5</v>
      </c>
      <c r="G29" s="56">
        <v>6.5</v>
      </c>
      <c r="H29" s="56">
        <v>6.5</v>
      </c>
      <c r="I29" s="56">
        <v>6.5</v>
      </c>
      <c r="J29" s="56">
        <v>6.5</v>
      </c>
      <c r="K29" s="56">
        <v>6.5</v>
      </c>
      <c r="L29" s="56">
        <v>6.5</v>
      </c>
      <c r="M29" s="56">
        <v>6.5</v>
      </c>
      <c r="N29" s="56">
        <v>6.5</v>
      </c>
      <c r="O29" s="56">
        <v>6.5</v>
      </c>
      <c r="P29" s="49">
        <v>6.5</v>
      </c>
      <c r="Q29" s="49">
        <v>6.5</v>
      </c>
      <c r="R29" s="49">
        <v>6.5</v>
      </c>
      <c r="S29" s="49">
        <v>6.5</v>
      </c>
      <c r="T29" s="49">
        <v>6.5</v>
      </c>
      <c r="U29" s="49">
        <v>6.5</v>
      </c>
      <c r="V29" s="49">
        <v>6.5</v>
      </c>
      <c r="W29" s="49">
        <v>6.5</v>
      </c>
      <c r="X29" s="49">
        <v>6.5</v>
      </c>
      <c r="Y29" s="49">
        <v>6.5</v>
      </c>
      <c r="Z29" s="49">
        <v>6.5</v>
      </c>
      <c r="AA29" s="49">
        <v>6.5</v>
      </c>
      <c r="AB29" s="49">
        <v>6.5</v>
      </c>
      <c r="AC29" s="49">
        <v>6.5</v>
      </c>
      <c r="AD29" s="49">
        <v>6.5</v>
      </c>
      <c r="AE29" s="49">
        <v>6.5</v>
      </c>
      <c r="AF29" s="49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6">
        <v>0</v>
      </c>
      <c r="M30" s="56">
        <v>0</v>
      </c>
      <c r="N30" s="56">
        <v>0</v>
      </c>
      <c r="O30" s="56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56">
        <v>0</v>
      </c>
      <c r="M31" s="56">
        <v>0</v>
      </c>
      <c r="N31" s="56">
        <v>0</v>
      </c>
      <c r="O31" s="56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5</v>
      </c>
      <c r="Y31" s="49">
        <v>9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9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56">
        <v>0</v>
      </c>
      <c r="M32" s="56">
        <v>0</v>
      </c>
      <c r="N32" s="56">
        <v>0</v>
      </c>
      <c r="O32" s="56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161.80000000000001</v>
      </c>
      <c r="C34" s="56">
        <v>161.80000000000001</v>
      </c>
      <c r="D34" s="56">
        <v>160.1</v>
      </c>
      <c r="E34" s="56">
        <v>161.4</v>
      </c>
      <c r="F34" s="56">
        <v>161.30000000000001</v>
      </c>
      <c r="G34" s="56">
        <v>161.30000000000001</v>
      </c>
      <c r="H34" s="56">
        <v>160.4</v>
      </c>
      <c r="I34" s="56">
        <v>159.5</v>
      </c>
      <c r="J34" s="56">
        <v>157.80000000000001</v>
      </c>
      <c r="K34" s="56">
        <v>149.19999999999999</v>
      </c>
      <c r="L34" s="67">
        <v>155.30000000000001</v>
      </c>
      <c r="M34" s="67">
        <v>160.1</v>
      </c>
      <c r="N34" s="67">
        <v>159.69999999999999</v>
      </c>
      <c r="O34" s="67">
        <v>156.9</v>
      </c>
      <c r="P34" s="67">
        <v>155.9</v>
      </c>
      <c r="Q34" s="67">
        <v>161.30000000000001</v>
      </c>
      <c r="R34" s="67">
        <v>161.19999999999999</v>
      </c>
      <c r="S34" s="67">
        <v>161</v>
      </c>
      <c r="T34" s="67">
        <v>161.69999999999999</v>
      </c>
      <c r="U34" s="67">
        <v>149.5</v>
      </c>
      <c r="V34" s="67">
        <v>149.5</v>
      </c>
      <c r="W34" s="67">
        <v>160.6</v>
      </c>
      <c r="X34" s="67">
        <v>160.19999999999999</v>
      </c>
      <c r="Y34" s="67">
        <v>159.19999999999999</v>
      </c>
      <c r="Z34" s="67">
        <v>142.30000000000001</v>
      </c>
      <c r="AA34" s="67">
        <v>146</v>
      </c>
      <c r="AB34" s="67">
        <v>147.19999999999999</v>
      </c>
      <c r="AC34" s="67">
        <v>152.30000000000001</v>
      </c>
      <c r="AD34" s="67">
        <v>161.80000000000001</v>
      </c>
      <c r="AE34" s="56">
        <v>162.30000000000001</v>
      </c>
      <c r="AF34" s="56">
        <v>162.6</v>
      </c>
      <c r="AG34" s="59">
        <v>240</v>
      </c>
      <c r="AH34" s="52">
        <f t="shared" si="2"/>
        <v>162.6</v>
      </c>
      <c r="AI34" s="53">
        <f t="shared" si="3"/>
        <v>142.30000000000001</v>
      </c>
      <c r="AK34" s="54"/>
    </row>
    <row r="35" spans="1:41" ht="15.75" thickBot="1" x14ac:dyDescent="0.3">
      <c r="A35" s="239" t="s">
        <v>37</v>
      </c>
      <c r="B35" s="69">
        <f t="shared" ref="B35:AF35" si="4">SUM(B11:B33)</f>
        <v>473.79999999999995</v>
      </c>
      <c r="C35" s="69">
        <f t="shared" si="4"/>
        <v>472.7</v>
      </c>
      <c r="D35" s="69">
        <f t="shared" si="4"/>
        <v>472.7</v>
      </c>
      <c r="E35" s="69">
        <f t="shared" si="4"/>
        <v>474.1</v>
      </c>
      <c r="F35" s="69">
        <f t="shared" si="4"/>
        <v>452.1</v>
      </c>
      <c r="G35" s="69">
        <f t="shared" si="4"/>
        <v>452.1</v>
      </c>
      <c r="H35" s="69">
        <f t="shared" si="4"/>
        <v>428.1</v>
      </c>
      <c r="I35" s="69">
        <f t="shared" si="4"/>
        <v>478.09999999999997</v>
      </c>
      <c r="J35" s="69">
        <f t="shared" si="4"/>
        <v>478.09999999999997</v>
      </c>
      <c r="K35" s="69">
        <f t="shared" si="4"/>
        <v>478.09999999999997</v>
      </c>
      <c r="L35" s="69">
        <f t="shared" si="4"/>
        <v>481.49999999999994</v>
      </c>
      <c r="M35" s="69">
        <f t="shared" si="4"/>
        <v>472.6</v>
      </c>
      <c r="N35" s="69">
        <f t="shared" si="4"/>
        <v>480.09999999999997</v>
      </c>
      <c r="O35" s="69">
        <f t="shared" si="4"/>
        <v>479.49999999999994</v>
      </c>
      <c r="P35" s="69">
        <f t="shared" si="4"/>
        <v>477.49999999999994</v>
      </c>
      <c r="Q35" s="69">
        <f t="shared" si="4"/>
        <v>477.49999999999994</v>
      </c>
      <c r="R35" s="69">
        <f t="shared" si="4"/>
        <v>484.9</v>
      </c>
      <c r="S35" s="69">
        <f t="shared" si="4"/>
        <v>487.79999999999995</v>
      </c>
      <c r="T35" s="69">
        <f t="shared" si="4"/>
        <v>486.2</v>
      </c>
      <c r="U35" s="69">
        <f t="shared" si="4"/>
        <v>484.09999999999997</v>
      </c>
      <c r="V35" s="69">
        <f t="shared" si="4"/>
        <v>479.2</v>
      </c>
      <c r="W35" s="69">
        <f t="shared" si="4"/>
        <v>478.9</v>
      </c>
      <c r="X35" s="69">
        <f t="shared" si="4"/>
        <v>484.9</v>
      </c>
      <c r="Y35" s="69">
        <f t="shared" si="4"/>
        <v>487.49999999999994</v>
      </c>
      <c r="Z35" s="69">
        <f t="shared" si="4"/>
        <v>468</v>
      </c>
      <c r="AA35" s="69">
        <f t="shared" si="4"/>
        <v>468</v>
      </c>
      <c r="AB35" s="69">
        <f t="shared" si="4"/>
        <v>467.4</v>
      </c>
      <c r="AC35" s="69">
        <f t="shared" si="4"/>
        <v>479.99999999999994</v>
      </c>
      <c r="AD35" s="69">
        <f t="shared" si="4"/>
        <v>481.49999999999994</v>
      </c>
      <c r="AE35" s="69">
        <f t="shared" si="4"/>
        <v>478.7</v>
      </c>
      <c r="AF35" s="69">
        <f t="shared" si="4"/>
        <v>478.2</v>
      </c>
      <c r="AG35" s="59">
        <f>SUM(AG11:AG34)</f>
        <v>1287.4000000000001</v>
      </c>
      <c r="AH35" s="52">
        <f t="shared" si="2"/>
        <v>487.79999999999995</v>
      </c>
      <c r="AI35" s="53">
        <f t="shared" si="3"/>
        <v>428.1</v>
      </c>
      <c r="AK35" s="54"/>
    </row>
    <row r="36" spans="1:41" x14ac:dyDescent="0.25">
      <c r="A36" s="55" t="s">
        <v>38</v>
      </c>
      <c r="B36" s="56">
        <v>140</v>
      </c>
      <c r="C36" s="56">
        <v>139.4</v>
      </c>
      <c r="D36" s="56">
        <v>139.4</v>
      </c>
      <c r="E36" s="56">
        <v>139.4</v>
      </c>
      <c r="F36" s="56">
        <v>139.4</v>
      </c>
      <c r="G36" s="56">
        <v>139.4</v>
      </c>
      <c r="H36" s="56">
        <v>139.4</v>
      </c>
      <c r="I36" s="56">
        <v>139.4</v>
      </c>
      <c r="J36" s="56">
        <v>139.4</v>
      </c>
      <c r="K36" s="56">
        <v>139.4</v>
      </c>
      <c r="L36" s="49">
        <v>137.6</v>
      </c>
      <c r="M36" s="49">
        <v>138.9</v>
      </c>
      <c r="N36" s="49">
        <v>139.1</v>
      </c>
      <c r="O36" s="49">
        <v>138.1</v>
      </c>
      <c r="P36" s="49">
        <v>137.80000000000001</v>
      </c>
      <c r="Q36" s="49">
        <v>133.80000000000001</v>
      </c>
      <c r="R36" s="49">
        <v>134.5</v>
      </c>
      <c r="S36" s="49">
        <v>134.1</v>
      </c>
      <c r="T36" s="49">
        <v>134.4</v>
      </c>
      <c r="U36" s="49">
        <v>137.4</v>
      </c>
      <c r="V36" s="49">
        <v>138</v>
      </c>
      <c r="W36" s="49">
        <v>137.30000000000001</v>
      </c>
      <c r="X36" s="49">
        <v>137.5</v>
      </c>
      <c r="Y36" s="49">
        <v>137.5</v>
      </c>
      <c r="Z36" s="49">
        <v>137.30000000000001</v>
      </c>
      <c r="AA36" s="48">
        <v>137.5</v>
      </c>
      <c r="AB36" s="48">
        <v>137.1</v>
      </c>
      <c r="AC36" s="48">
        <v>136.30000000000001</v>
      </c>
      <c r="AD36" s="48">
        <v>135</v>
      </c>
      <c r="AE36" s="48">
        <v>134.80000000000001</v>
      </c>
      <c r="AF36" s="48">
        <v>134.69999999999999</v>
      </c>
      <c r="AG36" s="57">
        <v>144</v>
      </c>
      <c r="AH36" s="52">
        <f t="shared" si="2"/>
        <v>140</v>
      </c>
      <c r="AI36" s="53">
        <f t="shared" si="3"/>
        <v>133.80000000000001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59.4</v>
      </c>
      <c r="C38" s="56">
        <v>59</v>
      </c>
      <c r="D38" s="56">
        <v>59</v>
      </c>
      <c r="E38" s="56">
        <v>59</v>
      </c>
      <c r="F38" s="56">
        <v>59</v>
      </c>
      <c r="G38" s="56">
        <v>59</v>
      </c>
      <c r="H38" s="56">
        <v>59</v>
      </c>
      <c r="I38" s="56">
        <v>59</v>
      </c>
      <c r="J38" s="56">
        <v>59</v>
      </c>
      <c r="K38" s="56">
        <v>59</v>
      </c>
      <c r="L38" s="70">
        <v>57.8</v>
      </c>
      <c r="M38" s="70">
        <v>57.9</v>
      </c>
      <c r="N38" s="70">
        <v>57.9</v>
      </c>
      <c r="O38" s="70">
        <v>58.2</v>
      </c>
      <c r="P38" s="70">
        <v>57.8</v>
      </c>
      <c r="Q38" s="70">
        <v>57.9</v>
      </c>
      <c r="R38" s="70">
        <v>58.8</v>
      </c>
      <c r="S38" s="70">
        <v>58.6</v>
      </c>
      <c r="T38" s="70">
        <v>58.8</v>
      </c>
      <c r="U38" s="70">
        <v>58.5</v>
      </c>
      <c r="V38" s="70">
        <v>58.5</v>
      </c>
      <c r="W38" s="70">
        <v>58.6</v>
      </c>
      <c r="X38" s="70">
        <v>58.5</v>
      </c>
      <c r="Y38" s="70">
        <v>58.6</v>
      </c>
      <c r="Z38" s="70">
        <v>58.4</v>
      </c>
      <c r="AA38" s="56">
        <v>58.4</v>
      </c>
      <c r="AB38" s="56">
        <v>58.3</v>
      </c>
      <c r="AC38" s="56">
        <v>58.5</v>
      </c>
      <c r="AD38" s="56">
        <v>58.5</v>
      </c>
      <c r="AE38" s="56">
        <v>58.4</v>
      </c>
      <c r="AF38" s="56">
        <v>58.6</v>
      </c>
      <c r="AG38" s="59">
        <v>69</v>
      </c>
      <c r="AH38" s="52">
        <f t="shared" si="2"/>
        <v>59.4</v>
      </c>
      <c r="AI38" s="53">
        <f t="shared" si="3"/>
        <v>57.8</v>
      </c>
      <c r="AK38" s="54"/>
    </row>
    <row r="39" spans="1:41" x14ac:dyDescent="0.25">
      <c r="A39" s="58" t="s">
        <v>41</v>
      </c>
      <c r="B39" s="56">
        <v>28.5</v>
      </c>
      <c r="C39" s="56">
        <v>28.5</v>
      </c>
      <c r="D39" s="56">
        <v>28.5</v>
      </c>
      <c r="E39" s="56">
        <v>28.5</v>
      </c>
      <c r="F39" s="56">
        <v>28.5</v>
      </c>
      <c r="G39" s="56">
        <v>28.5</v>
      </c>
      <c r="H39" s="56">
        <v>28.5</v>
      </c>
      <c r="I39" s="56">
        <v>28.5</v>
      </c>
      <c r="J39" s="56">
        <v>28.5</v>
      </c>
      <c r="K39" s="56">
        <v>28.5</v>
      </c>
      <c r="L39" s="70">
        <v>28.6</v>
      </c>
      <c r="M39" s="70">
        <v>28.5</v>
      </c>
      <c r="N39" s="70">
        <v>28.2</v>
      </c>
      <c r="O39" s="70">
        <v>28.3</v>
      </c>
      <c r="P39" s="70">
        <v>29.5</v>
      </c>
      <c r="Q39" s="70">
        <v>29.6</v>
      </c>
      <c r="R39" s="70">
        <v>28.5</v>
      </c>
      <c r="S39" s="70">
        <v>28.5</v>
      </c>
      <c r="T39" s="70">
        <v>28.2</v>
      </c>
      <c r="U39" s="70">
        <v>28.2</v>
      </c>
      <c r="V39" s="70">
        <v>28.5</v>
      </c>
      <c r="W39" s="70">
        <v>28.5</v>
      </c>
      <c r="X39" s="70">
        <v>28.5</v>
      </c>
      <c r="Y39" s="70">
        <v>28.2</v>
      </c>
      <c r="Z39" s="70">
        <v>28.2</v>
      </c>
      <c r="AA39" s="56">
        <v>28.2</v>
      </c>
      <c r="AB39" s="56">
        <v>28.3</v>
      </c>
      <c r="AC39" s="56">
        <v>28.2</v>
      </c>
      <c r="AD39" s="56">
        <v>28.2</v>
      </c>
      <c r="AE39" s="56">
        <v>28.2</v>
      </c>
      <c r="AF39" s="56">
        <v>28.2</v>
      </c>
      <c r="AG39" s="59">
        <v>60</v>
      </c>
      <c r="AH39" s="52">
        <f t="shared" si="2"/>
        <v>29.6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28.9</v>
      </c>
      <c r="C40" s="56">
        <v>28.9</v>
      </c>
      <c r="D40" s="56">
        <v>28.9</v>
      </c>
      <c r="E40" s="56">
        <v>28.9</v>
      </c>
      <c r="F40" s="56">
        <v>28.9</v>
      </c>
      <c r="G40" s="56">
        <v>28.9</v>
      </c>
      <c r="H40" s="56">
        <v>28.9</v>
      </c>
      <c r="I40" s="56">
        <v>28.9</v>
      </c>
      <c r="J40" s="56">
        <v>28.9</v>
      </c>
      <c r="K40" s="56">
        <v>28.9</v>
      </c>
      <c r="L40" s="49">
        <v>30</v>
      </c>
      <c r="M40" s="49">
        <v>29.6</v>
      </c>
      <c r="N40" s="49">
        <v>0</v>
      </c>
      <c r="O40" s="49">
        <v>0</v>
      </c>
      <c r="P40" s="49">
        <v>28.8</v>
      </c>
      <c r="Q40" s="49">
        <v>28.8</v>
      </c>
      <c r="R40" s="49">
        <v>28.8</v>
      </c>
      <c r="S40" s="49">
        <v>28.8</v>
      </c>
      <c r="T40" s="49">
        <v>28.8</v>
      </c>
      <c r="U40" s="49">
        <v>28.8</v>
      </c>
      <c r="V40" s="70">
        <v>28.8</v>
      </c>
      <c r="W40" s="70">
        <v>28.8</v>
      </c>
      <c r="X40" s="70">
        <v>0</v>
      </c>
      <c r="Y40" s="70">
        <v>0</v>
      </c>
      <c r="Z40" s="70">
        <v>28</v>
      </c>
      <c r="AA40" s="56">
        <v>28</v>
      </c>
      <c r="AB40" s="56">
        <v>28</v>
      </c>
      <c r="AC40" s="56">
        <v>28</v>
      </c>
      <c r="AD40" s="56">
        <v>28</v>
      </c>
      <c r="AE40" s="56">
        <v>28</v>
      </c>
      <c r="AF40" s="56">
        <v>0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10.4</v>
      </c>
      <c r="C42" s="71">
        <v>10.4</v>
      </c>
      <c r="D42" s="71">
        <v>10.4</v>
      </c>
      <c r="E42" s="71">
        <v>8.1999999999999993</v>
      </c>
      <c r="F42" s="71">
        <v>8.1999999999999993</v>
      </c>
      <c r="G42" s="71">
        <v>8.1999999999999993</v>
      </c>
      <c r="H42" s="71">
        <v>8.1999999999999993</v>
      </c>
      <c r="I42" s="71">
        <v>8.1999999999999993</v>
      </c>
      <c r="J42" s="71">
        <v>8.1999999999999993</v>
      </c>
      <c r="K42" s="71">
        <v>8.1999999999999993</v>
      </c>
      <c r="L42" s="49">
        <v>8.1999999999999993</v>
      </c>
      <c r="M42" s="49">
        <v>16.3</v>
      </c>
      <c r="N42" s="49">
        <v>16.100000000000001</v>
      </c>
      <c r="O42" s="49">
        <v>16</v>
      </c>
      <c r="P42" s="49">
        <v>16</v>
      </c>
      <c r="Q42" s="49">
        <v>16</v>
      </c>
      <c r="R42" s="49">
        <v>13.8</v>
      </c>
      <c r="S42" s="49">
        <v>11.5</v>
      </c>
      <c r="T42" s="49">
        <v>14.7</v>
      </c>
      <c r="U42" s="49">
        <v>14.4</v>
      </c>
      <c r="V42" s="49">
        <v>16.600000000000001</v>
      </c>
      <c r="W42" s="49">
        <v>16.600000000000001</v>
      </c>
      <c r="X42" s="49">
        <v>16.899999999999999</v>
      </c>
      <c r="Y42" s="49">
        <v>15.9</v>
      </c>
      <c r="Z42" s="49">
        <v>15.9</v>
      </c>
      <c r="AA42" s="56">
        <v>15.9</v>
      </c>
      <c r="AB42" s="56">
        <v>16</v>
      </c>
      <c r="AC42" s="56">
        <v>13.6</v>
      </c>
      <c r="AD42" s="56">
        <v>13.6</v>
      </c>
      <c r="AE42" s="56">
        <v>13.6</v>
      </c>
      <c r="AF42" s="56">
        <v>11.7</v>
      </c>
      <c r="AG42" s="59">
        <v>24</v>
      </c>
      <c r="AH42" s="52">
        <f t="shared" si="2"/>
        <v>16.899999999999999</v>
      </c>
      <c r="AI42" s="53">
        <f t="shared" si="3"/>
        <v>8.1999999999999993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6.5</v>
      </c>
      <c r="C44" s="56">
        <v>6.5</v>
      </c>
      <c r="D44" s="56">
        <v>6.5</v>
      </c>
      <c r="E44" s="56">
        <v>6.5</v>
      </c>
      <c r="F44" s="56">
        <v>6.5</v>
      </c>
      <c r="G44" s="56">
        <v>6.5</v>
      </c>
      <c r="H44" s="56">
        <v>6.5</v>
      </c>
      <c r="I44" s="56">
        <v>6.5</v>
      </c>
      <c r="J44" s="56">
        <v>6.5</v>
      </c>
      <c r="K44" s="56">
        <v>6.5</v>
      </c>
      <c r="L44" s="49">
        <v>6.5</v>
      </c>
      <c r="M44" s="49">
        <v>6.5</v>
      </c>
      <c r="N44" s="49">
        <v>10</v>
      </c>
      <c r="O44" s="49">
        <v>11</v>
      </c>
      <c r="P44" s="49">
        <v>11</v>
      </c>
      <c r="Q44" s="49">
        <v>11</v>
      </c>
      <c r="R44" s="49">
        <v>11</v>
      </c>
      <c r="S44" s="49">
        <v>7</v>
      </c>
      <c r="T44" s="49">
        <v>10</v>
      </c>
      <c r="U44" s="49">
        <v>10</v>
      </c>
      <c r="V44" s="49">
        <v>10</v>
      </c>
      <c r="W44" s="49">
        <v>10</v>
      </c>
      <c r="X44" s="49">
        <v>10</v>
      </c>
      <c r="Y44" s="49">
        <v>10</v>
      </c>
      <c r="Z44" s="49">
        <v>10</v>
      </c>
      <c r="AA44" s="56">
        <v>10</v>
      </c>
      <c r="AB44" s="56">
        <v>10</v>
      </c>
      <c r="AC44" s="56">
        <v>10</v>
      </c>
      <c r="AD44" s="56">
        <v>10</v>
      </c>
      <c r="AE44" s="56">
        <v>10</v>
      </c>
      <c r="AF44" s="56">
        <v>9</v>
      </c>
      <c r="AG44" s="59">
        <v>14.1</v>
      </c>
      <c r="AH44" s="52">
        <f t="shared" si="2"/>
        <v>11</v>
      </c>
      <c r="AI44" s="53">
        <f t="shared" si="3"/>
        <v>6.5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7.5</v>
      </c>
      <c r="C45" s="71">
        <v>7.5</v>
      </c>
      <c r="D45" s="71">
        <v>7.5</v>
      </c>
      <c r="E45" s="71">
        <v>7.5</v>
      </c>
      <c r="F45" s="71">
        <v>7.5</v>
      </c>
      <c r="G45" s="71">
        <v>7.5</v>
      </c>
      <c r="H45" s="71">
        <v>7.5</v>
      </c>
      <c r="I45" s="71">
        <v>7.5</v>
      </c>
      <c r="J45" s="71">
        <v>7.5</v>
      </c>
      <c r="K45" s="71">
        <v>7.5</v>
      </c>
      <c r="L45" s="49">
        <v>7.5</v>
      </c>
      <c r="M45" s="49">
        <v>3</v>
      </c>
      <c r="N45" s="49">
        <v>13</v>
      </c>
      <c r="O45" s="49">
        <v>13</v>
      </c>
      <c r="P45" s="49">
        <v>13</v>
      </c>
      <c r="Q45" s="49">
        <v>13</v>
      </c>
      <c r="R45" s="49">
        <v>3</v>
      </c>
      <c r="S45" s="49">
        <v>8</v>
      </c>
      <c r="T45" s="49">
        <v>13</v>
      </c>
      <c r="U45" s="49">
        <v>13</v>
      </c>
      <c r="V45" s="49">
        <v>13</v>
      </c>
      <c r="W45" s="49">
        <v>13</v>
      </c>
      <c r="X45" s="49">
        <v>13</v>
      </c>
      <c r="Y45" s="49">
        <v>0</v>
      </c>
      <c r="Z45" s="49">
        <v>0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8.9</v>
      </c>
      <c r="C46" s="56">
        <v>8.9</v>
      </c>
      <c r="D46" s="56">
        <v>8.9</v>
      </c>
      <c r="E46" s="56">
        <v>8.9</v>
      </c>
      <c r="F46" s="56">
        <v>8.9</v>
      </c>
      <c r="G46" s="56">
        <v>8.9</v>
      </c>
      <c r="H46" s="56">
        <v>8.9</v>
      </c>
      <c r="I46" s="56">
        <v>8.9</v>
      </c>
      <c r="J46" s="56">
        <v>8.9</v>
      </c>
      <c r="K46" s="56">
        <v>8.9</v>
      </c>
      <c r="L46" s="49">
        <v>8.9</v>
      </c>
      <c r="M46" s="49">
        <v>8.9</v>
      </c>
      <c r="N46" s="49">
        <v>8.9</v>
      </c>
      <c r="O46" s="49">
        <v>8.9</v>
      </c>
      <c r="P46" s="49">
        <v>8.9</v>
      </c>
      <c r="Q46" s="49">
        <v>8.9</v>
      </c>
      <c r="R46" s="49">
        <v>7.2</v>
      </c>
      <c r="S46" s="49">
        <v>7.2</v>
      </c>
      <c r="T46" s="49">
        <v>9.3000000000000007</v>
      </c>
      <c r="U46" s="49">
        <v>8.8000000000000007</v>
      </c>
      <c r="V46" s="49">
        <v>9</v>
      </c>
      <c r="W46" s="49">
        <v>9</v>
      </c>
      <c r="X46" s="49">
        <v>9</v>
      </c>
      <c r="Y46" s="49">
        <v>8.9</v>
      </c>
      <c r="Z46" s="49">
        <v>8.9</v>
      </c>
      <c r="AA46" s="56">
        <v>9</v>
      </c>
      <c r="AB46" s="56">
        <v>9</v>
      </c>
      <c r="AC46" s="56">
        <v>9</v>
      </c>
      <c r="AD46" s="56">
        <v>9</v>
      </c>
      <c r="AE46" s="56">
        <v>9.1</v>
      </c>
      <c r="AF46" s="56">
        <v>9.1</v>
      </c>
      <c r="AG46" s="59">
        <v>10.050000000000001</v>
      </c>
      <c r="AH46" s="52">
        <f t="shared" si="2"/>
        <v>9.3000000000000007</v>
      </c>
      <c r="AI46" s="53">
        <f t="shared" si="3"/>
        <v>7.2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299.83999999999997</v>
      </c>
      <c r="C49" s="69">
        <f t="shared" si="6"/>
        <v>298.83999999999997</v>
      </c>
      <c r="D49" s="69">
        <f t="shared" si="6"/>
        <v>298.83999999999997</v>
      </c>
      <c r="E49" s="69">
        <f t="shared" si="6"/>
        <v>296.64</v>
      </c>
      <c r="F49" s="69">
        <f t="shared" si="6"/>
        <v>296.64</v>
      </c>
      <c r="G49" s="69">
        <f t="shared" si="6"/>
        <v>296.64</v>
      </c>
      <c r="H49" s="69">
        <f t="shared" si="6"/>
        <v>296.64</v>
      </c>
      <c r="I49" s="69">
        <f t="shared" si="6"/>
        <v>296.64</v>
      </c>
      <c r="J49" s="69">
        <f t="shared" si="6"/>
        <v>296.64</v>
      </c>
      <c r="K49" s="69">
        <f t="shared" si="6"/>
        <v>296.64</v>
      </c>
      <c r="L49" s="69">
        <f t="shared" si="6"/>
        <v>294.83999999999997</v>
      </c>
      <c r="M49" s="69">
        <f t="shared" si="6"/>
        <v>299.33999999999997</v>
      </c>
      <c r="N49" s="69">
        <f t="shared" si="6"/>
        <v>282.93999999999994</v>
      </c>
      <c r="O49" s="69">
        <f t="shared" si="6"/>
        <v>283.24</v>
      </c>
      <c r="P49" s="69">
        <f t="shared" si="6"/>
        <v>312.54000000000002</v>
      </c>
      <c r="Q49" s="69">
        <f t="shared" si="6"/>
        <v>308.74</v>
      </c>
      <c r="R49" s="69">
        <f t="shared" si="6"/>
        <v>295.34000000000003</v>
      </c>
      <c r="S49" s="69">
        <f t="shared" si="6"/>
        <v>293.44</v>
      </c>
      <c r="T49" s="69">
        <f t="shared" si="6"/>
        <v>306.94</v>
      </c>
      <c r="U49" s="69">
        <f t="shared" si="6"/>
        <v>308.84000000000003</v>
      </c>
      <c r="V49" s="69">
        <f t="shared" si="6"/>
        <v>312.14000000000004</v>
      </c>
      <c r="W49" s="69">
        <f t="shared" si="6"/>
        <v>311.54000000000002</v>
      </c>
      <c r="X49" s="69">
        <f t="shared" si="6"/>
        <v>283.14</v>
      </c>
      <c r="Y49" s="69">
        <f t="shared" si="6"/>
        <v>268.83999999999997</v>
      </c>
      <c r="Z49" s="69">
        <f t="shared" si="6"/>
        <v>296.44</v>
      </c>
      <c r="AA49" s="69">
        <f t="shared" si="6"/>
        <v>310.74</v>
      </c>
      <c r="AB49" s="69">
        <f t="shared" si="6"/>
        <v>310.44</v>
      </c>
      <c r="AC49" s="69">
        <f t="shared" si="6"/>
        <v>307.34000000000003</v>
      </c>
      <c r="AD49" s="69">
        <f t="shared" si="6"/>
        <v>306.04000000000002</v>
      </c>
      <c r="AE49" s="69">
        <f t="shared" si="6"/>
        <v>305.84000000000003</v>
      </c>
      <c r="AF49" s="69">
        <f t="shared" si="6"/>
        <v>275.03999999999996</v>
      </c>
      <c r="AG49" s="74">
        <f t="shared" si="6"/>
        <v>489.91</v>
      </c>
      <c r="AH49" s="52">
        <f t="shared" si="2"/>
        <v>312.54000000000002</v>
      </c>
      <c r="AI49" s="53">
        <f t="shared" si="3"/>
        <v>268.83999999999997</v>
      </c>
      <c r="AK49" s="54"/>
    </row>
    <row r="50" spans="1:37" x14ac:dyDescent="0.25">
      <c r="A50" s="55" t="s">
        <v>51</v>
      </c>
      <c r="B50" s="56">
        <v>59.7</v>
      </c>
      <c r="C50" s="56">
        <v>38.9</v>
      </c>
      <c r="D50" s="56">
        <v>10</v>
      </c>
      <c r="E50" s="56">
        <v>24.4</v>
      </c>
      <c r="F50" s="56">
        <v>40</v>
      </c>
      <c r="G50" s="56">
        <v>40</v>
      </c>
      <c r="H50" s="56">
        <v>45.5</v>
      </c>
      <c r="I50" s="56">
        <v>25.4</v>
      </c>
      <c r="J50" s="56">
        <v>14.6</v>
      </c>
      <c r="K50" s="56">
        <v>19.8</v>
      </c>
      <c r="L50" s="75">
        <v>19.7</v>
      </c>
      <c r="M50" s="75">
        <v>0</v>
      </c>
      <c r="N50" s="75">
        <v>14.4</v>
      </c>
      <c r="O50" s="75">
        <v>29.8</v>
      </c>
      <c r="P50" s="49">
        <v>30</v>
      </c>
      <c r="Q50" s="49">
        <v>50</v>
      </c>
      <c r="R50" s="49">
        <v>60</v>
      </c>
      <c r="S50" s="49">
        <v>59.9</v>
      </c>
      <c r="T50" s="49">
        <v>44.6</v>
      </c>
      <c r="U50" s="49">
        <v>59.3</v>
      </c>
      <c r="V50" s="49">
        <v>59.5</v>
      </c>
      <c r="W50" s="49">
        <v>59.3</v>
      </c>
      <c r="X50" s="49">
        <v>59.3</v>
      </c>
      <c r="Y50" s="49">
        <v>59.3</v>
      </c>
      <c r="Z50" s="49">
        <v>59</v>
      </c>
      <c r="AA50" s="49">
        <v>59.4</v>
      </c>
      <c r="AB50" s="49">
        <v>59.4</v>
      </c>
      <c r="AC50" s="49">
        <v>59.4</v>
      </c>
      <c r="AD50" s="49">
        <v>59.4</v>
      </c>
      <c r="AE50" s="49">
        <v>49.2</v>
      </c>
      <c r="AF50" s="49">
        <v>49.5</v>
      </c>
      <c r="AG50" s="57">
        <v>60</v>
      </c>
      <c r="AH50" s="52">
        <f t="shared" si="2"/>
        <v>60</v>
      </c>
      <c r="AI50" s="53">
        <f t="shared" si="3"/>
        <v>0</v>
      </c>
      <c r="AK50" s="54"/>
    </row>
    <row r="51" spans="1:37" x14ac:dyDescent="0.25">
      <c r="A51" s="58" t="s">
        <v>52</v>
      </c>
      <c r="B51" s="56">
        <v>28.5</v>
      </c>
      <c r="C51" s="56">
        <v>20</v>
      </c>
      <c r="D51" s="56">
        <v>4.9000000000000004</v>
      </c>
      <c r="E51" s="56">
        <v>11.8</v>
      </c>
      <c r="F51" s="56">
        <v>18.7</v>
      </c>
      <c r="G51" s="56">
        <v>18.7</v>
      </c>
      <c r="H51" s="56">
        <v>21.2</v>
      </c>
      <c r="I51" s="56">
        <v>13.4</v>
      </c>
      <c r="J51" s="56">
        <v>0</v>
      </c>
      <c r="K51" s="56">
        <v>9.4</v>
      </c>
      <c r="L51" s="75">
        <v>8.9</v>
      </c>
      <c r="M51" s="75">
        <v>0</v>
      </c>
      <c r="N51" s="75">
        <v>4</v>
      </c>
      <c r="O51" s="75">
        <v>5</v>
      </c>
      <c r="P51" s="70">
        <v>15</v>
      </c>
      <c r="Q51" s="70">
        <v>21.6</v>
      </c>
      <c r="R51" s="49">
        <v>28.6</v>
      </c>
      <c r="S51" s="49">
        <v>28.2</v>
      </c>
      <c r="T51" s="49">
        <v>16.100000000000001</v>
      </c>
      <c r="U51" s="70">
        <v>28.3</v>
      </c>
      <c r="V51" s="70">
        <v>28.3</v>
      </c>
      <c r="W51" s="70">
        <v>28.2</v>
      </c>
      <c r="X51" s="70">
        <v>27.4</v>
      </c>
      <c r="Y51" s="70">
        <v>28.1</v>
      </c>
      <c r="Z51" s="70">
        <v>28.2</v>
      </c>
      <c r="AA51" s="70">
        <v>28.2</v>
      </c>
      <c r="AB51" s="70">
        <v>28.1</v>
      </c>
      <c r="AC51" s="70">
        <v>28.1</v>
      </c>
      <c r="AD51" s="70">
        <v>28.1</v>
      </c>
      <c r="AE51" s="70">
        <v>20</v>
      </c>
      <c r="AF51" s="70">
        <v>23.5</v>
      </c>
      <c r="AG51" s="59">
        <v>32</v>
      </c>
      <c r="AH51" s="52">
        <f t="shared" si="2"/>
        <v>28.6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>
        <v>10.4</v>
      </c>
      <c r="C52" s="71">
        <v>8.1999999999999993</v>
      </c>
      <c r="D52" s="71">
        <v>1.8</v>
      </c>
      <c r="E52" s="71">
        <v>4.3</v>
      </c>
      <c r="F52" s="71">
        <v>6.8</v>
      </c>
      <c r="G52" s="71">
        <v>6.8</v>
      </c>
      <c r="H52" s="71">
        <v>7.7</v>
      </c>
      <c r="I52" s="71">
        <v>4.9000000000000004</v>
      </c>
      <c r="J52" s="71">
        <v>0</v>
      </c>
      <c r="K52" s="71">
        <v>3.4</v>
      </c>
      <c r="L52" s="76">
        <v>3.2</v>
      </c>
      <c r="M52" s="76">
        <v>0</v>
      </c>
      <c r="N52" s="76">
        <v>1.5</v>
      </c>
      <c r="O52" s="76">
        <v>1.8</v>
      </c>
      <c r="P52" s="77">
        <v>6.9</v>
      </c>
      <c r="Q52" s="77">
        <v>7.9</v>
      </c>
      <c r="R52" s="49">
        <v>10.4</v>
      </c>
      <c r="S52" s="49">
        <v>10.3</v>
      </c>
      <c r="T52" s="49">
        <v>5.8</v>
      </c>
      <c r="U52" s="77">
        <v>10.3</v>
      </c>
      <c r="V52" s="77">
        <v>10.3</v>
      </c>
      <c r="W52" s="77">
        <v>10.3</v>
      </c>
      <c r="X52" s="77">
        <v>10</v>
      </c>
      <c r="Y52" s="77">
        <v>10.3</v>
      </c>
      <c r="Z52" s="77">
        <v>10.3</v>
      </c>
      <c r="AA52" s="77">
        <v>10.3</v>
      </c>
      <c r="AB52" s="77">
        <v>10.6</v>
      </c>
      <c r="AC52" s="77">
        <v>10.6</v>
      </c>
      <c r="AD52" s="77">
        <v>10.6</v>
      </c>
      <c r="AE52" s="77">
        <v>7.3</v>
      </c>
      <c r="AF52" s="77">
        <v>8.6</v>
      </c>
      <c r="AG52" s="78">
        <v>14</v>
      </c>
      <c r="AH52" s="52">
        <f t="shared" si="2"/>
        <v>10.6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 t="shared" ref="B53:AF53" si="7">SUM(B50:B52)</f>
        <v>98.600000000000009</v>
      </c>
      <c r="C53" s="69">
        <f t="shared" si="7"/>
        <v>67.099999999999994</v>
      </c>
      <c r="D53" s="69">
        <f t="shared" si="7"/>
        <v>16.7</v>
      </c>
      <c r="E53" s="69">
        <f t="shared" si="7"/>
        <v>40.5</v>
      </c>
      <c r="F53" s="69">
        <f t="shared" si="7"/>
        <v>65.5</v>
      </c>
      <c r="G53" s="69">
        <f t="shared" si="7"/>
        <v>65.5</v>
      </c>
      <c r="H53" s="69">
        <f t="shared" si="7"/>
        <v>74.400000000000006</v>
      </c>
      <c r="I53" s="69">
        <f t="shared" si="7"/>
        <v>43.699999999999996</v>
      </c>
      <c r="J53" s="69">
        <f t="shared" si="7"/>
        <v>14.6</v>
      </c>
      <c r="K53" s="69">
        <f t="shared" si="7"/>
        <v>32.6</v>
      </c>
      <c r="L53" s="69">
        <f t="shared" si="7"/>
        <v>31.8</v>
      </c>
      <c r="M53" s="69">
        <f t="shared" si="7"/>
        <v>0</v>
      </c>
      <c r="N53" s="69">
        <f t="shared" si="7"/>
        <v>19.899999999999999</v>
      </c>
      <c r="O53" s="69">
        <f t="shared" si="7"/>
        <v>36.599999999999994</v>
      </c>
      <c r="P53" s="69">
        <f t="shared" si="7"/>
        <v>51.9</v>
      </c>
      <c r="Q53" s="69">
        <f t="shared" si="7"/>
        <v>79.5</v>
      </c>
      <c r="R53" s="69">
        <f t="shared" si="7"/>
        <v>99</v>
      </c>
      <c r="S53" s="69">
        <f t="shared" si="7"/>
        <v>98.399999999999991</v>
      </c>
      <c r="T53" s="69">
        <f t="shared" si="7"/>
        <v>66.5</v>
      </c>
      <c r="U53" s="69">
        <f t="shared" si="7"/>
        <v>97.899999999999991</v>
      </c>
      <c r="V53" s="69">
        <f t="shared" si="7"/>
        <v>98.1</v>
      </c>
      <c r="W53" s="69">
        <f t="shared" si="7"/>
        <v>97.8</v>
      </c>
      <c r="X53" s="69">
        <f t="shared" si="7"/>
        <v>96.699999999999989</v>
      </c>
      <c r="Y53" s="69">
        <f t="shared" si="7"/>
        <v>97.7</v>
      </c>
      <c r="Z53" s="69">
        <f t="shared" si="7"/>
        <v>97.5</v>
      </c>
      <c r="AA53" s="69">
        <f t="shared" si="7"/>
        <v>97.899999999999991</v>
      </c>
      <c r="AB53" s="69">
        <f t="shared" si="7"/>
        <v>98.1</v>
      </c>
      <c r="AC53" s="69">
        <f t="shared" si="7"/>
        <v>98.1</v>
      </c>
      <c r="AD53" s="69">
        <f t="shared" si="7"/>
        <v>98.1</v>
      </c>
      <c r="AE53" s="69">
        <f t="shared" si="7"/>
        <v>76.5</v>
      </c>
      <c r="AF53" s="69">
        <f t="shared" si="7"/>
        <v>81.599999999999994</v>
      </c>
      <c r="AG53" s="74">
        <f>SUM(AG50:AG52)</f>
        <v>106</v>
      </c>
      <c r="AH53" s="52">
        <f t="shared" si="2"/>
        <v>99</v>
      </c>
      <c r="AI53" s="53">
        <f t="shared" si="3"/>
        <v>0</v>
      </c>
      <c r="AK53" s="54"/>
    </row>
    <row r="54" spans="1:37" x14ac:dyDescent="0.25">
      <c r="A54" s="55" t="s">
        <v>55</v>
      </c>
      <c r="B54" s="49">
        <v>33.1</v>
      </c>
      <c r="C54" s="49">
        <v>52.6</v>
      </c>
      <c r="D54" s="49">
        <v>44.39</v>
      </c>
      <c r="E54" s="49">
        <v>48.7</v>
      </c>
      <c r="F54" s="49">
        <v>46.21</v>
      </c>
      <c r="G54" s="49">
        <v>41.6</v>
      </c>
      <c r="H54" s="49">
        <v>41.6</v>
      </c>
      <c r="I54" s="49">
        <v>53.6</v>
      </c>
      <c r="J54" s="49">
        <v>55.21</v>
      </c>
      <c r="K54" s="49">
        <v>54.24</v>
      </c>
      <c r="L54" s="49">
        <v>56.32</v>
      </c>
      <c r="M54" s="49">
        <v>59</v>
      </c>
      <c r="N54" s="49">
        <v>60.08</v>
      </c>
      <c r="O54" s="49">
        <v>59</v>
      </c>
      <c r="P54" s="49">
        <v>37</v>
      </c>
      <c r="Q54" s="49">
        <v>44</v>
      </c>
      <c r="R54" s="49">
        <v>46.3</v>
      </c>
      <c r="S54" s="49">
        <v>54.26</v>
      </c>
      <c r="T54" s="49">
        <v>54.4</v>
      </c>
      <c r="U54" s="49">
        <v>50.3</v>
      </c>
      <c r="V54" s="49">
        <v>44.7</v>
      </c>
      <c r="W54" s="49">
        <v>51</v>
      </c>
      <c r="X54" s="49">
        <v>59.8</v>
      </c>
      <c r="Y54" s="49">
        <v>60.9</v>
      </c>
      <c r="Z54" s="49">
        <v>59.4</v>
      </c>
      <c r="AA54" s="49">
        <v>67.5</v>
      </c>
      <c r="AB54" s="49">
        <v>70.95</v>
      </c>
      <c r="AC54" s="49">
        <v>62</v>
      </c>
      <c r="AD54" s="49">
        <v>64</v>
      </c>
      <c r="AE54" s="49">
        <v>51.74</v>
      </c>
      <c r="AF54" s="49">
        <v>61.9</v>
      </c>
      <c r="AG54" s="57"/>
      <c r="AH54" s="52">
        <f t="shared" si="2"/>
        <v>70.95</v>
      </c>
      <c r="AI54" s="53">
        <f t="shared" si="3"/>
        <v>33.1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41</v>
      </c>
      <c r="W55" s="79">
        <v>33</v>
      </c>
      <c r="X55" s="79">
        <v>30.3</v>
      </c>
      <c r="Y55" s="79">
        <v>0</v>
      </c>
      <c r="Z55" s="79">
        <v>58.6</v>
      </c>
      <c r="AA55" s="70">
        <v>55.2</v>
      </c>
      <c r="AB55" s="70">
        <v>52.3</v>
      </c>
      <c r="AC55" s="70">
        <v>45.4</v>
      </c>
      <c r="AD55" s="70">
        <v>0</v>
      </c>
      <c r="AE55" s="70">
        <v>0</v>
      </c>
      <c r="AF55" s="70">
        <v>0</v>
      </c>
      <c r="AG55" s="59"/>
      <c r="AH55" s="52">
        <f t="shared" si="2"/>
        <v>58.6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141</v>
      </c>
      <c r="C56" s="70">
        <v>136</v>
      </c>
      <c r="D56" s="70">
        <v>147.5</v>
      </c>
      <c r="E56" s="70">
        <v>101.9</v>
      </c>
      <c r="F56" s="70">
        <v>71.8</v>
      </c>
      <c r="G56" s="49">
        <v>96</v>
      </c>
      <c r="H56" s="49">
        <v>96</v>
      </c>
      <c r="I56" s="49">
        <v>110</v>
      </c>
      <c r="J56" s="49">
        <v>153</v>
      </c>
      <c r="K56" s="49">
        <v>149.5</v>
      </c>
      <c r="L56" s="70">
        <v>160</v>
      </c>
      <c r="M56" s="70">
        <v>195</v>
      </c>
      <c r="N56" s="70">
        <v>159</v>
      </c>
      <c r="O56" s="70">
        <v>213</v>
      </c>
      <c r="P56" s="70">
        <v>188</v>
      </c>
      <c r="Q56" s="70">
        <v>203</v>
      </c>
      <c r="R56" s="70">
        <f>96+98</f>
        <v>194</v>
      </c>
      <c r="S56" s="70">
        <f>106+106</f>
        <v>212</v>
      </c>
      <c r="T56" s="70">
        <v>199</v>
      </c>
      <c r="U56" s="80">
        <f>111+110</f>
        <v>221</v>
      </c>
      <c r="V56" s="80">
        <f>76+76</f>
        <v>152</v>
      </c>
      <c r="W56" s="80">
        <v>145</v>
      </c>
      <c r="X56" s="80">
        <v>147</v>
      </c>
      <c r="Y56" s="80">
        <v>230</v>
      </c>
      <c r="Z56" s="80">
        <v>263</v>
      </c>
      <c r="AA56" s="70">
        <v>264</v>
      </c>
      <c r="AB56" s="70">
        <v>238</v>
      </c>
      <c r="AC56" s="70">
        <v>235</v>
      </c>
      <c r="AD56" s="70">
        <v>208</v>
      </c>
      <c r="AE56" s="70">
        <v>179</v>
      </c>
      <c r="AF56" s="70">
        <v>180</v>
      </c>
      <c r="AG56" s="81"/>
      <c r="AH56" s="52">
        <f t="shared" si="2"/>
        <v>264</v>
      </c>
      <c r="AI56" s="53">
        <f t="shared" si="3"/>
        <v>71.8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17</v>
      </c>
      <c r="AA57" s="82">
        <v>17</v>
      </c>
      <c r="AB57" s="82">
        <v>19</v>
      </c>
      <c r="AC57" s="82">
        <v>19</v>
      </c>
      <c r="AD57" s="82">
        <v>0</v>
      </c>
      <c r="AE57" s="82">
        <v>0</v>
      </c>
      <c r="AF57" s="82">
        <v>0</v>
      </c>
      <c r="AG57" s="81"/>
      <c r="AH57" s="52">
        <f t="shared" si="2"/>
        <v>19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75.099999999999994</v>
      </c>
      <c r="C58" s="82">
        <v>75</v>
      </c>
      <c r="D58" s="82">
        <v>67</v>
      </c>
      <c r="E58" s="82">
        <v>68</v>
      </c>
      <c r="F58" s="82">
        <v>68</v>
      </c>
      <c r="G58" s="82">
        <v>68</v>
      </c>
      <c r="H58" s="82">
        <v>68</v>
      </c>
      <c r="I58" s="82">
        <v>68</v>
      </c>
      <c r="J58" s="82">
        <v>68</v>
      </c>
      <c r="K58" s="82">
        <v>74</v>
      </c>
      <c r="L58" s="49">
        <v>73.5</v>
      </c>
      <c r="M58" s="49">
        <v>60</v>
      </c>
      <c r="N58" s="49">
        <v>62.8</v>
      </c>
      <c r="O58" s="49">
        <v>78</v>
      </c>
      <c r="P58" s="49">
        <v>78</v>
      </c>
      <c r="Q58" s="49">
        <v>69</v>
      </c>
      <c r="R58" s="49">
        <v>64</v>
      </c>
      <c r="S58" s="49">
        <v>64</v>
      </c>
      <c r="T58" s="49">
        <v>60</v>
      </c>
      <c r="U58" s="49">
        <v>0</v>
      </c>
      <c r="V58" s="49">
        <v>0</v>
      </c>
      <c r="W58" s="70">
        <v>0</v>
      </c>
      <c r="X58" s="70">
        <v>0</v>
      </c>
      <c r="Y58" s="70">
        <v>0</v>
      </c>
      <c r="Z58" s="70">
        <v>67.400000000000006</v>
      </c>
      <c r="AA58" s="49">
        <v>65.599999999999994</v>
      </c>
      <c r="AB58" s="49">
        <v>69.3</v>
      </c>
      <c r="AC58" s="49">
        <v>73.3</v>
      </c>
      <c r="AD58" s="49">
        <v>75.7</v>
      </c>
      <c r="AE58" s="49">
        <v>77.7</v>
      </c>
      <c r="AF58" s="49">
        <v>72.5</v>
      </c>
      <c r="AG58" s="81"/>
      <c r="AH58" s="52">
        <f t="shared" si="2"/>
        <v>78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49">
        <v>0</v>
      </c>
      <c r="W59" s="70">
        <v>0</v>
      </c>
      <c r="X59" s="70">
        <v>0</v>
      </c>
      <c r="Y59" s="70">
        <v>0</v>
      </c>
      <c r="Z59" s="70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49">
        <v>0</v>
      </c>
      <c r="H60" s="49">
        <v>0</v>
      </c>
      <c r="I60" s="49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49">
        <v>0</v>
      </c>
      <c r="W60" s="70">
        <v>0</v>
      </c>
      <c r="X60" s="70">
        <v>0</v>
      </c>
      <c r="Y60" s="70">
        <v>0</v>
      </c>
      <c r="Z60" s="70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3">
        <v>0</v>
      </c>
      <c r="S61" s="83">
        <v>0</v>
      </c>
      <c r="T61" s="83">
        <v>0</v>
      </c>
      <c r="U61" s="83">
        <v>0</v>
      </c>
      <c r="V61" s="49">
        <v>0</v>
      </c>
      <c r="W61" s="70">
        <v>0</v>
      </c>
      <c r="X61" s="70">
        <v>0</v>
      </c>
      <c r="Y61" s="70">
        <v>0</v>
      </c>
      <c r="Z61" s="70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3">
        <v>0</v>
      </c>
      <c r="S62" s="83">
        <v>0</v>
      </c>
      <c r="T62" s="83">
        <v>0</v>
      </c>
      <c r="U62" s="83">
        <v>0</v>
      </c>
      <c r="V62" s="49">
        <v>0</v>
      </c>
      <c r="W62" s="70">
        <v>0</v>
      </c>
      <c r="X62" s="70">
        <v>0</v>
      </c>
      <c r="Y62" s="70">
        <v>0</v>
      </c>
      <c r="Z62" s="70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85">
        <v>0</v>
      </c>
      <c r="Q63" s="85">
        <v>0</v>
      </c>
      <c r="R63" s="83">
        <v>0</v>
      </c>
      <c r="S63" s="83">
        <v>0</v>
      </c>
      <c r="T63" s="83">
        <v>0</v>
      </c>
      <c r="U63" s="83">
        <v>0</v>
      </c>
      <c r="V63" s="49">
        <v>0</v>
      </c>
      <c r="W63" s="70">
        <v>0</v>
      </c>
      <c r="X63" s="70">
        <v>0</v>
      </c>
      <c r="Y63" s="70">
        <v>0</v>
      </c>
      <c r="Z63" s="70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3">
        <v>0</v>
      </c>
      <c r="S64" s="83">
        <v>0</v>
      </c>
      <c r="T64" s="83">
        <v>0</v>
      </c>
      <c r="U64" s="83">
        <v>0</v>
      </c>
      <c r="V64" s="49">
        <v>0</v>
      </c>
      <c r="W64" s="70">
        <v>0</v>
      </c>
      <c r="X64" s="70">
        <v>0</v>
      </c>
      <c r="Y64" s="70">
        <v>0</v>
      </c>
      <c r="Z64" s="70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:AF65" si="8">SUM(B54:B64)</f>
        <v>249.2</v>
      </c>
      <c r="C65" s="69">
        <f t="shared" si="8"/>
        <v>263.60000000000002</v>
      </c>
      <c r="D65" s="69">
        <f t="shared" si="8"/>
        <v>258.89</v>
      </c>
      <c r="E65" s="69">
        <f t="shared" si="8"/>
        <v>218.60000000000002</v>
      </c>
      <c r="F65" s="69">
        <f t="shared" si="8"/>
        <v>186.01</v>
      </c>
      <c r="G65" s="69">
        <f t="shared" si="8"/>
        <v>205.6</v>
      </c>
      <c r="H65" s="69">
        <f t="shared" si="8"/>
        <v>205.6</v>
      </c>
      <c r="I65" s="69">
        <f t="shared" si="8"/>
        <v>231.6</v>
      </c>
      <c r="J65" s="69">
        <f t="shared" si="8"/>
        <v>276.21000000000004</v>
      </c>
      <c r="K65" s="69">
        <f t="shared" si="8"/>
        <v>277.74</v>
      </c>
      <c r="L65" s="69">
        <f t="shared" si="8"/>
        <v>289.82</v>
      </c>
      <c r="M65" s="69">
        <f t="shared" si="8"/>
        <v>314</v>
      </c>
      <c r="N65" s="69">
        <f t="shared" si="8"/>
        <v>281.88</v>
      </c>
      <c r="O65" s="69">
        <f t="shared" si="8"/>
        <v>350</v>
      </c>
      <c r="P65" s="69">
        <f t="shared" si="8"/>
        <v>303</v>
      </c>
      <c r="Q65" s="69">
        <f t="shared" si="8"/>
        <v>316</v>
      </c>
      <c r="R65" s="69">
        <f t="shared" si="8"/>
        <v>304.3</v>
      </c>
      <c r="S65" s="69">
        <f t="shared" si="8"/>
        <v>330.26</v>
      </c>
      <c r="T65" s="69">
        <f t="shared" si="8"/>
        <v>313.39999999999998</v>
      </c>
      <c r="U65" s="69">
        <f t="shared" si="8"/>
        <v>271.3</v>
      </c>
      <c r="V65" s="69">
        <f t="shared" si="8"/>
        <v>237.7</v>
      </c>
      <c r="W65" s="69">
        <f t="shared" si="8"/>
        <v>229</v>
      </c>
      <c r="X65" s="69">
        <f t="shared" si="8"/>
        <v>237.1</v>
      </c>
      <c r="Y65" s="69">
        <f t="shared" si="8"/>
        <v>290.89999999999998</v>
      </c>
      <c r="Z65" s="69">
        <f t="shared" si="8"/>
        <v>465.4</v>
      </c>
      <c r="AA65" s="69">
        <f t="shared" si="8"/>
        <v>469.29999999999995</v>
      </c>
      <c r="AB65" s="69">
        <f t="shared" si="8"/>
        <v>449.55</v>
      </c>
      <c r="AC65" s="69">
        <f t="shared" si="8"/>
        <v>434.7</v>
      </c>
      <c r="AD65" s="69">
        <f t="shared" si="8"/>
        <v>347.7</v>
      </c>
      <c r="AE65" s="69">
        <f t="shared" si="8"/>
        <v>308.44</v>
      </c>
      <c r="AF65" s="69">
        <f t="shared" si="8"/>
        <v>324.39999999999998</v>
      </c>
      <c r="AG65" s="74">
        <f>SUM(AG54:AG64)</f>
        <v>0</v>
      </c>
      <c r="AH65" s="52">
        <f t="shared" si="2"/>
        <v>469.29999999999995</v>
      </c>
      <c r="AI65" s="53">
        <f t="shared" si="3"/>
        <v>186.01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:AF69" si="9">SUM(B66:B68)</f>
        <v>0</v>
      </c>
      <c r="C69" s="69">
        <f t="shared" si="9"/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1121.44</v>
      </c>
      <c r="C71" s="91">
        <f t="shared" si="10"/>
        <v>1102.24</v>
      </c>
      <c r="D71" s="91">
        <f t="shared" si="10"/>
        <v>1047.1299999999999</v>
      </c>
      <c r="E71" s="91">
        <f t="shared" si="10"/>
        <v>1029.8400000000001</v>
      </c>
      <c r="F71" s="91">
        <f t="shared" si="10"/>
        <v>1000.25</v>
      </c>
      <c r="G71" s="91">
        <f t="shared" si="10"/>
        <v>1019.84</v>
      </c>
      <c r="H71" s="91">
        <f t="shared" si="10"/>
        <v>1004.74</v>
      </c>
      <c r="I71" s="91">
        <f t="shared" si="10"/>
        <v>1050.04</v>
      </c>
      <c r="J71" s="91">
        <f t="shared" si="10"/>
        <v>1065.55</v>
      </c>
      <c r="K71" s="91">
        <f t="shared" si="10"/>
        <v>1085.08</v>
      </c>
      <c r="L71" s="91">
        <f t="shared" si="10"/>
        <v>1097.96</v>
      </c>
      <c r="M71" s="91">
        <f t="shared" si="10"/>
        <v>1085.94</v>
      </c>
      <c r="N71" s="91">
        <f t="shared" si="10"/>
        <v>1064.82</v>
      </c>
      <c r="O71" s="91">
        <f t="shared" si="10"/>
        <v>1149.3399999999999</v>
      </c>
      <c r="P71" s="91">
        <f t="shared" si="10"/>
        <v>1144.94</v>
      </c>
      <c r="Q71" s="91">
        <f t="shared" si="10"/>
        <v>1181.74</v>
      </c>
      <c r="R71" s="91">
        <f t="shared" si="10"/>
        <v>1183.54</v>
      </c>
      <c r="S71" s="91">
        <f t="shared" si="10"/>
        <v>1209.8999999999999</v>
      </c>
      <c r="T71" s="91">
        <f t="shared" si="10"/>
        <v>1173.04</v>
      </c>
      <c r="U71" s="91">
        <f t="shared" si="10"/>
        <v>1162.1399999999999</v>
      </c>
      <c r="V71" s="91">
        <f t="shared" si="10"/>
        <v>1127.1400000000001</v>
      </c>
      <c r="W71" s="91">
        <f t="shared" si="10"/>
        <v>1117.24</v>
      </c>
      <c r="X71" s="91">
        <f t="shared" si="10"/>
        <v>1101.8399999999999</v>
      </c>
      <c r="Y71" s="91">
        <f t="shared" si="10"/>
        <v>1144.9399999999998</v>
      </c>
      <c r="Z71" s="91">
        <f t="shared" si="10"/>
        <v>1327.34</v>
      </c>
      <c r="AA71" s="91">
        <f t="shared" si="10"/>
        <v>1345.94</v>
      </c>
      <c r="AB71" s="91">
        <f t="shared" si="10"/>
        <v>1325.4899999999998</v>
      </c>
      <c r="AC71" s="91">
        <f t="shared" si="10"/>
        <v>1320.1399999999999</v>
      </c>
      <c r="AD71" s="91">
        <f t="shared" si="10"/>
        <v>1233.3399999999999</v>
      </c>
      <c r="AE71" s="91">
        <f t="shared" si="10"/>
        <v>1169.48</v>
      </c>
      <c r="AF71" s="91">
        <f t="shared" si="10"/>
        <v>1159.24</v>
      </c>
      <c r="AG71" s="74">
        <f t="shared" si="10"/>
        <v>1938.71</v>
      </c>
      <c r="AH71" s="52">
        <f t="shared" si="2"/>
        <v>1345.94</v>
      </c>
      <c r="AI71" s="53">
        <f t="shared" si="3"/>
        <v>1000.25</v>
      </c>
    </row>
    <row r="72" spans="1:37" x14ac:dyDescent="0.25">
      <c r="A72" s="55" t="s">
        <v>73</v>
      </c>
      <c r="B72" s="82">
        <v>0</v>
      </c>
      <c r="C72" s="82">
        <f t="shared" ref="C72:Q72" si="11">IF(C57&lt;0,C57*-1,0)</f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v>0</v>
      </c>
      <c r="C73" s="82">
        <f t="shared" ref="C73:Q73" si="13">IF(C55&lt;0,C55*-1,0)</f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v>0</v>
      </c>
      <c r="C74" s="82">
        <f t="shared" ref="C74:Q74" si="15">IF(C58&lt;0,C58*-1,0)</f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:AF77" si="18">SUM(B72:B76)</f>
        <v>0</v>
      </c>
      <c r="C77" s="69">
        <f t="shared" si="18"/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49.926000000000002</v>
      </c>
      <c r="C78" s="94">
        <v>49.959000000000003</v>
      </c>
      <c r="D78" s="94">
        <v>49.878</v>
      </c>
      <c r="E78" s="94">
        <v>50.017000000000003</v>
      </c>
      <c r="F78" s="94">
        <v>49.938000000000002</v>
      </c>
      <c r="G78" s="94">
        <v>49.938000000000002</v>
      </c>
      <c r="H78" s="94">
        <v>50.037999999999997</v>
      </c>
      <c r="I78" s="94">
        <v>50.066000000000003</v>
      </c>
      <c r="J78" s="94">
        <v>50.118000000000002</v>
      </c>
      <c r="K78" s="94">
        <v>50.04</v>
      </c>
      <c r="L78" s="94">
        <v>50.075000000000003</v>
      </c>
      <c r="M78" s="94">
        <v>49.94</v>
      </c>
      <c r="N78" s="94">
        <v>49.981999999999999</v>
      </c>
      <c r="O78" s="94">
        <v>50</v>
      </c>
      <c r="P78" s="94">
        <v>50.001300000000001</v>
      </c>
      <c r="Q78" s="95">
        <v>49.973999999999997</v>
      </c>
      <c r="R78" s="94">
        <v>49.954000000000001</v>
      </c>
      <c r="S78" s="94">
        <v>50.064</v>
      </c>
      <c r="T78" s="94">
        <v>50.005000000000003</v>
      </c>
      <c r="U78" s="94">
        <v>50.110999999999997</v>
      </c>
      <c r="V78" s="94">
        <v>50.09</v>
      </c>
      <c r="W78" s="94">
        <v>50.012</v>
      </c>
      <c r="X78" s="94">
        <v>50.03</v>
      </c>
      <c r="Y78" s="94">
        <v>50.027000000000001</v>
      </c>
      <c r="Z78" s="94">
        <v>49.96</v>
      </c>
      <c r="AA78" s="94">
        <v>49.927</v>
      </c>
      <c r="AB78" s="94">
        <v>50.024999999999999</v>
      </c>
      <c r="AC78" s="94">
        <v>50.01</v>
      </c>
      <c r="AD78" s="94">
        <v>49.948</v>
      </c>
      <c r="AE78" s="94">
        <v>49.997999999999998</v>
      </c>
      <c r="AF78" s="96">
        <v>50.033000000000001</v>
      </c>
      <c r="AG78" s="97"/>
      <c r="AH78" s="52">
        <f t="shared" si="2"/>
        <v>50.118000000000002</v>
      </c>
      <c r="AI78" s="53">
        <f t="shared" si="3"/>
        <v>49.878</v>
      </c>
    </row>
    <row r="79" spans="1:37" x14ac:dyDescent="0.25">
      <c r="A79" s="98" t="s">
        <v>80</v>
      </c>
      <c r="B79" s="70">
        <v>127.3</v>
      </c>
      <c r="C79" s="70">
        <v>129</v>
      </c>
      <c r="D79" s="70">
        <v>125</v>
      </c>
      <c r="E79" s="70">
        <v>125</v>
      </c>
      <c r="F79" s="70">
        <v>125</v>
      </c>
      <c r="G79" s="70">
        <v>125</v>
      </c>
      <c r="H79" s="70">
        <v>128.6</v>
      </c>
      <c r="I79" s="70">
        <v>128.6</v>
      </c>
      <c r="J79" s="70">
        <v>128.6</v>
      </c>
      <c r="K79" s="70">
        <v>128.6</v>
      </c>
      <c r="L79" s="70">
        <v>126.2</v>
      </c>
      <c r="M79" s="70">
        <v>122.6</v>
      </c>
      <c r="N79" s="70">
        <v>123.8</v>
      </c>
      <c r="O79" s="70">
        <v>123.7</v>
      </c>
      <c r="P79" s="70">
        <v>125.3</v>
      </c>
      <c r="Q79" s="99">
        <v>124.4</v>
      </c>
      <c r="R79" s="99">
        <v>125.6</v>
      </c>
      <c r="S79" s="99">
        <v>125.2</v>
      </c>
      <c r="T79" s="99">
        <v>124.4</v>
      </c>
      <c r="U79" s="99">
        <v>127</v>
      </c>
      <c r="V79" s="99">
        <v>126.6</v>
      </c>
      <c r="W79" s="99">
        <v>124.9</v>
      </c>
      <c r="X79" s="99">
        <v>126.3</v>
      </c>
      <c r="Y79" s="99">
        <v>125.5</v>
      </c>
      <c r="Z79" s="99">
        <v>124.6</v>
      </c>
      <c r="AA79" s="70">
        <v>124.9</v>
      </c>
      <c r="AB79" s="70">
        <v>125.1</v>
      </c>
      <c r="AC79" s="70">
        <v>125.1</v>
      </c>
      <c r="AD79" s="70">
        <v>127</v>
      </c>
      <c r="AE79" s="70">
        <v>126.2</v>
      </c>
      <c r="AF79" s="100">
        <v>125.6</v>
      </c>
      <c r="AG79" s="101"/>
      <c r="AH79" s="52">
        <f t="shared" si="2"/>
        <v>129</v>
      </c>
      <c r="AI79" s="53">
        <f t="shared" si="3"/>
        <v>122.6</v>
      </c>
    </row>
    <row r="80" spans="1:37" x14ac:dyDescent="0.25">
      <c r="A80" s="98" t="s">
        <v>81</v>
      </c>
      <c r="B80" s="70">
        <v>130</v>
      </c>
      <c r="C80" s="70">
        <v>131.6</v>
      </c>
      <c r="D80" s="70">
        <v>127.7</v>
      </c>
      <c r="E80" s="70">
        <v>127.7</v>
      </c>
      <c r="F80" s="70">
        <v>127.7</v>
      </c>
      <c r="G80" s="70">
        <v>127.7</v>
      </c>
      <c r="H80" s="70">
        <v>130.4</v>
      </c>
      <c r="I80" s="70">
        <v>130.4</v>
      </c>
      <c r="J80" s="70">
        <v>130.4</v>
      </c>
      <c r="K80" s="70">
        <v>130.4</v>
      </c>
      <c r="L80" s="70">
        <v>128.30000000000001</v>
      </c>
      <c r="M80" s="70">
        <v>125.7</v>
      </c>
      <c r="N80" s="70">
        <v>127</v>
      </c>
      <c r="O80" s="70">
        <v>126.7</v>
      </c>
      <c r="P80" s="70">
        <v>128.19999999999999</v>
      </c>
      <c r="Q80" s="99">
        <v>126.3</v>
      </c>
      <c r="R80" s="99">
        <v>128.1</v>
      </c>
      <c r="S80" s="99">
        <v>127.9</v>
      </c>
      <c r="T80" s="99">
        <v>127.1</v>
      </c>
      <c r="U80" s="99">
        <v>129.80000000000001</v>
      </c>
      <c r="V80" s="99">
        <v>129.19999999999999</v>
      </c>
      <c r="W80" s="99">
        <v>127.9</v>
      </c>
      <c r="X80" s="99">
        <v>129.1</v>
      </c>
      <c r="Y80" s="99">
        <v>128.4</v>
      </c>
      <c r="Z80" s="99">
        <v>127.5</v>
      </c>
      <c r="AA80" s="70">
        <v>128.30000000000001</v>
      </c>
      <c r="AB80" s="70">
        <v>127.9</v>
      </c>
      <c r="AC80" s="70">
        <v>128.1</v>
      </c>
      <c r="AD80" s="70">
        <v>129.80000000000001</v>
      </c>
      <c r="AE80" s="70">
        <v>128.9</v>
      </c>
      <c r="AF80" s="100">
        <v>128.69999999999999</v>
      </c>
      <c r="AG80" s="101"/>
      <c r="AH80" s="52">
        <f t="shared" si="2"/>
        <v>131.6</v>
      </c>
      <c r="AI80" s="53">
        <f t="shared" si="3"/>
        <v>125.7</v>
      </c>
    </row>
    <row r="81" spans="1:37" x14ac:dyDescent="0.25">
      <c r="A81" s="98" t="s">
        <v>82</v>
      </c>
      <c r="B81" s="70">
        <v>127.5</v>
      </c>
      <c r="C81" s="70">
        <v>129.4</v>
      </c>
      <c r="D81" s="70">
        <v>127.6</v>
      </c>
      <c r="E81" s="70">
        <v>127.6</v>
      </c>
      <c r="F81" s="70">
        <v>127.6</v>
      </c>
      <c r="G81" s="70">
        <v>127.6</v>
      </c>
      <c r="H81" s="70">
        <v>129</v>
      </c>
      <c r="I81" s="70">
        <v>129</v>
      </c>
      <c r="J81" s="70">
        <v>129</v>
      </c>
      <c r="K81" s="70">
        <v>129</v>
      </c>
      <c r="L81" s="70">
        <v>127.5</v>
      </c>
      <c r="M81" s="70">
        <v>127.8</v>
      </c>
      <c r="N81" s="70">
        <v>124.9</v>
      </c>
      <c r="O81" s="70">
        <v>126.8</v>
      </c>
      <c r="P81" s="70">
        <v>125.7</v>
      </c>
      <c r="Q81" s="70">
        <v>126.3</v>
      </c>
      <c r="R81" s="70">
        <v>127</v>
      </c>
      <c r="S81" s="70">
        <v>127.3</v>
      </c>
      <c r="T81" s="99">
        <v>125.8</v>
      </c>
      <c r="U81" s="99">
        <v>130</v>
      </c>
      <c r="V81" s="99">
        <v>130.9</v>
      </c>
      <c r="W81" s="99">
        <v>128.69999999999999</v>
      </c>
      <c r="X81" s="99">
        <v>128.69999999999999</v>
      </c>
      <c r="Y81" s="99">
        <v>127.5</v>
      </c>
      <c r="Z81" s="99">
        <v>125.9</v>
      </c>
      <c r="AA81" s="70">
        <v>125.9</v>
      </c>
      <c r="AB81" s="70">
        <v>125.4</v>
      </c>
      <c r="AC81" s="70">
        <v>125.9</v>
      </c>
      <c r="AD81" s="70">
        <v>128.19999999999999</v>
      </c>
      <c r="AE81" s="70">
        <v>128</v>
      </c>
      <c r="AF81" s="100">
        <v>127.2</v>
      </c>
      <c r="AG81" s="101"/>
      <c r="AH81" s="52">
        <f t="shared" si="2"/>
        <v>130.9</v>
      </c>
      <c r="AI81" s="53">
        <f t="shared" si="3"/>
        <v>124.9</v>
      </c>
    </row>
    <row r="82" spans="1:37" x14ac:dyDescent="0.25">
      <c r="A82" s="102" t="s">
        <v>83</v>
      </c>
      <c r="B82" s="70">
        <v>130.9</v>
      </c>
      <c r="C82" s="70">
        <v>132.6</v>
      </c>
      <c r="D82" s="70">
        <v>131.19999999999999</v>
      </c>
      <c r="E82" s="70">
        <v>131.19999999999999</v>
      </c>
      <c r="F82" s="70">
        <v>131.19999999999999</v>
      </c>
      <c r="G82" s="70">
        <v>131.19999999999999</v>
      </c>
      <c r="H82" s="70">
        <v>132.80000000000001</v>
      </c>
      <c r="I82" s="70">
        <v>132.80000000000001</v>
      </c>
      <c r="J82" s="70">
        <v>132.80000000000001</v>
      </c>
      <c r="K82" s="70">
        <v>132.80000000000001</v>
      </c>
      <c r="L82" s="70">
        <v>131.80000000000001</v>
      </c>
      <c r="M82" s="70">
        <v>131.5</v>
      </c>
      <c r="N82" s="70">
        <v>129</v>
      </c>
      <c r="O82" s="70">
        <v>130.30000000000001</v>
      </c>
      <c r="P82" s="70">
        <v>129.9</v>
      </c>
      <c r="Q82" s="70">
        <v>131.1</v>
      </c>
      <c r="R82" s="70">
        <v>131.1</v>
      </c>
      <c r="S82" s="70">
        <v>131.4</v>
      </c>
      <c r="T82" s="99">
        <v>130.69999999999999</v>
      </c>
      <c r="U82" s="99">
        <v>134.1</v>
      </c>
      <c r="V82" s="99">
        <v>135.19999999999999</v>
      </c>
      <c r="W82" s="99">
        <v>131.6</v>
      </c>
      <c r="X82" s="99">
        <v>132.1</v>
      </c>
      <c r="Y82" s="99">
        <v>131.9</v>
      </c>
      <c r="Z82" s="99">
        <v>128.69999999999999</v>
      </c>
      <c r="AA82" s="70">
        <v>130.69999999999999</v>
      </c>
      <c r="AB82" s="70">
        <v>130.4</v>
      </c>
      <c r="AC82" s="70">
        <v>131</v>
      </c>
      <c r="AD82" s="70">
        <v>133.30000000000001</v>
      </c>
      <c r="AE82" s="70">
        <v>132.1</v>
      </c>
      <c r="AF82" s="100">
        <v>131.1</v>
      </c>
      <c r="AG82" s="101"/>
      <c r="AH82" s="52">
        <f t="shared" si="2"/>
        <v>135.19999999999999</v>
      </c>
      <c r="AI82" s="53">
        <f t="shared" si="3"/>
        <v>128.69999999999999</v>
      </c>
    </row>
    <row r="83" spans="1:37" x14ac:dyDescent="0.25">
      <c r="A83" s="102" t="s">
        <v>84</v>
      </c>
      <c r="B83" s="103">
        <v>132</v>
      </c>
      <c r="C83" s="103">
        <v>135</v>
      </c>
      <c r="D83" s="103">
        <v>134.5</v>
      </c>
      <c r="E83" s="103">
        <v>134.5</v>
      </c>
      <c r="F83" s="103">
        <v>134.5</v>
      </c>
      <c r="G83" s="103">
        <v>134.5</v>
      </c>
      <c r="H83" s="103">
        <v>134.80000000000001</v>
      </c>
      <c r="I83" s="103">
        <v>134.80000000000001</v>
      </c>
      <c r="J83" s="103">
        <v>134.80000000000001</v>
      </c>
      <c r="K83" s="103">
        <v>134.80000000000001</v>
      </c>
      <c r="L83" s="103">
        <v>133.80000000000001</v>
      </c>
      <c r="M83" s="103">
        <v>134.30000000000001</v>
      </c>
      <c r="N83" s="103">
        <v>134</v>
      </c>
      <c r="O83" s="103">
        <v>132.1</v>
      </c>
      <c r="P83" s="103">
        <v>132.19999999999999</v>
      </c>
      <c r="Q83" s="103">
        <v>131.30000000000001</v>
      </c>
      <c r="R83" s="103">
        <v>132.4</v>
      </c>
      <c r="S83" s="103">
        <v>130.80000000000001</v>
      </c>
      <c r="T83" s="99">
        <v>134.5</v>
      </c>
      <c r="U83" s="99">
        <v>136.1</v>
      </c>
      <c r="V83" s="99">
        <v>134</v>
      </c>
      <c r="W83" s="99">
        <v>131.69999999999999</v>
      </c>
      <c r="X83" s="99">
        <v>133.5</v>
      </c>
      <c r="Y83" s="99">
        <v>133.69999999999999</v>
      </c>
      <c r="Z83" s="99">
        <v>133.4</v>
      </c>
      <c r="AA83" s="103">
        <v>133.80000000000001</v>
      </c>
      <c r="AB83" s="103">
        <v>129.5</v>
      </c>
      <c r="AC83" s="103">
        <v>131.1</v>
      </c>
      <c r="AD83" s="103">
        <v>132.5</v>
      </c>
      <c r="AE83" s="103">
        <v>129.69999999999999</v>
      </c>
      <c r="AF83" s="104">
        <v>132.4</v>
      </c>
      <c r="AG83" s="105"/>
      <c r="AH83" s="52">
        <f t="shared" si="2"/>
        <v>136.1</v>
      </c>
      <c r="AI83" s="53">
        <f t="shared" si="3"/>
        <v>129.5</v>
      </c>
    </row>
    <row r="84" spans="1:37" x14ac:dyDescent="0.25">
      <c r="A84" s="98" t="s">
        <v>85</v>
      </c>
      <c r="B84" s="70">
        <v>124.7</v>
      </c>
      <c r="C84" s="70">
        <v>134.6</v>
      </c>
      <c r="D84" s="70">
        <v>129.30000000000001</v>
      </c>
      <c r="E84" s="70">
        <v>129.30000000000001</v>
      </c>
      <c r="F84" s="70">
        <v>129.30000000000001</v>
      </c>
      <c r="G84" s="70">
        <v>129.30000000000001</v>
      </c>
      <c r="H84" s="70">
        <v>135.1</v>
      </c>
      <c r="I84" s="70">
        <v>135.1</v>
      </c>
      <c r="J84" s="70">
        <v>135.1</v>
      </c>
      <c r="K84" s="70">
        <v>135.1</v>
      </c>
      <c r="L84" s="70">
        <v>127.5</v>
      </c>
      <c r="M84" s="70">
        <v>128.6</v>
      </c>
      <c r="N84" s="70">
        <v>131.19999999999999</v>
      </c>
      <c r="O84" s="70">
        <v>131.9</v>
      </c>
      <c r="P84" s="70">
        <v>128.5</v>
      </c>
      <c r="Q84" s="70">
        <v>132.5</v>
      </c>
      <c r="R84" s="70">
        <v>133</v>
      </c>
      <c r="S84" s="70">
        <v>130.4</v>
      </c>
      <c r="T84" s="99">
        <v>125.6</v>
      </c>
      <c r="U84" s="99">
        <v>131.9</v>
      </c>
      <c r="V84" s="99">
        <v>129.69999999999999</v>
      </c>
      <c r="W84" s="99">
        <v>134.69999999999999</v>
      </c>
      <c r="X84" s="99">
        <v>134.19999999999999</v>
      </c>
      <c r="Y84" s="99">
        <v>132.19999999999999</v>
      </c>
      <c r="Z84" s="99">
        <v>128.80000000000001</v>
      </c>
      <c r="AA84" s="70">
        <v>128.80000000000001</v>
      </c>
      <c r="AB84" s="70">
        <v>128</v>
      </c>
      <c r="AC84" s="70">
        <v>127.8</v>
      </c>
      <c r="AD84" s="70">
        <v>129.5</v>
      </c>
      <c r="AE84" s="70">
        <v>133.19999999999999</v>
      </c>
      <c r="AF84" s="100">
        <v>134.1</v>
      </c>
      <c r="AG84" s="101"/>
      <c r="AH84" s="52">
        <f>MAX(B84:AF84)</f>
        <v>135.1</v>
      </c>
      <c r="AI84" s="53">
        <f>MIN(B84:AF84)</f>
        <v>124.7</v>
      </c>
    </row>
    <row r="85" spans="1:37" ht="15.75" thickBot="1" x14ac:dyDescent="0.3">
      <c r="A85" s="98" t="s">
        <v>86</v>
      </c>
      <c r="B85" s="106">
        <v>66.400000000000006</v>
      </c>
      <c r="C85" s="106">
        <v>67.400000000000006</v>
      </c>
      <c r="D85" s="106">
        <v>65</v>
      </c>
      <c r="E85" s="106">
        <v>65</v>
      </c>
      <c r="F85" s="106">
        <v>65</v>
      </c>
      <c r="G85" s="106">
        <v>65</v>
      </c>
      <c r="H85" s="106">
        <v>66.2</v>
      </c>
      <c r="I85" s="106">
        <v>66.2</v>
      </c>
      <c r="J85" s="106">
        <v>66.2</v>
      </c>
      <c r="K85" s="106">
        <v>66.2</v>
      </c>
      <c r="L85" s="106">
        <v>65.2</v>
      </c>
      <c r="M85" s="106">
        <v>64.2</v>
      </c>
      <c r="N85" s="106">
        <v>64.7</v>
      </c>
      <c r="O85" s="106">
        <v>64.599999999999994</v>
      </c>
      <c r="P85" s="106">
        <v>65.3</v>
      </c>
      <c r="Q85" s="106">
        <v>64.599999999999994</v>
      </c>
      <c r="R85" s="106">
        <v>65.2</v>
      </c>
      <c r="S85" s="106">
        <v>65</v>
      </c>
      <c r="T85" s="106">
        <v>64.7</v>
      </c>
      <c r="U85" s="106">
        <v>66.2</v>
      </c>
      <c r="V85" s="106">
        <v>65.7</v>
      </c>
      <c r="W85" s="106">
        <v>65.099999999999994</v>
      </c>
      <c r="X85" s="106">
        <v>65.599999999999994</v>
      </c>
      <c r="Y85" s="106">
        <v>65.2</v>
      </c>
      <c r="Z85" s="106">
        <v>64.900000000000006</v>
      </c>
      <c r="AA85" s="106">
        <v>65.2</v>
      </c>
      <c r="AB85" s="106">
        <v>65</v>
      </c>
      <c r="AC85" s="106">
        <v>65.2</v>
      </c>
      <c r="AD85" s="106">
        <v>66.099999999999994</v>
      </c>
      <c r="AE85" s="106">
        <v>65.900000000000006</v>
      </c>
      <c r="AF85" s="107">
        <v>65.900000000000006</v>
      </c>
      <c r="AG85" s="108"/>
      <c r="AH85" s="52">
        <f>MAX(B85:AF85)</f>
        <v>67.400000000000006</v>
      </c>
      <c r="AI85" s="53">
        <f>MIN(B85:AF85)</f>
        <v>64.2</v>
      </c>
    </row>
    <row r="86" spans="1:37" x14ac:dyDescent="0.25">
      <c r="A86" s="109" t="s">
        <v>87</v>
      </c>
      <c r="B86" s="110">
        <f t="shared" ref="B86:AF86" si="19">SUMIF(B54:B63,"&gt;0")</f>
        <v>249.2</v>
      </c>
      <c r="C86" s="110">
        <f t="shared" si="19"/>
        <v>263.60000000000002</v>
      </c>
      <c r="D86" s="110">
        <f t="shared" si="19"/>
        <v>258.89</v>
      </c>
      <c r="E86" s="110">
        <f t="shared" si="19"/>
        <v>218.60000000000002</v>
      </c>
      <c r="F86" s="110">
        <f t="shared" si="19"/>
        <v>186.01</v>
      </c>
      <c r="G86" s="110">
        <f t="shared" si="19"/>
        <v>205.6</v>
      </c>
      <c r="H86" s="110">
        <f t="shared" si="19"/>
        <v>205.6</v>
      </c>
      <c r="I86" s="110">
        <f t="shared" si="19"/>
        <v>231.6</v>
      </c>
      <c r="J86" s="110">
        <f t="shared" si="19"/>
        <v>276.21000000000004</v>
      </c>
      <c r="K86" s="110">
        <f t="shared" si="19"/>
        <v>277.74</v>
      </c>
      <c r="L86" s="110">
        <f t="shared" si="19"/>
        <v>289.82</v>
      </c>
      <c r="M86" s="110">
        <f t="shared" si="19"/>
        <v>314</v>
      </c>
      <c r="N86" s="110">
        <f t="shared" si="19"/>
        <v>281.88</v>
      </c>
      <c r="O86" s="110">
        <f t="shared" si="19"/>
        <v>350</v>
      </c>
      <c r="P86" s="110">
        <f t="shared" si="19"/>
        <v>303</v>
      </c>
      <c r="Q86" s="110">
        <f t="shared" si="19"/>
        <v>316</v>
      </c>
      <c r="R86" s="110">
        <f t="shared" si="19"/>
        <v>304.3</v>
      </c>
      <c r="S86" s="110">
        <f t="shared" si="19"/>
        <v>330.26</v>
      </c>
      <c r="T86" s="110">
        <f t="shared" si="19"/>
        <v>313.39999999999998</v>
      </c>
      <c r="U86" s="110">
        <f t="shared" si="19"/>
        <v>271.3</v>
      </c>
      <c r="V86" s="110">
        <f t="shared" si="19"/>
        <v>237.7</v>
      </c>
      <c r="W86" s="110">
        <f t="shared" si="19"/>
        <v>229</v>
      </c>
      <c r="X86" s="110">
        <f t="shared" si="19"/>
        <v>237.1</v>
      </c>
      <c r="Y86" s="110">
        <f t="shared" si="19"/>
        <v>290.89999999999998</v>
      </c>
      <c r="Z86" s="110">
        <f t="shared" si="19"/>
        <v>465.4</v>
      </c>
      <c r="AA86" s="110">
        <f t="shared" si="19"/>
        <v>469.29999999999995</v>
      </c>
      <c r="AB86" s="110">
        <f t="shared" si="19"/>
        <v>449.55</v>
      </c>
      <c r="AC86" s="110">
        <f t="shared" si="19"/>
        <v>434.7</v>
      </c>
      <c r="AD86" s="110">
        <f t="shared" si="19"/>
        <v>347.7</v>
      </c>
      <c r="AE86" s="110">
        <f t="shared" si="19"/>
        <v>308.44</v>
      </c>
      <c r="AF86" s="110">
        <f t="shared" si="19"/>
        <v>324.39999999999998</v>
      </c>
      <c r="AG86" s="111"/>
      <c r="AH86" s="52">
        <f>MAX(B86:AF86)</f>
        <v>469.29999999999995</v>
      </c>
      <c r="AI86" s="53">
        <f>MIN(B86:AF86)</f>
        <v>186.01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69">
        <f t="shared" ref="B88:AF88" si="20">SUM(B11:B12,B14,B18,B20:B21,B39,B41:B42,B44,B46,B89:B92,B96,B102,B108,B117,B119,B130,B136,B138,B139,B146,B148,B150,B154:B155,B158:B159,B164:B165,B170:B171,B173:B175,B183,B188)</f>
        <v>150.73999999999998</v>
      </c>
      <c r="C88" s="69">
        <f t="shared" si="20"/>
        <v>134.63999999999999</v>
      </c>
      <c r="D88" s="69">
        <f t="shared" si="20"/>
        <v>131.74</v>
      </c>
      <c r="E88" s="69">
        <f t="shared" si="20"/>
        <v>134.63999999999996</v>
      </c>
      <c r="F88" s="69">
        <f t="shared" si="20"/>
        <v>144.23999999999998</v>
      </c>
      <c r="G88" s="69">
        <f t="shared" si="20"/>
        <v>182.93999999999997</v>
      </c>
      <c r="H88" s="69">
        <f t="shared" si="20"/>
        <v>183.43999999999997</v>
      </c>
      <c r="I88" s="69">
        <f t="shared" si="20"/>
        <v>214.33999999999995</v>
      </c>
      <c r="J88" s="69">
        <f t="shared" si="20"/>
        <v>235.83999999999997</v>
      </c>
      <c r="K88" s="69">
        <f t="shared" si="20"/>
        <v>251.33999999999995</v>
      </c>
      <c r="L88" s="69">
        <f t="shared" si="20"/>
        <v>261.34000000000003</v>
      </c>
      <c r="M88" s="69">
        <f t="shared" si="20"/>
        <v>269.84000000000003</v>
      </c>
      <c r="N88" s="69">
        <f t="shared" si="20"/>
        <v>271.83999999999997</v>
      </c>
      <c r="O88" s="69">
        <f t="shared" si="20"/>
        <v>270.54000000000002</v>
      </c>
      <c r="P88" s="69">
        <f t="shared" si="20"/>
        <v>259.64</v>
      </c>
      <c r="Q88" s="69">
        <f t="shared" si="20"/>
        <v>296.54000000000002</v>
      </c>
      <c r="R88" s="69">
        <f t="shared" si="20"/>
        <v>252.33999999999992</v>
      </c>
      <c r="S88" s="69">
        <f t="shared" si="20"/>
        <v>266.73999999999995</v>
      </c>
      <c r="T88" s="69">
        <f t="shared" si="20"/>
        <v>253.53999999999996</v>
      </c>
      <c r="U88" s="69">
        <f t="shared" si="20"/>
        <v>269.54000000000002</v>
      </c>
      <c r="V88" s="69">
        <f t="shared" si="20"/>
        <v>260.04000000000002</v>
      </c>
      <c r="W88" s="69">
        <f t="shared" si="20"/>
        <v>256.64</v>
      </c>
      <c r="X88" s="69">
        <f t="shared" si="20"/>
        <v>256.33999999999997</v>
      </c>
      <c r="Y88" s="69">
        <f t="shared" si="20"/>
        <v>273.94</v>
      </c>
      <c r="Z88" s="69">
        <f t="shared" si="20"/>
        <v>303.44</v>
      </c>
      <c r="AA88" s="69">
        <f t="shared" si="20"/>
        <v>295.54000000000002</v>
      </c>
      <c r="AB88" s="69">
        <f t="shared" si="20"/>
        <v>276.83999999999997</v>
      </c>
      <c r="AC88" s="69">
        <f>SUM(AC11:AC12,AC14,AC18,AC20:AC21,AC39,AC41:AC42,AC44,AC46,AC89:AC92,AC96,AC102,AC108,AC117,AC119,AC130,AC136,AC138,AC139,AC146,AC148,AC150,AC154:AC155,AC158:AC159,AC164:AC165,AC170:AC171,AC173:AC175,AC183,AC188)</f>
        <v>250.13999999999996</v>
      </c>
      <c r="AD88" s="69">
        <f>SUM(AD11:AD12,AD14,AD18,AD20:AD21,AD39,AD41:AD42,AD44,AD46,AD89:AD92,AD96,AD102,AD108,AD117,AD119,AD130,AD136,AD138,AD139,AD146,AD148,AD150,AD154:AD155,AD158:AD159,AD164:AD165,AD170:AD171,AD173:AD175,AD183,AD188)</f>
        <v>199.83999999999995</v>
      </c>
      <c r="AE88" s="69">
        <f t="shared" si="20"/>
        <v>162.03999999999994</v>
      </c>
      <c r="AF88" s="243">
        <f t="shared" si="20"/>
        <v>144.43999999999991</v>
      </c>
      <c r="AG88" s="116"/>
      <c r="AH88" s="52">
        <f>MAX(B88:AF88)</f>
        <v>303.44</v>
      </c>
      <c r="AI88" s="53">
        <f>MIN(B88:AF88)</f>
        <v>131.74</v>
      </c>
    </row>
    <row r="89" spans="1:37" x14ac:dyDescent="0.25">
      <c r="A89" s="117" t="s">
        <v>89</v>
      </c>
      <c r="B89" s="82">
        <v>-23.6</v>
      </c>
      <c r="C89" s="82">
        <v>-15</v>
      </c>
      <c r="D89" s="82">
        <v>-9</v>
      </c>
      <c r="E89" s="82">
        <v>-5.9</v>
      </c>
      <c r="F89" s="82">
        <v>-1.1000000000000001</v>
      </c>
      <c r="G89" s="82">
        <v>-5</v>
      </c>
      <c r="H89" s="82">
        <v>-5.5</v>
      </c>
      <c r="I89" s="82">
        <v>5.7</v>
      </c>
      <c r="J89" s="82">
        <v>8.8000000000000007</v>
      </c>
      <c r="K89" s="82">
        <v>16.8</v>
      </c>
      <c r="L89" s="82">
        <v>25.5</v>
      </c>
      <c r="M89" s="82">
        <v>20.3</v>
      </c>
      <c r="N89" s="82">
        <v>23.8</v>
      </c>
      <c r="O89" s="82">
        <v>14</v>
      </c>
      <c r="P89" s="82">
        <v>12.7</v>
      </c>
      <c r="Q89" s="82">
        <v>16</v>
      </c>
      <c r="R89" s="82">
        <v>3.7</v>
      </c>
      <c r="S89" s="82">
        <v>7.7</v>
      </c>
      <c r="T89" s="82">
        <v>3.3</v>
      </c>
      <c r="U89" s="82">
        <v>19.899999999999999</v>
      </c>
      <c r="V89" s="82">
        <v>17.5</v>
      </c>
      <c r="W89" s="82">
        <v>15</v>
      </c>
      <c r="X89" s="82">
        <v>-4.4000000000000004</v>
      </c>
      <c r="Y89" s="82">
        <v>-7.9</v>
      </c>
      <c r="Z89" s="82">
        <v>-6.7</v>
      </c>
      <c r="AA89" s="49">
        <v>-12</v>
      </c>
      <c r="AB89" s="49">
        <v>-4.2</v>
      </c>
      <c r="AC89" s="49">
        <v>-9.8000000000000007</v>
      </c>
      <c r="AD89" s="49">
        <v>-9.5</v>
      </c>
      <c r="AE89" s="49">
        <v>-9.3000000000000007</v>
      </c>
      <c r="AF89" s="244">
        <v>-15</v>
      </c>
      <c r="AG89" s="120">
        <v>75</v>
      </c>
      <c r="AH89" s="52">
        <f>IF(ABS(MAX(B89:AF89))&gt;ABS(MIN(B89:AF89)),MAX(B89:AF89),MIN(B89:AF89))</f>
        <v>25.5</v>
      </c>
      <c r="AI89" s="121">
        <f>INDEX($B$9:$AF$9,1,MATCH(AH89,B89:AF89,0))</f>
        <v>0.33333333333333331</v>
      </c>
    </row>
    <row r="90" spans="1:37" x14ac:dyDescent="0.25">
      <c r="A90" s="122" t="s">
        <v>90</v>
      </c>
      <c r="B90" s="83">
        <v>2</v>
      </c>
      <c r="C90" s="83">
        <v>-5</v>
      </c>
      <c r="D90" s="83">
        <v>3.5</v>
      </c>
      <c r="E90" s="83">
        <v>-3</v>
      </c>
      <c r="F90" s="83">
        <v>0.4</v>
      </c>
      <c r="G90" s="83">
        <v>15</v>
      </c>
      <c r="H90" s="83">
        <v>16</v>
      </c>
      <c r="I90" s="83">
        <v>16</v>
      </c>
      <c r="J90" s="83">
        <v>28</v>
      </c>
      <c r="K90" s="83">
        <v>23.2</v>
      </c>
      <c r="L90" s="83">
        <v>16.899999999999999</v>
      </c>
      <c r="M90" s="83">
        <v>32.200000000000003</v>
      </c>
      <c r="N90" s="83">
        <v>23.5</v>
      </c>
      <c r="O90" s="83">
        <v>25.2</v>
      </c>
      <c r="P90" s="83">
        <v>21.3</v>
      </c>
      <c r="Q90" s="83">
        <v>44.3</v>
      </c>
      <c r="R90" s="83">
        <f>16+9</f>
        <v>25</v>
      </c>
      <c r="S90" s="83">
        <f>16+9.4</f>
        <v>25.4</v>
      </c>
      <c r="T90" s="83">
        <f>17+14</f>
        <v>31</v>
      </c>
      <c r="U90" s="83">
        <f>6.2-1</f>
        <v>5.2</v>
      </c>
      <c r="V90" s="83">
        <v>5.8</v>
      </c>
      <c r="W90" s="83">
        <v>6</v>
      </c>
      <c r="X90" s="83">
        <v>26</v>
      </c>
      <c r="Y90" s="83">
        <f>22+16</f>
        <v>38</v>
      </c>
      <c r="Z90" s="83">
        <f>24.3+18</f>
        <v>42.3</v>
      </c>
      <c r="AA90" s="70">
        <v>44</v>
      </c>
      <c r="AB90" s="70">
        <v>32</v>
      </c>
      <c r="AC90" s="70">
        <v>26</v>
      </c>
      <c r="AD90" s="70">
        <v>10</v>
      </c>
      <c r="AE90" s="70">
        <v>1</v>
      </c>
      <c r="AF90" s="123">
        <v>5.7</v>
      </c>
      <c r="AG90" s="120">
        <v>240</v>
      </c>
      <c r="AH90" s="52">
        <f>IF(ABS(MAX(B90:AF90))&gt;ABS(MIN(B90:AF90)),MAX(B90:AF90),MIN(B90:AF90))</f>
        <v>44.3</v>
      </c>
      <c r="AI90" s="121">
        <f>INDEX($B$9:$AF$9,1,MATCH(AH90,B90:AF90,0))</f>
        <v>0.54166666666666696</v>
      </c>
    </row>
    <row r="91" spans="1:37" x14ac:dyDescent="0.25">
      <c r="A91" s="122" t="s">
        <v>91</v>
      </c>
      <c r="B91" s="83">
        <v>30.9</v>
      </c>
      <c r="C91" s="83">
        <v>27.1</v>
      </c>
      <c r="D91" s="83">
        <v>12.1</v>
      </c>
      <c r="E91" s="83">
        <v>17.5</v>
      </c>
      <c r="F91" s="83">
        <v>14</v>
      </c>
      <c r="G91" s="83">
        <v>21.2</v>
      </c>
      <c r="H91" s="83">
        <v>21.2</v>
      </c>
      <c r="I91" s="83">
        <v>23.3</v>
      </c>
      <c r="J91" s="83">
        <v>19.5</v>
      </c>
      <c r="K91" s="83">
        <v>24</v>
      </c>
      <c r="L91" s="83">
        <v>24.6</v>
      </c>
      <c r="M91" s="83">
        <v>13.3</v>
      </c>
      <c r="N91" s="83">
        <v>16.5</v>
      </c>
      <c r="O91" s="83">
        <v>26.5</v>
      </c>
      <c r="P91" s="83">
        <v>33.200000000000003</v>
      </c>
      <c r="Q91" s="83">
        <v>39.299999999999997</v>
      </c>
      <c r="R91" s="83">
        <v>43.3</v>
      </c>
      <c r="S91" s="83">
        <v>41.2</v>
      </c>
      <c r="T91" s="83">
        <v>35.9</v>
      </c>
      <c r="U91" s="83">
        <v>40.6</v>
      </c>
      <c r="V91" s="83">
        <v>40.700000000000003</v>
      </c>
      <c r="W91" s="83">
        <v>39</v>
      </c>
      <c r="X91" s="83">
        <v>37.700000000000003</v>
      </c>
      <c r="Y91" s="83">
        <v>39.200000000000003</v>
      </c>
      <c r="Z91" s="83">
        <v>46.3</v>
      </c>
      <c r="AA91" s="70">
        <v>47</v>
      </c>
      <c r="AB91" s="70">
        <v>43.1</v>
      </c>
      <c r="AC91" s="70">
        <v>42.8</v>
      </c>
      <c r="AD91" s="70">
        <v>38.9</v>
      </c>
      <c r="AE91" s="70">
        <v>33.4</v>
      </c>
      <c r="AF91" s="123">
        <v>25.6</v>
      </c>
      <c r="AG91" s="120">
        <v>60</v>
      </c>
      <c r="AH91" s="52">
        <f>IF(ABS(MAX(B91:AF91))&gt;ABS(MIN(B91:AF91)),MAX(B91:AF91),MIN(B91:AF91))</f>
        <v>47</v>
      </c>
      <c r="AI91" s="121">
        <f>INDEX($B$9:$AF$9,1,MATCH(AH91,B91:AF91,0))</f>
        <v>0.83333333333333337</v>
      </c>
    </row>
    <row r="92" spans="1:37" x14ac:dyDescent="0.25">
      <c r="A92" s="124" t="s">
        <v>92</v>
      </c>
      <c r="B92" s="85">
        <v>-83</v>
      </c>
      <c r="C92" s="85">
        <v>-95.8</v>
      </c>
      <c r="D92" s="85">
        <v>-98.2</v>
      </c>
      <c r="E92" s="85">
        <v>-96.5</v>
      </c>
      <c r="F92" s="85">
        <v>-91.6</v>
      </c>
      <c r="G92" s="85">
        <v>-70.8</v>
      </c>
      <c r="H92" s="85">
        <v>-70.8</v>
      </c>
      <c r="I92" s="85">
        <v>-53.2</v>
      </c>
      <c r="J92" s="85">
        <v>-43</v>
      </c>
      <c r="K92" s="85">
        <v>-35.200000000000003</v>
      </c>
      <c r="L92" s="85">
        <v>-31.7</v>
      </c>
      <c r="M92" s="85">
        <v>-21.1</v>
      </c>
      <c r="N92" s="85">
        <v>-31.6</v>
      </c>
      <c r="O92" s="85">
        <v>-35.200000000000003</v>
      </c>
      <c r="P92" s="85">
        <v>-46.8</v>
      </c>
      <c r="Q92" s="85">
        <v>-42.4</v>
      </c>
      <c r="R92" s="85">
        <v>-53.4</v>
      </c>
      <c r="S92" s="85">
        <v>-37.9</v>
      </c>
      <c r="T92" s="85">
        <v>-53.4</v>
      </c>
      <c r="U92" s="85">
        <v>-34</v>
      </c>
      <c r="V92" s="85">
        <v>-42.6</v>
      </c>
      <c r="W92" s="85">
        <v>-41.7</v>
      </c>
      <c r="X92" s="85">
        <v>-42.6</v>
      </c>
      <c r="Y92" s="85">
        <v>-32.200000000000003</v>
      </c>
      <c r="Z92" s="85">
        <v>-17.8</v>
      </c>
      <c r="AA92" s="125">
        <v>-22.9</v>
      </c>
      <c r="AB92" s="125">
        <v>-33.1</v>
      </c>
      <c r="AC92" s="125">
        <v>-45</v>
      </c>
      <c r="AD92" s="125">
        <v>-73.2</v>
      </c>
      <c r="AE92" s="125">
        <v>-94</v>
      </c>
      <c r="AF92" s="126">
        <v>-99.4</v>
      </c>
      <c r="AG92" s="127">
        <v>120</v>
      </c>
      <c r="AH92" s="52">
        <f>IF(ABS(MAX(B92:AF92))&gt;ABS(MIN(B92:AF92)),MAX(B92:AF92),MIN(B92:AF92))</f>
        <v>-99.4</v>
      </c>
      <c r="AI92" s="121">
        <f>INDEX($B$9:$AF$9,1,MATCH(AH92,B92:AF92,0))</f>
        <v>1</v>
      </c>
    </row>
    <row r="93" spans="1:37" ht="15.75" thickBot="1" x14ac:dyDescent="0.3">
      <c r="A93" s="124" t="s">
        <v>93</v>
      </c>
      <c r="B93" s="85">
        <v>59</v>
      </c>
      <c r="C93" s="85">
        <v>45.8</v>
      </c>
      <c r="D93" s="85">
        <v>80.099999999999994</v>
      </c>
      <c r="E93" s="85">
        <v>61.4</v>
      </c>
      <c r="F93" s="85">
        <v>56.8</v>
      </c>
      <c r="G93" s="85">
        <v>58.1</v>
      </c>
      <c r="H93" s="85">
        <v>58.1</v>
      </c>
      <c r="I93" s="85">
        <v>54.8</v>
      </c>
      <c r="J93" s="85">
        <v>72.3</v>
      </c>
      <c r="K93" s="85">
        <v>65.7</v>
      </c>
      <c r="L93" s="85">
        <v>39</v>
      </c>
      <c r="M93" s="85">
        <v>78</v>
      </c>
      <c r="N93" s="85">
        <v>62.3</v>
      </c>
      <c r="O93" s="85">
        <v>82.2</v>
      </c>
      <c r="P93" s="85">
        <v>68.400000000000006</v>
      </c>
      <c r="Q93" s="85">
        <v>82.3</v>
      </c>
      <c r="R93" s="85">
        <v>65</v>
      </c>
      <c r="S93" s="85">
        <v>69.2</v>
      </c>
      <c r="T93" s="85">
        <v>83.7</v>
      </c>
      <c r="U93" s="85">
        <v>62.1</v>
      </c>
      <c r="V93" s="85">
        <v>67.3</v>
      </c>
      <c r="W93" s="85">
        <v>90.2</v>
      </c>
      <c r="X93" s="85">
        <v>69.3</v>
      </c>
      <c r="Y93" s="85">
        <v>83.1</v>
      </c>
      <c r="Z93" s="85">
        <v>83.2</v>
      </c>
      <c r="AA93" s="125">
        <v>90</v>
      </c>
      <c r="AB93" s="125">
        <v>79.400000000000006</v>
      </c>
      <c r="AC93" s="125">
        <v>72.7</v>
      </c>
      <c r="AD93" s="125">
        <v>56.4</v>
      </c>
      <c r="AE93" s="125">
        <v>61</v>
      </c>
      <c r="AF93" s="126">
        <v>72.900000000000006</v>
      </c>
      <c r="AG93" s="127"/>
      <c r="AH93" s="52">
        <f>IF(ABS(MAX(B93:AF93))&gt;ABS(MIN(B93:AF93)),MAX(B93:AF93),MIN(B93:AF93))</f>
        <v>90.2</v>
      </c>
      <c r="AI93" s="121">
        <f>INDEX($B$9:$AF$9,1,MATCH(AH93,B93:AF93,0))</f>
        <v>0.75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1097.96</v>
      </c>
      <c r="C198" s="164">
        <f>INDEX(F9:M9,1,MATCH(MAX(F71:M71),F71:M71,0))</f>
        <v>0.33333333333333331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27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27)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27)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1121.44</v>
      </c>
      <c r="U203" s="173">
        <f t="shared" si="37"/>
        <v>1102.24</v>
      </c>
      <c r="V203" s="173">
        <f t="shared" si="37"/>
        <v>1047.1299999999999</v>
      </c>
      <c r="W203" s="173">
        <f t="shared" si="37"/>
        <v>1029.8400000000001</v>
      </c>
      <c r="X203" s="173">
        <f t="shared" si="37"/>
        <v>1000.25</v>
      </c>
      <c r="Y203" s="173">
        <f t="shared" si="37"/>
        <v>1019.84</v>
      </c>
      <c r="Z203" s="173">
        <f t="shared" si="37"/>
        <v>1004.74</v>
      </c>
      <c r="AA203" s="173">
        <f t="shared" si="37"/>
        <v>1050.04</v>
      </c>
      <c r="AB203" s="173">
        <f t="shared" si="37"/>
        <v>1065.55</v>
      </c>
      <c r="AC203" s="173">
        <f t="shared" si="37"/>
        <v>1085.08</v>
      </c>
      <c r="AD203" s="173">
        <f t="shared" si="37"/>
        <v>1097.96</v>
      </c>
      <c r="AE203" s="173">
        <f t="shared" si="37"/>
        <v>1085.94</v>
      </c>
      <c r="AF203" s="173">
        <f t="shared" si="37"/>
        <v>1064.82</v>
      </c>
      <c r="AG203" s="173">
        <f t="shared" si="37"/>
        <v>1149.3399999999999</v>
      </c>
      <c r="AH203" s="173">
        <f t="shared" si="37"/>
        <v>1144.94</v>
      </c>
      <c r="AI203" s="173">
        <f t="shared" si="37"/>
        <v>1181.74</v>
      </c>
      <c r="AJ203" s="173">
        <f t="shared" si="37"/>
        <v>1183.54</v>
      </c>
      <c r="AK203" s="173">
        <f t="shared" si="37"/>
        <v>1209.8999999999999</v>
      </c>
      <c r="AL203" s="173">
        <f t="shared" si="37"/>
        <v>1173.04</v>
      </c>
      <c r="AM203" s="173">
        <f t="shared" si="37"/>
        <v>1162.1399999999999</v>
      </c>
      <c r="AN203" s="173">
        <f t="shared" si="37"/>
        <v>1127.1400000000001</v>
      </c>
      <c r="AO203" s="173">
        <f t="shared" si="37"/>
        <v>1117.24</v>
      </c>
      <c r="AP203" s="173">
        <f t="shared" si="37"/>
        <v>1101.8399999999999</v>
      </c>
      <c r="AQ203" s="173">
        <f t="shared" si="37"/>
        <v>1144.9399999999998</v>
      </c>
      <c r="AR203" s="173">
        <f t="shared" si="37"/>
        <v>1327.34</v>
      </c>
      <c r="AS203" s="173">
        <f t="shared" si="37"/>
        <v>1345.94</v>
      </c>
      <c r="AT203" s="173">
        <f t="shared" si="37"/>
        <v>1325.4899999999998</v>
      </c>
      <c r="AU203" s="173">
        <f t="shared" si="37"/>
        <v>1320.1399999999999</v>
      </c>
      <c r="AV203" s="173">
        <f t="shared" si="37"/>
        <v>1233.3399999999999</v>
      </c>
      <c r="AW203" s="173">
        <f t="shared" si="37"/>
        <v>1169.48</v>
      </c>
      <c r="AX203" s="173">
        <f t="shared" si="37"/>
        <v>1159.24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296" priority="213">
      <formula>S$9&gt;=20/24</formula>
    </cfRule>
    <cfRule type="expression" dxfId="1295" priority="214">
      <formula>AND(S$9&gt;=14/24,S$9&lt;20/24)</formula>
    </cfRule>
    <cfRule type="expression" dxfId="1294" priority="215">
      <formula>AND(S$9&gt;=8/24,S$9&lt;14/24)</formula>
    </cfRule>
    <cfRule type="expression" dxfId="1293" priority="216">
      <formula>S$9&lt;8/24</formula>
    </cfRule>
  </conditionalFormatting>
  <conditionalFormatting sqref="B8:AF10 AA76:AF76 B76:Q76 L37:Z38 L36:Q36 C183:AF189 M42 N40:Q42 L34:Q34 M43:Q45 L39:Q39 V40:W41 S39:W39 X39:Z41 AA78:AF85 AA54:AF57 B60:B64 R12:T12 U12:Z13 B53:AF53 B65:AF75 B77:AF77 C60:C63 B54:K58 O55:T56 O79:Z85 O78:Q78 N42:N45 M36:N39 O57:Q59 L55:N58 B78:N85 P60:Q64 M64:O64 W39:W40 L50:AF52">
    <cfRule type="expression" dxfId="1292" priority="209">
      <formula>B$9&gt;=20/24</formula>
    </cfRule>
    <cfRule type="expression" dxfId="1291" priority="210">
      <formula>AND(B$9&gt;=14/24,B$9&lt;20/24)</formula>
    </cfRule>
    <cfRule type="expression" dxfId="1290" priority="211">
      <formula>AND(B$9&gt;=8/24,B$9&lt;14/24)</formula>
    </cfRule>
    <cfRule type="expression" dxfId="1289" priority="212">
      <formula>B$9&lt;8/24</formula>
    </cfRule>
  </conditionalFormatting>
  <conditionalFormatting sqref="B181:AF181">
    <cfRule type="expression" dxfId="1288" priority="205">
      <formula>B$9&gt;=20/24</formula>
    </cfRule>
    <cfRule type="expression" dxfId="1287" priority="206">
      <formula>AND(B$9&gt;=14/24,B$9&lt;20/24)</formula>
    </cfRule>
    <cfRule type="expression" dxfId="1286" priority="207">
      <formula>AND(B$9&gt;=8/24,B$9&lt;14/24)</formula>
    </cfRule>
    <cfRule type="expression" dxfId="1285" priority="208">
      <formula>B$9&lt;8/24</formula>
    </cfRule>
  </conditionalFormatting>
  <conditionalFormatting sqref="AL4:AL6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1284" priority="200">
      <formula>L$9&gt;=20/24</formula>
    </cfRule>
    <cfRule type="expression" dxfId="1283" priority="201">
      <formula>AND(L$9&gt;=14/24,L$9&lt;20/24)</formula>
    </cfRule>
    <cfRule type="expression" dxfId="1282" priority="202">
      <formula>AND(L$9&gt;=8/24,L$9&lt;14/24)</formula>
    </cfRule>
    <cfRule type="expression" dxfId="1281" priority="203">
      <formula>L$9&lt;8/24</formula>
    </cfRule>
  </conditionalFormatting>
  <conditionalFormatting sqref="L40:N41">
    <cfRule type="expression" dxfId="1280" priority="196">
      <formula>L$9&gt;=20/24</formula>
    </cfRule>
    <cfRule type="expression" dxfId="1279" priority="197">
      <formula>AND(L$9&gt;=14/24,L$9&lt;20/24)</formula>
    </cfRule>
    <cfRule type="expression" dxfId="1278" priority="198">
      <formula>AND(L$9&gt;=8/24,L$9&lt;14/24)</formula>
    </cfRule>
    <cfRule type="expression" dxfId="1277" priority="199">
      <formula>L$9&lt;8/24</formula>
    </cfRule>
  </conditionalFormatting>
  <conditionalFormatting sqref="U14:Z14">
    <cfRule type="expression" dxfId="1276" priority="192">
      <formula>U$9&gt;=20/24</formula>
    </cfRule>
    <cfRule type="expression" dxfId="1275" priority="193">
      <formula>AND(U$9&gt;=14/24,U$9&lt;20/24)</formula>
    </cfRule>
    <cfRule type="expression" dxfId="1274" priority="194">
      <formula>AND(U$9&gt;=8/24,U$9&lt;14/24)</formula>
    </cfRule>
    <cfRule type="expression" dxfId="1273" priority="195">
      <formula>U$9&lt;8/24</formula>
    </cfRule>
  </conditionalFormatting>
  <conditionalFormatting sqref="R36:Z36">
    <cfRule type="expression" dxfId="1272" priority="188">
      <formula>R$9&gt;=20/24</formula>
    </cfRule>
    <cfRule type="expression" dxfId="1271" priority="189">
      <formula>AND(R$9&gt;=14/24,R$9&lt;20/24)</formula>
    </cfRule>
    <cfRule type="expression" dxfId="1270" priority="190">
      <formula>AND(R$9&gt;=8/24,R$9&lt;14/24)</formula>
    </cfRule>
    <cfRule type="expression" dxfId="1269" priority="191">
      <formula>R$9&lt;8/24</formula>
    </cfRule>
  </conditionalFormatting>
  <conditionalFormatting sqref="R54:Z54">
    <cfRule type="expression" dxfId="1268" priority="184">
      <formula>R$9&gt;=20/24</formula>
    </cfRule>
    <cfRule type="expression" dxfId="1267" priority="185">
      <formula>AND(R$9&gt;=14/24,R$9&lt;20/24)</formula>
    </cfRule>
    <cfRule type="expression" dxfId="1266" priority="186">
      <formula>AND(R$9&gt;=8/24,R$9&lt;14/24)</formula>
    </cfRule>
    <cfRule type="expression" dxfId="1265" priority="187">
      <formula>R$9&lt;8/24</formula>
    </cfRule>
  </conditionalFormatting>
  <conditionalFormatting sqref="R76:Z76">
    <cfRule type="expression" dxfId="1264" priority="180">
      <formula>R$9&gt;=20/24</formula>
    </cfRule>
    <cfRule type="expression" dxfId="1263" priority="181">
      <formula>AND(R$9&gt;=14/24,R$9&lt;20/24)</formula>
    </cfRule>
    <cfRule type="expression" dxfId="1262" priority="182">
      <formula>AND(R$9&gt;=8/24,R$9&lt;14/24)</formula>
    </cfRule>
    <cfRule type="expression" dxfId="1261" priority="183">
      <formula>R$9&lt;8/24</formula>
    </cfRule>
  </conditionalFormatting>
  <conditionalFormatting sqref="R78:Z78">
    <cfRule type="expression" dxfId="1260" priority="176">
      <formula>R$9&gt;=20/24</formula>
    </cfRule>
    <cfRule type="expression" dxfId="1259" priority="177">
      <formula>AND(R$9&gt;=14/24,R$9&lt;20/24)</formula>
    </cfRule>
    <cfRule type="expression" dxfId="1258" priority="178">
      <formula>AND(R$9&gt;=8/24,R$9&lt;14/24)</formula>
    </cfRule>
    <cfRule type="expression" dxfId="1257" priority="179">
      <formula>R$9&lt;8/24</formula>
    </cfRule>
  </conditionalFormatting>
  <conditionalFormatting sqref="L16:Q17 L19:Q19 L21:Q31 L12:Q14 R26:Z30">
    <cfRule type="expression" dxfId="1256" priority="172">
      <formula>L$9&gt;=20/24</formula>
    </cfRule>
    <cfRule type="expression" dxfId="1255" priority="173">
      <formula>AND(L$9&gt;=14/24,L$9&lt;20/24)</formula>
    </cfRule>
    <cfRule type="expression" dxfId="1254" priority="174">
      <formula>AND(L$9&gt;=8/24,L$9&lt;14/24)</formula>
    </cfRule>
    <cfRule type="expression" dxfId="1253" priority="175">
      <formula>L$9&lt;8/24</formula>
    </cfRule>
  </conditionalFormatting>
  <conditionalFormatting sqref="L46:Q46">
    <cfRule type="expression" dxfId="1252" priority="168">
      <formula>L$9&gt;=20/24</formula>
    </cfRule>
    <cfRule type="expression" dxfId="1251" priority="169">
      <formula>AND(L$9&gt;=14/24,L$9&lt;20/24)</formula>
    </cfRule>
    <cfRule type="expression" dxfId="1250" priority="170">
      <formula>AND(L$9&gt;=8/24,L$9&lt;14/24)</formula>
    </cfRule>
    <cfRule type="expression" dxfId="1249" priority="171">
      <formula>L$9&lt;8/24</formula>
    </cfRule>
  </conditionalFormatting>
  <conditionalFormatting sqref="L47:Q47">
    <cfRule type="expression" dxfId="1248" priority="164">
      <formula>L$9&gt;=20/24</formula>
    </cfRule>
    <cfRule type="expression" dxfId="1247" priority="165">
      <formula>AND(L$9&gt;=14/24,L$9&lt;20/24)</formula>
    </cfRule>
    <cfRule type="expression" dxfId="1246" priority="166">
      <formula>AND(L$9&gt;=8/24,L$9&lt;14/24)</formula>
    </cfRule>
    <cfRule type="expression" dxfId="1245" priority="167">
      <formula>L$9&lt;8/24</formula>
    </cfRule>
  </conditionalFormatting>
  <conditionalFormatting sqref="L42:N45">
    <cfRule type="expression" dxfId="1244" priority="160">
      <formula>L$9&gt;=20/24</formula>
    </cfRule>
    <cfRule type="expression" dxfId="1243" priority="161">
      <formula>AND(L$9&gt;=14/24,L$9&lt;20/24)</formula>
    </cfRule>
    <cfRule type="expression" dxfId="1242" priority="162">
      <formula>AND(L$9&gt;=8/24,L$9&lt;14/24)</formula>
    </cfRule>
    <cfRule type="expression" dxfId="1241" priority="163">
      <formula>L$9&lt;8/24</formula>
    </cfRule>
  </conditionalFormatting>
  <conditionalFormatting sqref="R34:AD34">
    <cfRule type="expression" dxfId="1240" priority="156">
      <formula>R$9&gt;=20/24</formula>
    </cfRule>
    <cfRule type="expression" dxfId="1239" priority="157">
      <formula>AND(R$9&gt;=14/24,R$9&lt;20/24)</formula>
    </cfRule>
    <cfRule type="expression" dxfId="1238" priority="158">
      <formula>AND(R$9&gt;=8/24,R$9&lt;14/24)</formula>
    </cfRule>
    <cfRule type="expression" dxfId="1237" priority="159">
      <formula>R$9&lt;8/24</formula>
    </cfRule>
  </conditionalFormatting>
  <conditionalFormatting sqref="R13:T14 U13:Z13 T18:Z18 R16:Z17 R19:AF19 R21:AF31">
    <cfRule type="expression" dxfId="1236" priority="152">
      <formula>R$9&gt;=20/24</formula>
    </cfRule>
    <cfRule type="expression" dxfId="1235" priority="153">
      <formula>AND(R$9&gt;=14/24,R$9&lt;20/24)</formula>
    </cfRule>
    <cfRule type="expression" dxfId="1234" priority="154">
      <formula>AND(R$9&gt;=8/24,R$9&lt;14/24)</formula>
    </cfRule>
    <cfRule type="expression" dxfId="1233" priority="155">
      <formula>R$9&lt;8/24</formula>
    </cfRule>
  </conditionalFormatting>
  <conditionalFormatting sqref="R39:R45 S40:U45 V41:Z45">
    <cfRule type="expression" dxfId="1232" priority="148">
      <formula>R$9&gt;=20/24</formula>
    </cfRule>
    <cfRule type="expression" dxfId="1231" priority="149">
      <formula>AND(R$9&gt;=14/24,R$9&lt;20/24)</formula>
    </cfRule>
    <cfRule type="expression" dxfId="1230" priority="150">
      <formula>AND(R$9&gt;=8/24,R$9&lt;14/24)</formula>
    </cfRule>
    <cfRule type="expression" dxfId="1229" priority="151">
      <formula>R$9&lt;8/24</formula>
    </cfRule>
  </conditionalFormatting>
  <conditionalFormatting sqref="R46:Z46">
    <cfRule type="expression" dxfId="1228" priority="144">
      <formula>R$9&gt;=20/24</formula>
    </cfRule>
    <cfRule type="expression" dxfId="1227" priority="145">
      <formula>AND(R$9&gt;=14/24,R$9&lt;20/24)</formula>
    </cfRule>
    <cfRule type="expression" dxfId="1226" priority="146">
      <formula>AND(R$9&gt;=8/24,R$9&lt;14/24)</formula>
    </cfRule>
    <cfRule type="expression" dxfId="1225" priority="147">
      <formula>R$9&lt;8/24</formula>
    </cfRule>
  </conditionalFormatting>
  <conditionalFormatting sqref="R47:Z47">
    <cfRule type="expression" dxfId="1224" priority="140">
      <formula>R$9&gt;=20/24</formula>
    </cfRule>
    <cfRule type="expression" dxfId="1223" priority="141">
      <formula>AND(R$9&gt;=14/24,R$9&lt;20/24)</formula>
    </cfRule>
    <cfRule type="expression" dxfId="1222" priority="142">
      <formula>AND(R$9&gt;=8/24,R$9&lt;14/24)</formula>
    </cfRule>
    <cfRule type="expression" dxfId="1221" priority="143">
      <formula>R$9&lt;8/24</formula>
    </cfRule>
  </conditionalFormatting>
  <conditionalFormatting sqref="R57:Z64 AA58:AF64">
    <cfRule type="expression" dxfId="1220" priority="136">
      <formula>R$9&gt;=20/24</formula>
    </cfRule>
    <cfRule type="expression" dxfId="1219" priority="137">
      <formula>AND(R$9&gt;=14/24,R$9&lt;20/24)</formula>
    </cfRule>
    <cfRule type="expression" dxfId="1218" priority="138">
      <formula>AND(R$9&gt;=8/24,R$9&lt;14/24)</formula>
    </cfRule>
    <cfRule type="expression" dxfId="1217" priority="139">
      <formula>R$9&lt;8/24</formula>
    </cfRule>
  </conditionalFormatting>
  <conditionalFormatting sqref="AA89:AF92">
    <cfRule type="expression" dxfId="1216" priority="132">
      <formula>AA$9&gt;=20/24</formula>
    </cfRule>
    <cfRule type="expression" dxfId="1215" priority="133">
      <formula>AND(AA$9&gt;=14/24,AA$9&lt;20/24)</formula>
    </cfRule>
    <cfRule type="expression" dxfId="1214" priority="134">
      <formula>AND(AA$9&gt;=8/24,AA$9&lt;14/24)</formula>
    </cfRule>
    <cfRule type="expression" dxfId="1213" priority="135">
      <formula>AA$9&lt;8/24</formula>
    </cfRule>
  </conditionalFormatting>
  <conditionalFormatting sqref="B59:F59 H59:K64 G59:G63">
    <cfRule type="expression" dxfId="1212" priority="128">
      <formula>B$9&gt;=20/24</formula>
    </cfRule>
    <cfRule type="expression" dxfId="1211" priority="129">
      <formula>AND(B$9&gt;=14/24,B$9&lt;20/24)</formula>
    </cfRule>
    <cfRule type="expression" dxfId="1210" priority="130">
      <formula>AND(B$9&gt;=8/24,B$9&lt;14/24)</formula>
    </cfRule>
    <cfRule type="expression" dxfId="1209" priority="131">
      <formula>B$9&lt;8/24</formula>
    </cfRule>
  </conditionalFormatting>
  <conditionalFormatting sqref="B89:K92">
    <cfRule type="expression" dxfId="1208" priority="124">
      <formula>B$9&gt;=20/24</formula>
    </cfRule>
    <cfRule type="expression" dxfId="1207" priority="125">
      <formula>AND(B$9&gt;=14/24,B$9&lt;20/24)</formula>
    </cfRule>
    <cfRule type="expression" dxfId="1206" priority="126">
      <formula>AND(B$9&gt;=8/24,B$9&lt;14/24)</formula>
    </cfRule>
    <cfRule type="expression" dxfId="1205" priority="127">
      <formula>B$9&lt;8/24</formula>
    </cfRule>
  </conditionalFormatting>
  <conditionalFormatting sqref="L89:Q92">
    <cfRule type="expression" dxfId="1204" priority="120">
      <formula>L$9&gt;=20/24</formula>
    </cfRule>
    <cfRule type="expression" dxfId="1203" priority="121">
      <formula>AND(L$9&gt;=14/24,L$9&lt;20/24)</formula>
    </cfRule>
    <cfRule type="expression" dxfId="1202" priority="122">
      <formula>AND(L$9&gt;=8/24,L$9&lt;14/24)</formula>
    </cfRule>
    <cfRule type="expression" dxfId="1201" priority="123">
      <formula>L$9&lt;8/24</formula>
    </cfRule>
  </conditionalFormatting>
  <conditionalFormatting sqref="R89:Z92">
    <cfRule type="expression" dxfId="1200" priority="116">
      <formula>R$9&gt;=20/24</formula>
    </cfRule>
    <cfRule type="expression" dxfId="1199" priority="117">
      <formula>AND(R$9&gt;=14/24,R$9&lt;20/24)</formula>
    </cfRule>
    <cfRule type="expression" dxfId="1198" priority="118">
      <formula>AND(R$9&gt;=8/24,R$9&lt;14/24)</formula>
    </cfRule>
    <cfRule type="expression" dxfId="1197" priority="119">
      <formula>R$9&lt;8/24</formula>
    </cfRule>
  </conditionalFormatting>
  <conditionalFormatting sqref="B29:G29 B12:G14 B16:G17 B21:G23 B19:G19 I23:K23 T18:Z18 L16:AF17 L19:AF19 L21:AF31 L12:AF14 B34:AF53">
    <cfRule type="expression" dxfId="1196" priority="115">
      <formula>B12&gt;$AG12</formula>
    </cfRule>
  </conditionalFormatting>
  <conditionalFormatting sqref="T202:AX202">
    <cfRule type="expression" dxfId="1195" priority="111">
      <formula>T$9&gt;=20/24</formula>
    </cfRule>
    <cfRule type="expression" dxfId="1194" priority="112">
      <formula>AND(T$9&gt;=14/24,T$9&lt;20/24)</formula>
    </cfRule>
    <cfRule type="expression" dxfId="1193" priority="113">
      <formula>AND(T$9&gt;=8/24,T$9&lt;14/24)</formula>
    </cfRule>
    <cfRule type="expression" dxfId="1192" priority="114">
      <formula>T$9&lt;8/24</formula>
    </cfRule>
  </conditionalFormatting>
  <conditionalFormatting sqref="A12:A14 A94:A100 A16:A17 A21:A31 A106:A143 A102:A104 A146:A190 A19 A33:A92">
    <cfRule type="expression" dxfId="1191" priority="110">
      <formula>$AH12=0</formula>
    </cfRule>
  </conditionalFormatting>
  <conditionalFormatting sqref="AA93:AF93">
    <cfRule type="expression" dxfId="1190" priority="106">
      <formula>AA$9&gt;=20/24</formula>
    </cfRule>
    <cfRule type="expression" dxfId="1189" priority="107">
      <formula>AND(AA$9&gt;=14/24,AA$9&lt;20/24)</formula>
    </cfRule>
    <cfRule type="expression" dxfId="1188" priority="108">
      <formula>AND(AA$9&gt;=8/24,AA$9&lt;14/24)</formula>
    </cfRule>
    <cfRule type="expression" dxfId="1187" priority="109">
      <formula>AA$9&lt;8/24</formula>
    </cfRule>
  </conditionalFormatting>
  <conditionalFormatting sqref="B93:K93">
    <cfRule type="expression" dxfId="1186" priority="102">
      <formula>B$9&gt;=20/24</formula>
    </cfRule>
    <cfRule type="expression" dxfId="1185" priority="103">
      <formula>AND(B$9&gt;=14/24,B$9&lt;20/24)</formula>
    </cfRule>
    <cfRule type="expression" dxfId="1184" priority="104">
      <formula>AND(B$9&gt;=8/24,B$9&lt;14/24)</formula>
    </cfRule>
    <cfRule type="expression" dxfId="1183" priority="105">
      <formula>B$9&lt;8/24</formula>
    </cfRule>
  </conditionalFormatting>
  <conditionalFormatting sqref="L93:Q93">
    <cfRule type="expression" dxfId="1182" priority="98">
      <formula>L$9&gt;=20/24</formula>
    </cfRule>
    <cfRule type="expression" dxfId="1181" priority="99">
      <formula>AND(L$9&gt;=14/24,L$9&lt;20/24)</formula>
    </cfRule>
    <cfRule type="expression" dxfId="1180" priority="100">
      <formula>AND(L$9&gt;=8/24,L$9&lt;14/24)</formula>
    </cfRule>
    <cfRule type="expression" dxfId="1179" priority="101">
      <formula>L$9&lt;8/24</formula>
    </cfRule>
  </conditionalFormatting>
  <conditionalFormatting sqref="R93:Z93">
    <cfRule type="expression" dxfId="1178" priority="94">
      <formula>R$9&gt;=20/24</formula>
    </cfRule>
    <cfRule type="expression" dxfId="1177" priority="95">
      <formula>AND(R$9&gt;=14/24,R$9&lt;20/24)</formula>
    </cfRule>
    <cfRule type="expression" dxfId="1176" priority="96">
      <formula>AND(R$9&gt;=8/24,R$9&lt;14/24)</formula>
    </cfRule>
    <cfRule type="expression" dxfId="1175" priority="97">
      <formula>R$9&lt;8/24</formula>
    </cfRule>
  </conditionalFormatting>
  <conditionalFormatting sqref="A93">
    <cfRule type="expression" dxfId="1174" priority="93">
      <formula>$AH93=0</formula>
    </cfRule>
  </conditionalFormatting>
  <conditionalFormatting sqref="B24:G28 B30:G31">
    <cfRule type="expression" dxfId="1173" priority="89">
      <formula>B$9&gt;=20/24</formula>
    </cfRule>
    <cfRule type="expression" dxfId="1172" priority="90">
      <formula>AND(B$9&gt;=14/24,B$9&lt;20/24)</formula>
    </cfRule>
    <cfRule type="expression" dxfId="1171" priority="91">
      <formula>AND(B$9&gt;=8/24,B$9&lt;14/24)</formula>
    </cfRule>
    <cfRule type="expression" dxfId="1170" priority="92">
      <formula>B$9&lt;8/24</formula>
    </cfRule>
  </conditionalFormatting>
  <conditionalFormatting sqref="B33:AF33 B24:G28 B30:G31">
    <cfRule type="expression" dxfId="1169" priority="88">
      <formula>B24&gt;$AG24</formula>
    </cfRule>
  </conditionalFormatting>
  <conditionalFormatting sqref="B33:AF33">
    <cfRule type="expression" dxfId="1168" priority="84">
      <formula>B$9&gt;=20/24</formula>
    </cfRule>
    <cfRule type="expression" dxfId="1167" priority="85">
      <formula>AND(B$9&gt;=14/24,B$9&lt;20/24)</formula>
    </cfRule>
    <cfRule type="expression" dxfId="1166" priority="86">
      <formula>AND(B$9&gt;=8/24,B$9&lt;14/24)</formula>
    </cfRule>
    <cfRule type="expression" dxfId="1165" priority="87">
      <formula>B$9&lt;8/24</formula>
    </cfRule>
  </conditionalFormatting>
  <conditionalFormatting sqref="C64:G64 D60:F63">
    <cfRule type="expression" dxfId="1164" priority="75">
      <formula>C$9&gt;=20/24</formula>
    </cfRule>
    <cfRule type="expression" dxfId="1163" priority="76">
      <formula>AND(C$9&gt;=14/24,C$9&lt;20/24)</formula>
    </cfRule>
    <cfRule type="expression" dxfId="1162" priority="77">
      <formula>AND(C$9&gt;=8/24,C$9&lt;14/24)</formula>
    </cfRule>
    <cfRule type="expression" dxfId="1161" priority="78">
      <formula>C$9&lt;8/24</formula>
    </cfRule>
  </conditionalFormatting>
  <conditionalFormatting sqref="L59:L64 M59:N63 O60:O63">
    <cfRule type="expression" dxfId="1160" priority="71">
      <formula>L$9&gt;=20/24</formula>
    </cfRule>
    <cfRule type="expression" dxfId="1159" priority="72">
      <formula>AND(L$9&gt;=14/24,L$9&lt;20/24)</formula>
    </cfRule>
    <cfRule type="expression" dxfId="1158" priority="73">
      <formula>AND(L$9&gt;=8/24,L$9&lt;14/24)</formula>
    </cfRule>
    <cfRule type="expression" dxfId="1157" priority="74">
      <formula>L$9&lt;8/24</formula>
    </cfRule>
  </conditionalFormatting>
  <conditionalFormatting sqref="AL1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1156" priority="66">
      <formula>U$9&gt;=20/24</formula>
    </cfRule>
    <cfRule type="expression" dxfId="1155" priority="67">
      <formula>AND(U$9&gt;=14/24,U$9&lt;20/24)</formula>
    </cfRule>
    <cfRule type="expression" dxfId="1154" priority="68">
      <formula>AND(U$9&gt;=8/24,U$9&lt;14/24)</formula>
    </cfRule>
    <cfRule type="expression" dxfId="1153" priority="69">
      <formula>U$9&lt;8/24</formula>
    </cfRule>
  </conditionalFormatting>
  <conditionalFormatting sqref="L15:Q15">
    <cfRule type="expression" dxfId="1152" priority="62">
      <formula>L$9&gt;=20/24</formula>
    </cfRule>
    <cfRule type="expression" dxfId="1151" priority="63">
      <formula>AND(L$9&gt;=14/24,L$9&lt;20/24)</formula>
    </cfRule>
    <cfRule type="expression" dxfId="1150" priority="64">
      <formula>AND(L$9&gt;=8/24,L$9&lt;14/24)</formula>
    </cfRule>
    <cfRule type="expression" dxfId="1149" priority="65">
      <formula>L$9&lt;8/24</formula>
    </cfRule>
  </conditionalFormatting>
  <conditionalFormatting sqref="R15:T15">
    <cfRule type="expression" dxfId="1148" priority="58">
      <formula>R$9&gt;=20/24</formula>
    </cfRule>
    <cfRule type="expression" dxfId="1147" priority="59">
      <formula>AND(R$9&gt;=14/24,R$9&lt;20/24)</formula>
    </cfRule>
    <cfRule type="expression" dxfId="1146" priority="60">
      <formula>AND(R$9&gt;=8/24,R$9&lt;14/24)</formula>
    </cfRule>
    <cfRule type="expression" dxfId="1145" priority="61">
      <formula>R$9&lt;8/24</formula>
    </cfRule>
  </conditionalFormatting>
  <conditionalFormatting sqref="B15:G15 I15:AF15">
    <cfRule type="expression" dxfId="1144" priority="57">
      <formula>B15&gt;$AG15</formula>
    </cfRule>
  </conditionalFormatting>
  <conditionalFormatting sqref="A15">
    <cfRule type="expression" dxfId="1143" priority="56">
      <formula>$AH15=0</formula>
    </cfRule>
  </conditionalFormatting>
  <conditionalFormatting sqref="AL20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1142" priority="51">
      <formula>L$9&gt;=20/24</formula>
    </cfRule>
    <cfRule type="expression" dxfId="1141" priority="52">
      <formula>AND(L$9&gt;=14/24,L$9&lt;20/24)</formula>
    </cfRule>
    <cfRule type="expression" dxfId="1140" priority="53">
      <formula>AND(L$9&gt;=8/24,L$9&lt;14/24)</formula>
    </cfRule>
    <cfRule type="expression" dxfId="1139" priority="54">
      <formula>L$9&lt;8/24</formula>
    </cfRule>
  </conditionalFormatting>
  <conditionalFormatting sqref="B20:G20 L20:AF20">
    <cfRule type="expression" dxfId="1138" priority="50">
      <formula>B20&gt;$AG20</formula>
    </cfRule>
  </conditionalFormatting>
  <conditionalFormatting sqref="A20">
    <cfRule type="expression" dxfId="1137" priority="49">
      <formula>$AH20=0</formula>
    </cfRule>
  </conditionalFormatting>
  <conditionalFormatting sqref="A105">
    <cfRule type="expression" dxfId="1136" priority="48">
      <formula>$AH105=0</formula>
    </cfRule>
  </conditionalFormatting>
  <conditionalFormatting sqref="A101">
    <cfRule type="expression" dxfId="1135" priority="47">
      <formula>$AH101=0</formula>
    </cfRule>
  </conditionalFormatting>
  <conditionalFormatting sqref="A144:A145">
    <cfRule type="expression" dxfId="1134" priority="46">
      <formula>$AH144=0</formula>
    </cfRule>
  </conditionalFormatting>
  <conditionalFormatting sqref="AL18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L18:S18">
    <cfRule type="expression" dxfId="1133" priority="41">
      <formula>L$9&gt;=20/24</formula>
    </cfRule>
    <cfRule type="expression" dxfId="1132" priority="42">
      <formula>AND(L$9&gt;=14/24,L$9&lt;20/24)</formula>
    </cfRule>
    <cfRule type="expression" dxfId="1131" priority="43">
      <formula>AND(L$9&gt;=8/24,L$9&lt;14/24)</formula>
    </cfRule>
    <cfRule type="expression" dxfId="1130" priority="44">
      <formula>L$9&lt;8/24</formula>
    </cfRule>
  </conditionalFormatting>
  <conditionalFormatting sqref="B18:G18 L18:S18 AA18:AF18">
    <cfRule type="expression" dxfId="1129" priority="40">
      <formula>B18&gt;$AG18</formula>
    </cfRule>
  </conditionalFormatting>
  <conditionalFormatting sqref="A18">
    <cfRule type="expression" dxfId="1128" priority="39">
      <formula>$AH18=0</formula>
    </cfRule>
  </conditionalFormatting>
  <conditionalFormatting sqref="AL11">
    <cfRule type="iconSet" priority="38">
      <iconSet iconSet="3TrafficLights2" reverse="1">
        <cfvo type="percent" val="0"/>
        <cfvo type="num" val="1"/>
        <cfvo type="num" val="1"/>
      </iconSet>
    </cfRule>
  </conditionalFormatting>
  <conditionalFormatting sqref="L11:AA11">
    <cfRule type="expression" dxfId="1127" priority="34">
      <formula>L$9&gt;=20/24</formula>
    </cfRule>
    <cfRule type="expression" dxfId="1126" priority="35">
      <formula>AND(L$9&gt;=14/24,L$9&lt;20/24)</formula>
    </cfRule>
    <cfRule type="expression" dxfId="1125" priority="36">
      <formula>AND(L$9&gt;=8/24,L$9&lt;14/24)</formula>
    </cfRule>
    <cfRule type="expression" dxfId="1124" priority="37">
      <formula>L$9&lt;8/24</formula>
    </cfRule>
  </conditionalFormatting>
  <conditionalFormatting sqref="B11:G11 L11:AF11">
    <cfRule type="expression" dxfId="1123" priority="33">
      <formula>B11&gt;$AG11</formula>
    </cfRule>
  </conditionalFormatting>
  <conditionalFormatting sqref="A11">
    <cfRule type="expression" dxfId="1122" priority="32">
      <formula>$AH11=0</formula>
    </cfRule>
  </conditionalFormatting>
  <conditionalFormatting sqref="L32:Q32">
    <cfRule type="expression" dxfId="1121" priority="28">
      <formula>L$9&gt;=20/24</formula>
    </cfRule>
    <cfRule type="expression" dxfId="1120" priority="29">
      <formula>AND(L$9&gt;=14/24,L$9&lt;20/24)</formula>
    </cfRule>
    <cfRule type="expression" dxfId="1119" priority="30">
      <formula>AND(L$9&gt;=8/24,L$9&lt;14/24)</formula>
    </cfRule>
    <cfRule type="expression" dxfId="1118" priority="31">
      <formula>L$9&lt;8/24</formula>
    </cfRule>
  </conditionalFormatting>
  <conditionalFormatting sqref="R32:AF32">
    <cfRule type="expression" dxfId="1117" priority="24">
      <formula>R$9&gt;=20/24</formula>
    </cfRule>
    <cfRule type="expression" dxfId="1116" priority="25">
      <formula>AND(R$9&gt;=14/24,R$9&lt;20/24)</formula>
    </cfRule>
    <cfRule type="expression" dxfId="1115" priority="26">
      <formula>AND(R$9&gt;=8/24,R$9&lt;14/24)</formula>
    </cfRule>
    <cfRule type="expression" dxfId="1114" priority="27">
      <formula>R$9&lt;8/24</formula>
    </cfRule>
  </conditionalFormatting>
  <conditionalFormatting sqref="L32:AF32">
    <cfRule type="expression" dxfId="1113" priority="23">
      <formula>L32&gt;$AG32</formula>
    </cfRule>
  </conditionalFormatting>
  <conditionalFormatting sqref="A32">
    <cfRule type="expression" dxfId="1112" priority="22">
      <formula>$AH32=0</formula>
    </cfRule>
  </conditionalFormatting>
  <conditionalFormatting sqref="B32:G32">
    <cfRule type="expression" dxfId="1111" priority="18">
      <formula>B$9&gt;=20/24</formula>
    </cfRule>
    <cfRule type="expression" dxfId="1110" priority="19">
      <formula>AND(B$9&gt;=14/24,B$9&lt;20/24)</formula>
    </cfRule>
    <cfRule type="expression" dxfId="1109" priority="20">
      <formula>AND(B$9&gt;=8/24,B$9&lt;14/24)</formula>
    </cfRule>
    <cfRule type="expression" dxfId="1108" priority="21">
      <formula>B$9&lt;8/24</formula>
    </cfRule>
  </conditionalFormatting>
  <conditionalFormatting sqref="B32:G32">
    <cfRule type="expression" dxfId="1107" priority="17">
      <formula>B32&gt;$AG32</formula>
    </cfRule>
  </conditionalFormatting>
  <conditionalFormatting sqref="AG48">
    <cfRule type="expression" dxfId="1106" priority="16">
      <formula>AG48&gt;$AG48</formula>
    </cfRule>
  </conditionalFormatting>
  <conditionalFormatting sqref="H21:H23 H12:K14 H16:K17 I21:K22 H19:K19 H29:K29">
    <cfRule type="expression" dxfId="1105" priority="15">
      <formula>H12&gt;$AG12</formula>
    </cfRule>
  </conditionalFormatting>
  <conditionalFormatting sqref="H24:K28 H30:K31">
    <cfRule type="expression" dxfId="1104" priority="11">
      <formula>H$9&gt;=20/24</formula>
    </cfRule>
    <cfRule type="expression" dxfId="1103" priority="12">
      <formula>AND(H$9&gt;=14/24,H$9&lt;20/24)</formula>
    </cfRule>
    <cfRule type="expression" dxfId="1102" priority="13">
      <formula>AND(H$9&gt;=8/24,H$9&lt;14/24)</formula>
    </cfRule>
    <cfRule type="expression" dxfId="1101" priority="14">
      <formula>H$9&lt;8/24</formula>
    </cfRule>
  </conditionalFormatting>
  <conditionalFormatting sqref="H24:K28 H30:K31">
    <cfRule type="expression" dxfId="1100" priority="10">
      <formula>H24&gt;$AG24</formula>
    </cfRule>
  </conditionalFormatting>
  <conditionalFormatting sqref="H15">
    <cfRule type="expression" dxfId="1099" priority="9">
      <formula>H15&gt;$AG15</formula>
    </cfRule>
  </conditionalFormatting>
  <conditionalFormatting sqref="H20:K20">
    <cfRule type="expression" dxfId="1098" priority="8">
      <formula>H20&gt;$AG20</formula>
    </cfRule>
  </conditionalFormatting>
  <conditionalFormatting sqref="H18:K18">
    <cfRule type="expression" dxfId="1097" priority="7">
      <formula>H18&gt;$AG18</formula>
    </cfRule>
  </conditionalFormatting>
  <conditionalFormatting sqref="H11:K11">
    <cfRule type="expression" dxfId="1096" priority="6">
      <formula>H11&gt;$AG11</formula>
    </cfRule>
  </conditionalFormatting>
  <conditionalFormatting sqref="H32:K32">
    <cfRule type="expression" dxfId="1095" priority="2">
      <formula>H$9&gt;=20/24</formula>
    </cfRule>
    <cfRule type="expression" dxfId="1094" priority="3">
      <formula>AND(H$9&gt;=14/24,H$9&lt;20/24)</formula>
    </cfRule>
    <cfRule type="expression" dxfId="1093" priority="4">
      <formula>AND(H$9&gt;=8/24,H$9&lt;14/24)</formula>
    </cfRule>
    <cfRule type="expression" dxfId="1092" priority="5">
      <formula>H$9&lt;8/24</formula>
    </cfRule>
  </conditionalFormatting>
  <conditionalFormatting sqref="H32:K32">
    <cfRule type="expression" dxfId="1091" priority="1">
      <formula>H32&gt;$AG32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L86" sqref="AL8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28</v>
      </c>
      <c r="D4" s="257">
        <f ca="1">IFERROR(DATE(2021,5,14)+C4,"")</f>
        <v>44358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320.94</v>
      </c>
      <c r="C5" s="32">
        <f t="shared" ref="C5:AF5" si="0">C65</f>
        <v>274</v>
      </c>
      <c r="D5" s="32">
        <f t="shared" si="0"/>
        <v>279.8</v>
      </c>
      <c r="E5" s="32">
        <f t="shared" si="0"/>
        <v>248.3</v>
      </c>
      <c r="F5" s="32">
        <f t="shared" si="0"/>
        <v>242.4</v>
      </c>
      <c r="G5" s="32">
        <f t="shared" si="0"/>
        <v>228.5</v>
      </c>
      <c r="H5" s="32">
        <f t="shared" si="0"/>
        <v>225.4</v>
      </c>
      <c r="I5" s="32">
        <f t="shared" si="0"/>
        <v>322.39999999999998</v>
      </c>
      <c r="J5" s="32">
        <f t="shared" si="0"/>
        <v>322.39999999999998</v>
      </c>
      <c r="K5" s="32">
        <f t="shared" si="0"/>
        <v>382.85</v>
      </c>
      <c r="L5" s="32">
        <f t="shared" si="0"/>
        <v>370.77</v>
      </c>
      <c r="M5" s="32">
        <f t="shared" si="0"/>
        <v>379.70000000000005</v>
      </c>
      <c r="N5" s="32">
        <f t="shared" si="0"/>
        <v>387.61999999999995</v>
      </c>
      <c r="O5" s="32">
        <f t="shared" si="0"/>
        <v>533.29999999999995</v>
      </c>
      <c r="P5" s="32">
        <f t="shared" si="0"/>
        <v>471.79999999999995</v>
      </c>
      <c r="Q5" s="32">
        <f t="shared" si="0"/>
        <v>436.79999999999995</v>
      </c>
      <c r="R5" s="32">
        <f t="shared" si="0"/>
        <v>465</v>
      </c>
      <c r="S5" s="32">
        <f t="shared" si="0"/>
        <v>493.40000000000003</v>
      </c>
      <c r="T5" s="32">
        <f t="shared" si="0"/>
        <v>446.7</v>
      </c>
      <c r="U5" s="32">
        <f t="shared" si="0"/>
        <v>399</v>
      </c>
      <c r="V5" s="32">
        <f t="shared" si="0"/>
        <v>499.6</v>
      </c>
      <c r="W5" s="32">
        <f t="shared" si="0"/>
        <v>411.6</v>
      </c>
      <c r="X5" s="32">
        <f t="shared" si="0"/>
        <v>315.7</v>
      </c>
      <c r="Y5" s="32">
        <f t="shared" si="0"/>
        <v>311</v>
      </c>
      <c r="Z5" s="32">
        <f t="shared" si="0"/>
        <v>470.79999999999995</v>
      </c>
      <c r="AA5" s="32">
        <f t="shared" si="0"/>
        <v>476.5</v>
      </c>
      <c r="AB5" s="32">
        <f t="shared" si="0"/>
        <v>478.4</v>
      </c>
      <c r="AC5" s="32">
        <f t="shared" si="0"/>
        <v>472.9</v>
      </c>
      <c r="AD5" s="32">
        <f t="shared" si="0"/>
        <v>337</v>
      </c>
      <c r="AE5" s="32">
        <f t="shared" si="0"/>
        <v>286</v>
      </c>
      <c r="AF5" s="32">
        <f t="shared" si="0"/>
        <v>247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8"/>
      <c r="E6" s="248"/>
      <c r="F6" s="248"/>
      <c r="G6" s="248"/>
      <c r="H6" s="248"/>
      <c r="I6" s="248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1240MW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Load=1072</v>
      </c>
      <c r="B7" s="36">
        <f t="shared" ref="B7:AF7" si="1">B71</f>
        <v>1153.8799999999999</v>
      </c>
      <c r="C7" s="36">
        <f t="shared" si="1"/>
        <v>1133.8400000000001</v>
      </c>
      <c r="D7" s="36">
        <f t="shared" si="1"/>
        <v>1147.53</v>
      </c>
      <c r="E7" s="36">
        <f t="shared" si="1"/>
        <v>1135.44</v>
      </c>
      <c r="F7" s="36">
        <f t="shared" si="1"/>
        <v>1091.4399999999998</v>
      </c>
      <c r="G7" s="36">
        <f t="shared" si="1"/>
        <v>1074.74</v>
      </c>
      <c r="H7" s="36">
        <f t="shared" si="1"/>
        <v>1072.04</v>
      </c>
      <c r="I7" s="36">
        <f t="shared" si="1"/>
        <v>1154.4399999999998</v>
      </c>
      <c r="J7" s="36">
        <f t="shared" si="1"/>
        <v>1139.4399999999998</v>
      </c>
      <c r="K7" s="36">
        <f t="shared" si="1"/>
        <v>1202.74</v>
      </c>
      <c r="L7" s="36">
        <f>L71</f>
        <v>1240.3699999999999</v>
      </c>
      <c r="M7" s="36">
        <f t="shared" si="1"/>
        <v>1235</v>
      </c>
      <c r="N7" s="36">
        <f t="shared" si="1"/>
        <v>1259.82</v>
      </c>
      <c r="O7" s="36">
        <f t="shared" si="1"/>
        <v>1322.2</v>
      </c>
      <c r="P7" s="36">
        <f t="shared" si="1"/>
        <v>1311.5</v>
      </c>
      <c r="Q7" s="36">
        <f t="shared" si="1"/>
        <v>1319.24</v>
      </c>
      <c r="R7" s="36">
        <f t="shared" si="1"/>
        <v>1326.1399999999999</v>
      </c>
      <c r="S7" s="36">
        <f t="shared" si="1"/>
        <v>1343.64</v>
      </c>
      <c r="T7" s="36">
        <f t="shared" si="1"/>
        <v>1308.3399999999999</v>
      </c>
      <c r="U7" s="36">
        <f t="shared" si="1"/>
        <v>1233.94</v>
      </c>
      <c r="V7" s="36">
        <f t="shared" si="1"/>
        <v>1231.54</v>
      </c>
      <c r="W7" s="36">
        <f t="shared" si="1"/>
        <v>1249.94</v>
      </c>
      <c r="X7" s="36">
        <f t="shared" si="1"/>
        <v>1194.6399999999999</v>
      </c>
      <c r="Y7" s="36">
        <f t="shared" si="1"/>
        <v>1207.44</v>
      </c>
      <c r="Z7" s="36">
        <f t="shared" si="1"/>
        <v>1355.24</v>
      </c>
      <c r="AA7" s="36">
        <f t="shared" si="1"/>
        <v>1377.9399999999998</v>
      </c>
      <c r="AB7" s="36">
        <f t="shared" si="1"/>
        <v>1368.7399999999998</v>
      </c>
      <c r="AC7" s="36">
        <f t="shared" si="1"/>
        <v>1374.04</v>
      </c>
      <c r="AD7" s="36">
        <f t="shared" si="1"/>
        <v>1281.04</v>
      </c>
      <c r="AE7" s="36">
        <f t="shared" si="1"/>
        <v>1222.7399999999998</v>
      </c>
      <c r="AF7" s="36">
        <f t="shared" si="1"/>
        <v>1144.7399999999998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5">
        <v>0.58333333333333304</v>
      </c>
      <c r="S9" s="255">
        <v>0.625</v>
      </c>
      <c r="T9" s="255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54.6</v>
      </c>
      <c r="C12" s="48">
        <v>54.8</v>
      </c>
      <c r="D12" s="48">
        <v>54.8</v>
      </c>
      <c r="E12" s="48">
        <v>54.8</v>
      </c>
      <c r="F12" s="48">
        <v>58</v>
      </c>
      <c r="G12" s="48">
        <v>57.4</v>
      </c>
      <c r="H12" s="48">
        <v>57.4</v>
      </c>
      <c r="I12" s="48">
        <v>58.8</v>
      </c>
      <c r="J12" s="48">
        <v>58.8</v>
      </c>
      <c r="K12" s="48">
        <v>58.8</v>
      </c>
      <c r="L12" s="49">
        <v>60.8</v>
      </c>
      <c r="M12" s="49">
        <v>49.1</v>
      </c>
      <c r="N12" s="49">
        <v>54</v>
      </c>
      <c r="O12" s="49">
        <v>52.9</v>
      </c>
      <c r="P12" s="49">
        <v>50.6</v>
      </c>
      <c r="Q12" s="49">
        <v>50.1</v>
      </c>
      <c r="R12" s="49">
        <v>51.1</v>
      </c>
      <c r="S12" s="49">
        <v>51.7</v>
      </c>
      <c r="T12" s="49">
        <v>62.5</v>
      </c>
      <c r="U12" s="49">
        <v>63</v>
      </c>
      <c r="V12" s="49">
        <v>63</v>
      </c>
      <c r="W12" s="49">
        <v>63</v>
      </c>
      <c r="X12" s="49">
        <v>63</v>
      </c>
      <c r="Y12" s="49">
        <v>63</v>
      </c>
      <c r="Z12" s="49">
        <v>61</v>
      </c>
      <c r="AA12" s="48">
        <v>61</v>
      </c>
      <c r="AB12" s="48">
        <v>61</v>
      </c>
      <c r="AC12" s="48">
        <v>61</v>
      </c>
      <c r="AD12" s="48">
        <v>61</v>
      </c>
      <c r="AE12" s="48">
        <v>57</v>
      </c>
      <c r="AF12" s="48">
        <v>57</v>
      </c>
      <c r="AG12" s="51">
        <v>60</v>
      </c>
      <c r="AH12" s="52">
        <f>MAX(B12:AF12)</f>
        <v>63</v>
      </c>
      <c r="AI12" s="53">
        <f>MIN(B12:AF12)</f>
        <v>49.1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45.6</v>
      </c>
      <c r="C14" s="56">
        <v>46.8</v>
      </c>
      <c r="D14" s="56">
        <v>46.8</v>
      </c>
      <c r="E14" s="56">
        <v>46.8</v>
      </c>
      <c r="F14" s="56">
        <v>46.8</v>
      </c>
      <c r="G14" s="56">
        <v>46.8</v>
      </c>
      <c r="H14" s="56">
        <v>46.8</v>
      </c>
      <c r="I14" s="56">
        <v>46</v>
      </c>
      <c r="J14" s="56">
        <v>46</v>
      </c>
      <c r="K14" s="56">
        <v>46</v>
      </c>
      <c r="L14" s="49">
        <v>45.8</v>
      </c>
      <c r="M14" s="49">
        <v>45.5</v>
      </c>
      <c r="N14" s="49">
        <v>45.9</v>
      </c>
      <c r="O14" s="49">
        <v>45</v>
      </c>
      <c r="P14" s="49">
        <v>45.2</v>
      </c>
      <c r="Q14" s="49">
        <v>46.6</v>
      </c>
      <c r="R14" s="49">
        <v>45.6</v>
      </c>
      <c r="S14" s="49">
        <v>46.4</v>
      </c>
      <c r="T14" s="49">
        <v>45.4</v>
      </c>
      <c r="U14" s="49">
        <v>45.4</v>
      </c>
      <c r="V14" s="49">
        <v>45.4</v>
      </c>
      <c r="W14" s="49">
        <v>45.4</v>
      </c>
      <c r="X14" s="49">
        <v>45.4</v>
      </c>
      <c r="Y14" s="49">
        <v>45.4</v>
      </c>
      <c r="Z14" s="49">
        <v>45.4</v>
      </c>
      <c r="AA14" s="56">
        <v>45.2</v>
      </c>
      <c r="AB14" s="56">
        <v>45.2</v>
      </c>
      <c r="AC14" s="56">
        <v>45.2</v>
      </c>
      <c r="AD14" s="56">
        <v>45.2</v>
      </c>
      <c r="AE14" s="56">
        <v>45.2</v>
      </c>
      <c r="AF14" s="56">
        <v>45.2</v>
      </c>
      <c r="AG14" s="59">
        <v>45</v>
      </c>
      <c r="AH14" s="52">
        <f t="shared" si="2"/>
        <v>46.8</v>
      </c>
      <c r="AI14" s="53">
        <f t="shared" si="3"/>
        <v>45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25</v>
      </c>
      <c r="C15" s="56">
        <v>25</v>
      </c>
      <c r="D15" s="56">
        <v>25</v>
      </c>
      <c r="E15" s="56">
        <v>25</v>
      </c>
      <c r="F15" s="56">
        <v>25</v>
      </c>
      <c r="G15" s="56">
        <v>25</v>
      </c>
      <c r="H15" s="56">
        <v>25</v>
      </c>
      <c r="I15" s="56">
        <v>25</v>
      </c>
      <c r="J15" s="56">
        <v>25</v>
      </c>
      <c r="K15" s="56">
        <v>25</v>
      </c>
      <c r="L15" s="49">
        <v>25</v>
      </c>
      <c r="M15" s="49">
        <v>25</v>
      </c>
      <c r="N15" s="49">
        <v>0</v>
      </c>
      <c r="O15" s="49">
        <v>0</v>
      </c>
      <c r="P15" s="49">
        <v>0</v>
      </c>
      <c r="Q15" s="49">
        <v>28</v>
      </c>
      <c r="R15" s="49">
        <v>28</v>
      </c>
      <c r="S15" s="49">
        <v>28</v>
      </c>
      <c r="T15" s="49">
        <v>21</v>
      </c>
      <c r="U15" s="49">
        <v>21</v>
      </c>
      <c r="V15" s="49">
        <v>0</v>
      </c>
      <c r="W15" s="49">
        <v>21</v>
      </c>
      <c r="X15" s="49">
        <v>21</v>
      </c>
      <c r="Y15" s="49">
        <v>21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45</v>
      </c>
      <c r="AH15" s="52">
        <f t="shared" si="2"/>
        <v>28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12</v>
      </c>
      <c r="M16" s="49">
        <v>12</v>
      </c>
      <c r="N16" s="49">
        <v>12</v>
      </c>
      <c r="O16" s="49">
        <v>12</v>
      </c>
      <c r="P16" s="49">
        <v>12</v>
      </c>
      <c r="Q16" s="49">
        <v>12</v>
      </c>
      <c r="R16" s="49">
        <v>12</v>
      </c>
      <c r="S16" s="49">
        <v>12.5</v>
      </c>
      <c r="T16" s="49">
        <v>25</v>
      </c>
      <c r="U16" s="49">
        <v>12.5</v>
      </c>
      <c r="V16" s="49">
        <v>12.5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12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11.1</v>
      </c>
      <c r="C20" s="48">
        <v>11.1</v>
      </c>
      <c r="D20" s="48">
        <v>11.1</v>
      </c>
      <c r="E20" s="48">
        <v>11.1</v>
      </c>
      <c r="F20" s="48">
        <v>11.1</v>
      </c>
      <c r="G20" s="48">
        <v>11.1</v>
      </c>
      <c r="H20" s="48">
        <v>11.1</v>
      </c>
      <c r="I20" s="48">
        <v>11.1</v>
      </c>
      <c r="J20" s="48">
        <v>11.1</v>
      </c>
      <c r="K20" s="48">
        <v>11.1</v>
      </c>
      <c r="L20" s="49">
        <v>11.1</v>
      </c>
      <c r="M20" s="49">
        <v>11.1</v>
      </c>
      <c r="N20" s="49">
        <v>11.1</v>
      </c>
      <c r="O20" s="49">
        <v>0</v>
      </c>
      <c r="P20" s="49">
        <v>0</v>
      </c>
      <c r="Q20" s="49">
        <v>22.2</v>
      </c>
      <c r="R20" s="49">
        <v>22.2</v>
      </c>
      <c r="S20" s="49">
        <v>22.2</v>
      </c>
      <c r="T20" s="49">
        <v>22.2</v>
      </c>
      <c r="U20" s="49">
        <v>22.2</v>
      </c>
      <c r="V20" s="49">
        <v>22.2</v>
      </c>
      <c r="W20" s="49">
        <v>22.2</v>
      </c>
      <c r="X20" s="49">
        <v>22.2</v>
      </c>
      <c r="Y20" s="49">
        <v>22.2</v>
      </c>
      <c r="Z20" s="49">
        <v>22.2</v>
      </c>
      <c r="AA20" s="48">
        <v>22.2</v>
      </c>
      <c r="AB20" s="48">
        <v>22.2</v>
      </c>
      <c r="AC20" s="48">
        <v>22.2</v>
      </c>
      <c r="AD20" s="48">
        <v>22.2</v>
      </c>
      <c r="AE20" s="48">
        <v>22.2</v>
      </c>
      <c r="AF20" s="48">
        <v>22.2</v>
      </c>
      <c r="AG20" s="234">
        <v>22.2</v>
      </c>
      <c r="AH20" s="52">
        <f t="shared" si="2"/>
        <v>22.2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22.1</v>
      </c>
      <c r="W21" s="49">
        <v>22.1</v>
      </c>
      <c r="X21" s="49">
        <v>22.1</v>
      </c>
      <c r="Y21" s="49">
        <v>22.1</v>
      </c>
      <c r="Z21" s="49">
        <v>22.1</v>
      </c>
      <c r="AA21" s="49">
        <v>22.1</v>
      </c>
      <c r="AB21" s="49">
        <v>22.1</v>
      </c>
      <c r="AC21" s="49">
        <v>22.1</v>
      </c>
      <c r="AD21" s="49">
        <v>22.1</v>
      </c>
      <c r="AE21" s="49">
        <v>22.1</v>
      </c>
      <c r="AF21" s="49">
        <v>22.1</v>
      </c>
      <c r="AG21" s="59">
        <v>22.1</v>
      </c>
      <c r="AH21" s="52">
        <f t="shared" si="2"/>
        <v>22.1</v>
      </c>
      <c r="AI21" s="53">
        <f t="shared" si="3"/>
        <v>22.1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22</v>
      </c>
      <c r="C23" s="56">
        <v>22</v>
      </c>
      <c r="D23" s="56">
        <v>22</v>
      </c>
      <c r="E23" s="56">
        <v>22</v>
      </c>
      <c r="F23" s="56">
        <v>22</v>
      </c>
      <c r="G23" s="56">
        <v>22</v>
      </c>
      <c r="H23" s="56">
        <v>22</v>
      </c>
      <c r="I23" s="56">
        <v>22</v>
      </c>
      <c r="J23" s="56">
        <v>22</v>
      </c>
      <c r="K23" s="56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22</v>
      </c>
      <c r="AI23" s="53">
        <f t="shared" si="3"/>
        <v>22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7.9</v>
      </c>
      <c r="C25" s="49">
        <v>7.9</v>
      </c>
      <c r="D25" s="49">
        <v>7.9</v>
      </c>
      <c r="E25" s="49">
        <v>7.9</v>
      </c>
      <c r="F25" s="49">
        <v>7.9</v>
      </c>
      <c r="G25" s="49">
        <v>7.9</v>
      </c>
      <c r="H25" s="49">
        <v>7.9</v>
      </c>
      <c r="I25" s="49">
        <v>7.9</v>
      </c>
      <c r="J25" s="49">
        <v>7.9</v>
      </c>
      <c r="K25" s="49">
        <v>7.9</v>
      </c>
      <c r="L25" s="56">
        <v>7.9</v>
      </c>
      <c r="M25" s="56">
        <v>7.9</v>
      </c>
      <c r="N25" s="56">
        <v>7.9</v>
      </c>
      <c r="O25" s="56">
        <v>14.9</v>
      </c>
      <c r="P25" s="56">
        <v>14.9</v>
      </c>
      <c r="Q25" s="56">
        <v>14.9</v>
      </c>
      <c r="R25" s="56">
        <v>14.9</v>
      </c>
      <c r="S25" s="56">
        <v>14.9</v>
      </c>
      <c r="T25" s="56">
        <v>14.9</v>
      </c>
      <c r="U25" s="56">
        <v>14.9</v>
      </c>
      <c r="V25" s="56">
        <v>14.9</v>
      </c>
      <c r="W25" s="56">
        <v>14.9</v>
      </c>
      <c r="X25" s="56">
        <v>14.9</v>
      </c>
      <c r="Y25" s="56">
        <v>14.9</v>
      </c>
      <c r="Z25" s="56">
        <v>14.9</v>
      </c>
      <c r="AA25" s="56">
        <v>14.9</v>
      </c>
      <c r="AB25" s="56">
        <v>14.9</v>
      </c>
      <c r="AC25" s="56">
        <v>14.9</v>
      </c>
      <c r="AD25" s="56">
        <v>14.9</v>
      </c>
      <c r="AE25" s="56">
        <v>14.9</v>
      </c>
      <c r="AF25" s="56">
        <v>14.9</v>
      </c>
      <c r="AG25" s="59">
        <v>14.9</v>
      </c>
      <c r="AH25" s="52">
        <f t="shared" si="2"/>
        <v>14.9</v>
      </c>
      <c r="AI25" s="53">
        <f t="shared" si="3"/>
        <v>7.9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9</v>
      </c>
      <c r="C26" s="49">
        <v>9</v>
      </c>
      <c r="D26" s="49">
        <v>9</v>
      </c>
      <c r="E26" s="49">
        <v>9</v>
      </c>
      <c r="F26" s="49">
        <v>9</v>
      </c>
      <c r="G26" s="49">
        <v>9</v>
      </c>
      <c r="H26" s="49">
        <v>9</v>
      </c>
      <c r="I26" s="49">
        <v>9</v>
      </c>
      <c r="J26" s="49">
        <v>9</v>
      </c>
      <c r="K26" s="49">
        <v>9</v>
      </c>
      <c r="L26" s="56">
        <v>9</v>
      </c>
      <c r="M26" s="56">
        <v>9</v>
      </c>
      <c r="N26" s="56">
        <v>9</v>
      </c>
      <c r="O26" s="56">
        <v>9</v>
      </c>
      <c r="P26" s="56">
        <v>9</v>
      </c>
      <c r="Q26" s="56">
        <v>9</v>
      </c>
      <c r="R26" s="56">
        <v>9</v>
      </c>
      <c r="S26" s="56">
        <v>9</v>
      </c>
      <c r="T26" s="56">
        <v>9</v>
      </c>
      <c r="U26" s="56">
        <v>9</v>
      </c>
      <c r="V26" s="56">
        <v>9</v>
      </c>
      <c r="W26" s="56">
        <v>9</v>
      </c>
      <c r="X26" s="56">
        <v>9</v>
      </c>
      <c r="Y26" s="56">
        <v>9</v>
      </c>
      <c r="Z26" s="56">
        <v>9</v>
      </c>
      <c r="AA26" s="56">
        <v>9</v>
      </c>
      <c r="AB26" s="56">
        <v>9</v>
      </c>
      <c r="AC26" s="56">
        <v>9</v>
      </c>
      <c r="AD26" s="56">
        <v>9</v>
      </c>
      <c r="AE26" s="56">
        <v>9</v>
      </c>
      <c r="AF26" s="56">
        <v>9</v>
      </c>
      <c r="AG26" s="59">
        <v>13.6</v>
      </c>
      <c r="AH26" s="52">
        <f t="shared" si="2"/>
        <v>9</v>
      </c>
      <c r="AI26" s="53">
        <f t="shared" si="3"/>
        <v>9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8</v>
      </c>
      <c r="C28" s="49">
        <v>8</v>
      </c>
      <c r="D28" s="49">
        <v>8</v>
      </c>
      <c r="E28" s="49">
        <v>8</v>
      </c>
      <c r="F28" s="49">
        <v>8</v>
      </c>
      <c r="G28" s="49">
        <v>8</v>
      </c>
      <c r="H28" s="49">
        <v>8</v>
      </c>
      <c r="I28" s="49">
        <v>8</v>
      </c>
      <c r="J28" s="49">
        <v>8</v>
      </c>
      <c r="K28" s="49">
        <v>8</v>
      </c>
      <c r="L28" s="56">
        <v>8</v>
      </c>
      <c r="M28" s="56">
        <v>4</v>
      </c>
      <c r="N28" s="56">
        <v>4</v>
      </c>
      <c r="O28" s="56">
        <v>4</v>
      </c>
      <c r="P28" s="56">
        <v>4</v>
      </c>
      <c r="Q28" s="56">
        <v>4</v>
      </c>
      <c r="R28" s="56">
        <v>8</v>
      </c>
      <c r="S28" s="56">
        <v>8</v>
      </c>
      <c r="T28" s="56">
        <v>8</v>
      </c>
      <c r="U28" s="56">
        <v>8</v>
      </c>
      <c r="V28" s="56">
        <v>0</v>
      </c>
      <c r="W28" s="56">
        <v>8</v>
      </c>
      <c r="X28" s="56">
        <v>8</v>
      </c>
      <c r="Y28" s="56">
        <v>8</v>
      </c>
      <c r="Z28" s="56">
        <v>8</v>
      </c>
      <c r="AA28" s="56">
        <v>8</v>
      </c>
      <c r="AB28" s="56">
        <v>8</v>
      </c>
      <c r="AC28" s="56">
        <v>8</v>
      </c>
      <c r="AD28" s="56">
        <v>8</v>
      </c>
      <c r="AE28" s="56">
        <v>8</v>
      </c>
      <c r="AF28" s="56">
        <v>8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6.5</v>
      </c>
      <c r="C29" s="56">
        <v>6.5</v>
      </c>
      <c r="D29" s="56">
        <v>6.5</v>
      </c>
      <c r="E29" s="56">
        <v>6.5</v>
      </c>
      <c r="F29" s="56">
        <v>6.5</v>
      </c>
      <c r="G29" s="56">
        <v>6.5</v>
      </c>
      <c r="H29" s="56">
        <v>6.5</v>
      </c>
      <c r="I29" s="56">
        <v>6.5</v>
      </c>
      <c r="J29" s="56">
        <v>6.5</v>
      </c>
      <c r="K29" s="56">
        <v>6.5</v>
      </c>
      <c r="L29" s="56">
        <v>6.5</v>
      </c>
      <c r="M29" s="56">
        <v>6.5</v>
      </c>
      <c r="N29" s="56">
        <v>6.5</v>
      </c>
      <c r="O29" s="56">
        <v>6.5</v>
      </c>
      <c r="P29" s="56">
        <v>6.5</v>
      </c>
      <c r="Q29" s="56">
        <v>6.5</v>
      </c>
      <c r="R29" s="56">
        <v>6.5</v>
      </c>
      <c r="S29" s="56">
        <v>6.5</v>
      </c>
      <c r="T29" s="56">
        <v>6.5</v>
      </c>
      <c r="U29" s="56">
        <v>6.5</v>
      </c>
      <c r="V29" s="56">
        <v>6.5</v>
      </c>
      <c r="W29" s="56">
        <v>6.5</v>
      </c>
      <c r="X29" s="56">
        <v>6.5</v>
      </c>
      <c r="Y29" s="56">
        <v>6.5</v>
      </c>
      <c r="Z29" s="56">
        <v>6.5</v>
      </c>
      <c r="AA29" s="56">
        <v>6.5</v>
      </c>
      <c r="AB29" s="56">
        <v>6.5</v>
      </c>
      <c r="AC29" s="56">
        <v>6.5</v>
      </c>
      <c r="AD29" s="56">
        <v>6.5</v>
      </c>
      <c r="AE29" s="56">
        <v>6.5</v>
      </c>
      <c r="AF29" s="56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8.5</v>
      </c>
      <c r="C31" s="49">
        <v>8.5</v>
      </c>
      <c r="D31" s="49">
        <v>8.5</v>
      </c>
      <c r="E31" s="49">
        <v>8.5</v>
      </c>
      <c r="F31" s="49">
        <v>8.5</v>
      </c>
      <c r="G31" s="49">
        <v>8.5</v>
      </c>
      <c r="H31" s="49">
        <v>8.5</v>
      </c>
      <c r="I31" s="49">
        <v>8.5</v>
      </c>
      <c r="J31" s="49">
        <v>8.5</v>
      </c>
      <c r="K31" s="49">
        <v>8.5</v>
      </c>
      <c r="L31" s="56">
        <v>8.56</v>
      </c>
      <c r="M31" s="56">
        <v>8.56</v>
      </c>
      <c r="N31" s="56">
        <v>8.56</v>
      </c>
      <c r="O31" s="56">
        <v>8.56</v>
      </c>
      <c r="P31" s="56">
        <v>8.56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6">
        <v>0</v>
      </c>
      <c r="AE31" s="56">
        <v>0</v>
      </c>
      <c r="AF31" s="56">
        <v>0</v>
      </c>
      <c r="AG31" s="59">
        <v>10</v>
      </c>
      <c r="AH31" s="52">
        <f t="shared" si="2"/>
        <v>8.56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56">
        <v>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162.6</v>
      </c>
      <c r="C34" s="56">
        <v>162.5</v>
      </c>
      <c r="D34" s="56">
        <v>162.5</v>
      </c>
      <c r="E34" s="56">
        <v>162.9</v>
      </c>
      <c r="F34" s="56">
        <v>158.30000000000001</v>
      </c>
      <c r="G34" s="56">
        <v>148.30000000000001</v>
      </c>
      <c r="H34" s="56">
        <v>157.19999999999999</v>
      </c>
      <c r="I34" s="56">
        <v>155.4</v>
      </c>
      <c r="J34" s="56">
        <v>155.4</v>
      </c>
      <c r="K34" s="56">
        <v>150</v>
      </c>
      <c r="L34" s="67">
        <v>147</v>
      </c>
      <c r="M34" s="67">
        <v>148</v>
      </c>
      <c r="N34" s="67">
        <v>148.5</v>
      </c>
      <c r="O34" s="67">
        <v>157.1</v>
      </c>
      <c r="P34" s="67">
        <v>156.69999999999999</v>
      </c>
      <c r="Q34" s="67">
        <v>154.4</v>
      </c>
      <c r="R34" s="67">
        <v>156</v>
      </c>
      <c r="S34" s="67">
        <v>132.9</v>
      </c>
      <c r="T34" s="67">
        <v>166.7</v>
      </c>
      <c r="U34" s="67">
        <v>153.80000000000001</v>
      </c>
      <c r="V34" s="67">
        <v>166.5</v>
      </c>
      <c r="W34" s="67">
        <v>167.6</v>
      </c>
      <c r="X34" s="67">
        <v>167.2</v>
      </c>
      <c r="Y34" s="67">
        <v>165.7</v>
      </c>
      <c r="Z34" s="67">
        <v>163.19999999999999</v>
      </c>
      <c r="AA34" s="67">
        <v>163.19999999999999</v>
      </c>
      <c r="AB34" s="67">
        <v>162.9</v>
      </c>
      <c r="AC34" s="67">
        <v>163.4</v>
      </c>
      <c r="AD34" s="67">
        <v>167</v>
      </c>
      <c r="AE34" s="67">
        <v>167</v>
      </c>
      <c r="AF34" s="67">
        <v>167</v>
      </c>
      <c r="AG34" s="59">
        <v>240</v>
      </c>
      <c r="AH34" s="52">
        <f t="shared" si="2"/>
        <v>167.6</v>
      </c>
      <c r="AI34" s="53">
        <f t="shared" si="3"/>
        <v>132.9</v>
      </c>
      <c r="AK34" s="54"/>
    </row>
    <row r="35" spans="1:41" ht="15.75" thickBot="1" x14ac:dyDescent="0.3">
      <c r="A35" s="239" t="s">
        <v>37</v>
      </c>
      <c r="B35" s="69">
        <f t="shared" ref="B35:AF35" si="4">SUM(B11:B33)</f>
        <v>495.49999999999994</v>
      </c>
      <c r="C35" s="69">
        <f t="shared" si="4"/>
        <v>496.9</v>
      </c>
      <c r="D35" s="69">
        <f>SUM(D11:D33)</f>
        <v>496.9</v>
      </c>
      <c r="E35" s="69">
        <f t="shared" si="4"/>
        <v>496.9</v>
      </c>
      <c r="F35" s="69">
        <f t="shared" si="4"/>
        <v>500.09999999999997</v>
      </c>
      <c r="G35" s="69">
        <f t="shared" si="4"/>
        <v>499.49999999999994</v>
      </c>
      <c r="H35" s="69">
        <f t="shared" si="4"/>
        <v>499.49999999999994</v>
      </c>
      <c r="I35" s="69">
        <f t="shared" si="4"/>
        <v>500.09999999999997</v>
      </c>
      <c r="J35" s="69">
        <f t="shared" si="4"/>
        <v>500.09999999999997</v>
      </c>
      <c r="K35" s="69">
        <f t="shared" si="4"/>
        <v>500.09999999999997</v>
      </c>
      <c r="L35" s="69">
        <f t="shared" si="4"/>
        <v>488.96</v>
      </c>
      <c r="M35" s="69">
        <f t="shared" si="4"/>
        <v>472.96</v>
      </c>
      <c r="N35" s="69">
        <f t="shared" si="4"/>
        <v>453.26</v>
      </c>
      <c r="O35" s="69">
        <f t="shared" si="4"/>
        <v>447.16</v>
      </c>
      <c r="P35" s="69">
        <f t="shared" si="4"/>
        <v>445.06000000000006</v>
      </c>
      <c r="Q35" s="69">
        <f t="shared" si="4"/>
        <v>487.59999999999997</v>
      </c>
      <c r="R35" s="69">
        <f t="shared" si="4"/>
        <v>491.59999999999997</v>
      </c>
      <c r="S35" s="69">
        <f t="shared" si="4"/>
        <v>493.49999999999994</v>
      </c>
      <c r="T35" s="69">
        <f>SUM(T11:T33)</f>
        <v>508.79999999999995</v>
      </c>
      <c r="U35" s="69">
        <f t="shared" si="4"/>
        <v>496.79999999999995</v>
      </c>
      <c r="V35" s="69">
        <f t="shared" si="4"/>
        <v>467.8</v>
      </c>
      <c r="W35" s="69">
        <f t="shared" si="4"/>
        <v>509.29999999999995</v>
      </c>
      <c r="X35" s="69">
        <f t="shared" si="4"/>
        <v>509.29999999999995</v>
      </c>
      <c r="Y35" s="69">
        <f t="shared" si="4"/>
        <v>509.29999999999995</v>
      </c>
      <c r="Z35" s="69">
        <f t="shared" si="4"/>
        <v>511.29999999999995</v>
      </c>
      <c r="AA35" s="69">
        <f t="shared" si="4"/>
        <v>511.09999999999991</v>
      </c>
      <c r="AB35" s="69">
        <f t="shared" si="4"/>
        <v>511.09999999999991</v>
      </c>
      <c r="AC35" s="69">
        <f t="shared" si="4"/>
        <v>511.09999999999991</v>
      </c>
      <c r="AD35" s="69">
        <f t="shared" si="4"/>
        <v>511.09999999999991</v>
      </c>
      <c r="AE35" s="69">
        <f t="shared" si="4"/>
        <v>507.09999999999991</v>
      </c>
      <c r="AF35" s="69">
        <f t="shared" si="4"/>
        <v>507.09999999999991</v>
      </c>
      <c r="AG35" s="59">
        <f>SUM(AG11:AG34)</f>
        <v>1287.4000000000001</v>
      </c>
      <c r="AH35" s="52">
        <f t="shared" si="2"/>
        <v>511.29999999999995</v>
      </c>
      <c r="AI35" s="53">
        <f t="shared" si="3"/>
        <v>445.06000000000006</v>
      </c>
      <c r="AK35" s="54"/>
    </row>
    <row r="36" spans="1:41" x14ac:dyDescent="0.25">
      <c r="A36" s="55" t="s">
        <v>38</v>
      </c>
      <c r="B36" s="56">
        <v>134.9</v>
      </c>
      <c r="C36" s="56">
        <v>135.4</v>
      </c>
      <c r="D36" s="56">
        <v>136.19999999999999</v>
      </c>
      <c r="E36" s="56">
        <v>136.69999999999999</v>
      </c>
      <c r="F36" s="56">
        <v>136.30000000000001</v>
      </c>
      <c r="G36" s="56">
        <v>136.69999999999999</v>
      </c>
      <c r="H36" s="56">
        <v>136.4</v>
      </c>
      <c r="I36" s="56">
        <v>136.80000000000001</v>
      </c>
      <c r="J36" s="56">
        <v>136.80000000000001</v>
      </c>
      <c r="K36" s="56">
        <v>136.80000000000001</v>
      </c>
      <c r="L36" s="49">
        <v>137.4</v>
      </c>
      <c r="M36" s="49">
        <v>138.1</v>
      </c>
      <c r="N36" s="49">
        <v>96.5</v>
      </c>
      <c r="O36" s="49">
        <v>94.2</v>
      </c>
      <c r="P36" s="49">
        <v>135.4</v>
      </c>
      <c r="Q36" s="49">
        <v>134.6</v>
      </c>
      <c r="R36" s="49">
        <v>134.6</v>
      </c>
      <c r="S36" s="49">
        <v>134.19999999999999</v>
      </c>
      <c r="T36" s="49">
        <v>135</v>
      </c>
      <c r="U36" s="49">
        <v>135</v>
      </c>
      <c r="V36" s="49">
        <v>0</v>
      </c>
      <c r="W36" s="49">
        <v>95</v>
      </c>
      <c r="X36" s="49">
        <v>137</v>
      </c>
      <c r="Y36" s="49">
        <v>138</v>
      </c>
      <c r="Z36" s="49">
        <v>138</v>
      </c>
      <c r="AA36" s="48">
        <v>140.19999999999999</v>
      </c>
      <c r="AB36" s="48">
        <v>140</v>
      </c>
      <c r="AC36" s="48">
        <v>140</v>
      </c>
      <c r="AD36" s="48">
        <v>138.30000000000001</v>
      </c>
      <c r="AE36" s="48">
        <v>136.9</v>
      </c>
      <c r="AF36" s="48">
        <v>136.9</v>
      </c>
      <c r="AG36" s="57">
        <v>144</v>
      </c>
      <c r="AH36" s="52">
        <f t="shared" si="2"/>
        <v>140.19999999999999</v>
      </c>
      <c r="AI36" s="53">
        <f t="shared" si="3"/>
        <v>0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58.5</v>
      </c>
      <c r="C38" s="56">
        <v>58.5</v>
      </c>
      <c r="D38" s="56">
        <v>58</v>
      </c>
      <c r="E38" s="56">
        <v>58.3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60.2</v>
      </c>
      <c r="M38" s="70">
        <v>57.6</v>
      </c>
      <c r="N38" s="70">
        <v>59.2</v>
      </c>
      <c r="O38" s="70">
        <v>58.4</v>
      </c>
      <c r="P38" s="70">
        <v>58.3</v>
      </c>
      <c r="Q38" s="70">
        <v>58.4</v>
      </c>
      <c r="R38" s="70">
        <v>58.4</v>
      </c>
      <c r="S38" s="70">
        <v>58.8</v>
      </c>
      <c r="T38" s="70">
        <v>58.6</v>
      </c>
      <c r="U38" s="70">
        <v>58.6</v>
      </c>
      <c r="V38" s="70">
        <v>58.6</v>
      </c>
      <c r="W38" s="70">
        <v>58.6</v>
      </c>
      <c r="X38" s="70">
        <v>58.3</v>
      </c>
      <c r="Y38" s="70">
        <v>58.4</v>
      </c>
      <c r="Z38" s="70">
        <v>58.4</v>
      </c>
      <c r="AA38" s="56">
        <v>58.5</v>
      </c>
      <c r="AB38" s="56">
        <v>58.8</v>
      </c>
      <c r="AC38" s="56">
        <v>58.8</v>
      </c>
      <c r="AD38" s="56">
        <v>58.4</v>
      </c>
      <c r="AE38" s="56">
        <v>58.5</v>
      </c>
      <c r="AF38" s="56">
        <v>58.5</v>
      </c>
      <c r="AG38" s="59">
        <v>69</v>
      </c>
      <c r="AH38" s="52">
        <f t="shared" si="2"/>
        <v>60.2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28.2</v>
      </c>
      <c r="C39" s="56">
        <v>28.2</v>
      </c>
      <c r="D39" s="56">
        <v>28.3</v>
      </c>
      <c r="E39" s="56">
        <v>28.3</v>
      </c>
      <c r="F39" s="56">
        <v>28.6</v>
      </c>
      <c r="G39" s="56">
        <v>28.2</v>
      </c>
      <c r="H39" s="56">
        <v>28.3</v>
      </c>
      <c r="I39" s="56">
        <v>28.2</v>
      </c>
      <c r="J39" s="56">
        <v>28.2</v>
      </c>
      <c r="K39" s="56">
        <v>28.2</v>
      </c>
      <c r="L39" s="70">
        <v>28.2</v>
      </c>
      <c r="M39" s="70">
        <v>28.2</v>
      </c>
      <c r="N39" s="70">
        <v>28.2</v>
      </c>
      <c r="O39" s="70">
        <v>28.5</v>
      </c>
      <c r="P39" s="70">
        <v>28.2</v>
      </c>
      <c r="Q39" s="70">
        <v>28.2</v>
      </c>
      <c r="R39" s="70">
        <v>28.2</v>
      </c>
      <c r="S39" s="70">
        <v>28.2</v>
      </c>
      <c r="T39" s="70">
        <v>28.2</v>
      </c>
      <c r="U39" s="70">
        <v>28.2</v>
      </c>
      <c r="V39" s="70">
        <v>28.2</v>
      </c>
      <c r="W39" s="70">
        <v>28.2</v>
      </c>
      <c r="X39" s="70">
        <v>28.2</v>
      </c>
      <c r="Y39" s="70">
        <v>28.2</v>
      </c>
      <c r="Z39" s="70">
        <v>28.2</v>
      </c>
      <c r="AA39" s="56">
        <v>28.3</v>
      </c>
      <c r="AB39" s="56">
        <v>28.3</v>
      </c>
      <c r="AC39" s="56">
        <v>28.9</v>
      </c>
      <c r="AD39" s="56">
        <v>28.2</v>
      </c>
      <c r="AE39" s="56">
        <v>28.2</v>
      </c>
      <c r="AF39" s="56">
        <v>28.2</v>
      </c>
      <c r="AG39" s="59">
        <v>60</v>
      </c>
      <c r="AH39" s="52">
        <f t="shared" si="2"/>
        <v>28.9</v>
      </c>
      <c r="AI39" s="53">
        <f t="shared" si="3"/>
        <v>28.2</v>
      </c>
      <c r="AK39" s="54"/>
    </row>
    <row r="40" spans="1:41" x14ac:dyDescent="0.25">
      <c r="A40" s="58" t="s">
        <v>42</v>
      </c>
      <c r="B40" s="56">
        <v>0</v>
      </c>
      <c r="C40" s="56">
        <v>14.9</v>
      </c>
      <c r="D40" s="56">
        <v>14.99</v>
      </c>
      <c r="E40" s="56">
        <v>15</v>
      </c>
      <c r="F40" s="56">
        <v>30</v>
      </c>
      <c r="G40" s="56">
        <v>30</v>
      </c>
      <c r="H40" s="56">
        <v>30</v>
      </c>
      <c r="I40" s="56">
        <v>15</v>
      </c>
      <c r="J40" s="56">
        <v>0</v>
      </c>
      <c r="K40" s="56">
        <v>0</v>
      </c>
      <c r="L40" s="49">
        <v>0</v>
      </c>
      <c r="M40" s="49">
        <v>0</v>
      </c>
      <c r="N40" s="49">
        <v>0</v>
      </c>
      <c r="O40" s="49">
        <v>15</v>
      </c>
      <c r="P40" s="49">
        <v>30</v>
      </c>
      <c r="Q40" s="49">
        <v>30</v>
      </c>
      <c r="R40" s="49">
        <v>30</v>
      </c>
      <c r="S40" s="49">
        <v>14.9</v>
      </c>
      <c r="T40" s="49">
        <v>14.8</v>
      </c>
      <c r="U40" s="49">
        <v>0</v>
      </c>
      <c r="V40" s="49">
        <v>0</v>
      </c>
      <c r="W40" s="49">
        <v>0</v>
      </c>
      <c r="X40" s="49">
        <v>29</v>
      </c>
      <c r="Y40" s="49">
        <v>29</v>
      </c>
      <c r="Z40" s="49">
        <v>29</v>
      </c>
      <c r="AA40" s="56">
        <v>29</v>
      </c>
      <c r="AB40" s="56">
        <v>29</v>
      </c>
      <c r="AC40" s="56">
        <v>29</v>
      </c>
      <c r="AD40" s="56">
        <v>26</v>
      </c>
      <c r="AE40" s="56">
        <v>25</v>
      </c>
      <c r="AF40" s="56">
        <v>25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11.7</v>
      </c>
      <c r="C42" s="71">
        <v>11.7</v>
      </c>
      <c r="D42" s="71">
        <v>11.9</v>
      </c>
      <c r="E42" s="71">
        <v>11.6</v>
      </c>
      <c r="F42" s="71">
        <v>11.6</v>
      </c>
      <c r="G42" s="71">
        <v>11.6</v>
      </c>
      <c r="H42" s="71">
        <v>11.6</v>
      </c>
      <c r="I42" s="71">
        <v>11.6</v>
      </c>
      <c r="J42" s="71">
        <v>11.6</v>
      </c>
      <c r="K42" s="71">
        <v>11.6</v>
      </c>
      <c r="L42" s="49">
        <v>14.1</v>
      </c>
      <c r="M42" s="49">
        <v>15.6</v>
      </c>
      <c r="N42" s="49">
        <v>15.5</v>
      </c>
      <c r="O42" s="49">
        <v>13.3</v>
      </c>
      <c r="P42" s="49">
        <v>13.3</v>
      </c>
      <c r="Q42" s="49">
        <v>13.3</v>
      </c>
      <c r="R42" s="49">
        <v>13.3</v>
      </c>
      <c r="S42" s="49">
        <v>14.7</v>
      </c>
      <c r="T42" s="49">
        <v>14.7</v>
      </c>
      <c r="U42" s="49">
        <v>12</v>
      </c>
      <c r="V42" s="49">
        <v>12</v>
      </c>
      <c r="W42" s="49">
        <v>12</v>
      </c>
      <c r="X42" s="49">
        <v>12</v>
      </c>
      <c r="Y42" s="49">
        <v>12</v>
      </c>
      <c r="Z42" s="49">
        <v>12</v>
      </c>
      <c r="AA42" s="56">
        <v>12</v>
      </c>
      <c r="AB42" s="56">
        <v>12</v>
      </c>
      <c r="AC42" s="56">
        <v>12</v>
      </c>
      <c r="AD42" s="56">
        <v>12</v>
      </c>
      <c r="AE42" s="56">
        <v>12</v>
      </c>
      <c r="AF42" s="56">
        <v>12</v>
      </c>
      <c r="AG42" s="59">
        <v>24</v>
      </c>
      <c r="AH42" s="52">
        <f t="shared" si="2"/>
        <v>15.6</v>
      </c>
      <c r="AI42" s="53">
        <f t="shared" si="3"/>
        <v>11.6</v>
      </c>
      <c r="AK42" s="54"/>
    </row>
    <row r="43" spans="1:41" x14ac:dyDescent="0.25">
      <c r="A43" s="58" t="s">
        <v>44</v>
      </c>
      <c r="B43" s="56">
        <v>1</v>
      </c>
      <c r="C43" s="56">
        <v>1</v>
      </c>
      <c r="D43" s="56">
        <v>1</v>
      </c>
      <c r="E43" s="56">
        <v>0</v>
      </c>
      <c r="F43" s="56">
        <v>1</v>
      </c>
      <c r="G43" s="56">
        <v>1</v>
      </c>
      <c r="H43" s="56">
        <v>1</v>
      </c>
      <c r="I43" s="56">
        <v>1</v>
      </c>
      <c r="J43" s="56">
        <v>1</v>
      </c>
      <c r="K43" s="56">
        <v>1</v>
      </c>
      <c r="L43" s="49">
        <v>0</v>
      </c>
      <c r="M43" s="49">
        <v>3</v>
      </c>
      <c r="N43" s="49">
        <v>0</v>
      </c>
      <c r="O43" s="49">
        <v>0</v>
      </c>
      <c r="P43" s="49">
        <v>0</v>
      </c>
      <c r="Q43" s="49">
        <v>0</v>
      </c>
      <c r="R43" s="49">
        <v>2.8</v>
      </c>
      <c r="S43" s="49">
        <v>2.8</v>
      </c>
      <c r="T43" s="49">
        <v>2.8</v>
      </c>
      <c r="U43" s="49">
        <v>2.8</v>
      </c>
      <c r="V43" s="49">
        <v>2.8</v>
      </c>
      <c r="W43" s="49">
        <v>2.8</v>
      </c>
      <c r="X43" s="49">
        <v>2.8</v>
      </c>
      <c r="Y43" s="49">
        <v>2.8</v>
      </c>
      <c r="Z43" s="49">
        <v>2.8</v>
      </c>
      <c r="AA43" s="56">
        <v>2.9</v>
      </c>
      <c r="AB43" s="56">
        <v>2.9</v>
      </c>
      <c r="AC43" s="56">
        <v>2.9</v>
      </c>
      <c r="AD43" s="56">
        <v>2.9</v>
      </c>
      <c r="AE43" s="56">
        <v>2.9</v>
      </c>
      <c r="AF43" s="56">
        <v>2.9</v>
      </c>
      <c r="AG43" s="59">
        <v>15</v>
      </c>
      <c r="AH43" s="52">
        <f t="shared" si="2"/>
        <v>3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9</v>
      </c>
      <c r="C44" s="56">
        <v>9</v>
      </c>
      <c r="D44" s="56">
        <v>9</v>
      </c>
      <c r="E44" s="56">
        <v>9</v>
      </c>
      <c r="F44" s="56">
        <v>9</v>
      </c>
      <c r="G44" s="56">
        <v>9</v>
      </c>
      <c r="H44" s="56">
        <v>9</v>
      </c>
      <c r="I44" s="56">
        <v>9</v>
      </c>
      <c r="J44" s="56">
        <v>9</v>
      </c>
      <c r="K44" s="56">
        <v>9</v>
      </c>
      <c r="L44" s="49">
        <v>9</v>
      </c>
      <c r="M44" s="49">
        <v>9</v>
      </c>
      <c r="N44" s="49">
        <v>9</v>
      </c>
      <c r="O44" s="49">
        <v>9</v>
      </c>
      <c r="P44" s="49">
        <v>9</v>
      </c>
      <c r="Q44" s="49">
        <v>9</v>
      </c>
      <c r="R44" s="49">
        <v>9</v>
      </c>
      <c r="S44" s="49">
        <v>9</v>
      </c>
      <c r="T44" s="49">
        <v>9</v>
      </c>
      <c r="U44" s="49">
        <v>9</v>
      </c>
      <c r="V44" s="49">
        <v>9</v>
      </c>
      <c r="W44" s="49">
        <v>9</v>
      </c>
      <c r="X44" s="49">
        <v>9</v>
      </c>
      <c r="Y44" s="49">
        <v>9</v>
      </c>
      <c r="Z44" s="49">
        <v>9</v>
      </c>
      <c r="AA44" s="56">
        <v>9</v>
      </c>
      <c r="AB44" s="56">
        <v>9</v>
      </c>
      <c r="AC44" s="56">
        <v>9</v>
      </c>
      <c r="AD44" s="56">
        <v>9</v>
      </c>
      <c r="AE44" s="56">
        <v>9</v>
      </c>
      <c r="AF44" s="56">
        <v>9</v>
      </c>
      <c r="AG44" s="59">
        <v>14.1</v>
      </c>
      <c r="AH44" s="52">
        <f t="shared" si="2"/>
        <v>9</v>
      </c>
      <c r="AI44" s="53">
        <f t="shared" si="3"/>
        <v>9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14</v>
      </c>
      <c r="D45" s="71">
        <v>14</v>
      </c>
      <c r="E45" s="71">
        <v>14</v>
      </c>
      <c r="F45" s="71">
        <v>14</v>
      </c>
      <c r="G45" s="71">
        <v>14</v>
      </c>
      <c r="H45" s="71">
        <v>14</v>
      </c>
      <c r="I45" s="71">
        <v>14</v>
      </c>
      <c r="J45" s="71">
        <v>14</v>
      </c>
      <c r="K45" s="71">
        <v>14</v>
      </c>
      <c r="L45" s="49">
        <v>14</v>
      </c>
      <c r="M45" s="49">
        <v>14</v>
      </c>
      <c r="N45" s="49">
        <v>14</v>
      </c>
      <c r="O45" s="49">
        <v>7</v>
      </c>
      <c r="P45" s="49">
        <v>7</v>
      </c>
      <c r="Q45" s="49">
        <v>7</v>
      </c>
      <c r="R45" s="49">
        <v>7</v>
      </c>
      <c r="S45" s="49">
        <v>7</v>
      </c>
      <c r="T45" s="49">
        <v>14</v>
      </c>
      <c r="U45" s="49">
        <v>14</v>
      </c>
      <c r="V45" s="49">
        <v>0</v>
      </c>
      <c r="W45" s="49">
        <v>7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9.1</v>
      </c>
      <c r="C46" s="56">
        <v>9.1</v>
      </c>
      <c r="D46" s="56">
        <v>9.4</v>
      </c>
      <c r="E46" s="56">
        <v>9.4</v>
      </c>
      <c r="F46" s="56">
        <v>9.4</v>
      </c>
      <c r="G46" s="56">
        <v>9.4</v>
      </c>
      <c r="H46" s="56">
        <v>9.4</v>
      </c>
      <c r="I46" s="56">
        <v>9.4</v>
      </c>
      <c r="J46" s="56">
        <v>9.4</v>
      </c>
      <c r="K46" s="56">
        <v>9.4</v>
      </c>
      <c r="L46" s="49">
        <v>9.4</v>
      </c>
      <c r="M46" s="49">
        <v>8.6</v>
      </c>
      <c r="N46" s="49">
        <v>8.5</v>
      </c>
      <c r="O46" s="49">
        <v>8.5</v>
      </c>
      <c r="P46" s="49">
        <v>5.3</v>
      </c>
      <c r="Q46" s="49">
        <v>6.4</v>
      </c>
      <c r="R46" s="49">
        <v>6.4</v>
      </c>
      <c r="S46" s="49">
        <v>6.4</v>
      </c>
      <c r="T46" s="49">
        <v>6.4</v>
      </c>
      <c r="U46" s="49">
        <v>6.4</v>
      </c>
      <c r="V46" s="49">
        <v>6.4</v>
      </c>
      <c r="W46" s="49">
        <v>6.4</v>
      </c>
      <c r="X46" s="49">
        <v>6.4</v>
      </c>
      <c r="Y46" s="49">
        <v>6.4</v>
      </c>
      <c r="Z46" s="49">
        <v>6.4</v>
      </c>
      <c r="AA46" s="56">
        <v>6.4</v>
      </c>
      <c r="AB46" s="56">
        <v>6.4</v>
      </c>
      <c r="AC46" s="56">
        <v>6.4</v>
      </c>
      <c r="AD46" s="56">
        <v>6.4</v>
      </c>
      <c r="AE46" s="56">
        <v>6.4</v>
      </c>
      <c r="AF46" s="56">
        <v>6.4</v>
      </c>
      <c r="AG46" s="59">
        <v>10.050000000000001</v>
      </c>
      <c r="AH46" s="52">
        <f t="shared" si="2"/>
        <v>9.4</v>
      </c>
      <c r="AI46" s="53">
        <f t="shared" si="3"/>
        <v>5.3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276.14</v>
      </c>
      <c r="C49" s="69">
        <f t="shared" si="6"/>
        <v>291.54000000000002</v>
      </c>
      <c r="D49" s="69">
        <f t="shared" si="6"/>
        <v>292.52999999999997</v>
      </c>
      <c r="E49" s="69">
        <f t="shared" si="6"/>
        <v>292.03999999999996</v>
      </c>
      <c r="F49" s="69">
        <f t="shared" si="6"/>
        <v>249.64</v>
      </c>
      <c r="G49" s="69">
        <f t="shared" si="6"/>
        <v>249.63999999999996</v>
      </c>
      <c r="H49" s="69">
        <f t="shared" si="6"/>
        <v>249.44</v>
      </c>
      <c r="I49" s="69">
        <f t="shared" si="6"/>
        <v>234.73999999999998</v>
      </c>
      <c r="J49" s="69">
        <f t="shared" si="6"/>
        <v>219.73999999999998</v>
      </c>
      <c r="K49" s="69">
        <f t="shared" si="6"/>
        <v>219.73999999999998</v>
      </c>
      <c r="L49" s="69">
        <f t="shared" si="6"/>
        <v>282.03999999999996</v>
      </c>
      <c r="M49" s="69">
        <f t="shared" si="6"/>
        <v>283.84000000000003</v>
      </c>
      <c r="N49" s="69">
        <f t="shared" si="6"/>
        <v>240.63999999999996</v>
      </c>
      <c r="O49" s="69">
        <f t="shared" si="6"/>
        <v>243.64</v>
      </c>
      <c r="P49" s="69">
        <f t="shared" si="6"/>
        <v>296.24</v>
      </c>
      <c r="Q49" s="69">
        <f t="shared" si="6"/>
        <v>296.64</v>
      </c>
      <c r="R49" s="69">
        <f t="shared" si="6"/>
        <v>299.44</v>
      </c>
      <c r="S49" s="69">
        <f t="shared" si="6"/>
        <v>285.74</v>
      </c>
      <c r="T49" s="69">
        <f t="shared" si="6"/>
        <v>293.24</v>
      </c>
      <c r="U49" s="69">
        <f t="shared" si="6"/>
        <v>275.74</v>
      </c>
      <c r="V49" s="69">
        <f t="shared" si="6"/>
        <v>126.74000000000001</v>
      </c>
      <c r="W49" s="69">
        <f t="shared" si="6"/>
        <v>228.73999999999998</v>
      </c>
      <c r="X49" s="69">
        <f t="shared" si="6"/>
        <v>306.44</v>
      </c>
      <c r="Y49" s="69">
        <f t="shared" si="6"/>
        <v>307.54000000000002</v>
      </c>
      <c r="Z49" s="69">
        <f t="shared" si="6"/>
        <v>307.54000000000002</v>
      </c>
      <c r="AA49" s="69">
        <f t="shared" si="6"/>
        <v>310.03999999999996</v>
      </c>
      <c r="AB49" s="69">
        <f t="shared" si="6"/>
        <v>310.14</v>
      </c>
      <c r="AC49" s="69">
        <f t="shared" si="6"/>
        <v>310.74</v>
      </c>
      <c r="AD49" s="69">
        <f t="shared" si="6"/>
        <v>304.93999999999994</v>
      </c>
      <c r="AE49" s="69">
        <f t="shared" si="6"/>
        <v>302.64</v>
      </c>
      <c r="AF49" s="69">
        <f t="shared" si="6"/>
        <v>302.64</v>
      </c>
      <c r="AG49" s="74">
        <f t="shared" si="6"/>
        <v>489.91</v>
      </c>
      <c r="AH49" s="52">
        <f t="shared" si="2"/>
        <v>310.74</v>
      </c>
      <c r="AI49" s="53">
        <f t="shared" si="3"/>
        <v>126.74000000000001</v>
      </c>
      <c r="AK49" s="54"/>
    </row>
    <row r="50" spans="1:37" x14ac:dyDescent="0.25">
      <c r="A50" s="55" t="s">
        <v>51</v>
      </c>
      <c r="B50" s="56">
        <v>39.6</v>
      </c>
      <c r="C50" s="56">
        <v>39.6</v>
      </c>
      <c r="D50" s="56">
        <v>50</v>
      </c>
      <c r="E50" s="56">
        <v>60</v>
      </c>
      <c r="F50" s="56">
        <v>60</v>
      </c>
      <c r="G50" s="56">
        <v>59.3</v>
      </c>
      <c r="H50" s="56">
        <v>59.4</v>
      </c>
      <c r="I50" s="56">
        <v>59.2</v>
      </c>
      <c r="J50" s="56">
        <v>59.2</v>
      </c>
      <c r="K50" s="56">
        <v>60</v>
      </c>
      <c r="L50" s="75">
        <v>59.7</v>
      </c>
      <c r="M50" s="75">
        <v>59.7</v>
      </c>
      <c r="N50" s="75">
        <v>59.6</v>
      </c>
      <c r="O50" s="75">
        <v>59.5</v>
      </c>
      <c r="P50" s="49">
        <v>59.7</v>
      </c>
      <c r="Q50" s="49">
        <v>59.6</v>
      </c>
      <c r="R50" s="49">
        <v>45</v>
      </c>
      <c r="S50" s="49">
        <v>44.6</v>
      </c>
      <c r="T50" s="49">
        <v>38.9</v>
      </c>
      <c r="U50" s="49">
        <v>39.5</v>
      </c>
      <c r="V50" s="49">
        <v>50</v>
      </c>
      <c r="W50" s="49">
        <v>50</v>
      </c>
      <c r="X50" s="49">
        <v>40</v>
      </c>
      <c r="Y50" s="49">
        <v>50</v>
      </c>
      <c r="Z50" s="49">
        <v>35</v>
      </c>
      <c r="AA50" s="49">
        <v>49.7</v>
      </c>
      <c r="AB50" s="49">
        <v>39.6</v>
      </c>
      <c r="AC50" s="49">
        <v>49</v>
      </c>
      <c r="AD50" s="49">
        <v>60</v>
      </c>
      <c r="AE50" s="49">
        <v>60</v>
      </c>
      <c r="AF50" s="49">
        <v>55</v>
      </c>
      <c r="AG50" s="57">
        <v>60</v>
      </c>
      <c r="AH50" s="52">
        <f t="shared" si="2"/>
        <v>60</v>
      </c>
      <c r="AI50" s="53">
        <f t="shared" si="3"/>
        <v>35</v>
      </c>
      <c r="AK50" s="54"/>
    </row>
    <row r="51" spans="1:37" x14ac:dyDescent="0.25">
      <c r="A51" s="58" t="s">
        <v>52</v>
      </c>
      <c r="B51" s="56">
        <v>15.9</v>
      </c>
      <c r="C51" s="56">
        <v>23.3</v>
      </c>
      <c r="D51" s="56">
        <v>20.6</v>
      </c>
      <c r="E51" s="56">
        <v>27.9</v>
      </c>
      <c r="F51" s="56">
        <v>28.8</v>
      </c>
      <c r="G51" s="56">
        <v>27.7</v>
      </c>
      <c r="H51" s="56">
        <v>28.1</v>
      </c>
      <c r="I51" s="56">
        <v>27.8</v>
      </c>
      <c r="J51" s="56">
        <v>27.8</v>
      </c>
      <c r="K51" s="56">
        <v>30</v>
      </c>
      <c r="L51" s="75">
        <v>28.5</v>
      </c>
      <c r="M51" s="75">
        <v>28.4</v>
      </c>
      <c r="N51" s="75">
        <v>28.3</v>
      </c>
      <c r="O51" s="75">
        <v>28.3</v>
      </c>
      <c r="P51" s="70">
        <v>28.3</v>
      </c>
      <c r="Q51" s="70">
        <v>28.3</v>
      </c>
      <c r="R51" s="49">
        <v>18.399999999999999</v>
      </c>
      <c r="S51" s="49">
        <v>19.3</v>
      </c>
      <c r="T51" s="49">
        <v>17.399999999999999</v>
      </c>
      <c r="U51" s="70">
        <v>16.3</v>
      </c>
      <c r="V51" s="70">
        <v>20</v>
      </c>
      <c r="W51" s="70">
        <v>22</v>
      </c>
      <c r="X51" s="70">
        <v>17</v>
      </c>
      <c r="Y51" s="70">
        <v>21.6</v>
      </c>
      <c r="Z51" s="70">
        <v>22.4</v>
      </c>
      <c r="AA51" s="70">
        <v>22.4</v>
      </c>
      <c r="AB51" s="70">
        <v>21.9</v>
      </c>
      <c r="AC51" s="70">
        <v>22.1</v>
      </c>
      <c r="AD51" s="70">
        <v>28</v>
      </c>
      <c r="AE51" s="70">
        <v>27</v>
      </c>
      <c r="AF51" s="70">
        <v>25</v>
      </c>
      <c r="AG51" s="59">
        <v>32</v>
      </c>
      <c r="AH51" s="52">
        <f t="shared" si="2"/>
        <v>30</v>
      </c>
      <c r="AI51" s="53">
        <f t="shared" si="3"/>
        <v>15.9</v>
      </c>
      <c r="AK51" s="54"/>
    </row>
    <row r="52" spans="1:37" ht="15.75" thickBot="1" x14ac:dyDescent="0.3">
      <c r="A52" s="72" t="s">
        <v>53</v>
      </c>
      <c r="B52" s="71">
        <v>5.8</v>
      </c>
      <c r="C52" s="71">
        <v>8.5</v>
      </c>
      <c r="D52" s="71">
        <v>7.7</v>
      </c>
      <c r="E52" s="71">
        <v>10.3</v>
      </c>
      <c r="F52" s="71">
        <v>10.5</v>
      </c>
      <c r="G52" s="71">
        <v>10.1</v>
      </c>
      <c r="H52" s="71">
        <v>10.199999999999999</v>
      </c>
      <c r="I52" s="71">
        <v>10.199999999999999</v>
      </c>
      <c r="J52" s="71">
        <v>10.199999999999999</v>
      </c>
      <c r="K52" s="71">
        <v>10.050000000000001</v>
      </c>
      <c r="L52" s="76">
        <v>10.4</v>
      </c>
      <c r="M52" s="76">
        <v>10.4</v>
      </c>
      <c r="N52" s="76">
        <v>10.4</v>
      </c>
      <c r="O52" s="76">
        <v>10.3</v>
      </c>
      <c r="P52" s="77">
        <v>10.4</v>
      </c>
      <c r="Q52" s="77">
        <v>10.3</v>
      </c>
      <c r="R52" s="49">
        <v>6.7</v>
      </c>
      <c r="S52" s="49">
        <v>7.1</v>
      </c>
      <c r="T52" s="49">
        <v>3.3</v>
      </c>
      <c r="U52" s="77">
        <v>6.6</v>
      </c>
      <c r="V52" s="77">
        <v>7.4</v>
      </c>
      <c r="W52" s="77">
        <v>8.3000000000000007</v>
      </c>
      <c r="X52" s="77">
        <v>6.2</v>
      </c>
      <c r="Y52" s="77">
        <v>8</v>
      </c>
      <c r="Z52" s="77">
        <v>8.1999999999999993</v>
      </c>
      <c r="AA52" s="77">
        <v>8.1999999999999993</v>
      </c>
      <c r="AB52" s="77">
        <v>7.6</v>
      </c>
      <c r="AC52" s="77">
        <v>8.1999999999999993</v>
      </c>
      <c r="AD52" s="77">
        <v>10</v>
      </c>
      <c r="AE52" s="77">
        <v>10</v>
      </c>
      <c r="AF52" s="77">
        <v>8</v>
      </c>
      <c r="AG52" s="78">
        <v>14</v>
      </c>
      <c r="AH52" s="52">
        <f t="shared" si="2"/>
        <v>10.5</v>
      </c>
      <c r="AI52" s="53">
        <f t="shared" si="3"/>
        <v>3.3</v>
      </c>
      <c r="AK52" s="54"/>
    </row>
    <row r="53" spans="1:37" ht="15.75" thickBot="1" x14ac:dyDescent="0.3">
      <c r="A53" s="68" t="s">
        <v>54</v>
      </c>
      <c r="B53" s="69">
        <f t="shared" ref="B53:AF53" si="7">SUM(B50:B52)</f>
        <v>61.3</v>
      </c>
      <c r="C53" s="69">
        <f t="shared" si="7"/>
        <v>71.400000000000006</v>
      </c>
      <c r="D53" s="69">
        <f t="shared" si="7"/>
        <v>78.3</v>
      </c>
      <c r="E53" s="69">
        <f t="shared" si="7"/>
        <v>98.2</v>
      </c>
      <c r="F53" s="69">
        <f t="shared" si="7"/>
        <v>99.3</v>
      </c>
      <c r="G53" s="69">
        <f t="shared" si="7"/>
        <v>97.1</v>
      </c>
      <c r="H53" s="69">
        <f t="shared" si="7"/>
        <v>97.7</v>
      </c>
      <c r="I53" s="69">
        <f t="shared" si="7"/>
        <v>97.2</v>
      </c>
      <c r="J53" s="69">
        <f t="shared" si="7"/>
        <v>97.2</v>
      </c>
      <c r="K53" s="69">
        <f t="shared" si="7"/>
        <v>100.05</v>
      </c>
      <c r="L53" s="69">
        <f t="shared" si="7"/>
        <v>98.600000000000009</v>
      </c>
      <c r="M53" s="69">
        <f t="shared" si="7"/>
        <v>98.5</v>
      </c>
      <c r="N53" s="69">
        <f t="shared" si="7"/>
        <v>98.300000000000011</v>
      </c>
      <c r="O53" s="69">
        <f t="shared" si="7"/>
        <v>98.1</v>
      </c>
      <c r="P53" s="69">
        <f t="shared" si="7"/>
        <v>98.4</v>
      </c>
      <c r="Q53" s="69">
        <f t="shared" si="7"/>
        <v>98.2</v>
      </c>
      <c r="R53" s="69">
        <f t="shared" si="7"/>
        <v>70.099999999999994</v>
      </c>
      <c r="S53" s="69">
        <f t="shared" si="7"/>
        <v>71</v>
      </c>
      <c r="T53" s="69">
        <f t="shared" si="7"/>
        <v>59.599999999999994</v>
      </c>
      <c r="U53" s="69">
        <f t="shared" si="7"/>
        <v>62.4</v>
      </c>
      <c r="V53" s="69">
        <f t="shared" si="7"/>
        <v>77.400000000000006</v>
      </c>
      <c r="W53" s="69">
        <f t="shared" si="7"/>
        <v>80.3</v>
      </c>
      <c r="X53" s="69">
        <f t="shared" si="7"/>
        <v>63.2</v>
      </c>
      <c r="Y53" s="69">
        <f t="shared" si="7"/>
        <v>79.599999999999994</v>
      </c>
      <c r="Z53" s="69">
        <f t="shared" si="7"/>
        <v>65.599999999999994</v>
      </c>
      <c r="AA53" s="69">
        <f t="shared" si="7"/>
        <v>80.3</v>
      </c>
      <c r="AB53" s="69">
        <f t="shared" si="7"/>
        <v>69.099999999999994</v>
      </c>
      <c r="AC53" s="69">
        <f t="shared" si="7"/>
        <v>79.3</v>
      </c>
      <c r="AD53" s="69">
        <f t="shared" si="7"/>
        <v>98</v>
      </c>
      <c r="AE53" s="69">
        <f t="shared" si="7"/>
        <v>97</v>
      </c>
      <c r="AF53" s="69">
        <f t="shared" si="7"/>
        <v>88</v>
      </c>
      <c r="AG53" s="74">
        <f>SUM(AG50:AG52)</f>
        <v>106</v>
      </c>
      <c r="AH53" s="52">
        <f t="shared" si="2"/>
        <v>100.05</v>
      </c>
      <c r="AI53" s="53">
        <f t="shared" si="3"/>
        <v>59.599999999999994</v>
      </c>
      <c r="AK53" s="54"/>
    </row>
    <row r="54" spans="1:37" x14ac:dyDescent="0.25">
      <c r="A54" s="55" t="s">
        <v>55</v>
      </c>
      <c r="B54" s="49">
        <v>59.04</v>
      </c>
      <c r="C54" s="49">
        <v>55.9</v>
      </c>
      <c r="D54" s="49">
        <v>63</v>
      </c>
      <c r="E54" s="49">
        <v>45</v>
      </c>
      <c r="F54" s="49">
        <v>42</v>
      </c>
      <c r="G54" s="49">
        <v>49</v>
      </c>
      <c r="H54" s="49">
        <v>51</v>
      </c>
      <c r="I54" s="49">
        <v>46</v>
      </c>
      <c r="J54" s="49">
        <v>46</v>
      </c>
      <c r="K54" s="49">
        <v>64</v>
      </c>
      <c r="L54" s="49">
        <v>70.3</v>
      </c>
      <c r="M54" s="49">
        <v>68.3</v>
      </c>
      <c r="N54" s="49">
        <v>74.319999999999993</v>
      </c>
      <c r="O54" s="49">
        <v>75</v>
      </c>
      <c r="P54" s="49">
        <v>48.1</v>
      </c>
      <c r="Q54" s="49">
        <v>51.9</v>
      </c>
      <c r="R54" s="49">
        <v>64</v>
      </c>
      <c r="S54" s="49">
        <v>76.599999999999994</v>
      </c>
      <c r="T54" s="49">
        <v>73.400000000000006</v>
      </c>
      <c r="U54" s="49">
        <v>45</v>
      </c>
      <c r="V54" s="49">
        <v>64</v>
      </c>
      <c r="W54" s="49">
        <v>66</v>
      </c>
      <c r="X54" s="49">
        <v>53.7</v>
      </c>
      <c r="Y54" s="49">
        <v>49</v>
      </c>
      <c r="Z54" s="49">
        <v>79</v>
      </c>
      <c r="AA54" s="49">
        <v>73.099999999999994</v>
      </c>
      <c r="AB54" s="49">
        <v>79</v>
      </c>
      <c r="AC54" s="49">
        <v>65</v>
      </c>
      <c r="AD54" s="49">
        <v>70</v>
      </c>
      <c r="AE54" s="49">
        <v>68</v>
      </c>
      <c r="AF54" s="49">
        <v>68</v>
      </c>
      <c r="AG54" s="57"/>
      <c r="AH54" s="52">
        <f t="shared" si="2"/>
        <v>79</v>
      </c>
      <c r="AI54" s="53">
        <f t="shared" si="3"/>
        <v>42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53.75</v>
      </c>
      <c r="L55" s="49">
        <v>60.27</v>
      </c>
      <c r="M55" s="49">
        <v>62.3</v>
      </c>
      <c r="N55" s="49">
        <v>77.099999999999994</v>
      </c>
      <c r="O55" s="49">
        <v>79.7</v>
      </c>
      <c r="P55" s="49">
        <v>82.3</v>
      </c>
      <c r="Q55" s="49">
        <v>82</v>
      </c>
      <c r="R55" s="49">
        <f>46+19</f>
        <v>65</v>
      </c>
      <c r="S55" s="49">
        <v>80</v>
      </c>
      <c r="T55" s="49">
        <v>60</v>
      </c>
      <c r="U55" s="79">
        <f>43+16</f>
        <v>59</v>
      </c>
      <c r="V55" s="79">
        <f>38+18</f>
        <v>56</v>
      </c>
      <c r="W55" s="79">
        <f>38+18</f>
        <v>56</v>
      </c>
      <c r="X55" s="79">
        <v>0</v>
      </c>
      <c r="Y55" s="79">
        <v>0</v>
      </c>
      <c r="Z55" s="79">
        <v>44</v>
      </c>
      <c r="AA55" s="70">
        <v>48.3</v>
      </c>
      <c r="AB55" s="70">
        <v>51.5</v>
      </c>
      <c r="AC55" s="70">
        <v>60</v>
      </c>
      <c r="AD55" s="70">
        <v>71</v>
      </c>
      <c r="AE55" s="70">
        <v>63</v>
      </c>
      <c r="AF55" s="70">
        <v>50</v>
      </c>
      <c r="AG55" s="59"/>
      <c r="AH55" s="52">
        <f t="shared" si="2"/>
        <v>82.3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175</v>
      </c>
      <c r="C56" s="70">
        <v>143</v>
      </c>
      <c r="D56" s="70">
        <v>140</v>
      </c>
      <c r="E56" s="70">
        <v>128</v>
      </c>
      <c r="F56" s="70">
        <v>140</v>
      </c>
      <c r="G56" s="49">
        <v>119</v>
      </c>
      <c r="H56" s="49">
        <v>110</v>
      </c>
      <c r="I56" s="49">
        <v>209</v>
      </c>
      <c r="J56" s="49">
        <v>209</v>
      </c>
      <c r="K56" s="49">
        <v>200</v>
      </c>
      <c r="L56" s="70">
        <f>89+89</f>
        <v>178</v>
      </c>
      <c r="M56" s="70">
        <v>180</v>
      </c>
      <c r="N56" s="70">
        <v>168</v>
      </c>
      <c r="O56" s="70">
        <v>258</v>
      </c>
      <c r="P56" s="70">
        <v>216</v>
      </c>
      <c r="Q56" s="70">
        <f>85+84</f>
        <v>169</v>
      </c>
      <c r="R56" s="70">
        <v>213</v>
      </c>
      <c r="S56" s="70">
        <v>227</v>
      </c>
      <c r="T56" s="70">
        <v>193</v>
      </c>
      <c r="U56" s="80">
        <v>180</v>
      </c>
      <c r="V56" s="80">
        <v>280</v>
      </c>
      <c r="W56" s="80">
        <v>185</v>
      </c>
      <c r="X56" s="80">
        <v>160</v>
      </c>
      <c r="Y56" s="80">
        <v>160</v>
      </c>
      <c r="Z56" s="80">
        <v>234</v>
      </c>
      <c r="AA56" s="70">
        <v>258</v>
      </c>
      <c r="AB56" s="70">
        <v>245</v>
      </c>
      <c r="AC56" s="70">
        <v>240</v>
      </c>
      <c r="AD56" s="70">
        <v>80</v>
      </c>
      <c r="AE56" s="70">
        <v>50</v>
      </c>
      <c r="AF56" s="70">
        <v>30</v>
      </c>
      <c r="AG56" s="81"/>
      <c r="AH56" s="52">
        <f t="shared" si="2"/>
        <v>280</v>
      </c>
      <c r="AI56" s="53">
        <f t="shared" si="3"/>
        <v>30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52.4</v>
      </c>
      <c r="P57" s="70">
        <v>50</v>
      </c>
      <c r="Q57" s="70">
        <v>50</v>
      </c>
      <c r="R57" s="70">
        <v>54.2</v>
      </c>
      <c r="S57" s="70">
        <v>50.6</v>
      </c>
      <c r="T57" s="70">
        <v>50.6</v>
      </c>
      <c r="U57" s="70">
        <v>45</v>
      </c>
      <c r="V57" s="70">
        <v>34</v>
      </c>
      <c r="W57" s="70">
        <v>33</v>
      </c>
      <c r="X57" s="70">
        <v>45</v>
      </c>
      <c r="Y57" s="70">
        <v>45</v>
      </c>
      <c r="Z57" s="70">
        <v>50.4</v>
      </c>
      <c r="AA57" s="82">
        <v>16</v>
      </c>
      <c r="AB57" s="82">
        <v>17</v>
      </c>
      <c r="AC57" s="82">
        <v>16</v>
      </c>
      <c r="AD57" s="82">
        <v>18</v>
      </c>
      <c r="AE57" s="82">
        <v>16</v>
      </c>
      <c r="AF57" s="82">
        <v>15</v>
      </c>
      <c r="AG57" s="81"/>
      <c r="AH57" s="52">
        <f t="shared" si="2"/>
        <v>54.2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76.900000000000006</v>
      </c>
      <c r="C58" s="82">
        <v>75.099999999999994</v>
      </c>
      <c r="D58" s="82">
        <v>76.8</v>
      </c>
      <c r="E58" s="82">
        <v>75.3</v>
      </c>
      <c r="F58" s="82">
        <v>60.4</v>
      </c>
      <c r="G58" s="82">
        <v>60.5</v>
      </c>
      <c r="H58" s="82">
        <v>64.400000000000006</v>
      </c>
      <c r="I58" s="82">
        <v>67.400000000000006</v>
      </c>
      <c r="J58" s="82">
        <v>67.400000000000006</v>
      </c>
      <c r="K58" s="82">
        <v>65.099999999999994</v>
      </c>
      <c r="L58" s="49">
        <v>62.2</v>
      </c>
      <c r="M58" s="49">
        <v>69.099999999999994</v>
      </c>
      <c r="N58" s="49">
        <v>68.2</v>
      </c>
      <c r="O58" s="49">
        <v>68.2</v>
      </c>
      <c r="P58" s="49">
        <v>69.400000000000006</v>
      </c>
      <c r="Q58" s="49">
        <v>83.9</v>
      </c>
      <c r="R58" s="49">
        <v>68.8</v>
      </c>
      <c r="S58" s="49">
        <v>59.2</v>
      </c>
      <c r="T58" s="49">
        <v>69.7</v>
      </c>
      <c r="U58" s="49">
        <v>70</v>
      </c>
      <c r="V58" s="49">
        <v>65.599999999999994</v>
      </c>
      <c r="W58" s="49">
        <v>71.599999999999994</v>
      </c>
      <c r="X58" s="49">
        <v>57</v>
      </c>
      <c r="Y58" s="49">
        <v>57</v>
      </c>
      <c r="Z58" s="49">
        <v>63.4</v>
      </c>
      <c r="AA58" s="49">
        <v>71.099999999999994</v>
      </c>
      <c r="AB58" s="49">
        <v>67.400000000000006</v>
      </c>
      <c r="AC58" s="49">
        <v>72.900000000000006</v>
      </c>
      <c r="AD58" s="49">
        <v>79</v>
      </c>
      <c r="AE58" s="49">
        <v>70</v>
      </c>
      <c r="AF58" s="49">
        <v>65</v>
      </c>
      <c r="AG58" s="81"/>
      <c r="AH58" s="52">
        <f t="shared" si="2"/>
        <v>83.9</v>
      </c>
      <c r="AI58" s="53">
        <f t="shared" si="3"/>
        <v>57</v>
      </c>
      <c r="AK58" s="54"/>
    </row>
    <row r="59" spans="1:37" x14ac:dyDescent="0.25">
      <c r="A59" s="58" t="s">
        <v>60</v>
      </c>
      <c r="B59" s="70">
        <v>10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6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49">
        <v>0</v>
      </c>
      <c r="I60" s="49">
        <v>0</v>
      </c>
      <c r="J60" s="49">
        <v>0</v>
      </c>
      <c r="K60" s="49">
        <v>0</v>
      </c>
      <c r="L60" s="70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70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2">
        <v>0</v>
      </c>
      <c r="AB61" s="82">
        <v>8.5</v>
      </c>
      <c r="AC61" s="82">
        <v>9</v>
      </c>
      <c r="AD61" s="82">
        <v>9</v>
      </c>
      <c r="AE61" s="82">
        <v>9</v>
      </c>
      <c r="AF61" s="82">
        <v>9</v>
      </c>
      <c r="AG61" s="81"/>
      <c r="AH61" s="52">
        <f t="shared" si="2"/>
        <v>9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70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0</v>
      </c>
      <c r="Z63" s="83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:AF65" si="8">SUM(B54:B64)</f>
        <v>320.94</v>
      </c>
      <c r="C65" s="69">
        <f t="shared" si="8"/>
        <v>274</v>
      </c>
      <c r="D65" s="69">
        <f t="shared" si="8"/>
        <v>279.8</v>
      </c>
      <c r="E65" s="69">
        <f t="shared" si="8"/>
        <v>248.3</v>
      </c>
      <c r="F65" s="69">
        <f t="shared" si="8"/>
        <v>242.4</v>
      </c>
      <c r="G65" s="69">
        <f t="shared" si="8"/>
        <v>228.5</v>
      </c>
      <c r="H65" s="69">
        <f t="shared" si="8"/>
        <v>225.4</v>
      </c>
      <c r="I65" s="69">
        <f t="shared" si="8"/>
        <v>322.39999999999998</v>
      </c>
      <c r="J65" s="69">
        <f t="shared" si="8"/>
        <v>322.39999999999998</v>
      </c>
      <c r="K65" s="69">
        <f t="shared" si="8"/>
        <v>382.85</v>
      </c>
      <c r="L65" s="69">
        <f t="shared" si="8"/>
        <v>370.77</v>
      </c>
      <c r="M65" s="69">
        <f t="shared" si="8"/>
        <v>379.70000000000005</v>
      </c>
      <c r="N65" s="69">
        <f t="shared" si="8"/>
        <v>387.61999999999995</v>
      </c>
      <c r="O65" s="69">
        <f t="shared" si="8"/>
        <v>533.29999999999995</v>
      </c>
      <c r="P65" s="69">
        <f t="shared" si="8"/>
        <v>471.79999999999995</v>
      </c>
      <c r="Q65" s="69">
        <f t="shared" si="8"/>
        <v>436.79999999999995</v>
      </c>
      <c r="R65" s="69">
        <f t="shared" si="8"/>
        <v>465</v>
      </c>
      <c r="S65" s="69">
        <f t="shared" si="8"/>
        <v>493.40000000000003</v>
      </c>
      <c r="T65" s="69">
        <f t="shared" si="8"/>
        <v>446.7</v>
      </c>
      <c r="U65" s="69">
        <f t="shared" si="8"/>
        <v>399</v>
      </c>
      <c r="V65" s="69">
        <f t="shared" si="8"/>
        <v>499.6</v>
      </c>
      <c r="W65" s="69">
        <f t="shared" si="8"/>
        <v>411.6</v>
      </c>
      <c r="X65" s="69">
        <f t="shared" si="8"/>
        <v>315.7</v>
      </c>
      <c r="Y65" s="69">
        <f t="shared" si="8"/>
        <v>311</v>
      </c>
      <c r="Z65" s="69">
        <f t="shared" si="8"/>
        <v>470.79999999999995</v>
      </c>
      <c r="AA65" s="69">
        <f t="shared" si="8"/>
        <v>476.5</v>
      </c>
      <c r="AB65" s="69">
        <f t="shared" si="8"/>
        <v>478.4</v>
      </c>
      <c r="AC65" s="69">
        <f t="shared" si="8"/>
        <v>472.9</v>
      </c>
      <c r="AD65" s="69">
        <f t="shared" si="8"/>
        <v>337</v>
      </c>
      <c r="AE65" s="69">
        <f t="shared" si="8"/>
        <v>286</v>
      </c>
      <c r="AF65" s="69">
        <f t="shared" si="8"/>
        <v>247</v>
      </c>
      <c r="AG65" s="74">
        <f>SUM(AG54:AG64)</f>
        <v>0</v>
      </c>
      <c r="AH65" s="52">
        <f t="shared" si="2"/>
        <v>533.29999999999995</v>
      </c>
      <c r="AI65" s="53">
        <f t="shared" si="3"/>
        <v>225.4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:AF69" si="9">SUM(B66:B68)</f>
        <v>0</v>
      </c>
      <c r="C69" s="69">
        <f t="shared" si="9"/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>
        <v>80</v>
      </c>
      <c r="O70" s="89"/>
      <c r="P70" s="89"/>
      <c r="Q70" s="89"/>
      <c r="R70" s="89"/>
      <c r="S70" s="89"/>
      <c r="T70" s="89"/>
      <c r="U70" s="89"/>
      <c r="V70" s="89">
        <v>60</v>
      </c>
      <c r="W70" s="89">
        <v>20</v>
      </c>
      <c r="X70" s="89"/>
      <c r="Y70" s="89"/>
      <c r="Z70" s="89"/>
      <c r="AA70" s="89"/>
      <c r="AB70" s="89"/>
      <c r="AC70" s="89"/>
      <c r="AD70" s="89">
        <v>30</v>
      </c>
      <c r="AE70" s="89">
        <v>30</v>
      </c>
      <c r="AF70" s="89">
        <v>0</v>
      </c>
      <c r="AG70" s="74"/>
      <c r="AH70" s="52">
        <f t="shared" si="2"/>
        <v>80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1153.8799999999999</v>
      </c>
      <c r="C71" s="91">
        <f t="shared" si="10"/>
        <v>1133.8400000000001</v>
      </c>
      <c r="D71" s="91">
        <f t="shared" si="10"/>
        <v>1147.53</v>
      </c>
      <c r="E71" s="91">
        <f t="shared" si="10"/>
        <v>1135.44</v>
      </c>
      <c r="F71" s="91">
        <f t="shared" si="10"/>
        <v>1091.4399999999998</v>
      </c>
      <c r="G71" s="91">
        <f t="shared" si="10"/>
        <v>1074.74</v>
      </c>
      <c r="H71" s="91">
        <f t="shared" si="10"/>
        <v>1072.04</v>
      </c>
      <c r="I71" s="91">
        <f t="shared" si="10"/>
        <v>1154.4399999999998</v>
      </c>
      <c r="J71" s="91">
        <f t="shared" si="10"/>
        <v>1139.4399999999998</v>
      </c>
      <c r="K71" s="91">
        <f t="shared" si="10"/>
        <v>1202.74</v>
      </c>
      <c r="L71" s="91">
        <f t="shared" si="10"/>
        <v>1240.3699999999999</v>
      </c>
      <c r="M71" s="91">
        <f t="shared" si="10"/>
        <v>1235</v>
      </c>
      <c r="N71" s="91">
        <f t="shared" si="10"/>
        <v>1259.82</v>
      </c>
      <c r="O71" s="91">
        <f t="shared" si="10"/>
        <v>1322.2</v>
      </c>
      <c r="P71" s="91">
        <f t="shared" si="10"/>
        <v>1311.5</v>
      </c>
      <c r="Q71" s="91">
        <f t="shared" si="10"/>
        <v>1319.24</v>
      </c>
      <c r="R71" s="91">
        <f t="shared" si="10"/>
        <v>1326.1399999999999</v>
      </c>
      <c r="S71" s="91">
        <f t="shared" si="10"/>
        <v>1343.64</v>
      </c>
      <c r="T71" s="91">
        <f t="shared" si="10"/>
        <v>1308.3399999999999</v>
      </c>
      <c r="U71" s="91">
        <f t="shared" si="10"/>
        <v>1233.94</v>
      </c>
      <c r="V71" s="91">
        <f t="shared" si="10"/>
        <v>1231.54</v>
      </c>
      <c r="W71" s="91">
        <f t="shared" si="10"/>
        <v>1249.94</v>
      </c>
      <c r="X71" s="91">
        <f t="shared" si="10"/>
        <v>1194.6399999999999</v>
      </c>
      <c r="Y71" s="91">
        <f t="shared" si="10"/>
        <v>1207.44</v>
      </c>
      <c r="Z71" s="91">
        <f t="shared" si="10"/>
        <v>1355.24</v>
      </c>
      <c r="AA71" s="91">
        <f t="shared" si="10"/>
        <v>1377.9399999999998</v>
      </c>
      <c r="AB71" s="91">
        <f t="shared" si="10"/>
        <v>1368.7399999999998</v>
      </c>
      <c r="AC71" s="91">
        <f t="shared" si="10"/>
        <v>1374.04</v>
      </c>
      <c r="AD71" s="91">
        <f t="shared" si="10"/>
        <v>1281.04</v>
      </c>
      <c r="AE71" s="91">
        <f t="shared" si="10"/>
        <v>1222.7399999999998</v>
      </c>
      <c r="AF71" s="91">
        <f t="shared" si="10"/>
        <v>1144.7399999999998</v>
      </c>
      <c r="AG71" s="74">
        <f t="shared" si="10"/>
        <v>1938.71</v>
      </c>
      <c r="AH71" s="52">
        <f t="shared" si="2"/>
        <v>1377.9399999999998</v>
      </c>
      <c r="AI71" s="53">
        <f t="shared" si="3"/>
        <v>1072.04</v>
      </c>
    </row>
    <row r="72" spans="1:37" x14ac:dyDescent="0.25">
      <c r="A72" s="55" t="s">
        <v>73</v>
      </c>
      <c r="B72" s="82">
        <v>0</v>
      </c>
      <c r="C72" s="82">
        <f t="shared" ref="C72:Q72" si="11">IF(C57&lt;0,C57*-1,0)</f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v>0</v>
      </c>
      <c r="C73" s="82">
        <f t="shared" ref="C73:Q73" si="13">IF(C55&lt;0,C55*-1,0)</f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v>0</v>
      </c>
      <c r="C74" s="82">
        <f t="shared" ref="C74:Q74" si="15">IF(C58&lt;0,C58*-1,0)</f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:AF77" si="18">SUM(B72:B76)</f>
        <v>0</v>
      </c>
      <c r="C77" s="69">
        <f t="shared" si="18"/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50.054000000000002</v>
      </c>
      <c r="C78" s="94">
        <v>50.045999999999999</v>
      </c>
      <c r="D78" s="94">
        <v>50.042000000000002</v>
      </c>
      <c r="E78" s="94">
        <v>50.072000000000003</v>
      </c>
      <c r="F78" s="94">
        <v>50.054000000000002</v>
      </c>
      <c r="G78" s="94">
        <v>50.005899999999997</v>
      </c>
      <c r="H78" s="94">
        <v>50.029000000000003</v>
      </c>
      <c r="I78" s="94">
        <v>50.061999999999998</v>
      </c>
      <c r="J78" s="94">
        <v>50.061999999999998</v>
      </c>
      <c r="K78" s="94">
        <v>50.061999999999998</v>
      </c>
      <c r="L78" s="94">
        <v>50.055</v>
      </c>
      <c r="M78" s="94">
        <v>49.951000000000001</v>
      </c>
      <c r="N78" s="94">
        <v>50.048999999999999</v>
      </c>
      <c r="O78" s="94">
        <v>50.036999999999999</v>
      </c>
      <c r="P78" s="94">
        <v>50.064</v>
      </c>
      <c r="Q78" s="95">
        <v>50.000999999999998</v>
      </c>
      <c r="R78" s="94">
        <v>50.045999999999999</v>
      </c>
      <c r="S78" s="94">
        <v>49.984999999999999</v>
      </c>
      <c r="T78" s="94">
        <v>49.97</v>
      </c>
      <c r="U78" s="94">
        <v>50.023000000000003</v>
      </c>
      <c r="V78" s="94">
        <v>49.914000000000001</v>
      </c>
      <c r="W78" s="94">
        <v>50.033999999999999</v>
      </c>
      <c r="X78" s="94">
        <v>50.06</v>
      </c>
      <c r="Y78" s="94">
        <v>49.994999999999997</v>
      </c>
      <c r="Z78" s="94">
        <v>49.795999999999999</v>
      </c>
      <c r="AA78" s="94">
        <v>50.01</v>
      </c>
      <c r="AB78" s="94">
        <v>50.067999999999998</v>
      </c>
      <c r="AC78" s="94">
        <v>50.039000000000001</v>
      </c>
      <c r="AD78" s="94">
        <v>49.97</v>
      </c>
      <c r="AE78" s="94">
        <v>49.91</v>
      </c>
      <c r="AF78" s="96">
        <v>49.92</v>
      </c>
      <c r="AG78" s="97"/>
      <c r="AH78" s="52">
        <f t="shared" si="2"/>
        <v>50.072000000000003</v>
      </c>
      <c r="AI78" s="53">
        <f t="shared" si="3"/>
        <v>49.795999999999999</v>
      </c>
    </row>
    <row r="79" spans="1:37" x14ac:dyDescent="0.25">
      <c r="A79" s="98" t="s">
        <v>80</v>
      </c>
      <c r="B79" s="70">
        <v>126.2</v>
      </c>
      <c r="C79" s="70">
        <v>128.5</v>
      </c>
      <c r="D79" s="70">
        <v>128.5</v>
      </c>
      <c r="E79" s="70">
        <v>128.30000000000001</v>
      </c>
      <c r="F79" s="70">
        <v>127.6</v>
      </c>
      <c r="G79" s="70">
        <v>128</v>
      </c>
      <c r="H79" s="70">
        <v>127.6</v>
      </c>
      <c r="I79" s="70">
        <v>125</v>
      </c>
      <c r="J79" s="70">
        <v>125</v>
      </c>
      <c r="K79" s="70">
        <v>121.2</v>
      </c>
      <c r="L79" s="70">
        <v>124.3</v>
      </c>
      <c r="M79" s="70">
        <v>124.2</v>
      </c>
      <c r="N79" s="70">
        <v>125.2</v>
      </c>
      <c r="O79" s="70">
        <v>122</v>
      </c>
      <c r="P79" s="70">
        <v>123.8</v>
      </c>
      <c r="Q79" s="99">
        <v>124.8</v>
      </c>
      <c r="R79" s="99">
        <v>125.2</v>
      </c>
      <c r="S79" s="99">
        <v>125.5</v>
      </c>
      <c r="T79" s="99">
        <v>125.8</v>
      </c>
      <c r="U79" s="99">
        <v>127.4</v>
      </c>
      <c r="V79" s="99">
        <v>127.4</v>
      </c>
      <c r="W79" s="99">
        <v>125.9</v>
      </c>
      <c r="X79" s="99">
        <v>126.8</v>
      </c>
      <c r="Y79" s="99">
        <v>127.1</v>
      </c>
      <c r="Z79" s="99">
        <v>124.5</v>
      </c>
      <c r="AA79" s="70">
        <v>127.4</v>
      </c>
      <c r="AB79" s="70">
        <v>125.8</v>
      </c>
      <c r="AC79" s="70">
        <v>125.6</v>
      </c>
      <c r="AD79" s="70">
        <v>127.9</v>
      </c>
      <c r="AE79" s="70">
        <v>130</v>
      </c>
      <c r="AF79" s="100">
        <v>128</v>
      </c>
      <c r="AG79" s="101"/>
      <c r="AH79" s="52">
        <f t="shared" si="2"/>
        <v>130</v>
      </c>
      <c r="AI79" s="53">
        <f t="shared" si="3"/>
        <v>121.2</v>
      </c>
    </row>
    <row r="80" spans="1:37" x14ac:dyDescent="0.25">
      <c r="A80" s="98" t="s">
        <v>81</v>
      </c>
      <c r="B80" s="70">
        <v>129.1</v>
      </c>
      <c r="C80" s="70">
        <v>131.1</v>
      </c>
      <c r="D80" s="70">
        <v>131.1</v>
      </c>
      <c r="E80" s="70">
        <v>130</v>
      </c>
      <c r="F80" s="70">
        <v>129.6</v>
      </c>
      <c r="G80" s="70">
        <v>130.19999999999999</v>
      </c>
      <c r="H80" s="70">
        <v>129.4</v>
      </c>
      <c r="I80" s="70">
        <v>126.7</v>
      </c>
      <c r="J80" s="70">
        <v>126.7</v>
      </c>
      <c r="K80" s="70">
        <v>125</v>
      </c>
      <c r="L80" s="70">
        <v>126.9</v>
      </c>
      <c r="M80" s="70">
        <v>126.5</v>
      </c>
      <c r="N80" s="70">
        <v>127.4</v>
      </c>
      <c r="O80" s="70">
        <v>124.6</v>
      </c>
      <c r="P80" s="70">
        <v>126.3</v>
      </c>
      <c r="Q80" s="99">
        <v>127.3</v>
      </c>
      <c r="R80" s="99">
        <v>127.3</v>
      </c>
      <c r="S80" s="99">
        <v>127.7</v>
      </c>
      <c r="T80" s="99">
        <v>127.8</v>
      </c>
      <c r="U80" s="99">
        <v>129.19999999999999</v>
      </c>
      <c r="V80" s="99">
        <v>129.19999999999999</v>
      </c>
      <c r="W80" s="99">
        <v>128</v>
      </c>
      <c r="X80" s="99">
        <v>129</v>
      </c>
      <c r="Y80" s="99">
        <v>129</v>
      </c>
      <c r="Z80" s="99">
        <v>127.2</v>
      </c>
      <c r="AA80" s="70">
        <v>127.6</v>
      </c>
      <c r="AB80" s="70">
        <v>128.6</v>
      </c>
      <c r="AC80" s="70">
        <v>128.80000000000001</v>
      </c>
      <c r="AD80" s="70">
        <v>130.69999999999999</v>
      </c>
      <c r="AE80" s="70">
        <v>132</v>
      </c>
      <c r="AF80" s="70">
        <v>132</v>
      </c>
      <c r="AG80" s="101"/>
      <c r="AH80" s="52">
        <f t="shared" si="2"/>
        <v>132</v>
      </c>
      <c r="AI80" s="53">
        <f t="shared" si="3"/>
        <v>124.6</v>
      </c>
    </row>
    <row r="81" spans="1:37" x14ac:dyDescent="0.25">
      <c r="A81" s="98" t="s">
        <v>82</v>
      </c>
      <c r="B81" s="70">
        <v>126.6</v>
      </c>
      <c r="C81" s="70">
        <v>127</v>
      </c>
      <c r="D81" s="70">
        <v>127.1</v>
      </c>
      <c r="E81" s="70">
        <v>129.80000000000001</v>
      </c>
      <c r="F81" s="70">
        <v>130.4</v>
      </c>
      <c r="G81" s="70">
        <v>129.19999999999999</v>
      </c>
      <c r="H81" s="70">
        <v>129.5</v>
      </c>
      <c r="I81" s="70">
        <v>128</v>
      </c>
      <c r="J81" s="70">
        <v>128</v>
      </c>
      <c r="K81" s="70">
        <v>127.5</v>
      </c>
      <c r="L81" s="70">
        <v>128.19999999999999</v>
      </c>
      <c r="M81" s="70">
        <v>125.7</v>
      </c>
      <c r="N81" s="70">
        <v>127.3</v>
      </c>
      <c r="O81" s="70">
        <v>126.3</v>
      </c>
      <c r="P81" s="70">
        <v>124.1</v>
      </c>
      <c r="Q81" s="70">
        <v>123.4</v>
      </c>
      <c r="R81" s="70">
        <v>126.1</v>
      </c>
      <c r="S81" s="70">
        <v>126.2</v>
      </c>
      <c r="T81" s="70">
        <v>127.1</v>
      </c>
      <c r="U81" s="99">
        <v>129.4</v>
      </c>
      <c r="V81" s="99">
        <v>129.4</v>
      </c>
      <c r="W81" s="99">
        <v>129</v>
      </c>
      <c r="X81" s="99">
        <v>128.30000000000001</v>
      </c>
      <c r="Y81" s="99">
        <v>128.30000000000001</v>
      </c>
      <c r="Z81" s="99">
        <v>126.5</v>
      </c>
      <c r="AA81" s="70">
        <v>125.2</v>
      </c>
      <c r="AB81" s="70">
        <v>124.8</v>
      </c>
      <c r="AC81" s="70">
        <v>125.7</v>
      </c>
      <c r="AD81" s="70">
        <v>123</v>
      </c>
      <c r="AE81" s="70">
        <v>126</v>
      </c>
      <c r="AF81" s="70">
        <v>126</v>
      </c>
      <c r="AG81" s="101"/>
      <c r="AH81" s="52">
        <f t="shared" si="2"/>
        <v>130.4</v>
      </c>
      <c r="AI81" s="53">
        <f t="shared" si="3"/>
        <v>123</v>
      </c>
    </row>
    <row r="82" spans="1:37" x14ac:dyDescent="0.25">
      <c r="A82" s="102" t="s">
        <v>83</v>
      </c>
      <c r="B82" s="70">
        <v>130.80000000000001</v>
      </c>
      <c r="C82" s="70">
        <v>131.30000000000001</v>
      </c>
      <c r="D82" s="70">
        <v>131.6</v>
      </c>
      <c r="E82" s="70">
        <v>133.69999999999999</v>
      </c>
      <c r="F82" s="70">
        <v>134.9</v>
      </c>
      <c r="G82" s="70">
        <v>133.30000000000001</v>
      </c>
      <c r="H82" s="70">
        <v>133.6</v>
      </c>
      <c r="I82" s="70">
        <v>131.19999999999999</v>
      </c>
      <c r="J82" s="70">
        <v>131.19999999999999</v>
      </c>
      <c r="K82" s="70">
        <v>128</v>
      </c>
      <c r="L82" s="70">
        <v>129.9</v>
      </c>
      <c r="M82" s="70">
        <v>128</v>
      </c>
      <c r="N82" s="70">
        <v>128.80000000000001</v>
      </c>
      <c r="O82" s="70">
        <v>128.4</v>
      </c>
      <c r="P82" s="70">
        <v>126.3</v>
      </c>
      <c r="Q82" s="70">
        <v>126</v>
      </c>
      <c r="R82" s="70">
        <v>128.9</v>
      </c>
      <c r="S82" s="70">
        <v>127.7</v>
      </c>
      <c r="T82" s="70">
        <v>129</v>
      </c>
      <c r="U82" s="99">
        <v>131.4</v>
      </c>
      <c r="V82" s="99">
        <v>131.4</v>
      </c>
      <c r="W82" s="99">
        <v>131.6</v>
      </c>
      <c r="X82" s="99">
        <v>131.80000000000001</v>
      </c>
      <c r="Y82" s="99">
        <v>131.80000000000001</v>
      </c>
      <c r="Z82" s="99">
        <v>130.4</v>
      </c>
      <c r="AA82" s="70">
        <v>129.1</v>
      </c>
      <c r="AB82" s="70">
        <v>128.19999999999999</v>
      </c>
      <c r="AC82" s="70">
        <v>129.80000000000001</v>
      </c>
      <c r="AD82" s="70">
        <v>127.5</v>
      </c>
      <c r="AE82" s="70">
        <v>130</v>
      </c>
      <c r="AF82" s="70">
        <v>130</v>
      </c>
      <c r="AG82" s="101"/>
      <c r="AH82" s="52">
        <f t="shared" si="2"/>
        <v>134.9</v>
      </c>
      <c r="AI82" s="53">
        <f t="shared" si="3"/>
        <v>126</v>
      </c>
    </row>
    <row r="83" spans="1:37" x14ac:dyDescent="0.25">
      <c r="A83" s="102" t="s">
        <v>84</v>
      </c>
      <c r="B83" s="103">
        <v>130</v>
      </c>
      <c r="C83" s="103">
        <v>133.1</v>
      </c>
      <c r="D83" s="103">
        <v>132.4</v>
      </c>
      <c r="E83" s="103">
        <v>132.6</v>
      </c>
      <c r="F83" s="103">
        <v>133.80000000000001</v>
      </c>
      <c r="G83" s="103">
        <v>135</v>
      </c>
      <c r="H83" s="103">
        <v>132.19999999999999</v>
      </c>
      <c r="I83" s="103">
        <v>132.6</v>
      </c>
      <c r="J83" s="103">
        <v>132.6</v>
      </c>
      <c r="K83" s="103">
        <v>130</v>
      </c>
      <c r="L83" s="103">
        <v>135</v>
      </c>
      <c r="M83" s="103">
        <v>131.9</v>
      </c>
      <c r="N83" s="103">
        <v>129.4</v>
      </c>
      <c r="O83" s="103">
        <v>129.19999999999999</v>
      </c>
      <c r="P83" s="103">
        <v>132.6</v>
      </c>
      <c r="Q83" s="103">
        <v>134.80000000000001</v>
      </c>
      <c r="R83" s="103">
        <v>134.1</v>
      </c>
      <c r="S83" s="103">
        <v>134</v>
      </c>
      <c r="T83" s="103">
        <v>134.5</v>
      </c>
      <c r="U83" s="99">
        <v>137.1</v>
      </c>
      <c r="V83" s="99">
        <v>137.1</v>
      </c>
      <c r="W83" s="99">
        <v>135.19999999999999</v>
      </c>
      <c r="X83" s="99">
        <v>132.69999999999999</v>
      </c>
      <c r="Y83" s="99">
        <v>132.69999999999999</v>
      </c>
      <c r="Z83" s="99">
        <v>130.1</v>
      </c>
      <c r="AA83" s="103">
        <v>130.19999999999999</v>
      </c>
      <c r="AB83" s="103">
        <v>130.69999999999999</v>
      </c>
      <c r="AC83" s="103">
        <v>136.4</v>
      </c>
      <c r="AD83" s="103">
        <v>137</v>
      </c>
      <c r="AE83" s="103">
        <v>138</v>
      </c>
      <c r="AF83" s="103">
        <v>138</v>
      </c>
      <c r="AG83" s="105"/>
      <c r="AH83" s="52">
        <f t="shared" si="2"/>
        <v>138</v>
      </c>
      <c r="AI83" s="53">
        <f t="shared" si="3"/>
        <v>129.19999999999999</v>
      </c>
    </row>
    <row r="84" spans="1:37" x14ac:dyDescent="0.25">
      <c r="A84" s="98" t="s">
        <v>85</v>
      </c>
      <c r="B84" s="70">
        <v>127.2</v>
      </c>
      <c r="C84" s="70">
        <v>132.4</v>
      </c>
      <c r="D84" s="70">
        <v>128.30000000000001</v>
      </c>
      <c r="E84" s="70">
        <v>127.8</v>
      </c>
      <c r="F84" s="70">
        <v>131.69999999999999</v>
      </c>
      <c r="G84" s="70">
        <v>126.6</v>
      </c>
      <c r="H84" s="70">
        <v>130.5</v>
      </c>
      <c r="I84" s="70">
        <v>134</v>
      </c>
      <c r="J84" s="70">
        <v>134</v>
      </c>
      <c r="K84" s="70">
        <v>132</v>
      </c>
      <c r="L84" s="70">
        <v>134.69999999999999</v>
      </c>
      <c r="M84" s="70">
        <v>131.5</v>
      </c>
      <c r="N84" s="70">
        <v>131.6</v>
      </c>
      <c r="O84" s="70">
        <v>124.2</v>
      </c>
      <c r="P84" s="70">
        <v>131.5</v>
      </c>
      <c r="Q84" s="70">
        <v>135.5</v>
      </c>
      <c r="R84" s="70">
        <v>134.4</v>
      </c>
      <c r="S84" s="70">
        <v>131.9</v>
      </c>
      <c r="T84" s="70">
        <v>133.9</v>
      </c>
      <c r="U84" s="99">
        <v>134.30000000000001</v>
      </c>
      <c r="V84" s="99">
        <v>134.30000000000001</v>
      </c>
      <c r="W84" s="99">
        <v>138.1</v>
      </c>
      <c r="X84" s="99">
        <v>131.5</v>
      </c>
      <c r="Y84" s="99">
        <v>131.5</v>
      </c>
      <c r="Z84" s="99">
        <v>130.69999999999999</v>
      </c>
      <c r="AA84" s="70">
        <v>135.80000000000001</v>
      </c>
      <c r="AB84" s="70">
        <v>126.9</v>
      </c>
      <c r="AC84" s="70">
        <v>135</v>
      </c>
      <c r="AD84" s="70">
        <v>136</v>
      </c>
      <c r="AE84" s="70">
        <v>138</v>
      </c>
      <c r="AF84" s="70">
        <v>138</v>
      </c>
      <c r="AG84" s="101"/>
      <c r="AH84" s="52">
        <f>MAX(B84:AF84)</f>
        <v>138.1</v>
      </c>
      <c r="AI84" s="53">
        <f>MIN(B84:AF84)</f>
        <v>124.2</v>
      </c>
    </row>
    <row r="85" spans="1:37" ht="15.75" thickBot="1" x14ac:dyDescent="0.3">
      <c r="A85" s="98" t="s">
        <v>86</v>
      </c>
      <c r="B85" s="106">
        <v>66.099999999999994</v>
      </c>
      <c r="C85" s="106">
        <v>67.099999999999994</v>
      </c>
      <c r="D85" s="106">
        <v>67.099999999999994</v>
      </c>
      <c r="E85" s="106">
        <v>66.8</v>
      </c>
      <c r="F85" s="106">
        <v>66.3</v>
      </c>
      <c r="G85" s="106">
        <v>66.5</v>
      </c>
      <c r="H85" s="106">
        <v>66</v>
      </c>
      <c r="I85" s="106">
        <v>64.900000000000006</v>
      </c>
      <c r="J85" s="106">
        <v>64.900000000000006</v>
      </c>
      <c r="K85" s="106">
        <v>64.900000000000006</v>
      </c>
      <c r="L85" s="106">
        <v>65</v>
      </c>
      <c r="M85" s="106">
        <v>64.7</v>
      </c>
      <c r="N85" s="106">
        <v>65.2</v>
      </c>
      <c r="O85" s="106">
        <v>63.7</v>
      </c>
      <c r="P85" s="106">
        <v>64.400000000000006</v>
      </c>
      <c r="Q85" s="106">
        <v>64.8</v>
      </c>
      <c r="R85" s="106">
        <v>64.7</v>
      </c>
      <c r="S85" s="106">
        <v>64.8</v>
      </c>
      <c r="T85" s="106">
        <v>65</v>
      </c>
      <c r="U85" s="106">
        <v>65.5</v>
      </c>
      <c r="V85" s="106">
        <v>65.5</v>
      </c>
      <c r="W85" s="106">
        <v>65</v>
      </c>
      <c r="X85" s="106">
        <v>65.900000000000006</v>
      </c>
      <c r="Y85" s="106">
        <v>65.900000000000006</v>
      </c>
      <c r="Z85" s="106">
        <v>64.900000000000006</v>
      </c>
      <c r="AA85" s="106">
        <v>65.099999999999994</v>
      </c>
      <c r="AB85" s="106">
        <v>65.8</v>
      </c>
      <c r="AC85" s="106">
        <v>65.400000000000006</v>
      </c>
      <c r="AD85" s="106">
        <v>66.5</v>
      </c>
      <c r="AE85" s="106">
        <v>67.8</v>
      </c>
      <c r="AF85" s="106">
        <v>67.8</v>
      </c>
      <c r="AG85" s="108"/>
      <c r="AH85" s="52">
        <f>MAX(B85:AF85)</f>
        <v>67.8</v>
      </c>
      <c r="AI85" s="53">
        <f>MIN(B85:AF85)</f>
        <v>63.7</v>
      </c>
    </row>
    <row r="86" spans="1:37" x14ac:dyDescent="0.25">
      <c r="A86" s="109" t="s">
        <v>87</v>
      </c>
      <c r="B86" s="110">
        <f t="shared" ref="B86:AF86" si="19">SUMIF(B54:B63,"&gt;0")</f>
        <v>320.94</v>
      </c>
      <c r="C86" s="110">
        <f t="shared" si="19"/>
        <v>274</v>
      </c>
      <c r="D86" s="110">
        <f t="shared" si="19"/>
        <v>279.8</v>
      </c>
      <c r="E86" s="110">
        <f t="shared" si="19"/>
        <v>248.3</v>
      </c>
      <c r="F86" s="110">
        <f t="shared" si="19"/>
        <v>242.4</v>
      </c>
      <c r="G86" s="110">
        <f t="shared" si="19"/>
        <v>228.5</v>
      </c>
      <c r="H86" s="110">
        <f t="shared" si="19"/>
        <v>225.4</v>
      </c>
      <c r="I86" s="110">
        <f t="shared" si="19"/>
        <v>322.39999999999998</v>
      </c>
      <c r="J86" s="110">
        <f t="shared" si="19"/>
        <v>322.39999999999998</v>
      </c>
      <c r="K86" s="110">
        <f t="shared" si="19"/>
        <v>382.85</v>
      </c>
      <c r="L86" s="110">
        <f t="shared" si="19"/>
        <v>370.77</v>
      </c>
      <c r="M86" s="110">
        <f t="shared" si="19"/>
        <v>379.70000000000005</v>
      </c>
      <c r="N86" s="110">
        <f t="shared" si="19"/>
        <v>387.61999999999995</v>
      </c>
      <c r="O86" s="110">
        <f t="shared" si="19"/>
        <v>533.29999999999995</v>
      </c>
      <c r="P86" s="110">
        <f t="shared" si="19"/>
        <v>471.79999999999995</v>
      </c>
      <c r="Q86" s="110">
        <f t="shared" si="19"/>
        <v>436.79999999999995</v>
      </c>
      <c r="R86" s="110">
        <f t="shared" si="19"/>
        <v>465</v>
      </c>
      <c r="S86" s="110">
        <f t="shared" si="19"/>
        <v>493.40000000000003</v>
      </c>
      <c r="T86" s="110">
        <f t="shared" si="19"/>
        <v>446.7</v>
      </c>
      <c r="U86" s="110">
        <f t="shared" si="19"/>
        <v>399</v>
      </c>
      <c r="V86" s="110">
        <f t="shared" si="19"/>
        <v>499.6</v>
      </c>
      <c r="W86" s="110">
        <f t="shared" si="19"/>
        <v>411.6</v>
      </c>
      <c r="X86" s="110">
        <f t="shared" si="19"/>
        <v>315.7</v>
      </c>
      <c r="Y86" s="110">
        <f t="shared" si="19"/>
        <v>311</v>
      </c>
      <c r="Z86" s="110">
        <f t="shared" si="19"/>
        <v>470.79999999999995</v>
      </c>
      <c r="AA86" s="110">
        <f t="shared" si="19"/>
        <v>476.5</v>
      </c>
      <c r="AB86" s="110">
        <f t="shared" si="19"/>
        <v>478.4</v>
      </c>
      <c r="AC86" s="110">
        <f t="shared" si="19"/>
        <v>472.9</v>
      </c>
      <c r="AD86" s="110">
        <f t="shared" si="19"/>
        <v>337</v>
      </c>
      <c r="AE86" s="110">
        <f t="shared" si="19"/>
        <v>286</v>
      </c>
      <c r="AF86" s="110">
        <f t="shared" si="19"/>
        <v>247</v>
      </c>
      <c r="AG86" s="111"/>
      <c r="AH86" s="52">
        <f>MAX(B86:AF86)</f>
        <v>533.29999999999995</v>
      </c>
      <c r="AI86" s="53">
        <f>MIN(B86:AF86)</f>
        <v>225.4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69">
        <f t="shared" ref="B88:AF88" si="20">SUM(B11:B12,B14,B18,B20:B21,B39,B41:B42,B44,B46,B89:B92,B96,B102,B108,B117,B119,B130,B136,B138,B139,B146,B148,B150,B154:B155,B158:B159,B164:B165,B170:B171,B173:B175,B183,B188)</f>
        <v>140.33999999999995</v>
      </c>
      <c r="C88" s="69">
        <f t="shared" si="20"/>
        <v>139.33999999999992</v>
      </c>
      <c r="D88" s="69">
        <f t="shared" si="20"/>
        <v>110.34000000000003</v>
      </c>
      <c r="E88" s="69">
        <f t="shared" si="20"/>
        <v>94.640000000000015</v>
      </c>
      <c r="F88" s="69">
        <f t="shared" si="20"/>
        <v>108.84000000000003</v>
      </c>
      <c r="G88" s="69">
        <f t="shared" si="20"/>
        <v>119.63999999999996</v>
      </c>
      <c r="H88" s="69">
        <f t="shared" si="20"/>
        <v>130.43999999999997</v>
      </c>
      <c r="I88" s="69">
        <f t="shared" si="20"/>
        <v>236.63999999999993</v>
      </c>
      <c r="J88" s="69">
        <f t="shared" si="20"/>
        <v>236.63999999999993</v>
      </c>
      <c r="K88" s="69">
        <f t="shared" si="20"/>
        <v>264.14</v>
      </c>
      <c r="L88" s="69">
        <f t="shared" si="20"/>
        <v>272.03999999999996</v>
      </c>
      <c r="M88" s="69">
        <f t="shared" si="20"/>
        <v>268.83999999999997</v>
      </c>
      <c r="N88" s="69">
        <f t="shared" si="20"/>
        <v>282.23999999999995</v>
      </c>
      <c r="O88" s="69">
        <f t="shared" si="20"/>
        <v>210.14</v>
      </c>
      <c r="P88" s="69">
        <f t="shared" si="20"/>
        <v>234.04</v>
      </c>
      <c r="Q88" s="69">
        <f t="shared" si="20"/>
        <v>269.53999999999996</v>
      </c>
      <c r="R88" s="69">
        <f t="shared" si="20"/>
        <v>262.94</v>
      </c>
      <c r="S88" s="69">
        <f>SUM(S11:S12,S14,S18,S20:S21,S39,S41:S42,S44,S46,S89:S92,S96,S102,S108,S117,S119,S130,S136,S138,S139,S146,S148,S150,S154:S155,S158:S159,S164:S165,S170:S171,S173:S175,S183,S188)</f>
        <v>280.94</v>
      </c>
      <c r="T88" s="69">
        <f>SUM(T11:T12,T14,T18,T20:T21,T39,T41:T42,T44,T46,T89:T92,T96,T102,T108,T117,T119,T130,T136,T138,T139,T146,T148,T150,T154:T155,T158:T159,T164:T165,T170:T171,T173:T175,T183,T188)</f>
        <v>264.03999999999996</v>
      </c>
      <c r="U88" s="69">
        <f t="shared" si="20"/>
        <v>260.94000000000005</v>
      </c>
      <c r="V88" s="69">
        <f t="shared" si="20"/>
        <v>271.03999999999996</v>
      </c>
      <c r="W88" s="69">
        <f t="shared" si="20"/>
        <v>266.03999999999996</v>
      </c>
      <c r="X88" s="69">
        <f t="shared" si="20"/>
        <v>248.73999999999992</v>
      </c>
      <c r="Y88" s="69">
        <f t="shared" si="20"/>
        <v>261.73999999999995</v>
      </c>
      <c r="Z88" s="69">
        <f t="shared" si="20"/>
        <v>285.83999999999997</v>
      </c>
      <c r="AA88" s="69">
        <f t="shared" si="20"/>
        <v>268.04000000000002</v>
      </c>
      <c r="AB88" s="69">
        <f t="shared" si="20"/>
        <v>245.54</v>
      </c>
      <c r="AC88" s="69">
        <f t="shared" si="20"/>
        <v>229.33999999999995</v>
      </c>
      <c r="AD88" s="69">
        <f t="shared" si="20"/>
        <v>178.03999999999996</v>
      </c>
      <c r="AE88" s="69">
        <f t="shared" si="20"/>
        <v>151.03999999999996</v>
      </c>
      <c r="AF88" s="243">
        <f t="shared" si="20"/>
        <v>148.03999999999996</v>
      </c>
      <c r="AG88" s="116"/>
      <c r="AH88" s="52">
        <f>MAX(B88:AF88)</f>
        <v>285.83999999999997</v>
      </c>
      <c r="AI88" s="53">
        <f>MIN(B88:AF88)</f>
        <v>94.640000000000015</v>
      </c>
    </row>
    <row r="89" spans="1:37" x14ac:dyDescent="0.25">
      <c r="A89" s="117" t="s">
        <v>89</v>
      </c>
      <c r="B89" s="82">
        <v>-8.4</v>
      </c>
      <c r="C89" s="82">
        <v>-7</v>
      </c>
      <c r="D89" s="82">
        <v>-4.7</v>
      </c>
      <c r="E89" s="82">
        <v>-17.899999999999999</v>
      </c>
      <c r="F89" s="82">
        <v>-29.7</v>
      </c>
      <c r="G89" s="82">
        <v>-24.3</v>
      </c>
      <c r="H89" s="82">
        <v>-25.8</v>
      </c>
      <c r="I89" s="82">
        <v>-27.8</v>
      </c>
      <c r="J89" s="82">
        <v>-27.8</v>
      </c>
      <c r="K89" s="82">
        <v>-25</v>
      </c>
      <c r="L89" s="82">
        <v>-4.2</v>
      </c>
      <c r="M89" s="82">
        <v>-1.2</v>
      </c>
      <c r="N89" s="82">
        <v>-30.2</v>
      </c>
      <c r="O89" s="82">
        <v>-28.8</v>
      </c>
      <c r="P89" s="82">
        <v>-14.6</v>
      </c>
      <c r="Q89" s="82">
        <v>3.3</v>
      </c>
      <c r="R89" s="82">
        <v>3.5</v>
      </c>
      <c r="S89" s="82">
        <v>0</v>
      </c>
      <c r="T89" s="82">
        <v>10.3</v>
      </c>
      <c r="U89" s="82">
        <v>-2</v>
      </c>
      <c r="V89" s="82">
        <v>-12</v>
      </c>
      <c r="W89" s="82">
        <v>-20.5</v>
      </c>
      <c r="X89" s="82">
        <v>25</v>
      </c>
      <c r="Y89" s="82">
        <v>26</v>
      </c>
      <c r="Z89" s="82">
        <v>18</v>
      </c>
      <c r="AA89" s="49">
        <v>2.1</v>
      </c>
      <c r="AB89" s="49">
        <v>-2.2999999999999998</v>
      </c>
      <c r="AC89" s="49">
        <v>-11.9</v>
      </c>
      <c r="AD89" s="49">
        <v>4</v>
      </c>
      <c r="AE89" s="49">
        <v>9</v>
      </c>
      <c r="AF89" s="244">
        <v>10</v>
      </c>
      <c r="AG89" s="120">
        <v>75</v>
      </c>
      <c r="AH89" s="52">
        <f>IF(ABS(MAX(B89:AF89))&gt;ABS(MIN(B89:AF89)),MAX(B89:AF89),MIN(B89:AF89))</f>
        <v>-30.2</v>
      </c>
      <c r="AI89" s="121">
        <f>INDEX($B$9:$AF$9,1,MATCH(AH89,B89:AF89,0))</f>
        <v>0.41666666666666702</v>
      </c>
    </row>
    <row r="90" spans="1:37" x14ac:dyDescent="0.25">
      <c r="A90" s="122" t="s">
        <v>90</v>
      </c>
      <c r="B90" s="83">
        <v>2</v>
      </c>
      <c r="C90" s="83">
        <v>-6</v>
      </c>
      <c r="D90" s="83">
        <v>-39</v>
      </c>
      <c r="E90" s="83">
        <v>-40.6</v>
      </c>
      <c r="F90" s="83">
        <v>-32</v>
      </c>
      <c r="G90" s="83">
        <v>-30.5</v>
      </c>
      <c r="H90" s="83">
        <v>-31.2</v>
      </c>
      <c r="I90" s="83">
        <v>43.9</v>
      </c>
      <c r="J90" s="83">
        <v>43.9</v>
      </c>
      <c r="K90" s="83">
        <v>45</v>
      </c>
      <c r="L90" s="83">
        <f>21.9+15.7</f>
        <v>37.599999999999994</v>
      </c>
      <c r="M90" s="83">
        <f>18.3+12</f>
        <v>30.3</v>
      </c>
      <c r="N90" s="83">
        <f>12.4+5.2</f>
        <v>17.600000000000001</v>
      </c>
      <c r="O90" s="83">
        <v>17</v>
      </c>
      <c r="P90" s="83">
        <v>15</v>
      </c>
      <c r="Q90" s="83">
        <v>7.2</v>
      </c>
      <c r="R90" s="83">
        <v>6</v>
      </c>
      <c r="S90" s="83">
        <v>15.4</v>
      </c>
      <c r="T90" s="83">
        <v>4.3</v>
      </c>
      <c r="U90" s="83">
        <v>9.6</v>
      </c>
      <c r="V90" s="83">
        <v>17</v>
      </c>
      <c r="W90" s="83">
        <v>17</v>
      </c>
      <c r="X90" s="83">
        <v>16</v>
      </c>
      <c r="Y90" s="83">
        <v>15</v>
      </c>
      <c r="Z90" s="83">
        <v>32</v>
      </c>
      <c r="AA90" s="70">
        <v>39.6</v>
      </c>
      <c r="AB90" s="70">
        <v>36</v>
      </c>
      <c r="AC90" s="70">
        <v>36.299999999999997</v>
      </c>
      <c r="AD90" s="70">
        <v>-3</v>
      </c>
      <c r="AE90" s="70">
        <v>-14</v>
      </c>
      <c r="AF90" s="123">
        <v>-16</v>
      </c>
      <c r="AG90" s="120">
        <v>240</v>
      </c>
      <c r="AH90" s="52">
        <f>IF(ABS(MAX(B90:AF90))&gt;ABS(MIN(B90:AF90)),MAX(B90:AF90),MIN(B90:AF90))</f>
        <v>45</v>
      </c>
      <c r="AI90" s="121">
        <f>INDEX($B$9:$AF$9,1,MATCH(AH90,B90:AF90,0))</f>
        <v>0.3125</v>
      </c>
    </row>
    <row r="91" spans="1:37" x14ac:dyDescent="0.25">
      <c r="A91" s="122" t="s">
        <v>91</v>
      </c>
      <c r="B91" s="83">
        <v>21.7</v>
      </c>
      <c r="C91" s="83">
        <v>25.5</v>
      </c>
      <c r="D91" s="83">
        <v>27</v>
      </c>
      <c r="E91" s="83">
        <v>29.4</v>
      </c>
      <c r="F91" s="83">
        <v>37.200000000000003</v>
      </c>
      <c r="G91" s="83">
        <v>34.4</v>
      </c>
      <c r="H91" s="83">
        <v>41.6</v>
      </c>
      <c r="I91" s="83">
        <v>44</v>
      </c>
      <c r="J91" s="83">
        <v>44</v>
      </c>
      <c r="K91" s="83">
        <v>52</v>
      </c>
      <c r="L91" s="83">
        <v>39.9</v>
      </c>
      <c r="M91" s="83">
        <v>45.8</v>
      </c>
      <c r="N91" s="83">
        <v>51.2</v>
      </c>
      <c r="O91" s="83">
        <v>39.4</v>
      </c>
      <c r="P91" s="83">
        <v>38.700000000000003</v>
      </c>
      <c r="Q91" s="83">
        <v>36.6</v>
      </c>
      <c r="R91" s="83">
        <v>25.6</v>
      </c>
      <c r="S91" s="83">
        <v>26.9</v>
      </c>
      <c r="T91" s="83">
        <v>16.2</v>
      </c>
      <c r="U91" s="83">
        <v>24.3</v>
      </c>
      <c r="V91" s="83">
        <v>22.8</v>
      </c>
      <c r="W91" s="83">
        <v>23.6</v>
      </c>
      <c r="X91" s="83">
        <v>13.5</v>
      </c>
      <c r="Y91" s="83">
        <v>17.5</v>
      </c>
      <c r="Z91" s="83">
        <v>18.600000000000001</v>
      </c>
      <c r="AA91" s="70">
        <v>19.399999999999999</v>
      </c>
      <c r="AB91" s="70">
        <v>18.2</v>
      </c>
      <c r="AC91" s="70">
        <v>19.600000000000001</v>
      </c>
      <c r="AD91" s="70">
        <v>18</v>
      </c>
      <c r="AE91" s="70">
        <v>14</v>
      </c>
      <c r="AF91" s="123">
        <v>17</v>
      </c>
      <c r="AG91" s="120">
        <v>60</v>
      </c>
      <c r="AH91" s="52">
        <f>IF(ABS(MAX(B91:AF91))&gt;ABS(MIN(B91:AF91)),MAX(B91:AF91),MIN(B91:AF91))</f>
        <v>52</v>
      </c>
      <c r="AI91" s="121">
        <f>INDEX($B$9:$AF$9,1,MATCH(AH91,B91:AF91,0))</f>
        <v>0.3125</v>
      </c>
    </row>
    <row r="92" spans="1:37" x14ac:dyDescent="0.25">
      <c r="A92" s="124" t="s">
        <v>92</v>
      </c>
      <c r="B92" s="85">
        <v>-101.3</v>
      </c>
      <c r="C92" s="85">
        <v>-100.9</v>
      </c>
      <c r="D92" s="85">
        <v>-101.3</v>
      </c>
      <c r="E92" s="85">
        <v>-104.3</v>
      </c>
      <c r="F92" s="85">
        <v>-98.2</v>
      </c>
      <c r="G92" s="85">
        <v>-90.5</v>
      </c>
      <c r="H92" s="85">
        <v>-84.8</v>
      </c>
      <c r="I92" s="85">
        <v>-54.6</v>
      </c>
      <c r="J92" s="85">
        <v>-54.6</v>
      </c>
      <c r="K92" s="85">
        <v>-39</v>
      </c>
      <c r="L92" s="85">
        <v>-36.700000000000003</v>
      </c>
      <c r="M92" s="85">
        <v>-30.2</v>
      </c>
      <c r="N92" s="85">
        <v>14.4</v>
      </c>
      <c r="O92" s="85">
        <v>-31.7</v>
      </c>
      <c r="P92" s="85">
        <v>-13.7</v>
      </c>
      <c r="Q92" s="85">
        <v>-10.4</v>
      </c>
      <c r="R92" s="85">
        <v>-5</v>
      </c>
      <c r="S92" s="85">
        <v>3</v>
      </c>
      <c r="T92" s="85">
        <v>-12.2</v>
      </c>
      <c r="U92" s="85">
        <v>-14.2</v>
      </c>
      <c r="V92" s="85">
        <v>0</v>
      </c>
      <c r="W92" s="85">
        <v>2.7</v>
      </c>
      <c r="X92" s="85">
        <v>-49</v>
      </c>
      <c r="Y92" s="85">
        <v>-40</v>
      </c>
      <c r="Z92" s="85">
        <v>-24</v>
      </c>
      <c r="AA92" s="125">
        <v>-34.200000000000003</v>
      </c>
      <c r="AB92" s="125">
        <v>-47.5</v>
      </c>
      <c r="AC92" s="125">
        <v>-56.4</v>
      </c>
      <c r="AD92" s="125">
        <v>-82</v>
      </c>
      <c r="AE92" s="125">
        <v>-95</v>
      </c>
      <c r="AF92" s="126">
        <v>-100</v>
      </c>
      <c r="AG92" s="127">
        <v>120</v>
      </c>
      <c r="AH92" s="52">
        <f>IF(ABS(MAX(B92:AF92))&gt;ABS(MIN(B92:AF92)),MAX(B92:AF92),MIN(B92:AF92))</f>
        <v>-104.3</v>
      </c>
      <c r="AI92" s="121">
        <f>INDEX($B$9:$AF$9,1,MATCH(AH92,B92:AF92,0))</f>
        <v>0.16666666666666699</v>
      </c>
    </row>
    <row r="93" spans="1:37" ht="15.75" thickBot="1" x14ac:dyDescent="0.3">
      <c r="A93" s="124" t="s">
        <v>93</v>
      </c>
      <c r="B93" s="85">
        <v>69.599999999999994</v>
      </c>
      <c r="C93" s="85">
        <v>48.3</v>
      </c>
      <c r="D93" s="85">
        <v>49</v>
      </c>
      <c r="E93" s="85">
        <v>58.2</v>
      </c>
      <c r="F93" s="85">
        <v>61.9</v>
      </c>
      <c r="G93" s="85">
        <v>61.4</v>
      </c>
      <c r="H93" s="85">
        <v>56.8</v>
      </c>
      <c r="I93" s="85">
        <v>92.7</v>
      </c>
      <c r="J93" s="85">
        <v>92.7</v>
      </c>
      <c r="K93" s="85">
        <v>110</v>
      </c>
      <c r="L93" s="85">
        <v>88.5</v>
      </c>
      <c r="M93" s="85">
        <v>72.8</v>
      </c>
      <c r="N93" s="85">
        <v>74.2</v>
      </c>
      <c r="O93" s="85">
        <v>93</v>
      </c>
      <c r="P93" s="85">
        <v>74.400000000000006</v>
      </c>
      <c r="Q93" s="85">
        <v>55.3</v>
      </c>
      <c r="R93" s="85">
        <v>58</v>
      </c>
      <c r="S93" s="85">
        <v>57.9</v>
      </c>
      <c r="T93" s="85">
        <v>57.8</v>
      </c>
      <c r="U93" s="85">
        <v>52.2</v>
      </c>
      <c r="V93" s="85">
        <v>65</v>
      </c>
      <c r="W93" s="85">
        <v>70</v>
      </c>
      <c r="X93" s="85">
        <v>52</v>
      </c>
      <c r="Y93" s="85">
        <v>43</v>
      </c>
      <c r="Z93" s="85">
        <v>70</v>
      </c>
      <c r="AA93" s="125">
        <v>79.099999999999994</v>
      </c>
      <c r="AB93" s="125">
        <v>79.2</v>
      </c>
      <c r="AC93" s="125">
        <v>87.6</v>
      </c>
      <c r="AD93" s="125">
        <v>39</v>
      </c>
      <c r="AE93" s="125">
        <v>30</v>
      </c>
      <c r="AF93" s="126">
        <v>28</v>
      </c>
      <c r="AG93" s="127"/>
      <c r="AH93" s="52">
        <f>IF(ABS(MAX(B93:AF93))&gt;ABS(MIN(B93:AF93)),MAX(B93:AF93),MIN(B93:AF93))</f>
        <v>110</v>
      </c>
      <c r="AI93" s="121">
        <f>INDEX($B$9:$AF$9,1,MATCH(AH93,B93:AF93,0))</f>
        <v>0.3125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1240.3699999999999</v>
      </c>
      <c r="C198" s="164">
        <f>INDEX(F9:M9,1,MATCH(MAX(F71:M71),F71:M71,0))</f>
        <v>0.33333333333333331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28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28)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28)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1153.8799999999999</v>
      </c>
      <c r="U203" s="173">
        <f t="shared" si="37"/>
        <v>1133.8400000000001</v>
      </c>
      <c r="V203" s="173">
        <f t="shared" si="37"/>
        <v>1147.53</v>
      </c>
      <c r="W203" s="173">
        <f t="shared" si="37"/>
        <v>1135.44</v>
      </c>
      <c r="X203" s="173">
        <f t="shared" si="37"/>
        <v>1091.4399999999998</v>
      </c>
      <c r="Y203" s="173">
        <f t="shared" si="37"/>
        <v>1074.74</v>
      </c>
      <c r="Z203" s="173">
        <f t="shared" si="37"/>
        <v>1072.04</v>
      </c>
      <c r="AA203" s="173">
        <f t="shared" si="37"/>
        <v>1154.4399999999998</v>
      </c>
      <c r="AB203" s="173">
        <f t="shared" si="37"/>
        <v>1139.4399999999998</v>
      </c>
      <c r="AC203" s="173">
        <f t="shared" si="37"/>
        <v>1202.74</v>
      </c>
      <c r="AD203" s="173">
        <f t="shared" si="37"/>
        <v>1240.3699999999999</v>
      </c>
      <c r="AE203" s="173">
        <f t="shared" si="37"/>
        <v>1235</v>
      </c>
      <c r="AF203" s="173">
        <f t="shared" si="37"/>
        <v>1259.82</v>
      </c>
      <c r="AG203" s="173">
        <f t="shared" si="37"/>
        <v>1322.2</v>
      </c>
      <c r="AH203" s="173">
        <f t="shared" si="37"/>
        <v>1311.5</v>
      </c>
      <c r="AI203" s="173">
        <f t="shared" si="37"/>
        <v>1319.24</v>
      </c>
      <c r="AJ203" s="173">
        <f t="shared" si="37"/>
        <v>1326.1399999999999</v>
      </c>
      <c r="AK203" s="173">
        <f t="shared" si="37"/>
        <v>1343.64</v>
      </c>
      <c r="AL203" s="173">
        <f t="shared" si="37"/>
        <v>1308.3399999999999</v>
      </c>
      <c r="AM203" s="173">
        <f t="shared" si="37"/>
        <v>1233.94</v>
      </c>
      <c r="AN203" s="173">
        <f t="shared" si="37"/>
        <v>1231.54</v>
      </c>
      <c r="AO203" s="173">
        <f t="shared" si="37"/>
        <v>1249.94</v>
      </c>
      <c r="AP203" s="173">
        <f t="shared" si="37"/>
        <v>1194.6399999999999</v>
      </c>
      <c r="AQ203" s="173">
        <f t="shared" si="37"/>
        <v>1207.44</v>
      </c>
      <c r="AR203" s="173">
        <f t="shared" si="37"/>
        <v>1355.24</v>
      </c>
      <c r="AS203" s="173">
        <f t="shared" si="37"/>
        <v>1377.9399999999998</v>
      </c>
      <c r="AT203" s="173">
        <f t="shared" si="37"/>
        <v>1368.7399999999998</v>
      </c>
      <c r="AU203" s="173">
        <f t="shared" si="37"/>
        <v>1374.04</v>
      </c>
      <c r="AV203" s="173">
        <f t="shared" si="37"/>
        <v>1281.04</v>
      </c>
      <c r="AW203" s="173">
        <f t="shared" si="37"/>
        <v>1222.7399999999998</v>
      </c>
      <c r="AX203" s="173">
        <f t="shared" si="37"/>
        <v>1144.7399999999998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90" priority="198">
      <formula>S$9&gt;=20/24</formula>
    </cfRule>
    <cfRule type="expression" dxfId="1089" priority="199">
      <formula>AND(S$9&gt;=14/24,S$9&lt;20/24)</formula>
    </cfRule>
    <cfRule type="expression" dxfId="1088" priority="200">
      <formula>AND(S$9&gt;=8/24,S$9&lt;14/24)</formula>
    </cfRule>
    <cfRule type="expression" dxfId="1087" priority="201">
      <formula>S$9&lt;8/24</formula>
    </cfRule>
  </conditionalFormatting>
  <conditionalFormatting sqref="AA76:AF76 B76:Q76 C183:AF189 M42 N40:Q42 L34:Q34 L39:Q39 L55:N58 V40:W41 S39:W39 X39:Z41 AA54:AF57 B60:B64 B53:AF53 B77:AF77 B54:K58 L37:Z38 M59:N64 L36:Q36 O38:O45 O55:O64 P78:Q78 B78:O85 M43:Q45 P57:Q64 P55:T56 R36:V45 W36:W44 L50:AF52 X39:Y44 P79:Z85 Z37:Z44 R59:Z64 B8:AF10 B65:AF75 AA78:AF85">
    <cfRule type="expression" dxfId="1086" priority="194">
      <formula>B$9&gt;=20/24</formula>
    </cfRule>
    <cfRule type="expression" dxfId="1085" priority="195">
      <formula>AND(B$9&gt;=14/24,B$9&lt;20/24)</formula>
    </cfRule>
    <cfRule type="expression" dxfId="1084" priority="196">
      <formula>AND(B$9&gt;=8/24,B$9&lt;14/24)</formula>
    </cfRule>
    <cfRule type="expression" dxfId="1083" priority="197">
      <formula>B$9&lt;8/24</formula>
    </cfRule>
  </conditionalFormatting>
  <conditionalFormatting sqref="B181:AF181">
    <cfRule type="expression" dxfId="1082" priority="190">
      <formula>B$9&gt;=20/24</formula>
    </cfRule>
    <cfRule type="expression" dxfId="1081" priority="191">
      <formula>AND(B$9&gt;=14/24,B$9&lt;20/24)</formula>
    </cfRule>
    <cfRule type="expression" dxfId="1080" priority="192">
      <formula>AND(B$9&gt;=8/24,B$9&lt;14/24)</formula>
    </cfRule>
    <cfRule type="expression" dxfId="1079" priority="193">
      <formula>B$9&lt;8/24</formula>
    </cfRule>
  </conditionalFormatting>
  <conditionalFormatting sqref="AL4:AL6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1078" priority="185">
      <formula>L$9&gt;=20/24</formula>
    </cfRule>
    <cfRule type="expression" dxfId="1077" priority="186">
      <formula>AND(L$9&gt;=14/24,L$9&lt;20/24)</formula>
    </cfRule>
    <cfRule type="expression" dxfId="1076" priority="187">
      <formula>AND(L$9&gt;=8/24,L$9&lt;14/24)</formula>
    </cfRule>
    <cfRule type="expression" dxfId="1075" priority="188">
      <formula>L$9&lt;8/24</formula>
    </cfRule>
  </conditionalFormatting>
  <conditionalFormatting sqref="L40:M41">
    <cfRule type="expression" dxfId="1074" priority="181">
      <formula>L$9&gt;=20/24</formula>
    </cfRule>
    <cfRule type="expression" dxfId="1073" priority="182">
      <formula>AND(L$9&gt;=14/24,L$9&lt;20/24)</formula>
    </cfRule>
    <cfRule type="expression" dxfId="1072" priority="183">
      <formula>AND(L$9&gt;=8/24,L$9&lt;14/24)</formula>
    </cfRule>
    <cfRule type="expression" dxfId="1071" priority="184">
      <formula>L$9&lt;8/24</formula>
    </cfRule>
  </conditionalFormatting>
  <conditionalFormatting sqref="R36:Z36">
    <cfRule type="expression" dxfId="1070" priority="173">
      <formula>R$9&gt;=20/24</formula>
    </cfRule>
    <cfRule type="expression" dxfId="1069" priority="174">
      <formula>AND(R$9&gt;=14/24,R$9&lt;20/24)</formula>
    </cfRule>
    <cfRule type="expression" dxfId="1068" priority="175">
      <formula>AND(R$9&gt;=8/24,R$9&lt;14/24)</formula>
    </cfRule>
    <cfRule type="expression" dxfId="1067" priority="176">
      <formula>R$9&lt;8/24</formula>
    </cfRule>
  </conditionalFormatting>
  <conditionalFormatting sqref="R54:Z54">
    <cfRule type="expression" dxfId="1066" priority="169">
      <formula>R$9&gt;=20/24</formula>
    </cfRule>
    <cfRule type="expression" dxfId="1065" priority="170">
      <formula>AND(R$9&gt;=14/24,R$9&lt;20/24)</formula>
    </cfRule>
    <cfRule type="expression" dxfId="1064" priority="171">
      <formula>AND(R$9&gt;=8/24,R$9&lt;14/24)</formula>
    </cfRule>
    <cfRule type="expression" dxfId="1063" priority="172">
      <formula>R$9&lt;8/24</formula>
    </cfRule>
  </conditionalFormatting>
  <conditionalFormatting sqref="R76:Z76">
    <cfRule type="expression" dxfId="1062" priority="165">
      <formula>R$9&gt;=20/24</formula>
    </cfRule>
    <cfRule type="expression" dxfId="1061" priority="166">
      <formula>AND(R$9&gt;=14/24,R$9&lt;20/24)</formula>
    </cfRule>
    <cfRule type="expression" dxfId="1060" priority="167">
      <formula>AND(R$9&gt;=8/24,R$9&lt;14/24)</formula>
    </cfRule>
    <cfRule type="expression" dxfId="1059" priority="168">
      <formula>R$9&lt;8/24</formula>
    </cfRule>
  </conditionalFormatting>
  <conditionalFormatting sqref="R78:Z78">
    <cfRule type="expression" dxfId="1058" priority="161">
      <formula>R$9&gt;=20/24</formula>
    </cfRule>
    <cfRule type="expression" dxfId="1057" priority="162">
      <formula>AND(R$9&gt;=14/24,R$9&lt;20/24)</formula>
    </cfRule>
    <cfRule type="expression" dxfId="1056" priority="163">
      <formula>AND(R$9&gt;=8/24,R$9&lt;14/24)</formula>
    </cfRule>
    <cfRule type="expression" dxfId="1055" priority="164">
      <formula>R$9&lt;8/24</formula>
    </cfRule>
  </conditionalFormatting>
  <conditionalFormatting sqref="L21:Q23 L25:Q32 Q24 L16:T19 L12:Z14 U17:Z19 R21:AF32">
    <cfRule type="expression" dxfId="1054" priority="157">
      <formula>L$9&gt;=20/24</formula>
    </cfRule>
    <cfRule type="expression" dxfId="1053" priority="158">
      <formula>AND(L$9&gt;=14/24,L$9&lt;20/24)</formula>
    </cfRule>
    <cfRule type="expression" dxfId="1052" priority="159">
      <formula>AND(L$9&gt;=8/24,L$9&lt;14/24)</formula>
    </cfRule>
    <cfRule type="expression" dxfId="1051" priority="160">
      <formula>L$9&lt;8/24</formula>
    </cfRule>
  </conditionalFormatting>
  <conditionalFormatting sqref="L46:Z46">
    <cfRule type="expression" dxfId="1050" priority="153">
      <formula>L$9&gt;=20/24</formula>
    </cfRule>
    <cfRule type="expression" dxfId="1049" priority="154">
      <formula>AND(L$9&gt;=14/24,L$9&lt;20/24)</formula>
    </cfRule>
    <cfRule type="expression" dxfId="1048" priority="155">
      <formula>AND(L$9&gt;=8/24,L$9&lt;14/24)</formula>
    </cfRule>
    <cfRule type="expression" dxfId="1047" priority="156">
      <formula>L$9&lt;8/24</formula>
    </cfRule>
  </conditionalFormatting>
  <conditionalFormatting sqref="L47:Z47">
    <cfRule type="expression" dxfId="1046" priority="149">
      <formula>L$9&gt;=20/24</formula>
    </cfRule>
    <cfRule type="expression" dxfId="1045" priority="150">
      <formula>AND(L$9&gt;=14/24,L$9&lt;20/24)</formula>
    </cfRule>
    <cfRule type="expression" dxfId="1044" priority="151">
      <formula>AND(L$9&gt;=8/24,L$9&lt;14/24)</formula>
    </cfRule>
    <cfRule type="expression" dxfId="1043" priority="152">
      <formula>L$9&lt;8/24</formula>
    </cfRule>
  </conditionalFormatting>
  <conditionalFormatting sqref="L42:L45">
    <cfRule type="expression" dxfId="1042" priority="145">
      <formula>L$9&gt;=20/24</formula>
    </cfRule>
    <cfRule type="expression" dxfId="1041" priority="146">
      <formula>AND(L$9&gt;=14/24,L$9&lt;20/24)</formula>
    </cfRule>
    <cfRule type="expression" dxfId="1040" priority="147">
      <formula>AND(L$9&gt;=8/24,L$9&lt;14/24)</formula>
    </cfRule>
    <cfRule type="expression" dxfId="1039" priority="148">
      <formula>L$9&lt;8/24</formula>
    </cfRule>
  </conditionalFormatting>
  <conditionalFormatting sqref="R34:AF34">
    <cfRule type="expression" dxfId="1038" priority="141">
      <formula>R$9&gt;=20/24</formula>
    </cfRule>
    <cfRule type="expression" dxfId="1037" priority="142">
      <formula>AND(R$9&gt;=14/24,R$9&lt;20/24)</formula>
    </cfRule>
    <cfRule type="expression" dxfId="1036" priority="143">
      <formula>AND(R$9&gt;=8/24,R$9&lt;14/24)</formula>
    </cfRule>
    <cfRule type="expression" dxfId="1035" priority="144">
      <formula>R$9&lt;8/24</formula>
    </cfRule>
  </conditionalFormatting>
  <conditionalFormatting sqref="U16:Z16 AA19:AF19">
    <cfRule type="expression" dxfId="1034" priority="137">
      <formula>U$9&gt;=20/24</formula>
    </cfRule>
    <cfRule type="expression" dxfId="1033" priority="138">
      <formula>AND(U$9&gt;=14/24,U$9&lt;20/24)</formula>
    </cfRule>
    <cfRule type="expression" dxfId="1032" priority="139">
      <formula>AND(U$9&gt;=8/24,U$9&lt;14/24)</formula>
    </cfRule>
    <cfRule type="expression" dxfId="1031" priority="140">
      <formula>U$9&lt;8/24</formula>
    </cfRule>
  </conditionalFormatting>
  <conditionalFormatting sqref="V42:Z45 R39:V45 W39:X44 Y39:Z45">
    <cfRule type="expression" dxfId="1030" priority="133">
      <formula>R$9&gt;=20/24</formula>
    </cfRule>
    <cfRule type="expression" dxfId="1029" priority="134">
      <formula>AND(R$9&gt;=14/24,R$9&lt;20/24)</formula>
    </cfRule>
    <cfRule type="expression" dxfId="1028" priority="135">
      <formula>AND(R$9&gt;=8/24,R$9&lt;14/24)</formula>
    </cfRule>
    <cfRule type="expression" dxfId="1027" priority="136">
      <formula>R$9&lt;8/24</formula>
    </cfRule>
  </conditionalFormatting>
  <conditionalFormatting sqref="R46:Z46">
    <cfRule type="expression" dxfId="1026" priority="129">
      <formula>R$9&gt;=20/24</formula>
    </cfRule>
    <cfRule type="expression" dxfId="1025" priority="130">
      <formula>AND(R$9&gt;=14/24,R$9&lt;20/24)</formula>
    </cfRule>
    <cfRule type="expression" dxfId="1024" priority="131">
      <formula>AND(R$9&gt;=8/24,R$9&lt;14/24)</formula>
    </cfRule>
    <cfRule type="expression" dxfId="1023" priority="132">
      <formula>R$9&lt;8/24</formula>
    </cfRule>
  </conditionalFormatting>
  <conditionalFormatting sqref="R47:Z47">
    <cfRule type="expression" dxfId="1022" priority="125">
      <formula>R$9&gt;=20/24</formula>
    </cfRule>
    <cfRule type="expression" dxfId="1021" priority="126">
      <formula>AND(R$9&gt;=14/24,R$9&lt;20/24)</formula>
    </cfRule>
    <cfRule type="expression" dxfId="1020" priority="127">
      <formula>AND(R$9&gt;=8/24,R$9&lt;14/24)</formula>
    </cfRule>
    <cfRule type="expression" dxfId="1019" priority="128">
      <formula>R$9&lt;8/24</formula>
    </cfRule>
  </conditionalFormatting>
  <conditionalFormatting sqref="R57:Z58 AA58:AF64">
    <cfRule type="expression" dxfId="1018" priority="121">
      <formula>R$9&gt;=20/24</formula>
    </cfRule>
    <cfRule type="expression" dxfId="1017" priority="122">
      <formula>AND(R$9&gt;=14/24,R$9&lt;20/24)</formula>
    </cfRule>
    <cfRule type="expression" dxfId="1016" priority="123">
      <formula>AND(R$9&gt;=8/24,R$9&lt;14/24)</formula>
    </cfRule>
    <cfRule type="expression" dxfId="1015" priority="124">
      <formula>R$9&lt;8/24</formula>
    </cfRule>
  </conditionalFormatting>
  <conditionalFormatting sqref="AA89:AF92">
    <cfRule type="expression" dxfId="1014" priority="117">
      <formula>AA$9&gt;=20/24</formula>
    </cfRule>
    <cfRule type="expression" dxfId="1013" priority="118">
      <formula>AND(AA$9&gt;=14/24,AA$9&lt;20/24)</formula>
    </cfRule>
    <cfRule type="expression" dxfId="1012" priority="119">
      <formula>AND(AA$9&gt;=8/24,AA$9&lt;14/24)</formula>
    </cfRule>
    <cfRule type="expression" dxfId="1011" priority="120">
      <formula>AA$9&lt;8/24</formula>
    </cfRule>
  </conditionalFormatting>
  <conditionalFormatting sqref="B59:H59 H60:H64 I59:K64">
    <cfRule type="expression" dxfId="1010" priority="113">
      <formula>B$9&gt;=20/24</formula>
    </cfRule>
    <cfRule type="expression" dxfId="1009" priority="114">
      <formula>AND(B$9&gt;=14/24,B$9&lt;20/24)</formula>
    </cfRule>
    <cfRule type="expression" dxfId="1008" priority="115">
      <formula>AND(B$9&gt;=8/24,B$9&lt;14/24)</formula>
    </cfRule>
    <cfRule type="expression" dxfId="1007" priority="116">
      <formula>B$9&lt;8/24</formula>
    </cfRule>
  </conditionalFormatting>
  <conditionalFormatting sqref="B89:K92">
    <cfRule type="expression" dxfId="1006" priority="109">
      <formula>B$9&gt;=20/24</formula>
    </cfRule>
    <cfRule type="expression" dxfId="1005" priority="110">
      <formula>AND(B$9&gt;=14/24,B$9&lt;20/24)</formula>
    </cfRule>
    <cfRule type="expression" dxfId="1004" priority="111">
      <formula>AND(B$9&gt;=8/24,B$9&lt;14/24)</formula>
    </cfRule>
    <cfRule type="expression" dxfId="1003" priority="112">
      <formula>B$9&lt;8/24</formula>
    </cfRule>
  </conditionalFormatting>
  <conditionalFormatting sqref="L89:Q92">
    <cfRule type="expression" dxfId="1002" priority="105">
      <formula>L$9&gt;=20/24</formula>
    </cfRule>
    <cfRule type="expression" dxfId="1001" priority="106">
      <formula>AND(L$9&gt;=14/24,L$9&lt;20/24)</formula>
    </cfRule>
    <cfRule type="expression" dxfId="1000" priority="107">
      <formula>AND(L$9&gt;=8/24,L$9&lt;14/24)</formula>
    </cfRule>
    <cfRule type="expression" dxfId="999" priority="108">
      <formula>L$9&lt;8/24</formula>
    </cfRule>
  </conditionalFormatting>
  <conditionalFormatting sqref="R89:Z92">
    <cfRule type="expression" dxfId="998" priority="101">
      <formula>R$9&gt;=20/24</formula>
    </cfRule>
    <cfRule type="expression" dxfId="997" priority="102">
      <formula>AND(R$9&gt;=14/24,R$9&lt;20/24)</formula>
    </cfRule>
    <cfRule type="expression" dxfId="996" priority="103">
      <formula>AND(R$9&gt;=8/24,R$9&lt;14/24)</formula>
    </cfRule>
    <cfRule type="expression" dxfId="995" priority="104">
      <formula>R$9&lt;8/24</formula>
    </cfRule>
  </conditionalFormatting>
  <conditionalFormatting sqref="B29:K29 L18:Q18 B19:Q19 B16:Q17 B21:Q23 L25:Q32 Q24 R16:Z19 AA19:AF19 AA16:AF17 B12:AF14 R21:AF32 B34:AF53">
    <cfRule type="expression" dxfId="994" priority="100">
      <formula>B12&gt;$AG12</formula>
    </cfRule>
  </conditionalFormatting>
  <conditionalFormatting sqref="T202:AX202">
    <cfRule type="expression" dxfId="993" priority="96">
      <formula>T$9&gt;=20/24</formula>
    </cfRule>
    <cfRule type="expression" dxfId="992" priority="97">
      <formula>AND(T$9&gt;=14/24,T$9&lt;20/24)</formula>
    </cfRule>
    <cfRule type="expression" dxfId="991" priority="98">
      <formula>AND(T$9&gt;=8/24,T$9&lt;14/24)</formula>
    </cfRule>
    <cfRule type="expression" dxfId="990" priority="99">
      <formula>T$9&lt;8/24</formula>
    </cfRule>
  </conditionalFormatting>
  <conditionalFormatting sqref="A12:A14 A94:A100 A16:A17 A21:A31 A106:A143 A102:A104 A146:A190 A19 A33:A92">
    <cfRule type="expression" dxfId="989" priority="95">
      <formula>$AH12=0</formula>
    </cfRule>
  </conditionalFormatting>
  <conditionalFormatting sqref="AA93:AF93">
    <cfRule type="expression" dxfId="988" priority="91">
      <formula>AA$9&gt;=20/24</formula>
    </cfRule>
    <cfRule type="expression" dxfId="987" priority="92">
      <formula>AND(AA$9&gt;=14/24,AA$9&lt;20/24)</formula>
    </cfRule>
    <cfRule type="expression" dxfId="986" priority="93">
      <formula>AND(AA$9&gt;=8/24,AA$9&lt;14/24)</formula>
    </cfRule>
    <cfRule type="expression" dxfId="985" priority="94">
      <formula>AA$9&lt;8/24</formula>
    </cfRule>
  </conditionalFormatting>
  <conditionalFormatting sqref="B93:K93">
    <cfRule type="expression" dxfId="984" priority="87">
      <formula>B$9&gt;=20/24</formula>
    </cfRule>
    <cfRule type="expression" dxfId="983" priority="88">
      <formula>AND(B$9&gt;=14/24,B$9&lt;20/24)</formula>
    </cfRule>
    <cfRule type="expression" dxfId="982" priority="89">
      <formula>AND(B$9&gt;=8/24,B$9&lt;14/24)</formula>
    </cfRule>
    <cfRule type="expression" dxfId="981" priority="90">
      <formula>B$9&lt;8/24</formula>
    </cfRule>
  </conditionalFormatting>
  <conditionalFormatting sqref="L93:Q93">
    <cfRule type="expression" dxfId="980" priority="83">
      <formula>L$9&gt;=20/24</formula>
    </cfRule>
    <cfRule type="expression" dxfId="979" priority="84">
      <formula>AND(L$9&gt;=14/24,L$9&lt;20/24)</formula>
    </cfRule>
    <cfRule type="expression" dxfId="978" priority="85">
      <formula>AND(L$9&gt;=8/24,L$9&lt;14/24)</formula>
    </cfRule>
    <cfRule type="expression" dxfId="977" priority="86">
      <formula>L$9&lt;8/24</formula>
    </cfRule>
  </conditionalFormatting>
  <conditionalFormatting sqref="R93:Z93">
    <cfRule type="expression" dxfId="976" priority="79">
      <formula>R$9&gt;=20/24</formula>
    </cfRule>
    <cfRule type="expression" dxfId="975" priority="80">
      <formula>AND(R$9&gt;=14/24,R$9&lt;20/24)</formula>
    </cfRule>
    <cfRule type="expression" dxfId="974" priority="81">
      <formula>AND(R$9&gt;=8/24,R$9&lt;14/24)</formula>
    </cfRule>
    <cfRule type="expression" dxfId="973" priority="82">
      <formula>R$9&lt;8/24</formula>
    </cfRule>
  </conditionalFormatting>
  <conditionalFormatting sqref="A93">
    <cfRule type="expression" dxfId="972" priority="78">
      <formula>$AH93=0</formula>
    </cfRule>
  </conditionalFormatting>
  <conditionalFormatting sqref="B25:K28 B30:K31 B24:P24">
    <cfRule type="expression" dxfId="971" priority="74">
      <formula>B$9&gt;=20/24</formula>
    </cfRule>
    <cfRule type="expression" dxfId="970" priority="75">
      <formula>AND(B$9&gt;=14/24,B$9&lt;20/24)</formula>
    </cfRule>
    <cfRule type="expression" dxfId="969" priority="76">
      <formula>AND(B$9&gt;=8/24,B$9&lt;14/24)</formula>
    </cfRule>
    <cfRule type="expression" dxfId="968" priority="77">
      <formula>B$9&lt;8/24</formula>
    </cfRule>
  </conditionalFormatting>
  <conditionalFormatting sqref="B25:K28 B30:K31 B24:P24 B33:AF33">
    <cfRule type="expression" dxfId="967" priority="73">
      <formula>B24&gt;$AG24</formula>
    </cfRule>
  </conditionalFormatting>
  <conditionalFormatting sqref="B33:AF33">
    <cfRule type="expression" dxfId="966" priority="69">
      <formula>B$9&gt;=20/24</formula>
    </cfRule>
    <cfRule type="expression" dxfId="965" priority="70">
      <formula>AND(B$9&gt;=14/24,B$9&lt;20/24)</formula>
    </cfRule>
    <cfRule type="expression" dxfId="964" priority="71">
      <formula>AND(B$9&gt;=8/24,B$9&lt;14/24)</formula>
    </cfRule>
    <cfRule type="expression" dxfId="963" priority="72">
      <formula>B$9&lt;8/24</formula>
    </cfRule>
  </conditionalFormatting>
  <conditionalFormatting sqref="C60:G64">
    <cfRule type="expression" dxfId="962" priority="60">
      <formula>C$9&gt;=20/24</formula>
    </cfRule>
    <cfRule type="expression" dxfId="961" priority="61">
      <formula>AND(C$9&gt;=14/24,C$9&lt;20/24)</formula>
    </cfRule>
    <cfRule type="expression" dxfId="960" priority="62">
      <formula>AND(C$9&gt;=8/24,C$9&lt;14/24)</formula>
    </cfRule>
    <cfRule type="expression" dxfId="959" priority="63">
      <formula>C$9&lt;8/24</formula>
    </cfRule>
  </conditionalFormatting>
  <conditionalFormatting sqref="L59:L64">
    <cfRule type="expression" dxfId="958" priority="56">
      <formula>L$9&gt;=20/24</formula>
    </cfRule>
    <cfRule type="expression" dxfId="957" priority="57">
      <formula>AND(L$9&gt;=14/24,L$9&lt;20/24)</formula>
    </cfRule>
    <cfRule type="expression" dxfId="956" priority="58">
      <formula>AND(L$9&gt;=8/24,L$9&lt;14/24)</formula>
    </cfRule>
    <cfRule type="expression" dxfId="955" priority="59">
      <formula>L$9&lt;8/24</formula>
    </cfRule>
  </conditionalFormatting>
  <conditionalFormatting sqref="AL15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L15:Z15">
    <cfRule type="expression" dxfId="954" priority="47">
      <formula>L$9&gt;=20/24</formula>
    </cfRule>
    <cfRule type="expression" dxfId="953" priority="48">
      <formula>AND(L$9&gt;=14/24,L$9&lt;20/24)</formula>
    </cfRule>
    <cfRule type="expression" dxfId="952" priority="49">
      <formula>AND(L$9&gt;=8/24,L$9&lt;14/24)</formula>
    </cfRule>
    <cfRule type="expression" dxfId="951" priority="50">
      <formula>L$9&lt;8/24</formula>
    </cfRule>
  </conditionalFormatting>
  <conditionalFormatting sqref="B15:AF15">
    <cfRule type="expression" dxfId="950" priority="42">
      <formula>B15&gt;$AG15</formula>
    </cfRule>
  </conditionalFormatting>
  <conditionalFormatting sqref="A15">
    <cfRule type="expression" dxfId="949" priority="41">
      <formula>$AH15=0</formula>
    </cfRule>
  </conditionalFormatting>
  <conditionalFormatting sqref="AL20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948" priority="36">
      <formula>L$9&gt;=20/24</formula>
    </cfRule>
    <cfRule type="expression" dxfId="947" priority="37">
      <formula>AND(L$9&gt;=14/24,L$9&lt;20/24)</formula>
    </cfRule>
    <cfRule type="expression" dxfId="946" priority="38">
      <formula>AND(L$9&gt;=8/24,L$9&lt;14/24)</formula>
    </cfRule>
    <cfRule type="expression" dxfId="945" priority="39">
      <formula>L$9&lt;8/24</formula>
    </cfRule>
  </conditionalFormatting>
  <conditionalFormatting sqref="B20:AF20">
    <cfRule type="expression" dxfId="944" priority="35">
      <formula>B20&gt;$AG20</formula>
    </cfRule>
  </conditionalFormatting>
  <conditionalFormatting sqref="A20">
    <cfRule type="expression" dxfId="943" priority="34">
      <formula>$AH20=0</formula>
    </cfRule>
  </conditionalFormatting>
  <conditionalFormatting sqref="A105">
    <cfRule type="expression" dxfId="942" priority="33">
      <formula>$AH105=0</formula>
    </cfRule>
  </conditionalFormatting>
  <conditionalFormatting sqref="A101">
    <cfRule type="expression" dxfId="941" priority="32">
      <formula>$AH101=0</formula>
    </cfRule>
  </conditionalFormatting>
  <conditionalFormatting sqref="A144:A145">
    <cfRule type="expression" dxfId="940" priority="31">
      <formula>$AH144=0</formula>
    </cfRule>
  </conditionalFormatting>
  <conditionalFormatting sqref="AL18">
    <cfRule type="iconSet" priority="30">
      <iconSet iconSet="3TrafficLights2" reverse="1">
        <cfvo type="percent" val="0"/>
        <cfvo type="num" val="1"/>
        <cfvo type="num" val="1"/>
      </iconSet>
    </cfRule>
  </conditionalFormatting>
  <conditionalFormatting sqref="B18:K18 AA18:AF18">
    <cfRule type="expression" dxfId="939" priority="25">
      <formula>B18&gt;$AG18</formula>
    </cfRule>
  </conditionalFormatting>
  <conditionalFormatting sqref="A18">
    <cfRule type="expression" dxfId="938" priority="24">
      <formula>$AH18=0</formula>
    </cfRule>
  </conditionalFormatting>
  <conditionalFormatting sqref="AL11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L11:AF11">
    <cfRule type="expression" dxfId="937" priority="19">
      <formula>L$9&gt;=20/24</formula>
    </cfRule>
    <cfRule type="expression" dxfId="936" priority="20">
      <formula>AND(L$9&gt;=14/24,L$9&lt;20/24)</formula>
    </cfRule>
    <cfRule type="expression" dxfId="935" priority="21">
      <formula>AND(L$9&gt;=8/24,L$9&lt;14/24)</formula>
    </cfRule>
    <cfRule type="expression" dxfId="934" priority="22">
      <formula>L$9&lt;8/24</formula>
    </cfRule>
  </conditionalFormatting>
  <conditionalFormatting sqref="B11:AF11">
    <cfRule type="expression" dxfId="933" priority="18">
      <formula>B11&gt;$AG11</formula>
    </cfRule>
  </conditionalFormatting>
  <conditionalFormatting sqref="A11">
    <cfRule type="expression" dxfId="932" priority="17">
      <formula>$AH11=0</formula>
    </cfRule>
  </conditionalFormatting>
  <conditionalFormatting sqref="A32">
    <cfRule type="expression" dxfId="931" priority="7">
      <formula>$AH32=0</formula>
    </cfRule>
  </conditionalFormatting>
  <conditionalFormatting sqref="B32:K32">
    <cfRule type="expression" dxfId="930" priority="3">
      <formula>B$9&gt;=20/24</formula>
    </cfRule>
    <cfRule type="expression" dxfId="929" priority="4">
      <formula>AND(B$9&gt;=14/24,B$9&lt;20/24)</formula>
    </cfRule>
    <cfRule type="expression" dxfId="928" priority="5">
      <formula>AND(B$9&gt;=8/24,B$9&lt;14/24)</formula>
    </cfRule>
    <cfRule type="expression" dxfId="927" priority="6">
      <formula>B$9&lt;8/24</formula>
    </cfRule>
  </conditionalFormatting>
  <conditionalFormatting sqref="B32:K32">
    <cfRule type="expression" dxfId="926" priority="2">
      <formula>B32&gt;$AG32</formula>
    </cfRule>
  </conditionalFormatting>
  <conditionalFormatting sqref="AG48">
    <cfRule type="expression" dxfId="925" priority="1">
      <formula>AG48&gt;$AG48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A18" sqref="A1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29</v>
      </c>
      <c r="D4" s="257">
        <f ca="1">IFERROR(DATE(2021,5,14)+C4,"")</f>
        <v>44359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305</v>
      </c>
      <c r="C5" s="32">
        <f t="shared" ref="C5:AF5" si="0">C65</f>
        <v>287</v>
      </c>
      <c r="D5" s="32">
        <f t="shared" si="0"/>
        <v>275.8</v>
      </c>
      <c r="E5" s="32">
        <f t="shared" si="0"/>
        <v>356.3</v>
      </c>
      <c r="F5" s="32">
        <f t="shared" si="0"/>
        <v>301</v>
      </c>
      <c r="G5" s="32">
        <f t="shared" si="0"/>
        <v>340</v>
      </c>
      <c r="H5" s="32">
        <f t="shared" si="0"/>
        <v>313.5</v>
      </c>
      <c r="I5" s="32">
        <f t="shared" si="0"/>
        <v>336</v>
      </c>
      <c r="J5" s="32">
        <f t="shared" si="0"/>
        <v>287</v>
      </c>
      <c r="K5" s="32">
        <f t="shared" si="0"/>
        <v>287</v>
      </c>
      <c r="L5" s="32">
        <f t="shared" si="0"/>
        <v>323.10000000000002</v>
      </c>
      <c r="M5" s="32">
        <f t="shared" si="0"/>
        <v>398</v>
      </c>
      <c r="N5" s="32">
        <f t="shared" si="0"/>
        <v>394.1</v>
      </c>
      <c r="O5" s="32">
        <f t="shared" si="0"/>
        <v>410.79999999999995</v>
      </c>
      <c r="P5" s="32">
        <f t="shared" si="0"/>
        <v>400.09999999999997</v>
      </c>
      <c r="Q5" s="32">
        <f t="shared" si="0"/>
        <v>423</v>
      </c>
      <c r="R5" s="32">
        <f t="shared" si="0"/>
        <v>430.52</v>
      </c>
      <c r="S5" s="32">
        <f t="shared" si="0"/>
        <v>423.22</v>
      </c>
      <c r="T5" s="32">
        <f t="shared" si="0"/>
        <v>397.29999999999995</v>
      </c>
      <c r="U5" s="32">
        <f t="shared" si="0"/>
        <v>321.61</v>
      </c>
      <c r="V5" s="32">
        <f t="shared" si="0"/>
        <v>336.52000000000004</v>
      </c>
      <c r="W5" s="32">
        <f t="shared" si="0"/>
        <v>295.12</v>
      </c>
      <c r="X5" s="32">
        <f t="shared" si="0"/>
        <v>336.01</v>
      </c>
      <c r="Y5" s="32">
        <f t="shared" si="0"/>
        <v>412.4</v>
      </c>
      <c r="Z5" s="32">
        <f t="shared" si="0"/>
        <v>441.42</v>
      </c>
      <c r="AA5" s="32">
        <f t="shared" si="0"/>
        <v>490.7</v>
      </c>
      <c r="AB5" s="32">
        <f t="shared" si="0"/>
        <v>462.91</v>
      </c>
      <c r="AC5" s="32">
        <f t="shared" si="0"/>
        <v>432.6</v>
      </c>
      <c r="AD5" s="32">
        <f t="shared" si="0"/>
        <v>374.4</v>
      </c>
      <c r="AE5" s="32">
        <f t="shared" si="0"/>
        <v>306.10000000000002</v>
      </c>
      <c r="AF5" s="32">
        <f t="shared" si="0"/>
        <v>293.3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9"/>
      <c r="E6" s="249"/>
      <c r="F6" s="249"/>
      <c r="G6" s="249"/>
      <c r="H6" s="249"/>
      <c r="I6" s="249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1290MW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Load=1089</v>
      </c>
      <c r="B7" s="36">
        <f t="shared" ref="B7:AF7" si="1">B71</f>
        <v>1191.7399999999998</v>
      </c>
      <c r="C7" s="36">
        <f t="shared" si="1"/>
        <v>1153.7399999999998</v>
      </c>
      <c r="D7" s="36">
        <f t="shared" si="1"/>
        <v>1147.74</v>
      </c>
      <c r="E7" s="36">
        <f t="shared" si="1"/>
        <v>1130.94</v>
      </c>
      <c r="F7" s="36">
        <f t="shared" si="1"/>
        <v>1089.04</v>
      </c>
      <c r="G7" s="36">
        <f t="shared" si="1"/>
        <v>1130.1399999999999</v>
      </c>
      <c r="H7" s="36">
        <f t="shared" si="1"/>
        <v>1103.54</v>
      </c>
      <c r="I7" s="36">
        <f t="shared" si="1"/>
        <v>1129.44</v>
      </c>
      <c r="J7" s="36">
        <f t="shared" si="1"/>
        <v>1166.1399999999999</v>
      </c>
      <c r="K7" s="36">
        <f t="shared" si="1"/>
        <v>1167.24</v>
      </c>
      <c r="L7" s="36">
        <f>L71</f>
        <v>1218.74</v>
      </c>
      <c r="M7" s="36">
        <f t="shared" si="1"/>
        <v>1290.1399999999999</v>
      </c>
      <c r="N7" s="36">
        <f t="shared" si="1"/>
        <v>1318.94</v>
      </c>
      <c r="O7" s="36">
        <f t="shared" si="1"/>
        <v>1322.7399999999998</v>
      </c>
      <c r="P7" s="36">
        <f t="shared" si="1"/>
        <v>1314.44</v>
      </c>
      <c r="Q7" s="36">
        <f t="shared" si="1"/>
        <v>1337.34</v>
      </c>
      <c r="R7" s="36">
        <f t="shared" si="1"/>
        <v>1361.1599999999999</v>
      </c>
      <c r="S7" s="36">
        <f t="shared" si="1"/>
        <v>1360.3600000000001</v>
      </c>
      <c r="T7" s="36">
        <f t="shared" si="1"/>
        <v>1263.94</v>
      </c>
      <c r="U7" s="36">
        <f t="shared" si="1"/>
        <v>1266.3500000000001</v>
      </c>
      <c r="V7" s="36">
        <f t="shared" si="1"/>
        <v>1241.06</v>
      </c>
      <c r="W7" s="36">
        <f t="shared" si="1"/>
        <v>1179.1599999999999</v>
      </c>
      <c r="X7" s="36">
        <f t="shared" si="1"/>
        <v>1228.05</v>
      </c>
      <c r="Y7" s="36">
        <f t="shared" si="1"/>
        <v>1304.44</v>
      </c>
      <c r="Z7" s="36">
        <f t="shared" si="1"/>
        <v>1333.46</v>
      </c>
      <c r="AA7" s="36">
        <f t="shared" si="1"/>
        <v>1404.7399999999998</v>
      </c>
      <c r="AB7" s="36">
        <f t="shared" si="1"/>
        <v>1367.0500000000002</v>
      </c>
      <c r="AC7" s="36">
        <f t="shared" si="1"/>
        <v>1345.84</v>
      </c>
      <c r="AD7" s="36">
        <f t="shared" si="1"/>
        <v>1288.1399999999999</v>
      </c>
      <c r="AE7" s="36">
        <f t="shared" si="1"/>
        <v>1214.74</v>
      </c>
      <c r="AF7" s="36">
        <f t="shared" si="1"/>
        <v>1200.9399999999998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57</v>
      </c>
      <c r="C12" s="48">
        <v>57</v>
      </c>
      <c r="D12" s="48">
        <v>54.4</v>
      </c>
      <c r="E12" s="48">
        <v>60.9</v>
      </c>
      <c r="F12" s="48">
        <v>56.9</v>
      </c>
      <c r="G12" s="48">
        <v>57</v>
      </c>
      <c r="H12" s="48">
        <v>56.9</v>
      </c>
      <c r="I12" s="48">
        <v>60.3</v>
      </c>
      <c r="J12" s="48">
        <v>60.3</v>
      </c>
      <c r="K12" s="48">
        <v>60.3</v>
      </c>
      <c r="L12" s="49">
        <v>59.7</v>
      </c>
      <c r="M12" s="49">
        <v>59.7</v>
      </c>
      <c r="N12" s="49">
        <v>61.7</v>
      </c>
      <c r="O12" s="49">
        <v>61.2</v>
      </c>
      <c r="P12" s="49">
        <v>62.1</v>
      </c>
      <c r="Q12" s="49">
        <v>62.1</v>
      </c>
      <c r="R12" s="49">
        <v>62.1</v>
      </c>
      <c r="S12" s="49">
        <v>61.8</v>
      </c>
      <c r="T12" s="49">
        <v>61.8</v>
      </c>
      <c r="U12" s="49">
        <v>61.8</v>
      </c>
      <c r="V12" s="48">
        <v>59.1</v>
      </c>
      <c r="W12" s="48">
        <v>59.1</v>
      </c>
      <c r="X12" s="48">
        <v>59.1</v>
      </c>
      <c r="Y12" s="48">
        <v>59.1</v>
      </c>
      <c r="Z12" s="48">
        <v>59.1</v>
      </c>
      <c r="AA12" s="48">
        <v>59.1</v>
      </c>
      <c r="AB12" s="48">
        <v>61.9</v>
      </c>
      <c r="AC12" s="48">
        <v>61.2</v>
      </c>
      <c r="AD12" s="48">
        <v>58.6</v>
      </c>
      <c r="AE12" s="48">
        <v>55.6</v>
      </c>
      <c r="AF12" s="48">
        <v>55.6</v>
      </c>
      <c r="AG12" s="51">
        <v>60</v>
      </c>
      <c r="AH12" s="52">
        <f>MAX(B12:AF12)</f>
        <v>62.1</v>
      </c>
      <c r="AI12" s="53">
        <f>MIN(B12:AF12)</f>
        <v>54.4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45.2</v>
      </c>
      <c r="C14" s="56">
        <v>45.2</v>
      </c>
      <c r="D14" s="56">
        <v>45.3</v>
      </c>
      <c r="E14" s="56">
        <v>45.3</v>
      </c>
      <c r="F14" s="56">
        <v>45.3</v>
      </c>
      <c r="G14" s="56">
        <v>45.6</v>
      </c>
      <c r="H14" s="56">
        <v>45.6</v>
      </c>
      <c r="I14" s="56">
        <v>45.6</v>
      </c>
      <c r="J14" s="56">
        <v>45.6</v>
      </c>
      <c r="K14" s="56">
        <v>46.1</v>
      </c>
      <c r="L14" s="49">
        <v>46.2</v>
      </c>
      <c r="M14" s="49">
        <v>46.2</v>
      </c>
      <c r="N14" s="49">
        <v>45.9</v>
      </c>
      <c r="O14" s="49">
        <v>46.1</v>
      </c>
      <c r="P14" s="49">
        <v>46</v>
      </c>
      <c r="Q14" s="49">
        <v>46</v>
      </c>
      <c r="R14" s="49">
        <v>46</v>
      </c>
      <c r="S14" s="49">
        <v>45.8</v>
      </c>
      <c r="T14" s="49">
        <v>45.8</v>
      </c>
      <c r="U14" s="49">
        <v>45.8</v>
      </c>
      <c r="V14" s="49">
        <v>45.8</v>
      </c>
      <c r="W14" s="49">
        <v>45.8</v>
      </c>
      <c r="X14" s="49">
        <v>45.8</v>
      </c>
      <c r="Y14" s="49">
        <v>45.8</v>
      </c>
      <c r="Z14" s="49">
        <v>45.8</v>
      </c>
      <c r="AA14" s="56">
        <v>45.8</v>
      </c>
      <c r="AB14" s="56">
        <v>45.8</v>
      </c>
      <c r="AC14" s="56">
        <v>45.1</v>
      </c>
      <c r="AD14" s="56">
        <v>45.8</v>
      </c>
      <c r="AE14" s="56">
        <v>45.4</v>
      </c>
      <c r="AF14" s="56">
        <v>45.6</v>
      </c>
      <c r="AG14" s="59">
        <v>45</v>
      </c>
      <c r="AH14" s="52">
        <f t="shared" si="2"/>
        <v>46.2</v>
      </c>
      <c r="AI14" s="53">
        <f t="shared" si="3"/>
        <v>45.1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25</v>
      </c>
      <c r="C15" s="56">
        <v>25</v>
      </c>
      <c r="D15" s="56">
        <v>25</v>
      </c>
      <c r="E15" s="56">
        <v>25</v>
      </c>
      <c r="F15" s="56">
        <v>28</v>
      </c>
      <c r="G15" s="56">
        <v>28</v>
      </c>
      <c r="H15" s="56">
        <v>28</v>
      </c>
      <c r="I15" s="56">
        <v>28</v>
      </c>
      <c r="J15" s="56">
        <v>28</v>
      </c>
      <c r="K15" s="56">
        <v>28</v>
      </c>
      <c r="L15" s="49">
        <v>28</v>
      </c>
      <c r="M15" s="49">
        <v>28</v>
      </c>
      <c r="N15" s="49">
        <v>28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28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56">
        <v>28</v>
      </c>
      <c r="AB15" s="56">
        <v>28</v>
      </c>
      <c r="AC15" s="56">
        <v>28</v>
      </c>
      <c r="AD15" s="56">
        <v>28</v>
      </c>
      <c r="AE15" s="56">
        <v>28</v>
      </c>
      <c r="AF15" s="56">
        <v>28</v>
      </c>
      <c r="AG15" s="59">
        <v>45</v>
      </c>
      <c r="AH15" s="52">
        <f t="shared" si="2"/>
        <v>28</v>
      </c>
      <c r="AI15" s="53">
        <f t="shared" si="3"/>
        <v>25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22.2</v>
      </c>
      <c r="C20" s="48">
        <v>22.2</v>
      </c>
      <c r="D20" s="48">
        <v>22.2</v>
      </c>
      <c r="E20" s="48">
        <v>22.2</v>
      </c>
      <c r="F20" s="48">
        <v>22.2</v>
      </c>
      <c r="G20" s="48">
        <v>22.2</v>
      </c>
      <c r="H20" s="48">
        <v>22.2</v>
      </c>
      <c r="I20" s="48">
        <v>22.2</v>
      </c>
      <c r="J20" s="48">
        <v>22.2</v>
      </c>
      <c r="K20" s="48">
        <v>22.2</v>
      </c>
      <c r="L20" s="49">
        <v>22.2</v>
      </c>
      <c r="M20" s="49">
        <v>22.2</v>
      </c>
      <c r="N20" s="49">
        <v>22.2</v>
      </c>
      <c r="O20" s="49">
        <v>22.2</v>
      </c>
      <c r="P20" s="49">
        <v>22.2</v>
      </c>
      <c r="Q20" s="49">
        <v>22.2</v>
      </c>
      <c r="R20" s="49">
        <v>22.2</v>
      </c>
      <c r="S20" s="49">
        <v>22.2</v>
      </c>
      <c r="T20" s="49">
        <v>22.2</v>
      </c>
      <c r="U20" s="49">
        <v>22.2</v>
      </c>
      <c r="V20" s="49">
        <v>22.2</v>
      </c>
      <c r="W20" s="49">
        <v>22.2</v>
      </c>
      <c r="X20" s="49">
        <v>22.2</v>
      </c>
      <c r="Y20" s="49">
        <v>22.2</v>
      </c>
      <c r="Z20" s="49">
        <v>22.2</v>
      </c>
      <c r="AA20" s="48">
        <v>22.2</v>
      </c>
      <c r="AB20" s="48">
        <v>22.2</v>
      </c>
      <c r="AC20" s="48">
        <v>22.2</v>
      </c>
      <c r="AD20" s="48">
        <v>22.2</v>
      </c>
      <c r="AE20" s="48">
        <v>22.2</v>
      </c>
      <c r="AF20" s="48">
        <v>22.2</v>
      </c>
      <c r="AG20" s="234">
        <v>22.2</v>
      </c>
      <c r="AH20" s="52">
        <f t="shared" si="2"/>
        <v>22.2</v>
      </c>
      <c r="AI20" s="53">
        <f t="shared" si="3"/>
        <v>22.2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22.1</v>
      </c>
      <c r="C21" s="56">
        <v>22.1</v>
      </c>
      <c r="D21" s="56">
        <v>22.1</v>
      </c>
      <c r="E21" s="56">
        <v>22.1</v>
      </c>
      <c r="F21" s="56">
        <v>22.1</v>
      </c>
      <c r="G21" s="56">
        <v>22.1</v>
      </c>
      <c r="H21" s="56">
        <v>22.1</v>
      </c>
      <c r="I21" s="56">
        <v>22.1</v>
      </c>
      <c r="J21" s="56">
        <v>22.1</v>
      </c>
      <c r="K21" s="56">
        <v>22.1</v>
      </c>
      <c r="L21" s="49">
        <v>22.1</v>
      </c>
      <c r="M21" s="49">
        <v>22.1</v>
      </c>
      <c r="N21" s="49">
        <v>22.1</v>
      </c>
      <c r="O21" s="49">
        <v>22.1</v>
      </c>
      <c r="P21" s="49">
        <v>22.1</v>
      </c>
      <c r="Q21" s="49">
        <v>22.1</v>
      </c>
      <c r="R21" s="49">
        <v>22.1</v>
      </c>
      <c r="S21" s="49">
        <v>22.1</v>
      </c>
      <c r="T21" s="49">
        <v>22.1</v>
      </c>
      <c r="U21" s="49">
        <v>22.1</v>
      </c>
      <c r="V21" s="49">
        <v>14</v>
      </c>
      <c r="W21" s="49">
        <v>22</v>
      </c>
      <c r="X21" s="49">
        <v>22</v>
      </c>
      <c r="Y21" s="49">
        <v>22</v>
      </c>
      <c r="Z21" s="49">
        <v>22</v>
      </c>
      <c r="AA21" s="49">
        <v>22</v>
      </c>
      <c r="AB21" s="49">
        <v>22</v>
      </c>
      <c r="AC21" s="49">
        <v>22</v>
      </c>
      <c r="AD21" s="49">
        <v>22</v>
      </c>
      <c r="AE21" s="49">
        <v>22</v>
      </c>
      <c r="AF21" s="49">
        <v>22</v>
      </c>
      <c r="AG21" s="59">
        <v>22.1</v>
      </c>
      <c r="AH21" s="52">
        <f t="shared" si="2"/>
        <v>22.1</v>
      </c>
      <c r="AI21" s="53">
        <f t="shared" si="3"/>
        <v>14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10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10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22</v>
      </c>
      <c r="C23" s="56">
        <v>22</v>
      </c>
      <c r="D23" s="56">
        <v>22</v>
      </c>
      <c r="E23" s="56">
        <v>22</v>
      </c>
      <c r="F23" s="56">
        <v>22</v>
      </c>
      <c r="G23" s="56">
        <v>22</v>
      </c>
      <c r="H23" s="56">
        <v>22</v>
      </c>
      <c r="I23" s="56">
        <v>22</v>
      </c>
      <c r="J23" s="56">
        <v>22</v>
      </c>
      <c r="K23" s="56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22</v>
      </c>
      <c r="AI23" s="53">
        <f t="shared" si="3"/>
        <v>22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49">
        <v>22</v>
      </c>
      <c r="S24" s="49">
        <v>22</v>
      </c>
      <c r="T24" s="49">
        <v>22</v>
      </c>
      <c r="U24" s="49">
        <v>22</v>
      </c>
      <c r="V24" s="49">
        <v>22</v>
      </c>
      <c r="W24" s="49">
        <v>22</v>
      </c>
      <c r="X24" s="49">
        <v>22</v>
      </c>
      <c r="Y24" s="49">
        <v>22</v>
      </c>
      <c r="Z24" s="49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14.9</v>
      </c>
      <c r="C25" s="49">
        <v>14.9</v>
      </c>
      <c r="D25" s="49">
        <v>14.9</v>
      </c>
      <c r="E25" s="49">
        <v>14.9</v>
      </c>
      <c r="F25" s="49">
        <v>14.9</v>
      </c>
      <c r="G25" s="49">
        <v>14.9</v>
      </c>
      <c r="H25" s="49">
        <v>14.9</v>
      </c>
      <c r="I25" s="49">
        <v>14.9</v>
      </c>
      <c r="J25" s="49">
        <v>14.9</v>
      </c>
      <c r="K25" s="49">
        <v>14.9</v>
      </c>
      <c r="L25" s="49">
        <v>14.9</v>
      </c>
      <c r="M25" s="49">
        <v>14.9</v>
      </c>
      <c r="N25" s="49">
        <v>14.9</v>
      </c>
      <c r="O25" s="49">
        <v>14.9</v>
      </c>
      <c r="P25" s="49">
        <v>14.9</v>
      </c>
      <c r="Q25" s="49">
        <v>14.9</v>
      </c>
      <c r="R25" s="49">
        <v>14.9</v>
      </c>
      <c r="S25" s="49">
        <v>14.9</v>
      </c>
      <c r="T25" s="49">
        <v>14.9</v>
      </c>
      <c r="U25" s="49">
        <v>14.9</v>
      </c>
      <c r="V25" s="49">
        <v>14.9</v>
      </c>
      <c r="W25" s="49">
        <v>14.9</v>
      </c>
      <c r="X25" s="49">
        <v>14.9</v>
      </c>
      <c r="Y25" s="49">
        <v>14.9</v>
      </c>
      <c r="Z25" s="49">
        <v>14.9</v>
      </c>
      <c r="AA25" s="49">
        <v>14.9</v>
      </c>
      <c r="AB25" s="49">
        <v>14.9</v>
      </c>
      <c r="AC25" s="49">
        <v>14.9</v>
      </c>
      <c r="AD25" s="49">
        <v>14.9</v>
      </c>
      <c r="AE25" s="49">
        <v>14.9</v>
      </c>
      <c r="AF25" s="49">
        <v>14.9</v>
      </c>
      <c r="AG25" s="59">
        <v>14.9</v>
      </c>
      <c r="AH25" s="52">
        <f t="shared" si="2"/>
        <v>14.9</v>
      </c>
      <c r="AI25" s="53">
        <f t="shared" si="3"/>
        <v>14.9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9</v>
      </c>
      <c r="C26" s="49">
        <v>9</v>
      </c>
      <c r="D26" s="49">
        <v>9</v>
      </c>
      <c r="E26" s="49">
        <v>9</v>
      </c>
      <c r="F26" s="49">
        <v>9</v>
      </c>
      <c r="G26" s="49">
        <v>9</v>
      </c>
      <c r="H26" s="49">
        <v>9</v>
      </c>
      <c r="I26" s="49">
        <v>9</v>
      </c>
      <c r="J26" s="49">
        <v>9</v>
      </c>
      <c r="K26" s="49">
        <v>9</v>
      </c>
      <c r="L26" s="49">
        <v>9</v>
      </c>
      <c r="M26" s="49">
        <v>9</v>
      </c>
      <c r="N26" s="49">
        <v>9</v>
      </c>
      <c r="O26" s="49">
        <v>9</v>
      </c>
      <c r="P26" s="49">
        <v>9</v>
      </c>
      <c r="Q26" s="49">
        <v>9</v>
      </c>
      <c r="R26" s="49">
        <v>9</v>
      </c>
      <c r="S26" s="49">
        <v>9</v>
      </c>
      <c r="T26" s="49">
        <v>9</v>
      </c>
      <c r="U26" s="49">
        <v>9</v>
      </c>
      <c r="V26" s="49">
        <v>9</v>
      </c>
      <c r="W26" s="49">
        <v>9</v>
      </c>
      <c r="X26" s="49">
        <v>9</v>
      </c>
      <c r="Y26" s="49">
        <v>9</v>
      </c>
      <c r="Z26" s="49">
        <v>9</v>
      </c>
      <c r="AA26" s="49">
        <v>9</v>
      </c>
      <c r="AB26" s="49">
        <v>9</v>
      </c>
      <c r="AC26" s="49">
        <v>9</v>
      </c>
      <c r="AD26" s="49">
        <v>9</v>
      </c>
      <c r="AE26" s="49">
        <v>9</v>
      </c>
      <c r="AF26" s="49">
        <v>9</v>
      </c>
      <c r="AG26" s="59">
        <v>13.6</v>
      </c>
      <c r="AH26" s="52">
        <f t="shared" si="2"/>
        <v>9</v>
      </c>
      <c r="AI26" s="53">
        <f t="shared" si="3"/>
        <v>9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8</v>
      </c>
      <c r="C28" s="49">
        <v>8</v>
      </c>
      <c r="D28" s="49">
        <v>8</v>
      </c>
      <c r="E28" s="49">
        <v>8</v>
      </c>
      <c r="F28" s="49">
        <v>8</v>
      </c>
      <c r="G28" s="49">
        <v>8</v>
      </c>
      <c r="H28" s="49">
        <v>8</v>
      </c>
      <c r="I28" s="49">
        <v>8</v>
      </c>
      <c r="J28" s="49">
        <v>8</v>
      </c>
      <c r="K28" s="49">
        <v>8</v>
      </c>
      <c r="L28" s="49">
        <v>8</v>
      </c>
      <c r="M28" s="49">
        <v>8</v>
      </c>
      <c r="N28" s="49">
        <v>8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8</v>
      </c>
      <c r="Y28" s="49">
        <v>8</v>
      </c>
      <c r="Z28" s="49">
        <v>8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6.5</v>
      </c>
      <c r="C29" s="56">
        <v>6.5</v>
      </c>
      <c r="D29" s="56">
        <v>6.5</v>
      </c>
      <c r="E29" s="56">
        <v>6.5</v>
      </c>
      <c r="F29" s="56">
        <v>6.5</v>
      </c>
      <c r="G29" s="56">
        <v>6.5</v>
      </c>
      <c r="H29" s="56">
        <v>6.5</v>
      </c>
      <c r="I29" s="56">
        <v>6.5</v>
      </c>
      <c r="J29" s="56">
        <v>6.5</v>
      </c>
      <c r="K29" s="56">
        <v>6.5</v>
      </c>
      <c r="L29" s="49">
        <v>6.5</v>
      </c>
      <c r="M29" s="49">
        <v>6.5</v>
      </c>
      <c r="N29" s="49">
        <v>6.5</v>
      </c>
      <c r="O29" s="49">
        <v>6.5</v>
      </c>
      <c r="P29" s="49">
        <v>6.5</v>
      </c>
      <c r="Q29" s="49">
        <v>6.5</v>
      </c>
      <c r="R29" s="49">
        <v>6.5</v>
      </c>
      <c r="S29" s="49">
        <v>6.5</v>
      </c>
      <c r="T29" s="49">
        <v>6.5</v>
      </c>
      <c r="U29" s="49">
        <v>6.5</v>
      </c>
      <c r="V29" s="49">
        <v>6.5</v>
      </c>
      <c r="W29" s="49">
        <v>6.5</v>
      </c>
      <c r="X29" s="49">
        <v>6.5</v>
      </c>
      <c r="Y29" s="49">
        <v>6.5</v>
      </c>
      <c r="Z29" s="49">
        <v>6.5</v>
      </c>
      <c r="AA29" s="49">
        <v>6.5</v>
      </c>
      <c r="AB29" s="49">
        <v>6.5</v>
      </c>
      <c r="AC29" s="49">
        <v>6.5</v>
      </c>
      <c r="AD29" s="49">
        <v>6.5</v>
      </c>
      <c r="AE29" s="49">
        <v>6.5</v>
      </c>
      <c r="AF29" s="49">
        <v>6.5</v>
      </c>
      <c r="AG29" s="59">
        <v>12</v>
      </c>
      <c r="AH29" s="52">
        <f>MAX(B29:AF29)</f>
        <v>6.5</v>
      </c>
      <c r="AI29" s="53">
        <f>MIN(B29:AF29)</f>
        <v>6.5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167</v>
      </c>
      <c r="C34" s="56">
        <v>167</v>
      </c>
      <c r="D34" s="56">
        <v>166.7</v>
      </c>
      <c r="E34" s="56">
        <v>166.6</v>
      </c>
      <c r="F34" s="56">
        <v>166.2</v>
      </c>
      <c r="G34" s="56">
        <v>166</v>
      </c>
      <c r="H34" s="56">
        <v>166.2</v>
      </c>
      <c r="I34" s="56">
        <v>166</v>
      </c>
      <c r="J34" s="56">
        <v>165</v>
      </c>
      <c r="K34" s="56">
        <v>164.3</v>
      </c>
      <c r="L34" s="67">
        <v>164.3</v>
      </c>
      <c r="M34" s="67">
        <v>164.5</v>
      </c>
      <c r="N34" s="67">
        <v>164.4</v>
      </c>
      <c r="O34" s="67">
        <v>165.7</v>
      </c>
      <c r="P34" s="67">
        <v>164.1</v>
      </c>
      <c r="Q34" s="67">
        <v>163.4</v>
      </c>
      <c r="R34" s="67">
        <v>167.1</v>
      </c>
      <c r="S34" s="67">
        <v>163.69999999999999</v>
      </c>
      <c r="T34" s="67">
        <v>160.80000000000001</v>
      </c>
      <c r="U34" s="67">
        <v>168.2</v>
      </c>
      <c r="V34" s="67">
        <v>168.1</v>
      </c>
      <c r="W34" s="67">
        <v>166.5</v>
      </c>
      <c r="X34" s="67">
        <v>166.2</v>
      </c>
      <c r="Y34" s="67">
        <v>164.2</v>
      </c>
      <c r="Z34" s="67">
        <v>164.2</v>
      </c>
      <c r="AA34" s="67">
        <v>164.2</v>
      </c>
      <c r="AB34" s="67">
        <v>153.5</v>
      </c>
      <c r="AC34" s="67">
        <v>152.80000000000001</v>
      </c>
      <c r="AD34" s="67">
        <v>141.9</v>
      </c>
      <c r="AE34" s="56">
        <v>163.6</v>
      </c>
      <c r="AF34" s="56">
        <v>162</v>
      </c>
      <c r="AG34" s="59">
        <v>240</v>
      </c>
      <c r="AH34" s="52">
        <f t="shared" si="2"/>
        <v>168.2</v>
      </c>
      <c r="AI34" s="53">
        <f t="shared" si="3"/>
        <v>141.9</v>
      </c>
      <c r="AK34" s="54"/>
    </row>
    <row r="35" spans="1:41" ht="15.75" thickBot="1" x14ac:dyDescent="0.3">
      <c r="A35" s="239" t="s">
        <v>37</v>
      </c>
      <c r="B35" s="69">
        <f>SUM(B11:B33)</f>
        <v>507.09999999999991</v>
      </c>
      <c r="C35" s="69">
        <f t="shared" ref="C35:AF35" si="4">SUM(C11:C33)</f>
        <v>507.09999999999991</v>
      </c>
      <c r="D35" s="69">
        <f t="shared" si="4"/>
        <v>504.59999999999991</v>
      </c>
      <c r="E35" s="69">
        <f t="shared" si="4"/>
        <v>511.09999999999991</v>
      </c>
      <c r="F35" s="69">
        <f t="shared" si="4"/>
        <v>510.09999999999991</v>
      </c>
      <c r="G35" s="69">
        <f t="shared" si="4"/>
        <v>510.49999999999994</v>
      </c>
      <c r="H35" s="69">
        <f t="shared" si="4"/>
        <v>510.4</v>
      </c>
      <c r="I35" s="69">
        <f t="shared" si="4"/>
        <v>513.79999999999995</v>
      </c>
      <c r="J35" s="69">
        <f t="shared" si="4"/>
        <v>513.79999999999995</v>
      </c>
      <c r="K35" s="69">
        <f t="shared" si="4"/>
        <v>514.29999999999995</v>
      </c>
      <c r="L35" s="69">
        <f t="shared" si="4"/>
        <v>513.79999999999995</v>
      </c>
      <c r="M35" s="69">
        <f t="shared" si="4"/>
        <v>513.79999999999995</v>
      </c>
      <c r="N35" s="69">
        <f t="shared" si="4"/>
        <v>515.5</v>
      </c>
      <c r="O35" s="69">
        <f t="shared" si="4"/>
        <v>507.19999999999993</v>
      </c>
      <c r="P35" s="69">
        <f t="shared" si="4"/>
        <v>507.99999999999994</v>
      </c>
      <c r="Q35" s="69">
        <f t="shared" si="4"/>
        <v>507.99999999999994</v>
      </c>
      <c r="R35" s="69">
        <f t="shared" si="4"/>
        <v>507.99999999999994</v>
      </c>
      <c r="S35" s="69">
        <f t="shared" si="4"/>
        <v>507.49999999999994</v>
      </c>
      <c r="T35" s="69">
        <f t="shared" si="4"/>
        <v>495.49999999999994</v>
      </c>
      <c r="U35" s="69">
        <f>SUM(U11:U33)</f>
        <v>507.49999999999994</v>
      </c>
      <c r="V35" s="69">
        <f t="shared" si="4"/>
        <v>496.69999999999993</v>
      </c>
      <c r="W35" s="69">
        <f t="shared" si="4"/>
        <v>504.69999999999993</v>
      </c>
      <c r="X35" s="69">
        <f t="shared" si="4"/>
        <v>512.69999999999993</v>
      </c>
      <c r="Y35" s="69">
        <f t="shared" si="4"/>
        <v>512.69999999999993</v>
      </c>
      <c r="Z35" s="69">
        <f t="shared" si="4"/>
        <v>512.69999999999993</v>
      </c>
      <c r="AA35" s="69">
        <f t="shared" si="4"/>
        <v>504.69999999999993</v>
      </c>
      <c r="AB35" s="69">
        <f t="shared" si="4"/>
        <v>507.49999999999994</v>
      </c>
      <c r="AC35" s="69">
        <f t="shared" si="4"/>
        <v>506.09999999999997</v>
      </c>
      <c r="AD35" s="69">
        <f t="shared" si="4"/>
        <v>504.19999999999993</v>
      </c>
      <c r="AE35" s="69">
        <f t="shared" si="4"/>
        <v>500.79999999999995</v>
      </c>
      <c r="AF35" s="69">
        <f t="shared" si="4"/>
        <v>500.99999999999994</v>
      </c>
      <c r="AG35" s="59">
        <f>SUM(AG11:AG34)</f>
        <v>1287.4000000000001</v>
      </c>
      <c r="AH35" s="52">
        <f t="shared" si="2"/>
        <v>515.5</v>
      </c>
      <c r="AI35" s="53">
        <f t="shared" si="3"/>
        <v>495.49999999999994</v>
      </c>
      <c r="AK35" s="54"/>
    </row>
    <row r="36" spans="1:41" x14ac:dyDescent="0.25">
      <c r="A36" s="55" t="s">
        <v>38</v>
      </c>
      <c r="B36" s="56">
        <v>136.9</v>
      </c>
      <c r="C36" s="56">
        <v>136.9</v>
      </c>
      <c r="D36" s="56">
        <v>136.9</v>
      </c>
      <c r="E36" s="56">
        <v>72</v>
      </c>
      <c r="F36" s="56">
        <v>72</v>
      </c>
      <c r="G36" s="56">
        <v>72</v>
      </c>
      <c r="H36" s="56">
        <v>72</v>
      </c>
      <c r="I36" s="56">
        <v>72</v>
      </c>
      <c r="J36" s="56">
        <v>134.5</v>
      </c>
      <c r="K36" s="56">
        <v>135</v>
      </c>
      <c r="L36" s="56">
        <v>135</v>
      </c>
      <c r="M36" s="56">
        <v>135</v>
      </c>
      <c r="N36" s="49">
        <v>136.30000000000001</v>
      </c>
      <c r="O36" s="49">
        <v>135.30000000000001</v>
      </c>
      <c r="P36" s="49">
        <v>135.80000000000001</v>
      </c>
      <c r="Q36" s="49">
        <v>135.80000000000001</v>
      </c>
      <c r="R36" s="49">
        <v>134.80000000000001</v>
      </c>
      <c r="S36" s="49">
        <v>136.9</v>
      </c>
      <c r="T36" s="49">
        <v>136.9</v>
      </c>
      <c r="U36" s="49">
        <v>136.9</v>
      </c>
      <c r="V36" s="49">
        <v>136.9</v>
      </c>
      <c r="W36" s="49">
        <v>136.9</v>
      </c>
      <c r="X36" s="49">
        <v>136.9</v>
      </c>
      <c r="Y36" s="49">
        <v>136.9</v>
      </c>
      <c r="Z36" s="49">
        <v>136.9</v>
      </c>
      <c r="AA36" s="48">
        <v>136.9</v>
      </c>
      <c r="AB36" s="48">
        <v>136.30000000000001</v>
      </c>
      <c r="AC36" s="48">
        <v>137</v>
      </c>
      <c r="AD36" s="48">
        <v>137</v>
      </c>
      <c r="AE36" s="48">
        <v>136.1</v>
      </c>
      <c r="AF36" s="48">
        <v>136.1</v>
      </c>
      <c r="AG36" s="57">
        <v>144</v>
      </c>
      <c r="AH36" s="52">
        <f t="shared" si="2"/>
        <v>137</v>
      </c>
      <c r="AI36" s="53">
        <f t="shared" si="3"/>
        <v>72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58.5</v>
      </c>
      <c r="C38" s="56">
        <v>58.5</v>
      </c>
      <c r="D38" s="56">
        <v>58.9</v>
      </c>
      <c r="E38" s="56">
        <v>58.6</v>
      </c>
      <c r="F38" s="56">
        <v>58.7</v>
      </c>
      <c r="G38" s="56">
        <v>58.7</v>
      </c>
      <c r="H38" s="56">
        <v>58.7</v>
      </c>
      <c r="I38" s="56">
        <v>58.7</v>
      </c>
      <c r="J38" s="56">
        <v>58.7</v>
      </c>
      <c r="K38" s="56">
        <v>58.7</v>
      </c>
      <c r="L38" s="56">
        <v>58.7</v>
      </c>
      <c r="M38" s="56">
        <v>58.7</v>
      </c>
      <c r="N38" s="70">
        <v>58.8</v>
      </c>
      <c r="O38" s="70">
        <v>58.8</v>
      </c>
      <c r="P38" s="70">
        <v>58.9</v>
      </c>
      <c r="Q38" s="70">
        <v>58.9</v>
      </c>
      <c r="R38" s="70">
        <v>58.6</v>
      </c>
      <c r="S38" s="70">
        <v>58.9</v>
      </c>
      <c r="T38" s="70">
        <v>58.9</v>
      </c>
      <c r="U38" s="70">
        <v>58.9</v>
      </c>
      <c r="V38" s="70">
        <v>58.9</v>
      </c>
      <c r="W38" s="70">
        <v>58.9</v>
      </c>
      <c r="X38" s="70">
        <v>58.9</v>
      </c>
      <c r="Y38" s="70">
        <v>58.9</v>
      </c>
      <c r="Z38" s="70">
        <v>58.9</v>
      </c>
      <c r="AA38" s="56">
        <v>58.9</v>
      </c>
      <c r="AB38" s="56">
        <v>59</v>
      </c>
      <c r="AC38" s="56">
        <v>58.8</v>
      </c>
      <c r="AD38" s="56">
        <v>58.9</v>
      </c>
      <c r="AE38" s="56">
        <v>58.6</v>
      </c>
      <c r="AF38" s="56">
        <v>58.6</v>
      </c>
      <c r="AG38" s="59">
        <v>69</v>
      </c>
      <c r="AH38" s="52">
        <f t="shared" si="2"/>
        <v>59</v>
      </c>
      <c r="AI38" s="53">
        <f t="shared" si="3"/>
        <v>58.5</v>
      </c>
      <c r="AK38" s="54"/>
    </row>
    <row r="39" spans="1:41" x14ac:dyDescent="0.25">
      <c r="A39" s="58" t="s">
        <v>41</v>
      </c>
      <c r="B39" s="56">
        <v>28.2</v>
      </c>
      <c r="C39" s="56">
        <v>28.2</v>
      </c>
      <c r="D39" s="56">
        <v>28.3</v>
      </c>
      <c r="E39" s="56">
        <v>28.3</v>
      </c>
      <c r="F39" s="56">
        <v>28.3</v>
      </c>
      <c r="G39" s="56">
        <v>28.3</v>
      </c>
      <c r="H39" s="56">
        <v>28.3</v>
      </c>
      <c r="I39" s="56">
        <v>28.3</v>
      </c>
      <c r="J39" s="56">
        <v>28.3</v>
      </c>
      <c r="K39" s="56">
        <v>28.3</v>
      </c>
      <c r="L39" s="56">
        <v>28.3</v>
      </c>
      <c r="M39" s="56">
        <v>28.3</v>
      </c>
      <c r="N39" s="70">
        <v>28</v>
      </c>
      <c r="O39" s="70">
        <v>28</v>
      </c>
      <c r="P39" s="70">
        <v>28.2</v>
      </c>
      <c r="Q39" s="70">
        <v>28.2</v>
      </c>
      <c r="R39" s="70">
        <v>46.1</v>
      </c>
      <c r="S39" s="70">
        <v>57.9</v>
      </c>
      <c r="T39" s="70">
        <v>57.9</v>
      </c>
      <c r="U39" s="70">
        <v>57.9</v>
      </c>
      <c r="V39" s="70">
        <v>28.5</v>
      </c>
      <c r="W39" s="70">
        <v>28.5</v>
      </c>
      <c r="X39" s="70">
        <v>28.5</v>
      </c>
      <c r="Y39" s="70">
        <v>28.5</v>
      </c>
      <c r="Z39" s="70">
        <v>28.5</v>
      </c>
      <c r="AA39" s="56">
        <v>28.5</v>
      </c>
      <c r="AB39" s="56">
        <v>28.5</v>
      </c>
      <c r="AC39" s="56">
        <v>28.5</v>
      </c>
      <c r="AD39" s="56">
        <v>28.2</v>
      </c>
      <c r="AE39" s="56">
        <v>28.5</v>
      </c>
      <c r="AF39" s="56">
        <v>28.2</v>
      </c>
      <c r="AG39" s="59">
        <v>60</v>
      </c>
      <c r="AH39" s="52">
        <f t="shared" si="2"/>
        <v>57.9</v>
      </c>
      <c r="AI39" s="53">
        <f t="shared" si="3"/>
        <v>28</v>
      </c>
      <c r="AK39" s="54"/>
    </row>
    <row r="40" spans="1:41" x14ac:dyDescent="0.25">
      <c r="A40" s="58" t="s">
        <v>42</v>
      </c>
      <c r="B40" s="56">
        <v>20</v>
      </c>
      <c r="C40" s="56">
        <v>20</v>
      </c>
      <c r="D40" s="56">
        <v>15</v>
      </c>
      <c r="E40" s="56">
        <v>15</v>
      </c>
      <c r="F40" s="56">
        <v>15</v>
      </c>
      <c r="G40" s="56">
        <v>15</v>
      </c>
      <c r="H40" s="56">
        <v>15</v>
      </c>
      <c r="I40" s="56">
        <v>15</v>
      </c>
      <c r="J40" s="56">
        <v>15</v>
      </c>
      <c r="K40" s="56">
        <v>15</v>
      </c>
      <c r="L40" s="56">
        <v>28.9</v>
      </c>
      <c r="M40" s="56">
        <v>28.9</v>
      </c>
      <c r="N40" s="49">
        <v>28.9</v>
      </c>
      <c r="O40" s="49">
        <v>28.9</v>
      </c>
      <c r="P40" s="49">
        <v>28.8</v>
      </c>
      <c r="Q40" s="49">
        <v>28.8</v>
      </c>
      <c r="R40" s="49">
        <v>28.5</v>
      </c>
      <c r="S40" s="49">
        <v>28.5</v>
      </c>
      <c r="T40" s="49">
        <v>28.5</v>
      </c>
      <c r="U40" s="49">
        <v>28.5</v>
      </c>
      <c r="V40" s="49">
        <v>28.5</v>
      </c>
      <c r="W40" s="49">
        <v>0</v>
      </c>
      <c r="X40" s="49">
        <v>0</v>
      </c>
      <c r="Y40" s="49">
        <v>0</v>
      </c>
      <c r="Z40" s="49">
        <v>0</v>
      </c>
      <c r="AA40" s="56">
        <v>30</v>
      </c>
      <c r="AB40" s="56">
        <v>30</v>
      </c>
      <c r="AC40" s="56">
        <v>28.7</v>
      </c>
      <c r="AD40" s="56">
        <v>28.8</v>
      </c>
      <c r="AE40" s="56">
        <v>28.5</v>
      </c>
      <c r="AF40" s="56">
        <v>28.5</v>
      </c>
      <c r="AG40" s="59">
        <v>30</v>
      </c>
      <c r="AH40" s="52">
        <f t="shared" si="2"/>
        <v>30</v>
      </c>
      <c r="AI40" s="53">
        <f t="shared" si="3"/>
        <v>0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12</v>
      </c>
      <c r="C42" s="71">
        <v>12</v>
      </c>
      <c r="D42" s="71">
        <v>13.9</v>
      </c>
      <c r="E42" s="71">
        <v>13.9</v>
      </c>
      <c r="F42" s="71">
        <v>13.9</v>
      </c>
      <c r="G42" s="71">
        <v>13.9</v>
      </c>
      <c r="H42" s="71">
        <v>13.9</v>
      </c>
      <c r="I42" s="71">
        <v>13.9</v>
      </c>
      <c r="J42" s="71">
        <v>13.9</v>
      </c>
      <c r="K42" s="71">
        <v>13.9</v>
      </c>
      <c r="L42" s="71">
        <v>13.9</v>
      </c>
      <c r="M42" s="71">
        <v>13.9</v>
      </c>
      <c r="N42" s="49">
        <v>14.3</v>
      </c>
      <c r="O42" s="49">
        <v>14.3</v>
      </c>
      <c r="P42" s="49">
        <v>14.3</v>
      </c>
      <c r="Q42" s="49">
        <v>14.3</v>
      </c>
      <c r="R42" s="49">
        <v>14.3</v>
      </c>
      <c r="S42" s="49">
        <v>15.8</v>
      </c>
      <c r="T42" s="49">
        <v>15.8</v>
      </c>
      <c r="U42" s="49">
        <v>15.8</v>
      </c>
      <c r="V42" s="49">
        <v>15.8</v>
      </c>
      <c r="W42" s="49">
        <v>15.8</v>
      </c>
      <c r="X42" s="49">
        <v>15.8</v>
      </c>
      <c r="Y42" s="49">
        <v>15.8</v>
      </c>
      <c r="Z42" s="49">
        <v>15.8</v>
      </c>
      <c r="AA42" s="56">
        <v>15.8</v>
      </c>
      <c r="AB42" s="56">
        <v>15.5</v>
      </c>
      <c r="AC42" s="56">
        <v>15.5</v>
      </c>
      <c r="AD42" s="56">
        <v>15.5</v>
      </c>
      <c r="AE42" s="56">
        <v>15.4</v>
      </c>
      <c r="AF42" s="56">
        <v>15.4</v>
      </c>
      <c r="AG42" s="59">
        <v>24</v>
      </c>
      <c r="AH42" s="52">
        <f t="shared" si="2"/>
        <v>15.8</v>
      </c>
      <c r="AI42" s="53">
        <f t="shared" si="3"/>
        <v>12</v>
      </c>
      <c r="AK42" s="54"/>
    </row>
    <row r="43" spans="1:41" x14ac:dyDescent="0.25">
      <c r="A43" s="58" t="s">
        <v>44</v>
      </c>
      <c r="B43" s="56">
        <v>2.9</v>
      </c>
      <c r="C43" s="56">
        <v>2.9</v>
      </c>
      <c r="D43" s="56">
        <v>2.9</v>
      </c>
      <c r="E43" s="56">
        <v>2.9</v>
      </c>
      <c r="F43" s="56">
        <v>2.9</v>
      </c>
      <c r="G43" s="56">
        <v>2.9</v>
      </c>
      <c r="H43" s="56">
        <v>2.9</v>
      </c>
      <c r="I43" s="56">
        <v>2.9</v>
      </c>
      <c r="J43" s="56">
        <v>2.9</v>
      </c>
      <c r="K43" s="56">
        <v>2.9</v>
      </c>
      <c r="L43" s="56">
        <v>2.9</v>
      </c>
      <c r="M43" s="56">
        <v>2.9</v>
      </c>
      <c r="N43" s="49">
        <v>2.9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9">
        <v>15</v>
      </c>
      <c r="AH43" s="52">
        <f t="shared" si="2"/>
        <v>2.9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9</v>
      </c>
      <c r="C44" s="56">
        <v>9</v>
      </c>
      <c r="D44" s="56">
        <v>9</v>
      </c>
      <c r="E44" s="56">
        <v>9</v>
      </c>
      <c r="F44" s="56">
        <v>9</v>
      </c>
      <c r="G44" s="56">
        <v>9</v>
      </c>
      <c r="H44" s="56">
        <v>9</v>
      </c>
      <c r="I44" s="56">
        <v>9</v>
      </c>
      <c r="J44" s="56">
        <v>9</v>
      </c>
      <c r="K44" s="56">
        <v>9</v>
      </c>
      <c r="L44" s="56">
        <v>11</v>
      </c>
      <c r="M44" s="56">
        <v>11</v>
      </c>
      <c r="N44" s="49">
        <v>11</v>
      </c>
      <c r="O44" s="49">
        <v>11</v>
      </c>
      <c r="P44" s="49">
        <v>11</v>
      </c>
      <c r="Q44" s="49">
        <v>11</v>
      </c>
      <c r="R44" s="49">
        <v>11</v>
      </c>
      <c r="S44" s="49">
        <v>11</v>
      </c>
      <c r="T44" s="49">
        <v>11</v>
      </c>
      <c r="U44" s="49">
        <v>11</v>
      </c>
      <c r="V44" s="49">
        <v>11</v>
      </c>
      <c r="W44" s="49">
        <v>11</v>
      </c>
      <c r="X44" s="49">
        <v>11</v>
      </c>
      <c r="Y44" s="49">
        <v>11</v>
      </c>
      <c r="Z44" s="49">
        <v>11</v>
      </c>
      <c r="AA44" s="56">
        <v>11</v>
      </c>
      <c r="AB44" s="56">
        <v>10</v>
      </c>
      <c r="AC44" s="56">
        <v>10</v>
      </c>
      <c r="AD44" s="56">
        <v>10</v>
      </c>
      <c r="AE44" s="56">
        <v>10</v>
      </c>
      <c r="AF44" s="56">
        <v>10</v>
      </c>
      <c r="AG44" s="59">
        <v>14.1</v>
      </c>
      <c r="AH44" s="52">
        <f t="shared" si="2"/>
        <v>11</v>
      </c>
      <c r="AI44" s="53">
        <f t="shared" si="3"/>
        <v>9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14</v>
      </c>
      <c r="C45" s="71">
        <v>14</v>
      </c>
      <c r="D45" s="71">
        <v>14</v>
      </c>
      <c r="E45" s="71">
        <v>14</v>
      </c>
      <c r="F45" s="71">
        <v>14</v>
      </c>
      <c r="G45" s="71">
        <v>14</v>
      </c>
      <c r="H45" s="71">
        <v>14</v>
      </c>
      <c r="I45" s="71">
        <v>14</v>
      </c>
      <c r="J45" s="71">
        <v>14</v>
      </c>
      <c r="K45" s="71">
        <v>14</v>
      </c>
      <c r="L45" s="71">
        <v>14</v>
      </c>
      <c r="M45" s="71">
        <v>14</v>
      </c>
      <c r="N45" s="49">
        <v>14</v>
      </c>
      <c r="O45" s="49">
        <v>14</v>
      </c>
      <c r="P45" s="49">
        <v>14</v>
      </c>
      <c r="Q45" s="49">
        <v>14</v>
      </c>
      <c r="R45" s="49">
        <v>14</v>
      </c>
      <c r="S45" s="49">
        <v>7</v>
      </c>
      <c r="T45" s="49">
        <v>7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7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6.4</v>
      </c>
      <c r="C46" s="56">
        <v>6.4</v>
      </c>
      <c r="D46" s="56">
        <v>6.4</v>
      </c>
      <c r="E46" s="56">
        <v>6.4</v>
      </c>
      <c r="F46" s="56">
        <v>6.4</v>
      </c>
      <c r="G46" s="56">
        <v>6.4</v>
      </c>
      <c r="H46" s="56">
        <v>6.4</v>
      </c>
      <c r="I46" s="56">
        <v>6.4</v>
      </c>
      <c r="J46" s="56">
        <v>6.4</v>
      </c>
      <c r="K46" s="56">
        <v>6.4</v>
      </c>
      <c r="L46" s="56">
        <v>6.4</v>
      </c>
      <c r="M46" s="56">
        <v>6.4</v>
      </c>
      <c r="N46" s="49">
        <v>7.2</v>
      </c>
      <c r="O46" s="49">
        <v>7.2</v>
      </c>
      <c r="P46" s="49">
        <v>7.2</v>
      </c>
      <c r="Q46" s="49">
        <v>7.2</v>
      </c>
      <c r="R46" s="49">
        <v>7.2</v>
      </c>
      <c r="S46" s="49">
        <v>6.7</v>
      </c>
      <c r="T46" s="49">
        <v>6.7</v>
      </c>
      <c r="U46" s="49">
        <v>6.7</v>
      </c>
      <c r="V46" s="49">
        <v>6.7</v>
      </c>
      <c r="W46" s="49">
        <v>6.7</v>
      </c>
      <c r="X46" s="49">
        <v>6.7</v>
      </c>
      <c r="Y46" s="49">
        <v>6.7</v>
      </c>
      <c r="Z46" s="49">
        <v>6.7</v>
      </c>
      <c r="AA46" s="56">
        <v>6.7</v>
      </c>
      <c r="AB46" s="56">
        <v>9.1</v>
      </c>
      <c r="AC46" s="56">
        <v>9.1</v>
      </c>
      <c r="AD46" s="56">
        <v>9.1</v>
      </c>
      <c r="AE46" s="56">
        <v>8.6</v>
      </c>
      <c r="AF46" s="56">
        <v>8.6999999999999993</v>
      </c>
      <c r="AG46" s="59">
        <v>10.050000000000001</v>
      </c>
      <c r="AH46" s="52">
        <f t="shared" si="2"/>
        <v>9.1</v>
      </c>
      <c r="AI46" s="53">
        <f t="shared" si="3"/>
        <v>6.4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56">
        <v>6.2</v>
      </c>
      <c r="M47" s="56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56">
        <v>6.2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297.64</v>
      </c>
      <c r="C49" s="69">
        <f t="shared" si="6"/>
        <v>297.64</v>
      </c>
      <c r="D49" s="69">
        <f t="shared" si="6"/>
        <v>295.04000000000002</v>
      </c>
      <c r="E49" s="69">
        <f t="shared" si="6"/>
        <v>229.84</v>
      </c>
      <c r="F49" s="69">
        <f t="shared" si="6"/>
        <v>229.94</v>
      </c>
      <c r="G49" s="69">
        <f t="shared" si="6"/>
        <v>229.94</v>
      </c>
      <c r="H49" s="69">
        <f t="shared" si="6"/>
        <v>229.94</v>
      </c>
      <c r="I49" s="69">
        <f t="shared" si="6"/>
        <v>229.94</v>
      </c>
      <c r="J49" s="69">
        <f t="shared" si="6"/>
        <v>292.44</v>
      </c>
      <c r="K49" s="69">
        <f t="shared" si="6"/>
        <v>292.94</v>
      </c>
      <c r="L49" s="69">
        <f t="shared" si="6"/>
        <v>308.83999999999997</v>
      </c>
      <c r="M49" s="69">
        <f t="shared" si="6"/>
        <v>308.83999999999997</v>
      </c>
      <c r="N49" s="69">
        <f t="shared" si="6"/>
        <v>311.14</v>
      </c>
      <c r="O49" s="69">
        <f t="shared" si="6"/>
        <v>307.24</v>
      </c>
      <c r="P49" s="69">
        <f t="shared" si="6"/>
        <v>307.94</v>
      </c>
      <c r="Q49" s="69">
        <f t="shared" si="6"/>
        <v>307.94</v>
      </c>
      <c r="R49" s="69">
        <f t="shared" si="6"/>
        <v>324.24</v>
      </c>
      <c r="S49" s="69">
        <f t="shared" si="6"/>
        <v>332.44000000000005</v>
      </c>
      <c r="T49" s="69">
        <f t="shared" si="6"/>
        <v>332.44000000000005</v>
      </c>
      <c r="U49" s="69">
        <f t="shared" si="6"/>
        <v>339.44000000000005</v>
      </c>
      <c r="V49" s="69">
        <f t="shared" si="6"/>
        <v>310.04000000000002</v>
      </c>
      <c r="W49" s="69">
        <f t="shared" si="6"/>
        <v>281.54000000000002</v>
      </c>
      <c r="X49" s="69">
        <f t="shared" si="6"/>
        <v>281.54000000000002</v>
      </c>
      <c r="Y49" s="69">
        <f t="shared" si="6"/>
        <v>281.54000000000002</v>
      </c>
      <c r="Z49" s="69">
        <f t="shared" si="6"/>
        <v>281.54000000000002</v>
      </c>
      <c r="AA49" s="69">
        <f t="shared" si="6"/>
        <v>311.54000000000002</v>
      </c>
      <c r="AB49" s="69">
        <f t="shared" si="6"/>
        <v>312.14000000000004</v>
      </c>
      <c r="AC49" s="69">
        <f t="shared" si="6"/>
        <v>311.34000000000003</v>
      </c>
      <c r="AD49" s="69">
        <f t="shared" si="6"/>
        <v>311.24</v>
      </c>
      <c r="AE49" s="69">
        <f t="shared" si="6"/>
        <v>309.44</v>
      </c>
      <c r="AF49" s="69">
        <f t="shared" si="6"/>
        <v>309.23999999999995</v>
      </c>
      <c r="AG49" s="74">
        <f t="shared" si="6"/>
        <v>489.91</v>
      </c>
      <c r="AH49" s="52">
        <f t="shared" si="2"/>
        <v>339.44000000000005</v>
      </c>
      <c r="AI49" s="53">
        <f t="shared" si="3"/>
        <v>229.84</v>
      </c>
      <c r="AK49" s="54"/>
    </row>
    <row r="50" spans="1:37" x14ac:dyDescent="0.25">
      <c r="A50" s="55" t="s">
        <v>51</v>
      </c>
      <c r="B50" s="56">
        <v>50</v>
      </c>
      <c r="C50" s="56">
        <v>40</v>
      </c>
      <c r="D50" s="56">
        <v>50</v>
      </c>
      <c r="E50" s="56">
        <v>20</v>
      </c>
      <c r="F50" s="56">
        <v>30</v>
      </c>
      <c r="G50" s="56">
        <v>30</v>
      </c>
      <c r="H50" s="56">
        <v>30</v>
      </c>
      <c r="I50" s="56">
        <v>30</v>
      </c>
      <c r="J50" s="56">
        <v>45</v>
      </c>
      <c r="K50" s="56">
        <v>45</v>
      </c>
      <c r="L50" s="56">
        <v>45</v>
      </c>
      <c r="M50" s="56">
        <v>45</v>
      </c>
      <c r="N50" s="75">
        <v>59.3</v>
      </c>
      <c r="O50" s="75">
        <v>59.7</v>
      </c>
      <c r="P50" s="49">
        <v>59.4</v>
      </c>
      <c r="Q50" s="49">
        <v>59.4</v>
      </c>
      <c r="R50" s="49">
        <v>59.4</v>
      </c>
      <c r="S50" s="49">
        <v>59.1</v>
      </c>
      <c r="T50" s="49">
        <v>24.4</v>
      </c>
      <c r="U50" s="49">
        <v>59.4</v>
      </c>
      <c r="V50" s="49">
        <v>59.4</v>
      </c>
      <c r="W50" s="49">
        <v>59.4</v>
      </c>
      <c r="X50" s="49">
        <v>59.4</v>
      </c>
      <c r="Y50" s="49">
        <v>59.4</v>
      </c>
      <c r="Z50" s="49">
        <v>59.4</v>
      </c>
      <c r="AA50" s="49">
        <v>59.4</v>
      </c>
      <c r="AB50" s="49">
        <v>60.2</v>
      </c>
      <c r="AC50" s="49">
        <v>59.2</v>
      </c>
      <c r="AD50" s="49">
        <v>59.7</v>
      </c>
      <c r="AE50" s="49">
        <v>59.9</v>
      </c>
      <c r="AF50" s="49">
        <v>59.3</v>
      </c>
      <c r="AG50" s="57">
        <v>60</v>
      </c>
      <c r="AH50" s="52">
        <f t="shared" si="2"/>
        <v>60.2</v>
      </c>
      <c r="AI50" s="53">
        <f t="shared" si="3"/>
        <v>20</v>
      </c>
      <c r="AK50" s="54"/>
    </row>
    <row r="51" spans="1:37" x14ac:dyDescent="0.25">
      <c r="A51" s="58" t="s">
        <v>52</v>
      </c>
      <c r="B51" s="56">
        <v>23</v>
      </c>
      <c r="C51" s="56">
        <v>16</v>
      </c>
      <c r="D51" s="56">
        <v>16.3</v>
      </c>
      <c r="E51" s="56">
        <v>10.8</v>
      </c>
      <c r="F51" s="56">
        <v>13.2</v>
      </c>
      <c r="G51" s="56">
        <v>14.4</v>
      </c>
      <c r="H51" s="56">
        <v>14.4</v>
      </c>
      <c r="I51" s="56">
        <v>14.4</v>
      </c>
      <c r="J51" s="56">
        <v>20.5</v>
      </c>
      <c r="K51" s="56">
        <v>20.399999999999999</v>
      </c>
      <c r="L51" s="56">
        <v>20.399999999999999</v>
      </c>
      <c r="M51" s="56">
        <v>18</v>
      </c>
      <c r="N51" s="75">
        <v>28.5</v>
      </c>
      <c r="O51" s="75">
        <v>27.7</v>
      </c>
      <c r="P51" s="70">
        <v>28.6</v>
      </c>
      <c r="Q51" s="70">
        <v>28.6</v>
      </c>
      <c r="R51" s="70">
        <v>28.6</v>
      </c>
      <c r="S51" s="49">
        <v>27.9</v>
      </c>
      <c r="T51" s="49">
        <v>10.5</v>
      </c>
      <c r="U51" s="70">
        <v>28.1</v>
      </c>
      <c r="V51" s="70">
        <v>28.1</v>
      </c>
      <c r="W51" s="70">
        <v>28.1</v>
      </c>
      <c r="X51" s="70">
        <v>28.1</v>
      </c>
      <c r="Y51" s="70">
        <v>28.1</v>
      </c>
      <c r="Z51" s="70">
        <v>28.1</v>
      </c>
      <c r="AA51" s="70">
        <v>28.1</v>
      </c>
      <c r="AB51" s="70">
        <v>17.8</v>
      </c>
      <c r="AC51" s="70">
        <v>26.8</v>
      </c>
      <c r="AD51" s="70">
        <v>28.3</v>
      </c>
      <c r="AE51" s="70">
        <v>28.2</v>
      </c>
      <c r="AF51" s="70">
        <v>27.9</v>
      </c>
      <c r="AG51" s="59">
        <v>32</v>
      </c>
      <c r="AH51" s="52">
        <f t="shared" si="2"/>
        <v>28.6</v>
      </c>
      <c r="AI51" s="53">
        <f t="shared" si="3"/>
        <v>10.5</v>
      </c>
      <c r="AK51" s="54"/>
    </row>
    <row r="52" spans="1:37" ht="15.75" thickBot="1" x14ac:dyDescent="0.3">
      <c r="A52" s="72" t="s">
        <v>53</v>
      </c>
      <c r="B52" s="71">
        <v>9</v>
      </c>
      <c r="C52" s="71">
        <v>6</v>
      </c>
      <c r="D52" s="71">
        <v>6</v>
      </c>
      <c r="E52" s="71">
        <v>2.9</v>
      </c>
      <c r="F52" s="71">
        <v>4.8</v>
      </c>
      <c r="G52" s="71">
        <v>5.3</v>
      </c>
      <c r="H52" s="71">
        <v>5.3</v>
      </c>
      <c r="I52" s="71">
        <v>5.3</v>
      </c>
      <c r="J52" s="71">
        <v>7.4</v>
      </c>
      <c r="K52" s="71">
        <v>7.6</v>
      </c>
      <c r="L52" s="71">
        <v>7.6</v>
      </c>
      <c r="M52" s="71">
        <v>6.5</v>
      </c>
      <c r="N52" s="76">
        <v>10.4</v>
      </c>
      <c r="O52" s="76">
        <v>10.1</v>
      </c>
      <c r="P52" s="77">
        <v>10.4</v>
      </c>
      <c r="Q52" s="77">
        <v>10.4</v>
      </c>
      <c r="R52" s="77">
        <v>10.4</v>
      </c>
      <c r="S52" s="49">
        <v>10.199999999999999</v>
      </c>
      <c r="T52" s="49">
        <v>3.8</v>
      </c>
      <c r="U52" s="77">
        <v>10.3</v>
      </c>
      <c r="V52" s="77">
        <v>10.3</v>
      </c>
      <c r="W52" s="77">
        <v>10.3</v>
      </c>
      <c r="X52" s="77">
        <v>10.3</v>
      </c>
      <c r="Y52" s="77">
        <v>10.3</v>
      </c>
      <c r="Z52" s="77">
        <v>10.3</v>
      </c>
      <c r="AA52" s="77">
        <v>10.3</v>
      </c>
      <c r="AB52" s="77">
        <v>6.5</v>
      </c>
      <c r="AC52" s="77">
        <v>9.8000000000000007</v>
      </c>
      <c r="AD52" s="77">
        <v>10.3</v>
      </c>
      <c r="AE52" s="77">
        <v>10.3</v>
      </c>
      <c r="AF52" s="77">
        <v>10.199999999999999</v>
      </c>
      <c r="AG52" s="78">
        <v>14</v>
      </c>
      <c r="AH52" s="52">
        <f t="shared" si="2"/>
        <v>10.4</v>
      </c>
      <c r="AI52" s="53">
        <f t="shared" si="3"/>
        <v>2.9</v>
      </c>
      <c r="AK52" s="54"/>
    </row>
    <row r="53" spans="1:37" ht="15.75" thickBot="1" x14ac:dyDescent="0.3">
      <c r="A53" s="68" t="s">
        <v>54</v>
      </c>
      <c r="B53" s="69">
        <f>SUM(B50:B52)</f>
        <v>82</v>
      </c>
      <c r="C53" s="69">
        <f t="shared" ref="C53:AF53" si="7">SUM(C50:C52)</f>
        <v>62</v>
      </c>
      <c r="D53" s="69">
        <f t="shared" si="7"/>
        <v>72.3</v>
      </c>
      <c r="E53" s="69">
        <f t="shared" si="7"/>
        <v>33.700000000000003</v>
      </c>
      <c r="F53" s="69">
        <f t="shared" si="7"/>
        <v>48</v>
      </c>
      <c r="G53" s="69">
        <f t="shared" si="7"/>
        <v>49.699999999999996</v>
      </c>
      <c r="H53" s="69">
        <f t="shared" si="7"/>
        <v>49.699999999999996</v>
      </c>
      <c r="I53" s="69">
        <f t="shared" si="7"/>
        <v>49.699999999999996</v>
      </c>
      <c r="J53" s="69">
        <f t="shared" si="7"/>
        <v>72.900000000000006</v>
      </c>
      <c r="K53" s="69">
        <f t="shared" si="7"/>
        <v>73</v>
      </c>
      <c r="L53" s="69">
        <f t="shared" si="7"/>
        <v>73</v>
      </c>
      <c r="M53" s="69">
        <f t="shared" si="7"/>
        <v>69.5</v>
      </c>
      <c r="N53" s="69">
        <f t="shared" si="7"/>
        <v>98.2</v>
      </c>
      <c r="O53" s="69">
        <f t="shared" si="7"/>
        <v>97.5</v>
      </c>
      <c r="P53" s="69">
        <f t="shared" si="7"/>
        <v>98.4</v>
      </c>
      <c r="Q53" s="69">
        <f t="shared" si="7"/>
        <v>98.4</v>
      </c>
      <c r="R53" s="69">
        <f t="shared" si="7"/>
        <v>98.4</v>
      </c>
      <c r="S53" s="69">
        <f t="shared" si="7"/>
        <v>97.2</v>
      </c>
      <c r="T53" s="69">
        <f t="shared" si="7"/>
        <v>38.699999999999996</v>
      </c>
      <c r="U53" s="69">
        <f t="shared" si="7"/>
        <v>97.8</v>
      </c>
      <c r="V53" s="69">
        <f t="shared" si="7"/>
        <v>97.8</v>
      </c>
      <c r="W53" s="69">
        <f t="shared" si="7"/>
        <v>97.8</v>
      </c>
      <c r="X53" s="69">
        <f t="shared" si="7"/>
        <v>97.8</v>
      </c>
      <c r="Y53" s="69">
        <f t="shared" si="7"/>
        <v>97.8</v>
      </c>
      <c r="Z53" s="69">
        <f t="shared" si="7"/>
        <v>97.8</v>
      </c>
      <c r="AA53" s="69">
        <f t="shared" si="7"/>
        <v>97.8</v>
      </c>
      <c r="AB53" s="69">
        <f t="shared" si="7"/>
        <v>84.5</v>
      </c>
      <c r="AC53" s="69">
        <f t="shared" si="7"/>
        <v>95.8</v>
      </c>
      <c r="AD53" s="69">
        <f t="shared" si="7"/>
        <v>98.3</v>
      </c>
      <c r="AE53" s="69">
        <f t="shared" si="7"/>
        <v>98.399999999999991</v>
      </c>
      <c r="AF53" s="69">
        <f t="shared" si="7"/>
        <v>97.399999999999991</v>
      </c>
      <c r="AG53" s="74">
        <f>SUM(AG50:AG52)</f>
        <v>106</v>
      </c>
      <c r="AH53" s="52">
        <f t="shared" si="2"/>
        <v>98.4</v>
      </c>
      <c r="AI53" s="53">
        <f t="shared" si="3"/>
        <v>33.700000000000003</v>
      </c>
      <c r="AK53" s="54"/>
    </row>
    <row r="54" spans="1:37" x14ac:dyDescent="0.25">
      <c r="A54" s="55" t="s">
        <v>55</v>
      </c>
      <c r="B54" s="49">
        <v>62</v>
      </c>
      <c r="C54" s="49">
        <v>65</v>
      </c>
      <c r="D54" s="49">
        <v>61.8</v>
      </c>
      <c r="E54" s="49">
        <v>55</v>
      </c>
      <c r="F54" s="49">
        <v>51</v>
      </c>
      <c r="G54" s="49">
        <v>76</v>
      </c>
      <c r="H54" s="49">
        <v>59</v>
      </c>
      <c r="I54" s="49">
        <v>56</v>
      </c>
      <c r="J54" s="49">
        <v>54</v>
      </c>
      <c r="K54" s="49">
        <v>52</v>
      </c>
      <c r="L54" s="49">
        <v>56.5</v>
      </c>
      <c r="M54" s="49">
        <v>71</v>
      </c>
      <c r="N54" s="49">
        <v>65</v>
      </c>
      <c r="O54" s="49">
        <v>66.5</v>
      </c>
      <c r="P54" s="49">
        <v>72.5</v>
      </c>
      <c r="Q54" s="49">
        <v>70</v>
      </c>
      <c r="R54" s="49">
        <v>81.52</v>
      </c>
      <c r="S54" s="49">
        <v>60.72</v>
      </c>
      <c r="T54" s="49">
        <v>59.8</v>
      </c>
      <c r="U54" s="49">
        <v>62.21</v>
      </c>
      <c r="V54" s="49">
        <v>61.02</v>
      </c>
      <c r="W54" s="49">
        <v>61.12</v>
      </c>
      <c r="X54" s="49">
        <v>57.61</v>
      </c>
      <c r="Y54" s="49">
        <v>64</v>
      </c>
      <c r="Z54" s="49">
        <v>55.42</v>
      </c>
      <c r="AA54" s="49">
        <v>72</v>
      </c>
      <c r="AB54" s="49">
        <v>71.41</v>
      </c>
      <c r="AC54" s="49">
        <v>50.6</v>
      </c>
      <c r="AD54" s="49">
        <v>56</v>
      </c>
      <c r="AE54" s="49">
        <v>57.2</v>
      </c>
      <c r="AF54" s="49">
        <v>51.3</v>
      </c>
      <c r="AG54" s="57"/>
      <c r="AH54" s="52">
        <f t="shared" si="2"/>
        <v>81.52</v>
      </c>
      <c r="AI54" s="53">
        <f t="shared" si="3"/>
        <v>50.6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0</v>
      </c>
      <c r="F55" s="70">
        <v>56</v>
      </c>
      <c r="G55" s="70">
        <v>50</v>
      </c>
      <c r="H55" s="70">
        <v>37.5</v>
      </c>
      <c r="I55" s="70">
        <v>39</v>
      </c>
      <c r="J55" s="70">
        <v>0</v>
      </c>
      <c r="K55" s="70">
        <v>0</v>
      </c>
      <c r="L55" s="70">
        <v>41.6</v>
      </c>
      <c r="M55" s="49">
        <v>50</v>
      </c>
      <c r="N55" s="49">
        <v>50.1</v>
      </c>
      <c r="O55" s="49">
        <v>47.7</v>
      </c>
      <c r="P55" s="49">
        <v>49.9</v>
      </c>
      <c r="Q55" s="49">
        <v>47</v>
      </c>
      <c r="R55" s="49">
        <v>63</v>
      </c>
      <c r="S55" s="49">
        <v>46.1</v>
      </c>
      <c r="T55" s="49">
        <v>45.4</v>
      </c>
      <c r="U55" s="79">
        <v>26.8</v>
      </c>
      <c r="V55" s="79">
        <v>29.5</v>
      </c>
      <c r="W55" s="79">
        <v>21.8</v>
      </c>
      <c r="X55" s="79">
        <v>27</v>
      </c>
      <c r="Y55" s="79">
        <v>38</v>
      </c>
      <c r="Z55" s="79">
        <v>49.2</v>
      </c>
      <c r="AA55" s="70">
        <v>58</v>
      </c>
      <c r="AB55" s="70">
        <v>47.9</v>
      </c>
      <c r="AC55" s="70">
        <v>49.2</v>
      </c>
      <c r="AD55" s="70">
        <v>48.3</v>
      </c>
      <c r="AE55" s="70">
        <v>0</v>
      </c>
      <c r="AF55" s="70">
        <v>0</v>
      </c>
      <c r="AG55" s="59"/>
      <c r="AH55" s="52">
        <f t="shared" si="2"/>
        <v>63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160</v>
      </c>
      <c r="C56" s="70">
        <v>154</v>
      </c>
      <c r="D56" s="70">
        <v>140</v>
      </c>
      <c r="E56" s="70">
        <v>200</v>
      </c>
      <c r="F56" s="70">
        <v>98</v>
      </c>
      <c r="G56" s="49">
        <v>120</v>
      </c>
      <c r="H56" s="49">
        <v>121</v>
      </c>
      <c r="I56" s="49">
        <v>168</v>
      </c>
      <c r="J56" s="49">
        <v>160</v>
      </c>
      <c r="K56" s="49">
        <v>162</v>
      </c>
      <c r="L56" s="49">
        <v>161</v>
      </c>
      <c r="M56" s="70">
        <v>207</v>
      </c>
      <c r="N56" s="70">
        <v>180</v>
      </c>
      <c r="O56" s="70">
        <v>196</v>
      </c>
      <c r="P56" s="70">
        <v>174</v>
      </c>
      <c r="Q56" s="70">
        <v>200</v>
      </c>
      <c r="R56" s="70">
        <v>205</v>
      </c>
      <c r="S56" s="70">
        <v>213.4</v>
      </c>
      <c r="T56" s="70">
        <v>198</v>
      </c>
      <c r="U56" s="80">
        <v>148</v>
      </c>
      <c r="V56" s="80">
        <v>164.4</v>
      </c>
      <c r="W56" s="80">
        <v>124</v>
      </c>
      <c r="X56" s="80">
        <v>166</v>
      </c>
      <c r="Y56" s="80">
        <v>222</v>
      </c>
      <c r="Z56" s="80">
        <v>245</v>
      </c>
      <c r="AA56" s="70">
        <v>265</v>
      </c>
      <c r="AB56" s="70">
        <f>121+120.4</f>
        <v>241.4</v>
      </c>
      <c r="AC56" s="70">
        <f>115+116</f>
        <v>231</v>
      </c>
      <c r="AD56" s="70">
        <f>82+82</f>
        <v>164</v>
      </c>
      <c r="AE56" s="70">
        <f>74+75</f>
        <v>149</v>
      </c>
      <c r="AF56" s="70">
        <v>143</v>
      </c>
      <c r="AG56" s="81"/>
      <c r="AH56" s="52">
        <f t="shared" si="2"/>
        <v>265</v>
      </c>
      <c r="AI56" s="53">
        <f t="shared" si="3"/>
        <v>98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22</v>
      </c>
      <c r="F57" s="82">
        <v>18</v>
      </c>
      <c r="G57" s="82">
        <v>16</v>
      </c>
      <c r="H57" s="82">
        <v>18</v>
      </c>
      <c r="I57" s="82">
        <v>0</v>
      </c>
      <c r="J57" s="82">
        <v>0</v>
      </c>
      <c r="K57" s="82">
        <v>0</v>
      </c>
      <c r="L57" s="82">
        <v>0</v>
      </c>
      <c r="M57" s="70">
        <v>0</v>
      </c>
      <c r="N57" s="70">
        <v>15</v>
      </c>
      <c r="O57" s="70">
        <v>15</v>
      </c>
      <c r="P57" s="70">
        <v>15</v>
      </c>
      <c r="Q57" s="70">
        <v>12</v>
      </c>
      <c r="R57" s="70">
        <v>12</v>
      </c>
      <c r="S57" s="70">
        <v>12</v>
      </c>
      <c r="T57" s="70">
        <v>12</v>
      </c>
      <c r="U57" s="70">
        <v>12</v>
      </c>
      <c r="V57" s="70">
        <v>12</v>
      </c>
      <c r="W57" s="70">
        <v>12</v>
      </c>
      <c r="X57" s="70">
        <v>12</v>
      </c>
      <c r="Y57" s="70">
        <v>12</v>
      </c>
      <c r="Z57" s="70">
        <v>17</v>
      </c>
      <c r="AA57" s="82">
        <v>18</v>
      </c>
      <c r="AB57" s="82">
        <v>18</v>
      </c>
      <c r="AC57" s="82">
        <v>18</v>
      </c>
      <c r="AD57" s="82">
        <v>18</v>
      </c>
      <c r="AE57" s="82">
        <v>8</v>
      </c>
      <c r="AF57" s="82">
        <v>8</v>
      </c>
      <c r="AG57" s="81"/>
      <c r="AH57" s="52">
        <f t="shared" si="2"/>
        <v>22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65</v>
      </c>
      <c r="C58" s="82">
        <v>60</v>
      </c>
      <c r="D58" s="82">
        <v>66</v>
      </c>
      <c r="E58" s="82">
        <v>71.3</v>
      </c>
      <c r="F58" s="82">
        <v>70</v>
      </c>
      <c r="G58" s="82">
        <v>70</v>
      </c>
      <c r="H58" s="82">
        <v>70</v>
      </c>
      <c r="I58" s="82">
        <v>73</v>
      </c>
      <c r="J58" s="82">
        <v>73</v>
      </c>
      <c r="K58" s="82">
        <v>73</v>
      </c>
      <c r="L58" s="82">
        <v>64</v>
      </c>
      <c r="M58" s="49">
        <v>70</v>
      </c>
      <c r="N58" s="49">
        <v>75</v>
      </c>
      <c r="O58" s="49">
        <v>76.599999999999994</v>
      </c>
      <c r="P58" s="49">
        <v>79.7</v>
      </c>
      <c r="Q58" s="49">
        <v>85</v>
      </c>
      <c r="R58" s="49">
        <v>60</v>
      </c>
      <c r="S58" s="49">
        <v>82</v>
      </c>
      <c r="T58" s="49">
        <v>73.099999999999994</v>
      </c>
      <c r="U58" s="49">
        <v>63.6</v>
      </c>
      <c r="V58" s="49">
        <v>60.6</v>
      </c>
      <c r="W58" s="49">
        <v>67.2</v>
      </c>
      <c r="X58" s="49">
        <v>64.400000000000006</v>
      </c>
      <c r="Y58" s="49">
        <v>67.400000000000006</v>
      </c>
      <c r="Z58" s="49">
        <v>65.8</v>
      </c>
      <c r="AA58" s="49">
        <v>67.7</v>
      </c>
      <c r="AB58" s="49">
        <v>74.2</v>
      </c>
      <c r="AC58" s="49">
        <v>73.8</v>
      </c>
      <c r="AD58" s="49">
        <v>78.099999999999994</v>
      </c>
      <c r="AE58" s="49">
        <v>81.900000000000006</v>
      </c>
      <c r="AF58" s="49">
        <v>81</v>
      </c>
      <c r="AG58" s="81"/>
      <c r="AH58" s="52">
        <f t="shared" si="2"/>
        <v>85</v>
      </c>
      <c r="AI58" s="53">
        <f t="shared" si="3"/>
        <v>60</v>
      </c>
      <c r="AK58" s="54"/>
    </row>
    <row r="59" spans="1:37" x14ac:dyDescent="0.25">
      <c r="A59" s="58" t="s">
        <v>60</v>
      </c>
      <c r="B59" s="70">
        <v>9</v>
      </c>
      <c r="C59" s="70">
        <v>8</v>
      </c>
      <c r="D59" s="70">
        <v>8</v>
      </c>
      <c r="E59" s="70">
        <v>8</v>
      </c>
      <c r="F59" s="70">
        <v>8</v>
      </c>
      <c r="G59" s="70">
        <v>8</v>
      </c>
      <c r="H59" s="70">
        <v>8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83">
        <v>9</v>
      </c>
      <c r="O59" s="83">
        <v>9</v>
      </c>
      <c r="P59" s="83">
        <v>9</v>
      </c>
      <c r="Q59" s="83">
        <v>9</v>
      </c>
      <c r="R59" s="83">
        <v>9</v>
      </c>
      <c r="S59" s="83">
        <v>9</v>
      </c>
      <c r="T59" s="83">
        <v>9</v>
      </c>
      <c r="U59" s="83">
        <v>9</v>
      </c>
      <c r="V59" s="83">
        <v>9</v>
      </c>
      <c r="W59" s="83">
        <v>9</v>
      </c>
      <c r="X59" s="83">
        <v>9</v>
      </c>
      <c r="Y59" s="83">
        <v>9</v>
      </c>
      <c r="Z59" s="83">
        <v>9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9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  <c r="AC61" s="83">
        <v>0</v>
      </c>
      <c r="AD61" s="83">
        <v>0</v>
      </c>
      <c r="AE61" s="83">
        <v>0</v>
      </c>
      <c r="AF61" s="83">
        <v>0</v>
      </c>
      <c r="AG61" s="81"/>
      <c r="AH61" s="52">
        <f t="shared" si="2"/>
        <v>9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3">
        <v>0</v>
      </c>
      <c r="AD62" s="83">
        <v>0</v>
      </c>
      <c r="AE62" s="83">
        <v>0</v>
      </c>
      <c r="AF62" s="83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3">
        <v>0</v>
      </c>
      <c r="AD63" s="83">
        <v>0</v>
      </c>
      <c r="AE63" s="83">
        <v>0</v>
      </c>
      <c r="AF63" s="83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3">
        <v>0</v>
      </c>
      <c r="AD64" s="83">
        <v>0</v>
      </c>
      <c r="AE64" s="83">
        <v>0</v>
      </c>
      <c r="AF64" s="83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305</v>
      </c>
      <c r="C65" s="69">
        <f t="shared" ref="C65:AF65" si="8">SUM(C54:C64)</f>
        <v>287</v>
      </c>
      <c r="D65" s="69">
        <f t="shared" si="8"/>
        <v>275.8</v>
      </c>
      <c r="E65" s="69">
        <f t="shared" si="8"/>
        <v>356.3</v>
      </c>
      <c r="F65" s="69">
        <f t="shared" si="8"/>
        <v>301</v>
      </c>
      <c r="G65" s="69">
        <f t="shared" si="8"/>
        <v>340</v>
      </c>
      <c r="H65" s="69">
        <f t="shared" si="8"/>
        <v>313.5</v>
      </c>
      <c r="I65" s="69">
        <f t="shared" si="8"/>
        <v>336</v>
      </c>
      <c r="J65" s="69">
        <f t="shared" si="8"/>
        <v>287</v>
      </c>
      <c r="K65" s="69">
        <f t="shared" si="8"/>
        <v>287</v>
      </c>
      <c r="L65" s="69">
        <f t="shared" si="8"/>
        <v>323.10000000000002</v>
      </c>
      <c r="M65" s="69">
        <f t="shared" si="8"/>
        <v>398</v>
      </c>
      <c r="N65" s="69">
        <f t="shared" si="8"/>
        <v>394.1</v>
      </c>
      <c r="O65" s="69">
        <f t="shared" si="8"/>
        <v>410.79999999999995</v>
      </c>
      <c r="P65" s="69">
        <f t="shared" si="8"/>
        <v>400.09999999999997</v>
      </c>
      <c r="Q65" s="69">
        <f t="shared" si="8"/>
        <v>423</v>
      </c>
      <c r="R65" s="69">
        <f t="shared" si="8"/>
        <v>430.52</v>
      </c>
      <c r="S65" s="69">
        <f t="shared" si="8"/>
        <v>423.22</v>
      </c>
      <c r="T65" s="69">
        <f t="shared" si="8"/>
        <v>397.29999999999995</v>
      </c>
      <c r="U65" s="69">
        <f t="shared" si="8"/>
        <v>321.61</v>
      </c>
      <c r="V65" s="69">
        <f t="shared" si="8"/>
        <v>336.52000000000004</v>
      </c>
      <c r="W65" s="69">
        <f t="shared" si="8"/>
        <v>295.12</v>
      </c>
      <c r="X65" s="69">
        <f t="shared" si="8"/>
        <v>336.01</v>
      </c>
      <c r="Y65" s="69">
        <f t="shared" si="8"/>
        <v>412.4</v>
      </c>
      <c r="Z65" s="69">
        <f t="shared" si="8"/>
        <v>441.42</v>
      </c>
      <c r="AA65" s="69">
        <f t="shared" si="8"/>
        <v>490.7</v>
      </c>
      <c r="AB65" s="69">
        <f t="shared" si="8"/>
        <v>462.91</v>
      </c>
      <c r="AC65" s="69">
        <f t="shared" si="8"/>
        <v>432.6</v>
      </c>
      <c r="AD65" s="69">
        <f t="shared" si="8"/>
        <v>374.4</v>
      </c>
      <c r="AE65" s="69">
        <f t="shared" si="8"/>
        <v>306.10000000000002</v>
      </c>
      <c r="AF65" s="69">
        <f t="shared" si="8"/>
        <v>293.3</v>
      </c>
      <c r="AG65" s="74">
        <f>SUM(AG54:AG64)</f>
        <v>0</v>
      </c>
      <c r="AH65" s="52">
        <f t="shared" si="2"/>
        <v>490.7</v>
      </c>
      <c r="AI65" s="53">
        <f t="shared" si="3"/>
        <v>275.8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1191.7399999999998</v>
      </c>
      <c r="C71" s="91">
        <f t="shared" si="10"/>
        <v>1153.7399999999998</v>
      </c>
      <c r="D71" s="91">
        <f t="shared" si="10"/>
        <v>1147.74</v>
      </c>
      <c r="E71" s="91">
        <f t="shared" si="10"/>
        <v>1130.94</v>
      </c>
      <c r="F71" s="91">
        <f t="shared" si="10"/>
        <v>1089.04</v>
      </c>
      <c r="G71" s="91">
        <f t="shared" si="10"/>
        <v>1130.1399999999999</v>
      </c>
      <c r="H71" s="91">
        <f t="shared" si="10"/>
        <v>1103.54</v>
      </c>
      <c r="I71" s="91">
        <f t="shared" si="10"/>
        <v>1129.44</v>
      </c>
      <c r="J71" s="91">
        <f t="shared" si="10"/>
        <v>1166.1399999999999</v>
      </c>
      <c r="K71" s="91">
        <f t="shared" si="10"/>
        <v>1167.24</v>
      </c>
      <c r="L71" s="91">
        <f t="shared" si="10"/>
        <v>1218.74</v>
      </c>
      <c r="M71" s="91">
        <f t="shared" si="10"/>
        <v>1290.1399999999999</v>
      </c>
      <c r="N71" s="91">
        <f t="shared" si="10"/>
        <v>1318.94</v>
      </c>
      <c r="O71" s="91">
        <f t="shared" si="10"/>
        <v>1322.7399999999998</v>
      </c>
      <c r="P71" s="91">
        <f t="shared" si="10"/>
        <v>1314.44</v>
      </c>
      <c r="Q71" s="91">
        <f t="shared" si="10"/>
        <v>1337.34</v>
      </c>
      <c r="R71" s="91">
        <f t="shared" si="10"/>
        <v>1361.1599999999999</v>
      </c>
      <c r="S71" s="91">
        <f t="shared" si="10"/>
        <v>1360.3600000000001</v>
      </c>
      <c r="T71" s="91">
        <f t="shared" si="10"/>
        <v>1263.94</v>
      </c>
      <c r="U71" s="91">
        <f t="shared" si="10"/>
        <v>1266.3500000000001</v>
      </c>
      <c r="V71" s="91">
        <f t="shared" si="10"/>
        <v>1241.06</v>
      </c>
      <c r="W71" s="91">
        <f t="shared" si="10"/>
        <v>1179.1599999999999</v>
      </c>
      <c r="X71" s="91">
        <f t="shared" si="10"/>
        <v>1228.05</v>
      </c>
      <c r="Y71" s="91">
        <f t="shared" si="10"/>
        <v>1304.44</v>
      </c>
      <c r="Z71" s="91">
        <f t="shared" si="10"/>
        <v>1333.46</v>
      </c>
      <c r="AA71" s="91">
        <f t="shared" si="10"/>
        <v>1404.7399999999998</v>
      </c>
      <c r="AB71" s="91">
        <f t="shared" si="10"/>
        <v>1367.0500000000002</v>
      </c>
      <c r="AC71" s="91">
        <f t="shared" si="10"/>
        <v>1345.84</v>
      </c>
      <c r="AD71" s="91">
        <f t="shared" si="10"/>
        <v>1288.1399999999999</v>
      </c>
      <c r="AE71" s="91">
        <f t="shared" si="10"/>
        <v>1214.74</v>
      </c>
      <c r="AF71" s="91">
        <f t="shared" si="10"/>
        <v>1200.9399999999998</v>
      </c>
      <c r="AG71" s="74">
        <f t="shared" si="10"/>
        <v>1938.71</v>
      </c>
      <c r="AH71" s="52">
        <f t="shared" si="2"/>
        <v>1404.7399999999998</v>
      </c>
      <c r="AI71" s="53">
        <f t="shared" si="3"/>
        <v>1089.04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50.05</v>
      </c>
      <c r="C78" s="94">
        <v>50.045000000000002</v>
      </c>
      <c r="D78" s="94">
        <v>50.066000000000003</v>
      </c>
      <c r="E78" s="94">
        <v>50.03</v>
      </c>
      <c r="F78" s="94">
        <v>49.985300000000002</v>
      </c>
      <c r="G78" s="94">
        <v>49.985300000000002</v>
      </c>
      <c r="H78" s="94">
        <v>50.076999999999998</v>
      </c>
      <c r="I78" s="94">
        <v>50</v>
      </c>
      <c r="J78" s="94">
        <v>50.02</v>
      </c>
      <c r="K78" s="94">
        <v>50.030999999999999</v>
      </c>
      <c r="L78" s="94">
        <v>50.101999999999997</v>
      </c>
      <c r="M78" s="94">
        <v>50.012999999999998</v>
      </c>
      <c r="N78" s="94">
        <v>49.94</v>
      </c>
      <c r="O78" s="94">
        <v>50.042000000000002</v>
      </c>
      <c r="P78" s="94">
        <v>50.027999999999999</v>
      </c>
      <c r="Q78" s="95">
        <v>50.042999999999999</v>
      </c>
      <c r="R78" s="94">
        <v>50.08</v>
      </c>
      <c r="S78" s="94">
        <v>49.962000000000003</v>
      </c>
      <c r="T78" s="94">
        <v>49.972000000000001</v>
      </c>
      <c r="U78" s="94">
        <v>49.993000000000002</v>
      </c>
      <c r="V78" s="94">
        <v>49.978999999999999</v>
      </c>
      <c r="W78" s="94">
        <v>49.905999999999999</v>
      </c>
      <c r="X78" s="94">
        <v>50.075000000000003</v>
      </c>
      <c r="Y78" s="94">
        <v>50.055999999999997</v>
      </c>
      <c r="Z78" s="94">
        <v>50.015000000000001</v>
      </c>
      <c r="AA78" s="94">
        <v>50.02</v>
      </c>
      <c r="AB78" s="94">
        <v>49.960999999999999</v>
      </c>
      <c r="AC78" s="94">
        <v>49.99</v>
      </c>
      <c r="AD78" s="94">
        <v>50.054000000000002</v>
      </c>
      <c r="AE78" s="94">
        <v>50.048999999999999</v>
      </c>
      <c r="AF78" s="96">
        <v>50.054000000000002</v>
      </c>
      <c r="AG78" s="97"/>
      <c r="AH78" s="52">
        <f t="shared" si="2"/>
        <v>50.101999999999997</v>
      </c>
      <c r="AI78" s="53">
        <f t="shared" si="3"/>
        <v>49.905999999999999</v>
      </c>
    </row>
    <row r="79" spans="1:37" x14ac:dyDescent="0.25">
      <c r="A79" s="98" t="s">
        <v>80</v>
      </c>
      <c r="B79" s="70">
        <v>127</v>
      </c>
      <c r="C79" s="70">
        <v>129</v>
      </c>
      <c r="D79" s="70">
        <v>127.6</v>
      </c>
      <c r="E79" s="70">
        <v>127.6</v>
      </c>
      <c r="F79" s="70">
        <v>127.3</v>
      </c>
      <c r="G79" s="70">
        <v>127.3</v>
      </c>
      <c r="H79" s="70">
        <v>127</v>
      </c>
      <c r="I79" s="70">
        <v>126.8</v>
      </c>
      <c r="J79" s="70">
        <v>125</v>
      </c>
      <c r="K79" s="70">
        <v>124.7</v>
      </c>
      <c r="L79" s="70">
        <v>125.3</v>
      </c>
      <c r="M79" s="70">
        <v>123.3</v>
      </c>
      <c r="N79" s="70">
        <v>124.4</v>
      </c>
      <c r="O79" s="70">
        <v>123.2</v>
      </c>
      <c r="P79" s="70">
        <v>124.9</v>
      </c>
      <c r="Q79" s="99">
        <v>123.7</v>
      </c>
      <c r="R79" s="99">
        <v>124</v>
      </c>
      <c r="S79" s="99">
        <v>124.3</v>
      </c>
      <c r="T79" s="99">
        <v>125</v>
      </c>
      <c r="U79" s="99">
        <v>127</v>
      </c>
      <c r="V79" s="99">
        <v>126</v>
      </c>
      <c r="W79" s="99">
        <v>126</v>
      </c>
      <c r="X79" s="99">
        <v>126.5</v>
      </c>
      <c r="Y79" s="99">
        <v>125.5</v>
      </c>
      <c r="Z79" s="99">
        <v>126.6</v>
      </c>
      <c r="AA79" s="70">
        <v>126.8</v>
      </c>
      <c r="AB79" s="70" t="s">
        <v>261</v>
      </c>
      <c r="AC79" s="70">
        <v>125</v>
      </c>
      <c r="AD79" s="70">
        <v>126.6</v>
      </c>
      <c r="AE79" s="70">
        <v>127.8</v>
      </c>
      <c r="AF79" s="100">
        <v>128.1</v>
      </c>
      <c r="AG79" s="101"/>
      <c r="AH79" s="52">
        <f t="shared" si="2"/>
        <v>129</v>
      </c>
      <c r="AI79" s="53">
        <f t="shared" si="3"/>
        <v>123.2</v>
      </c>
    </row>
    <row r="80" spans="1:37" x14ac:dyDescent="0.25">
      <c r="A80" s="98" t="s">
        <v>81</v>
      </c>
      <c r="B80" s="70">
        <v>130</v>
      </c>
      <c r="C80" s="70">
        <v>131</v>
      </c>
      <c r="D80" s="70">
        <v>130.6</v>
      </c>
      <c r="E80" s="70">
        <v>130.69999999999999</v>
      </c>
      <c r="F80" s="70">
        <v>129.9</v>
      </c>
      <c r="G80" s="70">
        <v>129.9</v>
      </c>
      <c r="H80" s="70">
        <v>129</v>
      </c>
      <c r="I80" s="70">
        <v>128.6</v>
      </c>
      <c r="J80" s="70">
        <v>128</v>
      </c>
      <c r="K80" s="70">
        <v>127</v>
      </c>
      <c r="L80" s="70">
        <v>127.8</v>
      </c>
      <c r="M80" s="70">
        <v>126.4</v>
      </c>
      <c r="N80" s="70">
        <v>127.1</v>
      </c>
      <c r="O80" s="70">
        <v>126</v>
      </c>
      <c r="P80" s="70">
        <v>127.3</v>
      </c>
      <c r="Q80" s="99">
        <v>126.7</v>
      </c>
      <c r="R80" s="99">
        <v>127</v>
      </c>
      <c r="S80" s="99">
        <v>127.1</v>
      </c>
      <c r="T80" s="99">
        <v>127.5</v>
      </c>
      <c r="U80" s="99">
        <v>129.6</v>
      </c>
      <c r="V80" s="99">
        <v>128.9</v>
      </c>
      <c r="W80" s="99">
        <v>128.9</v>
      </c>
      <c r="X80" s="99">
        <v>129.1</v>
      </c>
      <c r="Y80" s="99">
        <v>128.4</v>
      </c>
      <c r="Z80" s="99">
        <v>129.5</v>
      </c>
      <c r="AA80" s="70">
        <v>126.1</v>
      </c>
      <c r="AB80" s="70">
        <v>128.80000000000001</v>
      </c>
      <c r="AC80" s="70">
        <v>128.30000000000001</v>
      </c>
      <c r="AD80" s="70">
        <v>129.6</v>
      </c>
      <c r="AE80" s="70">
        <v>130.9</v>
      </c>
      <c r="AF80" s="100">
        <v>131.19999999999999</v>
      </c>
      <c r="AG80" s="101"/>
      <c r="AH80" s="52">
        <f t="shared" si="2"/>
        <v>131.19999999999999</v>
      </c>
      <c r="AI80" s="53">
        <f t="shared" si="3"/>
        <v>126</v>
      </c>
    </row>
    <row r="81" spans="1:37" x14ac:dyDescent="0.25">
      <c r="A81" s="98" t="s">
        <v>82</v>
      </c>
      <c r="B81" s="70">
        <v>130</v>
      </c>
      <c r="C81" s="70">
        <v>129</v>
      </c>
      <c r="D81" s="70">
        <v>129.5</v>
      </c>
      <c r="E81" s="70">
        <v>127.6</v>
      </c>
      <c r="F81" s="70">
        <v>129</v>
      </c>
      <c r="G81" s="70">
        <v>129</v>
      </c>
      <c r="H81" s="70">
        <v>129.19999999999999</v>
      </c>
      <c r="I81" s="70">
        <v>128.30000000000001</v>
      </c>
      <c r="J81" s="70">
        <v>128</v>
      </c>
      <c r="K81" s="70">
        <v>124.1</v>
      </c>
      <c r="L81" s="70">
        <v>128.80000000000001</v>
      </c>
      <c r="M81" s="70">
        <v>126</v>
      </c>
      <c r="N81" s="70">
        <v>126.3</v>
      </c>
      <c r="O81" s="70">
        <v>124.5</v>
      </c>
      <c r="P81" s="70">
        <v>126</v>
      </c>
      <c r="Q81" s="70">
        <v>126.5</v>
      </c>
      <c r="R81" s="70">
        <v>127.2</v>
      </c>
      <c r="S81" s="70">
        <v>126.1</v>
      </c>
      <c r="T81" s="99">
        <v>127.2</v>
      </c>
      <c r="U81" s="99">
        <v>130.19999999999999</v>
      </c>
      <c r="V81" s="99">
        <v>129.4</v>
      </c>
      <c r="W81" s="99">
        <v>129.4</v>
      </c>
      <c r="X81" s="99">
        <v>130.4</v>
      </c>
      <c r="Y81" s="99">
        <v>129.4</v>
      </c>
      <c r="Z81" s="99">
        <v>127.5</v>
      </c>
      <c r="AA81" s="70">
        <v>130.6</v>
      </c>
      <c r="AB81" s="70">
        <v>126.1</v>
      </c>
      <c r="AC81" s="70">
        <v>126</v>
      </c>
      <c r="AD81" s="70">
        <v>127.5</v>
      </c>
      <c r="AE81" s="70">
        <v>127.9</v>
      </c>
      <c r="AF81" s="100">
        <v>127.9</v>
      </c>
      <c r="AG81" s="101"/>
      <c r="AH81" s="52">
        <f t="shared" si="2"/>
        <v>130.6</v>
      </c>
      <c r="AI81" s="53">
        <f t="shared" si="3"/>
        <v>124.1</v>
      </c>
    </row>
    <row r="82" spans="1:37" x14ac:dyDescent="0.25">
      <c r="A82" s="102" t="s">
        <v>83</v>
      </c>
      <c r="B82" s="70">
        <v>133</v>
      </c>
      <c r="C82" s="70">
        <v>133</v>
      </c>
      <c r="D82" s="70">
        <v>134.1</v>
      </c>
      <c r="E82" s="70">
        <v>132</v>
      </c>
      <c r="F82" s="70">
        <v>134.19999999999999</v>
      </c>
      <c r="G82" s="70">
        <v>134.19999999999999</v>
      </c>
      <c r="H82" s="70">
        <v>131.5</v>
      </c>
      <c r="I82" s="70">
        <v>130.19999999999999</v>
      </c>
      <c r="J82" s="70">
        <v>130</v>
      </c>
      <c r="K82" s="70">
        <v>125.3</v>
      </c>
      <c r="L82" s="70">
        <v>130.6</v>
      </c>
      <c r="M82" s="70">
        <v>128.5</v>
      </c>
      <c r="N82" s="70">
        <v>127.4</v>
      </c>
      <c r="O82" s="70">
        <v>126.7</v>
      </c>
      <c r="P82" s="70">
        <v>127.9</v>
      </c>
      <c r="Q82" s="70">
        <v>128.19999999999999</v>
      </c>
      <c r="R82" s="70">
        <v>128.19999999999999</v>
      </c>
      <c r="S82" s="70">
        <v>127.7</v>
      </c>
      <c r="T82" s="99">
        <v>129.19999999999999</v>
      </c>
      <c r="U82" s="99">
        <v>133.19999999999999</v>
      </c>
      <c r="V82" s="99">
        <v>132.9</v>
      </c>
      <c r="W82" s="99">
        <v>132.9</v>
      </c>
      <c r="X82" s="99">
        <v>133.80000000000001</v>
      </c>
      <c r="Y82" s="99">
        <v>132.9</v>
      </c>
      <c r="Z82" s="99">
        <v>131.1</v>
      </c>
      <c r="AA82" s="70">
        <v>130.69999999999999</v>
      </c>
      <c r="AB82" s="70">
        <v>130.4</v>
      </c>
      <c r="AC82" s="70">
        <v>130.5</v>
      </c>
      <c r="AD82" s="70">
        <v>132.4</v>
      </c>
      <c r="AE82" s="70">
        <v>131.1</v>
      </c>
      <c r="AF82" s="100">
        <v>132.19999999999999</v>
      </c>
      <c r="AG82" s="101"/>
      <c r="AH82" s="52">
        <f t="shared" si="2"/>
        <v>134.19999999999999</v>
      </c>
      <c r="AI82" s="53">
        <f t="shared" si="3"/>
        <v>125.3</v>
      </c>
    </row>
    <row r="83" spans="1:37" x14ac:dyDescent="0.25">
      <c r="A83" s="102" t="s">
        <v>84</v>
      </c>
      <c r="B83" s="103">
        <v>130</v>
      </c>
      <c r="C83" s="103">
        <v>134</v>
      </c>
      <c r="D83" s="103">
        <v>131.69999999999999</v>
      </c>
      <c r="E83" s="103">
        <v>131.1</v>
      </c>
      <c r="F83" s="103">
        <v>132.6</v>
      </c>
      <c r="G83" s="103">
        <v>132.6</v>
      </c>
      <c r="H83" s="103">
        <v>134.19999999999999</v>
      </c>
      <c r="I83" s="103">
        <v>134</v>
      </c>
      <c r="J83" s="103">
        <v>134</v>
      </c>
      <c r="K83" s="103">
        <v>134.1</v>
      </c>
      <c r="L83" s="103">
        <v>132.6</v>
      </c>
      <c r="M83" s="103">
        <v>132.80000000000001</v>
      </c>
      <c r="N83" s="103">
        <v>131.30000000000001</v>
      </c>
      <c r="O83" s="103">
        <v>132.9</v>
      </c>
      <c r="P83" s="103">
        <v>134.80000000000001</v>
      </c>
      <c r="Q83" s="103">
        <v>131</v>
      </c>
      <c r="R83" s="103">
        <v>131.6</v>
      </c>
      <c r="S83" s="103">
        <v>130.80000000000001</v>
      </c>
      <c r="T83" s="99">
        <v>135.9</v>
      </c>
      <c r="U83" s="99">
        <v>133</v>
      </c>
      <c r="V83" s="99">
        <v>132</v>
      </c>
      <c r="W83" s="99">
        <v>132</v>
      </c>
      <c r="X83" s="99">
        <v>132.6</v>
      </c>
      <c r="Y83" s="99">
        <v>131.30000000000001</v>
      </c>
      <c r="Z83" s="99">
        <v>137.1</v>
      </c>
      <c r="AA83" s="103">
        <v>136.1</v>
      </c>
      <c r="AB83" s="103">
        <v>134.1</v>
      </c>
      <c r="AC83" s="103">
        <v>131</v>
      </c>
      <c r="AD83" s="103">
        <v>135</v>
      </c>
      <c r="AE83" s="103">
        <v>132.4</v>
      </c>
      <c r="AF83" s="104">
        <v>134.5</v>
      </c>
      <c r="AG83" s="105"/>
      <c r="AH83" s="52">
        <f t="shared" si="2"/>
        <v>137.1</v>
      </c>
      <c r="AI83" s="53">
        <f t="shared" si="3"/>
        <v>130</v>
      </c>
    </row>
    <row r="84" spans="1:37" x14ac:dyDescent="0.25">
      <c r="A84" s="98" t="s">
        <v>85</v>
      </c>
      <c r="B84" s="70">
        <v>132</v>
      </c>
      <c r="C84" s="70">
        <v>136</v>
      </c>
      <c r="D84" s="70">
        <v>132.80000000000001</v>
      </c>
      <c r="E84" s="70">
        <v>132.1</v>
      </c>
      <c r="F84" s="70">
        <v>134.69999999999999</v>
      </c>
      <c r="G84" s="70">
        <v>134.69999999999999</v>
      </c>
      <c r="H84" s="70">
        <v>136.80000000000001</v>
      </c>
      <c r="I84" s="70">
        <v>136</v>
      </c>
      <c r="J84" s="70">
        <v>132</v>
      </c>
      <c r="K84" s="70">
        <v>131.5</v>
      </c>
      <c r="L84" s="70">
        <v>134.5</v>
      </c>
      <c r="M84" s="70">
        <v>131.1</v>
      </c>
      <c r="N84" s="70">
        <v>137.1</v>
      </c>
      <c r="O84" s="70">
        <v>131.69999999999999</v>
      </c>
      <c r="P84" s="70">
        <v>129.6</v>
      </c>
      <c r="Q84" s="70">
        <v>130.9</v>
      </c>
      <c r="R84" s="70">
        <v>127.8</v>
      </c>
      <c r="S84" s="70">
        <v>130.9</v>
      </c>
      <c r="T84" s="99">
        <v>129.5</v>
      </c>
      <c r="U84" s="99">
        <v>128.4</v>
      </c>
      <c r="V84" s="99">
        <v>124.4</v>
      </c>
      <c r="W84" s="99">
        <v>124.4</v>
      </c>
      <c r="X84" s="99">
        <v>128.69999999999999</v>
      </c>
      <c r="Y84" s="99">
        <v>132.69999999999999</v>
      </c>
      <c r="Z84" s="99">
        <v>124.8</v>
      </c>
      <c r="AA84" s="70">
        <v>139</v>
      </c>
      <c r="AB84" s="70">
        <v>133.30000000000001</v>
      </c>
      <c r="AC84" s="70">
        <v>131.19999999999999</v>
      </c>
      <c r="AD84" s="70">
        <v>130.9</v>
      </c>
      <c r="AE84" s="70">
        <v>128.69999999999999</v>
      </c>
      <c r="AF84" s="100">
        <v>132.30000000000001</v>
      </c>
      <c r="AG84" s="101"/>
      <c r="AH84" s="52">
        <f>MAX(B84:AF84)</f>
        <v>139</v>
      </c>
      <c r="AI84" s="53">
        <f>MIN(B84:AF84)</f>
        <v>124.4</v>
      </c>
    </row>
    <row r="85" spans="1:37" ht="15.75" thickBot="1" x14ac:dyDescent="0.3">
      <c r="A85" s="98" t="s">
        <v>86</v>
      </c>
      <c r="B85" s="106">
        <v>66.400000000000006</v>
      </c>
      <c r="C85" s="106">
        <v>67</v>
      </c>
      <c r="D85" s="106">
        <v>66.2</v>
      </c>
      <c r="E85" s="106">
        <v>66.400000000000006</v>
      </c>
      <c r="F85" s="106">
        <v>65.599999999999994</v>
      </c>
      <c r="G85" s="106">
        <v>65.599999999999994</v>
      </c>
      <c r="H85" s="106">
        <v>65.3</v>
      </c>
      <c r="I85" s="106">
        <v>65.599999999999994</v>
      </c>
      <c r="J85" s="106">
        <v>64.400000000000006</v>
      </c>
      <c r="K85" s="106">
        <v>64.5</v>
      </c>
      <c r="L85" s="106">
        <v>65.400000000000006</v>
      </c>
      <c r="M85" s="106">
        <v>64.599999999999994</v>
      </c>
      <c r="N85" s="106">
        <v>65</v>
      </c>
      <c r="O85" s="106">
        <v>65</v>
      </c>
      <c r="P85" s="106">
        <v>65</v>
      </c>
      <c r="Q85" s="106" t="s">
        <v>248</v>
      </c>
      <c r="R85" s="106">
        <v>64.099999999999994</v>
      </c>
      <c r="S85" s="106">
        <v>64.099999999999994</v>
      </c>
      <c r="T85" s="106">
        <v>65.900000000000006</v>
      </c>
      <c r="U85" s="106">
        <v>65.7</v>
      </c>
      <c r="V85" s="106">
        <v>65.599999999999994</v>
      </c>
      <c r="W85" s="106">
        <v>65.599999999999994</v>
      </c>
      <c r="X85" s="106">
        <v>65.599999999999994</v>
      </c>
      <c r="Y85" s="106">
        <v>65.8</v>
      </c>
      <c r="Z85" s="106">
        <v>65.7</v>
      </c>
      <c r="AA85" s="106">
        <v>66.099999999999994</v>
      </c>
      <c r="AB85" s="106">
        <v>65.7</v>
      </c>
      <c r="AC85" s="106">
        <v>65.5</v>
      </c>
      <c r="AD85" s="106">
        <v>65.7</v>
      </c>
      <c r="AE85" s="106">
        <v>66.400000000000006</v>
      </c>
      <c r="AF85" s="107">
        <v>66.599999999999994</v>
      </c>
      <c r="AG85" s="108"/>
      <c r="AH85" s="52">
        <f>MAX(B85:AF85)</f>
        <v>67</v>
      </c>
      <c r="AI85" s="53">
        <f>MIN(B85:AF85)</f>
        <v>64.099999999999994</v>
      </c>
    </row>
    <row r="86" spans="1:37" x14ac:dyDescent="0.25">
      <c r="A86" s="109" t="s">
        <v>87</v>
      </c>
      <c r="B86" s="110">
        <f t="shared" ref="B86:AF86" si="19">SUMIF(B54:B63,"&gt;0")</f>
        <v>305</v>
      </c>
      <c r="C86" s="110">
        <f t="shared" si="19"/>
        <v>287</v>
      </c>
      <c r="D86" s="110">
        <f t="shared" si="19"/>
        <v>275.8</v>
      </c>
      <c r="E86" s="110">
        <f t="shared" si="19"/>
        <v>356.3</v>
      </c>
      <c r="F86" s="110">
        <f t="shared" si="19"/>
        <v>301</v>
      </c>
      <c r="G86" s="110">
        <f t="shared" si="19"/>
        <v>340</v>
      </c>
      <c r="H86" s="110">
        <f t="shared" si="19"/>
        <v>313.5</v>
      </c>
      <c r="I86" s="110">
        <f t="shared" si="19"/>
        <v>336</v>
      </c>
      <c r="J86" s="110">
        <f t="shared" si="19"/>
        <v>287</v>
      </c>
      <c r="K86" s="110">
        <f t="shared" si="19"/>
        <v>287</v>
      </c>
      <c r="L86" s="110">
        <f t="shared" si="19"/>
        <v>323.10000000000002</v>
      </c>
      <c r="M86" s="110">
        <f t="shared" si="19"/>
        <v>398</v>
      </c>
      <c r="N86" s="110">
        <f t="shared" si="19"/>
        <v>394.1</v>
      </c>
      <c r="O86" s="110">
        <f t="shared" si="19"/>
        <v>410.79999999999995</v>
      </c>
      <c r="P86" s="110">
        <f t="shared" si="19"/>
        <v>400.09999999999997</v>
      </c>
      <c r="Q86" s="110">
        <f t="shared" si="19"/>
        <v>423</v>
      </c>
      <c r="R86" s="110">
        <f t="shared" si="19"/>
        <v>430.52</v>
      </c>
      <c r="S86" s="110">
        <f t="shared" si="19"/>
        <v>423.22</v>
      </c>
      <c r="T86" s="110">
        <f t="shared" si="19"/>
        <v>397.29999999999995</v>
      </c>
      <c r="U86" s="110">
        <f t="shared" si="19"/>
        <v>321.61</v>
      </c>
      <c r="V86" s="110">
        <f t="shared" si="19"/>
        <v>336.52000000000004</v>
      </c>
      <c r="W86" s="110">
        <f t="shared" si="19"/>
        <v>295.12</v>
      </c>
      <c r="X86" s="110">
        <f t="shared" si="19"/>
        <v>336.01</v>
      </c>
      <c r="Y86" s="110">
        <f t="shared" si="19"/>
        <v>412.4</v>
      </c>
      <c r="Z86" s="110">
        <f t="shared" si="19"/>
        <v>441.42</v>
      </c>
      <c r="AA86" s="110">
        <f t="shared" si="19"/>
        <v>490.7</v>
      </c>
      <c r="AB86" s="110">
        <f t="shared" si="19"/>
        <v>462.91</v>
      </c>
      <c r="AC86" s="110">
        <f t="shared" si="19"/>
        <v>432.6</v>
      </c>
      <c r="AD86" s="110">
        <f t="shared" si="19"/>
        <v>374.4</v>
      </c>
      <c r="AE86" s="110">
        <f t="shared" si="19"/>
        <v>306.10000000000002</v>
      </c>
      <c r="AF86" s="110">
        <f t="shared" si="19"/>
        <v>293.3</v>
      </c>
      <c r="AG86" s="111"/>
      <c r="AH86" s="52">
        <f>MAX(B86:AF86)</f>
        <v>490.7</v>
      </c>
      <c r="AI86" s="53">
        <f>MIN(B86:AF86)</f>
        <v>275.8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133.83999999999997</v>
      </c>
      <c r="C88" s="69">
        <f t="shared" ref="C88:AF88" si="20">SUM(C11:C12,C14,C18,C20:C21,C39,C41:C42,C44,C46,C89:C92,C96,C102,C108,C117,C119,C130,C136,C138,C139,C146,C148,C150,C154:C155,C158:C159,C164:C165,C170:C171,C173:C175,C183,C188)</f>
        <v>131.03999999999996</v>
      </c>
      <c r="D88" s="69">
        <f t="shared" si="20"/>
        <v>104.74000000000004</v>
      </c>
      <c r="E88" s="69">
        <f t="shared" si="20"/>
        <v>133.23999999999995</v>
      </c>
      <c r="F88" s="69">
        <f t="shared" si="20"/>
        <v>135.34</v>
      </c>
      <c r="G88" s="69">
        <f t="shared" si="20"/>
        <v>162.44</v>
      </c>
      <c r="H88" s="69">
        <f t="shared" si="20"/>
        <v>194.84</v>
      </c>
      <c r="I88" s="69">
        <f t="shared" si="20"/>
        <v>220.73999999999998</v>
      </c>
      <c r="J88" s="69">
        <f t="shared" si="20"/>
        <v>225.73999999999998</v>
      </c>
      <c r="K88" s="69">
        <f t="shared" si="20"/>
        <v>238.93999999999997</v>
      </c>
      <c r="L88" s="69">
        <f t="shared" si="20"/>
        <v>232.93999999999997</v>
      </c>
      <c r="M88" s="69">
        <f t="shared" si="20"/>
        <v>258.6400000000001</v>
      </c>
      <c r="N88" s="69">
        <f t="shared" si="20"/>
        <v>263.73999999999995</v>
      </c>
      <c r="O88" s="69">
        <f t="shared" si="20"/>
        <v>263.03999999999996</v>
      </c>
      <c r="P88" s="69">
        <f t="shared" si="20"/>
        <v>264.64</v>
      </c>
      <c r="Q88" s="69">
        <f t="shared" si="20"/>
        <v>254.93999999999997</v>
      </c>
      <c r="R88" s="69">
        <f t="shared" si="20"/>
        <v>274.63999999999993</v>
      </c>
      <c r="S88" s="69">
        <f t="shared" si="20"/>
        <v>284.64</v>
      </c>
      <c r="T88" s="69">
        <f t="shared" si="20"/>
        <v>257.53999999999996</v>
      </c>
      <c r="U88" s="69">
        <f t="shared" si="20"/>
        <v>297.33999999999997</v>
      </c>
      <c r="V88" s="69">
        <f t="shared" si="20"/>
        <v>260.64000000000004</v>
      </c>
      <c r="W88" s="69">
        <f t="shared" si="20"/>
        <v>261.34000000000003</v>
      </c>
      <c r="X88" s="69">
        <f t="shared" si="20"/>
        <v>293.24</v>
      </c>
      <c r="Y88" s="69">
        <f t="shared" si="20"/>
        <v>296.54000000000002</v>
      </c>
      <c r="Z88" s="69">
        <f t="shared" si="20"/>
        <v>307.74000000000007</v>
      </c>
      <c r="AA88" s="69">
        <f t="shared" si="20"/>
        <v>299.24</v>
      </c>
      <c r="AB88" s="69">
        <f t="shared" si="20"/>
        <v>271.43999999999994</v>
      </c>
      <c r="AC88" s="69">
        <f t="shared" si="20"/>
        <v>239.04</v>
      </c>
      <c r="AD88" s="69">
        <f t="shared" si="20"/>
        <v>197.43999999999994</v>
      </c>
      <c r="AE88" s="69">
        <f t="shared" si="20"/>
        <v>163.73999999999998</v>
      </c>
      <c r="AF88" s="243">
        <f t="shared" si="20"/>
        <v>163.33999999999995</v>
      </c>
      <c r="AG88" s="116"/>
      <c r="AH88" s="52">
        <f>MAX(B88:AF88)</f>
        <v>307.74000000000007</v>
      </c>
      <c r="AI88" s="53">
        <f>MIN(B88:AF88)</f>
        <v>104.74000000000004</v>
      </c>
    </row>
    <row r="89" spans="1:37" x14ac:dyDescent="0.25">
      <c r="A89" s="117" t="s">
        <v>89</v>
      </c>
      <c r="B89" s="82">
        <v>-7</v>
      </c>
      <c r="C89" s="82">
        <v>-7</v>
      </c>
      <c r="D89" s="82">
        <v>-4.0999999999999996</v>
      </c>
      <c r="E89" s="82">
        <v>-24</v>
      </c>
      <c r="F89" s="82">
        <v>-13</v>
      </c>
      <c r="G89" s="82">
        <v>-10</v>
      </c>
      <c r="H89" s="82">
        <v>-6.7</v>
      </c>
      <c r="I89" s="82">
        <v>5</v>
      </c>
      <c r="J89" s="82">
        <v>8</v>
      </c>
      <c r="K89" s="82">
        <v>6.7</v>
      </c>
      <c r="L89" s="82">
        <v>9.1</v>
      </c>
      <c r="M89" s="82">
        <v>-6.7</v>
      </c>
      <c r="N89" s="82">
        <v>4.5999999999999996</v>
      </c>
      <c r="O89" s="82">
        <v>-0.7</v>
      </c>
      <c r="P89" s="82">
        <v>5.8</v>
      </c>
      <c r="Q89" s="82">
        <v>-4</v>
      </c>
      <c r="R89" s="82">
        <v>-7.8</v>
      </c>
      <c r="S89" s="82">
        <v>-16.100000000000001</v>
      </c>
      <c r="T89" s="82">
        <v>-2</v>
      </c>
      <c r="U89" s="82">
        <v>-6.4</v>
      </c>
      <c r="V89" s="82">
        <v>-10.3</v>
      </c>
      <c r="W89" s="82">
        <v>-8.1</v>
      </c>
      <c r="X89" s="82">
        <v>-9.3000000000000007</v>
      </c>
      <c r="Y89" s="82">
        <v>-14.5</v>
      </c>
      <c r="Z89" s="82">
        <v>-19.2</v>
      </c>
      <c r="AA89" s="49">
        <v>-19</v>
      </c>
      <c r="AB89" s="49">
        <v>-5.7</v>
      </c>
      <c r="AC89" s="49">
        <v>-21.1</v>
      </c>
      <c r="AD89" s="49">
        <v>-13.3</v>
      </c>
      <c r="AE89" s="49">
        <v>-8.6</v>
      </c>
      <c r="AF89" s="244">
        <v>-13.6</v>
      </c>
      <c r="AG89" s="120">
        <v>75</v>
      </c>
      <c r="AH89" s="52">
        <f>IF(ABS(MAX(B89:AF89))&gt;ABS(MIN(B89:AF89)),MAX(B89:AF89),MIN(B89:AF89))</f>
        <v>-24</v>
      </c>
      <c r="AI89" s="121">
        <f>INDEX($B$9:$AF$9,1,MATCH(AH89,B89:AF89,0))</f>
        <v>0.16666666666666699</v>
      </c>
    </row>
    <row r="90" spans="1:37" x14ac:dyDescent="0.25">
      <c r="A90" s="122" t="s">
        <v>90</v>
      </c>
      <c r="B90" s="83">
        <v>-6</v>
      </c>
      <c r="C90" s="83">
        <v>-5</v>
      </c>
      <c r="D90" s="83">
        <v>-33</v>
      </c>
      <c r="E90" s="83">
        <v>-60.5</v>
      </c>
      <c r="F90" s="83">
        <v>-14</v>
      </c>
      <c r="G90" s="83">
        <v>-1</v>
      </c>
      <c r="H90" s="83">
        <v>15</v>
      </c>
      <c r="I90" s="83">
        <v>19</v>
      </c>
      <c r="J90" s="83">
        <v>15</v>
      </c>
      <c r="K90" s="83">
        <v>16</v>
      </c>
      <c r="L90" s="83">
        <v>20.5</v>
      </c>
      <c r="M90" s="83">
        <v>41</v>
      </c>
      <c r="N90" s="83">
        <f>18.3+11.5</f>
        <v>29.8</v>
      </c>
      <c r="O90" s="83">
        <v>37</v>
      </c>
      <c r="P90" s="83">
        <v>26</v>
      </c>
      <c r="Q90" s="83">
        <v>34</v>
      </c>
      <c r="R90" s="83">
        <v>27</v>
      </c>
      <c r="S90" s="83">
        <v>19</v>
      </c>
      <c r="T90" s="83">
        <v>17</v>
      </c>
      <c r="U90" s="83">
        <v>34.4</v>
      </c>
      <c r="V90" s="83">
        <v>42</v>
      </c>
      <c r="W90" s="83">
        <v>32</v>
      </c>
      <c r="X90" s="83">
        <v>37</v>
      </c>
      <c r="Y90" s="83">
        <v>45</v>
      </c>
      <c r="Z90" s="83">
        <v>51.8</v>
      </c>
      <c r="AA90" s="70">
        <v>48</v>
      </c>
      <c r="AB90" s="70">
        <f>17.6+13.4</f>
        <v>31</v>
      </c>
      <c r="AC90" s="70">
        <f>17.6+11.3</f>
        <v>28.900000000000002</v>
      </c>
      <c r="AD90" s="70">
        <v>12.5</v>
      </c>
      <c r="AE90" s="70">
        <v>-6.1</v>
      </c>
      <c r="AF90" s="123">
        <v>-5.2</v>
      </c>
      <c r="AG90" s="120">
        <v>240</v>
      </c>
      <c r="AH90" s="52">
        <f>IF(ABS(MAX(B90:AF90))&gt;ABS(MIN(B90:AF90)),MAX(B90:AF90),MIN(B90:AF90))</f>
        <v>-60.5</v>
      </c>
      <c r="AI90" s="121">
        <f>INDEX($B$9:$AF$9,1,MATCH(AH90,B90:AF90,0))</f>
        <v>0.16666666666666699</v>
      </c>
    </row>
    <row r="91" spans="1:37" x14ac:dyDescent="0.25">
      <c r="A91" s="122" t="s">
        <v>91</v>
      </c>
      <c r="B91" s="83">
        <v>13</v>
      </c>
      <c r="C91" s="83">
        <v>11</v>
      </c>
      <c r="D91" s="83">
        <v>11.6</v>
      </c>
      <c r="E91" s="83">
        <v>5.0999999999999996</v>
      </c>
      <c r="F91" s="83">
        <v>22.3</v>
      </c>
      <c r="G91" s="83">
        <v>20</v>
      </c>
      <c r="H91" s="83">
        <v>32</v>
      </c>
      <c r="I91" s="83">
        <v>23</v>
      </c>
      <c r="J91" s="83">
        <v>30</v>
      </c>
      <c r="K91" s="83">
        <v>38</v>
      </c>
      <c r="L91" s="83">
        <v>19.8</v>
      </c>
      <c r="M91" s="83">
        <v>19.8</v>
      </c>
      <c r="N91" s="83">
        <v>22.6</v>
      </c>
      <c r="O91" s="83">
        <v>24.1</v>
      </c>
      <c r="P91" s="83">
        <v>24.8</v>
      </c>
      <c r="Q91" s="83">
        <v>21.6</v>
      </c>
      <c r="R91" s="83">
        <v>42</v>
      </c>
      <c r="S91" s="83">
        <v>44</v>
      </c>
      <c r="T91" s="83">
        <v>18</v>
      </c>
      <c r="U91" s="83">
        <v>46</v>
      </c>
      <c r="V91" s="83">
        <v>44</v>
      </c>
      <c r="W91" s="83">
        <v>39.1</v>
      </c>
      <c r="X91" s="83">
        <v>41.8</v>
      </c>
      <c r="Y91" s="83">
        <v>42.9</v>
      </c>
      <c r="Z91" s="83">
        <v>51.8</v>
      </c>
      <c r="AA91" s="70">
        <v>49.3</v>
      </c>
      <c r="AB91" s="70">
        <v>40.6</v>
      </c>
      <c r="AC91" s="70">
        <v>41.2</v>
      </c>
      <c r="AD91" s="70">
        <v>32.799999999999997</v>
      </c>
      <c r="AE91" s="70">
        <v>29</v>
      </c>
      <c r="AF91" s="123">
        <v>28.2</v>
      </c>
      <c r="AG91" s="120">
        <v>60</v>
      </c>
      <c r="AH91" s="52">
        <f>IF(ABS(MAX(B91:AF91))&gt;ABS(MIN(B91:AF91)),MAX(B91:AF91),MIN(B91:AF91))</f>
        <v>51.8</v>
      </c>
      <c r="AI91" s="121">
        <f>INDEX($B$9:$AF$9,1,MATCH(AH91,B91:AF91,0))</f>
        <v>0.8125</v>
      </c>
    </row>
    <row r="92" spans="1:37" x14ac:dyDescent="0.25">
      <c r="A92" s="124" t="s">
        <v>92</v>
      </c>
      <c r="B92" s="85">
        <v>-104</v>
      </c>
      <c r="C92" s="85">
        <v>-105</v>
      </c>
      <c r="D92" s="85">
        <v>-106.3</v>
      </c>
      <c r="E92" s="85">
        <v>-30.4</v>
      </c>
      <c r="F92" s="85">
        <v>-99</v>
      </c>
      <c r="G92" s="85">
        <v>-86</v>
      </c>
      <c r="H92" s="85">
        <v>-84.8</v>
      </c>
      <c r="I92" s="85">
        <v>-69</v>
      </c>
      <c r="J92" s="85">
        <v>-70</v>
      </c>
      <c r="K92" s="85">
        <v>-65</v>
      </c>
      <c r="L92" s="85">
        <v>-61.2</v>
      </c>
      <c r="M92" s="85">
        <v>-40.200000000000003</v>
      </c>
      <c r="N92" s="85">
        <v>-40.6</v>
      </c>
      <c r="O92" s="85">
        <v>-44.4</v>
      </c>
      <c r="P92" s="85">
        <v>-40</v>
      </c>
      <c r="Q92" s="85">
        <v>-44.7</v>
      </c>
      <c r="R92" s="85">
        <v>-52.5</v>
      </c>
      <c r="S92" s="85">
        <v>-40.5</v>
      </c>
      <c r="T92" s="85">
        <v>-53.7</v>
      </c>
      <c r="U92" s="85">
        <v>-54.9</v>
      </c>
      <c r="V92" s="85">
        <v>-53.1</v>
      </c>
      <c r="W92" s="85">
        <v>-47.7</v>
      </c>
      <c r="X92" s="85">
        <v>-22.3</v>
      </c>
      <c r="Y92" s="85">
        <v>-22.9</v>
      </c>
      <c r="Z92" s="85">
        <v>-22.7</v>
      </c>
      <c r="AA92" s="125">
        <v>-25.1</v>
      </c>
      <c r="AB92" s="125">
        <v>-44.4</v>
      </c>
      <c r="AC92" s="125">
        <v>-58.5</v>
      </c>
      <c r="AD92" s="125">
        <v>-80.900000000000006</v>
      </c>
      <c r="AE92" s="125">
        <v>-93.2</v>
      </c>
      <c r="AF92" s="126">
        <v>-88.7</v>
      </c>
      <c r="AG92" s="127">
        <v>120</v>
      </c>
      <c r="AH92" s="52">
        <f>IF(ABS(MAX(B92:AF92))&gt;ABS(MIN(B92:AF92)),MAX(B92:AF92),MIN(B92:AF92))</f>
        <v>-106.3</v>
      </c>
      <c r="AI92" s="121">
        <f>INDEX($B$9:$AF$9,1,MATCH(AH92,B92:AF92,0))</f>
        <v>0.125</v>
      </c>
    </row>
    <row r="93" spans="1:37" ht="15.75" thickBot="1" x14ac:dyDescent="0.3">
      <c r="A93" s="124" t="s">
        <v>93</v>
      </c>
      <c r="B93" s="85">
        <v>53</v>
      </c>
      <c r="C93" s="85">
        <v>57</v>
      </c>
      <c r="D93" s="85">
        <v>53.9</v>
      </c>
      <c r="E93" s="85">
        <v>55</v>
      </c>
      <c r="F93" s="85">
        <v>76</v>
      </c>
      <c r="G93" s="85">
        <v>78</v>
      </c>
      <c r="H93" s="85">
        <v>75</v>
      </c>
      <c r="I93" s="85">
        <v>80</v>
      </c>
      <c r="J93" s="85">
        <v>70</v>
      </c>
      <c r="K93" s="85">
        <v>66.3</v>
      </c>
      <c r="L93" s="85">
        <v>72.7</v>
      </c>
      <c r="M93" s="85">
        <v>97</v>
      </c>
      <c r="N93" s="85">
        <v>73.599999999999994</v>
      </c>
      <c r="O93" s="85">
        <v>83.5</v>
      </c>
      <c r="P93" s="85">
        <v>67.2</v>
      </c>
      <c r="Q93" s="85">
        <v>85</v>
      </c>
      <c r="R93" s="85">
        <v>80.400000000000006</v>
      </c>
      <c r="S93" s="85">
        <v>74</v>
      </c>
      <c r="T93" s="85">
        <v>65.2</v>
      </c>
      <c r="U93" s="85">
        <v>69.8</v>
      </c>
      <c r="V93" s="85">
        <v>82.3</v>
      </c>
      <c r="W93" s="85">
        <v>65.8</v>
      </c>
      <c r="X93" s="85">
        <v>74.2</v>
      </c>
      <c r="Y93" s="85">
        <v>83.6</v>
      </c>
      <c r="Z93" s="85">
        <v>86.5</v>
      </c>
      <c r="AA93" s="125">
        <v>83.3</v>
      </c>
      <c r="AB93" s="125">
        <v>85.2</v>
      </c>
      <c r="AC93" s="125">
        <v>78.099999999999994</v>
      </c>
      <c r="AD93" s="125">
        <v>61.6</v>
      </c>
      <c r="AE93" s="125">
        <v>45.6</v>
      </c>
      <c r="AF93" s="126">
        <v>48.4</v>
      </c>
      <c r="AG93" s="127"/>
      <c r="AH93" s="52">
        <f>IF(ABS(MAX(B93:AF93))&gt;ABS(MIN(B93:AF93)),MAX(B93:AF93),MIN(B93:AF93))</f>
        <v>97</v>
      </c>
      <c r="AI93" s="121">
        <f>INDEX($B$9:$AF$9,1,MATCH(AH93,B93:AF93,0))</f>
        <v>0.375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1290.1399999999999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29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29)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29)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1191.7399999999998</v>
      </c>
      <c r="U203" s="173">
        <f t="shared" si="37"/>
        <v>1153.7399999999998</v>
      </c>
      <c r="V203" s="173">
        <f t="shared" si="37"/>
        <v>1147.74</v>
      </c>
      <c r="W203" s="173">
        <f t="shared" si="37"/>
        <v>1130.94</v>
      </c>
      <c r="X203" s="173">
        <f t="shared" si="37"/>
        <v>1089.04</v>
      </c>
      <c r="Y203" s="173">
        <f t="shared" si="37"/>
        <v>1130.1399999999999</v>
      </c>
      <c r="Z203" s="173">
        <f t="shared" si="37"/>
        <v>1103.54</v>
      </c>
      <c r="AA203" s="173">
        <f t="shared" si="37"/>
        <v>1129.44</v>
      </c>
      <c r="AB203" s="173">
        <f t="shared" si="37"/>
        <v>1166.1399999999999</v>
      </c>
      <c r="AC203" s="173">
        <f t="shared" si="37"/>
        <v>1167.24</v>
      </c>
      <c r="AD203" s="173">
        <f t="shared" si="37"/>
        <v>1218.74</v>
      </c>
      <c r="AE203" s="173">
        <f t="shared" si="37"/>
        <v>1290.1399999999999</v>
      </c>
      <c r="AF203" s="173">
        <f t="shared" si="37"/>
        <v>1318.94</v>
      </c>
      <c r="AG203" s="173">
        <f t="shared" si="37"/>
        <v>1322.7399999999998</v>
      </c>
      <c r="AH203" s="173">
        <f t="shared" si="37"/>
        <v>1314.44</v>
      </c>
      <c r="AI203" s="173">
        <f t="shared" si="37"/>
        <v>1337.34</v>
      </c>
      <c r="AJ203" s="173">
        <f t="shared" si="37"/>
        <v>1361.1599999999999</v>
      </c>
      <c r="AK203" s="173">
        <f t="shared" si="37"/>
        <v>1360.3600000000001</v>
      </c>
      <c r="AL203" s="173">
        <f t="shared" si="37"/>
        <v>1263.94</v>
      </c>
      <c r="AM203" s="173">
        <f t="shared" si="37"/>
        <v>1266.3500000000001</v>
      </c>
      <c r="AN203" s="173">
        <f t="shared" si="37"/>
        <v>1241.06</v>
      </c>
      <c r="AO203" s="173">
        <f t="shared" si="37"/>
        <v>1179.1599999999999</v>
      </c>
      <c r="AP203" s="173">
        <f t="shared" si="37"/>
        <v>1228.05</v>
      </c>
      <c r="AQ203" s="173">
        <f t="shared" si="37"/>
        <v>1304.44</v>
      </c>
      <c r="AR203" s="173">
        <f t="shared" si="37"/>
        <v>1333.46</v>
      </c>
      <c r="AS203" s="173">
        <f t="shared" si="37"/>
        <v>1404.7399999999998</v>
      </c>
      <c r="AT203" s="173">
        <f t="shared" si="37"/>
        <v>1367.0500000000002</v>
      </c>
      <c r="AU203" s="173">
        <f t="shared" si="37"/>
        <v>1345.84</v>
      </c>
      <c r="AV203" s="173">
        <f t="shared" si="37"/>
        <v>1288.1399999999999</v>
      </c>
      <c r="AW203" s="173">
        <f t="shared" si="37"/>
        <v>1214.74</v>
      </c>
      <c r="AX203" s="173">
        <f t="shared" si="37"/>
        <v>1200.9399999999998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24" priority="223">
      <formula>S$9&gt;=20/24</formula>
    </cfRule>
    <cfRule type="expression" dxfId="923" priority="224">
      <formula>AND(S$9&gt;=14/24,S$9&lt;20/24)</formula>
    </cfRule>
    <cfRule type="expression" dxfId="922" priority="225">
      <formula>AND(S$9&gt;=8/24,S$9&lt;14/24)</formula>
    </cfRule>
    <cfRule type="expression" dxfId="921" priority="226">
      <formula>S$9&lt;8/24</formula>
    </cfRule>
  </conditionalFormatting>
  <conditionalFormatting sqref="B8:AF10 AA76:AF76 B76:Q76 L36:Q36 B53:AF53 B77:AF77 C183:AF189 M42 N40:Q42 L34:Q34 M43:Q45 L39:Q39 V40:W41 S39:W39 AA78:AF85 AA54:AF57 B60:B64 B65:AF75 M55:N58 B54:L58 M36:M39 M64:N64 N59:N63 Q55:T56 Q78 O55:P64 B78:P85 O36:Q45 Q57:Q64 R60:R64 L37:Z38 T37:V39 R41:V45 Q79:Z85 V12:Z12 L50:AF52 W37:Z45">
    <cfRule type="expression" dxfId="920" priority="219">
      <formula>B$9&gt;=20/24</formula>
    </cfRule>
    <cfRule type="expression" dxfId="919" priority="220">
      <formula>AND(B$9&gt;=14/24,B$9&lt;20/24)</formula>
    </cfRule>
    <cfRule type="expression" dxfId="918" priority="221">
      <formula>AND(B$9&gt;=8/24,B$9&lt;14/24)</formula>
    </cfRule>
    <cfRule type="expression" dxfId="917" priority="222">
      <formula>B$9&lt;8/24</formula>
    </cfRule>
  </conditionalFormatting>
  <conditionalFormatting sqref="B181:AF181">
    <cfRule type="expression" dxfId="916" priority="215">
      <formula>B$9&gt;=20/24</formula>
    </cfRule>
    <cfRule type="expression" dxfId="915" priority="216">
      <formula>AND(B$9&gt;=14/24,B$9&lt;20/24)</formula>
    </cfRule>
    <cfRule type="expression" dxfId="914" priority="217">
      <formula>AND(B$9&gt;=8/24,B$9&lt;14/24)</formula>
    </cfRule>
    <cfRule type="expression" dxfId="913" priority="218">
      <formula>B$9&lt;8/24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M54:Q54">
    <cfRule type="expression" dxfId="912" priority="210">
      <formula>M$9&gt;=20/24</formula>
    </cfRule>
    <cfRule type="expression" dxfId="911" priority="211">
      <formula>AND(M$9&gt;=14/24,M$9&lt;20/24)</formula>
    </cfRule>
    <cfRule type="expression" dxfId="910" priority="212">
      <formula>AND(M$9&gt;=8/24,M$9&lt;14/24)</formula>
    </cfRule>
    <cfRule type="expression" dxfId="909" priority="213">
      <formula>M$9&lt;8/24</formula>
    </cfRule>
  </conditionalFormatting>
  <conditionalFormatting sqref="L40:M41">
    <cfRule type="expression" dxfId="908" priority="206">
      <formula>L$9&gt;=20/24</formula>
    </cfRule>
    <cfRule type="expression" dxfId="907" priority="207">
      <formula>AND(L$9&gt;=14/24,L$9&lt;20/24)</formula>
    </cfRule>
    <cfRule type="expression" dxfId="906" priority="208">
      <formula>AND(L$9&gt;=8/24,L$9&lt;14/24)</formula>
    </cfRule>
    <cfRule type="expression" dxfId="905" priority="209">
      <formula>L$9&lt;8/24</formula>
    </cfRule>
  </conditionalFormatting>
  <conditionalFormatting sqref="R36:Z36">
    <cfRule type="expression" dxfId="904" priority="198">
      <formula>R$9&gt;=20/24</formula>
    </cfRule>
    <cfRule type="expression" dxfId="903" priority="199">
      <formula>AND(R$9&gt;=14/24,R$9&lt;20/24)</formula>
    </cfRule>
    <cfRule type="expression" dxfId="902" priority="200">
      <formula>AND(R$9&gt;=8/24,R$9&lt;14/24)</formula>
    </cfRule>
    <cfRule type="expression" dxfId="901" priority="201">
      <formula>R$9&lt;8/24</formula>
    </cfRule>
  </conditionalFormatting>
  <conditionalFormatting sqref="R54:Z54">
    <cfRule type="expression" dxfId="900" priority="194">
      <formula>R$9&gt;=20/24</formula>
    </cfRule>
    <cfRule type="expression" dxfId="899" priority="195">
      <formula>AND(R$9&gt;=14/24,R$9&lt;20/24)</formula>
    </cfRule>
    <cfRule type="expression" dxfId="898" priority="196">
      <formula>AND(R$9&gt;=8/24,R$9&lt;14/24)</formula>
    </cfRule>
    <cfRule type="expression" dxfId="897" priority="197">
      <formula>R$9&lt;8/24</formula>
    </cfRule>
  </conditionalFormatting>
  <conditionalFormatting sqref="R76:Z76">
    <cfRule type="expression" dxfId="896" priority="190">
      <formula>R$9&gt;=20/24</formula>
    </cfRule>
    <cfRule type="expression" dxfId="895" priority="191">
      <formula>AND(R$9&gt;=14/24,R$9&lt;20/24)</formula>
    </cfRule>
    <cfRule type="expression" dxfId="894" priority="192">
      <formula>AND(R$9&gt;=8/24,R$9&lt;14/24)</formula>
    </cfRule>
    <cfRule type="expression" dxfId="893" priority="193">
      <formula>R$9&lt;8/24</formula>
    </cfRule>
  </conditionalFormatting>
  <conditionalFormatting sqref="R78:Z78">
    <cfRule type="expression" dxfId="892" priority="186">
      <formula>R$9&gt;=20/24</formula>
    </cfRule>
    <cfRule type="expression" dxfId="891" priority="187">
      <formula>AND(R$9&gt;=14/24,R$9&lt;20/24)</formula>
    </cfRule>
    <cfRule type="expression" dxfId="890" priority="188">
      <formula>AND(R$9&gt;=8/24,R$9&lt;14/24)</formula>
    </cfRule>
    <cfRule type="expression" dxfId="889" priority="189">
      <formula>R$9&lt;8/24</formula>
    </cfRule>
  </conditionalFormatting>
  <conditionalFormatting sqref="L12:U13 V13:Z13">
    <cfRule type="expression" dxfId="888" priority="182">
      <formula>L$9&gt;=20/24</formula>
    </cfRule>
    <cfRule type="expression" dxfId="887" priority="183">
      <formula>AND(L$9&gt;=14/24,L$9&lt;20/24)</formula>
    </cfRule>
    <cfRule type="expression" dxfId="886" priority="184">
      <formula>AND(L$9&gt;=8/24,L$9&lt;14/24)</formula>
    </cfRule>
    <cfRule type="expression" dxfId="885" priority="185">
      <formula>L$9&lt;8/24</formula>
    </cfRule>
  </conditionalFormatting>
  <conditionalFormatting sqref="L46:Z46">
    <cfRule type="expression" dxfId="884" priority="178">
      <formula>L$9&gt;=20/24</formula>
    </cfRule>
    <cfRule type="expression" dxfId="883" priority="179">
      <formula>AND(L$9&gt;=14/24,L$9&lt;20/24)</formula>
    </cfRule>
    <cfRule type="expression" dxfId="882" priority="180">
      <formula>AND(L$9&gt;=8/24,L$9&lt;14/24)</formula>
    </cfRule>
    <cfRule type="expression" dxfId="881" priority="181">
      <formula>L$9&lt;8/24</formula>
    </cfRule>
  </conditionalFormatting>
  <conditionalFormatting sqref="L47:Z47">
    <cfRule type="expression" dxfId="880" priority="174">
      <formula>L$9&gt;=20/24</formula>
    </cfRule>
    <cfRule type="expression" dxfId="879" priority="175">
      <formula>AND(L$9&gt;=14/24,L$9&lt;20/24)</formula>
    </cfRule>
    <cfRule type="expression" dxfId="878" priority="176">
      <formula>AND(L$9&gt;=8/24,L$9&lt;14/24)</formula>
    </cfRule>
    <cfRule type="expression" dxfId="877" priority="177">
      <formula>L$9&lt;8/24</formula>
    </cfRule>
  </conditionalFormatting>
  <conditionalFormatting sqref="L42:M45">
    <cfRule type="expression" dxfId="876" priority="170">
      <formula>L$9&gt;=20/24</formula>
    </cfRule>
    <cfRule type="expression" dxfId="875" priority="171">
      <formula>AND(L$9&gt;=14/24,L$9&lt;20/24)</formula>
    </cfRule>
    <cfRule type="expression" dxfId="874" priority="172">
      <formula>AND(L$9&gt;=8/24,L$9&lt;14/24)</formula>
    </cfRule>
    <cfRule type="expression" dxfId="873" priority="173">
      <formula>L$9&lt;8/24</formula>
    </cfRule>
  </conditionalFormatting>
  <conditionalFormatting sqref="R34:AD34">
    <cfRule type="expression" dxfId="872" priority="166">
      <formula>R$9&gt;=20/24</formula>
    </cfRule>
    <cfRule type="expression" dxfId="871" priority="167">
      <formula>AND(R$9&gt;=14/24,R$9&lt;20/24)</formula>
    </cfRule>
    <cfRule type="expression" dxfId="870" priority="168">
      <formula>AND(R$9&gt;=8/24,R$9&lt;14/24)</formula>
    </cfRule>
    <cfRule type="expression" dxfId="869" priority="169">
      <formula>R$9&lt;8/24</formula>
    </cfRule>
  </conditionalFormatting>
  <conditionalFormatting sqref="V21 T22:V22 X28:Z28 W21:Z22 AA19:AF19 AA21:AF31">
    <cfRule type="expression" dxfId="868" priority="162">
      <formula>T$9&gt;=20/24</formula>
    </cfRule>
    <cfRule type="expression" dxfId="867" priority="163">
      <formula>AND(T$9&gt;=14/24,T$9&lt;20/24)</formula>
    </cfRule>
    <cfRule type="expression" dxfId="866" priority="164">
      <formula>AND(T$9&gt;=8/24,T$9&lt;14/24)</formula>
    </cfRule>
    <cfRule type="expression" dxfId="865" priority="165">
      <formula>T$9&lt;8/24</formula>
    </cfRule>
  </conditionalFormatting>
  <conditionalFormatting sqref="R39:Z45">
    <cfRule type="expression" dxfId="864" priority="158">
      <formula>R$9&gt;=20/24</formula>
    </cfRule>
    <cfRule type="expression" dxfId="863" priority="159">
      <formula>AND(R$9&gt;=14/24,R$9&lt;20/24)</formula>
    </cfRule>
    <cfRule type="expression" dxfId="862" priority="160">
      <formula>AND(R$9&gt;=8/24,R$9&lt;14/24)</formula>
    </cfRule>
    <cfRule type="expression" dxfId="861" priority="161">
      <formula>R$9&lt;8/24</formula>
    </cfRule>
  </conditionalFormatting>
  <conditionalFormatting sqref="R46:Z46">
    <cfRule type="expression" dxfId="860" priority="154">
      <formula>R$9&gt;=20/24</formula>
    </cfRule>
    <cfRule type="expression" dxfId="859" priority="155">
      <formula>AND(R$9&gt;=14/24,R$9&lt;20/24)</formula>
    </cfRule>
    <cfRule type="expression" dxfId="858" priority="156">
      <formula>AND(R$9&gt;=8/24,R$9&lt;14/24)</formula>
    </cfRule>
    <cfRule type="expression" dxfId="857" priority="157">
      <formula>R$9&lt;8/24</formula>
    </cfRule>
  </conditionalFormatting>
  <conditionalFormatting sqref="R47:Z47">
    <cfRule type="expression" dxfId="856" priority="150">
      <formula>R$9&gt;=20/24</formula>
    </cfRule>
    <cfRule type="expression" dxfId="855" priority="151">
      <formula>AND(R$9&gt;=14/24,R$9&lt;20/24)</formula>
    </cfRule>
    <cfRule type="expression" dxfId="854" priority="152">
      <formula>AND(R$9&gt;=8/24,R$9&lt;14/24)</formula>
    </cfRule>
    <cfRule type="expression" dxfId="853" priority="153">
      <formula>R$9&lt;8/24</formula>
    </cfRule>
  </conditionalFormatting>
  <conditionalFormatting sqref="R57:Z59 S60:Z64 AA58:AF64">
    <cfRule type="expression" dxfId="852" priority="146">
      <formula>R$9&gt;=20/24</formula>
    </cfRule>
    <cfRule type="expression" dxfId="851" priority="147">
      <formula>AND(R$9&gt;=14/24,R$9&lt;20/24)</formula>
    </cfRule>
    <cfRule type="expression" dxfId="850" priority="148">
      <formula>AND(R$9&gt;=8/24,R$9&lt;14/24)</formula>
    </cfRule>
    <cfRule type="expression" dxfId="849" priority="149">
      <formula>R$9&lt;8/24</formula>
    </cfRule>
  </conditionalFormatting>
  <conditionalFormatting sqref="AA89:AF92">
    <cfRule type="expression" dxfId="848" priority="142">
      <formula>AA$9&gt;=20/24</formula>
    </cfRule>
    <cfRule type="expression" dxfId="847" priority="143">
      <formula>AND(AA$9&gt;=14/24,AA$9&lt;20/24)</formula>
    </cfRule>
    <cfRule type="expression" dxfId="846" priority="144">
      <formula>AND(AA$9&gt;=8/24,AA$9&lt;14/24)</formula>
    </cfRule>
    <cfRule type="expression" dxfId="845" priority="145">
      <formula>AA$9&lt;8/24</formula>
    </cfRule>
  </conditionalFormatting>
  <conditionalFormatting sqref="H64:K64 B59:M59">
    <cfRule type="expression" dxfId="844" priority="138">
      <formula>B$9&gt;=20/24</formula>
    </cfRule>
    <cfRule type="expression" dxfId="843" priority="139">
      <formula>AND(B$9&gt;=14/24,B$9&lt;20/24)</formula>
    </cfRule>
    <cfRule type="expression" dxfId="842" priority="140">
      <formula>AND(B$9&gt;=8/24,B$9&lt;14/24)</formula>
    </cfRule>
    <cfRule type="expression" dxfId="841" priority="141">
      <formula>B$9&lt;8/24</formula>
    </cfRule>
  </conditionalFormatting>
  <conditionalFormatting sqref="B89:K92">
    <cfRule type="expression" dxfId="840" priority="134">
      <formula>B$9&gt;=20/24</formula>
    </cfRule>
    <cfRule type="expression" dxfId="839" priority="135">
      <formula>AND(B$9&gt;=14/24,B$9&lt;20/24)</formula>
    </cfRule>
    <cfRule type="expression" dxfId="838" priority="136">
      <formula>AND(B$9&gt;=8/24,B$9&lt;14/24)</formula>
    </cfRule>
    <cfRule type="expression" dxfId="837" priority="137">
      <formula>B$9&lt;8/24</formula>
    </cfRule>
  </conditionalFormatting>
  <conditionalFormatting sqref="L89:Q92">
    <cfRule type="expression" dxfId="836" priority="130">
      <formula>L$9&gt;=20/24</formula>
    </cfRule>
    <cfRule type="expression" dxfId="835" priority="131">
      <formula>AND(L$9&gt;=14/24,L$9&lt;20/24)</formula>
    </cfRule>
    <cfRule type="expression" dxfId="834" priority="132">
      <formula>AND(L$9&gt;=8/24,L$9&lt;14/24)</formula>
    </cfRule>
    <cfRule type="expression" dxfId="833" priority="133">
      <formula>L$9&lt;8/24</formula>
    </cfRule>
  </conditionalFormatting>
  <conditionalFormatting sqref="R89:Z92">
    <cfRule type="expression" dxfId="832" priority="126">
      <formula>R$9&gt;=20/24</formula>
    </cfRule>
    <cfRule type="expression" dxfId="831" priority="127">
      <formula>AND(R$9&gt;=14/24,R$9&lt;20/24)</formula>
    </cfRule>
    <cfRule type="expression" dxfId="830" priority="128">
      <formula>AND(R$9&gt;=8/24,R$9&lt;14/24)</formula>
    </cfRule>
    <cfRule type="expression" dxfId="829" priority="129">
      <formula>R$9&lt;8/24</formula>
    </cfRule>
  </conditionalFormatting>
  <conditionalFormatting sqref="B29:K29 B21:K23 B19:K19 B16:K17 B14:K14 V21 T22:V22 X28:Z28 B12:Z13 W21:Z22 B34:AF53 AA12:AF14 AA16:AF17 AA19:AF19 AA21:AF31">
    <cfRule type="expression" dxfId="828" priority="125">
      <formula>B12&gt;$AG12</formula>
    </cfRule>
  </conditionalFormatting>
  <conditionalFormatting sqref="T202:AX202">
    <cfRule type="expression" dxfId="827" priority="121">
      <formula>T$9&gt;=20/24</formula>
    </cfRule>
    <cfRule type="expression" dxfId="826" priority="122">
      <formula>AND(T$9&gt;=14/24,T$9&lt;20/24)</formula>
    </cfRule>
    <cfRule type="expression" dxfId="825" priority="123">
      <formula>AND(T$9&gt;=8/24,T$9&lt;14/24)</formula>
    </cfRule>
    <cfRule type="expression" dxfId="824" priority="124">
      <formula>T$9&lt;8/24</formula>
    </cfRule>
  </conditionalFormatting>
  <conditionalFormatting sqref="A12:A14 A94:A100 A16:A17 A21:A31 A106:A143 A102:A104 A146:A190 A19 A33:A92">
    <cfRule type="expression" dxfId="823" priority="120">
      <formula>$AH12=0</formula>
    </cfRule>
  </conditionalFormatting>
  <conditionalFormatting sqref="AA93:AF93">
    <cfRule type="expression" dxfId="822" priority="116">
      <formula>AA$9&gt;=20/24</formula>
    </cfRule>
    <cfRule type="expression" dxfId="821" priority="117">
      <formula>AND(AA$9&gt;=14/24,AA$9&lt;20/24)</formula>
    </cfRule>
    <cfRule type="expression" dxfId="820" priority="118">
      <formula>AND(AA$9&gt;=8/24,AA$9&lt;14/24)</formula>
    </cfRule>
    <cfRule type="expression" dxfId="819" priority="119">
      <formula>AA$9&lt;8/24</formula>
    </cfRule>
  </conditionalFormatting>
  <conditionalFormatting sqref="B93:K93">
    <cfRule type="expression" dxfId="818" priority="112">
      <formula>B$9&gt;=20/24</formula>
    </cfRule>
    <cfRule type="expression" dxfId="817" priority="113">
      <formula>AND(B$9&gt;=14/24,B$9&lt;20/24)</formula>
    </cfRule>
    <cfRule type="expression" dxfId="816" priority="114">
      <formula>AND(B$9&gt;=8/24,B$9&lt;14/24)</formula>
    </cfRule>
    <cfRule type="expression" dxfId="815" priority="115">
      <formula>B$9&lt;8/24</formula>
    </cfRule>
  </conditionalFormatting>
  <conditionalFormatting sqref="L93:Q93">
    <cfRule type="expression" dxfId="814" priority="108">
      <formula>L$9&gt;=20/24</formula>
    </cfRule>
    <cfRule type="expression" dxfId="813" priority="109">
      <formula>AND(L$9&gt;=14/24,L$9&lt;20/24)</formula>
    </cfRule>
    <cfRule type="expression" dxfId="812" priority="110">
      <formula>AND(L$9&gt;=8/24,L$9&lt;14/24)</formula>
    </cfRule>
    <cfRule type="expression" dxfId="811" priority="111">
      <formula>L$9&lt;8/24</formula>
    </cfRule>
  </conditionalFormatting>
  <conditionalFormatting sqref="R93:Z93">
    <cfRule type="expression" dxfId="810" priority="104">
      <formula>R$9&gt;=20/24</formula>
    </cfRule>
    <cfRule type="expression" dxfId="809" priority="105">
      <formula>AND(R$9&gt;=14/24,R$9&lt;20/24)</formula>
    </cfRule>
    <cfRule type="expression" dxfId="808" priority="106">
      <formula>AND(R$9&gt;=8/24,R$9&lt;14/24)</formula>
    </cfRule>
    <cfRule type="expression" dxfId="807" priority="107">
      <formula>R$9&lt;8/24</formula>
    </cfRule>
  </conditionalFormatting>
  <conditionalFormatting sqref="A93">
    <cfRule type="expression" dxfId="806" priority="103">
      <formula>$AH93=0</formula>
    </cfRule>
  </conditionalFormatting>
  <conditionalFormatting sqref="B25:L28 B30:L31 L29 B24:K24 M25:W31 X25:Z27 X29:Z31">
    <cfRule type="expression" dxfId="805" priority="99">
      <formula>B$9&gt;=20/24</formula>
    </cfRule>
    <cfRule type="expression" dxfId="804" priority="100">
      <formula>AND(B$9&gt;=14/24,B$9&lt;20/24)</formula>
    </cfRule>
    <cfRule type="expression" dxfId="803" priority="101">
      <formula>AND(B$9&gt;=8/24,B$9&lt;14/24)</formula>
    </cfRule>
    <cfRule type="expression" dxfId="802" priority="102">
      <formula>B$9&lt;8/24</formula>
    </cfRule>
  </conditionalFormatting>
  <conditionalFormatting sqref="B33:AF33 B25:L28 B30:L31 L29 B24:K24 M25:W31 X25:Z27 X29:Z31">
    <cfRule type="expression" dxfId="801" priority="98">
      <formula>B24&gt;$AG24</formula>
    </cfRule>
  </conditionalFormatting>
  <conditionalFormatting sqref="B33:AF33">
    <cfRule type="expression" dxfId="800" priority="94">
      <formula>B$9&gt;=20/24</formula>
    </cfRule>
    <cfRule type="expression" dxfId="799" priority="95">
      <formula>AND(B$9&gt;=14/24,B$9&lt;20/24)</formula>
    </cfRule>
    <cfRule type="expression" dxfId="798" priority="96">
      <formula>AND(B$9&gt;=8/24,B$9&lt;14/24)</formula>
    </cfRule>
    <cfRule type="expression" dxfId="797" priority="97">
      <formula>B$9&lt;8/24</formula>
    </cfRule>
  </conditionalFormatting>
  <conditionalFormatting sqref="C64:G64 C60:M63">
    <cfRule type="expression" dxfId="796" priority="85">
      <formula>C$9&gt;=20/24</formula>
    </cfRule>
    <cfRule type="expression" dxfId="795" priority="86">
      <formula>AND(C$9&gt;=14/24,C$9&lt;20/24)</formula>
    </cfRule>
    <cfRule type="expression" dxfId="794" priority="87">
      <formula>AND(C$9&gt;=8/24,C$9&lt;14/24)</formula>
    </cfRule>
    <cfRule type="expression" dxfId="793" priority="88">
      <formula>C$9&lt;8/24</formula>
    </cfRule>
  </conditionalFormatting>
  <conditionalFormatting sqref="L64">
    <cfRule type="expression" dxfId="792" priority="81">
      <formula>L$9&gt;=20/24</formula>
    </cfRule>
    <cfRule type="expression" dxfId="791" priority="82">
      <formula>AND(L$9&gt;=14/24,L$9&lt;20/24)</formula>
    </cfRule>
    <cfRule type="expression" dxfId="790" priority="83">
      <formula>AND(L$9&gt;=8/24,L$9&lt;14/24)</formula>
    </cfRule>
    <cfRule type="expression" dxfId="789" priority="84">
      <formula>L$9&lt;8/24</formula>
    </cfRule>
  </conditionalFormatting>
  <conditionalFormatting sqref="AL15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B15:K15 AA15:AF15">
    <cfRule type="expression" dxfId="788" priority="67">
      <formula>B15&gt;$AG15</formula>
    </cfRule>
  </conditionalFormatting>
  <conditionalFormatting sqref="A15">
    <cfRule type="expression" dxfId="787" priority="66">
      <formula>$AH15=0</formula>
    </cfRule>
  </conditionalFormatting>
  <conditionalFormatting sqref="AL20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B20:K20 AA20:AF20">
    <cfRule type="expression" dxfId="786" priority="60">
      <formula>B20&gt;$AG20</formula>
    </cfRule>
  </conditionalFormatting>
  <conditionalFormatting sqref="A20">
    <cfRule type="expression" dxfId="785" priority="59">
      <formula>$AH20=0</formula>
    </cfRule>
  </conditionalFormatting>
  <conditionalFormatting sqref="A105">
    <cfRule type="expression" dxfId="784" priority="58">
      <formula>$AH105=0</formula>
    </cfRule>
  </conditionalFormatting>
  <conditionalFormatting sqref="A101">
    <cfRule type="expression" dxfId="783" priority="57">
      <formula>$AH101=0</formula>
    </cfRule>
  </conditionalFormatting>
  <conditionalFormatting sqref="A144:A145">
    <cfRule type="expression" dxfId="782" priority="56">
      <formula>$AH144=0</formula>
    </cfRule>
  </conditionalFormatting>
  <conditionalFormatting sqref="AL18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B18:K18 AA18:AF18">
    <cfRule type="expression" dxfId="781" priority="50">
      <formula>B18&gt;$AG18</formula>
    </cfRule>
  </conditionalFormatting>
  <conditionalFormatting sqref="A18">
    <cfRule type="expression" dxfId="780" priority="49">
      <formula>$AH18=0</formula>
    </cfRule>
  </conditionalFormatting>
  <conditionalFormatting sqref="AL11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779" priority="44">
      <formula>L$9&gt;=20/24</formula>
    </cfRule>
    <cfRule type="expression" dxfId="778" priority="45">
      <formula>AND(L$9&gt;=14/24,L$9&lt;20/24)</formula>
    </cfRule>
    <cfRule type="expression" dxfId="777" priority="46">
      <formula>AND(L$9&gt;=8/24,L$9&lt;14/24)</formula>
    </cfRule>
    <cfRule type="expression" dxfId="776" priority="47">
      <formula>L$9&lt;8/24</formula>
    </cfRule>
  </conditionalFormatting>
  <conditionalFormatting sqref="B11:AF11">
    <cfRule type="expression" dxfId="775" priority="43">
      <formula>B11&gt;$AG11</formula>
    </cfRule>
  </conditionalFormatting>
  <conditionalFormatting sqref="A11">
    <cfRule type="expression" dxfId="774" priority="42">
      <formula>$AH11=0</formula>
    </cfRule>
  </conditionalFormatting>
  <conditionalFormatting sqref="AA32:AF32">
    <cfRule type="expression" dxfId="773" priority="34">
      <formula>AA$9&gt;=20/24</formula>
    </cfRule>
    <cfRule type="expression" dxfId="772" priority="35">
      <formula>AND(AA$9&gt;=14/24,AA$9&lt;20/24)</formula>
    </cfRule>
    <cfRule type="expression" dxfId="771" priority="36">
      <formula>AND(AA$9&gt;=8/24,AA$9&lt;14/24)</formula>
    </cfRule>
    <cfRule type="expression" dxfId="770" priority="37">
      <formula>AA$9&lt;8/24</formula>
    </cfRule>
  </conditionalFormatting>
  <conditionalFormatting sqref="AA32:AF32">
    <cfRule type="expression" dxfId="769" priority="33">
      <formula>AA32&gt;$AG32</formula>
    </cfRule>
  </conditionalFormatting>
  <conditionalFormatting sqref="A32">
    <cfRule type="expression" dxfId="768" priority="32">
      <formula>$AH32=0</formula>
    </cfRule>
  </conditionalFormatting>
  <conditionalFormatting sqref="B32:Z32">
    <cfRule type="expression" dxfId="767" priority="28">
      <formula>B$9&gt;=20/24</formula>
    </cfRule>
    <cfRule type="expression" dxfId="766" priority="29">
      <formula>AND(B$9&gt;=14/24,B$9&lt;20/24)</formula>
    </cfRule>
    <cfRule type="expression" dxfId="765" priority="30">
      <formula>AND(B$9&gt;=8/24,B$9&lt;14/24)</formula>
    </cfRule>
    <cfRule type="expression" dxfId="764" priority="31">
      <formula>B$9&lt;8/24</formula>
    </cfRule>
  </conditionalFormatting>
  <conditionalFormatting sqref="B32:Z32">
    <cfRule type="expression" dxfId="763" priority="27">
      <formula>B32&gt;$AG32</formula>
    </cfRule>
  </conditionalFormatting>
  <conditionalFormatting sqref="AG48">
    <cfRule type="expression" dxfId="762" priority="26">
      <formula>AG48&gt;$AG48</formula>
    </cfRule>
  </conditionalFormatting>
  <conditionalFormatting sqref="L21:S24 T21:U21 L17:Z17 L19:Z19 T23:Z24">
    <cfRule type="expression" dxfId="761" priority="22">
      <formula>L$9&gt;=20/24</formula>
    </cfRule>
    <cfRule type="expression" dxfId="760" priority="23">
      <formula>AND(L$9&gt;=14/24,L$9&lt;20/24)</formula>
    </cfRule>
    <cfRule type="expression" dxfId="759" priority="24">
      <formula>AND(L$9&gt;=8/24,L$9&lt;14/24)</formula>
    </cfRule>
    <cfRule type="expression" dxfId="758" priority="25">
      <formula>L$9&lt;8/24</formula>
    </cfRule>
  </conditionalFormatting>
  <conditionalFormatting sqref="L21:S24 T21:U21 L17:Z17 L19:Z19 T23:Z24">
    <cfRule type="expression" dxfId="757" priority="21">
      <formula>L17&gt;$AG17</formula>
    </cfRule>
  </conditionalFormatting>
  <conditionalFormatting sqref="L20:Z20">
    <cfRule type="expression" dxfId="756" priority="17">
      <formula>L$9&gt;=20/24</formula>
    </cfRule>
    <cfRule type="expression" dxfId="755" priority="18">
      <formula>AND(L$9&gt;=14/24,L$9&lt;20/24)</formula>
    </cfRule>
    <cfRule type="expression" dxfId="754" priority="19">
      <formula>AND(L$9&gt;=8/24,L$9&lt;14/24)</formula>
    </cfRule>
    <cfRule type="expression" dxfId="753" priority="20">
      <formula>L$9&lt;8/24</formula>
    </cfRule>
  </conditionalFormatting>
  <conditionalFormatting sqref="L20:Z20">
    <cfRule type="expression" dxfId="752" priority="16">
      <formula>L20&gt;$AG20</formula>
    </cfRule>
  </conditionalFormatting>
  <conditionalFormatting sqref="L18:Z18">
    <cfRule type="expression" dxfId="751" priority="12">
      <formula>L$9&gt;=20/24</formula>
    </cfRule>
    <cfRule type="expression" dxfId="750" priority="13">
      <formula>AND(L$9&gt;=14/24,L$9&lt;20/24)</formula>
    </cfRule>
    <cfRule type="expression" dxfId="749" priority="14">
      <formula>AND(L$9&gt;=8/24,L$9&lt;14/24)</formula>
    </cfRule>
    <cfRule type="expression" dxfId="748" priority="15">
      <formula>L$9&lt;8/24</formula>
    </cfRule>
  </conditionalFormatting>
  <conditionalFormatting sqref="L18:Z18">
    <cfRule type="expression" dxfId="747" priority="11">
      <formula>L18&gt;$AG18</formula>
    </cfRule>
  </conditionalFormatting>
  <conditionalFormatting sqref="L16:Z16 L14:Z14">
    <cfRule type="expression" dxfId="746" priority="7">
      <formula>L$9&gt;=20/24</formula>
    </cfRule>
    <cfRule type="expression" dxfId="745" priority="8">
      <formula>AND(L$9&gt;=14/24,L$9&lt;20/24)</formula>
    </cfRule>
    <cfRule type="expression" dxfId="744" priority="9">
      <formula>AND(L$9&gt;=8/24,L$9&lt;14/24)</formula>
    </cfRule>
    <cfRule type="expression" dxfId="743" priority="10">
      <formula>L$9&lt;8/24</formula>
    </cfRule>
  </conditionalFormatting>
  <conditionalFormatting sqref="L16:Z16 L14:Z14">
    <cfRule type="expression" dxfId="742" priority="6">
      <formula>L14&gt;$AG14</formula>
    </cfRule>
  </conditionalFormatting>
  <conditionalFormatting sqref="L15:Z15">
    <cfRule type="expression" dxfId="741" priority="2">
      <formula>L$9&gt;=20/24</formula>
    </cfRule>
    <cfRule type="expression" dxfId="740" priority="3">
      <formula>AND(L$9&gt;=14/24,L$9&lt;20/24)</formula>
    </cfRule>
    <cfRule type="expression" dxfId="739" priority="4">
      <formula>AND(L$9&gt;=8/24,L$9&lt;14/24)</formula>
    </cfRule>
    <cfRule type="expression" dxfId="738" priority="5">
      <formula>L$9&lt;8/24</formula>
    </cfRule>
  </conditionalFormatting>
  <conditionalFormatting sqref="L15:Z15">
    <cfRule type="expression" dxfId="737" priority="1">
      <formula>L15&gt;$AG15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11" sqref="W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30</v>
      </c>
      <c r="D4" s="257">
        <f ca="1">IFERROR(DATE(2021,5,14)+C4,"")</f>
        <v>44360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302</v>
      </c>
      <c r="C5" s="32">
        <f t="shared" ref="C5:AF5" si="0">C65</f>
        <v>288</v>
      </c>
      <c r="D5" s="32">
        <f t="shared" si="0"/>
        <v>274.60000000000002</v>
      </c>
      <c r="E5" s="32">
        <f t="shared" si="0"/>
        <v>227</v>
      </c>
      <c r="F5" s="32">
        <f t="shared" si="0"/>
        <v>204</v>
      </c>
      <c r="G5" s="32">
        <f t="shared" si="0"/>
        <v>208.5</v>
      </c>
      <c r="H5" s="32">
        <f t="shared" si="0"/>
        <v>198.2</v>
      </c>
      <c r="I5" s="32">
        <f t="shared" si="0"/>
        <v>209.1</v>
      </c>
      <c r="J5" s="32">
        <f t="shared" si="0"/>
        <v>275.10000000000002</v>
      </c>
      <c r="K5" s="32">
        <f t="shared" si="0"/>
        <v>335.7</v>
      </c>
      <c r="L5" s="32">
        <f t="shared" si="0"/>
        <v>365.6</v>
      </c>
      <c r="M5" s="32">
        <f t="shared" si="0"/>
        <v>377.8</v>
      </c>
      <c r="N5" s="32">
        <f t="shared" si="0"/>
        <v>369</v>
      </c>
      <c r="O5" s="32">
        <f t="shared" si="0"/>
        <v>300.5</v>
      </c>
      <c r="P5" s="32">
        <f t="shared" si="0"/>
        <v>407.4</v>
      </c>
      <c r="Q5" s="32">
        <f t="shared" si="0"/>
        <v>407.4</v>
      </c>
      <c r="R5" s="32">
        <f t="shared" si="0"/>
        <v>425.2</v>
      </c>
      <c r="S5" s="32">
        <f t="shared" si="0"/>
        <v>406.07000000000005</v>
      </c>
      <c r="T5" s="32">
        <f t="shared" si="0"/>
        <v>361.7</v>
      </c>
      <c r="U5" s="32">
        <f t="shared" si="0"/>
        <v>320.19</v>
      </c>
      <c r="V5" s="32">
        <f t="shared" si="0"/>
        <v>267.91000000000003</v>
      </c>
      <c r="W5" s="32">
        <f t="shared" si="0"/>
        <v>196.9</v>
      </c>
      <c r="X5" s="32">
        <f t="shared" si="0"/>
        <v>236.11</v>
      </c>
      <c r="Y5" s="32">
        <f t="shared" si="0"/>
        <v>282.85000000000002</v>
      </c>
      <c r="Z5" s="32">
        <f t="shared" si="0"/>
        <v>364.95</v>
      </c>
      <c r="AA5" s="32">
        <f t="shared" si="0"/>
        <v>454.6</v>
      </c>
      <c r="AB5" s="32">
        <f t="shared" si="0"/>
        <v>443.29999999999995</v>
      </c>
      <c r="AC5" s="32">
        <f t="shared" si="0"/>
        <v>444.2</v>
      </c>
      <c r="AD5" s="32">
        <f t="shared" si="0"/>
        <v>366.2</v>
      </c>
      <c r="AE5" s="32">
        <f t="shared" si="0"/>
        <v>342.8</v>
      </c>
      <c r="AF5" s="32">
        <f t="shared" si="0"/>
        <v>294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9"/>
      <c r="E6" s="249"/>
      <c r="F6" s="249"/>
      <c r="G6" s="249"/>
      <c r="H6" s="249"/>
      <c r="I6" s="249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1250MW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Load=1078</v>
      </c>
      <c r="B7" s="36">
        <f t="shared" ref="B7:AF7" si="1">B71</f>
        <v>1181.04</v>
      </c>
      <c r="C7" s="36">
        <f t="shared" si="1"/>
        <v>1175.3399999999999</v>
      </c>
      <c r="D7" s="36">
        <f t="shared" si="1"/>
        <v>1144.74</v>
      </c>
      <c r="E7" s="36">
        <f t="shared" si="1"/>
        <v>1125.74</v>
      </c>
      <c r="F7" s="36">
        <f t="shared" si="1"/>
        <v>1102.24</v>
      </c>
      <c r="G7" s="36">
        <f t="shared" si="1"/>
        <v>1107.3399999999999</v>
      </c>
      <c r="H7" s="36">
        <f t="shared" si="1"/>
        <v>1078.3399999999999</v>
      </c>
      <c r="I7" s="36">
        <f t="shared" si="1"/>
        <v>1086.74</v>
      </c>
      <c r="J7" s="36">
        <f t="shared" si="1"/>
        <v>1136.04</v>
      </c>
      <c r="K7" s="36">
        <f t="shared" si="1"/>
        <v>1209.94</v>
      </c>
      <c r="L7" s="36">
        <f>L71</f>
        <v>1238.44</v>
      </c>
      <c r="M7" s="36">
        <f t="shared" si="1"/>
        <v>1249.94</v>
      </c>
      <c r="N7" s="36">
        <f t="shared" si="1"/>
        <v>1271.44</v>
      </c>
      <c r="O7" s="36">
        <f t="shared" si="1"/>
        <v>1202.6399999999999</v>
      </c>
      <c r="P7" s="36">
        <f t="shared" si="1"/>
        <v>1312.04</v>
      </c>
      <c r="Q7" s="36">
        <f t="shared" si="1"/>
        <v>1314.2399999999998</v>
      </c>
      <c r="R7" s="36">
        <f t="shared" si="1"/>
        <v>1356.74</v>
      </c>
      <c r="S7" s="36">
        <f t="shared" si="1"/>
        <v>1337.6100000000001</v>
      </c>
      <c r="T7" s="36">
        <f t="shared" si="1"/>
        <v>1293.24</v>
      </c>
      <c r="U7" s="36">
        <f t="shared" si="1"/>
        <v>1251.73</v>
      </c>
      <c r="V7" s="36">
        <f t="shared" si="1"/>
        <v>1245.45</v>
      </c>
      <c r="W7" s="36">
        <f t="shared" si="1"/>
        <v>1169.54</v>
      </c>
      <c r="X7" s="36">
        <f t="shared" si="1"/>
        <v>1208.75</v>
      </c>
      <c r="Y7" s="36">
        <f t="shared" si="1"/>
        <v>1255.3899999999999</v>
      </c>
      <c r="Z7" s="36">
        <f t="shared" si="1"/>
        <v>1337.49</v>
      </c>
      <c r="AA7" s="36">
        <f t="shared" si="1"/>
        <v>1369.94</v>
      </c>
      <c r="AB7" s="36">
        <f t="shared" si="1"/>
        <v>1333.6399999999999</v>
      </c>
      <c r="AC7" s="36">
        <f t="shared" si="1"/>
        <v>1334.54</v>
      </c>
      <c r="AD7" s="36">
        <f t="shared" si="1"/>
        <v>1286.74</v>
      </c>
      <c r="AE7" s="36">
        <f t="shared" si="1"/>
        <v>1220.8400000000001</v>
      </c>
      <c r="AF7" s="36">
        <f t="shared" si="1"/>
        <v>1188.54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50</v>
      </c>
      <c r="W11" s="50">
        <v>54.5</v>
      </c>
      <c r="X11" s="50">
        <v>54.5</v>
      </c>
      <c r="Y11" s="50">
        <v>54.4</v>
      </c>
      <c r="Z11" s="50">
        <v>54.4</v>
      </c>
      <c r="AA11" s="50">
        <v>0</v>
      </c>
      <c r="AB11" s="50">
        <v>0</v>
      </c>
      <c r="AC11" s="50">
        <v>0</v>
      </c>
      <c r="AD11" s="50">
        <v>10.5</v>
      </c>
      <c r="AE11" s="48">
        <v>0</v>
      </c>
      <c r="AF11" s="48">
        <v>0</v>
      </c>
      <c r="AG11" s="51">
        <v>456</v>
      </c>
      <c r="AH11" s="52">
        <f>MAX(B11:AF11)</f>
        <v>54.5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61.4</v>
      </c>
      <c r="C12" s="48">
        <v>61</v>
      </c>
      <c r="D12" s="48">
        <v>62.4</v>
      </c>
      <c r="E12" s="48">
        <v>62.6</v>
      </c>
      <c r="F12" s="48">
        <v>61.7</v>
      </c>
      <c r="G12" s="48">
        <v>62.2</v>
      </c>
      <c r="H12" s="48">
        <v>63.7</v>
      </c>
      <c r="I12" s="48">
        <v>62.2</v>
      </c>
      <c r="J12" s="48">
        <v>62.7</v>
      </c>
      <c r="K12" s="48">
        <v>61.9</v>
      </c>
      <c r="L12" s="49">
        <v>60.6</v>
      </c>
      <c r="M12" s="49">
        <v>61.4</v>
      </c>
      <c r="N12" s="49">
        <v>61.7</v>
      </c>
      <c r="O12" s="49">
        <v>60.9</v>
      </c>
      <c r="P12" s="49">
        <v>60</v>
      </c>
      <c r="Q12" s="49">
        <v>61.8</v>
      </c>
      <c r="R12" s="49">
        <v>61.8</v>
      </c>
      <c r="S12" s="49">
        <v>61.8</v>
      </c>
      <c r="T12" s="49">
        <v>61.8</v>
      </c>
      <c r="U12" s="49">
        <v>61.8</v>
      </c>
      <c r="V12" s="49">
        <v>61.8</v>
      </c>
      <c r="W12" s="48">
        <v>60.4</v>
      </c>
      <c r="X12" s="48">
        <v>60.4</v>
      </c>
      <c r="Y12" s="48">
        <v>60.4</v>
      </c>
      <c r="Z12" s="48">
        <v>60.4</v>
      </c>
      <c r="AA12" s="48">
        <v>60.4</v>
      </c>
      <c r="AB12" s="48">
        <v>60.4</v>
      </c>
      <c r="AC12" s="48">
        <v>60.4</v>
      </c>
      <c r="AD12" s="48">
        <v>60.4</v>
      </c>
      <c r="AE12" s="48">
        <v>59</v>
      </c>
      <c r="AF12" s="48">
        <v>60.2</v>
      </c>
      <c r="AG12" s="51">
        <v>60</v>
      </c>
      <c r="AH12" s="52">
        <f>MAX(B12:AF12)</f>
        <v>63.7</v>
      </c>
      <c r="AI12" s="53">
        <f>MIN(B12:AF12)</f>
        <v>59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56">
        <v>47.5</v>
      </c>
      <c r="C14" s="56">
        <v>45.3</v>
      </c>
      <c r="D14" s="56">
        <v>45.7</v>
      </c>
      <c r="E14" s="56">
        <v>45.7</v>
      </c>
      <c r="F14" s="56">
        <v>45.4</v>
      </c>
      <c r="G14" s="56">
        <v>45.7</v>
      </c>
      <c r="H14" s="56">
        <v>46.2</v>
      </c>
      <c r="I14" s="56">
        <v>46</v>
      </c>
      <c r="J14" s="56">
        <v>45.2</v>
      </c>
      <c r="K14" s="56">
        <v>46</v>
      </c>
      <c r="L14" s="49">
        <v>45.4</v>
      </c>
      <c r="M14" s="49">
        <v>45</v>
      </c>
      <c r="N14" s="49">
        <v>45</v>
      </c>
      <c r="O14" s="49">
        <v>44.5</v>
      </c>
      <c r="P14" s="49">
        <v>44.5</v>
      </c>
      <c r="Q14" s="49">
        <v>45.2</v>
      </c>
      <c r="R14" s="49">
        <v>46.1</v>
      </c>
      <c r="S14" s="49">
        <v>46.1</v>
      </c>
      <c r="T14" s="49">
        <v>46.1</v>
      </c>
      <c r="U14" s="49">
        <v>46.1</v>
      </c>
      <c r="V14" s="49">
        <v>46.1</v>
      </c>
      <c r="W14" s="49">
        <v>46.1</v>
      </c>
      <c r="X14" s="49">
        <v>46.1</v>
      </c>
      <c r="Y14" s="49">
        <v>46.1</v>
      </c>
      <c r="Z14" s="49">
        <v>46.1</v>
      </c>
      <c r="AA14" s="49">
        <v>45.5</v>
      </c>
      <c r="AB14" s="49">
        <v>45.5</v>
      </c>
      <c r="AC14" s="49">
        <v>45.5</v>
      </c>
      <c r="AD14" s="49">
        <v>45.5</v>
      </c>
      <c r="AE14" s="49">
        <v>45</v>
      </c>
      <c r="AF14" s="49">
        <v>46.6</v>
      </c>
      <c r="AG14" s="59">
        <v>45</v>
      </c>
      <c r="AH14" s="52">
        <f t="shared" si="2"/>
        <v>47.5</v>
      </c>
      <c r="AI14" s="53">
        <f t="shared" si="3"/>
        <v>44.5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56">
        <v>28</v>
      </c>
      <c r="C15" s="56">
        <v>28</v>
      </c>
      <c r="D15" s="56">
        <v>28</v>
      </c>
      <c r="E15" s="56">
        <v>28</v>
      </c>
      <c r="F15" s="56">
        <v>28</v>
      </c>
      <c r="G15" s="56">
        <v>28</v>
      </c>
      <c r="H15" s="56">
        <v>28</v>
      </c>
      <c r="I15" s="56">
        <v>28</v>
      </c>
      <c r="J15" s="56">
        <v>28</v>
      </c>
      <c r="K15" s="56">
        <v>28</v>
      </c>
      <c r="L15" s="49">
        <v>28</v>
      </c>
      <c r="M15" s="49">
        <v>28</v>
      </c>
      <c r="N15" s="49">
        <v>28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28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49">
        <v>28</v>
      </c>
      <c r="AB15" s="49">
        <v>28</v>
      </c>
      <c r="AC15" s="49">
        <v>28</v>
      </c>
      <c r="AD15" s="49">
        <v>28</v>
      </c>
      <c r="AE15" s="49">
        <v>28</v>
      </c>
      <c r="AF15" s="49">
        <v>28</v>
      </c>
      <c r="AG15" s="59">
        <v>45</v>
      </c>
      <c r="AH15" s="52">
        <f t="shared" si="2"/>
        <v>28</v>
      </c>
      <c r="AI15" s="53">
        <f t="shared" si="3"/>
        <v>28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56">
        <v>25</v>
      </c>
      <c r="C16" s="56">
        <v>25</v>
      </c>
      <c r="D16" s="56">
        <v>25</v>
      </c>
      <c r="E16" s="56">
        <v>25</v>
      </c>
      <c r="F16" s="56">
        <v>25</v>
      </c>
      <c r="G16" s="56">
        <v>25</v>
      </c>
      <c r="H16" s="56">
        <v>25</v>
      </c>
      <c r="I16" s="56">
        <v>25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49">
        <v>25</v>
      </c>
      <c r="AB16" s="49">
        <v>25</v>
      </c>
      <c r="AC16" s="49">
        <v>25</v>
      </c>
      <c r="AD16" s="49">
        <v>25</v>
      </c>
      <c r="AE16" s="49">
        <v>25</v>
      </c>
      <c r="AF16" s="49">
        <v>25</v>
      </c>
      <c r="AG16" s="59">
        <v>25</v>
      </c>
      <c r="AH16" s="52">
        <f t="shared" si="2"/>
        <v>25</v>
      </c>
      <c r="AI16" s="53">
        <f t="shared" si="3"/>
        <v>25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56">
        <v>6.2</v>
      </c>
      <c r="C19" s="56">
        <v>6.2</v>
      </c>
      <c r="D19" s="56">
        <v>6.2</v>
      </c>
      <c r="E19" s="56">
        <v>6.2</v>
      </c>
      <c r="F19" s="56">
        <v>6.2</v>
      </c>
      <c r="G19" s="56">
        <v>6.2</v>
      </c>
      <c r="H19" s="56">
        <v>6.2</v>
      </c>
      <c r="I19" s="56">
        <v>6.2</v>
      </c>
      <c r="J19" s="56">
        <v>6.2</v>
      </c>
      <c r="K19" s="56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8">
        <v>22.2</v>
      </c>
      <c r="C20" s="48">
        <v>22.2</v>
      </c>
      <c r="D20" s="48">
        <v>22.2</v>
      </c>
      <c r="E20" s="48">
        <v>22.2</v>
      </c>
      <c r="F20" s="48">
        <v>22.2</v>
      </c>
      <c r="G20" s="48">
        <v>22.2</v>
      </c>
      <c r="H20" s="48">
        <v>22.2</v>
      </c>
      <c r="I20" s="48">
        <v>22.2</v>
      </c>
      <c r="J20" s="48">
        <v>22.2</v>
      </c>
      <c r="K20" s="48">
        <v>22.2</v>
      </c>
      <c r="L20" s="49">
        <v>22.2</v>
      </c>
      <c r="M20" s="49">
        <v>22.2</v>
      </c>
      <c r="N20" s="49">
        <v>22.2</v>
      </c>
      <c r="O20" s="49">
        <v>22.2</v>
      </c>
      <c r="P20" s="49">
        <v>22.2</v>
      </c>
      <c r="Q20" s="49">
        <v>22.2</v>
      </c>
      <c r="R20" s="49">
        <v>22.2</v>
      </c>
      <c r="S20" s="49">
        <v>22.2</v>
      </c>
      <c r="T20" s="49">
        <v>22.2</v>
      </c>
      <c r="U20" s="49">
        <v>22.2</v>
      </c>
      <c r="V20" s="49">
        <v>22.2</v>
      </c>
      <c r="W20" s="49">
        <v>22.2</v>
      </c>
      <c r="X20" s="49">
        <v>22.2</v>
      </c>
      <c r="Y20" s="49">
        <v>22.2</v>
      </c>
      <c r="Z20" s="49">
        <v>22.2</v>
      </c>
      <c r="AA20" s="49">
        <v>11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234">
        <v>22.2</v>
      </c>
      <c r="AH20" s="52">
        <f t="shared" si="2"/>
        <v>22.2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56">
        <v>22</v>
      </c>
      <c r="C21" s="56">
        <v>22</v>
      </c>
      <c r="D21" s="56">
        <v>22</v>
      </c>
      <c r="E21" s="56">
        <v>22</v>
      </c>
      <c r="F21" s="56">
        <v>22</v>
      </c>
      <c r="G21" s="56">
        <v>22</v>
      </c>
      <c r="H21" s="56">
        <v>22</v>
      </c>
      <c r="I21" s="56">
        <v>22</v>
      </c>
      <c r="J21" s="56">
        <v>22</v>
      </c>
      <c r="K21" s="56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49">
        <v>22</v>
      </c>
      <c r="S21" s="49">
        <v>22</v>
      </c>
      <c r="T21" s="49">
        <v>22</v>
      </c>
      <c r="U21" s="49">
        <v>22</v>
      </c>
      <c r="V21" s="49">
        <v>22</v>
      </c>
      <c r="W21" s="49">
        <v>22</v>
      </c>
      <c r="X21" s="49">
        <v>22</v>
      </c>
      <c r="Y21" s="49">
        <v>22</v>
      </c>
      <c r="Z21" s="49">
        <v>22</v>
      </c>
      <c r="AA21" s="49">
        <v>22</v>
      </c>
      <c r="AB21" s="49">
        <v>22</v>
      </c>
      <c r="AC21" s="49">
        <v>22</v>
      </c>
      <c r="AD21" s="49">
        <v>22</v>
      </c>
      <c r="AE21" s="49">
        <v>22</v>
      </c>
      <c r="AF21" s="49">
        <v>22</v>
      </c>
      <c r="AG21" s="59">
        <v>22.1</v>
      </c>
      <c r="AH21" s="52">
        <f t="shared" si="2"/>
        <v>22</v>
      </c>
      <c r="AI21" s="53">
        <f t="shared" si="3"/>
        <v>22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56">
        <v>22</v>
      </c>
      <c r="C22" s="56">
        <v>22</v>
      </c>
      <c r="D22" s="56">
        <v>22</v>
      </c>
      <c r="E22" s="56">
        <v>22</v>
      </c>
      <c r="F22" s="56">
        <v>22</v>
      </c>
      <c r="G22" s="56">
        <v>22</v>
      </c>
      <c r="H22" s="56">
        <v>22</v>
      </c>
      <c r="I22" s="56">
        <v>22</v>
      </c>
      <c r="J22" s="56">
        <v>22</v>
      </c>
      <c r="K22" s="56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56">
        <v>0</v>
      </c>
      <c r="C23" s="56">
        <v>0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22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6">
        <v>22</v>
      </c>
      <c r="M24" s="56">
        <v>22</v>
      </c>
      <c r="N24" s="56">
        <v>22</v>
      </c>
      <c r="O24" s="56">
        <v>22</v>
      </c>
      <c r="P24" s="56">
        <v>22</v>
      </c>
      <c r="Q24" s="56">
        <v>22</v>
      </c>
      <c r="R24" s="56">
        <v>22</v>
      </c>
      <c r="S24" s="56">
        <v>22</v>
      </c>
      <c r="T24" s="56">
        <v>22</v>
      </c>
      <c r="U24" s="56">
        <v>22</v>
      </c>
      <c r="V24" s="56">
        <v>22</v>
      </c>
      <c r="W24" s="56">
        <v>22</v>
      </c>
      <c r="X24" s="56">
        <v>22</v>
      </c>
      <c r="Y24" s="56">
        <v>22</v>
      </c>
      <c r="Z24" s="56">
        <v>22</v>
      </c>
      <c r="AA24" s="56">
        <v>22</v>
      </c>
      <c r="AB24" s="56">
        <v>22</v>
      </c>
      <c r="AC24" s="56">
        <v>22</v>
      </c>
      <c r="AD24" s="56">
        <v>22</v>
      </c>
      <c r="AE24" s="56">
        <v>22</v>
      </c>
      <c r="AF24" s="56">
        <v>22</v>
      </c>
      <c r="AG24" s="59">
        <v>22</v>
      </c>
      <c r="AH24" s="52">
        <f t="shared" si="2"/>
        <v>22</v>
      </c>
      <c r="AI24" s="53">
        <f t="shared" si="3"/>
        <v>22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14</v>
      </c>
      <c r="C25" s="49">
        <v>14</v>
      </c>
      <c r="D25" s="49">
        <v>14</v>
      </c>
      <c r="E25" s="49">
        <v>14</v>
      </c>
      <c r="F25" s="49">
        <v>14</v>
      </c>
      <c r="G25" s="49">
        <v>14</v>
      </c>
      <c r="H25" s="49">
        <v>14</v>
      </c>
      <c r="I25" s="49">
        <v>14</v>
      </c>
      <c r="J25" s="49">
        <v>14</v>
      </c>
      <c r="K25" s="49">
        <v>14</v>
      </c>
      <c r="L25" s="56">
        <v>14</v>
      </c>
      <c r="M25" s="56">
        <v>14</v>
      </c>
      <c r="N25" s="56">
        <v>14</v>
      </c>
      <c r="O25" s="56">
        <v>14</v>
      </c>
      <c r="P25" s="56">
        <v>14</v>
      </c>
      <c r="Q25" s="56">
        <v>14</v>
      </c>
      <c r="R25" s="56">
        <v>14</v>
      </c>
      <c r="S25" s="56">
        <v>14</v>
      </c>
      <c r="T25" s="56">
        <v>14</v>
      </c>
      <c r="U25" s="56">
        <v>14</v>
      </c>
      <c r="V25" s="56">
        <v>14</v>
      </c>
      <c r="W25" s="56">
        <v>14</v>
      </c>
      <c r="X25" s="56">
        <v>14</v>
      </c>
      <c r="Y25" s="56">
        <v>14</v>
      </c>
      <c r="Z25" s="56">
        <v>14</v>
      </c>
      <c r="AA25" s="56">
        <v>14</v>
      </c>
      <c r="AB25" s="56">
        <v>0</v>
      </c>
      <c r="AC25" s="56">
        <v>0</v>
      </c>
      <c r="AD25" s="49">
        <v>14</v>
      </c>
      <c r="AE25" s="49">
        <v>14</v>
      </c>
      <c r="AF25" s="49">
        <v>14</v>
      </c>
      <c r="AG25" s="59">
        <v>14.9</v>
      </c>
      <c r="AH25" s="52">
        <f t="shared" si="2"/>
        <v>14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49">
        <v>9</v>
      </c>
      <c r="C26" s="49">
        <v>9</v>
      </c>
      <c r="D26" s="49">
        <v>9</v>
      </c>
      <c r="E26" s="49">
        <v>9</v>
      </c>
      <c r="F26" s="49">
        <v>9</v>
      </c>
      <c r="G26" s="49">
        <v>9</v>
      </c>
      <c r="H26" s="49">
        <v>9</v>
      </c>
      <c r="I26" s="49">
        <v>9</v>
      </c>
      <c r="J26" s="49">
        <v>9</v>
      </c>
      <c r="K26" s="49">
        <v>9</v>
      </c>
      <c r="L26" s="56">
        <v>9</v>
      </c>
      <c r="M26" s="56">
        <v>9</v>
      </c>
      <c r="N26" s="56">
        <v>9</v>
      </c>
      <c r="O26" s="56">
        <v>9</v>
      </c>
      <c r="P26" s="56">
        <v>9</v>
      </c>
      <c r="Q26" s="56">
        <v>9</v>
      </c>
      <c r="R26" s="56">
        <v>9</v>
      </c>
      <c r="S26" s="56">
        <v>9</v>
      </c>
      <c r="T26" s="56">
        <v>9</v>
      </c>
      <c r="U26" s="56">
        <v>9</v>
      </c>
      <c r="V26" s="56">
        <v>9</v>
      </c>
      <c r="W26" s="56">
        <v>9</v>
      </c>
      <c r="X26" s="56">
        <v>9</v>
      </c>
      <c r="Y26" s="56">
        <v>9</v>
      </c>
      <c r="Z26" s="56">
        <v>9</v>
      </c>
      <c r="AA26" s="56">
        <v>9</v>
      </c>
      <c r="AB26" s="56">
        <v>9</v>
      </c>
      <c r="AC26" s="56">
        <v>9</v>
      </c>
      <c r="AD26" s="56">
        <v>9</v>
      </c>
      <c r="AE26" s="56">
        <v>9</v>
      </c>
      <c r="AF26" s="56">
        <v>9</v>
      </c>
      <c r="AG26" s="59">
        <v>13.6</v>
      </c>
      <c r="AH26" s="52">
        <f t="shared" si="2"/>
        <v>9</v>
      </c>
      <c r="AI26" s="53">
        <f t="shared" si="3"/>
        <v>9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4</v>
      </c>
      <c r="L28" s="56">
        <v>4</v>
      </c>
      <c r="M28" s="56">
        <v>8</v>
      </c>
      <c r="N28" s="56">
        <v>8</v>
      </c>
      <c r="O28" s="56">
        <v>8</v>
      </c>
      <c r="P28" s="56">
        <v>8</v>
      </c>
      <c r="Q28" s="56">
        <v>8</v>
      </c>
      <c r="R28" s="56">
        <v>12</v>
      </c>
      <c r="S28" s="56">
        <v>12</v>
      </c>
      <c r="T28" s="56">
        <v>12</v>
      </c>
      <c r="U28" s="56">
        <v>12</v>
      </c>
      <c r="V28" s="49">
        <v>8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12</v>
      </c>
      <c r="AH28" s="52">
        <f t="shared" si="2"/>
        <v>12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12</v>
      </c>
      <c r="C29" s="56">
        <v>12</v>
      </c>
      <c r="D29" s="56">
        <v>12</v>
      </c>
      <c r="E29" s="56">
        <v>12</v>
      </c>
      <c r="F29" s="56">
        <v>12</v>
      </c>
      <c r="G29" s="56">
        <v>12</v>
      </c>
      <c r="H29" s="56">
        <v>12</v>
      </c>
      <c r="I29" s="56">
        <v>12</v>
      </c>
      <c r="J29" s="56">
        <v>12</v>
      </c>
      <c r="K29" s="56">
        <v>12</v>
      </c>
      <c r="L29" s="56">
        <v>12</v>
      </c>
      <c r="M29" s="56">
        <v>12</v>
      </c>
      <c r="N29" s="56">
        <v>12</v>
      </c>
      <c r="O29" s="56">
        <v>12</v>
      </c>
      <c r="P29" s="56">
        <v>12</v>
      </c>
      <c r="Q29" s="56">
        <v>12</v>
      </c>
      <c r="R29" s="56">
        <v>12</v>
      </c>
      <c r="S29" s="56">
        <v>12</v>
      </c>
      <c r="T29" s="56">
        <v>12</v>
      </c>
      <c r="U29" s="56">
        <v>12</v>
      </c>
      <c r="V29" s="56">
        <v>12</v>
      </c>
      <c r="W29" s="56">
        <v>12</v>
      </c>
      <c r="X29" s="56">
        <v>12</v>
      </c>
      <c r="Y29" s="56">
        <v>12</v>
      </c>
      <c r="Z29" s="56">
        <v>12</v>
      </c>
      <c r="AA29" s="56">
        <v>12</v>
      </c>
      <c r="AB29" s="56">
        <v>12</v>
      </c>
      <c r="AC29" s="56">
        <v>12</v>
      </c>
      <c r="AD29" s="56">
        <v>12</v>
      </c>
      <c r="AE29" s="56">
        <v>12</v>
      </c>
      <c r="AF29" s="56">
        <v>12</v>
      </c>
      <c r="AG29" s="59">
        <v>12</v>
      </c>
      <c r="AH29" s="52">
        <f>MAX(B29:AF29)</f>
        <v>12</v>
      </c>
      <c r="AI29" s="53">
        <f>MIN(B29:AF29)</f>
        <v>12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49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56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9</v>
      </c>
      <c r="AB31" s="49">
        <v>9</v>
      </c>
      <c r="AC31" s="49">
        <v>9</v>
      </c>
      <c r="AD31" s="49">
        <v>9</v>
      </c>
      <c r="AE31" s="49">
        <v>9</v>
      </c>
      <c r="AF31" s="49">
        <v>9</v>
      </c>
      <c r="AG31" s="59">
        <v>10</v>
      </c>
      <c r="AH31" s="52">
        <f t="shared" si="2"/>
        <v>9</v>
      </c>
      <c r="AI31" s="53">
        <f t="shared" si="3"/>
        <v>0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56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180</v>
      </c>
      <c r="I33" s="56">
        <v>190</v>
      </c>
      <c r="J33" s="56">
        <v>190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180</v>
      </c>
      <c r="AK33" s="54"/>
    </row>
    <row r="34" spans="1:41" ht="15.75" thickBot="1" x14ac:dyDescent="0.3">
      <c r="A34" s="238" t="s">
        <v>36</v>
      </c>
      <c r="B34" s="56">
        <v>162.19999999999999</v>
      </c>
      <c r="C34" s="56">
        <v>144.5</v>
      </c>
      <c r="D34" s="56">
        <v>162.6</v>
      </c>
      <c r="E34" s="56">
        <v>162.69999999999999</v>
      </c>
      <c r="F34" s="56">
        <v>160.80000000000001</v>
      </c>
      <c r="G34" s="56">
        <v>161.30000000000001</v>
      </c>
      <c r="H34" s="56">
        <v>142.9</v>
      </c>
      <c r="I34" s="56">
        <v>154.9</v>
      </c>
      <c r="J34" s="56">
        <v>155.69999999999999</v>
      </c>
      <c r="K34" s="56">
        <v>156.1</v>
      </c>
      <c r="L34" s="67">
        <v>158.5</v>
      </c>
      <c r="M34" s="67">
        <v>162</v>
      </c>
      <c r="N34" s="67">
        <v>162</v>
      </c>
      <c r="O34" s="67">
        <v>165</v>
      </c>
      <c r="P34" s="67">
        <v>165</v>
      </c>
      <c r="Q34" s="67">
        <v>113</v>
      </c>
      <c r="R34" s="67">
        <v>151.30000000000001</v>
      </c>
      <c r="S34" s="67">
        <v>158.9</v>
      </c>
      <c r="T34" s="67">
        <v>166</v>
      </c>
      <c r="U34" s="67">
        <v>165.8</v>
      </c>
      <c r="V34" s="67">
        <v>164.1</v>
      </c>
      <c r="W34" s="67">
        <v>159.19999999999999</v>
      </c>
      <c r="X34" s="67">
        <v>151.4</v>
      </c>
      <c r="Y34" s="67">
        <v>159.80000000000001</v>
      </c>
      <c r="Z34" s="67">
        <v>158.6</v>
      </c>
      <c r="AA34" s="67">
        <v>161.30000000000001</v>
      </c>
      <c r="AB34" s="67">
        <v>148</v>
      </c>
      <c r="AC34" s="67">
        <v>155.30000000000001</v>
      </c>
      <c r="AD34" s="67">
        <v>164</v>
      </c>
      <c r="AE34" s="56">
        <v>164.9</v>
      </c>
      <c r="AF34" s="56">
        <v>165.2</v>
      </c>
      <c r="AG34" s="59">
        <v>240</v>
      </c>
      <c r="AH34" s="52">
        <f t="shared" si="2"/>
        <v>166</v>
      </c>
      <c r="AI34" s="53">
        <f t="shared" si="3"/>
        <v>113</v>
      </c>
      <c r="AK34" s="54"/>
    </row>
    <row r="35" spans="1:41" ht="15.75" thickBot="1" x14ac:dyDescent="0.3">
      <c r="A35" s="239" t="s">
        <v>37</v>
      </c>
      <c r="B35" s="69">
        <f>SUM(B11:B33)</f>
        <v>491.29999999999995</v>
      </c>
      <c r="C35" s="69">
        <f t="shared" ref="C35:AF35" si="4">SUM(C11:C33)</f>
        <v>488.7</v>
      </c>
      <c r="D35" s="69">
        <f t="shared" si="4"/>
        <v>490.5</v>
      </c>
      <c r="E35" s="69">
        <f t="shared" si="4"/>
        <v>490.7</v>
      </c>
      <c r="F35" s="69">
        <f t="shared" si="4"/>
        <v>489.5</v>
      </c>
      <c r="G35" s="69">
        <f t="shared" si="4"/>
        <v>490.29999999999995</v>
      </c>
      <c r="H35" s="69">
        <f t="shared" si="4"/>
        <v>472.29999999999995</v>
      </c>
      <c r="I35" s="69">
        <f t="shared" si="4"/>
        <v>480.59999999999997</v>
      </c>
      <c r="J35" s="69">
        <f t="shared" si="4"/>
        <v>480.29999999999995</v>
      </c>
      <c r="K35" s="69">
        <f t="shared" si="4"/>
        <v>494.29999999999995</v>
      </c>
      <c r="L35" s="69">
        <f t="shared" si="4"/>
        <v>492.4</v>
      </c>
      <c r="M35" s="69">
        <f t="shared" si="4"/>
        <v>496.79999999999995</v>
      </c>
      <c r="N35" s="69">
        <f t="shared" si="4"/>
        <v>497.09999999999997</v>
      </c>
      <c r="O35" s="69">
        <f t="shared" si="4"/>
        <v>495.79999999999995</v>
      </c>
      <c r="P35" s="69">
        <f t="shared" si="4"/>
        <v>494.9</v>
      </c>
      <c r="Q35" s="69">
        <f t="shared" si="4"/>
        <v>497.4</v>
      </c>
      <c r="R35" s="69">
        <f t="shared" si="4"/>
        <v>524.29999999999995</v>
      </c>
      <c r="S35" s="69">
        <f t="shared" si="4"/>
        <v>524.29999999999995</v>
      </c>
      <c r="T35" s="69">
        <f t="shared" si="4"/>
        <v>524.29999999999995</v>
      </c>
      <c r="U35" s="69">
        <f t="shared" si="4"/>
        <v>524.29999999999995</v>
      </c>
      <c r="V35" s="69">
        <f t="shared" si="4"/>
        <v>570.29999999999995</v>
      </c>
      <c r="W35" s="69">
        <f t="shared" si="4"/>
        <v>565.4</v>
      </c>
      <c r="X35" s="69">
        <f t="shared" si="4"/>
        <v>565.4</v>
      </c>
      <c r="Y35" s="69">
        <f>SUM(Y11:Y33)</f>
        <v>565.29999999999995</v>
      </c>
      <c r="Z35" s="69">
        <f t="shared" si="4"/>
        <v>565.29999999999995</v>
      </c>
      <c r="AA35" s="69">
        <f t="shared" si="4"/>
        <v>508.1</v>
      </c>
      <c r="AB35" s="69">
        <f t="shared" si="4"/>
        <v>483.1</v>
      </c>
      <c r="AC35" s="69">
        <f t="shared" si="4"/>
        <v>483.1</v>
      </c>
      <c r="AD35" s="69">
        <f t="shared" si="4"/>
        <v>507.6</v>
      </c>
      <c r="AE35" s="69">
        <f t="shared" si="4"/>
        <v>495.2</v>
      </c>
      <c r="AF35" s="69">
        <f t="shared" si="4"/>
        <v>498</v>
      </c>
      <c r="AG35" s="59">
        <f>SUM(AG11:AG34)</f>
        <v>1287.4000000000001</v>
      </c>
      <c r="AH35" s="52">
        <f t="shared" si="2"/>
        <v>570.29999999999995</v>
      </c>
      <c r="AI35" s="53">
        <f t="shared" si="3"/>
        <v>472.29999999999995</v>
      </c>
      <c r="AK35" s="54"/>
    </row>
    <row r="36" spans="1:41" x14ac:dyDescent="0.25">
      <c r="A36" s="55" t="s">
        <v>38</v>
      </c>
      <c r="B36" s="56">
        <v>135.6</v>
      </c>
      <c r="C36" s="56">
        <v>135.4</v>
      </c>
      <c r="D36" s="56">
        <v>135.80000000000001</v>
      </c>
      <c r="E36" s="56">
        <v>136.4</v>
      </c>
      <c r="F36" s="56">
        <v>138.19999999999999</v>
      </c>
      <c r="G36" s="56">
        <v>138</v>
      </c>
      <c r="H36" s="56">
        <v>137.5</v>
      </c>
      <c r="I36" s="56">
        <v>137.6</v>
      </c>
      <c r="J36" s="56">
        <v>137.19999999999999</v>
      </c>
      <c r="K36" s="56">
        <v>136.5</v>
      </c>
      <c r="L36" s="49">
        <v>134.5</v>
      </c>
      <c r="M36" s="49">
        <v>133.30000000000001</v>
      </c>
      <c r="N36" s="49">
        <v>133.30000000000001</v>
      </c>
      <c r="O36" s="49">
        <v>136.9</v>
      </c>
      <c r="P36" s="49">
        <v>136.69999999999999</v>
      </c>
      <c r="Q36" s="49">
        <v>136.69999999999999</v>
      </c>
      <c r="R36" s="49">
        <v>136.69999999999999</v>
      </c>
      <c r="S36" s="49">
        <v>136.69999999999999</v>
      </c>
      <c r="T36" s="49">
        <v>136.69999999999999</v>
      </c>
      <c r="U36" s="49">
        <v>136.69999999999999</v>
      </c>
      <c r="V36" s="49">
        <v>136.69999999999999</v>
      </c>
      <c r="W36" s="49">
        <v>136.69999999999999</v>
      </c>
      <c r="X36" s="49">
        <v>136.69999999999999</v>
      </c>
      <c r="Y36" s="49">
        <v>136.69999999999999</v>
      </c>
      <c r="Z36" s="49">
        <v>136.69999999999999</v>
      </c>
      <c r="AA36" s="49">
        <v>136.69999999999999</v>
      </c>
      <c r="AB36" s="49">
        <v>136.69999999999999</v>
      </c>
      <c r="AC36" s="49">
        <v>136.69999999999999</v>
      </c>
      <c r="AD36" s="48">
        <v>138.19999999999999</v>
      </c>
      <c r="AE36" s="48">
        <v>136.4</v>
      </c>
      <c r="AF36" s="48">
        <v>136.19999999999999</v>
      </c>
      <c r="AG36" s="57">
        <v>144</v>
      </c>
      <c r="AH36" s="52">
        <f t="shared" si="2"/>
        <v>138.19999999999999</v>
      </c>
      <c r="AI36" s="53">
        <f t="shared" si="3"/>
        <v>133.30000000000001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58.6</v>
      </c>
      <c r="C38" s="56">
        <v>58.6</v>
      </c>
      <c r="D38" s="56">
        <v>58.6</v>
      </c>
      <c r="E38" s="56">
        <v>58.6</v>
      </c>
      <c r="F38" s="56">
        <v>57.8</v>
      </c>
      <c r="G38" s="56">
        <v>57.8</v>
      </c>
      <c r="H38" s="56">
        <v>58.3</v>
      </c>
      <c r="I38" s="56">
        <v>58.3</v>
      </c>
      <c r="J38" s="56">
        <v>58.4</v>
      </c>
      <c r="K38" s="56">
        <v>58.5</v>
      </c>
      <c r="L38" s="70">
        <v>58.3</v>
      </c>
      <c r="M38" s="70">
        <v>58.4</v>
      </c>
      <c r="N38" s="70">
        <v>58.5</v>
      </c>
      <c r="O38" s="70">
        <v>58.6</v>
      </c>
      <c r="P38" s="70">
        <v>58.5</v>
      </c>
      <c r="Q38" s="70">
        <v>58.5</v>
      </c>
      <c r="R38" s="70">
        <v>58.5</v>
      </c>
      <c r="S38" s="70">
        <v>58.5</v>
      </c>
      <c r="T38" s="70">
        <v>58.5</v>
      </c>
      <c r="U38" s="70">
        <v>58.5</v>
      </c>
      <c r="V38" s="70">
        <v>58.5</v>
      </c>
      <c r="W38" s="70">
        <v>58.5</v>
      </c>
      <c r="X38" s="70">
        <v>58.5</v>
      </c>
      <c r="Y38" s="70">
        <v>58.5</v>
      </c>
      <c r="Z38" s="70">
        <v>58.5</v>
      </c>
      <c r="AA38" s="70">
        <v>58.5</v>
      </c>
      <c r="AB38" s="70">
        <v>58.5</v>
      </c>
      <c r="AC38" s="70">
        <v>58.5</v>
      </c>
      <c r="AD38" s="56">
        <v>58.4</v>
      </c>
      <c r="AE38" s="56">
        <v>58.2</v>
      </c>
      <c r="AF38" s="56">
        <v>58.3</v>
      </c>
      <c r="AG38" s="59">
        <v>69</v>
      </c>
      <c r="AH38" s="52">
        <f t="shared" si="2"/>
        <v>58.6</v>
      </c>
      <c r="AI38" s="53">
        <f t="shared" si="3"/>
        <v>57.8</v>
      </c>
      <c r="AK38" s="54"/>
    </row>
    <row r="39" spans="1:41" x14ac:dyDescent="0.25">
      <c r="A39" s="58" t="s">
        <v>41</v>
      </c>
      <c r="B39" s="56">
        <v>28.2</v>
      </c>
      <c r="C39" s="56">
        <v>28.5</v>
      </c>
      <c r="D39" s="56">
        <v>28.2</v>
      </c>
      <c r="E39" s="56">
        <v>28.5</v>
      </c>
      <c r="F39" s="56">
        <v>28.2</v>
      </c>
      <c r="G39" s="56">
        <v>28.2</v>
      </c>
      <c r="H39" s="56">
        <v>28.2</v>
      </c>
      <c r="I39" s="56">
        <v>28</v>
      </c>
      <c r="J39" s="56">
        <v>0</v>
      </c>
      <c r="K39" s="56">
        <v>0</v>
      </c>
      <c r="L39" s="70">
        <v>0</v>
      </c>
      <c r="M39" s="70">
        <v>0</v>
      </c>
      <c r="N39" s="70">
        <v>29.5</v>
      </c>
      <c r="O39" s="70">
        <v>29.5</v>
      </c>
      <c r="P39" s="70">
        <v>29.5</v>
      </c>
      <c r="Q39" s="70">
        <v>29.5</v>
      </c>
      <c r="R39" s="70">
        <v>29.5</v>
      </c>
      <c r="S39" s="70">
        <v>29.5</v>
      </c>
      <c r="T39" s="70">
        <v>29.5</v>
      </c>
      <c r="U39" s="70">
        <v>29.5</v>
      </c>
      <c r="V39" s="70">
        <v>29.5</v>
      </c>
      <c r="W39" s="70">
        <v>29.5</v>
      </c>
      <c r="X39" s="70">
        <v>29.5</v>
      </c>
      <c r="Y39" s="70">
        <v>29.5</v>
      </c>
      <c r="Z39" s="70">
        <v>29.5</v>
      </c>
      <c r="AA39" s="70">
        <v>29.5</v>
      </c>
      <c r="AB39" s="70">
        <v>29.5</v>
      </c>
      <c r="AC39" s="70">
        <v>29.5</v>
      </c>
      <c r="AD39" s="56">
        <v>29.2</v>
      </c>
      <c r="AE39" s="56">
        <v>29</v>
      </c>
      <c r="AF39" s="56">
        <v>29.2</v>
      </c>
      <c r="AG39" s="59">
        <v>60</v>
      </c>
      <c r="AH39" s="52">
        <f t="shared" si="2"/>
        <v>29.5</v>
      </c>
      <c r="AI39" s="53">
        <f t="shared" si="3"/>
        <v>0</v>
      </c>
      <c r="AK39" s="54"/>
    </row>
    <row r="40" spans="1:41" x14ac:dyDescent="0.25">
      <c r="A40" s="58" t="s">
        <v>42</v>
      </c>
      <c r="B40" s="56">
        <v>28.5</v>
      </c>
      <c r="C40" s="56">
        <v>28.5</v>
      </c>
      <c r="D40" s="56">
        <v>28.6</v>
      </c>
      <c r="E40" s="56">
        <v>28.6</v>
      </c>
      <c r="F40" s="56">
        <v>28.5</v>
      </c>
      <c r="G40" s="56">
        <v>28.5</v>
      </c>
      <c r="H40" s="56">
        <v>28.6</v>
      </c>
      <c r="I40" s="56">
        <v>28.5</v>
      </c>
      <c r="J40" s="56">
        <v>28.5</v>
      </c>
      <c r="K40" s="56">
        <v>28.5</v>
      </c>
      <c r="L40" s="49">
        <v>28.5</v>
      </c>
      <c r="M40" s="49">
        <v>28.6</v>
      </c>
      <c r="N40" s="49">
        <v>29</v>
      </c>
      <c r="O40" s="49">
        <v>29</v>
      </c>
      <c r="P40" s="49">
        <v>29</v>
      </c>
      <c r="Q40" s="49">
        <v>29</v>
      </c>
      <c r="R40" s="49">
        <v>29</v>
      </c>
      <c r="S40" s="49">
        <v>29</v>
      </c>
      <c r="T40" s="49">
        <v>29</v>
      </c>
      <c r="U40" s="49">
        <v>29</v>
      </c>
      <c r="V40" s="49">
        <v>29</v>
      </c>
      <c r="W40" s="49">
        <v>29</v>
      </c>
      <c r="X40" s="49">
        <v>29</v>
      </c>
      <c r="Y40" s="49">
        <v>29</v>
      </c>
      <c r="Z40" s="49">
        <v>29</v>
      </c>
      <c r="AA40" s="49">
        <v>29</v>
      </c>
      <c r="AB40" s="49">
        <v>29</v>
      </c>
      <c r="AC40" s="49">
        <v>29</v>
      </c>
      <c r="AD40" s="56">
        <v>29.2</v>
      </c>
      <c r="AE40" s="56">
        <v>29</v>
      </c>
      <c r="AF40" s="56">
        <v>29</v>
      </c>
      <c r="AG40" s="59">
        <v>30</v>
      </c>
      <c r="AH40" s="52">
        <f t="shared" si="2"/>
        <v>29.2</v>
      </c>
      <c r="AI40" s="53">
        <f t="shared" si="3"/>
        <v>28.5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56">
        <v>0</v>
      </c>
      <c r="AE41" s="56">
        <v>0</v>
      </c>
      <c r="AF41" s="56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71">
        <v>15.5</v>
      </c>
      <c r="C42" s="71">
        <v>15.5</v>
      </c>
      <c r="D42" s="71">
        <v>15.7</v>
      </c>
      <c r="E42" s="71">
        <v>15.7</v>
      </c>
      <c r="F42" s="71">
        <v>15.6</v>
      </c>
      <c r="G42" s="71">
        <v>15.5</v>
      </c>
      <c r="H42" s="71">
        <v>15.4</v>
      </c>
      <c r="I42" s="71">
        <v>15.4</v>
      </c>
      <c r="J42" s="71">
        <v>15.3</v>
      </c>
      <c r="K42" s="71">
        <v>15.3</v>
      </c>
      <c r="L42" s="49">
        <v>15.2</v>
      </c>
      <c r="M42" s="49">
        <v>14.8</v>
      </c>
      <c r="N42" s="49">
        <v>14.8</v>
      </c>
      <c r="O42" s="49">
        <v>12.1</v>
      </c>
      <c r="P42" s="49">
        <v>12.1</v>
      </c>
      <c r="Q42" s="49">
        <v>12.5</v>
      </c>
      <c r="R42" s="49">
        <v>12.5</v>
      </c>
      <c r="S42" s="49">
        <v>12.5</v>
      </c>
      <c r="T42" s="49">
        <v>12.5</v>
      </c>
      <c r="U42" s="49">
        <v>12.5</v>
      </c>
      <c r="V42" s="49">
        <v>12.5</v>
      </c>
      <c r="W42" s="49">
        <v>12.5</v>
      </c>
      <c r="X42" s="49">
        <v>12.5</v>
      </c>
      <c r="Y42" s="49">
        <v>12.5</v>
      </c>
      <c r="Z42" s="49">
        <v>12.5</v>
      </c>
      <c r="AA42" s="49">
        <v>12.5</v>
      </c>
      <c r="AB42" s="49">
        <v>12.5</v>
      </c>
      <c r="AC42" s="49">
        <v>12.5</v>
      </c>
      <c r="AD42" s="56">
        <v>16.5</v>
      </c>
      <c r="AE42" s="56">
        <v>16.5</v>
      </c>
      <c r="AF42" s="56">
        <v>16.5</v>
      </c>
      <c r="AG42" s="59">
        <v>24</v>
      </c>
      <c r="AH42" s="52">
        <f t="shared" si="2"/>
        <v>16.5</v>
      </c>
      <c r="AI42" s="53">
        <f t="shared" si="3"/>
        <v>12.1</v>
      </c>
      <c r="AK42" s="54"/>
    </row>
    <row r="43" spans="1:41" x14ac:dyDescent="0.25">
      <c r="A43" s="58" t="s">
        <v>44</v>
      </c>
      <c r="B43" s="56">
        <v>0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49">
        <v>2.8</v>
      </c>
      <c r="M43" s="49">
        <v>2.8</v>
      </c>
      <c r="N43" s="49">
        <v>2.8</v>
      </c>
      <c r="O43" s="49">
        <v>2.8</v>
      </c>
      <c r="P43" s="49">
        <v>2.8</v>
      </c>
      <c r="Q43" s="49">
        <v>2.8</v>
      </c>
      <c r="R43" s="49">
        <v>2.8</v>
      </c>
      <c r="S43" s="49">
        <v>2.8</v>
      </c>
      <c r="T43" s="49">
        <v>2.8</v>
      </c>
      <c r="U43" s="49">
        <v>2.8</v>
      </c>
      <c r="V43" s="49">
        <v>2.8</v>
      </c>
      <c r="W43" s="49">
        <v>2.8</v>
      </c>
      <c r="X43" s="49">
        <v>2.8</v>
      </c>
      <c r="Y43" s="49">
        <v>2.8</v>
      </c>
      <c r="Z43" s="49">
        <v>2.8</v>
      </c>
      <c r="AA43" s="49">
        <v>2.8</v>
      </c>
      <c r="AB43" s="49">
        <v>2.8</v>
      </c>
      <c r="AC43" s="49">
        <v>2.8</v>
      </c>
      <c r="AD43" s="56">
        <v>2.8</v>
      </c>
      <c r="AE43" s="56">
        <v>2.8</v>
      </c>
      <c r="AF43" s="56">
        <v>2.8</v>
      </c>
      <c r="AG43" s="59">
        <v>15</v>
      </c>
      <c r="AH43" s="52">
        <f t="shared" si="2"/>
        <v>2.8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10</v>
      </c>
      <c r="C44" s="56">
        <v>10</v>
      </c>
      <c r="D44" s="56">
        <v>10</v>
      </c>
      <c r="E44" s="56">
        <v>10</v>
      </c>
      <c r="F44" s="56">
        <v>10</v>
      </c>
      <c r="G44" s="56">
        <v>10</v>
      </c>
      <c r="H44" s="56">
        <v>10</v>
      </c>
      <c r="I44" s="56">
        <v>10</v>
      </c>
      <c r="J44" s="56">
        <v>10</v>
      </c>
      <c r="K44" s="56">
        <v>10</v>
      </c>
      <c r="L44" s="49">
        <v>10</v>
      </c>
      <c r="M44" s="49">
        <v>10</v>
      </c>
      <c r="N44" s="49">
        <v>10</v>
      </c>
      <c r="O44" s="49">
        <v>10</v>
      </c>
      <c r="P44" s="49">
        <v>10</v>
      </c>
      <c r="Q44" s="49">
        <v>10</v>
      </c>
      <c r="R44" s="49">
        <v>10</v>
      </c>
      <c r="S44" s="49">
        <v>10</v>
      </c>
      <c r="T44" s="49">
        <v>10</v>
      </c>
      <c r="U44" s="49">
        <v>10</v>
      </c>
      <c r="V44" s="49">
        <v>10</v>
      </c>
      <c r="W44" s="49">
        <v>10</v>
      </c>
      <c r="X44" s="49">
        <v>10</v>
      </c>
      <c r="Y44" s="49">
        <v>10</v>
      </c>
      <c r="Z44" s="49">
        <v>10</v>
      </c>
      <c r="AA44" s="49">
        <v>10</v>
      </c>
      <c r="AB44" s="49">
        <v>10</v>
      </c>
      <c r="AC44" s="49">
        <v>10</v>
      </c>
      <c r="AD44" s="56">
        <v>10</v>
      </c>
      <c r="AE44" s="56">
        <v>10</v>
      </c>
      <c r="AF44" s="56">
        <v>13</v>
      </c>
      <c r="AG44" s="59">
        <v>14.1</v>
      </c>
      <c r="AH44" s="52">
        <f t="shared" si="2"/>
        <v>13</v>
      </c>
      <c r="AI44" s="53">
        <f t="shared" si="3"/>
        <v>10</v>
      </c>
      <c r="AK44" s="54"/>
      <c r="AL44" s="64"/>
      <c r="AO44" s="64"/>
    </row>
    <row r="45" spans="1:41" s="64" customFormat="1" x14ac:dyDescent="0.25">
      <c r="A45" s="72" t="s">
        <v>46</v>
      </c>
      <c r="B45" s="71">
        <v>3</v>
      </c>
      <c r="C45" s="71">
        <v>14</v>
      </c>
      <c r="D45" s="71">
        <v>14</v>
      </c>
      <c r="E45" s="71">
        <v>14</v>
      </c>
      <c r="F45" s="71">
        <v>14</v>
      </c>
      <c r="G45" s="71">
        <v>14</v>
      </c>
      <c r="H45" s="71">
        <v>14</v>
      </c>
      <c r="I45" s="71">
        <v>14</v>
      </c>
      <c r="J45" s="71">
        <v>14</v>
      </c>
      <c r="K45" s="71">
        <v>14</v>
      </c>
      <c r="L45" s="49">
        <v>14</v>
      </c>
      <c r="M45" s="49">
        <v>14</v>
      </c>
      <c r="N45" s="49">
        <v>14</v>
      </c>
      <c r="O45" s="49">
        <v>14</v>
      </c>
      <c r="P45" s="49">
        <v>14</v>
      </c>
      <c r="Q45" s="49">
        <v>14</v>
      </c>
      <c r="R45" s="49">
        <v>14</v>
      </c>
      <c r="S45" s="49">
        <v>14</v>
      </c>
      <c r="T45" s="49">
        <v>14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49">
        <v>14</v>
      </c>
      <c r="AB45" s="49">
        <v>14</v>
      </c>
      <c r="AC45" s="49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3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8.6999999999999993</v>
      </c>
      <c r="C46" s="56">
        <v>8.6999999999999993</v>
      </c>
      <c r="D46" s="56">
        <v>8.5</v>
      </c>
      <c r="E46" s="56">
        <v>8.5</v>
      </c>
      <c r="F46" s="56">
        <v>8.4</v>
      </c>
      <c r="G46" s="56">
        <v>8.5</v>
      </c>
      <c r="H46" s="56">
        <v>8.6</v>
      </c>
      <c r="I46" s="56">
        <v>8.5</v>
      </c>
      <c r="J46" s="56">
        <v>8.5</v>
      </c>
      <c r="K46" s="56">
        <v>8.5</v>
      </c>
      <c r="L46" s="49">
        <v>8.5</v>
      </c>
      <c r="M46" s="49">
        <v>4.8</v>
      </c>
      <c r="N46" s="49">
        <v>4.8</v>
      </c>
      <c r="O46" s="49">
        <v>4.8</v>
      </c>
      <c r="P46" s="49">
        <v>7.9</v>
      </c>
      <c r="Q46" s="49">
        <v>7.9</v>
      </c>
      <c r="R46" s="49">
        <v>5.7</v>
      </c>
      <c r="S46" s="49">
        <v>5.7</v>
      </c>
      <c r="T46" s="49">
        <v>5.7</v>
      </c>
      <c r="U46" s="49">
        <v>5.7</v>
      </c>
      <c r="V46" s="49">
        <v>5.7</v>
      </c>
      <c r="W46" s="49">
        <v>5.7</v>
      </c>
      <c r="X46" s="49">
        <v>5.7</v>
      </c>
      <c r="Y46" s="49">
        <v>5.7</v>
      </c>
      <c r="Z46" s="49">
        <v>5.7</v>
      </c>
      <c r="AA46" s="49">
        <v>5.7</v>
      </c>
      <c r="AB46" s="49">
        <v>5.7</v>
      </c>
      <c r="AC46" s="49">
        <v>5.7</v>
      </c>
      <c r="AD46" s="56">
        <v>7.4</v>
      </c>
      <c r="AE46" s="56">
        <v>8.8000000000000007</v>
      </c>
      <c r="AF46" s="56">
        <v>8.6</v>
      </c>
      <c r="AG46" s="59">
        <v>10.050000000000001</v>
      </c>
      <c r="AH46" s="52">
        <f t="shared" si="2"/>
        <v>8.8000000000000007</v>
      </c>
      <c r="AI46" s="53">
        <f t="shared" si="3"/>
        <v>4.8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6.2</v>
      </c>
      <c r="I47" s="56">
        <v>6.2</v>
      </c>
      <c r="J47" s="56">
        <v>6.2</v>
      </c>
      <c r="K47" s="56">
        <v>6.2</v>
      </c>
      <c r="L47" s="49">
        <v>6.2</v>
      </c>
      <c r="M47" s="49">
        <v>6.2</v>
      </c>
      <c r="N47" s="49">
        <v>6.2</v>
      </c>
      <c r="O47" s="49">
        <v>6.2</v>
      </c>
      <c r="P47" s="49">
        <v>6.2</v>
      </c>
      <c r="Q47" s="49">
        <v>6.2</v>
      </c>
      <c r="R47" s="49">
        <v>6.2</v>
      </c>
      <c r="S47" s="49">
        <v>6.2</v>
      </c>
      <c r="T47" s="49">
        <v>6.2</v>
      </c>
      <c r="U47" s="49">
        <v>6.2</v>
      </c>
      <c r="V47" s="49">
        <v>6.2</v>
      </c>
      <c r="W47" s="49">
        <v>6.2</v>
      </c>
      <c r="X47" s="49">
        <v>6.2</v>
      </c>
      <c r="Y47" s="49">
        <v>6.2</v>
      </c>
      <c r="Z47" s="49">
        <v>6.2</v>
      </c>
      <c r="AA47" s="49">
        <v>6.2</v>
      </c>
      <c r="AB47" s="49">
        <v>6.2</v>
      </c>
      <c r="AC47" s="49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6.2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297.83999999999997</v>
      </c>
      <c r="C49" s="69">
        <f t="shared" si="6"/>
        <v>308.94</v>
      </c>
      <c r="D49" s="69">
        <f t="shared" si="6"/>
        <v>309.14</v>
      </c>
      <c r="E49" s="69">
        <f t="shared" si="6"/>
        <v>310.04000000000002</v>
      </c>
      <c r="F49" s="69">
        <f t="shared" si="6"/>
        <v>310.44</v>
      </c>
      <c r="G49" s="69">
        <f t="shared" si="6"/>
        <v>310.24</v>
      </c>
      <c r="H49" s="69">
        <f t="shared" si="6"/>
        <v>310.34000000000003</v>
      </c>
      <c r="I49" s="69">
        <f t="shared" si="6"/>
        <v>310.03999999999996</v>
      </c>
      <c r="J49" s="69">
        <f t="shared" si="6"/>
        <v>281.64</v>
      </c>
      <c r="K49" s="69">
        <f t="shared" si="6"/>
        <v>281.04000000000002</v>
      </c>
      <c r="L49" s="69">
        <f t="shared" si="6"/>
        <v>281.54000000000002</v>
      </c>
      <c r="M49" s="69">
        <f t="shared" si="6"/>
        <v>276.44000000000005</v>
      </c>
      <c r="N49" s="69">
        <f t="shared" si="6"/>
        <v>306.44000000000005</v>
      </c>
      <c r="O49" s="69">
        <f t="shared" si="6"/>
        <v>307.44000000000005</v>
      </c>
      <c r="P49" s="69">
        <f t="shared" si="6"/>
        <v>310.24</v>
      </c>
      <c r="Q49" s="69">
        <f t="shared" si="6"/>
        <v>310.64</v>
      </c>
      <c r="R49" s="69">
        <f t="shared" si="6"/>
        <v>308.44</v>
      </c>
      <c r="S49" s="69">
        <f t="shared" si="6"/>
        <v>308.44</v>
      </c>
      <c r="T49" s="69">
        <f t="shared" si="6"/>
        <v>308.44</v>
      </c>
      <c r="U49" s="69">
        <f t="shared" si="6"/>
        <v>308.44</v>
      </c>
      <c r="V49" s="69">
        <f t="shared" si="6"/>
        <v>308.44</v>
      </c>
      <c r="W49" s="69">
        <f t="shared" si="6"/>
        <v>308.44</v>
      </c>
      <c r="X49" s="69">
        <f t="shared" si="6"/>
        <v>308.44</v>
      </c>
      <c r="Y49" s="69">
        <f t="shared" si="6"/>
        <v>308.44</v>
      </c>
      <c r="Z49" s="69">
        <f t="shared" si="6"/>
        <v>308.44</v>
      </c>
      <c r="AA49" s="69">
        <f t="shared" si="6"/>
        <v>308.44</v>
      </c>
      <c r="AB49" s="69">
        <f t="shared" si="6"/>
        <v>308.44</v>
      </c>
      <c r="AC49" s="69">
        <f t="shared" si="6"/>
        <v>308.44</v>
      </c>
      <c r="AD49" s="69">
        <f t="shared" si="6"/>
        <v>315.44</v>
      </c>
      <c r="AE49" s="69">
        <f t="shared" si="6"/>
        <v>314.44000000000005</v>
      </c>
      <c r="AF49" s="69">
        <f t="shared" si="6"/>
        <v>317.34000000000003</v>
      </c>
      <c r="AG49" s="74">
        <f t="shared" si="6"/>
        <v>489.91</v>
      </c>
      <c r="AH49" s="52">
        <f t="shared" si="2"/>
        <v>317.34000000000003</v>
      </c>
      <c r="AI49" s="53">
        <f t="shared" si="3"/>
        <v>276.44000000000005</v>
      </c>
      <c r="AK49" s="54"/>
    </row>
    <row r="50" spans="1:37" x14ac:dyDescent="0.25">
      <c r="A50" s="55" t="s">
        <v>51</v>
      </c>
      <c r="B50" s="56">
        <v>54.9</v>
      </c>
      <c r="C50" s="56">
        <v>54.9</v>
      </c>
      <c r="D50" s="56">
        <v>43.4</v>
      </c>
      <c r="E50" s="56">
        <v>59.6</v>
      </c>
      <c r="F50" s="56">
        <v>59.4</v>
      </c>
      <c r="G50" s="56">
        <v>59.7</v>
      </c>
      <c r="H50" s="56">
        <v>59.3</v>
      </c>
      <c r="I50" s="56">
        <v>54</v>
      </c>
      <c r="J50" s="56">
        <v>59.9</v>
      </c>
      <c r="K50" s="56">
        <v>60</v>
      </c>
      <c r="L50" s="56">
        <v>60</v>
      </c>
      <c r="M50" s="56">
        <v>60</v>
      </c>
      <c r="N50" s="56">
        <v>60</v>
      </c>
      <c r="O50" s="56">
        <v>60</v>
      </c>
      <c r="P50" s="49">
        <v>60</v>
      </c>
      <c r="Q50" s="49">
        <v>60</v>
      </c>
      <c r="R50" s="49">
        <v>60</v>
      </c>
      <c r="S50" s="49">
        <v>60</v>
      </c>
      <c r="T50" s="49">
        <v>60</v>
      </c>
      <c r="U50" s="49">
        <v>60</v>
      </c>
      <c r="V50" s="49">
        <v>60</v>
      </c>
      <c r="W50" s="49">
        <v>60</v>
      </c>
      <c r="X50" s="49">
        <v>60</v>
      </c>
      <c r="Y50" s="49">
        <v>60</v>
      </c>
      <c r="Z50" s="49">
        <v>60</v>
      </c>
      <c r="AA50" s="49">
        <v>60</v>
      </c>
      <c r="AB50" s="49">
        <v>60</v>
      </c>
      <c r="AC50" s="49">
        <v>60</v>
      </c>
      <c r="AD50" s="49">
        <v>59</v>
      </c>
      <c r="AE50" s="49">
        <v>45</v>
      </c>
      <c r="AF50" s="49">
        <v>49.3</v>
      </c>
      <c r="AG50" s="57">
        <v>60</v>
      </c>
      <c r="AH50" s="52">
        <f t="shared" si="2"/>
        <v>60</v>
      </c>
      <c r="AI50" s="53">
        <f t="shared" si="3"/>
        <v>43.4</v>
      </c>
      <c r="AK50" s="54"/>
    </row>
    <row r="51" spans="1:37" x14ac:dyDescent="0.25">
      <c r="A51" s="58" t="s">
        <v>52</v>
      </c>
      <c r="B51" s="56">
        <v>25.6</v>
      </c>
      <c r="C51" s="56">
        <v>25.5</v>
      </c>
      <c r="D51" s="56">
        <v>19.899999999999999</v>
      </c>
      <c r="E51" s="56">
        <v>28.1</v>
      </c>
      <c r="F51" s="56">
        <v>28.5</v>
      </c>
      <c r="G51" s="56">
        <v>28.3</v>
      </c>
      <c r="H51" s="56">
        <v>28</v>
      </c>
      <c r="I51" s="56">
        <v>24</v>
      </c>
      <c r="J51" s="56">
        <v>28.6</v>
      </c>
      <c r="K51" s="56">
        <v>28.5</v>
      </c>
      <c r="L51" s="56">
        <v>28.5</v>
      </c>
      <c r="M51" s="56">
        <v>28.5</v>
      </c>
      <c r="N51" s="56">
        <v>28.5</v>
      </c>
      <c r="O51" s="56">
        <v>28.5</v>
      </c>
      <c r="P51" s="70">
        <v>29.1</v>
      </c>
      <c r="Q51" s="70">
        <v>28.4</v>
      </c>
      <c r="R51" s="70">
        <v>28.4</v>
      </c>
      <c r="S51" s="70">
        <v>28.4</v>
      </c>
      <c r="T51" s="70">
        <v>28.4</v>
      </c>
      <c r="U51" s="70">
        <v>28.4</v>
      </c>
      <c r="V51" s="70">
        <v>28.4</v>
      </c>
      <c r="W51" s="70">
        <v>28.4</v>
      </c>
      <c r="X51" s="70">
        <v>28.4</v>
      </c>
      <c r="Y51" s="70">
        <v>28.4</v>
      </c>
      <c r="Z51" s="70">
        <v>28.4</v>
      </c>
      <c r="AA51" s="70">
        <v>28.4</v>
      </c>
      <c r="AB51" s="70">
        <v>28.4</v>
      </c>
      <c r="AC51" s="70">
        <v>28.4</v>
      </c>
      <c r="AD51" s="70">
        <v>28.2</v>
      </c>
      <c r="AE51" s="70">
        <v>17.100000000000001</v>
      </c>
      <c r="AF51" s="70">
        <v>21.9</v>
      </c>
      <c r="AG51" s="59">
        <v>32</v>
      </c>
      <c r="AH51" s="52">
        <f t="shared" si="2"/>
        <v>29.1</v>
      </c>
      <c r="AI51" s="53">
        <f t="shared" si="3"/>
        <v>17.100000000000001</v>
      </c>
      <c r="AK51" s="54"/>
    </row>
    <row r="52" spans="1:37" ht="15.75" thickBot="1" x14ac:dyDescent="0.3">
      <c r="A52" s="72" t="s">
        <v>53</v>
      </c>
      <c r="B52" s="71">
        <v>9.4</v>
      </c>
      <c r="C52" s="71">
        <v>9.3000000000000007</v>
      </c>
      <c r="D52" s="71">
        <v>7.2</v>
      </c>
      <c r="E52" s="71">
        <v>10.3</v>
      </c>
      <c r="F52" s="71">
        <v>10.4</v>
      </c>
      <c r="G52" s="71">
        <v>10.3</v>
      </c>
      <c r="H52" s="71">
        <v>10.199999999999999</v>
      </c>
      <c r="I52" s="71">
        <v>9</v>
      </c>
      <c r="J52" s="71">
        <v>10.5</v>
      </c>
      <c r="K52" s="71">
        <v>10.4</v>
      </c>
      <c r="L52" s="71">
        <v>10.4</v>
      </c>
      <c r="M52" s="71">
        <v>10.4</v>
      </c>
      <c r="N52" s="71">
        <v>10.4</v>
      </c>
      <c r="O52" s="71">
        <v>10.4</v>
      </c>
      <c r="P52" s="77">
        <v>10.4</v>
      </c>
      <c r="Q52" s="77">
        <v>10.4</v>
      </c>
      <c r="R52" s="77">
        <v>10.4</v>
      </c>
      <c r="S52" s="77">
        <v>10.4</v>
      </c>
      <c r="T52" s="77">
        <v>10.4</v>
      </c>
      <c r="U52" s="77">
        <v>10.4</v>
      </c>
      <c r="V52" s="77">
        <v>10.4</v>
      </c>
      <c r="W52" s="77">
        <v>10.4</v>
      </c>
      <c r="X52" s="77">
        <v>10.4</v>
      </c>
      <c r="Y52" s="77">
        <v>10.4</v>
      </c>
      <c r="Z52" s="77">
        <v>10.4</v>
      </c>
      <c r="AA52" s="77">
        <v>10.4</v>
      </c>
      <c r="AB52" s="77">
        <v>10.4</v>
      </c>
      <c r="AC52" s="77">
        <v>10.4</v>
      </c>
      <c r="AD52" s="77">
        <v>10.3</v>
      </c>
      <c r="AE52" s="77">
        <v>6.3</v>
      </c>
      <c r="AF52" s="77">
        <v>8</v>
      </c>
      <c r="AG52" s="78">
        <v>14</v>
      </c>
      <c r="AH52" s="52">
        <f t="shared" si="2"/>
        <v>10.5</v>
      </c>
      <c r="AI52" s="53">
        <f t="shared" si="3"/>
        <v>6.3</v>
      </c>
      <c r="AK52" s="54"/>
    </row>
    <row r="53" spans="1:37" ht="15.75" thickBot="1" x14ac:dyDescent="0.3">
      <c r="A53" s="68" t="s">
        <v>54</v>
      </c>
      <c r="B53" s="69">
        <f>SUM(B50:B52)</f>
        <v>89.9</v>
      </c>
      <c r="C53" s="69">
        <f t="shared" ref="C53:AF53" si="7">SUM(C50:C52)</f>
        <v>89.7</v>
      </c>
      <c r="D53" s="69">
        <f t="shared" si="7"/>
        <v>70.5</v>
      </c>
      <c r="E53" s="69">
        <f t="shared" si="7"/>
        <v>98</v>
      </c>
      <c r="F53" s="69">
        <f t="shared" si="7"/>
        <v>98.300000000000011</v>
      </c>
      <c r="G53" s="69">
        <f t="shared" si="7"/>
        <v>98.3</v>
      </c>
      <c r="H53" s="69">
        <f t="shared" si="7"/>
        <v>97.5</v>
      </c>
      <c r="I53" s="69">
        <f t="shared" si="7"/>
        <v>87</v>
      </c>
      <c r="J53" s="69">
        <f t="shared" si="7"/>
        <v>99</v>
      </c>
      <c r="K53" s="69">
        <f t="shared" si="7"/>
        <v>98.9</v>
      </c>
      <c r="L53" s="69">
        <f t="shared" si="7"/>
        <v>98.9</v>
      </c>
      <c r="M53" s="69">
        <f t="shared" si="7"/>
        <v>98.9</v>
      </c>
      <c r="N53" s="69">
        <f t="shared" si="7"/>
        <v>98.9</v>
      </c>
      <c r="O53" s="69">
        <f t="shared" si="7"/>
        <v>98.9</v>
      </c>
      <c r="P53" s="69">
        <f t="shared" si="7"/>
        <v>99.5</v>
      </c>
      <c r="Q53" s="69">
        <f t="shared" si="7"/>
        <v>98.800000000000011</v>
      </c>
      <c r="R53" s="69">
        <f t="shared" si="7"/>
        <v>98.800000000000011</v>
      </c>
      <c r="S53" s="69">
        <f t="shared" si="7"/>
        <v>98.800000000000011</v>
      </c>
      <c r="T53" s="69">
        <f t="shared" si="7"/>
        <v>98.800000000000011</v>
      </c>
      <c r="U53" s="69">
        <f t="shared" si="7"/>
        <v>98.800000000000011</v>
      </c>
      <c r="V53" s="69">
        <f t="shared" si="7"/>
        <v>98.800000000000011</v>
      </c>
      <c r="W53" s="69">
        <f t="shared" si="7"/>
        <v>98.800000000000011</v>
      </c>
      <c r="X53" s="69">
        <f t="shared" si="7"/>
        <v>98.800000000000011</v>
      </c>
      <c r="Y53" s="69">
        <f t="shared" si="7"/>
        <v>98.800000000000011</v>
      </c>
      <c r="Z53" s="69">
        <f t="shared" si="7"/>
        <v>98.800000000000011</v>
      </c>
      <c r="AA53" s="69">
        <f t="shared" si="7"/>
        <v>98.800000000000011</v>
      </c>
      <c r="AB53" s="69">
        <f t="shared" si="7"/>
        <v>98.800000000000011</v>
      </c>
      <c r="AC53" s="69">
        <f t="shared" si="7"/>
        <v>98.800000000000011</v>
      </c>
      <c r="AD53" s="69">
        <f t="shared" si="7"/>
        <v>97.5</v>
      </c>
      <c r="AE53" s="69">
        <f t="shared" si="7"/>
        <v>68.400000000000006</v>
      </c>
      <c r="AF53" s="69">
        <f t="shared" si="7"/>
        <v>79.199999999999989</v>
      </c>
      <c r="AG53" s="74">
        <f>SUM(AG50:AG52)</f>
        <v>106</v>
      </c>
      <c r="AH53" s="52">
        <f t="shared" si="2"/>
        <v>99.5</v>
      </c>
      <c r="AI53" s="53">
        <f t="shared" si="3"/>
        <v>68.400000000000006</v>
      </c>
      <c r="AK53" s="54"/>
    </row>
    <row r="54" spans="1:37" x14ac:dyDescent="0.25">
      <c r="A54" s="55" t="s">
        <v>55</v>
      </c>
      <c r="B54" s="49">
        <v>44</v>
      </c>
      <c r="C54" s="49">
        <v>50</v>
      </c>
      <c r="D54" s="49">
        <v>40.6</v>
      </c>
      <c r="E54" s="49">
        <v>41</v>
      </c>
      <c r="F54" s="49">
        <v>60</v>
      </c>
      <c r="G54" s="49">
        <v>55.5</v>
      </c>
      <c r="H54" s="49">
        <v>52.2</v>
      </c>
      <c r="I54" s="49">
        <v>46.1</v>
      </c>
      <c r="J54" s="49">
        <v>56</v>
      </c>
      <c r="K54" s="49">
        <v>56.9</v>
      </c>
      <c r="L54" s="49">
        <v>56.9</v>
      </c>
      <c r="M54" s="49">
        <v>54.1</v>
      </c>
      <c r="N54" s="49">
        <v>61</v>
      </c>
      <c r="O54" s="49">
        <v>49.5</v>
      </c>
      <c r="P54" s="49">
        <v>51.5</v>
      </c>
      <c r="Q54" s="49">
        <v>51.5</v>
      </c>
      <c r="R54" s="49">
        <v>70.8</v>
      </c>
      <c r="S54" s="49">
        <v>53.97</v>
      </c>
      <c r="T54" s="49">
        <v>54</v>
      </c>
      <c r="U54" s="49">
        <v>51.49</v>
      </c>
      <c r="V54" s="49">
        <v>47.21</v>
      </c>
      <c r="W54" s="49">
        <v>49.9</v>
      </c>
      <c r="X54" s="49">
        <v>65.61</v>
      </c>
      <c r="Y54" s="49">
        <v>72.25</v>
      </c>
      <c r="Z54" s="49">
        <v>62.95</v>
      </c>
      <c r="AA54" s="49">
        <v>61.2</v>
      </c>
      <c r="AB54" s="49">
        <v>61.2</v>
      </c>
      <c r="AC54" s="49">
        <v>61.2</v>
      </c>
      <c r="AD54" s="49">
        <v>65</v>
      </c>
      <c r="AE54" s="49">
        <v>60</v>
      </c>
      <c r="AF54" s="49">
        <v>62</v>
      </c>
      <c r="AG54" s="57"/>
      <c r="AH54" s="52">
        <f t="shared" si="2"/>
        <v>72.25</v>
      </c>
      <c r="AI54" s="53">
        <f t="shared" si="3"/>
        <v>40.6</v>
      </c>
      <c r="AK54" s="54"/>
    </row>
    <row r="55" spans="1:37" x14ac:dyDescent="0.25">
      <c r="A55" s="58" t="s">
        <v>56</v>
      </c>
      <c r="B55" s="70">
        <v>0</v>
      </c>
      <c r="C55" s="70">
        <v>0</v>
      </c>
      <c r="D55" s="70">
        <v>0</v>
      </c>
      <c r="E55" s="70">
        <v>18</v>
      </c>
      <c r="F55" s="70">
        <v>0</v>
      </c>
      <c r="G55" s="70">
        <v>0</v>
      </c>
      <c r="H55" s="70">
        <v>0</v>
      </c>
      <c r="I55" s="70">
        <v>0</v>
      </c>
      <c r="J55" s="70">
        <v>31.1</v>
      </c>
      <c r="K55" s="70">
        <v>37.799999999999997</v>
      </c>
      <c r="L55" s="49">
        <v>39.700000000000003</v>
      </c>
      <c r="M55" s="49">
        <v>39.700000000000003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0">
        <v>56.4</v>
      </c>
      <c r="AB55" s="70">
        <v>57</v>
      </c>
      <c r="AC55" s="70">
        <v>57</v>
      </c>
      <c r="AD55" s="70">
        <v>0</v>
      </c>
      <c r="AE55" s="70">
        <v>0</v>
      </c>
      <c r="AF55" s="70">
        <v>12</v>
      </c>
      <c r="AG55" s="59"/>
      <c r="AH55" s="52">
        <f t="shared" si="2"/>
        <v>57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236</v>
      </c>
      <c r="C56" s="70">
        <v>218</v>
      </c>
      <c r="D56" s="70">
        <v>220</v>
      </c>
      <c r="E56" s="70">
        <v>150</v>
      </c>
      <c r="F56" s="70">
        <v>125</v>
      </c>
      <c r="G56" s="49">
        <v>135</v>
      </c>
      <c r="H56" s="49">
        <v>128</v>
      </c>
      <c r="I56" s="49">
        <v>145</v>
      </c>
      <c r="J56" s="49">
        <v>170</v>
      </c>
      <c r="K56" s="49">
        <v>160</v>
      </c>
      <c r="L56" s="70">
        <v>184</v>
      </c>
      <c r="M56" s="70">
        <v>184</v>
      </c>
      <c r="N56" s="70">
        <v>218</v>
      </c>
      <c r="O56" s="70">
        <v>156</v>
      </c>
      <c r="P56" s="70">
        <v>245</v>
      </c>
      <c r="Q56" s="70">
        <v>245</v>
      </c>
      <c r="R56" s="49">
        <v>245.2</v>
      </c>
      <c r="S56" s="70">
        <v>244</v>
      </c>
      <c r="T56" s="70">
        <v>216</v>
      </c>
      <c r="U56" s="80">
        <v>178</v>
      </c>
      <c r="V56" s="80">
        <v>130</v>
      </c>
      <c r="W56" s="80">
        <v>127</v>
      </c>
      <c r="X56" s="80">
        <v>170.5</v>
      </c>
      <c r="Y56" s="80">
        <v>210.6</v>
      </c>
      <c r="Z56" s="80">
        <v>292</v>
      </c>
      <c r="AA56" s="70">
        <v>258</v>
      </c>
      <c r="AB56" s="70">
        <v>245</v>
      </c>
      <c r="AC56" s="70">
        <v>245</v>
      </c>
      <c r="AD56" s="70">
        <v>198</v>
      </c>
      <c r="AE56" s="70">
        <v>200</v>
      </c>
      <c r="AF56" s="70">
        <v>210</v>
      </c>
      <c r="AG56" s="81"/>
      <c r="AH56" s="52">
        <f t="shared" si="2"/>
        <v>292</v>
      </c>
      <c r="AI56" s="53">
        <f t="shared" si="3"/>
        <v>125</v>
      </c>
      <c r="AK56" s="54"/>
    </row>
    <row r="57" spans="1:37" x14ac:dyDescent="0.25">
      <c r="A57" s="58" t="s">
        <v>58</v>
      </c>
      <c r="B57" s="82">
        <v>14</v>
      </c>
      <c r="C57" s="82">
        <v>14</v>
      </c>
      <c r="D57" s="82">
        <v>14</v>
      </c>
      <c r="E57" s="82">
        <v>18</v>
      </c>
      <c r="F57" s="82">
        <v>19</v>
      </c>
      <c r="G57" s="82">
        <v>18</v>
      </c>
      <c r="H57" s="82">
        <v>18</v>
      </c>
      <c r="I57" s="82">
        <v>18</v>
      </c>
      <c r="J57" s="82">
        <v>18</v>
      </c>
      <c r="K57" s="70">
        <v>20</v>
      </c>
      <c r="L57" s="70">
        <v>20</v>
      </c>
      <c r="M57" s="70">
        <v>20</v>
      </c>
      <c r="N57" s="70">
        <v>20</v>
      </c>
      <c r="O57" s="70">
        <v>20</v>
      </c>
      <c r="P57" s="70">
        <v>20</v>
      </c>
      <c r="Q57" s="70">
        <v>20</v>
      </c>
      <c r="R57" s="70">
        <v>20</v>
      </c>
      <c r="S57" s="70">
        <v>20</v>
      </c>
      <c r="T57" s="70">
        <v>20</v>
      </c>
      <c r="U57" s="70">
        <v>20</v>
      </c>
      <c r="V57" s="70">
        <v>20</v>
      </c>
      <c r="W57" s="70">
        <v>20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70">
        <v>0</v>
      </c>
      <c r="AD57" s="82">
        <v>15</v>
      </c>
      <c r="AE57" s="82">
        <v>0</v>
      </c>
      <c r="AF57" s="82">
        <v>0</v>
      </c>
      <c r="AG57" s="81"/>
      <c r="AH57" s="52">
        <f t="shared" si="2"/>
        <v>20</v>
      </c>
      <c r="AI57" s="53">
        <f t="shared" si="3"/>
        <v>0</v>
      </c>
      <c r="AK57" s="54"/>
    </row>
    <row r="58" spans="1:37" x14ac:dyDescent="0.25">
      <c r="A58" s="58" t="s">
        <v>59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61</v>
      </c>
      <c r="L58" s="82">
        <v>65</v>
      </c>
      <c r="M58" s="82">
        <v>70</v>
      </c>
      <c r="N58" s="82">
        <v>70</v>
      </c>
      <c r="O58" s="82">
        <v>75</v>
      </c>
      <c r="P58" s="49">
        <v>80.900000000000006</v>
      </c>
      <c r="Q58" s="49">
        <v>80.900000000000006</v>
      </c>
      <c r="R58" s="49">
        <v>79.2</v>
      </c>
      <c r="S58" s="49">
        <v>78.099999999999994</v>
      </c>
      <c r="T58" s="49">
        <v>71.7</v>
      </c>
      <c r="U58" s="49">
        <v>70.7</v>
      </c>
      <c r="V58" s="49">
        <v>70.7</v>
      </c>
      <c r="W58" s="49">
        <v>0</v>
      </c>
      <c r="X58" s="49">
        <v>0</v>
      </c>
      <c r="Y58" s="49">
        <v>0</v>
      </c>
      <c r="Z58" s="49">
        <v>0</v>
      </c>
      <c r="AA58" s="49">
        <v>69</v>
      </c>
      <c r="AB58" s="49">
        <v>70.099999999999994</v>
      </c>
      <c r="AC58" s="49">
        <v>71</v>
      </c>
      <c r="AD58" s="49">
        <v>78.2</v>
      </c>
      <c r="AE58" s="49">
        <v>72.8</v>
      </c>
      <c r="AF58" s="49">
        <v>0</v>
      </c>
      <c r="AG58" s="81"/>
      <c r="AH58" s="52">
        <f t="shared" si="2"/>
        <v>80.900000000000006</v>
      </c>
      <c r="AI58" s="53">
        <f t="shared" si="3"/>
        <v>0</v>
      </c>
      <c r="AK58" s="54"/>
    </row>
    <row r="59" spans="1:37" x14ac:dyDescent="0.25">
      <c r="A59" s="58" t="s">
        <v>60</v>
      </c>
      <c r="B59" s="70">
        <v>8</v>
      </c>
      <c r="C59" s="70">
        <v>6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10</v>
      </c>
      <c r="N59" s="70">
        <v>0</v>
      </c>
      <c r="O59" s="70">
        <v>0</v>
      </c>
      <c r="P59" s="83">
        <v>10</v>
      </c>
      <c r="Q59" s="83">
        <v>10</v>
      </c>
      <c r="R59" s="83">
        <v>10</v>
      </c>
      <c r="S59" s="83">
        <v>10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10</v>
      </c>
      <c r="AA59" s="83">
        <v>10</v>
      </c>
      <c r="AB59" s="83">
        <v>10</v>
      </c>
      <c r="AC59" s="83">
        <v>10</v>
      </c>
      <c r="AD59" s="83">
        <v>10</v>
      </c>
      <c r="AE59" s="83">
        <v>10</v>
      </c>
      <c r="AF59" s="83">
        <v>10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  <c r="AC61" s="82">
        <v>0</v>
      </c>
      <c r="AD61" s="82">
        <v>0</v>
      </c>
      <c r="AE61" s="83">
        <v>0</v>
      </c>
      <c r="AF61" s="82">
        <v>0</v>
      </c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3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3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3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302</v>
      </c>
      <c r="C65" s="69">
        <f t="shared" ref="C65:AF65" si="8">SUM(C54:C64)</f>
        <v>288</v>
      </c>
      <c r="D65" s="69">
        <f t="shared" si="8"/>
        <v>274.60000000000002</v>
      </c>
      <c r="E65" s="69">
        <f t="shared" si="8"/>
        <v>227</v>
      </c>
      <c r="F65" s="69">
        <f t="shared" si="8"/>
        <v>204</v>
      </c>
      <c r="G65" s="69">
        <f t="shared" si="8"/>
        <v>208.5</v>
      </c>
      <c r="H65" s="69">
        <f t="shared" si="8"/>
        <v>198.2</v>
      </c>
      <c r="I65" s="69">
        <f t="shared" si="8"/>
        <v>209.1</v>
      </c>
      <c r="J65" s="69">
        <f t="shared" si="8"/>
        <v>275.10000000000002</v>
      </c>
      <c r="K65" s="69">
        <f t="shared" si="8"/>
        <v>335.7</v>
      </c>
      <c r="L65" s="69">
        <f t="shared" si="8"/>
        <v>365.6</v>
      </c>
      <c r="M65" s="69">
        <f t="shared" si="8"/>
        <v>377.8</v>
      </c>
      <c r="N65" s="69">
        <f t="shared" si="8"/>
        <v>369</v>
      </c>
      <c r="O65" s="69">
        <f t="shared" si="8"/>
        <v>300.5</v>
      </c>
      <c r="P65" s="69">
        <f t="shared" si="8"/>
        <v>407.4</v>
      </c>
      <c r="Q65" s="69">
        <f t="shared" si="8"/>
        <v>407.4</v>
      </c>
      <c r="R65" s="69">
        <f t="shared" si="8"/>
        <v>425.2</v>
      </c>
      <c r="S65" s="69">
        <f t="shared" si="8"/>
        <v>406.07000000000005</v>
      </c>
      <c r="T65" s="69">
        <f t="shared" si="8"/>
        <v>361.7</v>
      </c>
      <c r="U65" s="69">
        <f t="shared" si="8"/>
        <v>320.19</v>
      </c>
      <c r="V65" s="69">
        <f t="shared" si="8"/>
        <v>267.91000000000003</v>
      </c>
      <c r="W65" s="69">
        <f t="shared" si="8"/>
        <v>196.9</v>
      </c>
      <c r="X65" s="69">
        <f t="shared" si="8"/>
        <v>236.11</v>
      </c>
      <c r="Y65" s="69">
        <f t="shared" si="8"/>
        <v>282.85000000000002</v>
      </c>
      <c r="Z65" s="69">
        <f t="shared" si="8"/>
        <v>364.95</v>
      </c>
      <c r="AA65" s="69">
        <f t="shared" si="8"/>
        <v>454.6</v>
      </c>
      <c r="AB65" s="69">
        <f t="shared" si="8"/>
        <v>443.29999999999995</v>
      </c>
      <c r="AC65" s="69">
        <f t="shared" si="8"/>
        <v>444.2</v>
      </c>
      <c r="AD65" s="69">
        <f t="shared" si="8"/>
        <v>366.2</v>
      </c>
      <c r="AE65" s="69">
        <f t="shared" si="8"/>
        <v>342.8</v>
      </c>
      <c r="AF65" s="69">
        <f t="shared" si="8"/>
        <v>294</v>
      </c>
      <c r="AG65" s="74">
        <f>SUM(AG54:AG64)</f>
        <v>0</v>
      </c>
      <c r="AH65" s="52">
        <f t="shared" si="2"/>
        <v>454.6</v>
      </c>
      <c r="AI65" s="53">
        <f t="shared" si="3"/>
        <v>196.9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1181.04</v>
      </c>
      <c r="C71" s="91">
        <f t="shared" si="10"/>
        <v>1175.3399999999999</v>
      </c>
      <c r="D71" s="91">
        <f t="shared" si="10"/>
        <v>1144.74</v>
      </c>
      <c r="E71" s="91">
        <f t="shared" si="10"/>
        <v>1125.74</v>
      </c>
      <c r="F71" s="91">
        <f t="shared" si="10"/>
        <v>1102.24</v>
      </c>
      <c r="G71" s="91">
        <f t="shared" si="10"/>
        <v>1107.3399999999999</v>
      </c>
      <c r="H71" s="91">
        <f t="shared" si="10"/>
        <v>1078.3399999999999</v>
      </c>
      <c r="I71" s="91">
        <f t="shared" si="10"/>
        <v>1086.74</v>
      </c>
      <c r="J71" s="91">
        <f t="shared" si="10"/>
        <v>1136.04</v>
      </c>
      <c r="K71" s="91">
        <f t="shared" si="10"/>
        <v>1209.94</v>
      </c>
      <c r="L71" s="91">
        <f t="shared" si="10"/>
        <v>1238.44</v>
      </c>
      <c r="M71" s="91">
        <f t="shared" si="10"/>
        <v>1249.94</v>
      </c>
      <c r="N71" s="91">
        <f t="shared" si="10"/>
        <v>1271.44</v>
      </c>
      <c r="O71" s="91">
        <f t="shared" si="10"/>
        <v>1202.6399999999999</v>
      </c>
      <c r="P71" s="91">
        <f t="shared" si="10"/>
        <v>1312.04</v>
      </c>
      <c r="Q71" s="91">
        <f t="shared" si="10"/>
        <v>1314.2399999999998</v>
      </c>
      <c r="R71" s="91">
        <f t="shared" si="10"/>
        <v>1356.74</v>
      </c>
      <c r="S71" s="91">
        <f t="shared" si="10"/>
        <v>1337.6100000000001</v>
      </c>
      <c r="T71" s="91">
        <f t="shared" si="10"/>
        <v>1293.24</v>
      </c>
      <c r="U71" s="91">
        <f t="shared" si="10"/>
        <v>1251.73</v>
      </c>
      <c r="V71" s="91">
        <f t="shared" si="10"/>
        <v>1245.45</v>
      </c>
      <c r="W71" s="91">
        <f t="shared" si="10"/>
        <v>1169.54</v>
      </c>
      <c r="X71" s="91">
        <f t="shared" si="10"/>
        <v>1208.75</v>
      </c>
      <c r="Y71" s="91">
        <f t="shared" si="10"/>
        <v>1255.3899999999999</v>
      </c>
      <c r="Z71" s="91">
        <f t="shared" si="10"/>
        <v>1337.49</v>
      </c>
      <c r="AA71" s="91">
        <f t="shared" si="10"/>
        <v>1369.94</v>
      </c>
      <c r="AB71" s="91">
        <f t="shared" si="10"/>
        <v>1333.6399999999999</v>
      </c>
      <c r="AC71" s="91">
        <f t="shared" si="10"/>
        <v>1334.54</v>
      </c>
      <c r="AD71" s="91">
        <f t="shared" si="10"/>
        <v>1286.74</v>
      </c>
      <c r="AE71" s="91">
        <f t="shared" si="10"/>
        <v>1220.8400000000001</v>
      </c>
      <c r="AF71" s="91">
        <f t="shared" si="10"/>
        <v>1188.54</v>
      </c>
      <c r="AG71" s="74">
        <f t="shared" si="10"/>
        <v>1938.71</v>
      </c>
      <c r="AH71" s="52">
        <f t="shared" si="2"/>
        <v>1369.94</v>
      </c>
      <c r="AI71" s="53">
        <f t="shared" si="3"/>
        <v>1078.3399999999999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>
        <v>50.015000000000001</v>
      </c>
      <c r="C78" s="94">
        <v>50.027000000000001</v>
      </c>
      <c r="D78" s="94">
        <v>50.045000000000002</v>
      </c>
      <c r="E78" s="94">
        <v>50.067999999999998</v>
      </c>
      <c r="F78" s="94">
        <v>49.965000000000003</v>
      </c>
      <c r="G78" s="94">
        <v>50.073999999999998</v>
      </c>
      <c r="H78" s="94">
        <v>50.037999999999997</v>
      </c>
      <c r="I78" s="94">
        <v>50.002000000000002</v>
      </c>
      <c r="J78" s="94">
        <v>50.015000000000001</v>
      </c>
      <c r="K78" s="94">
        <v>50.012</v>
      </c>
      <c r="L78" s="94">
        <v>50.02</v>
      </c>
      <c r="M78" s="94">
        <v>50.01</v>
      </c>
      <c r="N78" s="94">
        <v>50.03</v>
      </c>
      <c r="O78" s="94">
        <v>50.05</v>
      </c>
      <c r="P78" s="94">
        <v>50.151000000000003</v>
      </c>
      <c r="Q78" s="94">
        <v>50.07</v>
      </c>
      <c r="R78" s="94">
        <v>49.994</v>
      </c>
      <c r="S78" s="94">
        <v>50.018000000000001</v>
      </c>
      <c r="T78" s="94">
        <v>49.898000000000003</v>
      </c>
      <c r="U78" s="94">
        <v>49.962000000000003</v>
      </c>
      <c r="V78" s="94">
        <v>49.997</v>
      </c>
      <c r="W78" s="94">
        <v>49.945</v>
      </c>
      <c r="X78" s="94">
        <v>50.024999999999999</v>
      </c>
      <c r="Y78" s="94">
        <v>49.996000000000002</v>
      </c>
      <c r="Z78" s="94">
        <v>50.030999999999999</v>
      </c>
      <c r="AA78" s="94">
        <v>50.104999999999997</v>
      </c>
      <c r="AB78" s="94">
        <v>50.018000000000001</v>
      </c>
      <c r="AC78" s="94">
        <v>50.031999999999996</v>
      </c>
      <c r="AD78" s="94">
        <v>50.05</v>
      </c>
      <c r="AE78" s="94">
        <v>49.99</v>
      </c>
      <c r="AF78" s="96">
        <v>50.09</v>
      </c>
      <c r="AG78" s="97"/>
      <c r="AH78" s="52">
        <f t="shared" si="2"/>
        <v>50.151000000000003</v>
      </c>
      <c r="AI78" s="53">
        <f t="shared" si="3"/>
        <v>49.898000000000003</v>
      </c>
    </row>
    <row r="79" spans="1:37" x14ac:dyDescent="0.25">
      <c r="A79" s="98" t="s">
        <v>80</v>
      </c>
      <c r="B79" s="70">
        <v>127</v>
      </c>
      <c r="C79" s="70">
        <v>127.6</v>
      </c>
      <c r="D79" s="70">
        <v>127.2</v>
      </c>
      <c r="E79" s="70">
        <v>128.30000000000001</v>
      </c>
      <c r="F79" s="70">
        <v>129</v>
      </c>
      <c r="G79" s="70">
        <v>128.30000000000001</v>
      </c>
      <c r="H79" s="70">
        <v>128.5</v>
      </c>
      <c r="I79" s="70">
        <v>126.3</v>
      </c>
      <c r="J79" s="70">
        <v>125.6</v>
      </c>
      <c r="K79" s="70">
        <v>126.8</v>
      </c>
      <c r="L79" s="70">
        <v>124.7</v>
      </c>
      <c r="M79" s="70">
        <v>123.2</v>
      </c>
      <c r="N79" s="70">
        <v>123.2</v>
      </c>
      <c r="O79" s="70">
        <v>123.2</v>
      </c>
      <c r="P79" s="70">
        <v>123.7</v>
      </c>
      <c r="Q79" s="70">
        <v>124.5</v>
      </c>
      <c r="R79" s="99">
        <v>124.1</v>
      </c>
      <c r="S79" s="99">
        <v>124.1</v>
      </c>
      <c r="T79" s="99">
        <v>124.8</v>
      </c>
      <c r="U79" s="99">
        <v>124.8</v>
      </c>
      <c r="V79" s="99">
        <v>124.8</v>
      </c>
      <c r="W79" s="99">
        <v>125.3</v>
      </c>
      <c r="X79" s="99">
        <v>125.3</v>
      </c>
      <c r="Y79" s="99">
        <v>125</v>
      </c>
      <c r="Z79" s="99">
        <v>123.7</v>
      </c>
      <c r="AA79" s="70">
        <v>126.3</v>
      </c>
      <c r="AB79" s="70">
        <v>126.3</v>
      </c>
      <c r="AC79" s="70">
        <v>126.4</v>
      </c>
      <c r="AD79" s="70">
        <v>128.80000000000001</v>
      </c>
      <c r="AE79" s="70">
        <v>126.9</v>
      </c>
      <c r="AF79" s="100">
        <v>126.6</v>
      </c>
      <c r="AG79" s="101"/>
      <c r="AH79" s="52">
        <f t="shared" si="2"/>
        <v>129</v>
      </c>
      <c r="AI79" s="53">
        <f t="shared" si="3"/>
        <v>123.2</v>
      </c>
    </row>
    <row r="80" spans="1:37" x14ac:dyDescent="0.25">
      <c r="A80" s="98" t="s">
        <v>81</v>
      </c>
      <c r="B80" s="70">
        <v>130.5</v>
      </c>
      <c r="C80" s="70">
        <v>131</v>
      </c>
      <c r="D80" s="70">
        <v>130.6</v>
      </c>
      <c r="E80" s="70">
        <v>131.9</v>
      </c>
      <c r="F80" s="70">
        <v>131.9</v>
      </c>
      <c r="G80" s="70">
        <v>131.30000000000001</v>
      </c>
      <c r="H80" s="70">
        <v>30.9</v>
      </c>
      <c r="I80" s="70">
        <v>129</v>
      </c>
      <c r="J80" s="70">
        <v>128.19999999999999</v>
      </c>
      <c r="K80" s="70">
        <v>128.69999999999999</v>
      </c>
      <c r="L80" s="70">
        <v>126.7</v>
      </c>
      <c r="M80" s="70">
        <v>125.8</v>
      </c>
      <c r="N80" s="70">
        <v>126.4</v>
      </c>
      <c r="O80" s="70">
        <v>126.7</v>
      </c>
      <c r="P80" s="70">
        <v>126.7</v>
      </c>
      <c r="Q80" s="70">
        <v>126.7</v>
      </c>
      <c r="R80" s="99">
        <v>127.2</v>
      </c>
      <c r="S80" s="99">
        <v>127.2</v>
      </c>
      <c r="T80" s="99">
        <v>127.8</v>
      </c>
      <c r="U80" s="99">
        <v>127.8</v>
      </c>
      <c r="V80" s="99">
        <v>127.8</v>
      </c>
      <c r="W80" s="99">
        <v>128.5</v>
      </c>
      <c r="X80" s="99">
        <v>128.69999999999999</v>
      </c>
      <c r="Y80" s="99">
        <v>128.69999999999999</v>
      </c>
      <c r="Z80" s="99">
        <v>126.6</v>
      </c>
      <c r="AA80" s="70">
        <v>129</v>
      </c>
      <c r="AB80" s="70">
        <v>129</v>
      </c>
      <c r="AC80" s="70">
        <v>128.80000000000001</v>
      </c>
      <c r="AD80" s="70">
        <v>131.30000000000001</v>
      </c>
      <c r="AE80" s="70">
        <v>129.9</v>
      </c>
      <c r="AF80" s="100">
        <v>129.69999999999999</v>
      </c>
      <c r="AG80" s="101"/>
      <c r="AH80" s="52">
        <f t="shared" si="2"/>
        <v>131.9</v>
      </c>
      <c r="AI80" s="53">
        <f t="shared" si="3"/>
        <v>30.9</v>
      </c>
    </row>
    <row r="81" spans="1:37" x14ac:dyDescent="0.25">
      <c r="A81" s="98" t="s">
        <v>82</v>
      </c>
      <c r="B81" s="70">
        <v>125.8</v>
      </c>
      <c r="C81" s="70">
        <v>126.8</v>
      </c>
      <c r="D81" s="70">
        <v>126.6</v>
      </c>
      <c r="E81" s="70">
        <v>130.6</v>
      </c>
      <c r="F81" s="70">
        <v>128.4</v>
      </c>
      <c r="G81" s="70">
        <v>129.69999999999999</v>
      </c>
      <c r="H81" s="70">
        <v>129.5</v>
      </c>
      <c r="I81" s="70">
        <v>127.6</v>
      </c>
      <c r="J81" s="70">
        <v>130.5</v>
      </c>
      <c r="K81" s="70">
        <v>129.5</v>
      </c>
      <c r="L81" s="70">
        <v>128.1</v>
      </c>
      <c r="M81" s="70">
        <v>127.9</v>
      </c>
      <c r="N81" s="70">
        <v>129</v>
      </c>
      <c r="O81" s="70">
        <v>125.1</v>
      </c>
      <c r="P81" s="70">
        <v>129</v>
      </c>
      <c r="Q81" s="70">
        <v>129</v>
      </c>
      <c r="R81" s="70">
        <v>126.7</v>
      </c>
      <c r="S81" s="70">
        <v>126.7</v>
      </c>
      <c r="T81" s="99">
        <v>126</v>
      </c>
      <c r="U81" s="99">
        <v>126</v>
      </c>
      <c r="V81" s="99">
        <v>126</v>
      </c>
      <c r="W81" s="99">
        <v>126.6</v>
      </c>
      <c r="X81" s="99">
        <v>127.1</v>
      </c>
      <c r="Y81" s="99">
        <v>127.1</v>
      </c>
      <c r="Z81" s="99">
        <v>125.8</v>
      </c>
      <c r="AA81" s="70">
        <v>125.4</v>
      </c>
      <c r="AB81" s="70">
        <v>125.4</v>
      </c>
      <c r="AC81" s="70">
        <v>126.8</v>
      </c>
      <c r="AD81" s="70">
        <v>125.9</v>
      </c>
      <c r="AE81" s="70">
        <v>126.1</v>
      </c>
      <c r="AF81" s="100">
        <v>126.2</v>
      </c>
      <c r="AG81" s="101"/>
      <c r="AH81" s="52">
        <f t="shared" si="2"/>
        <v>130.6</v>
      </c>
      <c r="AI81" s="53">
        <f t="shared" si="3"/>
        <v>125.1</v>
      </c>
    </row>
    <row r="82" spans="1:37" x14ac:dyDescent="0.25">
      <c r="A82" s="102" t="s">
        <v>83</v>
      </c>
      <c r="B82" s="70">
        <v>131</v>
      </c>
      <c r="C82" s="70">
        <v>130.4</v>
      </c>
      <c r="D82" s="70">
        <v>130</v>
      </c>
      <c r="E82" s="70">
        <v>133.1</v>
      </c>
      <c r="F82" s="70">
        <v>131.4</v>
      </c>
      <c r="G82" s="70">
        <v>132</v>
      </c>
      <c r="H82" s="70">
        <v>132.19999999999999</v>
      </c>
      <c r="I82" s="70">
        <v>131.69999999999999</v>
      </c>
      <c r="J82" s="70">
        <v>134</v>
      </c>
      <c r="K82" s="70">
        <v>131.69999999999999</v>
      </c>
      <c r="L82" s="70">
        <v>130.6</v>
      </c>
      <c r="M82" s="70">
        <v>131.19999999999999</v>
      </c>
      <c r="N82" s="70">
        <v>132.9</v>
      </c>
      <c r="O82" s="70">
        <v>132.9</v>
      </c>
      <c r="P82" s="70">
        <v>133.19999999999999</v>
      </c>
      <c r="Q82" s="70">
        <v>133.19999999999999</v>
      </c>
      <c r="R82" s="70">
        <v>129.69999999999999</v>
      </c>
      <c r="S82" s="70">
        <v>129.69999999999999</v>
      </c>
      <c r="T82" s="99">
        <v>128.30000000000001</v>
      </c>
      <c r="U82" s="99">
        <v>128.30000000000001</v>
      </c>
      <c r="V82" s="99">
        <v>128.30000000000001</v>
      </c>
      <c r="W82" s="99">
        <v>130.4</v>
      </c>
      <c r="X82" s="99">
        <v>131</v>
      </c>
      <c r="Y82" s="99">
        <v>131</v>
      </c>
      <c r="Z82" s="99">
        <v>129.5</v>
      </c>
      <c r="AA82" s="70">
        <v>129.5</v>
      </c>
      <c r="AB82" s="70">
        <v>129.5</v>
      </c>
      <c r="AC82" s="70">
        <v>130.6</v>
      </c>
      <c r="AD82" s="70">
        <v>131.30000000000001</v>
      </c>
      <c r="AE82" s="70">
        <v>131.5</v>
      </c>
      <c r="AF82" s="100">
        <v>130</v>
      </c>
      <c r="AG82" s="101"/>
      <c r="AH82" s="52">
        <f t="shared" si="2"/>
        <v>134</v>
      </c>
      <c r="AI82" s="53">
        <f t="shared" si="3"/>
        <v>128.30000000000001</v>
      </c>
    </row>
    <row r="83" spans="1:37" x14ac:dyDescent="0.25">
      <c r="A83" s="102" t="s">
        <v>84</v>
      </c>
      <c r="B83" s="103">
        <v>136.30000000000001</v>
      </c>
      <c r="C83" s="103">
        <v>133.30000000000001</v>
      </c>
      <c r="D83" s="103">
        <v>134.69999999999999</v>
      </c>
      <c r="E83" s="103">
        <v>136.4</v>
      </c>
      <c r="F83" s="103">
        <v>135.80000000000001</v>
      </c>
      <c r="G83" s="103">
        <v>135.5</v>
      </c>
      <c r="H83" s="103">
        <v>133.69999999999999</v>
      </c>
      <c r="I83" s="103">
        <v>131.9</v>
      </c>
      <c r="J83" s="103">
        <v>132.80000000000001</v>
      </c>
      <c r="K83" s="103">
        <v>135.5</v>
      </c>
      <c r="L83" s="103">
        <v>133.30000000000001</v>
      </c>
      <c r="M83" s="103">
        <v>133.30000000000001</v>
      </c>
      <c r="N83" s="103">
        <v>131</v>
      </c>
      <c r="O83" s="103">
        <v>137</v>
      </c>
      <c r="P83" s="103">
        <v>133.30000000000001</v>
      </c>
      <c r="Q83" s="103">
        <v>133.30000000000001</v>
      </c>
      <c r="R83" s="103">
        <v>133.6</v>
      </c>
      <c r="S83" s="103">
        <v>133.6</v>
      </c>
      <c r="T83" s="99">
        <v>132.80000000000001</v>
      </c>
      <c r="U83" s="99">
        <v>132.80000000000001</v>
      </c>
      <c r="V83" s="99">
        <v>132.80000000000001</v>
      </c>
      <c r="W83" s="99">
        <v>134.5</v>
      </c>
      <c r="X83" s="99">
        <v>135.6</v>
      </c>
      <c r="Y83" s="99">
        <v>135.6</v>
      </c>
      <c r="Z83" s="99">
        <v>133.1</v>
      </c>
      <c r="AA83" s="103">
        <v>135.1</v>
      </c>
      <c r="AB83" s="103">
        <v>135.1</v>
      </c>
      <c r="AC83" s="103">
        <v>137.6</v>
      </c>
      <c r="AD83" s="103">
        <v>134.69999999999999</v>
      </c>
      <c r="AE83" s="103">
        <v>131.4</v>
      </c>
      <c r="AF83" s="104">
        <v>132.80000000000001</v>
      </c>
      <c r="AG83" s="105"/>
      <c r="AH83" s="52">
        <f t="shared" si="2"/>
        <v>137.6</v>
      </c>
      <c r="AI83" s="53">
        <f t="shared" si="3"/>
        <v>131</v>
      </c>
    </row>
    <row r="84" spans="1:37" x14ac:dyDescent="0.25">
      <c r="A84" s="98" t="s">
        <v>85</v>
      </c>
      <c r="B84" s="70">
        <v>130</v>
      </c>
      <c r="C84" s="70">
        <v>129.4</v>
      </c>
      <c r="D84" s="70">
        <v>132.6</v>
      </c>
      <c r="E84" s="70">
        <v>133.80000000000001</v>
      </c>
      <c r="F84" s="70">
        <v>134.9</v>
      </c>
      <c r="G84" s="70">
        <v>127</v>
      </c>
      <c r="H84" s="70">
        <v>132.69999999999999</v>
      </c>
      <c r="I84" s="70">
        <v>129.4</v>
      </c>
      <c r="J84" s="70">
        <v>129</v>
      </c>
      <c r="K84" s="70">
        <v>128.19999999999999</v>
      </c>
      <c r="L84" s="70">
        <v>133.9</v>
      </c>
      <c r="M84" s="70">
        <v>130.80000000000001</v>
      </c>
      <c r="N84" s="70">
        <v>128.80000000000001</v>
      </c>
      <c r="O84" s="70">
        <v>133.9</v>
      </c>
      <c r="P84" s="70">
        <v>133.9</v>
      </c>
      <c r="Q84" s="70">
        <v>133.9</v>
      </c>
      <c r="R84" s="70">
        <v>124.1</v>
      </c>
      <c r="S84" s="70">
        <v>124.1</v>
      </c>
      <c r="T84" s="99">
        <v>124.7</v>
      </c>
      <c r="U84" s="99">
        <v>124.7</v>
      </c>
      <c r="V84" s="99">
        <v>124.7</v>
      </c>
      <c r="W84" s="99">
        <v>125.4</v>
      </c>
      <c r="X84" s="99">
        <v>129.80000000000001</v>
      </c>
      <c r="Y84" s="99">
        <v>129.80000000000001</v>
      </c>
      <c r="Z84" s="99">
        <v>131.69999999999999</v>
      </c>
      <c r="AA84" s="70">
        <v>135.19999999999999</v>
      </c>
      <c r="AB84" s="70">
        <v>135.19999999999999</v>
      </c>
      <c r="AC84" s="70">
        <v>128</v>
      </c>
      <c r="AD84" s="70">
        <v>134.1</v>
      </c>
      <c r="AE84" s="70">
        <v>131.6</v>
      </c>
      <c r="AF84" s="100">
        <v>132.1</v>
      </c>
      <c r="AG84" s="101"/>
      <c r="AH84" s="52">
        <f>MAX(B84:AF84)</f>
        <v>135.19999999999999</v>
      </c>
      <c r="AI84" s="53">
        <f>MIN(B84:AF84)</f>
        <v>124.1</v>
      </c>
    </row>
    <row r="85" spans="1:37" ht="15.75" thickBot="1" x14ac:dyDescent="0.3">
      <c r="A85" s="98" t="s">
        <v>86</v>
      </c>
      <c r="B85" s="106">
        <v>66.400000000000006</v>
      </c>
      <c r="C85" s="106">
        <v>66.7</v>
      </c>
      <c r="D85" s="106">
        <v>66.599999999999994</v>
      </c>
      <c r="E85" s="106">
        <v>67</v>
      </c>
      <c r="F85" s="106">
        <v>66.8</v>
      </c>
      <c r="G85" s="106">
        <v>66.5</v>
      </c>
      <c r="H85" s="106">
        <v>66.599999999999994</v>
      </c>
      <c r="I85" s="106">
        <v>65.599999999999994</v>
      </c>
      <c r="J85" s="106">
        <v>65.400000000000006</v>
      </c>
      <c r="K85" s="106">
        <v>65.400000000000006</v>
      </c>
      <c r="L85" s="106">
        <v>64.400000000000006</v>
      </c>
      <c r="M85" s="106">
        <v>64.900000000000006</v>
      </c>
      <c r="N85" s="106">
        <v>64.5</v>
      </c>
      <c r="O85" s="106">
        <v>60.2</v>
      </c>
      <c r="P85" s="106">
        <v>64.7</v>
      </c>
      <c r="Q85" s="106">
        <v>64.7</v>
      </c>
      <c r="R85" s="106">
        <v>64.900000000000006</v>
      </c>
      <c r="S85" s="106">
        <v>64.900000000000006</v>
      </c>
      <c r="T85" s="106">
        <v>65</v>
      </c>
      <c r="U85" s="106">
        <v>65</v>
      </c>
      <c r="V85" s="106">
        <v>65</v>
      </c>
      <c r="W85" s="106">
        <v>65.3</v>
      </c>
      <c r="X85" s="106">
        <v>65.5</v>
      </c>
      <c r="Y85" s="106">
        <v>65.5</v>
      </c>
      <c r="Z85" s="106">
        <v>64.5</v>
      </c>
      <c r="AA85" s="106">
        <v>66</v>
      </c>
      <c r="AB85" s="106">
        <v>66</v>
      </c>
      <c r="AC85" s="106">
        <v>65.400000000000006</v>
      </c>
      <c r="AD85" s="106">
        <v>66.599999999999994</v>
      </c>
      <c r="AE85" s="106">
        <v>66.3</v>
      </c>
      <c r="AF85" s="107">
        <v>66.099999999999994</v>
      </c>
      <c r="AG85" s="108"/>
      <c r="AH85" s="52">
        <f>MAX(B85:AF85)</f>
        <v>67</v>
      </c>
      <c r="AI85" s="53">
        <f>MIN(B85:AF85)</f>
        <v>60.2</v>
      </c>
    </row>
    <row r="86" spans="1:37" x14ac:dyDescent="0.25">
      <c r="A86" s="109" t="s">
        <v>87</v>
      </c>
      <c r="B86" s="110">
        <f t="shared" ref="B86:AF86" si="19">SUMIF(B54:B63,"&gt;0")</f>
        <v>302</v>
      </c>
      <c r="C86" s="110">
        <f t="shared" si="19"/>
        <v>288</v>
      </c>
      <c r="D86" s="110">
        <f t="shared" si="19"/>
        <v>274.60000000000002</v>
      </c>
      <c r="E86" s="110">
        <f t="shared" si="19"/>
        <v>227</v>
      </c>
      <c r="F86" s="110">
        <f t="shared" si="19"/>
        <v>204</v>
      </c>
      <c r="G86" s="110">
        <f t="shared" si="19"/>
        <v>208.5</v>
      </c>
      <c r="H86" s="110">
        <f t="shared" si="19"/>
        <v>198.2</v>
      </c>
      <c r="I86" s="110">
        <f t="shared" si="19"/>
        <v>209.1</v>
      </c>
      <c r="J86" s="110">
        <f t="shared" si="19"/>
        <v>275.10000000000002</v>
      </c>
      <c r="K86" s="110">
        <f t="shared" si="19"/>
        <v>335.7</v>
      </c>
      <c r="L86" s="110">
        <f t="shared" si="19"/>
        <v>365.6</v>
      </c>
      <c r="M86" s="110">
        <f t="shared" si="19"/>
        <v>377.8</v>
      </c>
      <c r="N86" s="110">
        <f t="shared" si="19"/>
        <v>369</v>
      </c>
      <c r="O86" s="110">
        <f t="shared" si="19"/>
        <v>300.5</v>
      </c>
      <c r="P86" s="110">
        <f t="shared" si="19"/>
        <v>407.4</v>
      </c>
      <c r="Q86" s="110">
        <f t="shared" si="19"/>
        <v>407.4</v>
      </c>
      <c r="R86" s="110">
        <f t="shared" si="19"/>
        <v>425.2</v>
      </c>
      <c r="S86" s="110">
        <f t="shared" si="19"/>
        <v>406.07000000000005</v>
      </c>
      <c r="T86" s="110">
        <f t="shared" si="19"/>
        <v>361.7</v>
      </c>
      <c r="U86" s="110">
        <f t="shared" si="19"/>
        <v>320.19</v>
      </c>
      <c r="V86" s="110">
        <f t="shared" si="19"/>
        <v>267.91000000000003</v>
      </c>
      <c r="W86" s="110">
        <f t="shared" si="19"/>
        <v>196.9</v>
      </c>
      <c r="X86" s="110">
        <f t="shared" si="19"/>
        <v>236.11</v>
      </c>
      <c r="Y86" s="110">
        <f t="shared" si="19"/>
        <v>282.85000000000002</v>
      </c>
      <c r="Z86" s="110">
        <f t="shared" si="19"/>
        <v>364.95</v>
      </c>
      <c r="AA86" s="110">
        <f t="shared" si="19"/>
        <v>454.6</v>
      </c>
      <c r="AB86" s="110">
        <f t="shared" si="19"/>
        <v>443.29999999999995</v>
      </c>
      <c r="AC86" s="110">
        <f t="shared" si="19"/>
        <v>444.2</v>
      </c>
      <c r="AD86" s="110">
        <f t="shared" si="19"/>
        <v>366.2</v>
      </c>
      <c r="AE86" s="110">
        <f t="shared" si="19"/>
        <v>342.8</v>
      </c>
      <c r="AF86" s="110">
        <f t="shared" si="19"/>
        <v>294</v>
      </c>
      <c r="AG86" s="111"/>
      <c r="AH86" s="52">
        <f>MAX(B86:AF86)</f>
        <v>454.6</v>
      </c>
      <c r="AI86" s="53">
        <f>MIN(B86:AF86)</f>
        <v>196.9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166.63999999999993</v>
      </c>
      <c r="C88" s="69">
        <f t="shared" ref="C88:AF88" si="20">SUM(C11:C12,C14,C18,C20:C21,C39,C41:C42,C44,C46,C89:C92,C96,C102,C108,C117,C119,C130,C136,C138,C139,C146,C148,C150,C154:C155,C158:C159,C164:C165,C170:C171,C173:C175,C183,C188)</f>
        <v>152.93999999999997</v>
      </c>
      <c r="D88" s="69">
        <f t="shared" si="20"/>
        <v>150.83999999999995</v>
      </c>
      <c r="E88" s="69">
        <f t="shared" si="20"/>
        <v>151.03999999999996</v>
      </c>
      <c r="F88" s="69">
        <f t="shared" si="20"/>
        <v>156.53999999999994</v>
      </c>
      <c r="G88" s="69">
        <f t="shared" si="20"/>
        <v>182.73999999999995</v>
      </c>
      <c r="H88" s="69">
        <f t="shared" si="20"/>
        <v>210.63999999999996</v>
      </c>
      <c r="I88" s="69">
        <f t="shared" si="20"/>
        <v>224.93999999999997</v>
      </c>
      <c r="J88" s="69">
        <f t="shared" si="20"/>
        <v>254.73999999999998</v>
      </c>
      <c r="K88" s="69">
        <f t="shared" si="20"/>
        <v>278.74</v>
      </c>
      <c r="L88" s="69">
        <f t="shared" si="20"/>
        <v>274.33999999999997</v>
      </c>
      <c r="M88" s="69">
        <f t="shared" si="20"/>
        <v>246.44</v>
      </c>
      <c r="N88" s="69">
        <f t="shared" si="20"/>
        <v>266.94000000000005</v>
      </c>
      <c r="O88" s="69">
        <f t="shared" si="20"/>
        <v>256.04000000000002</v>
      </c>
      <c r="P88" s="69">
        <f t="shared" si="20"/>
        <v>237.53999999999994</v>
      </c>
      <c r="Q88" s="69">
        <f t="shared" si="20"/>
        <v>240.43999999999997</v>
      </c>
      <c r="R88" s="69">
        <f t="shared" si="20"/>
        <v>232.13999999999993</v>
      </c>
      <c r="S88" s="69">
        <f t="shared" si="20"/>
        <v>248.33999999999997</v>
      </c>
      <c r="T88" s="69">
        <f t="shared" si="20"/>
        <v>259.24</v>
      </c>
      <c r="U88" s="69">
        <f t="shared" si="20"/>
        <v>253.63999999999993</v>
      </c>
      <c r="V88" s="69">
        <f t="shared" si="20"/>
        <v>298.44</v>
      </c>
      <c r="W88" s="69">
        <f t="shared" si="20"/>
        <v>296.83999999999997</v>
      </c>
      <c r="X88" s="69">
        <f t="shared" si="20"/>
        <v>308.83999999999997</v>
      </c>
      <c r="Y88" s="69">
        <f t="shared" si="20"/>
        <v>333.14</v>
      </c>
      <c r="Z88" s="69">
        <f t="shared" si="20"/>
        <v>378.24</v>
      </c>
      <c r="AA88" s="69">
        <f t="shared" si="20"/>
        <v>286.83999999999997</v>
      </c>
      <c r="AB88" s="69">
        <f t="shared" si="20"/>
        <v>255.03999999999996</v>
      </c>
      <c r="AC88" s="69">
        <f t="shared" si="20"/>
        <v>263.33999999999997</v>
      </c>
      <c r="AD88" s="69">
        <f t="shared" si="20"/>
        <v>197.43999999999997</v>
      </c>
      <c r="AE88" s="69">
        <f t="shared" si="20"/>
        <v>161.14000000000001</v>
      </c>
      <c r="AF88" s="243">
        <f t="shared" si="20"/>
        <v>147.93999999999994</v>
      </c>
      <c r="AG88" s="116"/>
      <c r="AH88" s="52">
        <f>MAX(B88:AF88)</f>
        <v>378.24</v>
      </c>
      <c r="AI88" s="53">
        <f>MIN(B88:AF88)</f>
        <v>147.93999999999994</v>
      </c>
    </row>
    <row r="89" spans="1:37" x14ac:dyDescent="0.25">
      <c r="A89" s="117" t="s">
        <v>89</v>
      </c>
      <c r="B89" s="82">
        <v>-26.4</v>
      </c>
      <c r="C89" s="82">
        <v>-19.7</v>
      </c>
      <c r="D89" s="82">
        <v>-22.2</v>
      </c>
      <c r="E89" s="82">
        <v>-15.1</v>
      </c>
      <c r="F89" s="82">
        <v>-4.2</v>
      </c>
      <c r="G89" s="82">
        <v>0</v>
      </c>
      <c r="H89" s="82">
        <v>-3.5</v>
      </c>
      <c r="I89" s="82">
        <v>3</v>
      </c>
      <c r="J89" s="82">
        <v>0</v>
      </c>
      <c r="K89" s="82">
        <v>0</v>
      </c>
      <c r="L89" s="82">
        <v>-2.2999999999999998</v>
      </c>
      <c r="M89" s="82">
        <v>5.3</v>
      </c>
      <c r="N89" s="82">
        <v>-2.6</v>
      </c>
      <c r="O89" s="82">
        <v>-11.5</v>
      </c>
      <c r="P89" s="82">
        <v>-13.3</v>
      </c>
      <c r="Q89" s="82">
        <v>-13.3</v>
      </c>
      <c r="R89" s="82">
        <v>-16.399999999999999</v>
      </c>
      <c r="S89" s="82">
        <v>-11.3</v>
      </c>
      <c r="T89" s="82">
        <v>-11.8</v>
      </c>
      <c r="U89" s="82">
        <v>-2.9</v>
      </c>
      <c r="V89" s="82">
        <v>0</v>
      </c>
      <c r="W89" s="82">
        <v>0</v>
      </c>
      <c r="X89" s="82">
        <v>0</v>
      </c>
      <c r="Y89" s="82">
        <v>0.9</v>
      </c>
      <c r="Z89" s="82">
        <v>-9.8000000000000007</v>
      </c>
      <c r="AA89" s="49">
        <v>-16</v>
      </c>
      <c r="AB89" s="49">
        <v>-17.5</v>
      </c>
      <c r="AC89" s="49">
        <v>16</v>
      </c>
      <c r="AD89" s="49">
        <v>-16.3</v>
      </c>
      <c r="AE89" s="49">
        <v>-14.2</v>
      </c>
      <c r="AF89" s="244">
        <v>-20.399999999999999</v>
      </c>
      <c r="AG89" s="120">
        <v>75</v>
      </c>
      <c r="AH89" s="52">
        <f>IF(ABS(MAX(B89:AF89))&gt;ABS(MIN(B89:AF89)),MAX(B89:AF89),MIN(B89:AF89))</f>
        <v>-26.4</v>
      </c>
      <c r="AI89" s="121">
        <f>INDEX($B$9:$AF$9,1,MATCH(AH89,B89:AF89,0))</f>
        <v>4.1666666666666664E-2</v>
      </c>
    </row>
    <row r="90" spans="1:37" x14ac:dyDescent="0.25">
      <c r="A90" s="122" t="s">
        <v>90</v>
      </c>
      <c r="B90" s="83">
        <v>-49</v>
      </c>
      <c r="C90" s="83">
        <v>-52</v>
      </c>
      <c r="D90" s="83">
        <v>-55</v>
      </c>
      <c r="E90" s="83">
        <v>-55</v>
      </c>
      <c r="F90" s="83">
        <v>-51</v>
      </c>
      <c r="G90" s="83">
        <v>-40</v>
      </c>
      <c r="H90" s="83">
        <v>-22</v>
      </c>
      <c r="I90" s="83">
        <v>-24</v>
      </c>
      <c r="J90" s="83">
        <v>5</v>
      </c>
      <c r="K90" s="83">
        <v>25</v>
      </c>
      <c r="L90" s="83">
        <v>56.6</v>
      </c>
      <c r="M90" s="83">
        <v>49.9</v>
      </c>
      <c r="N90" s="83">
        <v>46</v>
      </c>
      <c r="O90" s="83">
        <v>46.1</v>
      </c>
      <c r="P90" s="83">
        <v>43</v>
      </c>
      <c r="Q90" s="83">
        <v>43</v>
      </c>
      <c r="R90" s="83">
        <v>46.2</v>
      </c>
      <c r="S90" s="83">
        <v>41</v>
      </c>
      <c r="T90" s="83">
        <v>42</v>
      </c>
      <c r="U90" s="83">
        <v>27</v>
      </c>
      <c r="V90" s="83">
        <v>22</v>
      </c>
      <c r="W90" s="83">
        <v>14</v>
      </c>
      <c r="X90" s="83">
        <v>-11</v>
      </c>
      <c r="Y90" s="83">
        <v>-2.5</v>
      </c>
      <c r="Z90" s="83">
        <v>22</v>
      </c>
      <c r="AA90" s="70">
        <v>47</v>
      </c>
      <c r="AB90" s="70">
        <v>41</v>
      </c>
      <c r="AC90" s="70">
        <v>34</v>
      </c>
      <c r="AD90" s="70">
        <v>8.3000000000000007</v>
      </c>
      <c r="AE90" s="70">
        <v>4.5</v>
      </c>
      <c r="AF90" s="123">
        <f>-21-30</f>
        <v>-51</v>
      </c>
      <c r="AG90" s="120">
        <v>240</v>
      </c>
      <c r="AH90" s="52">
        <f>IF(ABS(MAX(B90:AF90))&gt;ABS(MIN(B90:AF90)),MAX(B90:AF90),MIN(B90:AF90))</f>
        <v>56.6</v>
      </c>
      <c r="AI90" s="121">
        <f>INDEX($B$9:$AF$9,1,MATCH(AH90,B90:AF90,0))</f>
        <v>0.33333333333333331</v>
      </c>
    </row>
    <row r="91" spans="1:37" x14ac:dyDescent="0.25">
      <c r="A91" s="122" t="s">
        <v>91</v>
      </c>
      <c r="B91" s="83">
        <v>7.7</v>
      </c>
      <c r="C91" s="83">
        <v>14.1</v>
      </c>
      <c r="D91" s="83">
        <v>3.1</v>
      </c>
      <c r="E91" s="83">
        <v>14.5</v>
      </c>
      <c r="F91" s="83">
        <v>13.7</v>
      </c>
      <c r="G91" s="83">
        <v>12.6</v>
      </c>
      <c r="H91" s="83">
        <v>18.600000000000001</v>
      </c>
      <c r="I91" s="83">
        <v>26.2</v>
      </c>
      <c r="J91" s="83">
        <v>35.1</v>
      </c>
      <c r="K91" s="83">
        <v>39.700000000000003</v>
      </c>
      <c r="L91" s="83">
        <v>43.2</v>
      </c>
      <c r="M91" s="83">
        <v>24.5</v>
      </c>
      <c r="N91" s="83">
        <v>23.6</v>
      </c>
      <c r="O91" s="83">
        <v>25.3</v>
      </c>
      <c r="P91" s="83">
        <v>24.4</v>
      </c>
      <c r="Q91" s="83">
        <v>24.4</v>
      </c>
      <c r="R91" s="83">
        <v>23.5</v>
      </c>
      <c r="S91" s="83">
        <v>24</v>
      </c>
      <c r="T91" s="83">
        <v>42.2</v>
      </c>
      <c r="U91" s="83">
        <v>43.9</v>
      </c>
      <c r="V91" s="83">
        <v>40.799999999999997</v>
      </c>
      <c r="W91" s="83">
        <v>44.1</v>
      </c>
      <c r="X91" s="83">
        <v>28.5</v>
      </c>
      <c r="Y91" s="83">
        <v>39</v>
      </c>
      <c r="Z91" s="83">
        <v>41.7</v>
      </c>
      <c r="AA91" s="70">
        <v>42.3</v>
      </c>
      <c r="AB91" s="70">
        <v>41.4</v>
      </c>
      <c r="AC91" s="70">
        <v>35.799999999999997</v>
      </c>
      <c r="AD91" s="70">
        <v>38</v>
      </c>
      <c r="AE91" s="70">
        <v>25.9</v>
      </c>
      <c r="AF91" s="123">
        <v>20.2</v>
      </c>
      <c r="AG91" s="120">
        <v>60</v>
      </c>
      <c r="AH91" s="52">
        <f>IF(ABS(MAX(B91:AF91))&gt;ABS(MIN(B91:AF91)),MAX(B91:AF91),MIN(B91:AF91))</f>
        <v>44.1</v>
      </c>
      <c r="AI91" s="121">
        <f>INDEX($B$9:$AF$9,1,MATCH(AH91,B91:AF91,0))</f>
        <v>0.75</v>
      </c>
    </row>
    <row r="92" spans="1:37" x14ac:dyDescent="0.25">
      <c r="A92" s="124" t="s">
        <v>92</v>
      </c>
      <c r="B92" s="85">
        <v>-16.899999999999999</v>
      </c>
      <c r="C92" s="85">
        <v>-37.6</v>
      </c>
      <c r="D92" s="85">
        <v>-24.7</v>
      </c>
      <c r="E92" s="85">
        <v>-43.5</v>
      </c>
      <c r="F92" s="85">
        <v>-50.4</v>
      </c>
      <c r="G92" s="85">
        <v>-39.1</v>
      </c>
      <c r="H92" s="85">
        <v>-33.700000000000003</v>
      </c>
      <c r="I92" s="85">
        <v>-29.5</v>
      </c>
      <c r="J92" s="85">
        <v>-6.2</v>
      </c>
      <c r="K92" s="85">
        <v>-6.8</v>
      </c>
      <c r="L92" s="85">
        <v>-42</v>
      </c>
      <c r="M92" s="85">
        <v>-48.4</v>
      </c>
      <c r="N92" s="85">
        <v>-45</v>
      </c>
      <c r="O92" s="85">
        <v>-44.8</v>
      </c>
      <c r="P92" s="85">
        <v>-59.7</v>
      </c>
      <c r="Q92" s="85">
        <v>-59.7</v>
      </c>
      <c r="R92" s="85">
        <v>-65.900000000000006</v>
      </c>
      <c r="S92" s="85">
        <v>-50.1</v>
      </c>
      <c r="T92" s="85">
        <v>-57.9</v>
      </c>
      <c r="U92" s="85">
        <v>-59.1</v>
      </c>
      <c r="V92" s="85">
        <v>-59.1</v>
      </c>
      <c r="W92" s="85">
        <v>-59.1</v>
      </c>
      <c r="X92" s="85">
        <v>-6.5</v>
      </c>
      <c r="Y92" s="85">
        <v>-2</v>
      </c>
      <c r="Z92" s="85">
        <v>26.6</v>
      </c>
      <c r="AA92" s="125">
        <v>-18</v>
      </c>
      <c r="AB92" s="125">
        <v>-30.4</v>
      </c>
      <c r="AC92" s="125">
        <v>-43</v>
      </c>
      <c r="AD92" s="125">
        <v>-69</v>
      </c>
      <c r="AE92" s="125">
        <v>-80.3</v>
      </c>
      <c r="AF92" s="126">
        <v>-31.9</v>
      </c>
      <c r="AG92" s="127">
        <v>120</v>
      </c>
      <c r="AH92" s="52">
        <f>IF(ABS(MAX(B92:AF92))&gt;ABS(MIN(B92:AF92)),MAX(B92:AF92),MIN(B92:AF92))</f>
        <v>-80.3</v>
      </c>
      <c r="AI92" s="121">
        <f>INDEX($B$9:$AF$9,1,MATCH(AH92,B92:AF92,0))</f>
        <v>0.95833333333333304</v>
      </c>
    </row>
    <row r="93" spans="1:37" ht="15.75" thickBot="1" x14ac:dyDescent="0.3">
      <c r="A93" s="124" t="s">
        <v>93</v>
      </c>
      <c r="B93" s="85">
        <v>75.8</v>
      </c>
      <c r="C93" s="85">
        <v>60.5</v>
      </c>
      <c r="D93" s="85">
        <v>71.099999999999994</v>
      </c>
      <c r="E93" s="85">
        <v>49.9</v>
      </c>
      <c r="F93" s="85">
        <v>42.6</v>
      </c>
      <c r="G93" s="85">
        <v>52.3</v>
      </c>
      <c r="H93" s="85">
        <v>45.4</v>
      </c>
      <c r="I93" s="85">
        <v>51.5</v>
      </c>
      <c r="J93" s="85">
        <v>68.7</v>
      </c>
      <c r="K93" s="85">
        <v>55.4</v>
      </c>
      <c r="L93" s="85">
        <v>82.7</v>
      </c>
      <c r="M93" s="85">
        <v>102</v>
      </c>
      <c r="N93" s="85">
        <v>93.9</v>
      </c>
      <c r="O93" s="85">
        <v>96.1</v>
      </c>
      <c r="P93" s="85">
        <v>92</v>
      </c>
      <c r="Q93" s="85">
        <v>97</v>
      </c>
      <c r="R93" s="85">
        <v>89.4</v>
      </c>
      <c r="S93" s="85">
        <v>88.8</v>
      </c>
      <c r="T93" s="85">
        <v>88.2</v>
      </c>
      <c r="U93" s="85">
        <v>60.9</v>
      </c>
      <c r="V93" s="85">
        <v>55.5</v>
      </c>
      <c r="W93" s="85">
        <v>74.599999999999994</v>
      </c>
      <c r="X93" s="85">
        <v>67.599999999999994</v>
      </c>
      <c r="Y93" s="85">
        <v>71.099999999999994</v>
      </c>
      <c r="Z93" s="85">
        <v>92.1</v>
      </c>
      <c r="AA93" s="125">
        <v>81</v>
      </c>
      <c r="AB93" s="125">
        <v>78</v>
      </c>
      <c r="AC93" s="125">
        <v>76</v>
      </c>
      <c r="AD93" s="125">
        <v>55</v>
      </c>
      <c r="AE93" s="125">
        <v>63.8</v>
      </c>
      <c r="AF93" s="126">
        <v>65</v>
      </c>
      <c r="AG93" s="127"/>
      <c r="AH93" s="52">
        <f>IF(ABS(MAX(B93:AF93))&gt;ABS(MIN(B93:AF93)),MAX(B93:AF93),MIN(B93:AF93))</f>
        <v>102</v>
      </c>
      <c r="AI93" s="121">
        <f>INDEX($B$9:$AF$9,1,MATCH(AH93,B93:AF93,0))</f>
        <v>0.375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si="31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2">B183</f>
        <v>0.3</v>
      </c>
      <c r="D183" s="143">
        <f t="shared" si="32"/>
        <v>0.3</v>
      </c>
      <c r="E183" s="143">
        <f t="shared" si="32"/>
        <v>0.3</v>
      </c>
      <c r="F183" s="143">
        <f t="shared" si="32"/>
        <v>0.3</v>
      </c>
      <c r="G183" s="143">
        <f t="shared" si="32"/>
        <v>0.3</v>
      </c>
      <c r="H183" s="143">
        <f t="shared" si="32"/>
        <v>0.3</v>
      </c>
      <c r="I183" s="143">
        <f t="shared" si="32"/>
        <v>0.3</v>
      </c>
      <c r="J183" s="143">
        <f t="shared" si="32"/>
        <v>0.3</v>
      </c>
      <c r="K183" s="143">
        <f t="shared" si="32"/>
        <v>0.3</v>
      </c>
      <c r="L183" s="143">
        <f t="shared" si="32"/>
        <v>0.3</v>
      </c>
      <c r="M183" s="143">
        <f t="shared" si="32"/>
        <v>0.3</v>
      </c>
      <c r="N183" s="143">
        <f t="shared" si="32"/>
        <v>0.3</v>
      </c>
      <c r="O183" s="143">
        <f t="shared" si="32"/>
        <v>0.3</v>
      </c>
      <c r="P183" s="143">
        <f t="shared" si="32"/>
        <v>0.3</v>
      </c>
      <c r="Q183" s="143">
        <f t="shared" si="32"/>
        <v>0.3</v>
      </c>
      <c r="R183" s="143">
        <f t="shared" si="32"/>
        <v>0.3</v>
      </c>
      <c r="S183" s="143">
        <f t="shared" ref="S183:AF188" si="33">R183</f>
        <v>0.3</v>
      </c>
      <c r="T183" s="143">
        <f t="shared" si="33"/>
        <v>0.3</v>
      </c>
      <c r="U183" s="143">
        <f t="shared" si="33"/>
        <v>0.3</v>
      </c>
      <c r="V183" s="143">
        <f t="shared" si="33"/>
        <v>0.3</v>
      </c>
      <c r="W183" s="143">
        <f t="shared" si="33"/>
        <v>0.3</v>
      </c>
      <c r="X183" s="143">
        <f t="shared" si="33"/>
        <v>0.3</v>
      </c>
      <c r="Y183" s="143">
        <f t="shared" si="33"/>
        <v>0.3</v>
      </c>
      <c r="Z183" s="143">
        <f t="shared" si="33"/>
        <v>0.3</v>
      </c>
      <c r="AA183" s="143">
        <f t="shared" si="33"/>
        <v>0.3</v>
      </c>
      <c r="AB183" s="143">
        <f t="shared" si="33"/>
        <v>0.3</v>
      </c>
      <c r="AC183" s="143">
        <f t="shared" si="33"/>
        <v>0.3</v>
      </c>
      <c r="AD183" s="143">
        <f t="shared" si="33"/>
        <v>0.3</v>
      </c>
      <c r="AE183" s="143">
        <f t="shared" si="33"/>
        <v>0.3</v>
      </c>
      <c r="AF183" s="143">
        <f t="shared" si="33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2"/>
        <v>0.4</v>
      </c>
      <c r="D184" s="136">
        <f t="shared" si="32"/>
        <v>0.4</v>
      </c>
      <c r="E184" s="136">
        <f t="shared" si="32"/>
        <v>0.4</v>
      </c>
      <c r="F184" s="136">
        <f t="shared" si="32"/>
        <v>0.4</v>
      </c>
      <c r="G184" s="136">
        <f t="shared" si="32"/>
        <v>0.4</v>
      </c>
      <c r="H184" s="136">
        <f t="shared" si="32"/>
        <v>0.4</v>
      </c>
      <c r="I184" s="136">
        <f t="shared" si="32"/>
        <v>0.4</v>
      </c>
      <c r="J184" s="136">
        <f t="shared" si="32"/>
        <v>0.4</v>
      </c>
      <c r="K184" s="136">
        <f t="shared" si="32"/>
        <v>0.4</v>
      </c>
      <c r="L184" s="136">
        <f t="shared" si="32"/>
        <v>0.4</v>
      </c>
      <c r="M184" s="136">
        <f t="shared" si="32"/>
        <v>0.4</v>
      </c>
      <c r="N184" s="136">
        <f t="shared" si="32"/>
        <v>0.4</v>
      </c>
      <c r="O184" s="136">
        <f t="shared" si="32"/>
        <v>0.4</v>
      </c>
      <c r="P184" s="136">
        <f t="shared" si="32"/>
        <v>0.4</v>
      </c>
      <c r="Q184" s="136">
        <f t="shared" si="32"/>
        <v>0.4</v>
      </c>
      <c r="R184" s="136">
        <f t="shared" si="32"/>
        <v>0.4</v>
      </c>
      <c r="S184" s="136">
        <f t="shared" si="33"/>
        <v>0.4</v>
      </c>
      <c r="T184" s="136">
        <f t="shared" si="33"/>
        <v>0.4</v>
      </c>
      <c r="U184" s="136">
        <f t="shared" si="33"/>
        <v>0.4</v>
      </c>
      <c r="V184" s="136">
        <f>U184</f>
        <v>0.4</v>
      </c>
      <c r="W184" s="136">
        <f>V184</f>
        <v>0.4</v>
      </c>
      <c r="X184" s="136">
        <f t="shared" si="33"/>
        <v>0.4</v>
      </c>
      <c r="Y184" s="136">
        <f t="shared" si="33"/>
        <v>0.4</v>
      </c>
      <c r="Z184" s="136">
        <f t="shared" si="33"/>
        <v>0.4</v>
      </c>
      <c r="AA184" s="136">
        <f t="shared" si="33"/>
        <v>0.4</v>
      </c>
      <c r="AB184" s="136">
        <f t="shared" si="33"/>
        <v>0.4</v>
      </c>
      <c r="AC184" s="136">
        <f t="shared" si="33"/>
        <v>0.4</v>
      </c>
      <c r="AD184" s="136">
        <f t="shared" si="33"/>
        <v>0.4</v>
      </c>
      <c r="AE184" s="136">
        <f t="shared" si="33"/>
        <v>0.4</v>
      </c>
      <c r="AF184" s="136">
        <f t="shared" si="33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2"/>
        <v>1.5</v>
      </c>
      <c r="D185" s="136">
        <f t="shared" si="32"/>
        <v>1.5</v>
      </c>
      <c r="E185" s="136">
        <f t="shared" si="32"/>
        <v>1.5</v>
      </c>
      <c r="F185" s="136">
        <f t="shared" si="32"/>
        <v>1.5</v>
      </c>
      <c r="G185" s="136">
        <f t="shared" si="32"/>
        <v>1.5</v>
      </c>
      <c r="H185" s="136">
        <f t="shared" si="32"/>
        <v>1.5</v>
      </c>
      <c r="I185" s="136">
        <f t="shared" si="32"/>
        <v>1.5</v>
      </c>
      <c r="J185" s="136">
        <f t="shared" si="32"/>
        <v>1.5</v>
      </c>
      <c r="K185" s="136">
        <f t="shared" si="32"/>
        <v>1.5</v>
      </c>
      <c r="L185" s="136">
        <f t="shared" si="32"/>
        <v>1.5</v>
      </c>
      <c r="M185" s="136">
        <f t="shared" si="32"/>
        <v>1.5</v>
      </c>
      <c r="N185" s="136">
        <f t="shared" si="32"/>
        <v>1.5</v>
      </c>
      <c r="O185" s="136">
        <f t="shared" si="32"/>
        <v>1.5</v>
      </c>
      <c r="P185" s="136">
        <f t="shared" si="32"/>
        <v>1.5</v>
      </c>
      <c r="Q185" s="136">
        <f t="shared" si="32"/>
        <v>1.5</v>
      </c>
      <c r="R185" s="136">
        <f t="shared" si="32"/>
        <v>1.5</v>
      </c>
      <c r="S185" s="136">
        <f t="shared" si="33"/>
        <v>1.5</v>
      </c>
      <c r="T185" s="136">
        <f t="shared" si="33"/>
        <v>1.5</v>
      </c>
      <c r="U185" s="136">
        <f t="shared" si="33"/>
        <v>1.5</v>
      </c>
      <c r="V185" s="136">
        <f t="shared" si="33"/>
        <v>1.5</v>
      </c>
      <c r="W185" s="136">
        <f t="shared" si="33"/>
        <v>1.5</v>
      </c>
      <c r="X185" s="136">
        <f t="shared" si="33"/>
        <v>1.5</v>
      </c>
      <c r="Y185" s="136">
        <f t="shared" si="33"/>
        <v>1.5</v>
      </c>
      <c r="Z185" s="136">
        <f t="shared" si="33"/>
        <v>1.5</v>
      </c>
      <c r="AA185" s="136">
        <f t="shared" si="33"/>
        <v>1.5</v>
      </c>
      <c r="AB185" s="136">
        <f t="shared" si="33"/>
        <v>1.5</v>
      </c>
      <c r="AC185" s="136">
        <f t="shared" si="33"/>
        <v>1.5</v>
      </c>
      <c r="AD185" s="136">
        <f t="shared" si="33"/>
        <v>1.5</v>
      </c>
      <c r="AE185" s="136">
        <f t="shared" si="33"/>
        <v>1.5</v>
      </c>
      <c r="AF185" s="136">
        <f t="shared" si="33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2"/>
        <v>0.3</v>
      </c>
      <c r="D186" s="136">
        <f t="shared" si="32"/>
        <v>0.3</v>
      </c>
      <c r="E186" s="136">
        <f t="shared" si="32"/>
        <v>0.3</v>
      </c>
      <c r="F186" s="136">
        <f t="shared" si="32"/>
        <v>0.3</v>
      </c>
      <c r="G186" s="136">
        <f t="shared" si="32"/>
        <v>0.3</v>
      </c>
      <c r="H186" s="136">
        <f t="shared" si="32"/>
        <v>0.3</v>
      </c>
      <c r="I186" s="136">
        <f t="shared" si="32"/>
        <v>0.3</v>
      </c>
      <c r="J186" s="136">
        <f t="shared" si="32"/>
        <v>0.3</v>
      </c>
      <c r="K186" s="136">
        <f t="shared" si="32"/>
        <v>0.3</v>
      </c>
      <c r="L186" s="136">
        <f t="shared" si="32"/>
        <v>0.3</v>
      </c>
      <c r="M186" s="136">
        <f t="shared" si="32"/>
        <v>0.3</v>
      </c>
      <c r="N186" s="136">
        <f t="shared" si="32"/>
        <v>0.3</v>
      </c>
      <c r="O186" s="136">
        <f t="shared" si="32"/>
        <v>0.3</v>
      </c>
      <c r="P186" s="136">
        <f t="shared" si="32"/>
        <v>0.3</v>
      </c>
      <c r="Q186" s="136">
        <f t="shared" si="32"/>
        <v>0.3</v>
      </c>
      <c r="R186" s="136">
        <f t="shared" si="32"/>
        <v>0.3</v>
      </c>
      <c r="S186" s="136">
        <f t="shared" si="33"/>
        <v>0.3</v>
      </c>
      <c r="T186" s="136">
        <f t="shared" si="33"/>
        <v>0.3</v>
      </c>
      <c r="U186" s="136">
        <f t="shared" si="33"/>
        <v>0.3</v>
      </c>
      <c r="V186" s="136">
        <f t="shared" si="33"/>
        <v>0.3</v>
      </c>
      <c r="W186" s="136">
        <f t="shared" si="33"/>
        <v>0.3</v>
      </c>
      <c r="X186" s="136">
        <f t="shared" si="33"/>
        <v>0.3</v>
      </c>
      <c r="Y186" s="136">
        <f t="shared" si="33"/>
        <v>0.3</v>
      </c>
      <c r="Z186" s="136">
        <f t="shared" si="33"/>
        <v>0.3</v>
      </c>
      <c r="AA186" s="136">
        <f t="shared" si="33"/>
        <v>0.3</v>
      </c>
      <c r="AB186" s="136">
        <f t="shared" si="33"/>
        <v>0.3</v>
      </c>
      <c r="AC186" s="136">
        <f t="shared" si="33"/>
        <v>0.3</v>
      </c>
      <c r="AD186" s="136">
        <f t="shared" si="33"/>
        <v>0.3</v>
      </c>
      <c r="AE186" s="136">
        <f t="shared" si="33"/>
        <v>0.3</v>
      </c>
      <c r="AF186" s="136">
        <f t="shared" si="33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2"/>
        <v>0.4</v>
      </c>
      <c r="D187" s="136">
        <f t="shared" si="32"/>
        <v>0.4</v>
      </c>
      <c r="E187" s="136">
        <f t="shared" si="32"/>
        <v>0.4</v>
      </c>
      <c r="F187" s="136">
        <f t="shared" si="32"/>
        <v>0.4</v>
      </c>
      <c r="G187" s="136">
        <f t="shared" si="32"/>
        <v>0.4</v>
      </c>
      <c r="H187" s="136">
        <f t="shared" si="32"/>
        <v>0.4</v>
      </c>
      <c r="I187" s="136">
        <f t="shared" si="32"/>
        <v>0.4</v>
      </c>
      <c r="J187" s="136">
        <f t="shared" si="32"/>
        <v>0.4</v>
      </c>
      <c r="K187" s="136">
        <f t="shared" si="32"/>
        <v>0.4</v>
      </c>
      <c r="L187" s="136">
        <f t="shared" si="32"/>
        <v>0.4</v>
      </c>
      <c r="M187" s="136">
        <f t="shared" si="32"/>
        <v>0.4</v>
      </c>
      <c r="N187" s="136">
        <f t="shared" si="32"/>
        <v>0.4</v>
      </c>
      <c r="O187" s="136">
        <f t="shared" si="32"/>
        <v>0.4</v>
      </c>
      <c r="P187" s="136">
        <f t="shared" si="32"/>
        <v>0.4</v>
      </c>
      <c r="Q187" s="136">
        <f t="shared" si="32"/>
        <v>0.4</v>
      </c>
      <c r="R187" s="136">
        <f t="shared" si="32"/>
        <v>0.4</v>
      </c>
      <c r="S187" s="136">
        <f t="shared" si="33"/>
        <v>0.4</v>
      </c>
      <c r="T187" s="136">
        <f t="shared" si="33"/>
        <v>0.4</v>
      </c>
      <c r="U187" s="136">
        <f t="shared" si="33"/>
        <v>0.4</v>
      </c>
      <c r="V187" s="136">
        <f t="shared" si="33"/>
        <v>0.4</v>
      </c>
      <c r="W187" s="136">
        <f t="shared" si="33"/>
        <v>0.4</v>
      </c>
      <c r="X187" s="136">
        <f t="shared" si="33"/>
        <v>0.4</v>
      </c>
      <c r="Y187" s="136">
        <f t="shared" si="33"/>
        <v>0.4</v>
      </c>
      <c r="Z187" s="136">
        <f t="shared" si="33"/>
        <v>0.4</v>
      </c>
      <c r="AA187" s="136">
        <f t="shared" si="33"/>
        <v>0.4</v>
      </c>
      <c r="AB187" s="136">
        <f t="shared" si="33"/>
        <v>0.4</v>
      </c>
      <c r="AC187" s="136">
        <f t="shared" si="33"/>
        <v>0.4</v>
      </c>
      <c r="AD187" s="136">
        <f t="shared" si="33"/>
        <v>0.4</v>
      </c>
      <c r="AE187" s="136">
        <f t="shared" si="33"/>
        <v>0.4</v>
      </c>
      <c r="AF187" s="136">
        <f t="shared" si="33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2"/>
        <v>0.64</v>
      </c>
      <c r="D188" s="146">
        <f t="shared" si="32"/>
        <v>0.64</v>
      </c>
      <c r="E188" s="146">
        <f t="shared" si="32"/>
        <v>0.64</v>
      </c>
      <c r="F188" s="146">
        <f t="shared" si="32"/>
        <v>0.64</v>
      </c>
      <c r="G188" s="146">
        <f t="shared" si="32"/>
        <v>0.64</v>
      </c>
      <c r="H188" s="146">
        <f t="shared" si="32"/>
        <v>0.64</v>
      </c>
      <c r="I188" s="146">
        <f t="shared" si="32"/>
        <v>0.64</v>
      </c>
      <c r="J188" s="146">
        <f t="shared" si="32"/>
        <v>0.64</v>
      </c>
      <c r="K188" s="146">
        <f t="shared" si="32"/>
        <v>0.64</v>
      </c>
      <c r="L188" s="146">
        <f t="shared" si="32"/>
        <v>0.64</v>
      </c>
      <c r="M188" s="146">
        <f t="shared" si="32"/>
        <v>0.64</v>
      </c>
      <c r="N188" s="146">
        <f t="shared" si="32"/>
        <v>0.64</v>
      </c>
      <c r="O188" s="146">
        <f t="shared" si="32"/>
        <v>0.64</v>
      </c>
      <c r="P188" s="146">
        <f t="shared" si="32"/>
        <v>0.64</v>
      </c>
      <c r="Q188" s="146">
        <f t="shared" si="32"/>
        <v>0.64</v>
      </c>
      <c r="R188" s="146">
        <f t="shared" si="32"/>
        <v>0.64</v>
      </c>
      <c r="S188" s="146">
        <f t="shared" si="33"/>
        <v>0.64</v>
      </c>
      <c r="T188" s="146">
        <f t="shared" si="33"/>
        <v>0.64</v>
      </c>
      <c r="U188" s="146">
        <f t="shared" si="33"/>
        <v>0.64</v>
      </c>
      <c r="V188" s="146">
        <f t="shared" si="33"/>
        <v>0.64</v>
      </c>
      <c r="W188" s="146">
        <f t="shared" si="33"/>
        <v>0.64</v>
      </c>
      <c r="X188" s="146">
        <f t="shared" si="33"/>
        <v>0.64</v>
      </c>
      <c r="Y188" s="146">
        <f t="shared" si="33"/>
        <v>0.64</v>
      </c>
      <c r="Z188" s="146">
        <f t="shared" si="33"/>
        <v>0.64</v>
      </c>
      <c r="AA188" s="146">
        <f t="shared" si="33"/>
        <v>0.64</v>
      </c>
      <c r="AB188" s="146">
        <f t="shared" si="33"/>
        <v>0.64</v>
      </c>
      <c r="AC188" s="146">
        <f t="shared" si="33"/>
        <v>0.64</v>
      </c>
      <c r="AD188" s="146">
        <f t="shared" si="33"/>
        <v>0.64</v>
      </c>
      <c r="AE188" s="146">
        <f t="shared" si="33"/>
        <v>0.64</v>
      </c>
      <c r="AF188" s="146">
        <f t="shared" si="33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4">SUM(C183:C188)</f>
        <v>3.54</v>
      </c>
      <c r="D189" s="149">
        <f t="shared" si="34"/>
        <v>3.54</v>
      </c>
      <c r="E189" s="149">
        <f t="shared" si="34"/>
        <v>3.54</v>
      </c>
      <c r="F189" s="149">
        <f t="shared" si="34"/>
        <v>3.54</v>
      </c>
      <c r="G189" s="149">
        <f t="shared" si="34"/>
        <v>3.54</v>
      </c>
      <c r="H189" s="149">
        <f t="shared" si="34"/>
        <v>3.54</v>
      </c>
      <c r="I189" s="149">
        <f t="shared" si="34"/>
        <v>3.54</v>
      </c>
      <c r="J189" s="149">
        <f t="shared" si="34"/>
        <v>3.54</v>
      </c>
      <c r="K189" s="149">
        <f t="shared" si="34"/>
        <v>3.54</v>
      </c>
      <c r="L189" s="149">
        <f>SUM(L183:L188)</f>
        <v>3.54</v>
      </c>
      <c r="M189" s="149">
        <f t="shared" ref="M189:R189" si="35">SUM(M183:M188)</f>
        <v>3.54</v>
      </c>
      <c r="N189" s="149">
        <f t="shared" si="35"/>
        <v>3.54</v>
      </c>
      <c r="O189" s="149">
        <f t="shared" si="35"/>
        <v>3.54</v>
      </c>
      <c r="P189" s="149">
        <f t="shared" si="35"/>
        <v>3.54</v>
      </c>
      <c r="Q189" s="149">
        <f t="shared" si="35"/>
        <v>3.54</v>
      </c>
      <c r="R189" s="149">
        <f t="shared" si="35"/>
        <v>3.54</v>
      </c>
      <c r="S189" s="149">
        <f>SUM(S183:S188)</f>
        <v>3.54</v>
      </c>
      <c r="T189" s="149">
        <f t="shared" ref="T189:AG189" si="36">SUM(T183:T188)</f>
        <v>3.54</v>
      </c>
      <c r="U189" s="149">
        <f t="shared" si="36"/>
        <v>3.54</v>
      </c>
      <c r="V189" s="149">
        <f t="shared" si="36"/>
        <v>3.54</v>
      </c>
      <c r="W189" s="149">
        <f t="shared" si="36"/>
        <v>3.54</v>
      </c>
      <c r="X189" s="149">
        <f t="shared" si="36"/>
        <v>3.54</v>
      </c>
      <c r="Y189" s="149">
        <f t="shared" si="36"/>
        <v>3.54</v>
      </c>
      <c r="Z189" s="149">
        <f t="shared" si="36"/>
        <v>3.54</v>
      </c>
      <c r="AA189" s="149">
        <f t="shared" si="36"/>
        <v>3.54</v>
      </c>
      <c r="AB189" s="149">
        <f t="shared" si="36"/>
        <v>3.54</v>
      </c>
      <c r="AC189" s="149">
        <f t="shared" si="36"/>
        <v>3.54</v>
      </c>
      <c r="AD189" s="149">
        <f t="shared" si="36"/>
        <v>3.54</v>
      </c>
      <c r="AE189" s="149">
        <f t="shared" si="36"/>
        <v>3.54</v>
      </c>
      <c r="AF189" s="149">
        <f t="shared" si="36"/>
        <v>3.54</v>
      </c>
      <c r="AG189" s="150">
        <f t="shared" si="36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1249.94</v>
      </c>
      <c r="C198" s="164">
        <f>INDEX(F9:M9,1,MATCH(MAX(F71:M71),F71:M71,0))</f>
        <v>0.375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30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30)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30)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7">B71</f>
        <v>1181.04</v>
      </c>
      <c r="U203" s="173">
        <f t="shared" si="37"/>
        <v>1175.3399999999999</v>
      </c>
      <c r="V203" s="173">
        <f t="shared" si="37"/>
        <v>1144.74</v>
      </c>
      <c r="W203" s="173">
        <f t="shared" si="37"/>
        <v>1125.74</v>
      </c>
      <c r="X203" s="173">
        <f t="shared" si="37"/>
        <v>1102.24</v>
      </c>
      <c r="Y203" s="173">
        <f t="shared" si="37"/>
        <v>1107.3399999999999</v>
      </c>
      <c r="Z203" s="173">
        <f t="shared" si="37"/>
        <v>1078.3399999999999</v>
      </c>
      <c r="AA203" s="173">
        <f t="shared" si="37"/>
        <v>1086.74</v>
      </c>
      <c r="AB203" s="173">
        <f t="shared" si="37"/>
        <v>1136.04</v>
      </c>
      <c r="AC203" s="173">
        <f t="shared" si="37"/>
        <v>1209.94</v>
      </c>
      <c r="AD203" s="173">
        <f t="shared" si="37"/>
        <v>1238.44</v>
      </c>
      <c r="AE203" s="173">
        <f t="shared" si="37"/>
        <v>1249.94</v>
      </c>
      <c r="AF203" s="173">
        <f t="shared" si="37"/>
        <v>1271.44</v>
      </c>
      <c r="AG203" s="173">
        <f t="shared" si="37"/>
        <v>1202.6399999999999</v>
      </c>
      <c r="AH203" s="173">
        <f t="shared" si="37"/>
        <v>1312.04</v>
      </c>
      <c r="AI203" s="173">
        <f t="shared" si="37"/>
        <v>1314.2399999999998</v>
      </c>
      <c r="AJ203" s="173">
        <f t="shared" si="37"/>
        <v>1356.74</v>
      </c>
      <c r="AK203" s="173">
        <f t="shared" si="37"/>
        <v>1337.6100000000001</v>
      </c>
      <c r="AL203" s="173">
        <f t="shared" si="37"/>
        <v>1293.24</v>
      </c>
      <c r="AM203" s="173">
        <f t="shared" si="37"/>
        <v>1251.73</v>
      </c>
      <c r="AN203" s="173">
        <f t="shared" si="37"/>
        <v>1245.45</v>
      </c>
      <c r="AO203" s="173">
        <f t="shared" si="37"/>
        <v>1169.54</v>
      </c>
      <c r="AP203" s="173">
        <f t="shared" si="37"/>
        <v>1208.75</v>
      </c>
      <c r="AQ203" s="173">
        <f t="shared" si="37"/>
        <v>1255.3899999999999</v>
      </c>
      <c r="AR203" s="173">
        <f t="shared" si="37"/>
        <v>1337.49</v>
      </c>
      <c r="AS203" s="173">
        <f t="shared" si="37"/>
        <v>1369.94</v>
      </c>
      <c r="AT203" s="173">
        <f t="shared" si="37"/>
        <v>1333.6399999999999</v>
      </c>
      <c r="AU203" s="173">
        <f t="shared" si="37"/>
        <v>1334.54</v>
      </c>
      <c r="AV203" s="173">
        <f t="shared" si="37"/>
        <v>1286.74</v>
      </c>
      <c r="AW203" s="173">
        <f t="shared" si="37"/>
        <v>1220.8400000000001</v>
      </c>
      <c r="AX203" s="173">
        <f t="shared" si="37"/>
        <v>1188.54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38">B188</f>
        <v>0.64</v>
      </c>
      <c r="C224" s="176">
        <f t="shared" si="38"/>
        <v>0.64</v>
      </c>
      <c r="D224" s="176">
        <f t="shared" si="38"/>
        <v>0.64</v>
      </c>
      <c r="E224" s="176">
        <f t="shared" si="38"/>
        <v>0.64</v>
      </c>
      <c r="F224" s="176">
        <f t="shared" si="38"/>
        <v>0.64</v>
      </c>
      <c r="G224" s="176">
        <f t="shared" si="38"/>
        <v>0.64</v>
      </c>
      <c r="H224" s="176">
        <f t="shared" si="38"/>
        <v>0.64</v>
      </c>
      <c r="I224" s="176">
        <f t="shared" si="38"/>
        <v>0.64</v>
      </c>
      <c r="J224" s="176">
        <f t="shared" si="38"/>
        <v>0.64</v>
      </c>
      <c r="K224" s="176">
        <f t="shared" si="38"/>
        <v>0.64</v>
      </c>
      <c r="L224" s="176">
        <f t="shared" si="38"/>
        <v>0.64</v>
      </c>
      <c r="M224" s="176">
        <f t="shared" si="38"/>
        <v>0.64</v>
      </c>
      <c r="N224" s="176">
        <f t="shared" si="38"/>
        <v>0.64</v>
      </c>
      <c r="O224" s="176">
        <f t="shared" si="38"/>
        <v>0.64</v>
      </c>
      <c r="P224" s="176">
        <f t="shared" si="38"/>
        <v>0.64</v>
      </c>
      <c r="Q224" s="176">
        <f t="shared" si="38"/>
        <v>0.64</v>
      </c>
      <c r="R224" s="176">
        <f t="shared" si="38"/>
        <v>0.64</v>
      </c>
      <c r="S224" s="176">
        <f t="shared" si="38"/>
        <v>0.64</v>
      </c>
      <c r="T224" s="176">
        <f t="shared" si="38"/>
        <v>0.64</v>
      </c>
      <c r="U224" s="176">
        <f t="shared" si="38"/>
        <v>0.64</v>
      </c>
      <c r="V224" s="176">
        <f t="shared" si="38"/>
        <v>0.64</v>
      </c>
      <c r="W224" s="176">
        <f t="shared" si="38"/>
        <v>0.64</v>
      </c>
      <c r="X224" s="176">
        <f t="shared" si="38"/>
        <v>0.64</v>
      </c>
      <c r="Y224" s="176">
        <f t="shared" si="38"/>
        <v>0.64</v>
      </c>
      <c r="Z224" s="176">
        <f t="shared" si="38"/>
        <v>0.64</v>
      </c>
      <c r="AA224" s="176">
        <f t="shared" si="38"/>
        <v>0.64</v>
      </c>
      <c r="AB224" s="176">
        <f t="shared" si="38"/>
        <v>0.64</v>
      </c>
      <c r="AC224" s="176">
        <f t="shared" si="38"/>
        <v>0.64</v>
      </c>
      <c r="AD224" s="176">
        <f t="shared" si="38"/>
        <v>0.64</v>
      </c>
      <c r="AE224" s="176">
        <f t="shared" si="38"/>
        <v>0.64</v>
      </c>
      <c r="AF224" s="176">
        <f t="shared" si="38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39">IF(C192&lt;100,"",C192-520)</f>
        <v/>
      </c>
      <c r="D225" s="120" t="str">
        <f t="shared" si="39"/>
        <v/>
      </c>
      <c r="E225" s="120" t="str">
        <f t="shared" si="39"/>
        <v/>
      </c>
      <c r="F225" s="120" t="str">
        <f t="shared" si="39"/>
        <v/>
      </c>
      <c r="G225" s="120" t="str">
        <f t="shared" si="39"/>
        <v/>
      </c>
      <c r="H225" s="120" t="str">
        <f t="shared" si="39"/>
        <v/>
      </c>
      <c r="I225" s="120" t="str">
        <f t="shared" si="39"/>
        <v/>
      </c>
      <c r="J225" s="120" t="str">
        <f t="shared" si="39"/>
        <v/>
      </c>
      <c r="K225" s="120" t="str">
        <f t="shared" si="39"/>
        <v/>
      </c>
      <c r="L225" s="120" t="str">
        <f t="shared" si="39"/>
        <v/>
      </c>
      <c r="M225" s="120" t="str">
        <f t="shared" si="39"/>
        <v/>
      </c>
      <c r="N225" s="120" t="str">
        <f t="shared" si="39"/>
        <v/>
      </c>
      <c r="O225" s="120" t="str">
        <f t="shared" si="39"/>
        <v/>
      </c>
      <c r="P225" s="120" t="str">
        <f t="shared" si="39"/>
        <v/>
      </c>
      <c r="Q225" s="120" t="str">
        <f t="shared" si="39"/>
        <v/>
      </c>
      <c r="R225" s="120" t="str">
        <f t="shared" si="39"/>
        <v/>
      </c>
      <c r="S225" s="120" t="str">
        <f t="shared" si="39"/>
        <v/>
      </c>
      <c r="T225" s="120" t="str">
        <f t="shared" si="39"/>
        <v/>
      </c>
      <c r="U225" s="120" t="str">
        <f t="shared" si="39"/>
        <v/>
      </c>
      <c r="V225" s="120" t="str">
        <f t="shared" si="39"/>
        <v/>
      </c>
      <c r="W225" s="120" t="str">
        <f t="shared" si="39"/>
        <v/>
      </c>
      <c r="X225" s="120" t="str">
        <f t="shared" si="39"/>
        <v/>
      </c>
      <c r="Y225" s="120" t="str">
        <f t="shared" si="39"/>
        <v/>
      </c>
      <c r="Z225" s="120" t="str">
        <f t="shared" si="39"/>
        <v/>
      </c>
      <c r="AA225" s="120" t="str">
        <f t="shared" si="39"/>
        <v/>
      </c>
      <c r="AB225" s="120" t="str">
        <f t="shared" si="39"/>
        <v/>
      </c>
      <c r="AC225" s="120" t="str">
        <f t="shared" si="39"/>
        <v/>
      </c>
      <c r="AD225" s="120" t="str">
        <f t="shared" si="39"/>
        <v/>
      </c>
      <c r="AE225" s="120" t="str">
        <f t="shared" si="39"/>
        <v/>
      </c>
      <c r="AF225" s="120" t="str">
        <f t="shared" si="39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0">IF(B193&lt;100,"",B193-620)</f>
        <v/>
      </c>
      <c r="C226" s="120" t="str">
        <f t="shared" si="40"/>
        <v/>
      </c>
      <c r="D226" s="120" t="str">
        <f t="shared" si="40"/>
        <v/>
      </c>
      <c r="E226" s="120" t="str">
        <f t="shared" si="40"/>
        <v/>
      </c>
      <c r="F226" s="120" t="str">
        <f t="shared" si="40"/>
        <v/>
      </c>
      <c r="G226" s="120" t="str">
        <f t="shared" si="40"/>
        <v/>
      </c>
      <c r="H226" s="120" t="str">
        <f t="shared" si="40"/>
        <v/>
      </c>
      <c r="I226" s="120" t="str">
        <f t="shared" si="40"/>
        <v/>
      </c>
      <c r="J226" s="120" t="str">
        <f t="shared" si="40"/>
        <v/>
      </c>
      <c r="K226" s="120" t="str">
        <f t="shared" si="40"/>
        <v/>
      </c>
      <c r="L226" s="120" t="str">
        <f t="shared" si="40"/>
        <v/>
      </c>
      <c r="M226" s="120" t="str">
        <f t="shared" si="40"/>
        <v/>
      </c>
      <c r="N226" s="120" t="str">
        <f t="shared" si="40"/>
        <v/>
      </c>
      <c r="O226" s="120" t="str">
        <f t="shared" si="40"/>
        <v/>
      </c>
      <c r="P226" s="120" t="str">
        <f t="shared" si="40"/>
        <v/>
      </c>
      <c r="Q226" s="120" t="str">
        <f t="shared" si="40"/>
        <v/>
      </c>
      <c r="R226" s="120" t="str">
        <f t="shared" si="40"/>
        <v/>
      </c>
      <c r="S226" s="120" t="str">
        <f t="shared" si="40"/>
        <v/>
      </c>
      <c r="T226" s="120" t="str">
        <f t="shared" si="40"/>
        <v/>
      </c>
      <c r="U226" s="120" t="str">
        <f t="shared" si="40"/>
        <v/>
      </c>
      <c r="V226" s="120" t="str">
        <f t="shared" si="40"/>
        <v/>
      </c>
      <c r="W226" s="120" t="str">
        <f t="shared" si="40"/>
        <v/>
      </c>
      <c r="X226" s="120" t="str">
        <f t="shared" si="40"/>
        <v/>
      </c>
      <c r="Y226" s="120" t="str">
        <f t="shared" si="40"/>
        <v/>
      </c>
      <c r="Z226" s="120" t="str">
        <f t="shared" si="40"/>
        <v/>
      </c>
      <c r="AA226" s="120" t="str">
        <f t="shared" si="40"/>
        <v/>
      </c>
      <c r="AB226" s="120" t="str">
        <f t="shared" si="40"/>
        <v/>
      </c>
      <c r="AC226" s="120" t="str">
        <f t="shared" si="40"/>
        <v/>
      </c>
      <c r="AD226" s="120" t="str">
        <f t="shared" si="40"/>
        <v/>
      </c>
      <c r="AE226" s="120" t="str">
        <f t="shared" si="40"/>
        <v/>
      </c>
      <c r="AF226" s="120" t="str">
        <f t="shared" si="40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1">IF(B194&lt;100,"",B194-330)</f>
        <v/>
      </c>
      <c r="C227" s="120" t="str">
        <f t="shared" si="41"/>
        <v/>
      </c>
      <c r="D227" s="120" t="str">
        <f t="shared" si="41"/>
        <v/>
      </c>
      <c r="E227" s="120" t="str">
        <f t="shared" si="41"/>
        <v/>
      </c>
      <c r="F227" s="120" t="str">
        <f t="shared" si="41"/>
        <v/>
      </c>
      <c r="G227" s="120" t="str">
        <f t="shared" si="41"/>
        <v/>
      </c>
      <c r="H227" s="120" t="str">
        <f t="shared" si="41"/>
        <v/>
      </c>
      <c r="I227" s="120" t="str">
        <f t="shared" si="41"/>
        <v/>
      </c>
      <c r="J227" s="120" t="str">
        <f t="shared" si="41"/>
        <v/>
      </c>
      <c r="K227" s="120" t="str">
        <f t="shared" si="41"/>
        <v/>
      </c>
      <c r="L227" s="120" t="str">
        <f t="shared" si="41"/>
        <v/>
      </c>
      <c r="M227" s="120" t="str">
        <f t="shared" si="41"/>
        <v/>
      </c>
      <c r="N227" s="120" t="str">
        <f t="shared" si="41"/>
        <v/>
      </c>
      <c r="O227" s="120" t="str">
        <f t="shared" si="41"/>
        <v/>
      </c>
      <c r="P227" s="120" t="str">
        <f t="shared" si="41"/>
        <v/>
      </c>
      <c r="Q227" s="120" t="str">
        <f t="shared" si="41"/>
        <v/>
      </c>
      <c r="R227" s="120" t="str">
        <f t="shared" si="41"/>
        <v/>
      </c>
      <c r="S227" s="120" t="str">
        <f t="shared" si="41"/>
        <v/>
      </c>
      <c r="T227" s="120" t="str">
        <f t="shared" si="41"/>
        <v/>
      </c>
      <c r="U227" s="120" t="str">
        <f t="shared" si="41"/>
        <v/>
      </c>
      <c r="V227" s="120" t="str">
        <f t="shared" si="41"/>
        <v/>
      </c>
      <c r="W227" s="120" t="str">
        <f t="shared" si="41"/>
        <v/>
      </c>
      <c r="X227" s="120" t="str">
        <f t="shared" si="41"/>
        <v/>
      </c>
      <c r="Y227" s="120" t="str">
        <f t="shared" si="41"/>
        <v/>
      </c>
      <c r="Z227" s="120" t="str">
        <f t="shared" si="41"/>
        <v/>
      </c>
      <c r="AA227" s="120" t="str">
        <f t="shared" si="41"/>
        <v/>
      </c>
      <c r="AB227" s="120" t="str">
        <f t="shared" si="41"/>
        <v/>
      </c>
      <c r="AC227" s="120" t="str">
        <f t="shared" si="41"/>
        <v/>
      </c>
      <c r="AD227" s="120" t="str">
        <f t="shared" si="41"/>
        <v/>
      </c>
      <c r="AE227" s="120" t="str">
        <f t="shared" si="41"/>
        <v/>
      </c>
      <c r="AF227" s="120" t="str">
        <f t="shared" si="41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2">IF(C195&lt;100,"",C195-1500)</f>
        <v/>
      </c>
      <c r="D228" s="120" t="str">
        <f t="shared" si="42"/>
        <v/>
      </c>
      <c r="E228" s="120" t="str">
        <f t="shared" si="42"/>
        <v/>
      </c>
      <c r="F228" s="120" t="str">
        <f t="shared" si="42"/>
        <v/>
      </c>
      <c r="G228" s="120" t="str">
        <f t="shared" si="42"/>
        <v/>
      </c>
      <c r="H228" s="120" t="str">
        <f t="shared" si="42"/>
        <v/>
      </c>
      <c r="I228" s="120" t="str">
        <f t="shared" si="42"/>
        <v/>
      </c>
      <c r="J228" s="120" t="str">
        <f t="shared" si="42"/>
        <v/>
      </c>
      <c r="K228" s="120" t="str">
        <f t="shared" si="42"/>
        <v/>
      </c>
      <c r="L228" s="120" t="str">
        <f t="shared" si="42"/>
        <v/>
      </c>
      <c r="M228" s="120" t="str">
        <f t="shared" si="42"/>
        <v/>
      </c>
      <c r="N228" s="120" t="str">
        <f t="shared" si="42"/>
        <v/>
      </c>
      <c r="O228" s="120" t="str">
        <f t="shared" si="42"/>
        <v/>
      </c>
      <c r="P228" s="120" t="str">
        <f t="shared" si="42"/>
        <v/>
      </c>
      <c r="Q228" s="120" t="str">
        <f t="shared" si="42"/>
        <v/>
      </c>
      <c r="R228" s="120" t="str">
        <f t="shared" si="42"/>
        <v/>
      </c>
      <c r="S228" s="120" t="str">
        <f t="shared" si="42"/>
        <v/>
      </c>
      <c r="T228" s="120" t="str">
        <f t="shared" si="42"/>
        <v/>
      </c>
      <c r="U228" s="120" t="str">
        <f t="shared" si="42"/>
        <v/>
      </c>
      <c r="V228" s="120" t="str">
        <f t="shared" si="42"/>
        <v/>
      </c>
      <c r="W228" s="120" t="str">
        <f t="shared" si="42"/>
        <v/>
      </c>
      <c r="X228" s="120" t="str">
        <f t="shared" si="42"/>
        <v/>
      </c>
      <c r="Y228" s="120" t="str">
        <f t="shared" si="42"/>
        <v/>
      </c>
      <c r="Z228" s="120" t="str">
        <f t="shared" si="42"/>
        <v/>
      </c>
      <c r="AA228" s="120" t="str">
        <f t="shared" si="42"/>
        <v/>
      </c>
      <c r="AB228" s="120" t="str">
        <f t="shared" si="42"/>
        <v/>
      </c>
      <c r="AC228" s="120" t="str">
        <f t="shared" si="42"/>
        <v/>
      </c>
      <c r="AD228" s="120" t="str">
        <f t="shared" si="42"/>
        <v/>
      </c>
      <c r="AE228" s="120" t="str">
        <f t="shared" si="42"/>
        <v/>
      </c>
      <c r="AF228" s="120" t="str">
        <f t="shared" si="42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36" priority="202">
      <formula>S$9&gt;=20/24</formula>
    </cfRule>
    <cfRule type="expression" dxfId="735" priority="203">
      <formula>AND(S$9&gt;=14/24,S$9&lt;20/24)</formula>
    </cfRule>
    <cfRule type="expression" dxfId="734" priority="204">
      <formula>AND(S$9&gt;=8/24,S$9&lt;14/24)</formula>
    </cfRule>
    <cfRule type="expression" dxfId="733" priority="205">
      <formula>S$9&lt;8/24</formula>
    </cfRule>
  </conditionalFormatting>
  <conditionalFormatting sqref="B8:AF10 AA76:AF76 B76:Q76 L37:Z38 L36:Q36 B53:AF53 B77:AF77 C183:AF189 M42 N40:Q42 M43:Q45 AD54:AF57 B65:AF75 B54:K56 B60:B64 P57:P59 N42:N45 N36:N39 L55:P56 L39:Q39 B57:O58 L34:Q34 Q55:Q59 B78:Q85 R55:T56 R59 R79:Z85 AA78:AF85 Q36:AC45 L50:AF52 W12:AF13">
    <cfRule type="expression" dxfId="732" priority="198">
      <formula>B$9&gt;=20/24</formula>
    </cfRule>
    <cfRule type="expression" dxfId="731" priority="199">
      <formula>AND(B$9&gt;=14/24,B$9&lt;20/24)</formula>
    </cfRule>
    <cfRule type="expression" dxfId="730" priority="200">
      <formula>AND(B$9&gt;=8/24,B$9&lt;14/24)</formula>
    </cfRule>
    <cfRule type="expression" dxfId="729" priority="201">
      <formula>B$9&lt;8/24</formula>
    </cfRule>
  </conditionalFormatting>
  <conditionalFormatting sqref="B181:AF181">
    <cfRule type="expression" dxfId="728" priority="194">
      <formula>B$9&gt;=20/24</formula>
    </cfRule>
    <cfRule type="expression" dxfId="727" priority="195">
      <formula>AND(B$9&gt;=14/24,B$9&lt;20/24)</formula>
    </cfRule>
    <cfRule type="expression" dxfId="726" priority="196">
      <formula>AND(B$9&gt;=8/24,B$9&lt;14/24)</formula>
    </cfRule>
    <cfRule type="expression" dxfId="725" priority="197">
      <formula>B$9&lt;8/24</formula>
    </cfRule>
  </conditionalFormatting>
  <conditionalFormatting sqref="AL4:AL6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24" priority="189">
      <formula>L$9&gt;=20/24</formula>
    </cfRule>
    <cfRule type="expression" dxfId="723" priority="190">
      <formula>AND(L$9&gt;=14/24,L$9&lt;20/24)</formula>
    </cfRule>
    <cfRule type="expression" dxfId="722" priority="191">
      <formula>AND(L$9&gt;=8/24,L$9&lt;14/24)</formula>
    </cfRule>
    <cfRule type="expression" dxfId="721" priority="192">
      <formula>L$9&lt;8/24</formula>
    </cfRule>
  </conditionalFormatting>
  <conditionalFormatting sqref="L40:N41">
    <cfRule type="expression" dxfId="720" priority="185">
      <formula>L$9&gt;=20/24</formula>
    </cfRule>
    <cfRule type="expression" dxfId="719" priority="186">
      <formula>AND(L$9&gt;=14/24,L$9&lt;20/24)</formula>
    </cfRule>
    <cfRule type="expression" dxfId="718" priority="187">
      <formula>AND(L$9&gt;=8/24,L$9&lt;14/24)</formula>
    </cfRule>
    <cfRule type="expression" dxfId="717" priority="188">
      <formula>L$9&lt;8/24</formula>
    </cfRule>
  </conditionalFormatting>
  <conditionalFormatting sqref="R36:AC36">
    <cfRule type="expression" dxfId="716" priority="177">
      <formula>R$9&gt;=20/24</formula>
    </cfRule>
    <cfRule type="expression" dxfId="715" priority="178">
      <formula>AND(R$9&gt;=14/24,R$9&lt;20/24)</formula>
    </cfRule>
    <cfRule type="expression" dxfId="714" priority="179">
      <formula>AND(R$9&gt;=8/24,R$9&lt;14/24)</formula>
    </cfRule>
    <cfRule type="expression" dxfId="713" priority="180">
      <formula>R$9&lt;8/24</formula>
    </cfRule>
  </conditionalFormatting>
  <conditionalFormatting sqref="R54:AC54">
    <cfRule type="expression" dxfId="712" priority="173">
      <formula>R$9&gt;=20/24</formula>
    </cfRule>
    <cfRule type="expression" dxfId="711" priority="174">
      <formula>AND(R$9&gt;=14/24,R$9&lt;20/24)</formula>
    </cfRule>
    <cfRule type="expression" dxfId="710" priority="175">
      <formula>AND(R$9&gt;=8/24,R$9&lt;14/24)</formula>
    </cfRule>
    <cfRule type="expression" dxfId="709" priority="176">
      <formula>R$9&lt;8/24</formula>
    </cfRule>
  </conditionalFormatting>
  <conditionalFormatting sqref="R76:Z76">
    <cfRule type="expression" dxfId="708" priority="169">
      <formula>R$9&gt;=20/24</formula>
    </cfRule>
    <cfRule type="expression" dxfId="707" priority="170">
      <formula>AND(R$9&gt;=14/24,R$9&lt;20/24)</formula>
    </cfRule>
    <cfRule type="expression" dxfId="706" priority="171">
      <formula>AND(R$9&gt;=8/24,R$9&lt;14/24)</formula>
    </cfRule>
    <cfRule type="expression" dxfId="705" priority="172">
      <formula>R$9&lt;8/24</formula>
    </cfRule>
  </conditionalFormatting>
  <conditionalFormatting sqref="R78:Z78">
    <cfRule type="expression" dxfId="704" priority="165">
      <formula>R$9&gt;=20/24</formula>
    </cfRule>
    <cfRule type="expression" dxfId="703" priority="166">
      <formula>AND(R$9&gt;=14/24,R$9&lt;20/24)</formula>
    </cfRule>
    <cfRule type="expression" dxfId="702" priority="167">
      <formula>AND(R$9&gt;=8/24,R$9&lt;14/24)</formula>
    </cfRule>
    <cfRule type="expression" dxfId="701" priority="168">
      <formula>R$9&lt;8/24</formula>
    </cfRule>
  </conditionalFormatting>
  <conditionalFormatting sqref="L21:U31 L12:V14 V21:AC27 L19:AF19 L16:AF17 W14:AF14 AD21:AF24 AD26:AF27 V29:AF31">
    <cfRule type="expression" dxfId="700" priority="161">
      <formula>L$9&gt;=20/24</formula>
    </cfRule>
    <cfRule type="expression" dxfId="699" priority="162">
      <formula>AND(L$9&gt;=14/24,L$9&lt;20/24)</formula>
    </cfRule>
    <cfRule type="expression" dxfId="698" priority="163">
      <formula>AND(L$9&gt;=8/24,L$9&lt;14/24)</formula>
    </cfRule>
    <cfRule type="expression" dxfId="697" priority="164">
      <formula>L$9&lt;8/24</formula>
    </cfRule>
  </conditionalFormatting>
  <conditionalFormatting sqref="L46:AC46">
    <cfRule type="expression" dxfId="696" priority="157">
      <formula>L$9&gt;=20/24</formula>
    </cfRule>
    <cfRule type="expression" dxfId="695" priority="158">
      <formula>AND(L$9&gt;=14/24,L$9&lt;20/24)</formula>
    </cfRule>
    <cfRule type="expression" dxfId="694" priority="159">
      <formula>AND(L$9&gt;=8/24,L$9&lt;14/24)</formula>
    </cfRule>
    <cfRule type="expression" dxfId="693" priority="160">
      <formula>L$9&lt;8/24</formula>
    </cfRule>
  </conditionalFormatting>
  <conditionalFormatting sqref="L47:AC47">
    <cfRule type="expression" dxfId="692" priority="153">
      <formula>L$9&gt;=20/24</formula>
    </cfRule>
    <cfRule type="expression" dxfId="691" priority="154">
      <formula>AND(L$9&gt;=14/24,L$9&lt;20/24)</formula>
    </cfRule>
    <cfRule type="expression" dxfId="690" priority="155">
      <formula>AND(L$9&gt;=8/24,L$9&lt;14/24)</formula>
    </cfRule>
    <cfRule type="expression" dxfId="689" priority="156">
      <formula>L$9&lt;8/24</formula>
    </cfRule>
  </conditionalFormatting>
  <conditionalFormatting sqref="L42:L45 M43:AC43">
    <cfRule type="expression" dxfId="688" priority="149">
      <formula>L$9&gt;=20/24</formula>
    </cfRule>
    <cfRule type="expression" dxfId="687" priority="150">
      <formula>AND(L$9&gt;=14/24,L$9&lt;20/24)</formula>
    </cfRule>
    <cfRule type="expression" dxfId="686" priority="151">
      <formula>AND(L$9&gt;=8/24,L$9&lt;14/24)</formula>
    </cfRule>
    <cfRule type="expression" dxfId="685" priority="152">
      <formula>L$9&lt;8/24</formula>
    </cfRule>
  </conditionalFormatting>
  <conditionalFormatting sqref="R34:AD34">
    <cfRule type="expression" dxfId="684" priority="145">
      <formula>R$9&gt;=20/24</formula>
    </cfRule>
    <cfRule type="expression" dxfId="683" priority="146">
      <formula>AND(R$9&gt;=14/24,R$9&lt;20/24)</formula>
    </cfRule>
    <cfRule type="expression" dxfId="682" priority="147">
      <formula>AND(R$9&gt;=8/24,R$9&lt;14/24)</formula>
    </cfRule>
    <cfRule type="expression" dxfId="681" priority="148">
      <formula>R$9&lt;8/24</formula>
    </cfRule>
  </conditionalFormatting>
  <conditionalFormatting sqref="AD25:AF25 S28:AF28">
    <cfRule type="expression" dxfId="680" priority="141">
      <formula>S$9&gt;=20/24</formula>
    </cfRule>
    <cfRule type="expression" dxfId="679" priority="142">
      <formula>AND(S$9&gt;=14/24,S$9&lt;20/24)</formula>
    </cfRule>
    <cfRule type="expression" dxfId="678" priority="143">
      <formula>AND(S$9&gt;=8/24,S$9&lt;14/24)</formula>
    </cfRule>
    <cfRule type="expression" dxfId="677" priority="144">
      <formula>S$9&lt;8/24</formula>
    </cfRule>
  </conditionalFormatting>
  <conditionalFormatting sqref="R39:AC45">
    <cfRule type="expression" dxfId="676" priority="137">
      <formula>R$9&gt;=20/24</formula>
    </cfRule>
    <cfRule type="expression" dxfId="675" priority="138">
      <formula>AND(R$9&gt;=14/24,R$9&lt;20/24)</formula>
    </cfRule>
    <cfRule type="expression" dxfId="674" priority="139">
      <formula>AND(R$9&gt;=8/24,R$9&lt;14/24)</formula>
    </cfRule>
    <cfRule type="expression" dxfId="673" priority="140">
      <formula>R$9&lt;8/24</formula>
    </cfRule>
  </conditionalFormatting>
  <conditionalFormatting sqref="R46:AC46">
    <cfRule type="expression" dxfId="672" priority="133">
      <formula>R$9&gt;=20/24</formula>
    </cfRule>
    <cfRule type="expression" dxfId="671" priority="134">
      <formula>AND(R$9&gt;=14/24,R$9&lt;20/24)</formula>
    </cfRule>
    <cfRule type="expression" dxfId="670" priority="135">
      <formula>AND(R$9&gt;=8/24,R$9&lt;14/24)</formula>
    </cfRule>
    <cfRule type="expression" dxfId="669" priority="136">
      <formula>R$9&lt;8/24</formula>
    </cfRule>
  </conditionalFormatting>
  <conditionalFormatting sqref="R47:AC47">
    <cfRule type="expression" dxfId="668" priority="129">
      <formula>R$9&gt;=20/24</formula>
    </cfRule>
    <cfRule type="expression" dxfId="667" priority="130">
      <formula>AND(R$9&gt;=14/24,R$9&lt;20/24)</formula>
    </cfRule>
    <cfRule type="expression" dxfId="666" priority="131">
      <formula>AND(R$9&gt;=8/24,R$9&lt;14/24)</formula>
    </cfRule>
    <cfRule type="expression" dxfId="665" priority="132">
      <formula>R$9&lt;8/24</formula>
    </cfRule>
  </conditionalFormatting>
  <conditionalFormatting sqref="R57:U58 S59:U64 V57:AC64 AD58:AF64">
    <cfRule type="expression" dxfId="664" priority="125">
      <formula>R$9&gt;=20/24</formula>
    </cfRule>
    <cfRule type="expression" dxfId="663" priority="126">
      <formula>AND(R$9&gt;=14/24,R$9&lt;20/24)</formula>
    </cfRule>
    <cfRule type="expression" dxfId="662" priority="127">
      <formula>AND(R$9&gt;=8/24,R$9&lt;14/24)</formula>
    </cfRule>
    <cfRule type="expression" dxfId="661" priority="128">
      <formula>R$9&lt;8/24</formula>
    </cfRule>
  </conditionalFormatting>
  <conditionalFormatting sqref="AA89:AF92">
    <cfRule type="expression" dxfId="660" priority="121">
      <formula>AA$9&gt;=20/24</formula>
    </cfRule>
    <cfRule type="expression" dxfId="659" priority="122">
      <formula>AND(AA$9&gt;=14/24,AA$9&lt;20/24)</formula>
    </cfRule>
    <cfRule type="expression" dxfId="658" priority="123">
      <formula>AND(AA$9&gt;=8/24,AA$9&lt;14/24)</formula>
    </cfRule>
    <cfRule type="expression" dxfId="657" priority="124">
      <formula>AA$9&lt;8/24</formula>
    </cfRule>
  </conditionalFormatting>
  <conditionalFormatting sqref="B59:O59 H64:R64">
    <cfRule type="expression" dxfId="656" priority="117">
      <formula>B$9&gt;=20/24</formula>
    </cfRule>
    <cfRule type="expression" dxfId="655" priority="118">
      <formula>AND(B$9&gt;=14/24,B$9&lt;20/24)</formula>
    </cfRule>
    <cfRule type="expression" dxfId="654" priority="119">
      <formula>AND(B$9&gt;=8/24,B$9&lt;14/24)</formula>
    </cfRule>
    <cfRule type="expression" dxfId="653" priority="120">
      <formula>B$9&lt;8/24</formula>
    </cfRule>
  </conditionalFormatting>
  <conditionalFormatting sqref="B89:K92">
    <cfRule type="expression" dxfId="652" priority="113">
      <formula>B$9&gt;=20/24</formula>
    </cfRule>
    <cfRule type="expression" dxfId="651" priority="114">
      <formula>AND(B$9&gt;=14/24,B$9&lt;20/24)</formula>
    </cfRule>
    <cfRule type="expression" dxfId="650" priority="115">
      <formula>AND(B$9&gt;=8/24,B$9&lt;14/24)</formula>
    </cfRule>
    <cfRule type="expression" dxfId="649" priority="116">
      <formula>B$9&lt;8/24</formula>
    </cfRule>
  </conditionalFormatting>
  <conditionalFormatting sqref="L89:Q92">
    <cfRule type="expression" dxfId="648" priority="109">
      <formula>L$9&gt;=20/24</formula>
    </cfRule>
    <cfRule type="expression" dxfId="647" priority="110">
      <formula>AND(L$9&gt;=14/24,L$9&lt;20/24)</formula>
    </cfRule>
    <cfRule type="expression" dxfId="646" priority="111">
      <formula>AND(L$9&gt;=8/24,L$9&lt;14/24)</formula>
    </cfRule>
    <cfRule type="expression" dxfId="645" priority="112">
      <formula>L$9&lt;8/24</formula>
    </cfRule>
  </conditionalFormatting>
  <conditionalFormatting sqref="R89:Z92">
    <cfRule type="expression" dxfId="644" priority="105">
      <formula>R$9&gt;=20/24</formula>
    </cfRule>
    <cfRule type="expression" dxfId="643" priority="106">
      <formula>AND(R$9&gt;=14/24,R$9&lt;20/24)</formula>
    </cfRule>
    <cfRule type="expression" dxfId="642" priority="107">
      <formula>AND(R$9&gt;=8/24,R$9&lt;14/24)</formula>
    </cfRule>
    <cfRule type="expression" dxfId="641" priority="108">
      <formula>R$9&lt;8/24</formula>
    </cfRule>
  </conditionalFormatting>
  <conditionalFormatting sqref="B21:L23 B29:K29 L24:L27 M21:W27 L28:W31 B19:AF19 B16:AF17 B12:AF14 B34:AF53 X21:AF31">
    <cfRule type="expression" dxfId="640" priority="104">
      <formula>B12&gt;$AG12</formula>
    </cfRule>
  </conditionalFormatting>
  <conditionalFormatting sqref="T202:AX202">
    <cfRule type="expression" dxfId="639" priority="100">
      <formula>T$9&gt;=20/24</formula>
    </cfRule>
    <cfRule type="expression" dxfId="638" priority="101">
      <formula>AND(T$9&gt;=14/24,T$9&lt;20/24)</formula>
    </cfRule>
    <cfRule type="expression" dxfId="637" priority="102">
      <formula>AND(T$9&gt;=8/24,T$9&lt;14/24)</formula>
    </cfRule>
    <cfRule type="expression" dxfId="636" priority="103">
      <formula>T$9&lt;8/24</formula>
    </cfRule>
  </conditionalFormatting>
  <conditionalFormatting sqref="A12:A14 A94:A100 A16:A17 A21:A31 A106:A143 A102:A104 A146:A190 A19 A33:A92">
    <cfRule type="expression" dxfId="635" priority="99">
      <formula>$AH12=0</formula>
    </cfRule>
  </conditionalFormatting>
  <conditionalFormatting sqref="AA93:AF93">
    <cfRule type="expression" dxfId="634" priority="95">
      <formula>AA$9&gt;=20/24</formula>
    </cfRule>
    <cfRule type="expression" dxfId="633" priority="96">
      <formula>AND(AA$9&gt;=14/24,AA$9&lt;20/24)</formula>
    </cfRule>
    <cfRule type="expression" dxfId="632" priority="97">
      <formula>AND(AA$9&gt;=8/24,AA$9&lt;14/24)</formula>
    </cfRule>
    <cfRule type="expression" dxfId="631" priority="98">
      <formula>AA$9&lt;8/24</formula>
    </cfRule>
  </conditionalFormatting>
  <conditionalFormatting sqref="B93:K93">
    <cfRule type="expression" dxfId="630" priority="91">
      <formula>B$9&gt;=20/24</formula>
    </cfRule>
    <cfRule type="expression" dxfId="629" priority="92">
      <formula>AND(B$9&gt;=14/24,B$9&lt;20/24)</formula>
    </cfRule>
    <cfRule type="expression" dxfId="628" priority="93">
      <formula>AND(B$9&gt;=8/24,B$9&lt;14/24)</formula>
    </cfRule>
    <cfRule type="expression" dxfId="627" priority="94">
      <formula>B$9&lt;8/24</formula>
    </cfRule>
  </conditionalFormatting>
  <conditionalFormatting sqref="L93:Q93">
    <cfRule type="expression" dxfId="626" priority="87">
      <formula>L$9&gt;=20/24</formula>
    </cfRule>
    <cfRule type="expression" dxfId="625" priority="88">
      <formula>AND(L$9&gt;=14/24,L$9&lt;20/24)</formula>
    </cfRule>
    <cfRule type="expression" dxfId="624" priority="89">
      <formula>AND(L$9&gt;=8/24,L$9&lt;14/24)</formula>
    </cfRule>
    <cfRule type="expression" dxfId="623" priority="90">
      <formula>L$9&lt;8/24</formula>
    </cfRule>
  </conditionalFormatting>
  <conditionalFormatting sqref="R93:Z93">
    <cfRule type="expression" dxfId="622" priority="83">
      <formula>R$9&gt;=20/24</formula>
    </cfRule>
    <cfRule type="expression" dxfId="621" priority="84">
      <formula>AND(R$9&gt;=14/24,R$9&lt;20/24)</formula>
    </cfRule>
    <cfRule type="expression" dxfId="620" priority="85">
      <formula>AND(R$9&gt;=8/24,R$9&lt;14/24)</formula>
    </cfRule>
    <cfRule type="expression" dxfId="619" priority="86">
      <formula>R$9&lt;8/24</formula>
    </cfRule>
  </conditionalFormatting>
  <conditionalFormatting sqref="A93">
    <cfRule type="expression" dxfId="618" priority="82">
      <formula>$AH93=0</formula>
    </cfRule>
  </conditionalFormatting>
  <conditionalFormatting sqref="B24:C24 D27:K27 B30:K31 B26:C27 B28:J28">
    <cfRule type="expression" dxfId="617" priority="78">
      <formula>B$9&gt;=20/24</formula>
    </cfRule>
    <cfRule type="expression" dxfId="616" priority="79">
      <formula>AND(B$9&gt;=14/24,B$9&lt;20/24)</formula>
    </cfRule>
    <cfRule type="expression" dxfId="615" priority="80">
      <formula>AND(B$9&gt;=8/24,B$9&lt;14/24)</formula>
    </cfRule>
    <cfRule type="expression" dxfId="614" priority="81">
      <formula>B$9&lt;8/24</formula>
    </cfRule>
  </conditionalFormatting>
  <conditionalFormatting sqref="B24:C24 D27:K27 B30:K31 B26:C27 B28:J28 B33:AF33">
    <cfRule type="expression" dxfId="613" priority="77">
      <formula>B24&gt;$AG24</formula>
    </cfRule>
  </conditionalFormatting>
  <conditionalFormatting sqref="B33:AF33">
    <cfRule type="expression" dxfId="612" priority="73">
      <formula>B$9&gt;=20/24</formula>
    </cfRule>
    <cfRule type="expression" dxfId="611" priority="74">
      <formula>AND(B$9&gt;=14/24,B$9&lt;20/24)</formula>
    </cfRule>
    <cfRule type="expression" dxfId="610" priority="75">
      <formula>AND(B$9&gt;=8/24,B$9&lt;14/24)</formula>
    </cfRule>
    <cfRule type="expression" dxfId="609" priority="76">
      <formula>B$9&lt;8/24</formula>
    </cfRule>
  </conditionalFormatting>
  <conditionalFormatting sqref="D24:K24 D26:K26 B25:K25 K28">
    <cfRule type="expression" dxfId="608" priority="69">
      <formula>B$9&gt;=20/24</formula>
    </cfRule>
    <cfRule type="expression" dxfId="607" priority="70">
      <formula>AND(B$9&gt;=14/24,B$9&lt;20/24)</formula>
    </cfRule>
    <cfRule type="expression" dxfId="606" priority="71">
      <formula>AND(B$9&gt;=8/24,B$9&lt;14/24)</formula>
    </cfRule>
    <cfRule type="expression" dxfId="605" priority="72">
      <formula>B$9&lt;8/24</formula>
    </cfRule>
  </conditionalFormatting>
  <conditionalFormatting sqref="D24:K24 D26:K26 B25:K25 K28">
    <cfRule type="expression" dxfId="604" priority="68">
      <formula>B24&gt;$AG24</formula>
    </cfRule>
  </conditionalFormatting>
  <conditionalFormatting sqref="C64:G64 C60:R63">
    <cfRule type="expression" dxfId="603" priority="64">
      <formula>C$9&gt;=20/24</formula>
    </cfRule>
    <cfRule type="expression" dxfId="602" priority="65">
      <formula>AND(C$9&gt;=14/24,C$9&lt;20/24)</formula>
    </cfRule>
    <cfRule type="expression" dxfId="601" priority="66">
      <formula>AND(C$9&gt;=8/24,C$9&lt;14/24)</formula>
    </cfRule>
    <cfRule type="expression" dxfId="600" priority="67">
      <formula>C$9&lt;8/24</formula>
    </cfRule>
  </conditionalFormatting>
  <conditionalFormatting sqref="AL15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L15:AF15">
    <cfRule type="expression" dxfId="599" priority="51">
      <formula>L$9&gt;=20/24</formula>
    </cfRule>
    <cfRule type="expression" dxfId="598" priority="52">
      <formula>AND(L$9&gt;=14/24,L$9&lt;20/24)</formula>
    </cfRule>
    <cfRule type="expression" dxfId="597" priority="53">
      <formula>AND(L$9&gt;=8/24,L$9&lt;14/24)</formula>
    </cfRule>
    <cfRule type="expression" dxfId="596" priority="54">
      <formula>L$9&lt;8/24</formula>
    </cfRule>
  </conditionalFormatting>
  <conditionalFormatting sqref="B15:AF15">
    <cfRule type="expression" dxfId="595" priority="46">
      <formula>B15&gt;$AG15</formula>
    </cfRule>
  </conditionalFormatting>
  <conditionalFormatting sqref="A15">
    <cfRule type="expression" dxfId="594" priority="45">
      <formula>$AH15=0</formula>
    </cfRule>
  </conditionalFormatting>
  <conditionalFormatting sqref="AL20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L20:AF20">
    <cfRule type="expression" dxfId="593" priority="40">
      <formula>L$9&gt;=20/24</formula>
    </cfRule>
    <cfRule type="expression" dxfId="592" priority="41">
      <formula>AND(L$9&gt;=14/24,L$9&lt;20/24)</formula>
    </cfRule>
    <cfRule type="expression" dxfId="591" priority="42">
      <formula>AND(L$9&gt;=8/24,L$9&lt;14/24)</formula>
    </cfRule>
    <cfRule type="expression" dxfId="590" priority="43">
      <formula>L$9&lt;8/24</formula>
    </cfRule>
  </conditionalFormatting>
  <conditionalFormatting sqref="B20:AF20">
    <cfRule type="expression" dxfId="589" priority="39">
      <formula>B20&gt;$AG20</formula>
    </cfRule>
  </conditionalFormatting>
  <conditionalFormatting sqref="A20">
    <cfRule type="expression" dxfId="588" priority="38">
      <formula>$AH20=0</formula>
    </cfRule>
  </conditionalFormatting>
  <conditionalFormatting sqref="A105">
    <cfRule type="expression" dxfId="587" priority="37">
      <formula>$AH105=0</formula>
    </cfRule>
  </conditionalFormatting>
  <conditionalFormatting sqref="A101">
    <cfRule type="expression" dxfId="586" priority="36">
      <formula>$AH101=0</formula>
    </cfRule>
  </conditionalFormatting>
  <conditionalFormatting sqref="A144:A145">
    <cfRule type="expression" dxfId="585" priority="35">
      <formula>$AH144=0</formula>
    </cfRule>
  </conditionalFormatting>
  <conditionalFormatting sqref="AL18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L18:AF18">
    <cfRule type="expression" dxfId="584" priority="30">
      <formula>L$9&gt;=20/24</formula>
    </cfRule>
    <cfRule type="expression" dxfId="583" priority="31">
      <formula>AND(L$9&gt;=14/24,L$9&lt;20/24)</formula>
    </cfRule>
    <cfRule type="expression" dxfId="582" priority="32">
      <formula>AND(L$9&gt;=8/24,L$9&lt;14/24)</formula>
    </cfRule>
    <cfRule type="expression" dxfId="581" priority="33">
      <formula>L$9&lt;8/24</formula>
    </cfRule>
  </conditionalFormatting>
  <conditionalFormatting sqref="B18:AF18">
    <cfRule type="expression" dxfId="580" priority="29">
      <formula>B18&gt;$AG18</formula>
    </cfRule>
  </conditionalFormatting>
  <conditionalFormatting sqref="A18">
    <cfRule type="expression" dxfId="579" priority="28">
      <formula>$AH18=0</formula>
    </cfRule>
  </conditionalFormatting>
  <conditionalFormatting sqref="AL11">
    <cfRule type="iconSet" priority="27">
      <iconSet iconSet="3TrafficLights2" reverse="1">
        <cfvo type="percent" val="0"/>
        <cfvo type="num" val="1"/>
        <cfvo type="num" val="1"/>
      </iconSet>
    </cfRule>
  </conditionalFormatting>
  <conditionalFormatting sqref="L11:AD11">
    <cfRule type="expression" dxfId="578" priority="23">
      <formula>L$9&gt;=20/24</formula>
    </cfRule>
    <cfRule type="expression" dxfId="577" priority="24">
      <formula>AND(L$9&gt;=14/24,L$9&lt;20/24)</formula>
    </cfRule>
    <cfRule type="expression" dxfId="576" priority="25">
      <formula>AND(L$9&gt;=8/24,L$9&lt;14/24)</formula>
    </cfRule>
    <cfRule type="expression" dxfId="575" priority="26">
      <formula>L$9&lt;8/24</formula>
    </cfRule>
  </conditionalFormatting>
  <conditionalFormatting sqref="B11:AF11">
    <cfRule type="expression" dxfId="574" priority="22">
      <formula>B11&gt;$AG11</formula>
    </cfRule>
  </conditionalFormatting>
  <conditionalFormatting sqref="A11">
    <cfRule type="expression" dxfId="573" priority="21">
      <formula>$AH11=0</formula>
    </cfRule>
  </conditionalFormatting>
  <conditionalFormatting sqref="L32:AF32">
    <cfRule type="expression" dxfId="572" priority="17">
      <formula>L$9&gt;=20/24</formula>
    </cfRule>
    <cfRule type="expression" dxfId="571" priority="18">
      <formula>AND(L$9&gt;=14/24,L$9&lt;20/24)</formula>
    </cfRule>
    <cfRule type="expression" dxfId="570" priority="19">
      <formula>AND(L$9&gt;=8/24,L$9&lt;14/24)</formula>
    </cfRule>
    <cfRule type="expression" dxfId="569" priority="20">
      <formula>L$9&lt;8/24</formula>
    </cfRule>
  </conditionalFormatting>
  <conditionalFormatting sqref="L32:AF32">
    <cfRule type="expression" dxfId="568" priority="12">
      <formula>L32&gt;$AG32</formula>
    </cfRule>
  </conditionalFormatting>
  <conditionalFormatting sqref="A32">
    <cfRule type="expression" dxfId="567" priority="11">
      <formula>$AH32=0</formula>
    </cfRule>
  </conditionalFormatting>
  <conditionalFormatting sqref="B32:K32">
    <cfRule type="expression" dxfId="566" priority="7">
      <formula>B$9&gt;=20/24</formula>
    </cfRule>
    <cfRule type="expression" dxfId="565" priority="8">
      <formula>AND(B$9&gt;=14/24,B$9&lt;20/24)</formula>
    </cfRule>
    <cfRule type="expression" dxfId="564" priority="9">
      <formula>AND(B$9&gt;=8/24,B$9&lt;14/24)</formula>
    </cfRule>
    <cfRule type="expression" dxfId="563" priority="10">
      <formula>B$9&lt;8/24</formula>
    </cfRule>
  </conditionalFormatting>
  <conditionalFormatting sqref="B32:K32">
    <cfRule type="expression" dxfId="562" priority="6">
      <formula>B32&gt;$AG32</formula>
    </cfRule>
  </conditionalFormatting>
  <conditionalFormatting sqref="AG48">
    <cfRule type="expression" dxfId="561" priority="5">
      <formula>AG48&gt;$AG48</formula>
    </cfRule>
  </conditionalFormatting>
  <conditionalFormatting sqref="AA55:AC56">
    <cfRule type="expression" dxfId="560" priority="1">
      <formula>AA$9&gt;=20/24</formula>
    </cfRule>
    <cfRule type="expression" dxfId="559" priority="2">
      <formula>AND(AA$9&gt;=14/24,AA$9&lt;20/24)</formula>
    </cfRule>
    <cfRule type="expression" dxfId="558" priority="3">
      <formula>AND(AA$9&gt;=8/24,AA$9&lt;14/24)</formula>
    </cfRule>
    <cfRule type="expression" dxfId="557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A56" sqref="AA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31</v>
      </c>
      <c r="D4" s="257">
        <f ca="1">IFERROR(DATE(2021,5,14)+C4,"")</f>
        <v>44361</v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25">
      <c r="A5" s="27"/>
      <c r="B5" s="32">
        <f>B65</f>
        <v>309.8</v>
      </c>
      <c r="C5" s="32">
        <f t="shared" ref="C5:AF5" si="0">C65</f>
        <v>301.5</v>
      </c>
      <c r="D5" s="32">
        <f t="shared" si="0"/>
        <v>275</v>
      </c>
      <c r="E5" s="32">
        <f t="shared" si="0"/>
        <v>251</v>
      </c>
      <c r="F5" s="32">
        <f t="shared" si="0"/>
        <v>297</v>
      </c>
      <c r="G5" s="32">
        <f t="shared" si="0"/>
        <v>249.7</v>
      </c>
      <c r="H5" s="32">
        <f t="shared" si="0"/>
        <v>259</v>
      </c>
      <c r="I5" s="32">
        <f t="shared" si="0"/>
        <v>230.4</v>
      </c>
      <c r="J5" s="32">
        <f t="shared" si="0"/>
        <v>246.5</v>
      </c>
      <c r="K5" s="32">
        <f t="shared" si="0"/>
        <v>246.5</v>
      </c>
      <c r="L5" s="32">
        <f t="shared" si="0"/>
        <v>312.5</v>
      </c>
      <c r="M5" s="32">
        <f t="shared" si="0"/>
        <v>286</v>
      </c>
      <c r="N5" s="32">
        <f t="shared" si="0"/>
        <v>329.4</v>
      </c>
      <c r="O5" s="32">
        <f t="shared" si="0"/>
        <v>296.11</v>
      </c>
      <c r="P5" s="32">
        <f t="shared" si="0"/>
        <v>313.7</v>
      </c>
      <c r="Q5" s="32">
        <f t="shared" si="0"/>
        <v>285.83</v>
      </c>
      <c r="R5" s="32">
        <f t="shared" si="0"/>
        <v>302.26</v>
      </c>
      <c r="S5" s="32">
        <f t="shared" si="0"/>
        <v>218.5</v>
      </c>
      <c r="T5" s="32">
        <f t="shared" si="0"/>
        <v>194</v>
      </c>
      <c r="U5" s="32">
        <f t="shared" si="0"/>
        <v>154</v>
      </c>
      <c r="V5" s="32">
        <f t="shared" si="0"/>
        <v>174</v>
      </c>
      <c r="W5" s="32">
        <f t="shared" si="0"/>
        <v>183.2</v>
      </c>
      <c r="X5" s="32">
        <f t="shared" si="0"/>
        <v>210.01</v>
      </c>
      <c r="Y5" s="32">
        <f t="shared" si="0"/>
        <v>250.01</v>
      </c>
      <c r="Z5" s="32">
        <f t="shared" si="0"/>
        <v>282.5</v>
      </c>
      <c r="AA5" s="32">
        <f t="shared" si="0"/>
        <v>405.2</v>
      </c>
      <c r="AB5" s="32">
        <f t="shared" si="0"/>
        <v>382.8</v>
      </c>
      <c r="AC5" s="32">
        <f t="shared" si="0"/>
        <v>421.56</v>
      </c>
      <c r="AD5" s="32">
        <f t="shared" si="0"/>
        <v>356.7</v>
      </c>
      <c r="AE5" s="32">
        <f t="shared" si="0"/>
        <v>285.2</v>
      </c>
      <c r="AF5" s="32">
        <f t="shared" si="0"/>
        <v>285.3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8.75" x14ac:dyDescent="0.25">
      <c r="A6" s="27"/>
      <c r="B6" s="28"/>
      <c r="C6" s="27"/>
      <c r="D6" s="249"/>
      <c r="E6" s="249"/>
      <c r="F6" s="249"/>
      <c r="G6" s="249"/>
      <c r="H6" s="249"/>
      <c r="I6" s="249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1164MW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6.5" thickBot="1" x14ac:dyDescent="0.3">
      <c r="A7" s="35" t="str">
        <f>"Base Load="&amp;ROUND(MIN($B$7:$AF$7),0)</f>
        <v>Base Load=1077</v>
      </c>
      <c r="B7" s="36">
        <f t="shared" ref="B7:AF7" si="1">B71</f>
        <v>1194.94</v>
      </c>
      <c r="C7" s="36">
        <f t="shared" si="1"/>
        <v>1189.94</v>
      </c>
      <c r="D7" s="36">
        <f t="shared" si="1"/>
        <v>1160.24</v>
      </c>
      <c r="E7" s="36">
        <f t="shared" si="1"/>
        <v>1145.24</v>
      </c>
      <c r="F7" s="36">
        <f t="shared" si="1"/>
        <v>1140.04</v>
      </c>
      <c r="G7" s="36">
        <f t="shared" si="1"/>
        <v>1092.7399999999998</v>
      </c>
      <c r="H7" s="36">
        <f t="shared" si="1"/>
        <v>1084.6399999999999</v>
      </c>
      <c r="I7" s="36">
        <f t="shared" si="1"/>
        <v>1076.54</v>
      </c>
      <c r="J7" s="36">
        <f t="shared" si="1"/>
        <v>1105.1399999999999</v>
      </c>
      <c r="K7" s="36">
        <f t="shared" si="1"/>
        <v>1105.74</v>
      </c>
      <c r="L7" s="36">
        <f>L71</f>
        <v>1163.6390000000001</v>
      </c>
      <c r="M7" s="36">
        <f t="shared" si="1"/>
        <v>1138.3400000000001</v>
      </c>
      <c r="N7" s="36">
        <f t="shared" si="1"/>
        <v>1210.24</v>
      </c>
      <c r="O7" s="36">
        <f t="shared" si="1"/>
        <v>1251.25</v>
      </c>
      <c r="P7" s="36">
        <f t="shared" si="1"/>
        <v>1266.04</v>
      </c>
      <c r="Q7" s="36">
        <f t="shared" si="1"/>
        <v>1259.77</v>
      </c>
      <c r="R7" s="36">
        <f t="shared" si="1"/>
        <v>1281.5</v>
      </c>
      <c r="S7" s="36">
        <f t="shared" si="1"/>
        <v>1209.44</v>
      </c>
      <c r="T7" s="36">
        <f t="shared" si="1"/>
        <v>1191.94</v>
      </c>
      <c r="U7" s="36">
        <f t="shared" si="1"/>
        <v>1087.2400000000002</v>
      </c>
      <c r="V7" s="36">
        <f t="shared" si="1"/>
        <v>1114.8400000000001</v>
      </c>
      <c r="W7" s="36">
        <f t="shared" si="1"/>
        <v>1116.44</v>
      </c>
      <c r="X7" s="36">
        <f t="shared" si="1"/>
        <v>1164.05</v>
      </c>
      <c r="Y7" s="36">
        <f t="shared" si="1"/>
        <v>1190.6500000000001</v>
      </c>
      <c r="Z7" s="36">
        <f t="shared" si="1"/>
        <v>1297.44</v>
      </c>
      <c r="AA7" s="36">
        <f t="shared" si="1"/>
        <v>1386.74</v>
      </c>
      <c r="AB7" s="36">
        <f t="shared" si="1"/>
        <v>1350.54</v>
      </c>
      <c r="AC7" s="36">
        <f t="shared" si="1"/>
        <v>1350.8000000000002</v>
      </c>
      <c r="AD7" s="36">
        <f t="shared" si="1"/>
        <v>1293.6399999999999</v>
      </c>
      <c r="AE7" s="36">
        <f t="shared" si="1"/>
        <v>1221.8399999999999</v>
      </c>
      <c r="AF7" s="36">
        <f t="shared" si="1"/>
        <v>1203.1400000000001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7.25" thickTop="1" thickBot="1" x14ac:dyDescent="0.3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9">
        <v>0</v>
      </c>
      <c r="M11" s="49">
        <v>0</v>
      </c>
      <c r="N11" s="49">
        <v>0</v>
      </c>
      <c r="O11" s="49">
        <v>75.400000000000006</v>
      </c>
      <c r="P11" s="49">
        <v>75</v>
      </c>
      <c r="Q11" s="49">
        <v>75.2</v>
      </c>
      <c r="R11" s="49">
        <v>75.2</v>
      </c>
      <c r="S11" s="50">
        <v>75.099999999999994</v>
      </c>
      <c r="T11" s="50">
        <v>75.2</v>
      </c>
      <c r="U11" s="50">
        <v>75.2</v>
      </c>
      <c r="V11" s="50">
        <v>75.2</v>
      </c>
      <c r="W11" s="50">
        <v>75.2</v>
      </c>
      <c r="X11" s="50">
        <v>75.2</v>
      </c>
      <c r="Y11" s="50">
        <v>75.2</v>
      </c>
      <c r="Z11" s="50">
        <v>75.2</v>
      </c>
      <c r="AA11" s="48">
        <v>75.2</v>
      </c>
      <c r="AB11" s="48">
        <v>75.2</v>
      </c>
      <c r="AC11" s="48">
        <v>37</v>
      </c>
      <c r="AD11" s="48">
        <v>0</v>
      </c>
      <c r="AE11" s="48">
        <v>0</v>
      </c>
      <c r="AF11" s="48">
        <v>0</v>
      </c>
      <c r="AG11" s="51">
        <v>456</v>
      </c>
      <c r="AH11" s="52">
        <f>MAX(B11:AF11)</f>
        <v>75.400000000000006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>
        <v>61.1</v>
      </c>
      <c r="C12" s="48">
        <v>61.6</v>
      </c>
      <c r="D12" s="48">
        <v>61.2</v>
      </c>
      <c r="E12" s="48">
        <v>61.2</v>
      </c>
      <c r="F12" s="48">
        <v>61.2</v>
      </c>
      <c r="G12" s="48">
        <v>61.2</v>
      </c>
      <c r="H12" s="48">
        <v>61.2</v>
      </c>
      <c r="I12" s="48">
        <v>61.2</v>
      </c>
      <c r="J12" s="48">
        <v>61.2</v>
      </c>
      <c r="K12" s="48">
        <v>61.2</v>
      </c>
      <c r="L12" s="48">
        <v>61.2</v>
      </c>
      <c r="M12" s="48">
        <v>61.2</v>
      </c>
      <c r="N12" s="48">
        <v>61.5</v>
      </c>
      <c r="O12" s="48">
        <v>60.7</v>
      </c>
      <c r="P12" s="48">
        <v>62</v>
      </c>
      <c r="Q12" s="48">
        <v>63</v>
      </c>
      <c r="R12" s="48">
        <v>64.7</v>
      </c>
      <c r="S12" s="48">
        <v>61.9</v>
      </c>
      <c r="T12" s="48">
        <v>60.8</v>
      </c>
      <c r="U12" s="48">
        <v>61.1</v>
      </c>
      <c r="V12" s="48">
        <v>65.7</v>
      </c>
      <c r="W12" s="48">
        <v>62.3</v>
      </c>
      <c r="X12" s="48">
        <v>67.5</v>
      </c>
      <c r="Y12" s="48">
        <v>64.099999999999994</v>
      </c>
      <c r="Z12" s="48">
        <v>64.099999999999994</v>
      </c>
      <c r="AA12" s="48">
        <v>62.5</v>
      </c>
      <c r="AB12" s="48">
        <v>60.4</v>
      </c>
      <c r="AC12" s="48">
        <v>60.4</v>
      </c>
      <c r="AD12" s="48">
        <v>60.4</v>
      </c>
      <c r="AE12" s="48">
        <v>60.4</v>
      </c>
      <c r="AF12" s="48">
        <v>60.4</v>
      </c>
      <c r="AG12" s="51">
        <v>60</v>
      </c>
      <c r="AH12" s="52">
        <f>MAX(B12:AF12)</f>
        <v>67.5</v>
      </c>
      <c r="AI12" s="53">
        <f>MIN(B12:AF12)</f>
        <v>60.4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25">
      <c r="A14" s="233" t="s">
        <v>20</v>
      </c>
      <c r="B14" s="49">
        <v>45.4</v>
      </c>
      <c r="C14" s="49">
        <v>45.6</v>
      </c>
      <c r="D14" s="49">
        <v>45.5</v>
      </c>
      <c r="E14" s="49">
        <v>45.5</v>
      </c>
      <c r="F14" s="49">
        <v>45.5</v>
      </c>
      <c r="G14" s="49">
        <v>45.5</v>
      </c>
      <c r="H14" s="49">
        <v>45.5</v>
      </c>
      <c r="I14" s="49">
        <v>45.5</v>
      </c>
      <c r="J14" s="49">
        <v>45.5</v>
      </c>
      <c r="K14" s="49">
        <v>45.5</v>
      </c>
      <c r="L14" s="49">
        <v>45.7</v>
      </c>
      <c r="M14" s="49">
        <v>45.7</v>
      </c>
      <c r="N14" s="49">
        <v>45.2</v>
      </c>
      <c r="O14" s="49">
        <v>45.6</v>
      </c>
      <c r="P14" s="49">
        <v>45.9</v>
      </c>
      <c r="Q14" s="49">
        <v>45.8</v>
      </c>
      <c r="R14" s="49">
        <v>45.7</v>
      </c>
      <c r="S14" s="49">
        <v>46.1</v>
      </c>
      <c r="T14" s="49">
        <v>45.9</v>
      </c>
      <c r="U14" s="49">
        <v>45.6</v>
      </c>
      <c r="V14" s="49">
        <v>44.8</v>
      </c>
      <c r="W14" s="49">
        <v>46.8</v>
      </c>
      <c r="X14" s="49">
        <v>45.9</v>
      </c>
      <c r="Y14" s="49">
        <v>45.2</v>
      </c>
      <c r="Z14" s="49">
        <v>47</v>
      </c>
      <c r="AA14" s="56">
        <v>45.8</v>
      </c>
      <c r="AB14" s="56">
        <v>46.1</v>
      </c>
      <c r="AC14" s="56">
        <v>46.1</v>
      </c>
      <c r="AD14" s="56">
        <v>46.1</v>
      </c>
      <c r="AE14" s="56">
        <v>46.1</v>
      </c>
      <c r="AF14" s="56">
        <v>46.1</v>
      </c>
      <c r="AG14" s="59">
        <v>45</v>
      </c>
      <c r="AH14" s="52">
        <f t="shared" si="2"/>
        <v>47</v>
      </c>
      <c r="AI14" s="53">
        <f t="shared" si="3"/>
        <v>44.8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25">
      <c r="A15" s="233" t="s">
        <v>201</v>
      </c>
      <c r="B15" s="49">
        <v>28</v>
      </c>
      <c r="C15" s="49">
        <v>28</v>
      </c>
      <c r="D15" s="49">
        <v>28</v>
      </c>
      <c r="E15" s="49">
        <v>28</v>
      </c>
      <c r="F15" s="49">
        <v>27</v>
      </c>
      <c r="G15" s="49">
        <v>27</v>
      </c>
      <c r="H15" s="49">
        <v>27</v>
      </c>
      <c r="I15" s="49">
        <v>27</v>
      </c>
      <c r="J15" s="49">
        <v>27</v>
      </c>
      <c r="K15" s="49">
        <v>27</v>
      </c>
      <c r="L15" s="49">
        <v>28</v>
      </c>
      <c r="M15" s="49">
        <v>28</v>
      </c>
      <c r="N15" s="49">
        <v>28</v>
      </c>
      <c r="O15" s="49">
        <v>28</v>
      </c>
      <c r="P15" s="49">
        <v>28</v>
      </c>
      <c r="Q15" s="49">
        <v>28</v>
      </c>
      <c r="R15" s="49">
        <v>28</v>
      </c>
      <c r="S15" s="49">
        <v>28</v>
      </c>
      <c r="T15" s="49">
        <v>28</v>
      </c>
      <c r="U15" s="49">
        <v>28</v>
      </c>
      <c r="V15" s="49">
        <v>28</v>
      </c>
      <c r="W15" s="49">
        <v>28</v>
      </c>
      <c r="X15" s="49">
        <v>28</v>
      </c>
      <c r="Y15" s="49">
        <v>28</v>
      </c>
      <c r="Z15" s="49">
        <v>28</v>
      </c>
      <c r="AA15" s="56">
        <v>28</v>
      </c>
      <c r="AB15" s="56">
        <v>28</v>
      </c>
      <c r="AC15" s="56">
        <v>28</v>
      </c>
      <c r="AD15" s="56">
        <v>28</v>
      </c>
      <c r="AE15" s="56">
        <v>28</v>
      </c>
      <c r="AF15" s="56">
        <v>28</v>
      </c>
      <c r="AG15" s="59">
        <v>45</v>
      </c>
      <c r="AH15" s="52">
        <f t="shared" si="2"/>
        <v>28</v>
      </c>
      <c r="AI15" s="53">
        <f t="shared" si="3"/>
        <v>27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x14ac:dyDescent="0.25">
      <c r="A16" s="233" t="s">
        <v>21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0</v>
      </c>
      <c r="I16" s="56">
        <v>12.5</v>
      </c>
      <c r="J16" s="56">
        <v>25</v>
      </c>
      <c r="K16" s="56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49">
        <v>25</v>
      </c>
      <c r="S16" s="49">
        <v>25</v>
      </c>
      <c r="T16" s="49">
        <v>25</v>
      </c>
      <c r="U16" s="49">
        <v>25</v>
      </c>
      <c r="V16" s="49">
        <v>25</v>
      </c>
      <c r="W16" s="49">
        <v>25</v>
      </c>
      <c r="X16" s="49">
        <v>25</v>
      </c>
      <c r="Y16" s="49">
        <v>25</v>
      </c>
      <c r="Z16" s="49">
        <v>25</v>
      </c>
      <c r="AA16" s="56">
        <v>25</v>
      </c>
      <c r="AB16" s="56">
        <v>25</v>
      </c>
      <c r="AC16" s="56">
        <v>25</v>
      </c>
      <c r="AD16" s="56">
        <v>25</v>
      </c>
      <c r="AE16" s="56">
        <v>25</v>
      </c>
      <c r="AF16" s="56">
        <v>25</v>
      </c>
      <c r="AG16" s="59">
        <v>25</v>
      </c>
      <c r="AH16" s="52">
        <f t="shared" si="2"/>
        <v>25</v>
      </c>
      <c r="AI16" s="53">
        <f t="shared" si="3"/>
        <v>0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x14ac:dyDescent="0.25">
      <c r="A17" s="233" t="s">
        <v>22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x14ac:dyDescent="0.25">
      <c r="A18" s="233" t="s">
        <v>250</v>
      </c>
      <c r="B18" s="49">
        <v>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x14ac:dyDescent="0.25">
      <c r="A19" s="233" t="s">
        <v>23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49">
        <v>6.2</v>
      </c>
      <c r="X19" s="49">
        <v>6.2</v>
      </c>
      <c r="Y19" s="49">
        <v>6.2</v>
      </c>
      <c r="Z19" s="49">
        <v>6.2</v>
      </c>
      <c r="AA19" s="49">
        <v>6.2</v>
      </c>
      <c r="AB19" s="49">
        <v>6.2</v>
      </c>
      <c r="AC19" s="49">
        <v>6.2</v>
      </c>
      <c r="AD19" s="49">
        <v>6.2</v>
      </c>
      <c r="AE19" s="49">
        <v>6.2</v>
      </c>
      <c r="AF19" s="49">
        <v>6.2</v>
      </c>
      <c r="AG19" s="59">
        <v>23.5</v>
      </c>
      <c r="AH19" s="52">
        <f t="shared" si="2"/>
        <v>6.2</v>
      </c>
      <c r="AI19" s="53">
        <f t="shared" si="3"/>
        <v>6.2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x14ac:dyDescent="0.25">
      <c r="A20" s="233" t="s">
        <v>251</v>
      </c>
      <c r="B20" s="49">
        <v>0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234">
        <v>22.2</v>
      </c>
      <c r="AH20" s="52">
        <f t="shared" si="2"/>
        <v>0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25">
      <c r="A21" s="233" t="s">
        <v>24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49">
        <v>22</v>
      </c>
      <c r="S21" s="49">
        <v>22</v>
      </c>
      <c r="T21" s="49">
        <v>22</v>
      </c>
      <c r="U21" s="49">
        <v>22</v>
      </c>
      <c r="V21" s="49">
        <v>22</v>
      </c>
      <c r="W21" s="49">
        <v>22</v>
      </c>
      <c r="X21" s="49">
        <v>22</v>
      </c>
      <c r="Y21" s="49">
        <v>22</v>
      </c>
      <c r="Z21" s="49">
        <v>22</v>
      </c>
      <c r="AA21" s="49">
        <v>22</v>
      </c>
      <c r="AB21" s="49">
        <v>22</v>
      </c>
      <c r="AC21" s="49">
        <v>22</v>
      </c>
      <c r="AD21" s="49">
        <v>22</v>
      </c>
      <c r="AE21" s="49">
        <v>22</v>
      </c>
      <c r="AF21" s="49">
        <v>22</v>
      </c>
      <c r="AG21" s="59">
        <v>22.1</v>
      </c>
      <c r="AH21" s="52">
        <f t="shared" si="2"/>
        <v>22</v>
      </c>
      <c r="AI21" s="53">
        <f t="shared" si="3"/>
        <v>22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x14ac:dyDescent="0.25">
      <c r="A22" s="233" t="s">
        <v>25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9">
        <v>22.1</v>
      </c>
      <c r="AH22" s="52">
        <f t="shared" si="2"/>
        <v>22</v>
      </c>
      <c r="AI22" s="53">
        <f t="shared" si="3"/>
        <v>22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x14ac:dyDescent="0.25">
      <c r="A23" s="233" t="s">
        <v>26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9">
        <v>22</v>
      </c>
      <c r="AH23" s="52">
        <f t="shared" si="2"/>
        <v>22</v>
      </c>
      <c r="AI23" s="53">
        <f t="shared" si="3"/>
        <v>22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x14ac:dyDescent="0.25">
      <c r="A24" s="233" t="s">
        <v>27</v>
      </c>
      <c r="B24" s="56">
        <v>22</v>
      </c>
      <c r="C24" s="56">
        <v>22</v>
      </c>
      <c r="D24" s="56">
        <v>22</v>
      </c>
      <c r="E24" s="56">
        <v>22</v>
      </c>
      <c r="F24" s="56">
        <v>22</v>
      </c>
      <c r="G24" s="56">
        <v>22</v>
      </c>
      <c r="H24" s="56">
        <v>14</v>
      </c>
      <c r="I24" s="56">
        <v>22</v>
      </c>
      <c r="J24" s="56">
        <v>22</v>
      </c>
      <c r="K24" s="56">
        <v>22</v>
      </c>
      <c r="L24" s="56">
        <v>22</v>
      </c>
      <c r="M24" s="56">
        <v>22</v>
      </c>
      <c r="N24" s="56">
        <v>22</v>
      </c>
      <c r="O24" s="56">
        <v>22</v>
      </c>
      <c r="P24" s="56">
        <v>22</v>
      </c>
      <c r="Q24" s="56">
        <v>22</v>
      </c>
      <c r="R24" s="56">
        <v>22</v>
      </c>
      <c r="S24" s="56">
        <v>22</v>
      </c>
      <c r="T24" s="56">
        <v>22</v>
      </c>
      <c r="U24" s="56">
        <v>22</v>
      </c>
      <c r="V24" s="56">
        <v>22</v>
      </c>
      <c r="W24" s="56">
        <v>22</v>
      </c>
      <c r="X24" s="56">
        <v>22</v>
      </c>
      <c r="Y24" s="56">
        <v>22</v>
      </c>
      <c r="Z24" s="56">
        <v>22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9">
        <v>22</v>
      </c>
      <c r="AH24" s="52">
        <f t="shared" si="2"/>
        <v>22</v>
      </c>
      <c r="AI24" s="53">
        <f t="shared" si="3"/>
        <v>14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x14ac:dyDescent="0.25">
      <c r="A25" s="233" t="s">
        <v>28</v>
      </c>
      <c r="B25" s="49">
        <v>14</v>
      </c>
      <c r="C25" s="49">
        <v>14</v>
      </c>
      <c r="D25" s="49">
        <v>14</v>
      </c>
      <c r="E25" s="49">
        <v>14</v>
      </c>
      <c r="F25" s="49">
        <v>14</v>
      </c>
      <c r="G25" s="49">
        <v>14</v>
      </c>
      <c r="H25" s="49">
        <v>14</v>
      </c>
      <c r="I25" s="49">
        <v>14</v>
      </c>
      <c r="J25" s="49">
        <v>14</v>
      </c>
      <c r="K25" s="49">
        <v>14</v>
      </c>
      <c r="L25" s="49">
        <v>14</v>
      </c>
      <c r="M25" s="49">
        <v>14</v>
      </c>
      <c r="N25" s="49">
        <v>14</v>
      </c>
      <c r="O25" s="49">
        <v>14</v>
      </c>
      <c r="P25" s="49">
        <v>14</v>
      </c>
      <c r="Q25" s="49">
        <v>14</v>
      </c>
      <c r="R25" s="49">
        <v>14</v>
      </c>
      <c r="S25" s="49">
        <v>14</v>
      </c>
      <c r="T25" s="49">
        <v>14</v>
      </c>
      <c r="U25" s="49">
        <v>14</v>
      </c>
      <c r="V25" s="49">
        <v>14</v>
      </c>
      <c r="W25" s="49">
        <v>14</v>
      </c>
      <c r="X25" s="49">
        <v>14</v>
      </c>
      <c r="Y25" s="49">
        <v>14</v>
      </c>
      <c r="Z25" s="49">
        <v>14</v>
      </c>
      <c r="AA25" s="49">
        <v>14</v>
      </c>
      <c r="AB25" s="49">
        <v>14</v>
      </c>
      <c r="AC25" s="49">
        <v>14</v>
      </c>
      <c r="AD25" s="49">
        <v>14</v>
      </c>
      <c r="AE25" s="49">
        <v>14</v>
      </c>
      <c r="AF25" s="49">
        <v>14</v>
      </c>
      <c r="AG25" s="59">
        <v>14.9</v>
      </c>
      <c r="AH25" s="52">
        <f t="shared" si="2"/>
        <v>14</v>
      </c>
      <c r="AI25" s="53">
        <f t="shared" si="3"/>
        <v>14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x14ac:dyDescent="0.25">
      <c r="A26" s="233" t="s">
        <v>29</v>
      </c>
      <c r="B26" s="56">
        <v>9</v>
      </c>
      <c r="C26" s="56">
        <v>9</v>
      </c>
      <c r="D26" s="56">
        <v>9</v>
      </c>
      <c r="E26" s="56">
        <v>9</v>
      </c>
      <c r="F26" s="56">
        <v>9</v>
      </c>
      <c r="G26" s="56">
        <v>9</v>
      </c>
      <c r="H26" s="56">
        <v>9</v>
      </c>
      <c r="I26" s="56">
        <v>9</v>
      </c>
      <c r="J26" s="56">
        <v>9</v>
      </c>
      <c r="K26" s="56">
        <v>9</v>
      </c>
      <c r="L26" s="56">
        <v>9</v>
      </c>
      <c r="M26" s="56">
        <v>9</v>
      </c>
      <c r="N26" s="56">
        <v>9</v>
      </c>
      <c r="O26" s="56">
        <v>9</v>
      </c>
      <c r="P26" s="56">
        <v>9</v>
      </c>
      <c r="Q26" s="56">
        <v>9</v>
      </c>
      <c r="R26" s="56">
        <v>9</v>
      </c>
      <c r="S26" s="49">
        <v>9</v>
      </c>
      <c r="T26" s="49">
        <v>9</v>
      </c>
      <c r="U26" s="49">
        <v>9</v>
      </c>
      <c r="V26" s="49">
        <v>9</v>
      </c>
      <c r="W26" s="49">
        <v>9</v>
      </c>
      <c r="X26" s="49">
        <v>9</v>
      </c>
      <c r="Y26" s="49">
        <v>9</v>
      </c>
      <c r="Z26" s="49">
        <v>9</v>
      </c>
      <c r="AA26" s="49">
        <v>9</v>
      </c>
      <c r="AB26" s="49">
        <v>9</v>
      </c>
      <c r="AC26" s="49">
        <v>9</v>
      </c>
      <c r="AD26" s="49">
        <v>9</v>
      </c>
      <c r="AE26" s="49">
        <v>9</v>
      </c>
      <c r="AF26" s="49">
        <v>9</v>
      </c>
      <c r="AG26" s="59">
        <v>13.6</v>
      </c>
      <c r="AH26" s="52">
        <f t="shared" si="2"/>
        <v>9</v>
      </c>
      <c r="AI26" s="53">
        <f t="shared" si="3"/>
        <v>9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x14ac:dyDescent="0.25">
      <c r="A27" s="233" t="s">
        <v>30</v>
      </c>
      <c r="B27" s="56">
        <v>0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x14ac:dyDescent="0.25">
      <c r="A28" s="233" t="s">
        <v>31</v>
      </c>
      <c r="B28" s="49">
        <v>0</v>
      </c>
      <c r="C28" s="49">
        <v>0</v>
      </c>
      <c r="D28" s="49">
        <v>0</v>
      </c>
      <c r="E28" s="49">
        <v>0</v>
      </c>
      <c r="F28" s="49">
        <v>8</v>
      </c>
      <c r="G28" s="49">
        <v>8</v>
      </c>
      <c r="H28" s="49">
        <v>8</v>
      </c>
      <c r="I28" s="49">
        <v>8</v>
      </c>
      <c r="J28" s="49">
        <v>8</v>
      </c>
      <c r="K28" s="49">
        <v>8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59">
        <v>12</v>
      </c>
      <c r="AH28" s="52">
        <f t="shared" si="2"/>
        <v>8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x14ac:dyDescent="0.25">
      <c r="A29" s="233" t="s">
        <v>32</v>
      </c>
      <c r="B29" s="56">
        <v>12</v>
      </c>
      <c r="C29" s="56">
        <v>12</v>
      </c>
      <c r="D29" s="56">
        <v>12</v>
      </c>
      <c r="E29" s="56">
        <v>12</v>
      </c>
      <c r="F29" s="56">
        <v>12</v>
      </c>
      <c r="G29" s="56">
        <v>12</v>
      </c>
      <c r="H29" s="56">
        <v>12</v>
      </c>
      <c r="I29" s="56">
        <v>12</v>
      </c>
      <c r="J29" s="56">
        <v>12</v>
      </c>
      <c r="K29" s="56">
        <v>12</v>
      </c>
      <c r="L29" s="56">
        <v>12</v>
      </c>
      <c r="M29" s="56">
        <v>12</v>
      </c>
      <c r="N29" s="56">
        <v>12</v>
      </c>
      <c r="O29" s="56">
        <v>12</v>
      </c>
      <c r="P29" s="56">
        <v>12</v>
      </c>
      <c r="Q29" s="56">
        <v>12</v>
      </c>
      <c r="R29" s="56">
        <v>12</v>
      </c>
      <c r="S29" s="49">
        <v>12</v>
      </c>
      <c r="T29" s="49">
        <v>12</v>
      </c>
      <c r="U29" s="49">
        <v>12</v>
      </c>
      <c r="V29" s="49">
        <v>12</v>
      </c>
      <c r="W29" s="49">
        <v>12</v>
      </c>
      <c r="X29" s="49">
        <v>12</v>
      </c>
      <c r="Y29" s="49">
        <v>12</v>
      </c>
      <c r="Z29" s="49">
        <v>12</v>
      </c>
      <c r="AA29" s="49">
        <v>12</v>
      </c>
      <c r="AB29" s="49">
        <v>12</v>
      </c>
      <c r="AC29" s="49">
        <v>12</v>
      </c>
      <c r="AD29" s="49">
        <v>12</v>
      </c>
      <c r="AE29" s="49">
        <v>12</v>
      </c>
      <c r="AF29" s="49">
        <v>12</v>
      </c>
      <c r="AG29" s="59">
        <v>12</v>
      </c>
      <c r="AH29" s="52">
        <f>MAX(B29:AF29)</f>
        <v>12</v>
      </c>
      <c r="AI29" s="53">
        <f>MIN(B29:AF29)</f>
        <v>12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x14ac:dyDescent="0.25">
      <c r="A30" s="233" t="s">
        <v>33</v>
      </c>
      <c r="B30" s="56">
        <v>0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x14ac:dyDescent="0.25">
      <c r="A31" s="233" t="s">
        <v>34</v>
      </c>
      <c r="B31" s="49">
        <v>9</v>
      </c>
      <c r="C31" s="49">
        <v>9</v>
      </c>
      <c r="D31" s="49">
        <v>9</v>
      </c>
      <c r="E31" s="49">
        <v>9</v>
      </c>
      <c r="F31" s="49">
        <v>9</v>
      </c>
      <c r="G31" s="49">
        <v>9</v>
      </c>
      <c r="H31" s="49">
        <v>9</v>
      </c>
      <c r="I31" s="49">
        <v>9</v>
      </c>
      <c r="J31" s="49">
        <v>9</v>
      </c>
      <c r="K31" s="49">
        <v>9</v>
      </c>
      <c r="L31" s="49">
        <v>9</v>
      </c>
      <c r="M31" s="49">
        <v>9</v>
      </c>
      <c r="N31" s="49">
        <v>9</v>
      </c>
      <c r="O31" s="49">
        <v>9</v>
      </c>
      <c r="P31" s="49">
        <v>9</v>
      </c>
      <c r="Q31" s="49">
        <v>9</v>
      </c>
      <c r="R31" s="49">
        <v>9</v>
      </c>
      <c r="S31" s="49">
        <v>9</v>
      </c>
      <c r="T31" s="49">
        <v>9</v>
      </c>
      <c r="U31" s="49">
        <v>9</v>
      </c>
      <c r="V31" s="49">
        <v>9</v>
      </c>
      <c r="W31" s="49">
        <v>9</v>
      </c>
      <c r="X31" s="49">
        <v>9</v>
      </c>
      <c r="Y31" s="49">
        <v>9</v>
      </c>
      <c r="Z31" s="49">
        <v>9</v>
      </c>
      <c r="AA31" s="49">
        <v>9</v>
      </c>
      <c r="AB31" s="49">
        <v>9.5</v>
      </c>
      <c r="AC31" s="49">
        <v>9.5</v>
      </c>
      <c r="AD31" s="49">
        <v>9.5</v>
      </c>
      <c r="AE31" s="49">
        <v>9.5</v>
      </c>
      <c r="AF31" s="49">
        <v>9.5</v>
      </c>
      <c r="AG31" s="59">
        <v>10</v>
      </c>
      <c r="AH31" s="52">
        <f t="shared" si="2"/>
        <v>9.5</v>
      </c>
      <c r="AI31" s="53">
        <f t="shared" si="3"/>
        <v>9</v>
      </c>
      <c r="AK31" s="54"/>
    </row>
    <row r="32" spans="1:88" x14ac:dyDescent="0.25">
      <c r="A32" s="58" t="s">
        <v>252</v>
      </c>
      <c r="B32" s="49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ht="15.75" thickBot="1" x14ac:dyDescent="0.3">
      <c r="A34" s="238" t="s">
        <v>36</v>
      </c>
      <c r="B34" s="56">
        <v>165.4</v>
      </c>
      <c r="C34" s="56">
        <v>156</v>
      </c>
      <c r="D34" s="56">
        <v>156</v>
      </c>
      <c r="E34" s="56">
        <v>143.69999999999999</v>
      </c>
      <c r="F34" s="56">
        <v>155.80000000000001</v>
      </c>
      <c r="G34" s="56">
        <v>156.1</v>
      </c>
      <c r="H34" s="56">
        <v>105</v>
      </c>
      <c r="I34" s="56">
        <v>144.5</v>
      </c>
      <c r="J34" s="56">
        <v>150</v>
      </c>
      <c r="K34" s="56">
        <v>152</v>
      </c>
      <c r="L34" s="67">
        <v>154.1</v>
      </c>
      <c r="M34" s="67">
        <v>151.1</v>
      </c>
      <c r="N34" s="67">
        <v>151.19999999999999</v>
      </c>
      <c r="O34" s="67">
        <v>144</v>
      </c>
      <c r="P34" s="67">
        <v>145</v>
      </c>
      <c r="Q34" s="67">
        <v>154.5</v>
      </c>
      <c r="R34" s="67">
        <v>157.69999999999999</v>
      </c>
      <c r="S34" s="67">
        <v>157.9</v>
      </c>
      <c r="T34" s="67">
        <v>165.5</v>
      </c>
      <c r="U34" s="67">
        <v>167.4</v>
      </c>
      <c r="V34" s="67">
        <v>167</v>
      </c>
      <c r="W34" s="67">
        <v>166.9</v>
      </c>
      <c r="X34" s="67">
        <v>167</v>
      </c>
      <c r="Y34" s="67">
        <v>165.1</v>
      </c>
      <c r="Z34" s="67">
        <v>163</v>
      </c>
      <c r="AA34" s="67">
        <v>163.1</v>
      </c>
      <c r="AB34" s="67">
        <v>164.4</v>
      </c>
      <c r="AC34" s="67">
        <v>165</v>
      </c>
      <c r="AD34" s="67">
        <v>165.3</v>
      </c>
      <c r="AE34" s="56">
        <v>167.8</v>
      </c>
      <c r="AF34" s="56">
        <v>167.6</v>
      </c>
      <c r="AG34" s="59">
        <v>240</v>
      </c>
      <c r="AH34" s="52">
        <f t="shared" si="2"/>
        <v>167.8</v>
      </c>
      <c r="AI34" s="53">
        <f t="shared" si="3"/>
        <v>105</v>
      </c>
      <c r="AK34" s="54"/>
    </row>
    <row r="35" spans="1:41" ht="15.75" thickBot="1" x14ac:dyDescent="0.3">
      <c r="A35" s="239" t="s">
        <v>37</v>
      </c>
      <c r="B35" s="69">
        <f t="shared" ref="B35" si="4">SUM(B11:B33)</f>
        <v>497.7</v>
      </c>
      <c r="C35" s="69">
        <f t="shared" ref="C35:AF35" si="5">SUM(C11:C33)</f>
        <v>498.4</v>
      </c>
      <c r="D35" s="69">
        <f t="shared" si="5"/>
        <v>497.9</v>
      </c>
      <c r="E35" s="69">
        <f t="shared" si="5"/>
        <v>497.9</v>
      </c>
      <c r="F35" s="69">
        <f t="shared" si="5"/>
        <v>504.9</v>
      </c>
      <c r="G35" s="69">
        <f t="shared" si="5"/>
        <v>504.9</v>
      </c>
      <c r="H35" s="69">
        <f t="shared" si="5"/>
        <v>471.9</v>
      </c>
      <c r="I35" s="69">
        <f t="shared" si="5"/>
        <v>492.4</v>
      </c>
      <c r="J35" s="69">
        <f t="shared" si="5"/>
        <v>504.9</v>
      </c>
      <c r="K35" s="69">
        <f t="shared" si="5"/>
        <v>504.9</v>
      </c>
      <c r="L35" s="69">
        <f t="shared" si="5"/>
        <v>498.1</v>
      </c>
      <c r="M35" s="69">
        <f t="shared" si="5"/>
        <v>498.1</v>
      </c>
      <c r="N35" s="69">
        <f t="shared" si="5"/>
        <v>497.9</v>
      </c>
      <c r="O35" s="69">
        <f t="shared" si="5"/>
        <v>572.9</v>
      </c>
      <c r="P35" s="69">
        <f t="shared" si="5"/>
        <v>574.1</v>
      </c>
      <c r="Q35" s="69">
        <f t="shared" si="5"/>
        <v>575.20000000000005</v>
      </c>
      <c r="R35" s="69">
        <f t="shared" si="5"/>
        <v>576.79999999999995</v>
      </c>
      <c r="S35" s="69">
        <f t="shared" si="5"/>
        <v>574.29999999999995</v>
      </c>
      <c r="T35" s="69">
        <f t="shared" si="5"/>
        <v>573.1</v>
      </c>
      <c r="U35" s="69">
        <f t="shared" si="5"/>
        <v>573.1</v>
      </c>
      <c r="V35" s="69">
        <f t="shared" si="5"/>
        <v>576.9</v>
      </c>
      <c r="W35" s="69">
        <f t="shared" si="5"/>
        <v>575.5</v>
      </c>
      <c r="X35" s="69">
        <f t="shared" si="5"/>
        <v>579.79999999999995</v>
      </c>
      <c r="Y35" s="69">
        <f t="shared" si="5"/>
        <v>575.70000000000005</v>
      </c>
      <c r="Z35" s="69">
        <f t="shared" si="5"/>
        <v>577.5</v>
      </c>
      <c r="AA35" s="69">
        <f t="shared" si="5"/>
        <v>574.70000000000005</v>
      </c>
      <c r="AB35" s="69">
        <f t="shared" si="5"/>
        <v>573.4</v>
      </c>
      <c r="AC35" s="69">
        <f t="shared" si="5"/>
        <v>535.20000000000005</v>
      </c>
      <c r="AD35" s="69">
        <f t="shared" si="5"/>
        <v>498.2</v>
      </c>
      <c r="AE35" s="69">
        <f t="shared" si="5"/>
        <v>498.2</v>
      </c>
      <c r="AF35" s="69">
        <f t="shared" si="5"/>
        <v>498.2</v>
      </c>
      <c r="AG35" s="59">
        <f>SUM(AG11:AG34)</f>
        <v>1287.4000000000001</v>
      </c>
      <c r="AH35" s="52">
        <f t="shared" si="2"/>
        <v>579.79999999999995</v>
      </c>
      <c r="AI35" s="53">
        <f t="shared" si="3"/>
        <v>471.9</v>
      </c>
      <c r="AK35" s="54"/>
    </row>
    <row r="36" spans="1:41" x14ac:dyDescent="0.25">
      <c r="A36" s="55" t="s">
        <v>38</v>
      </c>
      <c r="B36" s="48">
        <v>135.4</v>
      </c>
      <c r="C36" s="48">
        <v>135.80000000000001</v>
      </c>
      <c r="D36" s="56">
        <v>136.4</v>
      </c>
      <c r="E36" s="56">
        <v>136.4</v>
      </c>
      <c r="F36" s="56">
        <v>136.4</v>
      </c>
      <c r="G36" s="56">
        <v>136.4</v>
      </c>
      <c r="H36" s="56">
        <v>136.4</v>
      </c>
      <c r="I36" s="56">
        <v>136.4</v>
      </c>
      <c r="J36" s="56">
        <v>136.4</v>
      </c>
      <c r="K36" s="56">
        <v>136.4</v>
      </c>
      <c r="L36" s="49">
        <v>134.1</v>
      </c>
      <c r="M36" s="49">
        <v>133.30000000000001</v>
      </c>
      <c r="N36" s="49">
        <v>134.19999999999999</v>
      </c>
      <c r="O36" s="49">
        <v>134.5</v>
      </c>
      <c r="P36" s="49">
        <v>134.6</v>
      </c>
      <c r="Q36" s="49">
        <v>132.9</v>
      </c>
      <c r="R36" s="49">
        <v>133.5</v>
      </c>
      <c r="S36" s="49">
        <v>132.9</v>
      </c>
      <c r="T36" s="49">
        <v>131.9</v>
      </c>
      <c r="U36" s="49">
        <v>133.80000000000001</v>
      </c>
      <c r="V36" s="49">
        <v>134.1</v>
      </c>
      <c r="W36" s="49">
        <v>134.4</v>
      </c>
      <c r="X36" s="49">
        <v>133.80000000000001</v>
      </c>
      <c r="Y36" s="49">
        <v>135</v>
      </c>
      <c r="Z36" s="49">
        <v>135.19999999999999</v>
      </c>
      <c r="AA36" s="48">
        <v>134.80000000000001</v>
      </c>
      <c r="AB36" s="48">
        <v>136.69999999999999</v>
      </c>
      <c r="AC36" s="48">
        <v>136.69999999999999</v>
      </c>
      <c r="AD36" s="48">
        <v>136.69999999999999</v>
      </c>
      <c r="AE36" s="48">
        <v>136.69999999999999</v>
      </c>
      <c r="AF36" s="48">
        <v>136.69999999999999</v>
      </c>
      <c r="AG36" s="57">
        <v>144</v>
      </c>
      <c r="AH36" s="52">
        <f t="shared" si="2"/>
        <v>136.69999999999999</v>
      </c>
      <c r="AI36" s="53">
        <f t="shared" si="3"/>
        <v>131.9</v>
      </c>
      <c r="AK36" s="54"/>
    </row>
    <row r="37" spans="1:41" x14ac:dyDescent="0.25">
      <c r="A37" s="58" t="s">
        <v>39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40</v>
      </c>
      <c r="B38" s="56">
        <v>58.3</v>
      </c>
      <c r="C38" s="56">
        <v>58.2</v>
      </c>
      <c r="D38" s="56">
        <v>58.2</v>
      </c>
      <c r="E38" s="56">
        <v>58.2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70">
        <v>0</v>
      </c>
      <c r="M38" s="70">
        <v>0</v>
      </c>
      <c r="N38" s="70">
        <v>57.1</v>
      </c>
      <c r="O38" s="70">
        <v>56.9</v>
      </c>
      <c r="P38" s="70">
        <v>58.2</v>
      </c>
      <c r="Q38" s="70">
        <v>58.2</v>
      </c>
      <c r="R38" s="70">
        <v>58.3</v>
      </c>
      <c r="S38" s="70">
        <v>58.2</v>
      </c>
      <c r="T38" s="70">
        <v>58.3</v>
      </c>
      <c r="U38" s="70">
        <v>58</v>
      </c>
      <c r="V38" s="70">
        <v>58.3</v>
      </c>
      <c r="W38" s="70">
        <v>58.2</v>
      </c>
      <c r="X38" s="70">
        <v>58.2</v>
      </c>
      <c r="Y38" s="70">
        <v>58.3</v>
      </c>
      <c r="Z38" s="70">
        <v>58.4</v>
      </c>
      <c r="AA38" s="56">
        <v>58.3</v>
      </c>
      <c r="AB38" s="56">
        <v>58.5</v>
      </c>
      <c r="AC38" s="56">
        <v>58.5</v>
      </c>
      <c r="AD38" s="56">
        <v>58.5</v>
      </c>
      <c r="AE38" s="56">
        <v>58.5</v>
      </c>
      <c r="AF38" s="56">
        <v>58.5</v>
      </c>
      <c r="AG38" s="59">
        <v>69</v>
      </c>
      <c r="AH38" s="52">
        <f t="shared" si="2"/>
        <v>58.5</v>
      </c>
      <c r="AI38" s="53">
        <f t="shared" si="3"/>
        <v>0</v>
      </c>
      <c r="AK38" s="54"/>
    </row>
    <row r="39" spans="1:41" x14ac:dyDescent="0.25">
      <c r="A39" s="58" t="s">
        <v>41</v>
      </c>
      <c r="B39" s="56">
        <v>29.2</v>
      </c>
      <c r="C39" s="56">
        <v>29.2</v>
      </c>
      <c r="D39" s="56">
        <v>29.2</v>
      </c>
      <c r="E39" s="56">
        <v>29.2</v>
      </c>
      <c r="F39" s="56">
        <v>29.2</v>
      </c>
      <c r="G39" s="56">
        <v>29.2</v>
      </c>
      <c r="H39" s="56">
        <v>29.2</v>
      </c>
      <c r="I39" s="56">
        <v>29.2</v>
      </c>
      <c r="J39" s="56">
        <v>29.2</v>
      </c>
      <c r="K39" s="56">
        <v>29.2</v>
      </c>
      <c r="L39" s="70">
        <v>29.3</v>
      </c>
      <c r="M39" s="70">
        <v>29.6</v>
      </c>
      <c r="N39" s="70">
        <v>29.2</v>
      </c>
      <c r="O39" s="70">
        <v>29.2</v>
      </c>
      <c r="P39" s="70">
        <v>29.2</v>
      </c>
      <c r="Q39" s="70">
        <v>29.2</v>
      </c>
      <c r="R39" s="70">
        <v>29.5</v>
      </c>
      <c r="S39" s="70">
        <v>58.4</v>
      </c>
      <c r="T39" s="70">
        <v>58.7</v>
      </c>
      <c r="U39" s="70">
        <v>58.7</v>
      </c>
      <c r="V39" s="70">
        <v>58.9</v>
      </c>
      <c r="W39" s="70">
        <v>58.9</v>
      </c>
      <c r="X39" s="70">
        <v>58.9</v>
      </c>
      <c r="Y39" s="70">
        <v>58.7</v>
      </c>
      <c r="Z39" s="70">
        <v>58.7</v>
      </c>
      <c r="AA39" s="56">
        <v>58.4</v>
      </c>
      <c r="AB39" s="56">
        <v>58.4</v>
      </c>
      <c r="AC39" s="56">
        <v>58.4</v>
      </c>
      <c r="AD39" s="56">
        <v>58.4</v>
      </c>
      <c r="AE39" s="56">
        <v>58.4</v>
      </c>
      <c r="AF39" s="56">
        <v>58.4</v>
      </c>
      <c r="AG39" s="59">
        <v>60</v>
      </c>
      <c r="AH39" s="52">
        <f t="shared" si="2"/>
        <v>58.9</v>
      </c>
      <c r="AI39" s="53">
        <f t="shared" si="3"/>
        <v>29.2</v>
      </c>
      <c r="AK39" s="54"/>
    </row>
    <row r="40" spans="1:41" x14ac:dyDescent="0.25">
      <c r="A40" s="58" t="s">
        <v>42</v>
      </c>
      <c r="B40" s="56">
        <v>29</v>
      </c>
      <c r="C40" s="56">
        <v>29</v>
      </c>
      <c r="D40" s="56">
        <v>29</v>
      </c>
      <c r="E40" s="56">
        <v>29</v>
      </c>
      <c r="F40" s="56">
        <v>29</v>
      </c>
      <c r="G40" s="56">
        <v>29</v>
      </c>
      <c r="H40" s="56">
        <v>29</v>
      </c>
      <c r="I40" s="56">
        <v>29</v>
      </c>
      <c r="J40" s="56">
        <v>29</v>
      </c>
      <c r="K40" s="56">
        <v>29</v>
      </c>
      <c r="L40" s="49">
        <v>29.998999999999999</v>
      </c>
      <c r="M40" s="49">
        <v>30</v>
      </c>
      <c r="N40" s="49">
        <v>29.8</v>
      </c>
      <c r="O40" s="49">
        <v>30</v>
      </c>
      <c r="P40" s="49">
        <v>29.2</v>
      </c>
      <c r="Q40" s="49">
        <v>29.2</v>
      </c>
      <c r="R40" s="49">
        <v>29.2</v>
      </c>
      <c r="S40" s="49">
        <v>29</v>
      </c>
      <c r="T40" s="49">
        <v>29</v>
      </c>
      <c r="U40" s="49">
        <v>29</v>
      </c>
      <c r="V40" s="49">
        <v>29</v>
      </c>
      <c r="W40" s="49">
        <v>29</v>
      </c>
      <c r="X40" s="49">
        <v>29</v>
      </c>
      <c r="Y40" s="49">
        <v>29</v>
      </c>
      <c r="Z40" s="49">
        <v>29</v>
      </c>
      <c r="AA40" s="56">
        <v>29</v>
      </c>
      <c r="AB40" s="56">
        <v>29</v>
      </c>
      <c r="AC40" s="56">
        <v>29</v>
      </c>
      <c r="AD40" s="56">
        <v>29</v>
      </c>
      <c r="AE40" s="56">
        <v>29</v>
      </c>
      <c r="AF40" s="56">
        <v>29</v>
      </c>
      <c r="AG40" s="59">
        <v>30</v>
      </c>
      <c r="AH40" s="52">
        <f t="shared" si="2"/>
        <v>30</v>
      </c>
      <c r="AI40" s="53">
        <f t="shared" si="3"/>
        <v>29</v>
      </c>
      <c r="AK40" s="54"/>
    </row>
    <row r="41" spans="1:41" x14ac:dyDescent="0.25">
      <c r="A41" s="58" t="s">
        <v>253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0</v>
      </c>
      <c r="AE41" s="49">
        <v>0</v>
      </c>
      <c r="AF41" s="49">
        <v>0</v>
      </c>
      <c r="AG41" s="59">
        <v>25</v>
      </c>
      <c r="AH41" s="52">
        <f t="shared" si="2"/>
        <v>0</v>
      </c>
      <c r="AI41" s="53">
        <f t="shared" si="3"/>
        <v>0</v>
      </c>
      <c r="AK41" s="54"/>
    </row>
    <row r="42" spans="1:41" x14ac:dyDescent="0.25">
      <c r="A42" s="58" t="s">
        <v>43</v>
      </c>
      <c r="B42" s="56">
        <v>16.399999999999999</v>
      </c>
      <c r="C42" s="56">
        <v>16.399999999999999</v>
      </c>
      <c r="D42" s="56">
        <v>16.399999999999999</v>
      </c>
      <c r="E42" s="56">
        <v>16.399999999999999</v>
      </c>
      <c r="F42" s="56">
        <v>16.399999999999999</v>
      </c>
      <c r="G42" s="56">
        <v>16.399999999999999</v>
      </c>
      <c r="H42" s="56">
        <v>16.399999999999999</v>
      </c>
      <c r="I42" s="56">
        <v>16.399999999999999</v>
      </c>
      <c r="J42" s="56">
        <v>16.399999999999999</v>
      </c>
      <c r="K42" s="56">
        <v>16.399999999999999</v>
      </c>
      <c r="L42" s="49">
        <v>16.3</v>
      </c>
      <c r="M42" s="49">
        <v>16.2</v>
      </c>
      <c r="N42" s="49">
        <v>16.2</v>
      </c>
      <c r="O42" s="49">
        <v>16.2</v>
      </c>
      <c r="P42" s="49">
        <v>16.2</v>
      </c>
      <c r="Q42" s="49">
        <v>12.6</v>
      </c>
      <c r="R42" s="49">
        <v>14.4</v>
      </c>
      <c r="S42" s="49">
        <v>16.100000000000001</v>
      </c>
      <c r="T42" s="49">
        <v>16.899999999999999</v>
      </c>
      <c r="U42" s="49">
        <v>16.600000000000001</v>
      </c>
      <c r="V42" s="49">
        <v>16.600000000000001</v>
      </c>
      <c r="W42" s="49">
        <v>16.5</v>
      </c>
      <c r="X42" s="49">
        <v>16.600000000000001</v>
      </c>
      <c r="Y42" s="49">
        <v>17</v>
      </c>
      <c r="Z42" s="49">
        <v>17</v>
      </c>
      <c r="AA42" s="56">
        <v>17</v>
      </c>
      <c r="AB42" s="56">
        <v>12.5</v>
      </c>
      <c r="AC42" s="56">
        <v>12.5</v>
      </c>
      <c r="AD42" s="56">
        <v>12.5</v>
      </c>
      <c r="AE42" s="56">
        <v>12.5</v>
      </c>
      <c r="AF42" s="56">
        <v>12.5</v>
      </c>
      <c r="AG42" s="59">
        <v>24</v>
      </c>
      <c r="AH42" s="52">
        <f t="shared" si="2"/>
        <v>17</v>
      </c>
      <c r="AI42" s="53">
        <f t="shared" si="3"/>
        <v>12.5</v>
      </c>
      <c r="AK42" s="54"/>
    </row>
    <row r="43" spans="1:41" x14ac:dyDescent="0.25">
      <c r="A43" s="58" t="s">
        <v>44</v>
      </c>
      <c r="B43" s="56">
        <v>2.8</v>
      </c>
      <c r="C43" s="56">
        <v>2.8</v>
      </c>
      <c r="D43" s="56">
        <v>2.8</v>
      </c>
      <c r="E43" s="56">
        <v>2.8</v>
      </c>
      <c r="F43" s="56">
        <v>2.8</v>
      </c>
      <c r="G43" s="56">
        <v>2.8</v>
      </c>
      <c r="H43" s="56">
        <v>2.8</v>
      </c>
      <c r="I43" s="56">
        <v>2.8</v>
      </c>
      <c r="J43" s="56">
        <v>2.8</v>
      </c>
      <c r="K43" s="56">
        <v>2.8</v>
      </c>
      <c r="L43" s="49">
        <v>2.8</v>
      </c>
      <c r="M43" s="49">
        <v>2.8</v>
      </c>
      <c r="N43" s="49">
        <v>2.8</v>
      </c>
      <c r="O43" s="49">
        <v>2.8</v>
      </c>
      <c r="P43" s="49">
        <v>2.8</v>
      </c>
      <c r="Q43" s="49">
        <v>2</v>
      </c>
      <c r="R43" s="49">
        <v>0</v>
      </c>
      <c r="S43" s="49">
        <v>0</v>
      </c>
      <c r="T43" s="49">
        <v>0</v>
      </c>
      <c r="U43" s="49">
        <v>2.6</v>
      </c>
      <c r="V43" s="49">
        <v>2.6</v>
      </c>
      <c r="W43" s="49">
        <v>2.7</v>
      </c>
      <c r="X43" s="49">
        <v>2.9</v>
      </c>
      <c r="Y43" s="49">
        <v>2.9</v>
      </c>
      <c r="Z43" s="49">
        <v>2.6</v>
      </c>
      <c r="AA43" s="56">
        <v>2.9</v>
      </c>
      <c r="AB43" s="56">
        <v>2.9</v>
      </c>
      <c r="AC43" s="56">
        <v>2.6</v>
      </c>
      <c r="AD43" s="56">
        <v>2.2000000000000002</v>
      </c>
      <c r="AE43" s="56">
        <v>2.2000000000000002</v>
      </c>
      <c r="AF43" s="56">
        <v>2.2000000000000002</v>
      </c>
      <c r="AG43" s="59">
        <v>15</v>
      </c>
      <c r="AH43" s="52">
        <f t="shared" si="2"/>
        <v>2.9</v>
      </c>
      <c r="AI43" s="53">
        <f t="shared" si="3"/>
        <v>0</v>
      </c>
      <c r="AK43" s="54"/>
    </row>
    <row r="44" spans="1:41" x14ac:dyDescent="0.25">
      <c r="A44" s="58" t="s">
        <v>45</v>
      </c>
      <c r="B44" s="56">
        <v>12</v>
      </c>
      <c r="C44" s="56">
        <v>12</v>
      </c>
      <c r="D44" s="56">
        <v>12</v>
      </c>
      <c r="E44" s="56">
        <v>12</v>
      </c>
      <c r="F44" s="56">
        <v>12</v>
      </c>
      <c r="G44" s="56">
        <v>12</v>
      </c>
      <c r="H44" s="56">
        <v>12</v>
      </c>
      <c r="I44" s="56">
        <v>12</v>
      </c>
      <c r="J44" s="56">
        <v>12</v>
      </c>
      <c r="K44" s="56">
        <v>12</v>
      </c>
      <c r="L44" s="49">
        <v>12</v>
      </c>
      <c r="M44" s="49">
        <v>12</v>
      </c>
      <c r="N44" s="49">
        <v>12</v>
      </c>
      <c r="O44" s="49">
        <v>12</v>
      </c>
      <c r="P44" s="49">
        <v>12</v>
      </c>
      <c r="Q44" s="49">
        <v>9.3000000000000007</v>
      </c>
      <c r="R44" s="49">
        <v>8.9</v>
      </c>
      <c r="S44" s="49">
        <v>9</v>
      </c>
      <c r="T44" s="49">
        <v>9.6999999999999993</v>
      </c>
      <c r="U44" s="49">
        <v>12.1</v>
      </c>
      <c r="V44" s="49">
        <v>12.1</v>
      </c>
      <c r="W44" s="49">
        <v>12.1</v>
      </c>
      <c r="X44" s="49">
        <v>12.1</v>
      </c>
      <c r="Y44" s="49">
        <v>12.1</v>
      </c>
      <c r="Z44" s="49">
        <v>12.1</v>
      </c>
      <c r="AA44" s="49">
        <v>12.4</v>
      </c>
      <c r="AB44" s="49">
        <v>12.4</v>
      </c>
      <c r="AC44" s="49">
        <v>12.4</v>
      </c>
      <c r="AD44" s="49">
        <v>12.4</v>
      </c>
      <c r="AE44" s="49">
        <v>12.4</v>
      </c>
      <c r="AF44" s="49">
        <v>12.4</v>
      </c>
      <c r="AG44" s="59">
        <v>14.1</v>
      </c>
      <c r="AH44" s="52">
        <f t="shared" si="2"/>
        <v>12.4</v>
      </c>
      <c r="AI44" s="53">
        <f t="shared" si="3"/>
        <v>8.9</v>
      </c>
      <c r="AK44" s="54"/>
      <c r="AL44" s="64"/>
      <c r="AO44" s="64"/>
    </row>
    <row r="45" spans="1:41" s="64" customFormat="1" x14ac:dyDescent="0.25">
      <c r="A45" s="72" t="s">
        <v>46</v>
      </c>
      <c r="B45" s="56">
        <v>14</v>
      </c>
      <c r="C45" s="56">
        <v>14</v>
      </c>
      <c r="D45" s="56">
        <v>14</v>
      </c>
      <c r="E45" s="56">
        <v>14</v>
      </c>
      <c r="F45" s="56">
        <v>14</v>
      </c>
      <c r="G45" s="56">
        <v>14</v>
      </c>
      <c r="H45" s="56">
        <v>14</v>
      </c>
      <c r="I45" s="56">
        <v>14</v>
      </c>
      <c r="J45" s="56">
        <v>14</v>
      </c>
      <c r="K45" s="56">
        <v>14</v>
      </c>
      <c r="L45" s="49">
        <v>14</v>
      </c>
      <c r="M45" s="49">
        <v>14</v>
      </c>
      <c r="N45" s="49">
        <v>14</v>
      </c>
      <c r="O45" s="49">
        <v>14</v>
      </c>
      <c r="P45" s="49">
        <v>14</v>
      </c>
      <c r="Q45" s="49">
        <v>14</v>
      </c>
      <c r="R45" s="49">
        <v>14</v>
      </c>
      <c r="S45" s="49">
        <v>0</v>
      </c>
      <c r="T45" s="49">
        <v>10</v>
      </c>
      <c r="U45" s="49">
        <v>14</v>
      </c>
      <c r="V45" s="49">
        <v>14</v>
      </c>
      <c r="W45" s="49">
        <v>14</v>
      </c>
      <c r="X45" s="49">
        <v>14</v>
      </c>
      <c r="Y45" s="49">
        <v>14</v>
      </c>
      <c r="Z45" s="49">
        <v>14</v>
      </c>
      <c r="AA45" s="56">
        <v>14</v>
      </c>
      <c r="AB45" s="56">
        <v>14</v>
      </c>
      <c r="AC45" s="56">
        <v>14</v>
      </c>
      <c r="AD45" s="56">
        <v>14</v>
      </c>
      <c r="AE45" s="56">
        <v>14</v>
      </c>
      <c r="AF45" s="56">
        <v>14</v>
      </c>
      <c r="AG45" s="59">
        <v>14</v>
      </c>
      <c r="AH45" s="52">
        <f t="shared" si="2"/>
        <v>14</v>
      </c>
      <c r="AI45" s="53">
        <f t="shared" si="3"/>
        <v>0</v>
      </c>
      <c r="AJ45"/>
      <c r="AK45" s="54"/>
      <c r="AL45"/>
      <c r="AM45"/>
      <c r="AN45"/>
      <c r="AO45"/>
    </row>
    <row r="46" spans="1:41" x14ac:dyDescent="0.25">
      <c r="A46" s="58" t="s">
        <v>47</v>
      </c>
      <c r="B46" s="56">
        <v>8.6</v>
      </c>
      <c r="C46" s="56">
        <v>8.6</v>
      </c>
      <c r="D46" s="56">
        <v>8.6</v>
      </c>
      <c r="E46" s="56">
        <v>8.6</v>
      </c>
      <c r="F46" s="56">
        <v>8.6</v>
      </c>
      <c r="G46" s="56">
        <v>8.6</v>
      </c>
      <c r="H46" s="56">
        <v>8.6</v>
      </c>
      <c r="I46" s="56">
        <v>8.6</v>
      </c>
      <c r="J46" s="56">
        <v>8.6</v>
      </c>
      <c r="K46" s="56">
        <v>8.6</v>
      </c>
      <c r="L46" s="49">
        <v>8.6</v>
      </c>
      <c r="M46" s="49">
        <v>8.6</v>
      </c>
      <c r="N46" s="49">
        <v>8.6</v>
      </c>
      <c r="O46" s="49">
        <v>8.6</v>
      </c>
      <c r="P46" s="49">
        <v>8.6</v>
      </c>
      <c r="Q46" s="49">
        <v>8.6</v>
      </c>
      <c r="R46" s="49">
        <v>8.6</v>
      </c>
      <c r="S46" s="49">
        <v>8.6</v>
      </c>
      <c r="T46" s="49">
        <v>8.6</v>
      </c>
      <c r="U46" s="49">
        <v>8.6</v>
      </c>
      <c r="V46" s="49">
        <v>8.6</v>
      </c>
      <c r="W46" s="49">
        <v>8.6</v>
      </c>
      <c r="X46" s="49">
        <v>8.6</v>
      </c>
      <c r="Y46" s="49">
        <v>8.6</v>
      </c>
      <c r="Z46" s="49">
        <v>8.6</v>
      </c>
      <c r="AA46" s="56">
        <v>8.6</v>
      </c>
      <c r="AB46" s="56">
        <v>5.7</v>
      </c>
      <c r="AC46" s="56">
        <v>5.7</v>
      </c>
      <c r="AD46" s="56">
        <v>5.7</v>
      </c>
      <c r="AE46" s="56">
        <v>5.7</v>
      </c>
      <c r="AF46" s="56">
        <v>5.7</v>
      </c>
      <c r="AG46" s="59">
        <v>10.050000000000001</v>
      </c>
      <c r="AH46" s="52">
        <f t="shared" si="2"/>
        <v>8.6</v>
      </c>
      <c r="AI46" s="53">
        <f t="shared" si="3"/>
        <v>5.7</v>
      </c>
      <c r="AK46" s="54"/>
    </row>
    <row r="47" spans="1:41" x14ac:dyDescent="0.25">
      <c r="A47" s="58" t="s">
        <v>48</v>
      </c>
      <c r="B47" s="56">
        <v>6.2</v>
      </c>
      <c r="C47" s="56">
        <v>6.2</v>
      </c>
      <c r="D47" s="56">
        <v>6.2</v>
      </c>
      <c r="E47" s="56">
        <v>6.2</v>
      </c>
      <c r="F47" s="56">
        <v>6.2</v>
      </c>
      <c r="G47" s="56">
        <v>6.2</v>
      </c>
      <c r="H47" s="56">
        <v>3.1</v>
      </c>
      <c r="I47" s="56">
        <v>3.1</v>
      </c>
      <c r="J47" s="56">
        <v>3.1</v>
      </c>
      <c r="K47" s="56">
        <v>3.1</v>
      </c>
      <c r="L47" s="49">
        <v>4.7</v>
      </c>
      <c r="M47" s="49">
        <v>4.5</v>
      </c>
      <c r="N47" s="49">
        <v>4.5</v>
      </c>
      <c r="O47" s="49">
        <v>4.5</v>
      </c>
      <c r="P47" s="49">
        <v>4.5</v>
      </c>
      <c r="Q47" s="49">
        <v>4.5</v>
      </c>
      <c r="R47" s="49">
        <v>4.5</v>
      </c>
      <c r="S47" s="49">
        <v>4.5</v>
      </c>
      <c r="T47" s="49">
        <v>4.5</v>
      </c>
      <c r="U47" s="49">
        <v>4.5</v>
      </c>
      <c r="V47" s="49">
        <v>4.5</v>
      </c>
      <c r="W47" s="49">
        <v>4.5</v>
      </c>
      <c r="X47" s="49">
        <v>4.5</v>
      </c>
      <c r="Y47" s="49">
        <v>4.5</v>
      </c>
      <c r="Z47" s="49">
        <v>4.5</v>
      </c>
      <c r="AA47" s="56">
        <v>4.5</v>
      </c>
      <c r="AB47" s="56">
        <v>6.2</v>
      </c>
      <c r="AC47" s="56">
        <v>6.2</v>
      </c>
      <c r="AD47" s="56">
        <v>6.2</v>
      </c>
      <c r="AE47" s="56">
        <v>6.2</v>
      </c>
      <c r="AF47" s="56">
        <v>6.2</v>
      </c>
      <c r="AG47" s="59">
        <v>6.2</v>
      </c>
      <c r="AH47" s="52">
        <f t="shared" si="2"/>
        <v>6.2</v>
      </c>
      <c r="AI47" s="53">
        <f t="shared" si="3"/>
        <v>3.1</v>
      </c>
      <c r="AK47" s="54"/>
    </row>
    <row r="48" spans="1:41" ht="15.75" thickBot="1" x14ac:dyDescent="0.3">
      <c r="A48" s="65" t="s">
        <v>49</v>
      </c>
      <c r="B48" s="73">
        <f t="shared" ref="B48" si="6">B189</f>
        <v>3.54</v>
      </c>
      <c r="C48" s="73">
        <f t="shared" ref="C48:AF48" si="7">C189</f>
        <v>3.54</v>
      </c>
      <c r="D48" s="73">
        <f t="shared" si="7"/>
        <v>3.54</v>
      </c>
      <c r="E48" s="73">
        <f t="shared" si="7"/>
        <v>3.54</v>
      </c>
      <c r="F48" s="73">
        <f t="shared" si="7"/>
        <v>3.54</v>
      </c>
      <c r="G48" s="73">
        <f t="shared" si="7"/>
        <v>3.54</v>
      </c>
      <c r="H48" s="73">
        <f t="shared" si="7"/>
        <v>3.54</v>
      </c>
      <c r="I48" s="73">
        <f t="shared" si="7"/>
        <v>3.54</v>
      </c>
      <c r="J48" s="73">
        <f t="shared" si="7"/>
        <v>3.54</v>
      </c>
      <c r="K48" s="73">
        <f t="shared" si="7"/>
        <v>3.54</v>
      </c>
      <c r="L48" s="73">
        <f t="shared" si="7"/>
        <v>3.54</v>
      </c>
      <c r="M48" s="73">
        <f t="shared" si="7"/>
        <v>3.54</v>
      </c>
      <c r="N48" s="73">
        <f t="shared" si="7"/>
        <v>3.54</v>
      </c>
      <c r="O48" s="73">
        <f t="shared" si="7"/>
        <v>3.54</v>
      </c>
      <c r="P48" s="73">
        <f t="shared" si="7"/>
        <v>3.54</v>
      </c>
      <c r="Q48" s="73">
        <f t="shared" si="7"/>
        <v>3.54</v>
      </c>
      <c r="R48" s="73">
        <f t="shared" si="7"/>
        <v>3.54</v>
      </c>
      <c r="S48" s="73">
        <f t="shared" si="7"/>
        <v>3.54</v>
      </c>
      <c r="T48" s="73">
        <f t="shared" si="7"/>
        <v>3.54</v>
      </c>
      <c r="U48" s="73">
        <f t="shared" si="7"/>
        <v>3.54</v>
      </c>
      <c r="V48" s="73">
        <f t="shared" si="7"/>
        <v>3.54</v>
      </c>
      <c r="W48" s="73">
        <f t="shared" si="7"/>
        <v>3.54</v>
      </c>
      <c r="X48" s="73">
        <f t="shared" si="7"/>
        <v>3.54</v>
      </c>
      <c r="Y48" s="73">
        <f t="shared" si="7"/>
        <v>3.54</v>
      </c>
      <c r="Z48" s="73">
        <f t="shared" si="7"/>
        <v>3.54</v>
      </c>
      <c r="AA48" s="73">
        <v>3.54</v>
      </c>
      <c r="AB48" s="73">
        <f t="shared" si="7"/>
        <v>3.54</v>
      </c>
      <c r="AC48" s="73">
        <f t="shared" si="7"/>
        <v>3.54</v>
      </c>
      <c r="AD48" s="73">
        <f t="shared" si="7"/>
        <v>3.54</v>
      </c>
      <c r="AE48" s="73">
        <f t="shared" si="7"/>
        <v>3.54</v>
      </c>
      <c r="AF48" s="73">
        <f t="shared" si="7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" si="8">SUM(B36:B48)</f>
        <v>315.44</v>
      </c>
      <c r="C49" s="69">
        <f t="shared" ref="C49:AG49" si="9">SUM(C36:C48)</f>
        <v>315.74</v>
      </c>
      <c r="D49" s="69">
        <f t="shared" si="9"/>
        <v>316.34000000000003</v>
      </c>
      <c r="E49" s="69">
        <f t="shared" si="9"/>
        <v>316.34000000000003</v>
      </c>
      <c r="F49" s="69">
        <f t="shared" si="9"/>
        <v>258.14</v>
      </c>
      <c r="G49" s="69">
        <f t="shared" si="9"/>
        <v>258.14</v>
      </c>
      <c r="H49" s="69">
        <f t="shared" si="9"/>
        <v>255.04</v>
      </c>
      <c r="I49" s="69">
        <f t="shared" si="9"/>
        <v>255.04</v>
      </c>
      <c r="J49" s="69">
        <f t="shared" si="9"/>
        <v>255.04</v>
      </c>
      <c r="K49" s="69">
        <f t="shared" si="9"/>
        <v>255.04</v>
      </c>
      <c r="L49" s="69">
        <f t="shared" si="9"/>
        <v>255.339</v>
      </c>
      <c r="M49" s="69">
        <f t="shared" si="9"/>
        <v>254.54</v>
      </c>
      <c r="N49" s="69">
        <f t="shared" si="9"/>
        <v>311.94000000000005</v>
      </c>
      <c r="O49" s="69">
        <f t="shared" si="9"/>
        <v>312.24000000000007</v>
      </c>
      <c r="P49" s="69">
        <f t="shared" si="9"/>
        <v>312.84000000000003</v>
      </c>
      <c r="Q49" s="69">
        <f t="shared" si="9"/>
        <v>304.04000000000008</v>
      </c>
      <c r="R49" s="69">
        <f t="shared" si="9"/>
        <v>304.44</v>
      </c>
      <c r="S49" s="69">
        <f t="shared" si="9"/>
        <v>320.24000000000007</v>
      </c>
      <c r="T49" s="69">
        <f t="shared" si="9"/>
        <v>331.14</v>
      </c>
      <c r="U49" s="69">
        <f t="shared" si="9"/>
        <v>341.44000000000011</v>
      </c>
      <c r="V49" s="69">
        <f t="shared" si="9"/>
        <v>342.24000000000007</v>
      </c>
      <c r="W49" s="69">
        <f t="shared" si="9"/>
        <v>342.44000000000005</v>
      </c>
      <c r="X49" s="69">
        <f t="shared" si="9"/>
        <v>342.14000000000004</v>
      </c>
      <c r="Y49" s="69">
        <f t="shared" si="9"/>
        <v>343.64000000000004</v>
      </c>
      <c r="Z49" s="69">
        <f t="shared" si="9"/>
        <v>343.6400000000001</v>
      </c>
      <c r="AA49" s="69">
        <f t="shared" si="9"/>
        <v>343.44</v>
      </c>
      <c r="AB49" s="69">
        <f t="shared" si="9"/>
        <v>339.84</v>
      </c>
      <c r="AC49" s="69">
        <f t="shared" si="9"/>
        <v>339.54</v>
      </c>
      <c r="AD49" s="69">
        <f t="shared" si="9"/>
        <v>339.14</v>
      </c>
      <c r="AE49" s="69">
        <f t="shared" si="9"/>
        <v>339.14</v>
      </c>
      <c r="AF49" s="69">
        <f t="shared" si="9"/>
        <v>339.14</v>
      </c>
      <c r="AG49" s="74">
        <f t="shared" si="9"/>
        <v>489.91</v>
      </c>
      <c r="AH49" s="52">
        <f t="shared" si="2"/>
        <v>343.6400000000001</v>
      </c>
      <c r="AI49" s="53">
        <f t="shared" si="3"/>
        <v>254.54</v>
      </c>
      <c r="AK49" s="54"/>
    </row>
    <row r="50" spans="1:37" x14ac:dyDescent="0.25">
      <c r="A50" s="55" t="s">
        <v>51</v>
      </c>
      <c r="B50" s="49">
        <v>45</v>
      </c>
      <c r="C50" s="56">
        <v>45</v>
      </c>
      <c r="D50" s="56">
        <v>45</v>
      </c>
      <c r="E50" s="56">
        <v>50</v>
      </c>
      <c r="F50" s="56">
        <v>50</v>
      </c>
      <c r="G50" s="56">
        <v>50</v>
      </c>
      <c r="H50" s="56">
        <v>60.5</v>
      </c>
      <c r="I50" s="56">
        <v>60.5</v>
      </c>
      <c r="J50" s="56">
        <v>60.5</v>
      </c>
      <c r="K50" s="56">
        <v>60.5</v>
      </c>
      <c r="L50" s="75">
        <v>59.2</v>
      </c>
      <c r="M50" s="75">
        <v>60.3</v>
      </c>
      <c r="N50" s="75">
        <v>40</v>
      </c>
      <c r="O50" s="75">
        <v>40</v>
      </c>
      <c r="P50" s="49">
        <v>40</v>
      </c>
      <c r="Q50" s="49">
        <v>59.3</v>
      </c>
      <c r="R50" s="49">
        <v>59.6</v>
      </c>
      <c r="S50" s="49">
        <v>59.5</v>
      </c>
      <c r="T50" s="49">
        <v>59.6</v>
      </c>
      <c r="U50" s="49">
        <v>10.4</v>
      </c>
      <c r="V50" s="49">
        <v>13.8</v>
      </c>
      <c r="W50" s="49">
        <v>9.8000000000000007</v>
      </c>
      <c r="X50" s="49">
        <v>14.1</v>
      </c>
      <c r="Y50" s="49">
        <v>14.1</v>
      </c>
      <c r="Z50" s="49">
        <v>59.5</v>
      </c>
      <c r="AA50" s="49">
        <v>39.1</v>
      </c>
      <c r="AB50" s="49">
        <v>34.4</v>
      </c>
      <c r="AC50" s="49">
        <v>34.4</v>
      </c>
      <c r="AD50" s="49">
        <v>60.1</v>
      </c>
      <c r="AE50" s="49">
        <v>59.9</v>
      </c>
      <c r="AF50" s="49">
        <v>49.4</v>
      </c>
      <c r="AG50" s="57">
        <v>60</v>
      </c>
      <c r="AH50" s="52">
        <f t="shared" si="2"/>
        <v>60.5</v>
      </c>
      <c r="AI50" s="53">
        <f t="shared" si="3"/>
        <v>9.8000000000000007</v>
      </c>
      <c r="AK50" s="54"/>
    </row>
    <row r="51" spans="1:37" x14ac:dyDescent="0.25">
      <c r="A51" s="58" t="s">
        <v>52</v>
      </c>
      <c r="B51" s="70">
        <v>19.8</v>
      </c>
      <c r="C51" s="56">
        <v>22.3</v>
      </c>
      <c r="D51" s="56">
        <v>19</v>
      </c>
      <c r="E51" s="56">
        <v>22</v>
      </c>
      <c r="F51" s="56">
        <v>22</v>
      </c>
      <c r="G51" s="56">
        <v>22</v>
      </c>
      <c r="H51" s="56">
        <v>28</v>
      </c>
      <c r="I51" s="56">
        <v>28</v>
      </c>
      <c r="J51" s="56">
        <v>28</v>
      </c>
      <c r="K51" s="56">
        <v>28.6</v>
      </c>
      <c r="L51" s="75">
        <v>28.2</v>
      </c>
      <c r="M51" s="75">
        <v>28.9</v>
      </c>
      <c r="N51" s="75">
        <v>22.7</v>
      </c>
      <c r="O51" s="75">
        <v>22</v>
      </c>
      <c r="P51" s="70">
        <v>18.5</v>
      </c>
      <c r="Q51" s="70">
        <v>25.1</v>
      </c>
      <c r="R51" s="49">
        <v>28.1</v>
      </c>
      <c r="S51" s="49">
        <v>27</v>
      </c>
      <c r="T51" s="49">
        <v>25</v>
      </c>
      <c r="U51" s="70">
        <v>6.1</v>
      </c>
      <c r="V51" s="70">
        <v>5.8</v>
      </c>
      <c r="W51" s="70">
        <v>4</v>
      </c>
      <c r="X51" s="70">
        <v>13.2</v>
      </c>
      <c r="Y51" s="70">
        <v>5.3</v>
      </c>
      <c r="Z51" s="70">
        <v>25.1</v>
      </c>
      <c r="AA51" s="70">
        <v>17.8</v>
      </c>
      <c r="AB51" s="70">
        <v>14.7</v>
      </c>
      <c r="AC51" s="70">
        <v>14.7</v>
      </c>
      <c r="AD51" s="70">
        <v>28.9</v>
      </c>
      <c r="AE51" s="70">
        <v>28.9</v>
      </c>
      <c r="AF51" s="70">
        <v>22.8</v>
      </c>
      <c r="AG51" s="59">
        <v>32</v>
      </c>
      <c r="AH51" s="52">
        <f t="shared" si="2"/>
        <v>28.9</v>
      </c>
      <c r="AI51" s="53">
        <f t="shared" si="3"/>
        <v>4</v>
      </c>
      <c r="AK51" s="54"/>
    </row>
    <row r="52" spans="1:37" ht="15.75" thickBot="1" x14ac:dyDescent="0.3">
      <c r="A52" s="72" t="s">
        <v>53</v>
      </c>
      <c r="B52" s="77">
        <v>7.2</v>
      </c>
      <c r="C52" s="71">
        <v>7</v>
      </c>
      <c r="D52" s="71">
        <v>7</v>
      </c>
      <c r="E52" s="71">
        <v>8</v>
      </c>
      <c r="F52" s="71">
        <v>8</v>
      </c>
      <c r="G52" s="71">
        <v>8</v>
      </c>
      <c r="H52" s="71">
        <v>10.199999999999999</v>
      </c>
      <c r="I52" s="71">
        <v>10.199999999999999</v>
      </c>
      <c r="J52" s="71">
        <v>10.199999999999999</v>
      </c>
      <c r="K52" s="71">
        <v>10.199999999999999</v>
      </c>
      <c r="L52" s="76">
        <v>10.3</v>
      </c>
      <c r="M52" s="76">
        <v>10.5</v>
      </c>
      <c r="N52" s="76">
        <v>8.3000000000000007</v>
      </c>
      <c r="O52" s="76">
        <v>8</v>
      </c>
      <c r="P52" s="77">
        <v>6.9</v>
      </c>
      <c r="Q52" s="77">
        <v>10.3</v>
      </c>
      <c r="R52" s="49">
        <v>10.3</v>
      </c>
      <c r="S52" s="49">
        <v>9.9</v>
      </c>
      <c r="T52" s="49">
        <v>9.1</v>
      </c>
      <c r="U52" s="77">
        <v>2.2000000000000002</v>
      </c>
      <c r="V52" s="77">
        <v>2.1</v>
      </c>
      <c r="W52" s="77">
        <v>1.5</v>
      </c>
      <c r="X52" s="77">
        <v>4.8</v>
      </c>
      <c r="Y52" s="77">
        <v>1.9</v>
      </c>
      <c r="Z52" s="77">
        <v>9.1999999999999993</v>
      </c>
      <c r="AA52" s="77">
        <v>6.5</v>
      </c>
      <c r="AB52" s="77">
        <v>5.4</v>
      </c>
      <c r="AC52" s="77">
        <v>5.4</v>
      </c>
      <c r="AD52" s="77">
        <v>10.6</v>
      </c>
      <c r="AE52" s="77">
        <v>10.5</v>
      </c>
      <c r="AF52" s="77">
        <v>8.3000000000000007</v>
      </c>
      <c r="AG52" s="78">
        <v>14</v>
      </c>
      <c r="AH52" s="52">
        <f t="shared" si="2"/>
        <v>10.6</v>
      </c>
      <c r="AI52" s="53">
        <f t="shared" si="3"/>
        <v>1.5</v>
      </c>
      <c r="AK52" s="54"/>
    </row>
    <row r="53" spans="1:37" ht="15.75" thickBot="1" x14ac:dyDescent="0.3">
      <c r="A53" s="68" t="s">
        <v>54</v>
      </c>
      <c r="B53" s="69">
        <f t="shared" ref="B53" si="10">SUM(B50:B52)</f>
        <v>72</v>
      </c>
      <c r="C53" s="69">
        <f t="shared" ref="C53:AF53" si="11">SUM(C50:C52)</f>
        <v>74.3</v>
      </c>
      <c r="D53" s="69">
        <f t="shared" si="11"/>
        <v>71</v>
      </c>
      <c r="E53" s="69">
        <f t="shared" si="11"/>
        <v>80</v>
      </c>
      <c r="F53" s="69">
        <f t="shared" si="11"/>
        <v>80</v>
      </c>
      <c r="G53" s="69">
        <f t="shared" si="11"/>
        <v>80</v>
      </c>
      <c r="H53" s="69">
        <f t="shared" si="11"/>
        <v>98.7</v>
      </c>
      <c r="I53" s="69">
        <f t="shared" si="11"/>
        <v>98.7</v>
      </c>
      <c r="J53" s="69">
        <f t="shared" si="11"/>
        <v>98.7</v>
      </c>
      <c r="K53" s="69">
        <f t="shared" si="11"/>
        <v>99.3</v>
      </c>
      <c r="L53" s="69">
        <f t="shared" si="11"/>
        <v>97.7</v>
      </c>
      <c r="M53" s="69">
        <f t="shared" si="11"/>
        <v>99.699999999999989</v>
      </c>
      <c r="N53" s="69">
        <f t="shared" si="11"/>
        <v>71</v>
      </c>
      <c r="O53" s="69">
        <f t="shared" si="11"/>
        <v>70</v>
      </c>
      <c r="P53" s="69">
        <f t="shared" si="11"/>
        <v>65.400000000000006</v>
      </c>
      <c r="Q53" s="69">
        <f t="shared" si="11"/>
        <v>94.7</v>
      </c>
      <c r="R53" s="69">
        <f t="shared" si="11"/>
        <v>98</v>
      </c>
      <c r="S53" s="69">
        <f t="shared" si="11"/>
        <v>96.4</v>
      </c>
      <c r="T53" s="69">
        <f t="shared" si="11"/>
        <v>93.699999999999989</v>
      </c>
      <c r="U53" s="69">
        <f t="shared" si="11"/>
        <v>18.7</v>
      </c>
      <c r="V53" s="69">
        <f t="shared" si="11"/>
        <v>21.700000000000003</v>
      </c>
      <c r="W53" s="69">
        <f t="shared" si="11"/>
        <v>15.3</v>
      </c>
      <c r="X53" s="69">
        <f t="shared" si="11"/>
        <v>32.099999999999994</v>
      </c>
      <c r="Y53" s="69">
        <f t="shared" si="11"/>
        <v>21.299999999999997</v>
      </c>
      <c r="Z53" s="69">
        <f t="shared" si="11"/>
        <v>93.8</v>
      </c>
      <c r="AA53" s="69">
        <f t="shared" si="11"/>
        <v>63.400000000000006</v>
      </c>
      <c r="AB53" s="69">
        <f t="shared" si="11"/>
        <v>54.499999999999993</v>
      </c>
      <c r="AC53" s="69">
        <f t="shared" si="11"/>
        <v>54.499999999999993</v>
      </c>
      <c r="AD53" s="69">
        <f t="shared" si="11"/>
        <v>99.6</v>
      </c>
      <c r="AE53" s="69">
        <f t="shared" si="11"/>
        <v>99.3</v>
      </c>
      <c r="AF53" s="69">
        <f t="shared" si="11"/>
        <v>80.5</v>
      </c>
      <c r="AG53" s="74">
        <f>SUM(AG50:AG52)</f>
        <v>106</v>
      </c>
      <c r="AH53" s="52">
        <f t="shared" si="2"/>
        <v>99.699999999999989</v>
      </c>
      <c r="AI53" s="53">
        <f t="shared" si="3"/>
        <v>15.3</v>
      </c>
      <c r="AK53" s="54"/>
    </row>
    <row r="54" spans="1:37" x14ac:dyDescent="0.25">
      <c r="A54" s="55" t="s">
        <v>55</v>
      </c>
      <c r="B54" s="49">
        <v>59.3</v>
      </c>
      <c r="C54" s="49">
        <v>55</v>
      </c>
      <c r="D54" s="49">
        <v>50</v>
      </c>
      <c r="E54" s="49">
        <v>52</v>
      </c>
      <c r="F54" s="49">
        <v>50</v>
      </c>
      <c r="G54" s="49">
        <v>56</v>
      </c>
      <c r="H54" s="49">
        <v>58</v>
      </c>
      <c r="I54" s="49">
        <v>50</v>
      </c>
      <c r="J54" s="49">
        <v>50</v>
      </c>
      <c r="K54" s="49">
        <v>50</v>
      </c>
      <c r="L54" s="49">
        <v>48</v>
      </c>
      <c r="M54" s="49">
        <v>70</v>
      </c>
      <c r="N54" s="49">
        <v>64.5</v>
      </c>
      <c r="O54" s="49">
        <v>57.71</v>
      </c>
      <c r="P54" s="49">
        <v>59.7</v>
      </c>
      <c r="Q54" s="49">
        <v>65.83</v>
      </c>
      <c r="R54" s="49">
        <v>50.26</v>
      </c>
      <c r="S54" s="49">
        <v>49.5</v>
      </c>
      <c r="T54" s="49">
        <v>54</v>
      </c>
      <c r="U54" s="49">
        <v>44</v>
      </c>
      <c r="V54" s="49">
        <v>44</v>
      </c>
      <c r="W54" s="49">
        <v>50.2</v>
      </c>
      <c r="X54" s="49">
        <v>50.01</v>
      </c>
      <c r="Y54" s="49">
        <v>50.01</v>
      </c>
      <c r="Z54" s="49">
        <v>62.5</v>
      </c>
      <c r="AA54" s="49">
        <v>78.400000000000006</v>
      </c>
      <c r="AB54" s="49">
        <v>60</v>
      </c>
      <c r="AC54" s="49">
        <v>71.56</v>
      </c>
      <c r="AD54" s="49">
        <v>61.9</v>
      </c>
      <c r="AE54" s="49">
        <v>55.8</v>
      </c>
      <c r="AF54" s="49">
        <v>53.3</v>
      </c>
      <c r="AG54" s="57"/>
      <c r="AH54" s="52">
        <f t="shared" si="2"/>
        <v>78.400000000000006</v>
      </c>
      <c r="AI54" s="53">
        <f t="shared" si="3"/>
        <v>44</v>
      </c>
      <c r="AK54" s="54"/>
    </row>
    <row r="55" spans="1:37" x14ac:dyDescent="0.25">
      <c r="A55" s="58" t="s">
        <v>56</v>
      </c>
      <c r="B55" s="70">
        <v>28.5</v>
      </c>
      <c r="C55" s="70">
        <v>33.5</v>
      </c>
      <c r="D55" s="70">
        <v>25</v>
      </c>
      <c r="E55" s="70">
        <v>57</v>
      </c>
      <c r="F55" s="70">
        <v>53</v>
      </c>
      <c r="G55" s="70">
        <v>28.7</v>
      </c>
      <c r="H55" s="70">
        <v>38</v>
      </c>
      <c r="I55" s="70">
        <v>0</v>
      </c>
      <c r="J55" s="70">
        <v>0</v>
      </c>
      <c r="K55" s="70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59"/>
      <c r="AH55" s="52">
        <f t="shared" si="2"/>
        <v>57</v>
      </c>
      <c r="AI55" s="53">
        <f t="shared" si="3"/>
        <v>0</v>
      </c>
      <c r="AK55" s="54"/>
    </row>
    <row r="56" spans="1:37" x14ac:dyDescent="0.25">
      <c r="A56" s="58" t="s">
        <v>57</v>
      </c>
      <c r="B56" s="70">
        <v>212</v>
      </c>
      <c r="C56" s="70">
        <v>203</v>
      </c>
      <c r="D56" s="70">
        <v>190</v>
      </c>
      <c r="E56" s="70">
        <v>142</v>
      </c>
      <c r="F56" s="70">
        <v>194</v>
      </c>
      <c r="G56" s="49">
        <v>100</v>
      </c>
      <c r="H56" s="49">
        <v>98</v>
      </c>
      <c r="I56" s="49">
        <v>123</v>
      </c>
      <c r="J56" s="49">
        <v>140</v>
      </c>
      <c r="K56" s="49">
        <v>140</v>
      </c>
      <c r="L56" s="70">
        <v>202</v>
      </c>
      <c r="M56" s="70">
        <v>216</v>
      </c>
      <c r="N56" s="70">
        <v>190</v>
      </c>
      <c r="O56" s="70">
        <v>160</v>
      </c>
      <c r="P56" s="70">
        <v>180</v>
      </c>
      <c r="Q56" s="70">
        <v>220</v>
      </c>
      <c r="R56" s="70">
        <v>252</v>
      </c>
      <c r="S56" s="70">
        <f>85+84</f>
        <v>169</v>
      </c>
      <c r="T56" s="70">
        <v>140</v>
      </c>
      <c r="U56" s="80">
        <v>110</v>
      </c>
      <c r="V56" s="80">
        <v>130</v>
      </c>
      <c r="W56" s="80">
        <v>133</v>
      </c>
      <c r="X56" s="80">
        <v>160</v>
      </c>
      <c r="Y56" s="80">
        <v>190</v>
      </c>
      <c r="Z56" s="80">
        <v>210</v>
      </c>
      <c r="AA56" s="70">
        <v>249</v>
      </c>
      <c r="AB56" s="70">
        <v>235</v>
      </c>
      <c r="AC56" s="70">
        <v>256</v>
      </c>
      <c r="AD56" s="70">
        <v>198</v>
      </c>
      <c r="AE56" s="70">
        <v>209.4</v>
      </c>
      <c r="AF56" s="70">
        <v>205</v>
      </c>
      <c r="AG56" s="81"/>
      <c r="AH56" s="52">
        <f t="shared" si="2"/>
        <v>256</v>
      </c>
      <c r="AI56" s="53">
        <f t="shared" si="3"/>
        <v>98</v>
      </c>
      <c r="AK56" s="54"/>
    </row>
    <row r="57" spans="1:37" x14ac:dyDescent="0.25">
      <c r="A57" s="58" t="s">
        <v>58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10</v>
      </c>
      <c r="AC57" s="82">
        <v>10</v>
      </c>
      <c r="AD57" s="82">
        <v>10</v>
      </c>
      <c r="AE57" s="82">
        <v>10</v>
      </c>
      <c r="AF57" s="82">
        <v>17</v>
      </c>
      <c r="AG57" s="81"/>
      <c r="AH57" s="52">
        <f t="shared" si="2"/>
        <v>17</v>
      </c>
      <c r="AI57" s="53">
        <f t="shared" si="3"/>
        <v>0</v>
      </c>
      <c r="AK57" s="54"/>
    </row>
    <row r="58" spans="1:37" x14ac:dyDescent="0.25">
      <c r="A58" s="58" t="s">
        <v>59</v>
      </c>
      <c r="B58" s="49">
        <v>0</v>
      </c>
      <c r="C58" s="82">
        <v>0</v>
      </c>
      <c r="D58" s="82">
        <v>0</v>
      </c>
      <c r="E58" s="82">
        <v>0</v>
      </c>
      <c r="F58" s="82">
        <v>0</v>
      </c>
      <c r="G58" s="82">
        <v>65</v>
      </c>
      <c r="H58" s="82">
        <v>65</v>
      </c>
      <c r="I58" s="82">
        <v>57.4</v>
      </c>
      <c r="J58" s="82">
        <v>56.5</v>
      </c>
      <c r="K58" s="82">
        <v>56.5</v>
      </c>
      <c r="L58" s="49">
        <v>62.5</v>
      </c>
      <c r="M58" s="49">
        <v>0</v>
      </c>
      <c r="N58" s="49">
        <v>74.900000000000006</v>
      </c>
      <c r="O58" s="49">
        <v>78.400000000000006</v>
      </c>
      <c r="P58" s="49">
        <v>74</v>
      </c>
      <c r="Q58" s="49">
        <v>0</v>
      </c>
      <c r="R58" s="49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49">
        <v>67.8</v>
      </c>
      <c r="AB58" s="49">
        <v>67.8</v>
      </c>
      <c r="AC58" s="49">
        <v>74</v>
      </c>
      <c r="AD58" s="49">
        <v>76.8</v>
      </c>
      <c r="AE58" s="49">
        <v>0</v>
      </c>
      <c r="AF58" s="49">
        <v>0</v>
      </c>
      <c r="AG58" s="81"/>
      <c r="AH58" s="52">
        <f t="shared" si="2"/>
        <v>78.400000000000006</v>
      </c>
      <c r="AI58" s="53">
        <f t="shared" si="3"/>
        <v>0</v>
      </c>
      <c r="AK58" s="54"/>
    </row>
    <row r="59" spans="1:37" x14ac:dyDescent="0.25">
      <c r="A59" s="58" t="s">
        <v>60</v>
      </c>
      <c r="B59" s="83">
        <v>10</v>
      </c>
      <c r="C59" s="70">
        <v>10</v>
      </c>
      <c r="D59" s="70">
        <v>10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3">
        <v>0</v>
      </c>
      <c r="AG59" s="81"/>
      <c r="AH59" s="52">
        <f t="shared" si="2"/>
        <v>10</v>
      </c>
      <c r="AI59" s="53">
        <f t="shared" si="3"/>
        <v>0</v>
      </c>
      <c r="AK59" s="54"/>
    </row>
    <row r="60" spans="1:37" x14ac:dyDescent="0.25">
      <c r="A60" s="58" t="s">
        <v>61</v>
      </c>
      <c r="B60" s="83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49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70">
        <v>0</v>
      </c>
      <c r="T61" s="70">
        <v>0</v>
      </c>
      <c r="U61" s="70">
        <v>0</v>
      </c>
      <c r="V61" s="70">
        <v>0</v>
      </c>
      <c r="W61" s="70">
        <v>0</v>
      </c>
      <c r="X61" s="70">
        <v>0</v>
      </c>
      <c r="Y61" s="70">
        <v>10</v>
      </c>
      <c r="Z61" s="70">
        <v>10</v>
      </c>
      <c r="AA61" s="83">
        <v>10</v>
      </c>
      <c r="AB61" s="83">
        <v>10</v>
      </c>
      <c r="AC61" s="83">
        <v>10</v>
      </c>
      <c r="AD61" s="83">
        <v>10</v>
      </c>
      <c r="AE61" s="83">
        <v>10</v>
      </c>
      <c r="AF61" s="83">
        <v>10</v>
      </c>
      <c r="AG61" s="81"/>
      <c r="AH61" s="52">
        <f t="shared" si="2"/>
        <v>10</v>
      </c>
      <c r="AI61" s="53">
        <f t="shared" si="3"/>
        <v>0</v>
      </c>
      <c r="AK61" s="54"/>
    </row>
    <row r="62" spans="1:37" x14ac:dyDescent="0.25">
      <c r="A62" s="58" t="s">
        <v>63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70">
        <v>0</v>
      </c>
      <c r="T62" s="70">
        <v>0</v>
      </c>
      <c r="U62" s="70">
        <v>0</v>
      </c>
      <c r="V62" s="70">
        <v>0</v>
      </c>
      <c r="W62" s="70">
        <v>0</v>
      </c>
      <c r="X62" s="70">
        <v>0</v>
      </c>
      <c r="Y62" s="70">
        <v>0</v>
      </c>
      <c r="Z62" s="70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5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70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0</v>
      </c>
      <c r="Y63" s="70">
        <v>0</v>
      </c>
      <c r="Z63" s="70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5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 t="shared" ref="B65" si="12">SUM(B54:B64)</f>
        <v>309.8</v>
      </c>
      <c r="C65" s="69">
        <f t="shared" ref="C65:AF65" si="13">SUM(C54:C64)</f>
        <v>301.5</v>
      </c>
      <c r="D65" s="69">
        <f t="shared" si="13"/>
        <v>275</v>
      </c>
      <c r="E65" s="69">
        <f t="shared" si="13"/>
        <v>251</v>
      </c>
      <c r="F65" s="69">
        <f t="shared" si="13"/>
        <v>297</v>
      </c>
      <c r="G65" s="69">
        <f t="shared" si="13"/>
        <v>249.7</v>
      </c>
      <c r="H65" s="69">
        <f t="shared" si="13"/>
        <v>259</v>
      </c>
      <c r="I65" s="69">
        <f t="shared" si="13"/>
        <v>230.4</v>
      </c>
      <c r="J65" s="69">
        <f t="shared" si="13"/>
        <v>246.5</v>
      </c>
      <c r="K65" s="69">
        <f t="shared" si="13"/>
        <v>246.5</v>
      </c>
      <c r="L65" s="69">
        <f t="shared" si="13"/>
        <v>312.5</v>
      </c>
      <c r="M65" s="69">
        <f t="shared" si="13"/>
        <v>286</v>
      </c>
      <c r="N65" s="69">
        <f t="shared" si="13"/>
        <v>329.4</v>
      </c>
      <c r="O65" s="69">
        <f t="shared" si="13"/>
        <v>296.11</v>
      </c>
      <c r="P65" s="69">
        <f t="shared" si="13"/>
        <v>313.7</v>
      </c>
      <c r="Q65" s="69">
        <f t="shared" si="13"/>
        <v>285.83</v>
      </c>
      <c r="R65" s="69">
        <f t="shared" si="13"/>
        <v>302.26</v>
      </c>
      <c r="S65" s="69">
        <f t="shared" si="13"/>
        <v>218.5</v>
      </c>
      <c r="T65" s="69">
        <f t="shared" si="13"/>
        <v>194</v>
      </c>
      <c r="U65" s="69">
        <f t="shared" si="13"/>
        <v>154</v>
      </c>
      <c r="V65" s="69">
        <f t="shared" si="13"/>
        <v>174</v>
      </c>
      <c r="W65" s="69">
        <f t="shared" si="13"/>
        <v>183.2</v>
      </c>
      <c r="X65" s="69">
        <f t="shared" si="13"/>
        <v>210.01</v>
      </c>
      <c r="Y65" s="69">
        <f t="shared" si="13"/>
        <v>250.01</v>
      </c>
      <c r="Z65" s="69">
        <f t="shared" si="13"/>
        <v>282.5</v>
      </c>
      <c r="AA65" s="69">
        <f t="shared" si="13"/>
        <v>405.2</v>
      </c>
      <c r="AB65" s="69">
        <f t="shared" si="13"/>
        <v>382.8</v>
      </c>
      <c r="AC65" s="69">
        <f t="shared" si="13"/>
        <v>421.56</v>
      </c>
      <c r="AD65" s="69">
        <f t="shared" si="13"/>
        <v>356.7</v>
      </c>
      <c r="AE65" s="69">
        <f t="shared" si="13"/>
        <v>285.2</v>
      </c>
      <c r="AF65" s="69">
        <f t="shared" si="13"/>
        <v>285.3</v>
      </c>
      <c r="AG65" s="74">
        <f>SUM(AG54:AG64)</f>
        <v>0</v>
      </c>
      <c r="AH65" s="52">
        <f t="shared" si="2"/>
        <v>421.56</v>
      </c>
      <c r="AI65" s="53">
        <f t="shared" si="3"/>
        <v>154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5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 t="shared" ref="B69" si="14">SUM(B66:B68)</f>
        <v>0</v>
      </c>
      <c r="C69" s="69">
        <f t="shared" ref="C69:AF69" si="15">SUM(C66:C68)</f>
        <v>0</v>
      </c>
      <c r="D69" s="69">
        <f t="shared" si="15"/>
        <v>0</v>
      </c>
      <c r="E69" s="69">
        <f t="shared" si="15"/>
        <v>0</v>
      </c>
      <c r="F69" s="69">
        <f t="shared" si="15"/>
        <v>0</v>
      </c>
      <c r="G69" s="69">
        <f t="shared" si="15"/>
        <v>0</v>
      </c>
      <c r="H69" s="69">
        <f t="shared" si="15"/>
        <v>0</v>
      </c>
      <c r="I69" s="69">
        <f t="shared" si="15"/>
        <v>0</v>
      </c>
      <c r="J69" s="69">
        <f t="shared" si="15"/>
        <v>0</v>
      </c>
      <c r="K69" s="69">
        <f t="shared" si="15"/>
        <v>0</v>
      </c>
      <c r="L69" s="69">
        <f t="shared" si="15"/>
        <v>0</v>
      </c>
      <c r="M69" s="69">
        <f t="shared" si="15"/>
        <v>0</v>
      </c>
      <c r="N69" s="69">
        <f t="shared" si="15"/>
        <v>0</v>
      </c>
      <c r="O69" s="69">
        <f t="shared" si="15"/>
        <v>0</v>
      </c>
      <c r="P69" s="69">
        <f t="shared" si="15"/>
        <v>0</v>
      </c>
      <c r="Q69" s="69">
        <f t="shared" si="15"/>
        <v>0</v>
      </c>
      <c r="R69" s="69">
        <f t="shared" si="15"/>
        <v>0</v>
      </c>
      <c r="S69" s="69">
        <f t="shared" si="15"/>
        <v>0</v>
      </c>
      <c r="T69" s="69">
        <f t="shared" si="15"/>
        <v>0</v>
      </c>
      <c r="U69" s="69">
        <f t="shared" si="15"/>
        <v>0</v>
      </c>
      <c r="V69" s="69">
        <f t="shared" si="15"/>
        <v>0</v>
      </c>
      <c r="W69" s="69">
        <f t="shared" si="15"/>
        <v>0</v>
      </c>
      <c r="X69" s="69">
        <f t="shared" si="15"/>
        <v>0</v>
      </c>
      <c r="Y69" s="69">
        <f t="shared" si="15"/>
        <v>0</v>
      </c>
      <c r="Z69" s="69">
        <f t="shared" si="15"/>
        <v>0</v>
      </c>
      <c r="AA69" s="69">
        <f t="shared" si="15"/>
        <v>0</v>
      </c>
      <c r="AB69" s="69">
        <f t="shared" si="15"/>
        <v>0</v>
      </c>
      <c r="AC69" s="69">
        <f t="shared" si="15"/>
        <v>0</v>
      </c>
      <c r="AD69" s="69">
        <f t="shared" si="15"/>
        <v>0</v>
      </c>
      <c r="AE69" s="69">
        <f t="shared" si="15"/>
        <v>0</v>
      </c>
      <c r="AF69" s="69">
        <f t="shared" si="15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" si="16">B69+B65+B53+B49+B35+B70</f>
        <v>1194.94</v>
      </c>
      <c r="C71" s="91">
        <f t="shared" ref="C71:AG71" si="17">C69+C65+C53+C49+C35+C70</f>
        <v>1189.94</v>
      </c>
      <c r="D71" s="91">
        <f t="shared" si="17"/>
        <v>1160.24</v>
      </c>
      <c r="E71" s="91">
        <f t="shared" si="17"/>
        <v>1145.24</v>
      </c>
      <c r="F71" s="91">
        <f t="shared" si="17"/>
        <v>1140.04</v>
      </c>
      <c r="G71" s="91">
        <f t="shared" si="17"/>
        <v>1092.7399999999998</v>
      </c>
      <c r="H71" s="91">
        <f t="shared" si="17"/>
        <v>1084.6399999999999</v>
      </c>
      <c r="I71" s="91">
        <f t="shared" si="17"/>
        <v>1076.54</v>
      </c>
      <c r="J71" s="91">
        <f t="shared" si="17"/>
        <v>1105.1399999999999</v>
      </c>
      <c r="K71" s="91">
        <f t="shared" si="17"/>
        <v>1105.74</v>
      </c>
      <c r="L71" s="91">
        <f t="shared" si="17"/>
        <v>1163.6390000000001</v>
      </c>
      <c r="M71" s="91">
        <f t="shared" si="17"/>
        <v>1138.3400000000001</v>
      </c>
      <c r="N71" s="91">
        <f t="shared" si="17"/>
        <v>1210.24</v>
      </c>
      <c r="O71" s="91">
        <f t="shared" si="17"/>
        <v>1251.25</v>
      </c>
      <c r="P71" s="91">
        <f t="shared" si="17"/>
        <v>1266.04</v>
      </c>
      <c r="Q71" s="91">
        <f t="shared" si="17"/>
        <v>1259.77</v>
      </c>
      <c r="R71" s="91">
        <f t="shared" si="17"/>
        <v>1281.5</v>
      </c>
      <c r="S71" s="91">
        <f t="shared" si="17"/>
        <v>1209.44</v>
      </c>
      <c r="T71" s="91">
        <f t="shared" si="17"/>
        <v>1191.94</v>
      </c>
      <c r="U71" s="91">
        <f t="shared" si="17"/>
        <v>1087.2400000000002</v>
      </c>
      <c r="V71" s="91">
        <f t="shared" si="17"/>
        <v>1114.8400000000001</v>
      </c>
      <c r="W71" s="91">
        <f t="shared" si="17"/>
        <v>1116.44</v>
      </c>
      <c r="X71" s="91">
        <f t="shared" si="17"/>
        <v>1164.05</v>
      </c>
      <c r="Y71" s="91">
        <f t="shared" si="17"/>
        <v>1190.6500000000001</v>
      </c>
      <c r="Z71" s="91">
        <f t="shared" si="17"/>
        <v>1297.44</v>
      </c>
      <c r="AA71" s="91">
        <f t="shared" si="17"/>
        <v>1386.74</v>
      </c>
      <c r="AB71" s="91">
        <f t="shared" si="17"/>
        <v>1350.54</v>
      </c>
      <c r="AC71" s="91">
        <f t="shared" si="17"/>
        <v>1350.8000000000002</v>
      </c>
      <c r="AD71" s="91">
        <f t="shared" si="17"/>
        <v>1293.6399999999999</v>
      </c>
      <c r="AE71" s="91">
        <f t="shared" si="17"/>
        <v>1221.8399999999999</v>
      </c>
      <c r="AF71" s="91">
        <f t="shared" si="17"/>
        <v>1203.1400000000001</v>
      </c>
      <c r="AG71" s="74">
        <f t="shared" si="17"/>
        <v>1938.71</v>
      </c>
      <c r="AH71" s="52">
        <f t="shared" si="2"/>
        <v>1386.74</v>
      </c>
      <c r="AI71" s="53">
        <f t="shared" si="3"/>
        <v>1076.54</v>
      </c>
    </row>
    <row r="72" spans="1:37" x14ac:dyDescent="0.25">
      <c r="A72" s="55" t="s">
        <v>73</v>
      </c>
      <c r="B72" s="82">
        <f t="shared" ref="B72" si="18">IF(B57&lt;0,B57*-1,0)</f>
        <v>0</v>
      </c>
      <c r="C72" s="82">
        <f t="shared" ref="C72:Q72" si="19">IF(C57&lt;0,C57*-1,0)</f>
        <v>0</v>
      </c>
      <c r="D72" s="82">
        <f t="shared" si="19"/>
        <v>0</v>
      </c>
      <c r="E72" s="82">
        <f t="shared" si="19"/>
        <v>0</v>
      </c>
      <c r="F72" s="82">
        <f t="shared" si="19"/>
        <v>0</v>
      </c>
      <c r="G72" s="82">
        <f t="shared" si="19"/>
        <v>0</v>
      </c>
      <c r="H72" s="82">
        <f t="shared" si="19"/>
        <v>0</v>
      </c>
      <c r="I72" s="82">
        <f t="shared" si="19"/>
        <v>0</v>
      </c>
      <c r="J72" s="82">
        <f t="shared" si="19"/>
        <v>0</v>
      </c>
      <c r="K72" s="82">
        <f t="shared" si="19"/>
        <v>0</v>
      </c>
      <c r="L72" s="82">
        <f t="shared" si="19"/>
        <v>0</v>
      </c>
      <c r="M72" s="82">
        <f t="shared" si="19"/>
        <v>0</v>
      </c>
      <c r="N72" s="82">
        <f t="shared" si="19"/>
        <v>0</v>
      </c>
      <c r="O72" s="82">
        <f t="shared" si="19"/>
        <v>0</v>
      </c>
      <c r="P72" s="82">
        <f t="shared" si="19"/>
        <v>0</v>
      </c>
      <c r="Q72" s="82">
        <f t="shared" si="19"/>
        <v>0</v>
      </c>
      <c r="R72" s="82">
        <f>IF(R57&lt;0,R57*-1,0)</f>
        <v>0</v>
      </c>
      <c r="S72" s="82">
        <f t="shared" ref="S72:AF72" si="20">IF(S57&lt;0,S57*-1,0)</f>
        <v>0</v>
      </c>
      <c r="T72" s="82">
        <f t="shared" si="20"/>
        <v>0</v>
      </c>
      <c r="U72" s="82">
        <f t="shared" si="20"/>
        <v>0</v>
      </c>
      <c r="V72" s="82">
        <f t="shared" si="20"/>
        <v>0</v>
      </c>
      <c r="W72" s="82">
        <f t="shared" si="20"/>
        <v>0</v>
      </c>
      <c r="X72" s="82">
        <f t="shared" si="20"/>
        <v>0</v>
      </c>
      <c r="Y72" s="82">
        <f t="shared" si="20"/>
        <v>0</v>
      </c>
      <c r="Z72" s="82">
        <f t="shared" si="20"/>
        <v>0</v>
      </c>
      <c r="AA72" s="82">
        <f t="shared" si="20"/>
        <v>0</v>
      </c>
      <c r="AB72" s="82">
        <f t="shared" si="20"/>
        <v>0</v>
      </c>
      <c r="AC72" s="82">
        <f t="shared" si="20"/>
        <v>0</v>
      </c>
      <c r="AD72" s="82">
        <f t="shared" si="20"/>
        <v>0</v>
      </c>
      <c r="AE72" s="82">
        <f t="shared" si="20"/>
        <v>0</v>
      </c>
      <c r="AF72" s="82">
        <f t="shared" si="20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" si="21">IF(B55&lt;0,B55*-1,0)</f>
        <v>0</v>
      </c>
      <c r="C73" s="82">
        <f t="shared" ref="C73:Q73" si="22">IF(C55&lt;0,C55*-1,0)</f>
        <v>0</v>
      </c>
      <c r="D73" s="82">
        <f t="shared" si="22"/>
        <v>0</v>
      </c>
      <c r="E73" s="82">
        <f t="shared" si="22"/>
        <v>0</v>
      </c>
      <c r="F73" s="82">
        <f t="shared" si="22"/>
        <v>0</v>
      </c>
      <c r="G73" s="82">
        <f t="shared" si="22"/>
        <v>0</v>
      </c>
      <c r="H73" s="82">
        <f t="shared" si="22"/>
        <v>0</v>
      </c>
      <c r="I73" s="82">
        <f t="shared" si="22"/>
        <v>0</v>
      </c>
      <c r="J73" s="82">
        <f t="shared" si="22"/>
        <v>0</v>
      </c>
      <c r="K73" s="82">
        <f t="shared" si="22"/>
        <v>0</v>
      </c>
      <c r="L73" s="82">
        <f t="shared" si="22"/>
        <v>0</v>
      </c>
      <c r="M73" s="82">
        <f t="shared" si="22"/>
        <v>0</v>
      </c>
      <c r="N73" s="82">
        <f t="shared" si="22"/>
        <v>0</v>
      </c>
      <c r="O73" s="82">
        <f t="shared" si="22"/>
        <v>0</v>
      </c>
      <c r="P73" s="82">
        <f t="shared" si="22"/>
        <v>0</v>
      </c>
      <c r="Q73" s="82">
        <f t="shared" si="22"/>
        <v>0</v>
      </c>
      <c r="R73" s="82">
        <f>IF(R55&lt;0,R55*-1,0)</f>
        <v>0</v>
      </c>
      <c r="S73" s="82">
        <f t="shared" ref="S73:AF73" si="23">IF(S55&lt;0,S55*-1,0)</f>
        <v>0</v>
      </c>
      <c r="T73" s="82">
        <f t="shared" si="23"/>
        <v>0</v>
      </c>
      <c r="U73" s="82">
        <f t="shared" si="23"/>
        <v>0</v>
      </c>
      <c r="V73" s="82">
        <f t="shared" si="23"/>
        <v>0</v>
      </c>
      <c r="W73" s="82">
        <f t="shared" si="23"/>
        <v>0</v>
      </c>
      <c r="X73" s="82">
        <f t="shared" si="23"/>
        <v>0</v>
      </c>
      <c r="Y73" s="82">
        <f t="shared" si="23"/>
        <v>0</v>
      </c>
      <c r="Z73" s="82">
        <f t="shared" si="23"/>
        <v>0</v>
      </c>
      <c r="AA73" s="82">
        <f t="shared" si="23"/>
        <v>0</v>
      </c>
      <c r="AB73" s="82">
        <f t="shared" si="23"/>
        <v>0</v>
      </c>
      <c r="AC73" s="82">
        <f t="shared" si="23"/>
        <v>0</v>
      </c>
      <c r="AD73" s="82">
        <f t="shared" si="23"/>
        <v>0</v>
      </c>
      <c r="AE73" s="82">
        <f t="shared" si="23"/>
        <v>0</v>
      </c>
      <c r="AF73" s="82">
        <f t="shared" si="23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" si="24">IF(B58&lt;0,B58*-1,0)</f>
        <v>0</v>
      </c>
      <c r="C74" s="82">
        <f t="shared" ref="C74:Q74" si="25">IF(C58&lt;0,C58*-1,0)</f>
        <v>0</v>
      </c>
      <c r="D74" s="82">
        <f t="shared" si="25"/>
        <v>0</v>
      </c>
      <c r="E74" s="82">
        <f t="shared" si="25"/>
        <v>0</v>
      </c>
      <c r="F74" s="82">
        <f t="shared" si="25"/>
        <v>0</v>
      </c>
      <c r="G74" s="82">
        <f t="shared" si="25"/>
        <v>0</v>
      </c>
      <c r="H74" s="82">
        <f t="shared" si="25"/>
        <v>0</v>
      </c>
      <c r="I74" s="82">
        <f t="shared" si="25"/>
        <v>0</v>
      </c>
      <c r="J74" s="82">
        <f t="shared" si="25"/>
        <v>0</v>
      </c>
      <c r="K74" s="82">
        <f t="shared" si="25"/>
        <v>0</v>
      </c>
      <c r="L74" s="82">
        <f t="shared" si="25"/>
        <v>0</v>
      </c>
      <c r="M74" s="82">
        <f t="shared" si="25"/>
        <v>0</v>
      </c>
      <c r="N74" s="82">
        <f t="shared" si="25"/>
        <v>0</v>
      </c>
      <c r="O74" s="82">
        <f t="shared" si="25"/>
        <v>0</v>
      </c>
      <c r="P74" s="82">
        <f t="shared" si="25"/>
        <v>0</v>
      </c>
      <c r="Q74" s="82">
        <f t="shared" si="25"/>
        <v>0</v>
      </c>
      <c r="R74" s="82">
        <f>IF(R58&lt;0,R58*-1,0)</f>
        <v>0</v>
      </c>
      <c r="S74" s="82">
        <f t="shared" ref="S74:AF74" si="26">IF(S58&lt;0,S58*-1,0)</f>
        <v>0</v>
      </c>
      <c r="T74" s="82">
        <f t="shared" si="26"/>
        <v>0</v>
      </c>
      <c r="U74" s="82">
        <f t="shared" si="26"/>
        <v>0</v>
      </c>
      <c r="V74" s="82">
        <f t="shared" si="26"/>
        <v>0</v>
      </c>
      <c r="W74" s="82">
        <f t="shared" si="26"/>
        <v>0</v>
      </c>
      <c r="X74" s="82">
        <f t="shared" si="26"/>
        <v>0</v>
      </c>
      <c r="Y74" s="82">
        <f t="shared" si="26"/>
        <v>0</v>
      </c>
      <c r="Z74" s="82">
        <f t="shared" si="26"/>
        <v>0</v>
      </c>
      <c r="AA74" s="82">
        <f t="shared" si="26"/>
        <v>0</v>
      </c>
      <c r="AB74" s="82">
        <f t="shared" si="26"/>
        <v>0</v>
      </c>
      <c r="AC74" s="82">
        <f t="shared" si="26"/>
        <v>0</v>
      </c>
      <c r="AD74" s="82">
        <f t="shared" si="26"/>
        <v>0</v>
      </c>
      <c r="AE74" s="82">
        <f t="shared" si="26"/>
        <v>0</v>
      </c>
      <c r="AF74" s="82">
        <f t="shared" si="2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 t="shared" ref="B75" si="27">IF(B56&lt;0,B56*-1,0)</f>
        <v>0</v>
      </c>
      <c r="C75" s="82">
        <f t="shared" ref="C75:AF75" si="28">IF(C56&lt;0,C56*-1,0)</f>
        <v>0</v>
      </c>
      <c r="D75" s="82">
        <f t="shared" si="28"/>
        <v>0</v>
      </c>
      <c r="E75" s="82">
        <f t="shared" si="28"/>
        <v>0</v>
      </c>
      <c r="F75" s="82">
        <f t="shared" si="28"/>
        <v>0</v>
      </c>
      <c r="G75" s="82">
        <f t="shared" si="28"/>
        <v>0</v>
      </c>
      <c r="H75" s="82">
        <f t="shared" si="28"/>
        <v>0</v>
      </c>
      <c r="I75" s="82">
        <f t="shared" si="28"/>
        <v>0</v>
      </c>
      <c r="J75" s="82">
        <f t="shared" si="28"/>
        <v>0</v>
      </c>
      <c r="K75" s="82">
        <f t="shared" si="28"/>
        <v>0</v>
      </c>
      <c r="L75" s="82">
        <f t="shared" si="28"/>
        <v>0</v>
      </c>
      <c r="M75" s="82">
        <f t="shared" si="28"/>
        <v>0</v>
      </c>
      <c r="N75" s="82">
        <f t="shared" si="28"/>
        <v>0</v>
      </c>
      <c r="O75" s="82">
        <f t="shared" si="28"/>
        <v>0</v>
      </c>
      <c r="P75" s="82">
        <f t="shared" si="28"/>
        <v>0</v>
      </c>
      <c r="Q75" s="82">
        <f t="shared" si="28"/>
        <v>0</v>
      </c>
      <c r="R75" s="82">
        <f t="shared" si="28"/>
        <v>0</v>
      </c>
      <c r="S75" s="82">
        <f t="shared" si="28"/>
        <v>0</v>
      </c>
      <c r="T75" s="82">
        <f t="shared" si="28"/>
        <v>0</v>
      </c>
      <c r="U75" s="82">
        <f t="shared" si="28"/>
        <v>0</v>
      </c>
      <c r="V75" s="82">
        <f t="shared" si="28"/>
        <v>0</v>
      </c>
      <c r="W75" s="82">
        <f t="shared" si="28"/>
        <v>0</v>
      </c>
      <c r="X75" s="82">
        <f t="shared" si="28"/>
        <v>0</v>
      </c>
      <c r="Y75" s="82">
        <f t="shared" si="28"/>
        <v>0</v>
      </c>
      <c r="Z75" s="82">
        <f t="shared" si="28"/>
        <v>0</v>
      </c>
      <c r="AA75" s="82">
        <f t="shared" si="28"/>
        <v>0</v>
      </c>
      <c r="AB75" s="82">
        <f t="shared" si="28"/>
        <v>0</v>
      </c>
      <c r="AC75" s="82">
        <f t="shared" si="28"/>
        <v>0</v>
      </c>
      <c r="AD75" s="82">
        <f t="shared" si="28"/>
        <v>0</v>
      </c>
      <c r="AE75" s="82">
        <f t="shared" si="28"/>
        <v>0</v>
      </c>
      <c r="AF75" s="82">
        <f t="shared" si="28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 t="shared" ref="B77" si="29">SUM(B72:B76)</f>
        <v>0</v>
      </c>
      <c r="C77" s="69">
        <f t="shared" ref="C77:AF77" si="30">SUM(C72:C76)</f>
        <v>0</v>
      </c>
      <c r="D77" s="69">
        <f t="shared" si="30"/>
        <v>0</v>
      </c>
      <c r="E77" s="69">
        <f t="shared" si="30"/>
        <v>0</v>
      </c>
      <c r="F77" s="69">
        <f t="shared" si="30"/>
        <v>0</v>
      </c>
      <c r="G77" s="69">
        <f t="shared" si="30"/>
        <v>0</v>
      </c>
      <c r="H77" s="69">
        <f t="shared" si="30"/>
        <v>0</v>
      </c>
      <c r="I77" s="69">
        <f t="shared" si="30"/>
        <v>0</v>
      </c>
      <c r="J77" s="69">
        <f t="shared" si="30"/>
        <v>0</v>
      </c>
      <c r="K77" s="69">
        <f t="shared" si="30"/>
        <v>0</v>
      </c>
      <c r="L77" s="69">
        <f t="shared" si="30"/>
        <v>0</v>
      </c>
      <c r="M77" s="69">
        <f t="shared" si="30"/>
        <v>0</v>
      </c>
      <c r="N77" s="69">
        <f t="shared" si="30"/>
        <v>0</v>
      </c>
      <c r="O77" s="69">
        <f t="shared" si="30"/>
        <v>0</v>
      </c>
      <c r="P77" s="69">
        <f t="shared" si="30"/>
        <v>0</v>
      </c>
      <c r="Q77" s="69">
        <f t="shared" si="30"/>
        <v>0</v>
      </c>
      <c r="R77" s="69">
        <f t="shared" si="30"/>
        <v>0</v>
      </c>
      <c r="S77" s="69">
        <f t="shared" si="30"/>
        <v>0</v>
      </c>
      <c r="T77" s="69">
        <f t="shared" si="30"/>
        <v>0</v>
      </c>
      <c r="U77" s="69">
        <f t="shared" si="30"/>
        <v>0</v>
      </c>
      <c r="V77" s="69">
        <f t="shared" si="30"/>
        <v>0</v>
      </c>
      <c r="W77" s="69">
        <f t="shared" si="30"/>
        <v>0</v>
      </c>
      <c r="X77" s="69">
        <f t="shared" si="30"/>
        <v>0</v>
      </c>
      <c r="Y77" s="69">
        <f t="shared" si="30"/>
        <v>0</v>
      </c>
      <c r="Z77" s="69">
        <f t="shared" si="30"/>
        <v>0</v>
      </c>
      <c r="AA77" s="69">
        <f t="shared" si="30"/>
        <v>0</v>
      </c>
      <c r="AB77" s="69">
        <f t="shared" si="30"/>
        <v>0</v>
      </c>
      <c r="AC77" s="69">
        <f t="shared" si="30"/>
        <v>0</v>
      </c>
      <c r="AD77" s="69">
        <f t="shared" si="30"/>
        <v>0</v>
      </c>
      <c r="AE77" s="69">
        <f t="shared" si="30"/>
        <v>0</v>
      </c>
      <c r="AF77" s="69">
        <f t="shared" si="30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6">
        <v>50.02</v>
      </c>
      <c r="C78" s="94">
        <v>50.01</v>
      </c>
      <c r="D78" s="94">
        <v>50.012</v>
      </c>
      <c r="E78" s="94">
        <v>50.005000000000003</v>
      </c>
      <c r="F78" s="94">
        <v>50.018000000000001</v>
      </c>
      <c r="G78" s="94">
        <v>49.984999999999999</v>
      </c>
      <c r="H78" s="94">
        <v>49.906999999999996</v>
      </c>
      <c r="I78" s="94">
        <v>49.92</v>
      </c>
      <c r="J78" s="94">
        <v>50.023000000000003</v>
      </c>
      <c r="K78" s="94">
        <v>50.023000000000003</v>
      </c>
      <c r="L78" s="94">
        <v>50.037999999999997</v>
      </c>
      <c r="M78" s="94">
        <v>49.98</v>
      </c>
      <c r="N78" s="94">
        <v>50.029000000000003</v>
      </c>
      <c r="O78" s="94">
        <v>50.042999999999999</v>
      </c>
      <c r="P78" s="94">
        <v>50.067999999999998</v>
      </c>
      <c r="Q78" s="94">
        <v>50.014000000000003</v>
      </c>
      <c r="R78" s="94">
        <v>50.1</v>
      </c>
      <c r="S78" s="94">
        <v>50.003999999999998</v>
      </c>
      <c r="T78" s="94">
        <v>50.026000000000003</v>
      </c>
      <c r="U78" s="94">
        <v>50.055999999999997</v>
      </c>
      <c r="V78" s="94">
        <v>49.91</v>
      </c>
      <c r="W78" s="94">
        <v>49.9</v>
      </c>
      <c r="X78" s="94">
        <v>50.01</v>
      </c>
      <c r="Y78" s="94">
        <v>50.01</v>
      </c>
      <c r="Z78" s="94">
        <v>49.93</v>
      </c>
      <c r="AA78" s="94">
        <v>49.99</v>
      </c>
      <c r="AB78" s="94">
        <v>50.045000000000002</v>
      </c>
      <c r="AC78" s="94">
        <v>50.034999999999997</v>
      </c>
      <c r="AD78" s="94">
        <v>49.994999999999997</v>
      </c>
      <c r="AE78" s="94">
        <v>49.866999999999997</v>
      </c>
      <c r="AF78" s="96">
        <v>50.012999999999998</v>
      </c>
      <c r="AG78" s="97"/>
      <c r="AH78" s="52">
        <f t="shared" si="2"/>
        <v>50.1</v>
      </c>
      <c r="AI78" s="53">
        <f t="shared" si="3"/>
        <v>49.866999999999997</v>
      </c>
    </row>
    <row r="79" spans="1:37" x14ac:dyDescent="0.25">
      <c r="A79" s="98" t="s">
        <v>80</v>
      </c>
      <c r="B79" s="100">
        <v>127</v>
      </c>
      <c r="C79" s="70">
        <v>126.6</v>
      </c>
      <c r="D79" s="70">
        <v>127</v>
      </c>
      <c r="E79" s="70">
        <v>127</v>
      </c>
      <c r="F79" s="70">
        <v>128.30000000000001</v>
      </c>
      <c r="G79" s="70">
        <v>128.30000000000001</v>
      </c>
      <c r="H79" s="70">
        <v>128.80000000000001</v>
      </c>
      <c r="I79" s="70">
        <v>127.5</v>
      </c>
      <c r="J79" s="70">
        <v>126.5</v>
      </c>
      <c r="K79" s="70">
        <v>126.5</v>
      </c>
      <c r="L79" s="70">
        <v>124.9</v>
      </c>
      <c r="M79" s="70">
        <v>124.1</v>
      </c>
      <c r="N79" s="70">
        <v>124.9</v>
      </c>
      <c r="O79" s="70">
        <v>124.6</v>
      </c>
      <c r="P79" s="70">
        <v>123.4</v>
      </c>
      <c r="Q79" s="70">
        <v>122.5</v>
      </c>
      <c r="R79" s="70">
        <v>122.9</v>
      </c>
      <c r="S79" s="99">
        <v>124.7</v>
      </c>
      <c r="T79" s="99">
        <v>124.9</v>
      </c>
      <c r="U79" s="99">
        <v>125.1</v>
      </c>
      <c r="V79" s="99">
        <v>124.9</v>
      </c>
      <c r="W79" s="99">
        <v>124.8</v>
      </c>
      <c r="X79" s="99">
        <v>124.4</v>
      </c>
      <c r="Y79" s="99">
        <v>123.7</v>
      </c>
      <c r="Z79" s="99">
        <v>123.7</v>
      </c>
      <c r="AA79" s="99">
        <v>123.7</v>
      </c>
      <c r="AB79" s="99">
        <v>123.7</v>
      </c>
      <c r="AC79" s="99">
        <v>123.7</v>
      </c>
      <c r="AD79" s="70">
        <v>128.5</v>
      </c>
      <c r="AE79" s="70">
        <v>126.5</v>
      </c>
      <c r="AF79" s="70">
        <v>126.5</v>
      </c>
      <c r="AG79" s="101"/>
      <c r="AH79" s="52">
        <f t="shared" si="2"/>
        <v>128.80000000000001</v>
      </c>
      <c r="AI79" s="53">
        <f t="shared" si="3"/>
        <v>122.5</v>
      </c>
    </row>
    <row r="80" spans="1:37" x14ac:dyDescent="0.25">
      <c r="A80" s="98" t="s">
        <v>81</v>
      </c>
      <c r="B80" s="100">
        <v>130</v>
      </c>
      <c r="C80" s="70">
        <v>130</v>
      </c>
      <c r="D80" s="70">
        <v>130.19999999999999</v>
      </c>
      <c r="E80" s="70">
        <v>130.19999999999999</v>
      </c>
      <c r="F80" s="70">
        <v>130.4</v>
      </c>
      <c r="G80" s="70">
        <v>130.4</v>
      </c>
      <c r="H80" s="70">
        <v>130.5</v>
      </c>
      <c r="I80" s="70">
        <v>129.30000000000001</v>
      </c>
      <c r="J80" s="70">
        <v>128.1</v>
      </c>
      <c r="K80" s="70">
        <v>128.1</v>
      </c>
      <c r="L80" s="70">
        <v>127.2</v>
      </c>
      <c r="M80" s="70">
        <v>127.1</v>
      </c>
      <c r="N80" s="70">
        <v>127.8</v>
      </c>
      <c r="O80" s="70">
        <v>127.7</v>
      </c>
      <c r="P80" s="70">
        <v>126.9</v>
      </c>
      <c r="Q80" s="70">
        <v>125.6</v>
      </c>
      <c r="R80" s="70">
        <v>126.1</v>
      </c>
      <c r="S80" s="99">
        <v>127.8</v>
      </c>
      <c r="T80" s="99">
        <v>128.19999999999999</v>
      </c>
      <c r="U80" s="99">
        <v>128.1</v>
      </c>
      <c r="V80" s="99">
        <v>127.9</v>
      </c>
      <c r="W80" s="99">
        <v>127.5</v>
      </c>
      <c r="X80" s="99">
        <v>127.8</v>
      </c>
      <c r="Y80" s="99">
        <v>127.8</v>
      </c>
      <c r="Z80" s="99">
        <v>127.3</v>
      </c>
      <c r="AA80" s="99">
        <v>127.3</v>
      </c>
      <c r="AB80" s="99">
        <v>127.3</v>
      </c>
      <c r="AC80" s="99">
        <v>127.3</v>
      </c>
      <c r="AD80" s="70">
        <v>131.5</v>
      </c>
      <c r="AE80" s="70">
        <v>130.19999999999999</v>
      </c>
      <c r="AF80" s="70">
        <v>130.19999999999999</v>
      </c>
      <c r="AG80" s="101"/>
      <c r="AH80" s="52">
        <f t="shared" si="2"/>
        <v>131.5</v>
      </c>
      <c r="AI80" s="53">
        <f t="shared" si="3"/>
        <v>125.6</v>
      </c>
    </row>
    <row r="81" spans="1:37" x14ac:dyDescent="0.25">
      <c r="A81" s="98" t="s">
        <v>82</v>
      </c>
      <c r="B81" s="100">
        <v>129.4</v>
      </c>
      <c r="C81" s="70">
        <v>129.80000000000001</v>
      </c>
      <c r="D81" s="70">
        <v>129.5</v>
      </c>
      <c r="E81" s="70">
        <v>129.5</v>
      </c>
      <c r="F81" s="70">
        <v>128.5</v>
      </c>
      <c r="G81" s="70">
        <v>128.5</v>
      </c>
      <c r="H81" s="70">
        <v>131.69999999999999</v>
      </c>
      <c r="I81" s="70">
        <v>127.9</v>
      </c>
      <c r="J81" s="70">
        <v>128.5</v>
      </c>
      <c r="K81" s="70">
        <v>128.5</v>
      </c>
      <c r="L81" s="70">
        <v>126.8</v>
      </c>
      <c r="M81" s="70">
        <v>125.1</v>
      </c>
      <c r="N81" s="70">
        <v>127</v>
      </c>
      <c r="O81" s="70">
        <v>125.9</v>
      </c>
      <c r="P81" s="70">
        <v>128.69999999999999</v>
      </c>
      <c r="Q81" s="70">
        <v>126.4</v>
      </c>
      <c r="R81" s="70">
        <v>125.6</v>
      </c>
      <c r="S81" s="70">
        <v>125.8</v>
      </c>
      <c r="T81" s="99">
        <v>128.5</v>
      </c>
      <c r="U81" s="99">
        <v>129.9</v>
      </c>
      <c r="V81" s="99">
        <v>130.5</v>
      </c>
      <c r="W81" s="99">
        <v>129.1</v>
      </c>
      <c r="X81" s="99">
        <v>126.7</v>
      </c>
      <c r="Y81" s="99">
        <v>126.7</v>
      </c>
      <c r="Z81" s="99">
        <v>126.2</v>
      </c>
      <c r="AA81" s="99">
        <v>126.2</v>
      </c>
      <c r="AB81" s="99">
        <v>126.2</v>
      </c>
      <c r="AC81" s="99">
        <v>126.2</v>
      </c>
      <c r="AD81" s="70">
        <v>128.19999999999999</v>
      </c>
      <c r="AE81" s="70">
        <v>126.4</v>
      </c>
      <c r="AF81" s="70">
        <v>126.4</v>
      </c>
      <c r="AG81" s="101"/>
      <c r="AH81" s="52">
        <f t="shared" si="2"/>
        <v>131.69999999999999</v>
      </c>
      <c r="AI81" s="53">
        <f t="shared" si="3"/>
        <v>125.1</v>
      </c>
    </row>
    <row r="82" spans="1:37" x14ac:dyDescent="0.25">
      <c r="A82" s="102" t="s">
        <v>83</v>
      </c>
      <c r="B82" s="100">
        <v>132.30000000000001</v>
      </c>
      <c r="C82" s="70">
        <v>131.19999999999999</v>
      </c>
      <c r="D82" s="70">
        <v>131.69999999999999</v>
      </c>
      <c r="E82" s="70">
        <v>131.69999999999999</v>
      </c>
      <c r="F82" s="70">
        <v>131.6</v>
      </c>
      <c r="G82" s="70">
        <v>131.6</v>
      </c>
      <c r="H82" s="70">
        <v>133.9</v>
      </c>
      <c r="I82" s="70">
        <v>130.69999999999999</v>
      </c>
      <c r="J82" s="70">
        <v>132.9</v>
      </c>
      <c r="K82" s="70">
        <v>132.9</v>
      </c>
      <c r="L82" s="70">
        <v>130.19999999999999</v>
      </c>
      <c r="M82" s="70">
        <v>129.9</v>
      </c>
      <c r="N82" s="70">
        <v>131.19999999999999</v>
      </c>
      <c r="O82" s="70">
        <v>130.4</v>
      </c>
      <c r="P82" s="70">
        <v>131.9</v>
      </c>
      <c r="Q82" s="70">
        <v>130.4</v>
      </c>
      <c r="R82" s="70">
        <v>130.1</v>
      </c>
      <c r="S82" s="70">
        <v>129.69999999999999</v>
      </c>
      <c r="T82" s="99">
        <v>131.4</v>
      </c>
      <c r="U82" s="99">
        <v>133.6</v>
      </c>
      <c r="V82" s="99">
        <v>133.6</v>
      </c>
      <c r="W82" s="99">
        <v>132</v>
      </c>
      <c r="X82" s="99">
        <v>130.30000000000001</v>
      </c>
      <c r="Y82" s="99">
        <v>133.80000000000001</v>
      </c>
      <c r="Z82" s="99">
        <v>129.19999999999999</v>
      </c>
      <c r="AA82" s="99">
        <v>129.19999999999999</v>
      </c>
      <c r="AB82" s="99">
        <v>129.19999999999999</v>
      </c>
      <c r="AC82" s="99">
        <v>129.19999999999999</v>
      </c>
      <c r="AD82" s="70">
        <v>133.30000000000001</v>
      </c>
      <c r="AE82" s="70">
        <v>131.4</v>
      </c>
      <c r="AF82" s="70">
        <v>131.4</v>
      </c>
      <c r="AG82" s="101"/>
      <c r="AH82" s="52">
        <f t="shared" si="2"/>
        <v>133.9</v>
      </c>
      <c r="AI82" s="53">
        <f t="shared" si="3"/>
        <v>129.19999999999999</v>
      </c>
    </row>
    <row r="83" spans="1:37" x14ac:dyDescent="0.25">
      <c r="A83" s="102" t="s">
        <v>84</v>
      </c>
      <c r="B83" s="104">
        <v>133.80000000000001</v>
      </c>
      <c r="C83" s="103">
        <v>135</v>
      </c>
      <c r="D83" s="103">
        <v>134.4</v>
      </c>
      <c r="E83" s="103">
        <v>134.4</v>
      </c>
      <c r="F83" s="103">
        <v>135.5</v>
      </c>
      <c r="G83" s="103">
        <v>135.5</v>
      </c>
      <c r="H83" s="103">
        <v>136</v>
      </c>
      <c r="I83" s="103">
        <v>134.30000000000001</v>
      </c>
      <c r="J83" s="103">
        <v>132.80000000000001</v>
      </c>
      <c r="K83" s="103">
        <v>132.80000000000001</v>
      </c>
      <c r="L83" s="103">
        <v>132.30000000000001</v>
      </c>
      <c r="M83" s="103">
        <v>131.69999999999999</v>
      </c>
      <c r="N83" s="103">
        <v>132.9</v>
      </c>
      <c r="O83" s="103">
        <v>132.1</v>
      </c>
      <c r="P83" s="103">
        <v>134.19999999999999</v>
      </c>
      <c r="Q83" s="103">
        <v>130.69999999999999</v>
      </c>
      <c r="R83" s="103">
        <v>132.1</v>
      </c>
      <c r="S83" s="103">
        <v>131.69999999999999</v>
      </c>
      <c r="T83" s="99">
        <v>131.69999999999999</v>
      </c>
      <c r="U83" s="99">
        <v>136.19999999999999</v>
      </c>
      <c r="V83" s="99">
        <v>136.1</v>
      </c>
      <c r="W83" s="99">
        <v>134.6</v>
      </c>
      <c r="X83" s="99">
        <v>134.6</v>
      </c>
      <c r="Y83" s="99">
        <v>134.30000000000001</v>
      </c>
      <c r="Z83" s="99">
        <v>132.9</v>
      </c>
      <c r="AA83" s="99">
        <v>132.9</v>
      </c>
      <c r="AB83" s="99">
        <v>132.9</v>
      </c>
      <c r="AC83" s="99">
        <v>132.9</v>
      </c>
      <c r="AD83" s="103">
        <v>135.30000000000001</v>
      </c>
      <c r="AE83" s="103">
        <v>133.6</v>
      </c>
      <c r="AF83" s="103">
        <v>133.6</v>
      </c>
      <c r="AG83" s="105"/>
      <c r="AH83" s="52">
        <f t="shared" si="2"/>
        <v>136.19999999999999</v>
      </c>
      <c r="AI83" s="53">
        <f t="shared" si="3"/>
        <v>130.69999999999999</v>
      </c>
    </row>
    <row r="84" spans="1:37" x14ac:dyDescent="0.25">
      <c r="A84" s="98" t="s">
        <v>85</v>
      </c>
      <c r="B84" s="100">
        <v>135.19999999999999</v>
      </c>
      <c r="C84" s="70">
        <v>137</v>
      </c>
      <c r="D84" s="70">
        <v>134.4</v>
      </c>
      <c r="E84" s="70">
        <v>134.4</v>
      </c>
      <c r="F84" s="70">
        <v>137.6</v>
      </c>
      <c r="G84" s="70">
        <v>137.6</v>
      </c>
      <c r="H84" s="70">
        <v>133.80000000000001</v>
      </c>
      <c r="I84" s="70">
        <v>132.1</v>
      </c>
      <c r="J84" s="70">
        <v>129.4</v>
      </c>
      <c r="K84" s="70">
        <v>129.4</v>
      </c>
      <c r="L84" s="70">
        <v>130</v>
      </c>
      <c r="M84" s="70">
        <v>125</v>
      </c>
      <c r="N84" s="70">
        <v>125.7</v>
      </c>
      <c r="O84" s="70">
        <v>125.7</v>
      </c>
      <c r="P84" s="70">
        <v>125.2</v>
      </c>
      <c r="Q84" s="70">
        <v>125.9</v>
      </c>
      <c r="R84" s="70">
        <v>124.1</v>
      </c>
      <c r="S84" s="70">
        <v>123.7</v>
      </c>
      <c r="T84" s="99">
        <v>138.1</v>
      </c>
      <c r="U84" s="99">
        <v>136.19999999999999</v>
      </c>
      <c r="V84" s="99">
        <v>133.5</v>
      </c>
      <c r="W84" s="99">
        <v>134.19999999999999</v>
      </c>
      <c r="X84" s="99">
        <v>134.30000000000001</v>
      </c>
      <c r="Y84" s="99">
        <v>134.5</v>
      </c>
      <c r="Z84" s="99">
        <v>132.4</v>
      </c>
      <c r="AA84" s="99">
        <v>132.4</v>
      </c>
      <c r="AB84" s="99">
        <v>132.4</v>
      </c>
      <c r="AC84" s="99">
        <v>132.4</v>
      </c>
      <c r="AD84" s="70">
        <v>125.5</v>
      </c>
      <c r="AE84" s="70">
        <v>125.9</v>
      </c>
      <c r="AF84" s="70">
        <v>125.9</v>
      </c>
      <c r="AG84" s="101"/>
      <c r="AH84" s="52">
        <f>MAX(B84:AF84)</f>
        <v>138.1</v>
      </c>
      <c r="AI84" s="53">
        <f>MIN(B84:AF84)</f>
        <v>123.7</v>
      </c>
    </row>
    <row r="85" spans="1:37" ht="15.75" thickBot="1" x14ac:dyDescent="0.3">
      <c r="A85" s="98" t="s">
        <v>86</v>
      </c>
      <c r="B85" s="107">
        <v>66.3</v>
      </c>
      <c r="C85" s="106">
        <v>66.2</v>
      </c>
      <c r="D85" s="106">
        <v>66.400000000000006</v>
      </c>
      <c r="E85" s="106">
        <v>66.400000000000006</v>
      </c>
      <c r="F85" s="106">
        <v>66.3</v>
      </c>
      <c r="G85" s="106">
        <v>66.3</v>
      </c>
      <c r="H85" s="106">
        <v>66.400000000000006</v>
      </c>
      <c r="I85" s="106">
        <v>65.7</v>
      </c>
      <c r="J85" s="106">
        <v>65.2</v>
      </c>
      <c r="K85" s="106">
        <v>65.2</v>
      </c>
      <c r="L85" s="106">
        <v>65.2</v>
      </c>
      <c r="M85" s="106">
        <v>65</v>
      </c>
      <c r="N85" s="106">
        <v>65.2</v>
      </c>
      <c r="O85" s="106">
        <v>65.099999999999994</v>
      </c>
      <c r="P85" s="106">
        <v>64.3</v>
      </c>
      <c r="Q85" s="106">
        <v>64.3</v>
      </c>
      <c r="R85" s="106">
        <v>64.2</v>
      </c>
      <c r="S85" s="106">
        <v>65.099999999999994</v>
      </c>
      <c r="T85" s="106">
        <v>65</v>
      </c>
      <c r="U85" s="106">
        <v>65</v>
      </c>
      <c r="V85" s="106">
        <v>65</v>
      </c>
      <c r="W85" s="106">
        <v>64.900000000000006</v>
      </c>
      <c r="X85" s="106">
        <v>65.2</v>
      </c>
      <c r="Y85" s="106">
        <v>64.900000000000006</v>
      </c>
      <c r="Z85" s="106">
        <v>65.2</v>
      </c>
      <c r="AA85" s="106">
        <v>65.2</v>
      </c>
      <c r="AB85" s="106">
        <v>65.2</v>
      </c>
      <c r="AC85" s="106">
        <v>65.2</v>
      </c>
      <c r="AD85" s="106">
        <v>66.8</v>
      </c>
      <c r="AE85" s="106">
        <v>66.2</v>
      </c>
      <c r="AF85" s="106">
        <v>66.2</v>
      </c>
      <c r="AG85" s="108"/>
      <c r="AH85" s="52">
        <f>MAX(B85:AF85)</f>
        <v>66.8</v>
      </c>
      <c r="AI85" s="53">
        <f>MIN(B85:AF85)</f>
        <v>64.2</v>
      </c>
    </row>
    <row r="86" spans="1:37" x14ac:dyDescent="0.25">
      <c r="A86" s="109" t="s">
        <v>87</v>
      </c>
      <c r="B86" s="110">
        <f t="shared" ref="B86" si="31">SUMIF(B54:B63,"&gt;0")</f>
        <v>309.8</v>
      </c>
      <c r="C86" s="110">
        <f t="shared" ref="C86:AF86" si="32">SUMIF(C54:C63,"&gt;0")</f>
        <v>301.5</v>
      </c>
      <c r="D86" s="110">
        <f t="shared" si="32"/>
        <v>275</v>
      </c>
      <c r="E86" s="110">
        <f t="shared" si="32"/>
        <v>251</v>
      </c>
      <c r="F86" s="110">
        <f t="shared" si="32"/>
        <v>297</v>
      </c>
      <c r="G86" s="110">
        <f t="shared" si="32"/>
        <v>249.7</v>
      </c>
      <c r="H86" s="110">
        <f t="shared" si="32"/>
        <v>259</v>
      </c>
      <c r="I86" s="110">
        <f t="shared" si="32"/>
        <v>230.4</v>
      </c>
      <c r="J86" s="110">
        <f t="shared" si="32"/>
        <v>246.5</v>
      </c>
      <c r="K86" s="110">
        <f t="shared" si="32"/>
        <v>246.5</v>
      </c>
      <c r="L86" s="110">
        <f t="shared" si="32"/>
        <v>312.5</v>
      </c>
      <c r="M86" s="110">
        <f t="shared" si="32"/>
        <v>286</v>
      </c>
      <c r="N86" s="110">
        <f t="shared" si="32"/>
        <v>329.4</v>
      </c>
      <c r="O86" s="110">
        <f t="shared" si="32"/>
        <v>296.11</v>
      </c>
      <c r="P86" s="110">
        <f t="shared" si="32"/>
        <v>313.7</v>
      </c>
      <c r="Q86" s="110">
        <f t="shared" si="32"/>
        <v>285.83</v>
      </c>
      <c r="R86" s="110">
        <f t="shared" si="32"/>
        <v>302.26</v>
      </c>
      <c r="S86" s="110">
        <f t="shared" si="32"/>
        <v>218.5</v>
      </c>
      <c r="T86" s="110">
        <f t="shared" si="32"/>
        <v>194</v>
      </c>
      <c r="U86" s="110">
        <f t="shared" si="32"/>
        <v>154</v>
      </c>
      <c r="V86" s="110">
        <f t="shared" si="32"/>
        <v>174</v>
      </c>
      <c r="W86" s="110">
        <f t="shared" si="32"/>
        <v>183.2</v>
      </c>
      <c r="X86" s="110">
        <f t="shared" si="32"/>
        <v>210.01</v>
      </c>
      <c r="Y86" s="110">
        <f t="shared" si="32"/>
        <v>250.01</v>
      </c>
      <c r="Z86" s="110">
        <f t="shared" si="32"/>
        <v>282.5</v>
      </c>
      <c r="AA86" s="110">
        <f t="shared" si="32"/>
        <v>405.2</v>
      </c>
      <c r="AB86" s="110">
        <f t="shared" si="32"/>
        <v>382.8</v>
      </c>
      <c r="AC86" s="110">
        <f t="shared" si="32"/>
        <v>421.56</v>
      </c>
      <c r="AD86" s="110">
        <f t="shared" si="32"/>
        <v>356.7</v>
      </c>
      <c r="AE86" s="110">
        <f t="shared" si="32"/>
        <v>285.2</v>
      </c>
      <c r="AF86" s="110">
        <f t="shared" si="32"/>
        <v>285.3</v>
      </c>
      <c r="AG86" s="111"/>
      <c r="AH86" s="52">
        <f>MAX(B86:AF86)</f>
        <v>421.56</v>
      </c>
      <c r="AI86" s="53">
        <f>MIN(B86:AF86)</f>
        <v>154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3">
        <f t="shared" ref="B88" si="33">SUM(B11:B12,B14,B18,B20:B21,B39,B41:B42,B44,B46,B89:B92,B96,B102,B108,B117,B119,B130,B136,B138,B139,B146,B148,B150,B154:B155,B158:B159,B164:B165,B170:B171,B173:B175,B183,B188)</f>
        <v>154.53999999999994</v>
      </c>
      <c r="C88" s="69">
        <f t="shared" ref="C88:AF88" si="34">SUM(C11:C12,C14,C18,C20:C21,C39,C41:C42,C44,C46,C89:C92,C96,C102,C108,C117,C119,C130,C136,C138,C139,C146,C148,C150,C154:C155,C158:C159,C164:C165,C170:C171,C173:C175,C183,C188)</f>
        <v>141.53999999999996</v>
      </c>
      <c r="D88" s="69">
        <f t="shared" si="34"/>
        <v>137.83999999999995</v>
      </c>
      <c r="E88" s="69">
        <f t="shared" si="34"/>
        <v>136.23999999999995</v>
      </c>
      <c r="F88" s="69">
        <f t="shared" si="34"/>
        <v>160.53999999999996</v>
      </c>
      <c r="G88" s="69">
        <f t="shared" si="34"/>
        <v>168.43999999999997</v>
      </c>
      <c r="H88" s="69">
        <f t="shared" si="34"/>
        <v>189.93999999999994</v>
      </c>
      <c r="I88" s="69">
        <f t="shared" si="34"/>
        <v>213.13999999999996</v>
      </c>
      <c r="J88" s="69">
        <f t="shared" si="34"/>
        <v>232.83999999999995</v>
      </c>
      <c r="K88" s="69">
        <f t="shared" si="34"/>
        <v>232.83999999999995</v>
      </c>
      <c r="L88" s="69">
        <f t="shared" si="34"/>
        <v>269.23999999999995</v>
      </c>
      <c r="M88" s="69">
        <f t="shared" si="34"/>
        <v>276.23999999999995</v>
      </c>
      <c r="N88" s="69">
        <f t="shared" si="34"/>
        <v>258.84000000000003</v>
      </c>
      <c r="O88" s="69">
        <f t="shared" si="34"/>
        <v>318.24</v>
      </c>
      <c r="P88" s="69">
        <f t="shared" si="34"/>
        <v>340.34000000000003</v>
      </c>
      <c r="Q88" s="69">
        <f t="shared" si="34"/>
        <v>338.03999999999996</v>
      </c>
      <c r="R88" s="69">
        <f t="shared" si="34"/>
        <v>349.54</v>
      </c>
      <c r="S88" s="69">
        <f t="shared" si="34"/>
        <v>323.34000000000009</v>
      </c>
      <c r="T88" s="69">
        <f t="shared" si="34"/>
        <v>332.74</v>
      </c>
      <c r="U88" s="69">
        <f t="shared" si="34"/>
        <v>331.34000000000009</v>
      </c>
      <c r="V88" s="69">
        <f t="shared" si="34"/>
        <v>380.74</v>
      </c>
      <c r="W88" s="69">
        <f t="shared" si="34"/>
        <v>366.74000000000007</v>
      </c>
      <c r="X88" s="69">
        <f t="shared" si="34"/>
        <v>381.24000000000007</v>
      </c>
      <c r="Y88" s="69">
        <f t="shared" si="34"/>
        <v>364.64000000000004</v>
      </c>
      <c r="Z88" s="69">
        <f t="shared" si="34"/>
        <v>376.64000000000004</v>
      </c>
      <c r="AA88" s="69">
        <f t="shared" si="34"/>
        <v>320.23999999999995</v>
      </c>
      <c r="AB88" s="69">
        <f t="shared" si="34"/>
        <v>330.83999999999992</v>
      </c>
      <c r="AC88" s="69">
        <f t="shared" si="34"/>
        <v>273.14</v>
      </c>
      <c r="AD88" s="69">
        <f t="shared" si="34"/>
        <v>191.13999999999996</v>
      </c>
      <c r="AE88" s="69">
        <f t="shared" si="34"/>
        <v>156.63999999999999</v>
      </c>
      <c r="AF88" s="243">
        <f t="shared" si="34"/>
        <v>141.53999999999996</v>
      </c>
      <c r="AG88" s="116"/>
      <c r="AH88" s="52">
        <f>MAX(B88:AF88)</f>
        <v>381.24000000000007</v>
      </c>
      <c r="AI88" s="53">
        <f>MIN(B88:AF88)</f>
        <v>136.23999999999995</v>
      </c>
    </row>
    <row r="89" spans="1:37" x14ac:dyDescent="0.25">
      <c r="A89" s="117" t="s">
        <v>89</v>
      </c>
      <c r="B89" s="244">
        <v>-29.9</v>
      </c>
      <c r="C89" s="82">
        <v>-27.5</v>
      </c>
      <c r="D89" s="82">
        <v>-21</v>
      </c>
      <c r="E89" s="82">
        <v>-50</v>
      </c>
      <c r="F89" s="82">
        <v>-41.6</v>
      </c>
      <c r="G89" s="82">
        <v>-28.6</v>
      </c>
      <c r="H89" s="82">
        <v>-18.399999999999999</v>
      </c>
      <c r="I89" s="82">
        <v>-14</v>
      </c>
      <c r="J89" s="82">
        <v>-18</v>
      </c>
      <c r="K89" s="82">
        <v>-18</v>
      </c>
      <c r="L89" s="82">
        <v>-13.8</v>
      </c>
      <c r="M89" s="82">
        <v>11.1</v>
      </c>
      <c r="N89" s="82">
        <v>4</v>
      </c>
      <c r="O89" s="82">
        <v>2.8</v>
      </c>
      <c r="P89" s="82">
        <v>2.8</v>
      </c>
      <c r="Q89" s="82">
        <v>-1.6</v>
      </c>
      <c r="R89" s="82">
        <v>-15.5</v>
      </c>
      <c r="S89" s="82">
        <v>-25.2</v>
      </c>
      <c r="T89" s="82"/>
      <c r="U89" s="82">
        <v>14.9</v>
      </c>
      <c r="V89" s="82">
        <v>3.9</v>
      </c>
      <c r="W89" s="82">
        <v>6.2</v>
      </c>
      <c r="X89" s="82">
        <v>6.3</v>
      </c>
      <c r="Y89" s="82">
        <v>1.5</v>
      </c>
      <c r="Z89" s="82">
        <v>-13.7</v>
      </c>
      <c r="AA89" s="49">
        <v>-16.100000000000001</v>
      </c>
      <c r="AB89" s="49">
        <v>-20.9</v>
      </c>
      <c r="AC89" s="49">
        <v>-21.1</v>
      </c>
      <c r="AD89" s="49">
        <v>-26.4</v>
      </c>
      <c r="AE89" s="49">
        <v>-23.3</v>
      </c>
      <c r="AF89" s="244">
        <v>-22.6</v>
      </c>
      <c r="AG89" s="120">
        <v>75</v>
      </c>
      <c r="AH89" s="52">
        <f>IF(ABS(MAX(B89:AF89))&gt;ABS(MIN(B89:AF89)),MAX(B89:AF89),MIN(B89:AF89))</f>
        <v>-50</v>
      </c>
      <c r="AI89" s="121">
        <f>INDEX($B$9:$AF$9,1,MATCH(AH89,B89:AF89,0))</f>
        <v>0.16666666666666699</v>
      </c>
    </row>
    <row r="90" spans="1:37" x14ac:dyDescent="0.25">
      <c r="A90" s="122" t="s">
        <v>90</v>
      </c>
      <c r="B90" s="123">
        <f>-19-27.4</f>
        <v>-46.4</v>
      </c>
      <c r="C90" s="83">
        <f>-21.1-30.7</f>
        <v>-51.8</v>
      </c>
      <c r="D90" s="83">
        <v>-55</v>
      </c>
      <c r="E90" s="83">
        <v>-46</v>
      </c>
      <c r="F90" s="83">
        <v>-23</v>
      </c>
      <c r="G90" s="83">
        <v>-22</v>
      </c>
      <c r="H90" s="83">
        <v>-12</v>
      </c>
      <c r="I90" s="83">
        <v>-4</v>
      </c>
      <c r="J90" s="83">
        <v>4</v>
      </c>
      <c r="K90" s="83">
        <v>4</v>
      </c>
      <c r="L90" s="83">
        <v>17.5</v>
      </c>
      <c r="M90" s="83">
        <v>3.1</v>
      </c>
      <c r="N90" s="83">
        <v>34</v>
      </c>
      <c r="O90" s="83">
        <v>22</v>
      </c>
      <c r="P90" s="83">
        <v>-10.199999999999999</v>
      </c>
      <c r="Q90" s="83">
        <v>-4.2</v>
      </c>
      <c r="R90" s="83">
        <v>0.5</v>
      </c>
      <c r="S90" s="83">
        <f>15.5+8.1</f>
        <v>23.6</v>
      </c>
      <c r="T90" s="83"/>
      <c r="U90" s="83">
        <v>5.3</v>
      </c>
      <c r="V90" s="83">
        <v>23.7</v>
      </c>
      <c r="W90" s="83">
        <v>26.3</v>
      </c>
      <c r="X90" s="83">
        <v>21.7</v>
      </c>
      <c r="Y90" s="83">
        <v>18</v>
      </c>
      <c r="Z90" s="83">
        <v>18.399999999999999</v>
      </c>
      <c r="AA90" s="70">
        <v>25.1</v>
      </c>
      <c r="AB90" s="70">
        <v>23</v>
      </c>
      <c r="AC90" s="70">
        <v>16</v>
      </c>
      <c r="AD90" s="70">
        <v>-5</v>
      </c>
      <c r="AE90" s="70">
        <v>-58</v>
      </c>
      <c r="AF90" s="123">
        <v>-66</v>
      </c>
      <c r="AG90" s="120">
        <v>240</v>
      </c>
      <c r="AH90" s="52">
        <f>IF(ABS(MAX(B90:AF90))&gt;ABS(MIN(B90:AF90)),MAX(B90:AF90),MIN(B90:AF90))</f>
        <v>-66</v>
      </c>
      <c r="AI90" s="121">
        <f>INDEX($B$9:$AF$9,1,MATCH(AH90,B90:AF90,0))</f>
        <v>1</v>
      </c>
    </row>
    <row r="91" spans="1:37" x14ac:dyDescent="0.25">
      <c r="A91" s="122" t="s">
        <v>91</v>
      </c>
      <c r="B91" s="123">
        <v>18.100000000000001</v>
      </c>
      <c r="C91" s="83">
        <v>14.7</v>
      </c>
      <c r="D91" s="83">
        <v>17</v>
      </c>
      <c r="E91" s="83">
        <v>16.399999999999999</v>
      </c>
      <c r="F91" s="83">
        <v>23.9</v>
      </c>
      <c r="G91" s="83">
        <v>26.8</v>
      </c>
      <c r="H91" s="83">
        <v>34.5</v>
      </c>
      <c r="I91" s="83">
        <v>34.299999999999997</v>
      </c>
      <c r="J91" s="83">
        <v>36</v>
      </c>
      <c r="K91" s="83">
        <v>36</v>
      </c>
      <c r="L91" s="83">
        <v>41.7</v>
      </c>
      <c r="M91" s="83">
        <v>35.799999999999997</v>
      </c>
      <c r="N91" s="83">
        <v>35.4</v>
      </c>
      <c r="O91" s="83">
        <v>29.4</v>
      </c>
      <c r="P91" s="83">
        <v>39.799999999999997</v>
      </c>
      <c r="Q91" s="83">
        <v>40.200000000000003</v>
      </c>
      <c r="R91" s="83">
        <v>35.4</v>
      </c>
      <c r="S91" s="83">
        <v>38.5</v>
      </c>
      <c r="T91" s="83"/>
      <c r="U91" s="83">
        <v>17.8</v>
      </c>
      <c r="V91" s="83">
        <v>14.3</v>
      </c>
      <c r="W91" s="83">
        <v>10.3</v>
      </c>
      <c r="X91" s="83">
        <v>17.7</v>
      </c>
      <c r="Y91" s="83">
        <v>14.5</v>
      </c>
      <c r="Z91" s="83">
        <v>44.2</v>
      </c>
      <c r="AA91" s="70">
        <v>37.5</v>
      </c>
      <c r="AB91" s="70">
        <v>30.9</v>
      </c>
      <c r="AC91" s="70">
        <v>30</v>
      </c>
      <c r="AD91" s="70">
        <v>37.299999999999997</v>
      </c>
      <c r="AE91" s="70">
        <v>21.3</v>
      </c>
      <c r="AF91" s="123">
        <v>22.7</v>
      </c>
      <c r="AG91" s="120">
        <v>60</v>
      </c>
      <c r="AH91" s="52">
        <f>IF(ABS(MAX(B91:AF91))&gt;ABS(MIN(B91:AF91)),MAX(B91:AF91),MIN(B91:AF91))</f>
        <v>44.2</v>
      </c>
      <c r="AI91" s="121">
        <f>INDEX($B$9:$AF$9,1,MATCH(AH91,B91:AF91,0))</f>
        <v>0.8125</v>
      </c>
    </row>
    <row r="92" spans="1:37" x14ac:dyDescent="0.25">
      <c r="A92" s="124" t="s">
        <v>92</v>
      </c>
      <c r="B92" s="126">
        <v>-16.899999999999999</v>
      </c>
      <c r="C92" s="85">
        <v>-24.2</v>
      </c>
      <c r="D92" s="85">
        <v>-33</v>
      </c>
      <c r="E92" s="85">
        <v>-14</v>
      </c>
      <c r="F92" s="85">
        <v>-28.6</v>
      </c>
      <c r="G92" s="85">
        <v>-37.6</v>
      </c>
      <c r="H92" s="85">
        <v>-44</v>
      </c>
      <c r="I92" s="85">
        <v>-33</v>
      </c>
      <c r="J92" s="85">
        <v>-19</v>
      </c>
      <c r="K92" s="85">
        <v>-19</v>
      </c>
      <c r="L92" s="85">
        <v>-6.2</v>
      </c>
      <c r="M92" s="85">
        <v>-4</v>
      </c>
      <c r="N92" s="85">
        <v>-44.2</v>
      </c>
      <c r="O92" s="85">
        <v>-40.6</v>
      </c>
      <c r="P92" s="85">
        <v>2.1</v>
      </c>
      <c r="Q92" s="85">
        <v>3</v>
      </c>
      <c r="R92" s="85">
        <v>25.2</v>
      </c>
      <c r="S92" s="85">
        <v>-45.7</v>
      </c>
      <c r="T92" s="85"/>
      <c r="U92" s="85">
        <v>-41.5</v>
      </c>
      <c r="V92" s="85">
        <v>0</v>
      </c>
      <c r="W92" s="85">
        <v>-13.4</v>
      </c>
      <c r="X92" s="85">
        <v>-6.2</v>
      </c>
      <c r="Y92" s="85">
        <v>-7.2</v>
      </c>
      <c r="Z92" s="85">
        <v>-11.9</v>
      </c>
      <c r="AA92" s="125">
        <v>-63.1</v>
      </c>
      <c r="AB92" s="125">
        <v>-29.8</v>
      </c>
      <c r="AC92" s="125">
        <v>-41.2</v>
      </c>
      <c r="AD92" s="125">
        <v>-67.2</v>
      </c>
      <c r="AE92" s="125">
        <v>-35.799999999999997</v>
      </c>
      <c r="AF92" s="126">
        <v>-45</v>
      </c>
      <c r="AG92" s="127">
        <v>120</v>
      </c>
      <c r="AH92" s="52">
        <f>IF(ABS(MAX(B92:AF92))&gt;ABS(MIN(B92:AF92)),MAX(B92:AF92),MIN(B92:AF92))</f>
        <v>-67.2</v>
      </c>
      <c r="AI92" s="121">
        <f>INDEX($B$9:$AF$9,1,MATCH(AH92,B92:AF92,0))</f>
        <v>0.91666666666666696</v>
      </c>
    </row>
    <row r="93" spans="1:37" ht="15.75" thickBot="1" x14ac:dyDescent="0.3">
      <c r="A93" s="124" t="s">
        <v>93</v>
      </c>
      <c r="B93" s="126">
        <v>72</v>
      </c>
      <c r="C93" s="85">
        <v>67.400000000000006</v>
      </c>
      <c r="D93" s="85">
        <v>60</v>
      </c>
      <c r="E93" s="85">
        <v>76</v>
      </c>
      <c r="F93" s="85">
        <v>84</v>
      </c>
      <c r="G93" s="85">
        <v>36</v>
      </c>
      <c r="H93" s="85">
        <v>25</v>
      </c>
      <c r="I93" s="85">
        <v>35</v>
      </c>
      <c r="J93" s="85">
        <v>44</v>
      </c>
      <c r="K93" s="85">
        <v>44</v>
      </c>
      <c r="L93" s="85">
        <v>55</v>
      </c>
      <c r="M93" s="85">
        <v>70</v>
      </c>
      <c r="N93" s="85">
        <v>70.099999999999994</v>
      </c>
      <c r="O93" s="85">
        <v>78.900000000000006</v>
      </c>
      <c r="P93" s="85">
        <v>80.900000000000006</v>
      </c>
      <c r="Q93" s="85">
        <v>80.400000000000006</v>
      </c>
      <c r="R93" s="85">
        <v>96.8</v>
      </c>
      <c r="S93" s="85">
        <v>84.1</v>
      </c>
      <c r="T93" s="85"/>
      <c r="U93" s="85">
        <v>93.6</v>
      </c>
      <c r="V93" s="85">
        <v>77.3</v>
      </c>
      <c r="W93" s="85">
        <v>52.5</v>
      </c>
      <c r="X93" s="85">
        <v>67.7</v>
      </c>
      <c r="Y93" s="85">
        <v>80.900000000000006</v>
      </c>
      <c r="Z93" s="85">
        <v>92.1</v>
      </c>
      <c r="AA93" s="125">
        <v>84.1</v>
      </c>
      <c r="AB93" s="125">
        <v>86.2</v>
      </c>
      <c r="AC93" s="125">
        <v>85</v>
      </c>
      <c r="AD93" s="125">
        <v>50.7</v>
      </c>
      <c r="AE93" s="125">
        <v>57.3</v>
      </c>
      <c r="AF93" s="126">
        <v>47.6</v>
      </c>
      <c r="AG93" s="127"/>
      <c r="AH93" s="52">
        <f>IF(ABS(MAX(B93:AF93))&gt;ABS(MIN(B93:AF93)),MAX(B93:AF93),MIN(B93:AF93))</f>
        <v>96.8</v>
      </c>
      <c r="AI93" s="121">
        <f>INDEX($B$9:$AF$9,1,MATCH(AH93,B93:AF93,0))</f>
        <v>0.58333333333333304</v>
      </c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35">B95</f>
        <v>9.9</v>
      </c>
      <c r="D95" s="133">
        <f t="shared" si="35"/>
        <v>9.9</v>
      </c>
      <c r="E95" s="133">
        <f t="shared" si="35"/>
        <v>9.9</v>
      </c>
      <c r="F95" s="133">
        <f t="shared" si="35"/>
        <v>9.9</v>
      </c>
      <c r="G95" s="133">
        <f t="shared" si="35"/>
        <v>9.9</v>
      </c>
      <c r="H95" s="133">
        <f t="shared" si="35"/>
        <v>9.9</v>
      </c>
      <c r="I95" s="133">
        <f t="shared" si="35"/>
        <v>9.9</v>
      </c>
      <c r="J95" s="133">
        <f t="shared" si="35"/>
        <v>9.9</v>
      </c>
      <c r="K95" s="133">
        <f t="shared" si="35"/>
        <v>9.9</v>
      </c>
      <c r="L95" s="133">
        <f t="shared" si="35"/>
        <v>9.9</v>
      </c>
      <c r="M95" s="133">
        <f t="shared" si="35"/>
        <v>9.9</v>
      </c>
      <c r="N95" s="133">
        <f t="shared" si="35"/>
        <v>9.9</v>
      </c>
      <c r="O95" s="133">
        <f t="shared" si="35"/>
        <v>9.9</v>
      </c>
      <c r="P95" s="133">
        <f t="shared" si="35"/>
        <v>9.9</v>
      </c>
      <c r="Q95" s="133">
        <f t="shared" si="35"/>
        <v>9.9</v>
      </c>
      <c r="R95" s="133">
        <f t="shared" si="35"/>
        <v>9.9</v>
      </c>
      <c r="S95" s="133">
        <f t="shared" ref="S95:AF112" si="36">R95</f>
        <v>9.9</v>
      </c>
      <c r="T95" s="133">
        <f t="shared" si="36"/>
        <v>9.9</v>
      </c>
      <c r="U95" s="133">
        <f t="shared" si="36"/>
        <v>9.9</v>
      </c>
      <c r="V95" s="133">
        <f t="shared" si="36"/>
        <v>9.9</v>
      </c>
      <c r="W95" s="133">
        <f t="shared" si="36"/>
        <v>9.9</v>
      </c>
      <c r="X95" s="133">
        <f t="shared" si="36"/>
        <v>9.9</v>
      </c>
      <c r="Y95" s="133">
        <f t="shared" si="36"/>
        <v>9.9</v>
      </c>
      <c r="Z95" s="133">
        <f t="shared" si="36"/>
        <v>9.9</v>
      </c>
      <c r="AA95" s="133">
        <f t="shared" si="36"/>
        <v>9.9</v>
      </c>
      <c r="AB95" s="133">
        <f t="shared" si="36"/>
        <v>9.9</v>
      </c>
      <c r="AC95" s="133">
        <f t="shared" si="36"/>
        <v>9.9</v>
      </c>
      <c r="AD95" s="133">
        <f t="shared" si="36"/>
        <v>9.9</v>
      </c>
      <c r="AE95" s="133">
        <f t="shared" si="36"/>
        <v>9.9</v>
      </c>
      <c r="AF95" s="133">
        <f t="shared" si="36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35"/>
        <v>9.6</v>
      </c>
      <c r="D96" s="136">
        <f t="shared" si="35"/>
        <v>9.6</v>
      </c>
      <c r="E96" s="136">
        <f t="shared" si="35"/>
        <v>9.6</v>
      </c>
      <c r="F96" s="136">
        <f t="shared" si="35"/>
        <v>9.6</v>
      </c>
      <c r="G96" s="136">
        <f t="shared" si="35"/>
        <v>9.6</v>
      </c>
      <c r="H96" s="136">
        <f t="shared" si="35"/>
        <v>9.6</v>
      </c>
      <c r="I96" s="136">
        <f t="shared" si="35"/>
        <v>9.6</v>
      </c>
      <c r="J96" s="136">
        <f t="shared" si="35"/>
        <v>9.6</v>
      </c>
      <c r="K96" s="136">
        <f t="shared" si="35"/>
        <v>9.6</v>
      </c>
      <c r="L96" s="136">
        <f t="shared" si="35"/>
        <v>9.6</v>
      </c>
      <c r="M96" s="136">
        <f t="shared" si="35"/>
        <v>9.6</v>
      </c>
      <c r="N96" s="136">
        <f t="shared" si="35"/>
        <v>9.6</v>
      </c>
      <c r="O96" s="136">
        <f t="shared" si="35"/>
        <v>9.6</v>
      </c>
      <c r="P96" s="136">
        <f t="shared" si="35"/>
        <v>9.6</v>
      </c>
      <c r="Q96" s="136">
        <f t="shared" si="35"/>
        <v>9.6</v>
      </c>
      <c r="R96" s="136">
        <f t="shared" si="35"/>
        <v>9.6</v>
      </c>
      <c r="S96" s="136">
        <f t="shared" si="36"/>
        <v>9.6</v>
      </c>
      <c r="T96" s="136">
        <f t="shared" si="36"/>
        <v>9.6</v>
      </c>
      <c r="U96" s="136">
        <f t="shared" si="36"/>
        <v>9.6</v>
      </c>
      <c r="V96" s="136">
        <f t="shared" si="36"/>
        <v>9.6</v>
      </c>
      <c r="W96" s="136">
        <f t="shared" si="36"/>
        <v>9.6</v>
      </c>
      <c r="X96" s="136">
        <f t="shared" si="36"/>
        <v>9.6</v>
      </c>
      <c r="Y96" s="136">
        <f t="shared" si="36"/>
        <v>9.6</v>
      </c>
      <c r="Z96" s="136">
        <f t="shared" si="36"/>
        <v>9.6</v>
      </c>
      <c r="AA96" s="136">
        <f t="shared" si="36"/>
        <v>9.6</v>
      </c>
      <c r="AB96" s="136">
        <f t="shared" si="36"/>
        <v>9.6</v>
      </c>
      <c r="AC96" s="136">
        <f t="shared" si="36"/>
        <v>9.6</v>
      </c>
      <c r="AD96" s="136">
        <f t="shared" si="36"/>
        <v>9.6</v>
      </c>
      <c r="AE96" s="136">
        <f t="shared" si="36"/>
        <v>9.6</v>
      </c>
      <c r="AF96" s="136">
        <f t="shared" si="36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35"/>
        <v>9.98</v>
      </c>
      <c r="D97" s="136">
        <f t="shared" si="35"/>
        <v>9.98</v>
      </c>
      <c r="E97" s="136">
        <f t="shared" si="35"/>
        <v>9.98</v>
      </c>
      <c r="F97" s="136">
        <f t="shared" si="35"/>
        <v>9.98</v>
      </c>
      <c r="G97" s="136">
        <f t="shared" si="35"/>
        <v>9.98</v>
      </c>
      <c r="H97" s="136">
        <f t="shared" si="35"/>
        <v>9.98</v>
      </c>
      <c r="I97" s="136">
        <f t="shared" si="35"/>
        <v>9.98</v>
      </c>
      <c r="J97" s="136">
        <f t="shared" si="35"/>
        <v>9.98</v>
      </c>
      <c r="K97" s="136">
        <f t="shared" si="35"/>
        <v>9.98</v>
      </c>
      <c r="L97" s="136">
        <f t="shared" si="35"/>
        <v>9.98</v>
      </c>
      <c r="M97" s="136">
        <f t="shared" si="35"/>
        <v>9.98</v>
      </c>
      <c r="N97" s="136">
        <f t="shared" si="35"/>
        <v>9.98</v>
      </c>
      <c r="O97" s="136">
        <f t="shared" si="35"/>
        <v>9.98</v>
      </c>
      <c r="P97" s="136">
        <f t="shared" si="35"/>
        <v>9.98</v>
      </c>
      <c r="Q97" s="136">
        <f t="shared" si="35"/>
        <v>9.98</v>
      </c>
      <c r="R97" s="136">
        <f t="shared" si="35"/>
        <v>9.98</v>
      </c>
      <c r="S97" s="136">
        <f t="shared" si="36"/>
        <v>9.98</v>
      </c>
      <c r="T97" s="136">
        <f t="shared" si="36"/>
        <v>9.98</v>
      </c>
      <c r="U97" s="136">
        <f t="shared" si="36"/>
        <v>9.98</v>
      </c>
      <c r="V97" s="136">
        <f t="shared" si="36"/>
        <v>9.98</v>
      </c>
      <c r="W97" s="136">
        <f t="shared" si="36"/>
        <v>9.98</v>
      </c>
      <c r="X97" s="136">
        <f t="shared" si="36"/>
        <v>9.98</v>
      </c>
      <c r="Y97" s="136">
        <f t="shared" si="36"/>
        <v>9.98</v>
      </c>
      <c r="Z97" s="136">
        <f t="shared" si="36"/>
        <v>9.98</v>
      </c>
      <c r="AA97" s="136">
        <f t="shared" si="36"/>
        <v>9.98</v>
      </c>
      <c r="AB97" s="136">
        <f t="shared" si="36"/>
        <v>9.98</v>
      </c>
      <c r="AC97" s="136">
        <f t="shared" si="36"/>
        <v>9.98</v>
      </c>
      <c r="AD97" s="136">
        <f t="shared" si="36"/>
        <v>9.98</v>
      </c>
      <c r="AE97" s="136">
        <f t="shared" si="36"/>
        <v>9.98</v>
      </c>
      <c r="AF97" s="136">
        <f t="shared" si="36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35"/>
        <v>9.1</v>
      </c>
      <c r="D98" s="136">
        <f t="shared" si="35"/>
        <v>9.1</v>
      </c>
      <c r="E98" s="136">
        <f t="shared" si="35"/>
        <v>9.1</v>
      </c>
      <c r="F98" s="136">
        <f t="shared" si="35"/>
        <v>9.1</v>
      </c>
      <c r="G98" s="136">
        <f t="shared" si="35"/>
        <v>9.1</v>
      </c>
      <c r="H98" s="136">
        <f t="shared" si="35"/>
        <v>9.1</v>
      </c>
      <c r="I98" s="136">
        <f t="shared" si="35"/>
        <v>9.1</v>
      </c>
      <c r="J98" s="136">
        <f t="shared" si="35"/>
        <v>9.1</v>
      </c>
      <c r="K98" s="136">
        <f t="shared" si="35"/>
        <v>9.1</v>
      </c>
      <c r="L98" s="136">
        <f t="shared" si="35"/>
        <v>9.1</v>
      </c>
      <c r="M98" s="136">
        <f t="shared" si="35"/>
        <v>9.1</v>
      </c>
      <c r="N98" s="136">
        <f t="shared" si="35"/>
        <v>9.1</v>
      </c>
      <c r="O98" s="136">
        <f t="shared" si="35"/>
        <v>9.1</v>
      </c>
      <c r="P98" s="136">
        <f t="shared" si="35"/>
        <v>9.1</v>
      </c>
      <c r="Q98" s="136">
        <f t="shared" si="35"/>
        <v>9.1</v>
      </c>
      <c r="R98" s="136">
        <f t="shared" si="35"/>
        <v>9.1</v>
      </c>
      <c r="S98" s="136">
        <f t="shared" si="36"/>
        <v>9.1</v>
      </c>
      <c r="T98" s="136">
        <f t="shared" si="36"/>
        <v>9.1</v>
      </c>
      <c r="U98" s="136">
        <f t="shared" si="36"/>
        <v>9.1</v>
      </c>
      <c r="V98" s="136">
        <f t="shared" si="36"/>
        <v>9.1</v>
      </c>
      <c r="W98" s="136">
        <f t="shared" si="36"/>
        <v>9.1</v>
      </c>
      <c r="X98" s="136">
        <f t="shared" si="36"/>
        <v>9.1</v>
      </c>
      <c r="Y98" s="136">
        <f t="shared" si="36"/>
        <v>9.1</v>
      </c>
      <c r="Z98" s="136">
        <f t="shared" si="36"/>
        <v>9.1</v>
      </c>
      <c r="AA98" s="136">
        <f t="shared" si="36"/>
        <v>9.1</v>
      </c>
      <c r="AB98" s="136">
        <f t="shared" si="36"/>
        <v>9.1</v>
      </c>
      <c r="AC98" s="136">
        <f t="shared" si="36"/>
        <v>9.1</v>
      </c>
      <c r="AD98" s="136">
        <f t="shared" si="36"/>
        <v>9.1</v>
      </c>
      <c r="AE98" s="136">
        <f t="shared" si="36"/>
        <v>9.1</v>
      </c>
      <c r="AF98" s="136">
        <f t="shared" si="36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35"/>
        <v>9.18</v>
      </c>
      <c r="D99" s="136">
        <f t="shared" si="35"/>
        <v>9.18</v>
      </c>
      <c r="E99" s="136">
        <f t="shared" si="35"/>
        <v>9.18</v>
      </c>
      <c r="F99" s="136">
        <f t="shared" si="35"/>
        <v>9.18</v>
      </c>
      <c r="G99" s="136">
        <f t="shared" si="35"/>
        <v>9.18</v>
      </c>
      <c r="H99" s="136">
        <f t="shared" si="35"/>
        <v>9.18</v>
      </c>
      <c r="I99" s="136">
        <f t="shared" si="35"/>
        <v>9.18</v>
      </c>
      <c r="J99" s="136">
        <f t="shared" si="35"/>
        <v>9.18</v>
      </c>
      <c r="K99" s="136">
        <f t="shared" si="35"/>
        <v>9.18</v>
      </c>
      <c r="L99" s="136">
        <f t="shared" si="35"/>
        <v>9.18</v>
      </c>
      <c r="M99" s="136">
        <f t="shared" si="35"/>
        <v>9.18</v>
      </c>
      <c r="N99" s="136">
        <f t="shared" si="35"/>
        <v>9.18</v>
      </c>
      <c r="O99" s="136">
        <f t="shared" si="35"/>
        <v>9.18</v>
      </c>
      <c r="P99" s="136">
        <f t="shared" si="35"/>
        <v>9.18</v>
      </c>
      <c r="Q99" s="136">
        <f t="shared" si="35"/>
        <v>9.18</v>
      </c>
      <c r="R99" s="136">
        <f t="shared" si="35"/>
        <v>9.18</v>
      </c>
      <c r="S99" s="136">
        <f t="shared" si="36"/>
        <v>9.18</v>
      </c>
      <c r="T99" s="136">
        <f t="shared" si="36"/>
        <v>9.18</v>
      </c>
      <c r="U99" s="136">
        <f t="shared" si="36"/>
        <v>9.18</v>
      </c>
      <c r="V99" s="136">
        <f t="shared" si="36"/>
        <v>9.18</v>
      </c>
      <c r="W99" s="136">
        <f t="shared" si="36"/>
        <v>9.18</v>
      </c>
      <c r="X99" s="136">
        <f t="shared" si="36"/>
        <v>9.18</v>
      </c>
      <c r="Y99" s="136">
        <f t="shared" si="36"/>
        <v>9.18</v>
      </c>
      <c r="Z99" s="136">
        <f t="shared" si="36"/>
        <v>9.18</v>
      </c>
      <c r="AA99" s="136">
        <f t="shared" si="36"/>
        <v>9.18</v>
      </c>
      <c r="AB99" s="136">
        <f t="shared" si="36"/>
        <v>9.18</v>
      </c>
      <c r="AC99" s="136">
        <f t="shared" si="36"/>
        <v>9.18</v>
      </c>
      <c r="AD99" s="136">
        <f t="shared" si="36"/>
        <v>9.18</v>
      </c>
      <c r="AE99" s="136">
        <f t="shared" si="36"/>
        <v>9.18</v>
      </c>
      <c r="AF99" s="136">
        <f t="shared" si="36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35"/>
        <v>7</v>
      </c>
      <c r="D100" s="136">
        <f t="shared" si="35"/>
        <v>7</v>
      </c>
      <c r="E100" s="136">
        <f t="shared" si="35"/>
        <v>7</v>
      </c>
      <c r="F100" s="136">
        <f t="shared" si="35"/>
        <v>7</v>
      </c>
      <c r="G100" s="136">
        <f t="shared" si="35"/>
        <v>7</v>
      </c>
      <c r="H100" s="136">
        <f t="shared" si="35"/>
        <v>7</v>
      </c>
      <c r="I100" s="136">
        <f t="shared" si="35"/>
        <v>7</v>
      </c>
      <c r="J100" s="136">
        <f t="shared" si="35"/>
        <v>7</v>
      </c>
      <c r="K100" s="136">
        <f t="shared" si="35"/>
        <v>7</v>
      </c>
      <c r="L100" s="136">
        <f t="shared" si="35"/>
        <v>7</v>
      </c>
      <c r="M100" s="136">
        <f t="shared" si="35"/>
        <v>7</v>
      </c>
      <c r="N100" s="136">
        <f t="shared" si="35"/>
        <v>7</v>
      </c>
      <c r="O100" s="136">
        <f t="shared" si="35"/>
        <v>7</v>
      </c>
      <c r="P100" s="136">
        <f t="shared" si="35"/>
        <v>7</v>
      </c>
      <c r="Q100" s="136">
        <f t="shared" si="35"/>
        <v>7</v>
      </c>
      <c r="R100" s="136">
        <f t="shared" si="35"/>
        <v>7</v>
      </c>
      <c r="S100" s="136">
        <f t="shared" si="36"/>
        <v>7</v>
      </c>
      <c r="T100" s="136">
        <f t="shared" si="36"/>
        <v>7</v>
      </c>
      <c r="U100" s="136">
        <f t="shared" si="36"/>
        <v>7</v>
      </c>
      <c r="V100" s="136">
        <f t="shared" si="36"/>
        <v>7</v>
      </c>
      <c r="W100" s="136">
        <f t="shared" si="36"/>
        <v>7</v>
      </c>
      <c r="X100" s="136">
        <f t="shared" si="36"/>
        <v>7</v>
      </c>
      <c r="Y100" s="136">
        <f t="shared" si="36"/>
        <v>7</v>
      </c>
      <c r="Z100" s="136">
        <f t="shared" si="36"/>
        <v>7</v>
      </c>
      <c r="AA100" s="136">
        <f t="shared" si="36"/>
        <v>7</v>
      </c>
      <c r="AB100" s="136">
        <f t="shared" si="36"/>
        <v>7</v>
      </c>
      <c r="AC100" s="136">
        <f t="shared" si="36"/>
        <v>7</v>
      </c>
      <c r="AD100" s="136">
        <f t="shared" si="36"/>
        <v>7</v>
      </c>
      <c r="AE100" s="136">
        <f t="shared" si="36"/>
        <v>7</v>
      </c>
      <c r="AF100" s="136">
        <f t="shared" si="36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35"/>
        <v>2.25</v>
      </c>
      <c r="D102" s="136">
        <f t="shared" si="35"/>
        <v>2.25</v>
      </c>
      <c r="E102" s="136">
        <f t="shared" si="35"/>
        <v>2.25</v>
      </c>
      <c r="F102" s="136">
        <f t="shared" si="35"/>
        <v>2.25</v>
      </c>
      <c r="G102" s="136">
        <f t="shared" si="35"/>
        <v>2.25</v>
      </c>
      <c r="H102" s="136">
        <f t="shared" si="35"/>
        <v>2.25</v>
      </c>
      <c r="I102" s="136">
        <f t="shared" si="35"/>
        <v>2.25</v>
      </c>
      <c r="J102" s="136">
        <f t="shared" si="35"/>
        <v>2.25</v>
      </c>
      <c r="K102" s="136">
        <f t="shared" si="35"/>
        <v>2.25</v>
      </c>
      <c r="L102" s="136">
        <f t="shared" si="35"/>
        <v>2.25</v>
      </c>
      <c r="M102" s="136">
        <f t="shared" si="35"/>
        <v>2.25</v>
      </c>
      <c r="N102" s="136">
        <f t="shared" si="35"/>
        <v>2.25</v>
      </c>
      <c r="O102" s="136">
        <f t="shared" si="35"/>
        <v>2.25</v>
      </c>
      <c r="P102" s="136">
        <f t="shared" si="35"/>
        <v>2.25</v>
      </c>
      <c r="Q102" s="136">
        <f t="shared" si="35"/>
        <v>2.25</v>
      </c>
      <c r="R102" s="136">
        <f t="shared" si="35"/>
        <v>2.25</v>
      </c>
      <c r="S102" s="136">
        <f t="shared" si="36"/>
        <v>2.25</v>
      </c>
      <c r="T102" s="136">
        <f t="shared" si="36"/>
        <v>2.25</v>
      </c>
      <c r="U102" s="136">
        <f t="shared" si="36"/>
        <v>2.25</v>
      </c>
      <c r="V102" s="136">
        <f t="shared" si="36"/>
        <v>2.25</v>
      </c>
      <c r="W102" s="136">
        <f t="shared" si="36"/>
        <v>2.25</v>
      </c>
      <c r="X102" s="136">
        <f t="shared" si="36"/>
        <v>2.25</v>
      </c>
      <c r="Y102" s="136">
        <f t="shared" si="36"/>
        <v>2.25</v>
      </c>
      <c r="Z102" s="136">
        <f t="shared" si="36"/>
        <v>2.25</v>
      </c>
      <c r="AA102" s="136">
        <f t="shared" si="36"/>
        <v>2.25</v>
      </c>
      <c r="AB102" s="136">
        <f t="shared" si="36"/>
        <v>2.25</v>
      </c>
      <c r="AC102" s="136">
        <f t="shared" si="36"/>
        <v>2.25</v>
      </c>
      <c r="AD102" s="136">
        <f t="shared" si="36"/>
        <v>2.25</v>
      </c>
      <c r="AE102" s="136">
        <f t="shared" si="36"/>
        <v>2.25</v>
      </c>
      <c r="AF102" s="136">
        <f t="shared" si="36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35"/>
        <v>1.64</v>
      </c>
      <c r="D103" s="136">
        <f t="shared" si="35"/>
        <v>1.64</v>
      </c>
      <c r="E103" s="136">
        <f t="shared" si="35"/>
        <v>1.64</v>
      </c>
      <c r="F103" s="136">
        <f t="shared" si="35"/>
        <v>1.64</v>
      </c>
      <c r="G103" s="136">
        <f t="shared" si="35"/>
        <v>1.64</v>
      </c>
      <c r="H103" s="136">
        <f t="shared" si="35"/>
        <v>1.64</v>
      </c>
      <c r="I103" s="136">
        <f t="shared" si="35"/>
        <v>1.64</v>
      </c>
      <c r="J103" s="136">
        <f t="shared" si="35"/>
        <v>1.64</v>
      </c>
      <c r="K103" s="136">
        <f t="shared" si="35"/>
        <v>1.64</v>
      </c>
      <c r="L103" s="136">
        <f t="shared" si="35"/>
        <v>1.64</v>
      </c>
      <c r="M103" s="136">
        <f t="shared" si="35"/>
        <v>1.64</v>
      </c>
      <c r="N103" s="136">
        <f t="shared" si="35"/>
        <v>1.64</v>
      </c>
      <c r="O103" s="136">
        <f t="shared" si="35"/>
        <v>1.64</v>
      </c>
      <c r="P103" s="136">
        <f t="shared" si="35"/>
        <v>1.64</v>
      </c>
      <c r="Q103" s="136">
        <f t="shared" si="35"/>
        <v>1.64</v>
      </c>
      <c r="R103" s="136">
        <f t="shared" si="35"/>
        <v>1.64</v>
      </c>
      <c r="S103" s="136">
        <f t="shared" si="36"/>
        <v>1.64</v>
      </c>
      <c r="T103" s="136">
        <f t="shared" si="36"/>
        <v>1.64</v>
      </c>
      <c r="U103" s="136">
        <f t="shared" si="36"/>
        <v>1.64</v>
      </c>
      <c r="V103" s="136">
        <f t="shared" si="36"/>
        <v>1.64</v>
      </c>
      <c r="W103" s="136">
        <f t="shared" si="36"/>
        <v>1.64</v>
      </c>
      <c r="X103" s="136">
        <f t="shared" si="36"/>
        <v>1.64</v>
      </c>
      <c r="Y103" s="136">
        <f t="shared" si="36"/>
        <v>1.64</v>
      </c>
      <c r="Z103" s="136">
        <f t="shared" si="36"/>
        <v>1.64</v>
      </c>
      <c r="AA103" s="136">
        <f t="shared" si="36"/>
        <v>1.64</v>
      </c>
      <c r="AB103" s="136">
        <f t="shared" si="36"/>
        <v>1.64</v>
      </c>
      <c r="AC103" s="136">
        <f t="shared" si="36"/>
        <v>1.64</v>
      </c>
      <c r="AD103" s="136">
        <f t="shared" si="36"/>
        <v>1.64</v>
      </c>
      <c r="AE103" s="136">
        <f t="shared" si="36"/>
        <v>1.64</v>
      </c>
      <c r="AF103" s="136">
        <f t="shared" si="36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35"/>
        <v>1.62</v>
      </c>
      <c r="D104" s="136">
        <f t="shared" si="35"/>
        <v>1.62</v>
      </c>
      <c r="E104" s="136">
        <f t="shared" si="35"/>
        <v>1.62</v>
      </c>
      <c r="F104" s="136">
        <f t="shared" si="35"/>
        <v>1.62</v>
      </c>
      <c r="G104" s="136">
        <f t="shared" si="35"/>
        <v>1.62</v>
      </c>
      <c r="H104" s="136">
        <f t="shared" si="35"/>
        <v>1.62</v>
      </c>
      <c r="I104" s="136">
        <f t="shared" si="35"/>
        <v>1.62</v>
      </c>
      <c r="J104" s="136">
        <f t="shared" si="35"/>
        <v>1.62</v>
      </c>
      <c r="K104" s="136">
        <f t="shared" si="35"/>
        <v>1.62</v>
      </c>
      <c r="L104" s="136">
        <f t="shared" si="35"/>
        <v>1.62</v>
      </c>
      <c r="M104" s="136">
        <f t="shared" si="35"/>
        <v>1.62</v>
      </c>
      <c r="N104" s="136">
        <f t="shared" si="35"/>
        <v>1.62</v>
      </c>
      <c r="O104" s="136">
        <f t="shared" si="35"/>
        <v>1.62</v>
      </c>
      <c r="P104" s="136">
        <f t="shared" si="35"/>
        <v>1.62</v>
      </c>
      <c r="Q104" s="136">
        <f t="shared" si="35"/>
        <v>1.62</v>
      </c>
      <c r="R104" s="136">
        <f t="shared" si="35"/>
        <v>1.62</v>
      </c>
      <c r="S104" s="136">
        <f t="shared" si="36"/>
        <v>1.62</v>
      </c>
      <c r="T104" s="136">
        <f t="shared" si="36"/>
        <v>1.62</v>
      </c>
      <c r="U104" s="136">
        <f t="shared" si="36"/>
        <v>1.62</v>
      </c>
      <c r="V104" s="136">
        <f t="shared" si="36"/>
        <v>1.62</v>
      </c>
      <c r="W104" s="136">
        <f t="shared" si="36"/>
        <v>1.62</v>
      </c>
      <c r="X104" s="136">
        <f t="shared" si="36"/>
        <v>1.62</v>
      </c>
      <c r="Y104" s="136">
        <f t="shared" si="36"/>
        <v>1.62</v>
      </c>
      <c r="Z104" s="136">
        <f t="shared" si="36"/>
        <v>1.62</v>
      </c>
      <c r="AA104" s="136">
        <f t="shared" si="36"/>
        <v>1.62</v>
      </c>
      <c r="AB104" s="136">
        <f t="shared" si="36"/>
        <v>1.62</v>
      </c>
      <c r="AC104" s="136">
        <f t="shared" si="36"/>
        <v>1.62</v>
      </c>
      <c r="AD104" s="136">
        <f t="shared" si="36"/>
        <v>1.62</v>
      </c>
      <c r="AE104" s="136">
        <f t="shared" si="36"/>
        <v>1.62</v>
      </c>
      <c r="AF104" s="136">
        <f t="shared" si="36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35"/>
        <v>8.36</v>
      </c>
      <c r="D106" s="136">
        <f t="shared" si="35"/>
        <v>8.36</v>
      </c>
      <c r="E106" s="136">
        <f t="shared" si="35"/>
        <v>8.36</v>
      </c>
      <c r="F106" s="136">
        <f t="shared" si="35"/>
        <v>8.36</v>
      </c>
      <c r="G106" s="136">
        <f t="shared" si="35"/>
        <v>8.36</v>
      </c>
      <c r="H106" s="136">
        <f t="shared" si="35"/>
        <v>8.36</v>
      </c>
      <c r="I106" s="136">
        <f t="shared" si="35"/>
        <v>8.36</v>
      </c>
      <c r="J106" s="136">
        <f t="shared" si="35"/>
        <v>8.36</v>
      </c>
      <c r="K106" s="136">
        <f t="shared" si="35"/>
        <v>8.36</v>
      </c>
      <c r="L106" s="136">
        <f t="shared" si="35"/>
        <v>8.36</v>
      </c>
      <c r="M106" s="136">
        <f t="shared" si="35"/>
        <v>8.36</v>
      </c>
      <c r="N106" s="136">
        <f t="shared" si="35"/>
        <v>8.36</v>
      </c>
      <c r="O106" s="136">
        <f t="shared" si="35"/>
        <v>8.36</v>
      </c>
      <c r="P106" s="136">
        <f t="shared" si="35"/>
        <v>8.36</v>
      </c>
      <c r="Q106" s="136">
        <f t="shared" si="35"/>
        <v>8.36</v>
      </c>
      <c r="R106" s="136">
        <f t="shared" si="35"/>
        <v>8.36</v>
      </c>
      <c r="S106" s="136">
        <f t="shared" si="36"/>
        <v>8.36</v>
      </c>
      <c r="T106" s="136">
        <f t="shared" si="36"/>
        <v>8.36</v>
      </c>
      <c r="U106" s="136">
        <f t="shared" si="36"/>
        <v>8.36</v>
      </c>
      <c r="V106" s="136">
        <f t="shared" si="36"/>
        <v>8.36</v>
      </c>
      <c r="W106" s="136">
        <f t="shared" si="36"/>
        <v>8.36</v>
      </c>
      <c r="X106" s="136">
        <f t="shared" si="36"/>
        <v>8.36</v>
      </c>
      <c r="Y106" s="136">
        <f t="shared" si="36"/>
        <v>8.36</v>
      </c>
      <c r="Z106" s="136">
        <f t="shared" si="36"/>
        <v>8.36</v>
      </c>
      <c r="AA106" s="136">
        <f t="shared" si="36"/>
        <v>8.36</v>
      </c>
      <c r="AB106" s="136">
        <f t="shared" si="36"/>
        <v>8.36</v>
      </c>
      <c r="AC106" s="136">
        <f t="shared" si="36"/>
        <v>8.36</v>
      </c>
      <c r="AD106" s="136">
        <f t="shared" si="36"/>
        <v>8.36</v>
      </c>
      <c r="AE106" s="136">
        <f t="shared" si="36"/>
        <v>8.36</v>
      </c>
      <c r="AF106" s="136">
        <f t="shared" si="36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35"/>
        <v>8</v>
      </c>
      <c r="D107" s="136">
        <f t="shared" si="35"/>
        <v>8</v>
      </c>
      <c r="E107" s="136">
        <f t="shared" si="35"/>
        <v>8</v>
      </c>
      <c r="F107" s="136">
        <f t="shared" si="35"/>
        <v>8</v>
      </c>
      <c r="G107" s="136">
        <f t="shared" si="35"/>
        <v>8</v>
      </c>
      <c r="H107" s="136">
        <f t="shared" si="35"/>
        <v>8</v>
      </c>
      <c r="I107" s="136">
        <v>5.4</v>
      </c>
      <c r="J107" s="136">
        <f t="shared" si="35"/>
        <v>5.4</v>
      </c>
      <c r="K107" s="136">
        <f t="shared" si="35"/>
        <v>5.4</v>
      </c>
      <c r="L107" s="136">
        <f t="shared" si="35"/>
        <v>5.4</v>
      </c>
      <c r="M107" s="136">
        <f t="shared" si="35"/>
        <v>5.4</v>
      </c>
      <c r="N107" s="136">
        <f t="shared" si="35"/>
        <v>5.4</v>
      </c>
      <c r="O107" s="136">
        <f t="shared" si="35"/>
        <v>5.4</v>
      </c>
      <c r="P107" s="136">
        <f t="shared" si="35"/>
        <v>5.4</v>
      </c>
      <c r="Q107" s="136">
        <f t="shared" si="35"/>
        <v>5.4</v>
      </c>
      <c r="R107" s="136">
        <f t="shared" si="35"/>
        <v>5.4</v>
      </c>
      <c r="S107" s="136">
        <f t="shared" si="36"/>
        <v>5.4</v>
      </c>
      <c r="T107" s="136">
        <f t="shared" si="36"/>
        <v>5.4</v>
      </c>
      <c r="U107" s="136">
        <f t="shared" si="36"/>
        <v>5.4</v>
      </c>
      <c r="V107" s="136">
        <f t="shared" si="36"/>
        <v>5.4</v>
      </c>
      <c r="W107" s="136">
        <f t="shared" si="36"/>
        <v>5.4</v>
      </c>
      <c r="X107" s="136">
        <f t="shared" si="36"/>
        <v>5.4</v>
      </c>
      <c r="Y107" s="136">
        <f t="shared" si="36"/>
        <v>5.4</v>
      </c>
      <c r="Z107" s="136">
        <f t="shared" si="36"/>
        <v>5.4</v>
      </c>
      <c r="AA107" s="136">
        <f t="shared" si="36"/>
        <v>5.4</v>
      </c>
      <c r="AB107" s="136">
        <f t="shared" si="36"/>
        <v>5.4</v>
      </c>
      <c r="AC107" s="136">
        <f t="shared" si="36"/>
        <v>5.4</v>
      </c>
      <c r="AD107" s="136">
        <f t="shared" si="36"/>
        <v>5.4</v>
      </c>
      <c r="AE107" s="136">
        <f t="shared" si="36"/>
        <v>5.4</v>
      </c>
      <c r="AF107" s="136">
        <f t="shared" si="36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35"/>
        <v>6.57</v>
      </c>
      <c r="D108" s="136">
        <f t="shared" si="35"/>
        <v>6.57</v>
      </c>
      <c r="E108" s="136">
        <f t="shared" si="35"/>
        <v>6.57</v>
      </c>
      <c r="F108" s="136">
        <f t="shared" si="35"/>
        <v>6.57</v>
      </c>
      <c r="G108" s="136">
        <f t="shared" si="35"/>
        <v>6.57</v>
      </c>
      <c r="H108" s="136">
        <f t="shared" si="35"/>
        <v>6.57</v>
      </c>
      <c r="I108" s="136">
        <f t="shared" si="35"/>
        <v>6.57</v>
      </c>
      <c r="J108" s="136">
        <f t="shared" si="35"/>
        <v>6.57</v>
      </c>
      <c r="K108" s="136">
        <f t="shared" si="35"/>
        <v>6.57</v>
      </c>
      <c r="L108" s="136">
        <f t="shared" si="35"/>
        <v>6.57</v>
      </c>
      <c r="M108" s="136">
        <f t="shared" si="35"/>
        <v>6.57</v>
      </c>
      <c r="N108" s="136">
        <f t="shared" si="35"/>
        <v>6.57</v>
      </c>
      <c r="O108" s="136">
        <f t="shared" si="35"/>
        <v>6.57</v>
      </c>
      <c r="P108" s="136">
        <f t="shared" si="35"/>
        <v>6.57</v>
      </c>
      <c r="Q108" s="136">
        <f t="shared" si="35"/>
        <v>6.57</v>
      </c>
      <c r="R108" s="136">
        <f t="shared" si="35"/>
        <v>6.57</v>
      </c>
      <c r="S108" s="136">
        <f t="shared" si="36"/>
        <v>6.57</v>
      </c>
      <c r="T108" s="136">
        <f t="shared" si="36"/>
        <v>6.57</v>
      </c>
      <c r="U108" s="136">
        <f t="shared" si="36"/>
        <v>6.57</v>
      </c>
      <c r="V108" s="136">
        <f t="shared" si="36"/>
        <v>6.57</v>
      </c>
      <c r="W108" s="136">
        <f t="shared" si="36"/>
        <v>6.57</v>
      </c>
      <c r="X108" s="136">
        <f t="shared" si="36"/>
        <v>6.57</v>
      </c>
      <c r="Y108" s="136">
        <f t="shared" si="36"/>
        <v>6.57</v>
      </c>
      <c r="Z108" s="136">
        <f t="shared" si="36"/>
        <v>6.57</v>
      </c>
      <c r="AA108" s="136">
        <f t="shared" si="36"/>
        <v>6.57</v>
      </c>
      <c r="AB108" s="136">
        <f t="shared" si="36"/>
        <v>6.57</v>
      </c>
      <c r="AC108" s="136">
        <f t="shared" si="36"/>
        <v>6.57</v>
      </c>
      <c r="AD108" s="136">
        <f t="shared" si="36"/>
        <v>6.57</v>
      </c>
      <c r="AE108" s="136">
        <f t="shared" si="36"/>
        <v>6.57</v>
      </c>
      <c r="AF108" s="136">
        <f t="shared" si="36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35"/>
        <v>3.43</v>
      </c>
      <c r="D109" s="136">
        <f t="shared" si="35"/>
        <v>3.43</v>
      </c>
      <c r="E109" s="136">
        <f t="shared" si="35"/>
        <v>3.43</v>
      </c>
      <c r="F109" s="136">
        <f t="shared" si="35"/>
        <v>3.43</v>
      </c>
      <c r="G109" s="136">
        <f t="shared" si="35"/>
        <v>3.43</v>
      </c>
      <c r="H109" s="136">
        <f t="shared" si="35"/>
        <v>3.43</v>
      </c>
      <c r="I109" s="136">
        <f t="shared" si="35"/>
        <v>3.43</v>
      </c>
      <c r="J109" s="136">
        <f t="shared" si="35"/>
        <v>3.43</v>
      </c>
      <c r="K109" s="136">
        <f t="shared" si="35"/>
        <v>3.43</v>
      </c>
      <c r="L109" s="136">
        <f t="shared" si="35"/>
        <v>3.43</v>
      </c>
      <c r="M109" s="136">
        <f t="shared" si="35"/>
        <v>3.43</v>
      </c>
      <c r="N109" s="136">
        <f t="shared" si="35"/>
        <v>3.43</v>
      </c>
      <c r="O109" s="136">
        <f t="shared" si="35"/>
        <v>3.43</v>
      </c>
      <c r="P109" s="136">
        <f t="shared" si="35"/>
        <v>3.43</v>
      </c>
      <c r="Q109" s="136">
        <f t="shared" si="35"/>
        <v>3.43</v>
      </c>
      <c r="R109" s="136">
        <f t="shared" si="35"/>
        <v>3.43</v>
      </c>
      <c r="S109" s="136">
        <f t="shared" si="36"/>
        <v>3.43</v>
      </c>
      <c r="T109" s="136">
        <f t="shared" si="36"/>
        <v>3.43</v>
      </c>
      <c r="U109" s="136">
        <f t="shared" si="36"/>
        <v>3.43</v>
      </c>
      <c r="V109" s="136">
        <f t="shared" si="36"/>
        <v>3.43</v>
      </c>
      <c r="W109" s="136">
        <f t="shared" si="36"/>
        <v>3.43</v>
      </c>
      <c r="X109" s="136">
        <f t="shared" si="36"/>
        <v>3.43</v>
      </c>
      <c r="Y109" s="136">
        <f t="shared" si="36"/>
        <v>3.43</v>
      </c>
      <c r="Z109" s="136">
        <f t="shared" si="36"/>
        <v>3.43</v>
      </c>
      <c r="AA109" s="136">
        <f t="shared" si="36"/>
        <v>3.43</v>
      </c>
      <c r="AB109" s="136">
        <f t="shared" si="36"/>
        <v>3.43</v>
      </c>
      <c r="AC109" s="136">
        <f t="shared" si="36"/>
        <v>3.43</v>
      </c>
      <c r="AD109" s="136">
        <f t="shared" si="36"/>
        <v>3.43</v>
      </c>
      <c r="AE109" s="136">
        <f t="shared" si="36"/>
        <v>3.43</v>
      </c>
      <c r="AF109" s="136">
        <f t="shared" si="36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35"/>
        <v>8</v>
      </c>
      <c r="D110" s="136">
        <f t="shared" si="35"/>
        <v>8</v>
      </c>
      <c r="E110" s="136">
        <f t="shared" si="35"/>
        <v>8</v>
      </c>
      <c r="F110" s="136">
        <f t="shared" si="35"/>
        <v>8</v>
      </c>
      <c r="G110" s="136">
        <f t="shared" si="35"/>
        <v>8</v>
      </c>
      <c r="H110" s="136">
        <f t="shared" si="35"/>
        <v>8</v>
      </c>
      <c r="I110" s="136">
        <f t="shared" si="35"/>
        <v>8</v>
      </c>
      <c r="J110" s="136">
        <f t="shared" si="35"/>
        <v>8</v>
      </c>
      <c r="K110" s="136">
        <f t="shared" si="35"/>
        <v>8</v>
      </c>
      <c r="L110" s="136">
        <f t="shared" si="35"/>
        <v>8</v>
      </c>
      <c r="M110" s="136">
        <f t="shared" si="35"/>
        <v>8</v>
      </c>
      <c r="N110" s="136">
        <f t="shared" si="35"/>
        <v>8</v>
      </c>
      <c r="O110" s="136">
        <f t="shared" si="35"/>
        <v>8</v>
      </c>
      <c r="P110" s="136">
        <f t="shared" si="35"/>
        <v>8</v>
      </c>
      <c r="Q110" s="136">
        <f t="shared" si="35"/>
        <v>8</v>
      </c>
      <c r="R110" s="136">
        <f t="shared" si="35"/>
        <v>8</v>
      </c>
      <c r="S110" s="136">
        <f t="shared" si="36"/>
        <v>8</v>
      </c>
      <c r="T110" s="136">
        <f t="shared" si="36"/>
        <v>8</v>
      </c>
      <c r="U110" s="136">
        <f t="shared" si="36"/>
        <v>8</v>
      </c>
      <c r="V110" s="136">
        <f t="shared" si="36"/>
        <v>8</v>
      </c>
      <c r="W110" s="136">
        <f t="shared" si="36"/>
        <v>8</v>
      </c>
      <c r="X110" s="136">
        <f t="shared" si="36"/>
        <v>8</v>
      </c>
      <c r="Y110" s="136">
        <f t="shared" si="36"/>
        <v>8</v>
      </c>
      <c r="Z110" s="136">
        <f t="shared" si="36"/>
        <v>8</v>
      </c>
      <c r="AA110" s="136">
        <f t="shared" si="36"/>
        <v>8</v>
      </c>
      <c r="AB110" s="136">
        <f t="shared" si="36"/>
        <v>8</v>
      </c>
      <c r="AC110" s="136">
        <f t="shared" si="36"/>
        <v>8</v>
      </c>
      <c r="AD110" s="136">
        <f t="shared" si="36"/>
        <v>8</v>
      </c>
      <c r="AE110" s="136">
        <f t="shared" si="36"/>
        <v>8</v>
      </c>
      <c r="AF110" s="136">
        <f t="shared" si="36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35"/>
        <v>2.96</v>
      </c>
      <c r="D111" s="136">
        <f t="shared" si="35"/>
        <v>2.96</v>
      </c>
      <c r="E111" s="136">
        <f t="shared" si="35"/>
        <v>2.96</v>
      </c>
      <c r="F111" s="136">
        <f t="shared" si="35"/>
        <v>2.96</v>
      </c>
      <c r="G111" s="136">
        <f t="shared" si="35"/>
        <v>2.96</v>
      </c>
      <c r="H111" s="136">
        <f t="shared" si="35"/>
        <v>2.96</v>
      </c>
      <c r="I111" s="136">
        <f t="shared" si="35"/>
        <v>2.96</v>
      </c>
      <c r="J111" s="136">
        <f t="shared" si="35"/>
        <v>2.96</v>
      </c>
      <c r="K111" s="136">
        <f t="shared" si="35"/>
        <v>2.96</v>
      </c>
      <c r="L111" s="136">
        <f t="shared" si="35"/>
        <v>2.96</v>
      </c>
      <c r="M111" s="136">
        <f t="shared" si="35"/>
        <v>2.96</v>
      </c>
      <c r="N111" s="136">
        <f t="shared" si="35"/>
        <v>2.96</v>
      </c>
      <c r="O111" s="136">
        <f t="shared" si="35"/>
        <v>2.96</v>
      </c>
      <c r="P111" s="136">
        <f t="shared" si="35"/>
        <v>2.96</v>
      </c>
      <c r="Q111" s="136">
        <f t="shared" si="35"/>
        <v>2.96</v>
      </c>
      <c r="R111" s="136">
        <f t="shared" si="35"/>
        <v>2.96</v>
      </c>
      <c r="S111" s="136">
        <f t="shared" si="36"/>
        <v>2.96</v>
      </c>
      <c r="T111" s="136">
        <f t="shared" si="36"/>
        <v>2.96</v>
      </c>
      <c r="U111" s="136">
        <f t="shared" si="36"/>
        <v>2.96</v>
      </c>
      <c r="V111" s="136">
        <f t="shared" si="36"/>
        <v>2.96</v>
      </c>
      <c r="W111" s="136">
        <f t="shared" si="36"/>
        <v>2.96</v>
      </c>
      <c r="X111" s="136">
        <f t="shared" si="36"/>
        <v>2.96</v>
      </c>
      <c r="Y111" s="136">
        <f t="shared" si="36"/>
        <v>2.96</v>
      </c>
      <c r="Z111" s="136">
        <f t="shared" si="36"/>
        <v>2.96</v>
      </c>
      <c r="AA111" s="136">
        <f t="shared" si="36"/>
        <v>2.96</v>
      </c>
      <c r="AB111" s="136">
        <f t="shared" si="36"/>
        <v>2.96</v>
      </c>
      <c r="AC111" s="136">
        <f t="shared" si="36"/>
        <v>2.96</v>
      </c>
      <c r="AD111" s="136">
        <f t="shared" si="36"/>
        <v>2.96</v>
      </c>
      <c r="AE111" s="136">
        <f t="shared" si="36"/>
        <v>2.96</v>
      </c>
      <c r="AF111" s="136">
        <f t="shared" si="36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35"/>
        <v>7</v>
      </c>
      <c r="E112" s="136">
        <f t="shared" si="35"/>
        <v>7</v>
      </c>
      <c r="F112" s="136">
        <f t="shared" si="35"/>
        <v>7</v>
      </c>
      <c r="G112" s="136">
        <f t="shared" si="35"/>
        <v>7</v>
      </c>
      <c r="H112" s="136">
        <f t="shared" si="35"/>
        <v>7</v>
      </c>
      <c r="I112" s="136">
        <f t="shared" si="35"/>
        <v>7</v>
      </c>
      <c r="J112" s="136">
        <f t="shared" si="35"/>
        <v>7</v>
      </c>
      <c r="K112" s="136">
        <f t="shared" si="35"/>
        <v>7</v>
      </c>
      <c r="L112" s="136">
        <f t="shared" si="35"/>
        <v>7</v>
      </c>
      <c r="M112" s="136">
        <f t="shared" si="35"/>
        <v>7</v>
      </c>
      <c r="N112" s="136">
        <f t="shared" si="35"/>
        <v>7</v>
      </c>
      <c r="O112" s="136">
        <f t="shared" si="35"/>
        <v>7</v>
      </c>
      <c r="P112" s="136">
        <f t="shared" si="35"/>
        <v>7</v>
      </c>
      <c r="Q112" s="136">
        <f t="shared" si="35"/>
        <v>7</v>
      </c>
      <c r="R112" s="136">
        <f t="shared" si="35"/>
        <v>7</v>
      </c>
      <c r="S112" s="136">
        <f t="shared" si="36"/>
        <v>7</v>
      </c>
      <c r="T112" s="136">
        <f t="shared" si="36"/>
        <v>7</v>
      </c>
      <c r="U112" s="136">
        <f t="shared" si="36"/>
        <v>7</v>
      </c>
      <c r="V112" s="136">
        <f t="shared" si="36"/>
        <v>7</v>
      </c>
      <c r="W112" s="136">
        <f t="shared" si="36"/>
        <v>7</v>
      </c>
      <c r="X112" s="136">
        <f t="shared" si="36"/>
        <v>7</v>
      </c>
      <c r="Y112" s="136">
        <f t="shared" si="36"/>
        <v>7</v>
      </c>
      <c r="Z112" s="136">
        <f t="shared" si="36"/>
        <v>7</v>
      </c>
      <c r="AA112" s="136">
        <f t="shared" si="36"/>
        <v>7</v>
      </c>
      <c r="AB112" s="136">
        <f t="shared" si="36"/>
        <v>7</v>
      </c>
      <c r="AC112" s="136">
        <f t="shared" si="36"/>
        <v>7</v>
      </c>
      <c r="AD112" s="136">
        <f t="shared" si="36"/>
        <v>7</v>
      </c>
      <c r="AE112" s="136">
        <f t="shared" si="36"/>
        <v>7</v>
      </c>
      <c r="AF112" s="136">
        <f t="shared" si="36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37">B113</f>
        <v>3.47</v>
      </c>
      <c r="D113" s="136">
        <f t="shared" si="37"/>
        <v>3.47</v>
      </c>
      <c r="E113" s="136">
        <f t="shared" si="37"/>
        <v>3.47</v>
      </c>
      <c r="F113" s="136">
        <f t="shared" si="37"/>
        <v>3.47</v>
      </c>
      <c r="G113" s="136">
        <f t="shared" si="37"/>
        <v>3.47</v>
      </c>
      <c r="H113" s="136">
        <f t="shared" si="37"/>
        <v>3.47</v>
      </c>
      <c r="I113" s="136">
        <f t="shared" si="37"/>
        <v>3.47</v>
      </c>
      <c r="J113" s="136">
        <f t="shared" si="37"/>
        <v>3.47</v>
      </c>
      <c r="K113" s="136">
        <f t="shared" si="37"/>
        <v>3.47</v>
      </c>
      <c r="L113" s="136">
        <f t="shared" si="37"/>
        <v>3.47</v>
      </c>
      <c r="M113" s="136">
        <f t="shared" si="37"/>
        <v>3.47</v>
      </c>
      <c r="N113" s="136">
        <f t="shared" si="37"/>
        <v>3.47</v>
      </c>
      <c r="O113" s="136">
        <f t="shared" si="37"/>
        <v>3.47</v>
      </c>
      <c r="P113" s="136">
        <f t="shared" si="37"/>
        <v>3.47</v>
      </c>
      <c r="Q113" s="136">
        <f t="shared" si="37"/>
        <v>3.47</v>
      </c>
      <c r="R113" s="136">
        <f t="shared" si="37"/>
        <v>3.47</v>
      </c>
      <c r="S113" s="136">
        <f t="shared" ref="S113:AF131" si="38">R113</f>
        <v>3.47</v>
      </c>
      <c r="T113" s="136">
        <f t="shared" si="38"/>
        <v>3.47</v>
      </c>
      <c r="U113" s="136">
        <f t="shared" si="38"/>
        <v>3.47</v>
      </c>
      <c r="V113" s="136">
        <f t="shared" si="38"/>
        <v>3.47</v>
      </c>
      <c r="W113" s="136">
        <f t="shared" si="38"/>
        <v>3.47</v>
      </c>
      <c r="X113" s="136">
        <f t="shared" si="38"/>
        <v>3.47</v>
      </c>
      <c r="Y113" s="136">
        <f t="shared" si="38"/>
        <v>3.47</v>
      </c>
      <c r="Z113" s="136">
        <f t="shared" si="38"/>
        <v>3.47</v>
      </c>
      <c r="AA113" s="136">
        <f t="shared" si="38"/>
        <v>3.47</v>
      </c>
      <c r="AB113" s="136">
        <f t="shared" si="38"/>
        <v>3.47</v>
      </c>
      <c r="AC113" s="136">
        <f t="shared" si="38"/>
        <v>3.47</v>
      </c>
      <c r="AD113" s="136">
        <f t="shared" si="38"/>
        <v>3.47</v>
      </c>
      <c r="AE113" s="136">
        <f t="shared" si="38"/>
        <v>3.47</v>
      </c>
      <c r="AF113" s="136">
        <f t="shared" si="38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37"/>
        <v>2.1</v>
      </c>
      <c r="D114" s="136">
        <f t="shared" si="37"/>
        <v>2.1</v>
      </c>
      <c r="E114" s="136">
        <f t="shared" si="37"/>
        <v>2.1</v>
      </c>
      <c r="F114" s="136">
        <f t="shared" si="37"/>
        <v>2.1</v>
      </c>
      <c r="G114" s="136">
        <f t="shared" si="37"/>
        <v>2.1</v>
      </c>
      <c r="H114" s="136">
        <f t="shared" si="37"/>
        <v>2.1</v>
      </c>
      <c r="I114" s="136">
        <f t="shared" si="37"/>
        <v>2.1</v>
      </c>
      <c r="J114" s="136">
        <f t="shared" si="37"/>
        <v>2.1</v>
      </c>
      <c r="K114" s="136">
        <f t="shared" si="37"/>
        <v>2.1</v>
      </c>
      <c r="L114" s="136">
        <f t="shared" si="37"/>
        <v>2.1</v>
      </c>
      <c r="M114" s="136">
        <f t="shared" si="37"/>
        <v>2.1</v>
      </c>
      <c r="N114" s="136">
        <f t="shared" si="37"/>
        <v>2.1</v>
      </c>
      <c r="O114" s="136">
        <f t="shared" si="37"/>
        <v>2.1</v>
      </c>
      <c r="P114" s="136">
        <f t="shared" si="37"/>
        <v>2.1</v>
      </c>
      <c r="Q114" s="136">
        <f t="shared" si="37"/>
        <v>2.1</v>
      </c>
      <c r="R114" s="136">
        <f t="shared" si="37"/>
        <v>2.1</v>
      </c>
      <c r="S114" s="136">
        <f t="shared" si="38"/>
        <v>2.1</v>
      </c>
      <c r="T114" s="136">
        <f t="shared" si="38"/>
        <v>2.1</v>
      </c>
      <c r="U114" s="136">
        <f t="shared" si="38"/>
        <v>2.1</v>
      </c>
      <c r="V114" s="136">
        <f t="shared" si="38"/>
        <v>2.1</v>
      </c>
      <c r="W114" s="136">
        <f t="shared" si="38"/>
        <v>2.1</v>
      </c>
      <c r="X114" s="136">
        <f t="shared" si="38"/>
        <v>2.1</v>
      </c>
      <c r="Y114" s="136">
        <f t="shared" si="38"/>
        <v>2.1</v>
      </c>
      <c r="Z114" s="136">
        <f t="shared" si="38"/>
        <v>2.1</v>
      </c>
      <c r="AA114" s="136">
        <f t="shared" si="38"/>
        <v>2.1</v>
      </c>
      <c r="AB114" s="136">
        <f t="shared" si="38"/>
        <v>2.1</v>
      </c>
      <c r="AC114" s="136">
        <f t="shared" si="38"/>
        <v>2.1</v>
      </c>
      <c r="AD114" s="136">
        <f t="shared" si="38"/>
        <v>2.1</v>
      </c>
      <c r="AE114" s="136">
        <f t="shared" si="38"/>
        <v>2.1</v>
      </c>
      <c r="AF114" s="136">
        <f t="shared" si="38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37"/>
        <v>9.3000000000000007</v>
      </c>
      <c r="D115" s="136">
        <f t="shared" si="37"/>
        <v>9.3000000000000007</v>
      </c>
      <c r="E115" s="136">
        <f t="shared" si="37"/>
        <v>9.3000000000000007</v>
      </c>
      <c r="F115" s="136">
        <f t="shared" si="37"/>
        <v>9.3000000000000007</v>
      </c>
      <c r="G115" s="136">
        <f t="shared" si="37"/>
        <v>9.3000000000000007</v>
      </c>
      <c r="H115" s="136">
        <f t="shared" si="37"/>
        <v>9.3000000000000007</v>
      </c>
      <c r="I115" s="136">
        <f t="shared" si="37"/>
        <v>9.3000000000000007</v>
      </c>
      <c r="J115" s="136">
        <f t="shared" si="37"/>
        <v>9.3000000000000007</v>
      </c>
      <c r="K115" s="136">
        <f t="shared" si="37"/>
        <v>9.3000000000000007</v>
      </c>
      <c r="L115" s="136">
        <f t="shared" si="37"/>
        <v>9.3000000000000007</v>
      </c>
      <c r="M115" s="136">
        <f t="shared" si="37"/>
        <v>9.3000000000000007</v>
      </c>
      <c r="N115" s="136">
        <f t="shared" si="37"/>
        <v>9.3000000000000007</v>
      </c>
      <c r="O115" s="136">
        <f t="shared" si="37"/>
        <v>9.3000000000000007</v>
      </c>
      <c r="P115" s="136">
        <f t="shared" si="37"/>
        <v>9.3000000000000007</v>
      </c>
      <c r="Q115" s="136">
        <f t="shared" si="37"/>
        <v>9.3000000000000007</v>
      </c>
      <c r="R115" s="136">
        <f t="shared" si="37"/>
        <v>9.3000000000000007</v>
      </c>
      <c r="S115" s="136">
        <f t="shared" si="38"/>
        <v>9.3000000000000007</v>
      </c>
      <c r="T115" s="136">
        <f t="shared" si="38"/>
        <v>9.3000000000000007</v>
      </c>
      <c r="U115" s="136">
        <f t="shared" si="38"/>
        <v>9.3000000000000007</v>
      </c>
      <c r="V115" s="136">
        <f t="shared" si="38"/>
        <v>9.3000000000000007</v>
      </c>
      <c r="W115" s="136">
        <f t="shared" si="38"/>
        <v>9.3000000000000007</v>
      </c>
      <c r="X115" s="136">
        <f t="shared" si="38"/>
        <v>9.3000000000000007</v>
      </c>
      <c r="Y115" s="136">
        <f t="shared" si="38"/>
        <v>9.3000000000000007</v>
      </c>
      <c r="Z115" s="136">
        <f t="shared" si="38"/>
        <v>9.3000000000000007</v>
      </c>
      <c r="AA115" s="136">
        <f t="shared" si="38"/>
        <v>9.3000000000000007</v>
      </c>
      <c r="AB115" s="136">
        <f t="shared" si="38"/>
        <v>9.3000000000000007</v>
      </c>
      <c r="AC115" s="136">
        <f t="shared" si="38"/>
        <v>9.3000000000000007</v>
      </c>
      <c r="AD115" s="136">
        <f t="shared" si="38"/>
        <v>9.3000000000000007</v>
      </c>
      <c r="AE115" s="136">
        <f t="shared" si="38"/>
        <v>9.3000000000000007</v>
      </c>
      <c r="AF115" s="136">
        <f t="shared" si="38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37"/>
        <v>0</v>
      </c>
      <c r="D116" s="136">
        <f t="shared" si="37"/>
        <v>0</v>
      </c>
      <c r="E116" s="136">
        <f t="shared" si="37"/>
        <v>0</v>
      </c>
      <c r="F116" s="136">
        <f t="shared" si="37"/>
        <v>0</v>
      </c>
      <c r="G116" s="136">
        <f t="shared" si="37"/>
        <v>0</v>
      </c>
      <c r="H116" s="136">
        <f t="shared" si="37"/>
        <v>0</v>
      </c>
      <c r="I116" s="136">
        <f t="shared" si="37"/>
        <v>0</v>
      </c>
      <c r="J116" s="136">
        <f t="shared" si="37"/>
        <v>0</v>
      </c>
      <c r="K116" s="136">
        <f t="shared" si="37"/>
        <v>0</v>
      </c>
      <c r="L116" s="136">
        <f t="shared" si="37"/>
        <v>0</v>
      </c>
      <c r="M116" s="136">
        <f t="shared" si="37"/>
        <v>0</v>
      </c>
      <c r="N116" s="136">
        <f t="shared" si="37"/>
        <v>0</v>
      </c>
      <c r="O116" s="136">
        <f t="shared" si="37"/>
        <v>0</v>
      </c>
      <c r="P116" s="136">
        <f t="shared" si="37"/>
        <v>0</v>
      </c>
      <c r="Q116" s="136">
        <f t="shared" si="37"/>
        <v>0</v>
      </c>
      <c r="R116" s="136">
        <f t="shared" si="37"/>
        <v>0</v>
      </c>
      <c r="S116" s="136">
        <f t="shared" si="38"/>
        <v>0</v>
      </c>
      <c r="T116" s="136">
        <f t="shared" si="38"/>
        <v>0</v>
      </c>
      <c r="U116" s="136">
        <f t="shared" si="38"/>
        <v>0</v>
      </c>
      <c r="V116" s="136">
        <f t="shared" si="38"/>
        <v>0</v>
      </c>
      <c r="W116" s="136">
        <f t="shared" si="38"/>
        <v>0</v>
      </c>
      <c r="X116" s="136">
        <f t="shared" si="38"/>
        <v>0</v>
      </c>
      <c r="Y116" s="136">
        <f t="shared" si="38"/>
        <v>0</v>
      </c>
      <c r="Z116" s="136">
        <f t="shared" si="38"/>
        <v>0</v>
      </c>
      <c r="AA116" s="136">
        <f t="shared" si="38"/>
        <v>0</v>
      </c>
      <c r="AB116" s="136">
        <f t="shared" si="38"/>
        <v>0</v>
      </c>
      <c r="AC116" s="136">
        <f t="shared" si="38"/>
        <v>0</v>
      </c>
      <c r="AD116" s="136">
        <f t="shared" si="38"/>
        <v>0</v>
      </c>
      <c r="AE116" s="136">
        <f t="shared" si="38"/>
        <v>0</v>
      </c>
      <c r="AF116" s="136">
        <f t="shared" si="38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37"/>
        <v>0</v>
      </c>
      <c r="D117" s="136">
        <f t="shared" si="37"/>
        <v>0</v>
      </c>
      <c r="E117" s="136">
        <f t="shared" si="37"/>
        <v>0</v>
      </c>
      <c r="F117" s="136">
        <f t="shared" si="37"/>
        <v>0</v>
      </c>
      <c r="G117" s="136">
        <f t="shared" si="37"/>
        <v>0</v>
      </c>
      <c r="H117" s="136">
        <f t="shared" si="37"/>
        <v>0</v>
      </c>
      <c r="I117" s="136">
        <f t="shared" si="37"/>
        <v>0</v>
      </c>
      <c r="J117" s="136">
        <f t="shared" si="37"/>
        <v>0</v>
      </c>
      <c r="K117" s="136">
        <f t="shared" si="37"/>
        <v>0</v>
      </c>
      <c r="L117" s="136">
        <f t="shared" si="37"/>
        <v>0</v>
      </c>
      <c r="M117" s="136">
        <f t="shared" si="37"/>
        <v>0</v>
      </c>
      <c r="N117" s="136">
        <f t="shared" si="37"/>
        <v>0</v>
      </c>
      <c r="O117" s="136">
        <f t="shared" si="37"/>
        <v>0</v>
      </c>
      <c r="P117" s="136">
        <f t="shared" si="37"/>
        <v>0</v>
      </c>
      <c r="Q117" s="136">
        <f t="shared" si="37"/>
        <v>0</v>
      </c>
      <c r="R117" s="136">
        <f t="shared" si="37"/>
        <v>0</v>
      </c>
      <c r="S117" s="136">
        <f t="shared" si="38"/>
        <v>0</v>
      </c>
      <c r="T117" s="136">
        <f t="shared" si="38"/>
        <v>0</v>
      </c>
      <c r="U117" s="136">
        <f t="shared" si="38"/>
        <v>0</v>
      </c>
      <c r="V117" s="136">
        <f t="shared" si="38"/>
        <v>0</v>
      </c>
      <c r="W117" s="136">
        <f t="shared" si="38"/>
        <v>0</v>
      </c>
      <c r="X117" s="136">
        <f t="shared" si="38"/>
        <v>0</v>
      </c>
      <c r="Y117" s="136">
        <f t="shared" si="38"/>
        <v>0</v>
      </c>
      <c r="Z117" s="136">
        <f t="shared" si="38"/>
        <v>0</v>
      </c>
      <c r="AA117" s="136">
        <f t="shared" si="38"/>
        <v>0</v>
      </c>
      <c r="AB117" s="136">
        <f t="shared" si="38"/>
        <v>0</v>
      </c>
      <c r="AC117" s="136">
        <f t="shared" si="38"/>
        <v>0</v>
      </c>
      <c r="AD117" s="136">
        <f t="shared" si="38"/>
        <v>0</v>
      </c>
      <c r="AE117" s="136">
        <f t="shared" si="38"/>
        <v>0</v>
      </c>
      <c r="AF117" s="136">
        <f t="shared" si="38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37"/>
        <v>5</v>
      </c>
      <c r="D118" s="136">
        <f t="shared" si="37"/>
        <v>5</v>
      </c>
      <c r="E118" s="136">
        <f t="shared" si="37"/>
        <v>5</v>
      </c>
      <c r="F118" s="136">
        <f t="shared" si="37"/>
        <v>5</v>
      </c>
      <c r="G118" s="136">
        <f t="shared" si="37"/>
        <v>5</v>
      </c>
      <c r="H118" s="136">
        <f t="shared" si="37"/>
        <v>5</v>
      </c>
      <c r="I118" s="136">
        <f t="shared" si="37"/>
        <v>5</v>
      </c>
      <c r="J118" s="136">
        <f t="shared" si="37"/>
        <v>5</v>
      </c>
      <c r="K118" s="136">
        <f t="shared" si="37"/>
        <v>5</v>
      </c>
      <c r="L118" s="136">
        <f t="shared" si="37"/>
        <v>5</v>
      </c>
      <c r="M118" s="136">
        <f t="shared" si="37"/>
        <v>5</v>
      </c>
      <c r="N118" s="136">
        <f t="shared" si="37"/>
        <v>5</v>
      </c>
      <c r="O118" s="136">
        <f t="shared" si="37"/>
        <v>5</v>
      </c>
      <c r="P118" s="136">
        <f t="shared" si="37"/>
        <v>5</v>
      </c>
      <c r="Q118" s="136">
        <f t="shared" si="37"/>
        <v>5</v>
      </c>
      <c r="R118" s="136">
        <f t="shared" si="37"/>
        <v>5</v>
      </c>
      <c r="S118" s="136">
        <f t="shared" si="38"/>
        <v>5</v>
      </c>
      <c r="T118" s="136">
        <f t="shared" si="38"/>
        <v>5</v>
      </c>
      <c r="U118" s="136">
        <f t="shared" si="38"/>
        <v>5</v>
      </c>
      <c r="V118" s="136">
        <f t="shared" si="38"/>
        <v>5</v>
      </c>
      <c r="W118" s="136">
        <f t="shared" si="38"/>
        <v>5</v>
      </c>
      <c r="X118" s="136">
        <f t="shared" si="38"/>
        <v>5</v>
      </c>
      <c r="Y118" s="136">
        <f t="shared" si="38"/>
        <v>5</v>
      </c>
      <c r="Z118" s="136">
        <f t="shared" si="38"/>
        <v>5</v>
      </c>
      <c r="AA118" s="136">
        <f t="shared" si="38"/>
        <v>5</v>
      </c>
      <c r="AB118" s="136">
        <f t="shared" si="38"/>
        <v>5</v>
      </c>
      <c r="AC118" s="136">
        <f t="shared" si="38"/>
        <v>5</v>
      </c>
      <c r="AD118" s="136">
        <f t="shared" si="38"/>
        <v>5</v>
      </c>
      <c r="AE118" s="136">
        <f t="shared" si="38"/>
        <v>5</v>
      </c>
      <c r="AF118" s="136">
        <f t="shared" si="38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37"/>
        <v>1</v>
      </c>
      <c r="D119" s="136">
        <f t="shared" si="37"/>
        <v>1</v>
      </c>
      <c r="E119" s="136">
        <f t="shared" si="37"/>
        <v>1</v>
      </c>
      <c r="F119" s="136">
        <f t="shared" si="37"/>
        <v>1</v>
      </c>
      <c r="G119" s="136">
        <f t="shared" si="37"/>
        <v>1</v>
      </c>
      <c r="H119" s="136">
        <f t="shared" si="37"/>
        <v>1</v>
      </c>
      <c r="I119" s="136">
        <f t="shared" si="37"/>
        <v>1</v>
      </c>
      <c r="J119" s="136">
        <f t="shared" si="37"/>
        <v>1</v>
      </c>
      <c r="K119" s="136">
        <f t="shared" si="37"/>
        <v>1</v>
      </c>
      <c r="L119" s="136">
        <f t="shared" si="37"/>
        <v>1</v>
      </c>
      <c r="M119" s="136">
        <f t="shared" si="37"/>
        <v>1</v>
      </c>
      <c r="N119" s="136">
        <f t="shared" si="37"/>
        <v>1</v>
      </c>
      <c r="O119" s="136">
        <f t="shared" si="37"/>
        <v>1</v>
      </c>
      <c r="P119" s="136">
        <f t="shared" si="37"/>
        <v>1</v>
      </c>
      <c r="Q119" s="136">
        <f t="shared" si="37"/>
        <v>1</v>
      </c>
      <c r="R119" s="136">
        <f t="shared" si="37"/>
        <v>1</v>
      </c>
      <c r="S119" s="136">
        <f t="shared" si="38"/>
        <v>1</v>
      </c>
      <c r="T119" s="136">
        <f t="shared" si="38"/>
        <v>1</v>
      </c>
      <c r="U119" s="136">
        <f t="shared" si="38"/>
        <v>1</v>
      </c>
      <c r="V119" s="136">
        <f t="shared" si="38"/>
        <v>1</v>
      </c>
      <c r="W119" s="136">
        <f t="shared" si="38"/>
        <v>1</v>
      </c>
      <c r="X119" s="136">
        <f t="shared" si="38"/>
        <v>1</v>
      </c>
      <c r="Y119" s="136">
        <f t="shared" si="38"/>
        <v>1</v>
      </c>
      <c r="Z119" s="136">
        <f t="shared" si="38"/>
        <v>1</v>
      </c>
      <c r="AA119" s="136">
        <f t="shared" si="38"/>
        <v>1</v>
      </c>
      <c r="AB119" s="136">
        <f t="shared" si="38"/>
        <v>1</v>
      </c>
      <c r="AC119" s="136">
        <f t="shared" si="38"/>
        <v>1</v>
      </c>
      <c r="AD119" s="136">
        <f t="shared" si="38"/>
        <v>1</v>
      </c>
      <c r="AE119" s="136">
        <f t="shared" si="38"/>
        <v>1</v>
      </c>
      <c r="AF119" s="136">
        <f t="shared" si="38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37"/>
        <v>1.58</v>
      </c>
      <c r="D120" s="136">
        <f t="shared" si="37"/>
        <v>1.58</v>
      </c>
      <c r="E120" s="136">
        <f t="shared" si="37"/>
        <v>1.58</v>
      </c>
      <c r="F120" s="136">
        <f t="shared" si="37"/>
        <v>1.58</v>
      </c>
      <c r="G120" s="136">
        <f t="shared" si="37"/>
        <v>1.58</v>
      </c>
      <c r="H120" s="136">
        <f t="shared" si="37"/>
        <v>1.58</v>
      </c>
      <c r="I120" s="136">
        <f t="shared" si="37"/>
        <v>1.58</v>
      </c>
      <c r="J120" s="136">
        <f t="shared" si="37"/>
        <v>1.58</v>
      </c>
      <c r="K120" s="136">
        <f t="shared" si="37"/>
        <v>1.58</v>
      </c>
      <c r="L120" s="136">
        <f t="shared" si="37"/>
        <v>1.58</v>
      </c>
      <c r="M120" s="136">
        <f t="shared" si="37"/>
        <v>1.58</v>
      </c>
      <c r="N120" s="136">
        <f t="shared" si="37"/>
        <v>1.58</v>
      </c>
      <c r="O120" s="136">
        <f t="shared" si="37"/>
        <v>1.58</v>
      </c>
      <c r="P120" s="136">
        <f t="shared" si="37"/>
        <v>1.58</v>
      </c>
      <c r="Q120" s="136">
        <f t="shared" si="37"/>
        <v>1.58</v>
      </c>
      <c r="R120" s="136">
        <f t="shared" si="37"/>
        <v>1.58</v>
      </c>
      <c r="S120" s="136">
        <f t="shared" si="38"/>
        <v>1.58</v>
      </c>
      <c r="T120" s="136">
        <f t="shared" si="38"/>
        <v>1.58</v>
      </c>
      <c r="U120" s="136">
        <f t="shared" si="38"/>
        <v>1.58</v>
      </c>
      <c r="V120" s="136">
        <f t="shared" si="38"/>
        <v>1.58</v>
      </c>
      <c r="W120" s="136">
        <f t="shared" si="38"/>
        <v>1.58</v>
      </c>
      <c r="X120" s="136">
        <f t="shared" si="38"/>
        <v>1.58</v>
      </c>
      <c r="Y120" s="136">
        <f t="shared" si="38"/>
        <v>1.58</v>
      </c>
      <c r="Z120" s="136">
        <f t="shared" si="38"/>
        <v>1.58</v>
      </c>
      <c r="AA120" s="136">
        <f t="shared" si="38"/>
        <v>1.58</v>
      </c>
      <c r="AB120" s="136">
        <f t="shared" si="38"/>
        <v>1.58</v>
      </c>
      <c r="AC120" s="136">
        <f t="shared" si="38"/>
        <v>1.58</v>
      </c>
      <c r="AD120" s="136">
        <f t="shared" si="38"/>
        <v>1.58</v>
      </c>
      <c r="AE120" s="136">
        <f t="shared" si="38"/>
        <v>1.58</v>
      </c>
      <c r="AF120" s="136">
        <f t="shared" si="38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37"/>
        <v>1.46</v>
      </c>
      <c r="D121" s="136">
        <f t="shared" si="37"/>
        <v>1.46</v>
      </c>
      <c r="E121" s="136">
        <f t="shared" si="37"/>
        <v>1.46</v>
      </c>
      <c r="F121" s="136">
        <f t="shared" si="37"/>
        <v>1.46</v>
      </c>
      <c r="G121" s="136">
        <f t="shared" si="37"/>
        <v>1.46</v>
      </c>
      <c r="H121" s="136">
        <f t="shared" si="37"/>
        <v>1.46</v>
      </c>
      <c r="I121" s="136">
        <f t="shared" si="37"/>
        <v>1.46</v>
      </c>
      <c r="J121" s="136">
        <f t="shared" si="37"/>
        <v>1.46</v>
      </c>
      <c r="K121" s="136">
        <f t="shared" si="37"/>
        <v>1.46</v>
      </c>
      <c r="L121" s="136">
        <f t="shared" si="37"/>
        <v>1.46</v>
      </c>
      <c r="M121" s="136">
        <f t="shared" si="37"/>
        <v>1.46</v>
      </c>
      <c r="N121" s="136">
        <f t="shared" si="37"/>
        <v>1.46</v>
      </c>
      <c r="O121" s="136">
        <f t="shared" si="37"/>
        <v>1.46</v>
      </c>
      <c r="P121" s="136">
        <f t="shared" si="37"/>
        <v>1.46</v>
      </c>
      <c r="Q121" s="136">
        <f t="shared" si="37"/>
        <v>1.46</v>
      </c>
      <c r="R121" s="136">
        <f t="shared" si="37"/>
        <v>1.46</v>
      </c>
      <c r="S121" s="136">
        <f t="shared" si="38"/>
        <v>1.46</v>
      </c>
      <c r="T121" s="136">
        <f t="shared" si="38"/>
        <v>1.46</v>
      </c>
      <c r="U121" s="136">
        <f t="shared" si="38"/>
        <v>1.46</v>
      </c>
      <c r="V121" s="136">
        <f t="shared" si="38"/>
        <v>1.46</v>
      </c>
      <c r="W121" s="136">
        <f t="shared" si="38"/>
        <v>1.46</v>
      </c>
      <c r="X121" s="136">
        <f t="shared" si="38"/>
        <v>1.46</v>
      </c>
      <c r="Y121" s="136">
        <f t="shared" si="38"/>
        <v>1.46</v>
      </c>
      <c r="Z121" s="136">
        <f t="shared" si="38"/>
        <v>1.46</v>
      </c>
      <c r="AA121" s="136">
        <f t="shared" si="38"/>
        <v>1.46</v>
      </c>
      <c r="AB121" s="136">
        <f t="shared" si="38"/>
        <v>1.46</v>
      </c>
      <c r="AC121" s="136">
        <f t="shared" si="38"/>
        <v>1.46</v>
      </c>
      <c r="AD121" s="136">
        <f t="shared" si="38"/>
        <v>1.46</v>
      </c>
      <c r="AE121" s="136">
        <f t="shared" si="38"/>
        <v>1.46</v>
      </c>
      <c r="AF121" s="136">
        <f t="shared" si="38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37"/>
        <v>1.48</v>
      </c>
      <c r="D122" s="136">
        <f t="shared" si="37"/>
        <v>1.48</v>
      </c>
      <c r="E122" s="136">
        <f t="shared" si="37"/>
        <v>1.48</v>
      </c>
      <c r="F122" s="136">
        <f t="shared" si="37"/>
        <v>1.48</v>
      </c>
      <c r="G122" s="136">
        <f t="shared" si="37"/>
        <v>1.48</v>
      </c>
      <c r="H122" s="136">
        <f t="shared" si="37"/>
        <v>1.48</v>
      </c>
      <c r="I122" s="136">
        <f t="shared" si="37"/>
        <v>1.48</v>
      </c>
      <c r="J122" s="136">
        <f t="shared" si="37"/>
        <v>1.48</v>
      </c>
      <c r="K122" s="136">
        <f t="shared" si="37"/>
        <v>1.48</v>
      </c>
      <c r="L122" s="136">
        <f t="shared" si="37"/>
        <v>1.48</v>
      </c>
      <c r="M122" s="136">
        <f t="shared" si="37"/>
        <v>1.48</v>
      </c>
      <c r="N122" s="136">
        <f t="shared" si="37"/>
        <v>1.48</v>
      </c>
      <c r="O122" s="136">
        <f t="shared" si="37"/>
        <v>1.48</v>
      </c>
      <c r="P122" s="136">
        <f t="shared" si="37"/>
        <v>1.48</v>
      </c>
      <c r="Q122" s="136">
        <f t="shared" si="37"/>
        <v>1.48</v>
      </c>
      <c r="R122" s="136">
        <f t="shared" si="37"/>
        <v>1.48</v>
      </c>
      <c r="S122" s="136">
        <f t="shared" si="38"/>
        <v>1.48</v>
      </c>
      <c r="T122" s="136">
        <f t="shared" si="38"/>
        <v>1.48</v>
      </c>
      <c r="U122" s="136">
        <f t="shared" si="38"/>
        <v>1.48</v>
      </c>
      <c r="V122" s="136">
        <f t="shared" si="38"/>
        <v>1.48</v>
      </c>
      <c r="W122" s="136">
        <f t="shared" si="38"/>
        <v>1.48</v>
      </c>
      <c r="X122" s="136">
        <f t="shared" si="38"/>
        <v>1.48</v>
      </c>
      <c r="Y122" s="136">
        <f t="shared" si="38"/>
        <v>1.48</v>
      </c>
      <c r="Z122" s="136">
        <f t="shared" si="38"/>
        <v>1.48</v>
      </c>
      <c r="AA122" s="136">
        <f t="shared" si="38"/>
        <v>1.48</v>
      </c>
      <c r="AB122" s="136">
        <f t="shared" si="38"/>
        <v>1.48</v>
      </c>
      <c r="AC122" s="136">
        <f t="shared" si="38"/>
        <v>1.48</v>
      </c>
      <c r="AD122" s="136">
        <f t="shared" si="38"/>
        <v>1.48</v>
      </c>
      <c r="AE122" s="136">
        <f t="shared" si="38"/>
        <v>1.48</v>
      </c>
      <c r="AF122" s="136">
        <f t="shared" si="38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37"/>
        <v>2.2000000000000002</v>
      </c>
      <c r="D123" s="136">
        <f t="shared" si="37"/>
        <v>2.2000000000000002</v>
      </c>
      <c r="E123" s="136">
        <f t="shared" si="37"/>
        <v>2.2000000000000002</v>
      </c>
      <c r="F123" s="136">
        <f t="shared" si="37"/>
        <v>2.2000000000000002</v>
      </c>
      <c r="G123" s="136">
        <f t="shared" si="37"/>
        <v>2.2000000000000002</v>
      </c>
      <c r="H123" s="136">
        <f t="shared" si="37"/>
        <v>2.2000000000000002</v>
      </c>
      <c r="I123" s="136">
        <f t="shared" si="37"/>
        <v>2.2000000000000002</v>
      </c>
      <c r="J123" s="136">
        <f t="shared" si="37"/>
        <v>2.2000000000000002</v>
      </c>
      <c r="K123" s="136">
        <f t="shared" si="37"/>
        <v>2.2000000000000002</v>
      </c>
      <c r="L123" s="136">
        <f t="shared" si="37"/>
        <v>2.2000000000000002</v>
      </c>
      <c r="M123" s="136">
        <f t="shared" si="37"/>
        <v>2.2000000000000002</v>
      </c>
      <c r="N123" s="136">
        <f t="shared" si="37"/>
        <v>2.2000000000000002</v>
      </c>
      <c r="O123" s="136">
        <f t="shared" si="37"/>
        <v>2.2000000000000002</v>
      </c>
      <c r="P123" s="136">
        <f t="shared" si="37"/>
        <v>2.2000000000000002</v>
      </c>
      <c r="Q123" s="136">
        <f t="shared" si="37"/>
        <v>2.2000000000000002</v>
      </c>
      <c r="R123" s="136">
        <f t="shared" si="37"/>
        <v>2.2000000000000002</v>
      </c>
      <c r="S123" s="136">
        <f t="shared" si="38"/>
        <v>2.2000000000000002</v>
      </c>
      <c r="T123" s="136">
        <f t="shared" si="38"/>
        <v>2.2000000000000002</v>
      </c>
      <c r="U123" s="136">
        <f t="shared" si="38"/>
        <v>2.2000000000000002</v>
      </c>
      <c r="V123" s="136">
        <f t="shared" si="38"/>
        <v>2.2000000000000002</v>
      </c>
      <c r="W123" s="136">
        <f t="shared" si="38"/>
        <v>2.2000000000000002</v>
      </c>
      <c r="X123" s="136">
        <f t="shared" si="38"/>
        <v>2.2000000000000002</v>
      </c>
      <c r="Y123" s="136">
        <f t="shared" si="38"/>
        <v>2.2000000000000002</v>
      </c>
      <c r="Z123" s="136">
        <f t="shared" si="38"/>
        <v>2.2000000000000002</v>
      </c>
      <c r="AA123" s="136">
        <f t="shared" si="38"/>
        <v>2.2000000000000002</v>
      </c>
      <c r="AB123" s="136">
        <f t="shared" si="38"/>
        <v>2.2000000000000002</v>
      </c>
      <c r="AC123" s="136">
        <f t="shared" si="38"/>
        <v>2.2000000000000002</v>
      </c>
      <c r="AD123" s="136">
        <f t="shared" si="38"/>
        <v>2.2000000000000002</v>
      </c>
      <c r="AE123" s="136">
        <f t="shared" si="38"/>
        <v>2.2000000000000002</v>
      </c>
      <c r="AF123" s="136">
        <f t="shared" si="38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37"/>
        <v>2</v>
      </c>
      <c r="D124" s="136">
        <f t="shared" si="37"/>
        <v>2</v>
      </c>
      <c r="E124" s="136">
        <f t="shared" si="37"/>
        <v>2</v>
      </c>
      <c r="F124" s="136">
        <f t="shared" si="37"/>
        <v>2</v>
      </c>
      <c r="G124" s="136">
        <f t="shared" si="37"/>
        <v>2</v>
      </c>
      <c r="H124" s="136">
        <f t="shared" si="37"/>
        <v>2</v>
      </c>
      <c r="I124" s="136">
        <f t="shared" si="37"/>
        <v>2</v>
      </c>
      <c r="J124" s="136">
        <f t="shared" si="37"/>
        <v>2</v>
      </c>
      <c r="K124" s="136">
        <f t="shared" si="37"/>
        <v>2</v>
      </c>
      <c r="L124" s="136">
        <f t="shared" si="37"/>
        <v>2</v>
      </c>
      <c r="M124" s="136">
        <f t="shared" si="37"/>
        <v>2</v>
      </c>
      <c r="N124" s="136">
        <f t="shared" si="37"/>
        <v>2</v>
      </c>
      <c r="O124" s="136">
        <f t="shared" si="37"/>
        <v>2</v>
      </c>
      <c r="P124" s="136">
        <f t="shared" si="37"/>
        <v>2</v>
      </c>
      <c r="Q124" s="136">
        <f t="shared" si="37"/>
        <v>2</v>
      </c>
      <c r="R124" s="136">
        <f t="shared" si="37"/>
        <v>2</v>
      </c>
      <c r="S124" s="136">
        <f t="shared" si="38"/>
        <v>2</v>
      </c>
      <c r="T124" s="136">
        <f t="shared" si="38"/>
        <v>2</v>
      </c>
      <c r="U124" s="136">
        <f t="shared" si="38"/>
        <v>2</v>
      </c>
      <c r="V124" s="136">
        <f t="shared" si="38"/>
        <v>2</v>
      </c>
      <c r="W124" s="136">
        <f t="shared" si="38"/>
        <v>2</v>
      </c>
      <c r="X124" s="136">
        <f t="shared" si="38"/>
        <v>2</v>
      </c>
      <c r="Y124" s="136">
        <f t="shared" si="38"/>
        <v>2</v>
      </c>
      <c r="Z124" s="136">
        <f t="shared" si="38"/>
        <v>2</v>
      </c>
      <c r="AA124" s="136">
        <f t="shared" si="38"/>
        <v>2</v>
      </c>
      <c r="AB124" s="136">
        <f t="shared" si="38"/>
        <v>2</v>
      </c>
      <c r="AC124" s="136">
        <f t="shared" si="38"/>
        <v>2</v>
      </c>
      <c r="AD124" s="136">
        <f t="shared" si="38"/>
        <v>2</v>
      </c>
      <c r="AE124" s="136">
        <f t="shared" si="38"/>
        <v>2</v>
      </c>
      <c r="AF124" s="136">
        <f t="shared" si="38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37"/>
        <v>1.25</v>
      </c>
      <c r="D125" s="136">
        <f t="shared" si="37"/>
        <v>1.25</v>
      </c>
      <c r="E125" s="136">
        <f t="shared" si="37"/>
        <v>1.25</v>
      </c>
      <c r="F125" s="136">
        <f t="shared" si="37"/>
        <v>1.25</v>
      </c>
      <c r="G125" s="136">
        <f t="shared" si="37"/>
        <v>1.25</v>
      </c>
      <c r="H125" s="136">
        <f t="shared" si="37"/>
        <v>1.25</v>
      </c>
      <c r="I125" s="136">
        <f t="shared" si="37"/>
        <v>1.25</v>
      </c>
      <c r="J125" s="136">
        <f t="shared" si="37"/>
        <v>1.25</v>
      </c>
      <c r="K125" s="136">
        <f t="shared" si="37"/>
        <v>1.25</v>
      </c>
      <c r="L125" s="136">
        <f t="shared" si="37"/>
        <v>1.25</v>
      </c>
      <c r="M125" s="136">
        <f t="shared" si="37"/>
        <v>1.25</v>
      </c>
      <c r="N125" s="136">
        <f t="shared" si="37"/>
        <v>1.25</v>
      </c>
      <c r="O125" s="136">
        <f t="shared" si="37"/>
        <v>1.25</v>
      </c>
      <c r="P125" s="136">
        <f t="shared" si="37"/>
        <v>1.25</v>
      </c>
      <c r="Q125" s="136">
        <f t="shared" si="37"/>
        <v>1.25</v>
      </c>
      <c r="R125" s="136">
        <f t="shared" si="37"/>
        <v>1.25</v>
      </c>
      <c r="S125" s="136">
        <f t="shared" si="38"/>
        <v>1.25</v>
      </c>
      <c r="T125" s="136">
        <f t="shared" si="38"/>
        <v>1.25</v>
      </c>
      <c r="U125" s="136">
        <f t="shared" si="38"/>
        <v>1.25</v>
      </c>
      <c r="V125" s="136">
        <f t="shared" si="38"/>
        <v>1.25</v>
      </c>
      <c r="W125" s="136">
        <f t="shared" si="38"/>
        <v>1.25</v>
      </c>
      <c r="X125" s="136">
        <f t="shared" si="38"/>
        <v>1.25</v>
      </c>
      <c r="Y125" s="136">
        <f t="shared" si="38"/>
        <v>1.25</v>
      </c>
      <c r="Z125" s="136">
        <f t="shared" si="38"/>
        <v>1.25</v>
      </c>
      <c r="AA125" s="136">
        <f t="shared" si="38"/>
        <v>1.25</v>
      </c>
      <c r="AB125" s="136">
        <f t="shared" si="38"/>
        <v>1.25</v>
      </c>
      <c r="AC125" s="136">
        <f t="shared" si="38"/>
        <v>1.25</v>
      </c>
      <c r="AD125" s="136">
        <f t="shared" si="38"/>
        <v>1.25</v>
      </c>
      <c r="AE125" s="136">
        <f t="shared" si="38"/>
        <v>1.25</v>
      </c>
      <c r="AF125" s="136">
        <f t="shared" si="38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37"/>
        <v>1.1499999999999999</v>
      </c>
      <c r="D126" s="136">
        <f t="shared" si="37"/>
        <v>1.1499999999999999</v>
      </c>
      <c r="E126" s="136">
        <f t="shared" si="37"/>
        <v>1.1499999999999999</v>
      </c>
      <c r="F126" s="136">
        <f t="shared" si="37"/>
        <v>1.1499999999999999</v>
      </c>
      <c r="G126" s="136">
        <f t="shared" si="37"/>
        <v>1.1499999999999999</v>
      </c>
      <c r="H126" s="136">
        <f t="shared" si="37"/>
        <v>1.1499999999999999</v>
      </c>
      <c r="I126" s="136">
        <f t="shared" si="37"/>
        <v>1.1499999999999999</v>
      </c>
      <c r="J126" s="136">
        <f t="shared" si="37"/>
        <v>1.1499999999999999</v>
      </c>
      <c r="K126" s="136">
        <f t="shared" si="37"/>
        <v>1.1499999999999999</v>
      </c>
      <c r="L126" s="136">
        <f t="shared" si="37"/>
        <v>1.1499999999999999</v>
      </c>
      <c r="M126" s="136">
        <f t="shared" si="37"/>
        <v>1.1499999999999999</v>
      </c>
      <c r="N126" s="136">
        <f t="shared" si="37"/>
        <v>1.1499999999999999</v>
      </c>
      <c r="O126" s="136">
        <f t="shared" si="37"/>
        <v>1.1499999999999999</v>
      </c>
      <c r="P126" s="136">
        <f t="shared" si="37"/>
        <v>1.1499999999999999</v>
      </c>
      <c r="Q126" s="136">
        <f t="shared" si="37"/>
        <v>1.1499999999999999</v>
      </c>
      <c r="R126" s="136">
        <f t="shared" si="37"/>
        <v>1.1499999999999999</v>
      </c>
      <c r="S126" s="136">
        <f t="shared" si="38"/>
        <v>1.1499999999999999</v>
      </c>
      <c r="T126" s="136">
        <f t="shared" si="38"/>
        <v>1.1499999999999999</v>
      </c>
      <c r="U126" s="136">
        <f t="shared" si="38"/>
        <v>1.1499999999999999</v>
      </c>
      <c r="V126" s="136">
        <f t="shared" si="38"/>
        <v>1.1499999999999999</v>
      </c>
      <c r="W126" s="136">
        <f t="shared" si="38"/>
        <v>1.1499999999999999</v>
      </c>
      <c r="X126" s="136">
        <f t="shared" si="38"/>
        <v>1.1499999999999999</v>
      </c>
      <c r="Y126" s="136">
        <f t="shared" si="38"/>
        <v>1.1499999999999999</v>
      </c>
      <c r="Z126" s="136">
        <f t="shared" si="38"/>
        <v>1.1499999999999999</v>
      </c>
      <c r="AA126" s="136">
        <f t="shared" si="38"/>
        <v>1.1499999999999999</v>
      </c>
      <c r="AB126" s="136">
        <f t="shared" si="38"/>
        <v>1.1499999999999999</v>
      </c>
      <c r="AC126" s="136">
        <f t="shared" si="38"/>
        <v>1.1499999999999999</v>
      </c>
      <c r="AD126" s="136">
        <f t="shared" si="38"/>
        <v>1.1499999999999999</v>
      </c>
      <c r="AE126" s="136">
        <f t="shared" si="38"/>
        <v>1.1499999999999999</v>
      </c>
      <c r="AF126" s="136">
        <f t="shared" si="38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37"/>
        <v>2.133</v>
      </c>
      <c r="D127" s="136">
        <f t="shared" si="37"/>
        <v>2.133</v>
      </c>
      <c r="E127" s="136">
        <f t="shared" si="37"/>
        <v>2.133</v>
      </c>
      <c r="F127" s="136">
        <f t="shared" si="37"/>
        <v>2.133</v>
      </c>
      <c r="G127" s="136">
        <f t="shared" si="37"/>
        <v>2.133</v>
      </c>
      <c r="H127" s="136">
        <f t="shared" si="37"/>
        <v>2.133</v>
      </c>
      <c r="I127" s="136">
        <f t="shared" si="37"/>
        <v>2.133</v>
      </c>
      <c r="J127" s="136">
        <f t="shared" si="37"/>
        <v>2.133</v>
      </c>
      <c r="K127" s="136">
        <f t="shared" si="37"/>
        <v>2.133</v>
      </c>
      <c r="L127" s="136">
        <f t="shared" si="37"/>
        <v>2.133</v>
      </c>
      <c r="M127" s="136">
        <f t="shared" si="37"/>
        <v>2.133</v>
      </c>
      <c r="N127" s="136">
        <f t="shared" si="37"/>
        <v>2.133</v>
      </c>
      <c r="O127" s="136">
        <f t="shared" si="37"/>
        <v>2.133</v>
      </c>
      <c r="P127" s="136">
        <f t="shared" si="37"/>
        <v>2.133</v>
      </c>
      <c r="Q127" s="136">
        <f t="shared" si="37"/>
        <v>2.133</v>
      </c>
      <c r="R127" s="136">
        <f t="shared" si="37"/>
        <v>2.133</v>
      </c>
      <c r="S127" s="136">
        <f t="shared" si="38"/>
        <v>2.133</v>
      </c>
      <c r="T127" s="136">
        <f t="shared" si="38"/>
        <v>2.133</v>
      </c>
      <c r="U127" s="136">
        <f t="shared" si="38"/>
        <v>2.133</v>
      </c>
      <c r="V127" s="136">
        <f t="shared" si="38"/>
        <v>2.133</v>
      </c>
      <c r="W127" s="136">
        <f t="shared" si="38"/>
        <v>2.133</v>
      </c>
      <c r="X127" s="136">
        <f t="shared" si="38"/>
        <v>2.133</v>
      </c>
      <c r="Y127" s="136">
        <f t="shared" si="38"/>
        <v>2.133</v>
      </c>
      <c r="Z127" s="136">
        <f t="shared" si="38"/>
        <v>2.133</v>
      </c>
      <c r="AA127" s="136">
        <f t="shared" si="38"/>
        <v>2.133</v>
      </c>
      <c r="AB127" s="136">
        <f t="shared" si="38"/>
        <v>2.133</v>
      </c>
      <c r="AC127" s="136">
        <f t="shared" si="38"/>
        <v>2.133</v>
      </c>
      <c r="AD127" s="136">
        <f t="shared" si="38"/>
        <v>2.133</v>
      </c>
      <c r="AE127" s="136">
        <f t="shared" si="38"/>
        <v>2.133</v>
      </c>
      <c r="AF127" s="136">
        <f t="shared" si="38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37"/>
        <v>2.09</v>
      </c>
      <c r="D128" s="136">
        <f t="shared" si="37"/>
        <v>2.09</v>
      </c>
      <c r="E128" s="136">
        <f t="shared" si="37"/>
        <v>2.09</v>
      </c>
      <c r="F128" s="136">
        <f t="shared" si="37"/>
        <v>2.09</v>
      </c>
      <c r="G128" s="136">
        <f t="shared" si="37"/>
        <v>2.09</v>
      </c>
      <c r="H128" s="136">
        <f t="shared" si="37"/>
        <v>2.09</v>
      </c>
      <c r="I128" s="136">
        <f t="shared" si="37"/>
        <v>2.09</v>
      </c>
      <c r="J128" s="136">
        <f t="shared" si="37"/>
        <v>2.09</v>
      </c>
      <c r="K128" s="136">
        <f t="shared" si="37"/>
        <v>2.09</v>
      </c>
      <c r="L128" s="136">
        <f t="shared" si="37"/>
        <v>2.09</v>
      </c>
      <c r="M128" s="136">
        <f t="shared" si="37"/>
        <v>2.09</v>
      </c>
      <c r="N128" s="136">
        <f t="shared" si="37"/>
        <v>2.09</v>
      </c>
      <c r="O128" s="136">
        <f t="shared" si="37"/>
        <v>2.09</v>
      </c>
      <c r="P128" s="136">
        <f t="shared" si="37"/>
        <v>2.09</v>
      </c>
      <c r="Q128" s="136">
        <f t="shared" si="37"/>
        <v>2.09</v>
      </c>
      <c r="R128" s="136">
        <f t="shared" ref="R128:W180" si="39">Q128</f>
        <v>2.09</v>
      </c>
      <c r="S128" s="136">
        <f t="shared" si="38"/>
        <v>2.09</v>
      </c>
      <c r="T128" s="136">
        <f t="shared" si="38"/>
        <v>2.09</v>
      </c>
      <c r="U128" s="136">
        <f t="shared" si="38"/>
        <v>2.09</v>
      </c>
      <c r="V128" s="136">
        <f t="shared" si="38"/>
        <v>2.09</v>
      </c>
      <c r="W128" s="136">
        <f t="shared" si="38"/>
        <v>2.09</v>
      </c>
      <c r="X128" s="136">
        <f t="shared" si="38"/>
        <v>2.09</v>
      </c>
      <c r="Y128" s="136">
        <f t="shared" si="38"/>
        <v>2.09</v>
      </c>
      <c r="Z128" s="136">
        <f t="shared" si="38"/>
        <v>2.09</v>
      </c>
      <c r="AA128" s="136">
        <f t="shared" si="38"/>
        <v>2.09</v>
      </c>
      <c r="AB128" s="136">
        <f t="shared" si="38"/>
        <v>2.09</v>
      </c>
      <c r="AC128" s="136">
        <f t="shared" si="38"/>
        <v>2.09</v>
      </c>
      <c r="AD128" s="136">
        <f t="shared" si="38"/>
        <v>2.09</v>
      </c>
      <c r="AE128" s="136">
        <f t="shared" si="38"/>
        <v>2.09</v>
      </c>
      <c r="AF128" s="136">
        <f t="shared" si="38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40">B129</f>
        <v>1.1399999999999999</v>
      </c>
      <c r="D129" s="136">
        <f t="shared" si="40"/>
        <v>1.1399999999999999</v>
      </c>
      <c r="E129" s="136">
        <f t="shared" si="40"/>
        <v>1.1399999999999999</v>
      </c>
      <c r="F129" s="136">
        <f t="shared" si="40"/>
        <v>1.1399999999999999</v>
      </c>
      <c r="G129" s="136">
        <f t="shared" si="40"/>
        <v>1.1399999999999999</v>
      </c>
      <c r="H129" s="136">
        <f t="shared" si="40"/>
        <v>1.1399999999999999</v>
      </c>
      <c r="I129" s="136">
        <f t="shared" si="40"/>
        <v>1.1399999999999999</v>
      </c>
      <c r="J129" s="136">
        <f t="shared" si="40"/>
        <v>1.1399999999999999</v>
      </c>
      <c r="K129" s="136">
        <f t="shared" si="40"/>
        <v>1.1399999999999999</v>
      </c>
      <c r="L129" s="136">
        <f t="shared" si="40"/>
        <v>1.1399999999999999</v>
      </c>
      <c r="M129" s="136">
        <f t="shared" si="40"/>
        <v>1.1399999999999999</v>
      </c>
      <c r="N129" s="136">
        <f t="shared" si="40"/>
        <v>1.1399999999999999</v>
      </c>
      <c r="O129" s="136">
        <f t="shared" si="40"/>
        <v>1.1399999999999999</v>
      </c>
      <c r="P129" s="136">
        <f t="shared" si="40"/>
        <v>1.1399999999999999</v>
      </c>
      <c r="Q129" s="136">
        <f t="shared" si="40"/>
        <v>1.1399999999999999</v>
      </c>
      <c r="R129" s="136">
        <f t="shared" si="39"/>
        <v>1.1399999999999999</v>
      </c>
      <c r="S129" s="136">
        <f t="shared" si="38"/>
        <v>1.1399999999999999</v>
      </c>
      <c r="T129" s="136">
        <f t="shared" si="38"/>
        <v>1.1399999999999999</v>
      </c>
      <c r="U129" s="136">
        <f t="shared" si="38"/>
        <v>1.1399999999999999</v>
      </c>
      <c r="V129" s="136">
        <f t="shared" si="38"/>
        <v>1.1399999999999999</v>
      </c>
      <c r="W129" s="136">
        <f t="shared" si="38"/>
        <v>1.1399999999999999</v>
      </c>
      <c r="X129" s="136">
        <f t="shared" si="38"/>
        <v>1.1399999999999999</v>
      </c>
      <c r="Y129" s="136">
        <f t="shared" si="38"/>
        <v>1.1399999999999999</v>
      </c>
      <c r="Z129" s="136">
        <f t="shared" si="38"/>
        <v>1.1399999999999999</v>
      </c>
      <c r="AA129" s="136">
        <f t="shared" si="38"/>
        <v>1.1399999999999999</v>
      </c>
      <c r="AB129" s="136">
        <f t="shared" si="38"/>
        <v>1.1399999999999999</v>
      </c>
      <c r="AC129" s="136">
        <f t="shared" si="38"/>
        <v>1.1399999999999999</v>
      </c>
      <c r="AD129" s="136">
        <f t="shared" si="38"/>
        <v>1.1399999999999999</v>
      </c>
      <c r="AE129" s="136">
        <f t="shared" si="38"/>
        <v>1.1399999999999999</v>
      </c>
      <c r="AF129" s="136">
        <f t="shared" si="38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40"/>
        <v>0.82</v>
      </c>
      <c r="D130" s="136">
        <f t="shared" si="40"/>
        <v>0.82</v>
      </c>
      <c r="E130" s="136">
        <f t="shared" si="40"/>
        <v>0.82</v>
      </c>
      <c r="F130" s="136">
        <f t="shared" si="40"/>
        <v>0.82</v>
      </c>
      <c r="G130" s="136">
        <f t="shared" si="40"/>
        <v>0.82</v>
      </c>
      <c r="H130" s="136">
        <f t="shared" si="40"/>
        <v>0.82</v>
      </c>
      <c r="I130" s="136">
        <f t="shared" si="40"/>
        <v>0.82</v>
      </c>
      <c r="J130" s="136">
        <f t="shared" si="40"/>
        <v>0.82</v>
      </c>
      <c r="K130" s="136">
        <f t="shared" si="40"/>
        <v>0.82</v>
      </c>
      <c r="L130" s="136">
        <f t="shared" si="40"/>
        <v>0.82</v>
      </c>
      <c r="M130" s="136">
        <f t="shared" si="40"/>
        <v>0.82</v>
      </c>
      <c r="N130" s="136">
        <f t="shared" si="40"/>
        <v>0.82</v>
      </c>
      <c r="O130" s="136">
        <f t="shared" si="40"/>
        <v>0.82</v>
      </c>
      <c r="P130" s="136">
        <f t="shared" si="40"/>
        <v>0.82</v>
      </c>
      <c r="Q130" s="136">
        <f t="shared" si="40"/>
        <v>0.82</v>
      </c>
      <c r="R130" s="136">
        <f t="shared" si="39"/>
        <v>0.82</v>
      </c>
      <c r="S130" s="136">
        <f t="shared" si="38"/>
        <v>0.82</v>
      </c>
      <c r="T130" s="136">
        <f t="shared" si="38"/>
        <v>0.82</v>
      </c>
      <c r="U130" s="136">
        <f t="shared" si="38"/>
        <v>0.82</v>
      </c>
      <c r="V130" s="136">
        <f t="shared" si="38"/>
        <v>0.82</v>
      </c>
      <c r="W130" s="136">
        <f t="shared" si="38"/>
        <v>0.82</v>
      </c>
      <c r="X130" s="136">
        <f t="shared" si="38"/>
        <v>0.82</v>
      </c>
      <c r="Y130" s="136">
        <f t="shared" si="38"/>
        <v>0.82</v>
      </c>
      <c r="Z130" s="136">
        <f t="shared" si="38"/>
        <v>0.82</v>
      </c>
      <c r="AA130" s="136">
        <f t="shared" si="38"/>
        <v>0.82</v>
      </c>
      <c r="AB130" s="136">
        <f t="shared" si="38"/>
        <v>0.82</v>
      </c>
      <c r="AC130" s="136">
        <f t="shared" si="38"/>
        <v>0.82</v>
      </c>
      <c r="AD130" s="136">
        <f t="shared" si="38"/>
        <v>0.82</v>
      </c>
      <c r="AE130" s="136">
        <f t="shared" si="38"/>
        <v>0.82</v>
      </c>
      <c r="AF130" s="136">
        <f t="shared" si="38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40"/>
        <v>2</v>
      </c>
      <c r="D131" s="136">
        <f t="shared" si="40"/>
        <v>2</v>
      </c>
      <c r="E131" s="136">
        <f t="shared" si="40"/>
        <v>2</v>
      </c>
      <c r="F131" s="136">
        <f t="shared" si="40"/>
        <v>2</v>
      </c>
      <c r="G131" s="136">
        <f t="shared" si="40"/>
        <v>2</v>
      </c>
      <c r="H131" s="136">
        <f t="shared" si="40"/>
        <v>2</v>
      </c>
      <c r="I131" s="136">
        <f t="shared" si="40"/>
        <v>2</v>
      </c>
      <c r="J131" s="136">
        <f t="shared" si="40"/>
        <v>2</v>
      </c>
      <c r="K131" s="136">
        <f t="shared" si="40"/>
        <v>2</v>
      </c>
      <c r="L131" s="136">
        <f t="shared" si="40"/>
        <v>2</v>
      </c>
      <c r="M131" s="136">
        <f t="shared" si="40"/>
        <v>2</v>
      </c>
      <c r="N131" s="136">
        <f t="shared" si="40"/>
        <v>2</v>
      </c>
      <c r="O131" s="136">
        <f t="shared" si="40"/>
        <v>2</v>
      </c>
      <c r="P131" s="136">
        <f t="shared" si="40"/>
        <v>2</v>
      </c>
      <c r="Q131" s="136">
        <f t="shared" si="40"/>
        <v>2</v>
      </c>
      <c r="R131" s="136">
        <f t="shared" si="39"/>
        <v>2</v>
      </c>
      <c r="S131" s="136">
        <f t="shared" si="38"/>
        <v>2</v>
      </c>
      <c r="T131" s="136">
        <f t="shared" si="38"/>
        <v>2</v>
      </c>
      <c r="U131" s="136">
        <f t="shared" si="38"/>
        <v>2</v>
      </c>
      <c r="V131" s="136">
        <f t="shared" ref="V131:AF156" si="41">U131</f>
        <v>2</v>
      </c>
      <c r="W131" s="136">
        <f t="shared" si="41"/>
        <v>2</v>
      </c>
      <c r="X131" s="136">
        <f t="shared" si="41"/>
        <v>2</v>
      </c>
      <c r="Y131" s="136">
        <f t="shared" si="41"/>
        <v>2</v>
      </c>
      <c r="Z131" s="136">
        <f t="shared" si="41"/>
        <v>2</v>
      </c>
      <c r="AA131" s="136">
        <f t="shared" si="41"/>
        <v>2</v>
      </c>
      <c r="AB131" s="136">
        <f t="shared" si="41"/>
        <v>2</v>
      </c>
      <c r="AC131" s="136">
        <f t="shared" si="41"/>
        <v>2</v>
      </c>
      <c r="AD131" s="136">
        <f t="shared" si="41"/>
        <v>2</v>
      </c>
      <c r="AE131" s="136">
        <f t="shared" si="41"/>
        <v>2</v>
      </c>
      <c r="AF131" s="136">
        <f t="shared" si="41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40"/>
        <v>5.61</v>
      </c>
      <c r="D132" s="136">
        <f t="shared" si="40"/>
        <v>5.61</v>
      </c>
      <c r="E132" s="136">
        <f t="shared" si="40"/>
        <v>5.61</v>
      </c>
      <c r="F132" s="136">
        <f t="shared" si="40"/>
        <v>5.61</v>
      </c>
      <c r="G132" s="136">
        <f t="shared" si="40"/>
        <v>5.61</v>
      </c>
      <c r="H132" s="136">
        <f t="shared" si="40"/>
        <v>5.61</v>
      </c>
      <c r="I132" s="136">
        <f t="shared" si="40"/>
        <v>5.61</v>
      </c>
      <c r="J132" s="136">
        <f t="shared" si="40"/>
        <v>5.61</v>
      </c>
      <c r="K132" s="136">
        <f t="shared" si="40"/>
        <v>5.61</v>
      </c>
      <c r="L132" s="136">
        <f t="shared" si="40"/>
        <v>5.61</v>
      </c>
      <c r="M132" s="136">
        <f t="shared" si="40"/>
        <v>5.61</v>
      </c>
      <c r="N132" s="136">
        <f t="shared" si="40"/>
        <v>5.61</v>
      </c>
      <c r="O132" s="136">
        <f t="shared" si="40"/>
        <v>5.61</v>
      </c>
      <c r="P132" s="136">
        <f t="shared" si="40"/>
        <v>5.61</v>
      </c>
      <c r="Q132" s="136">
        <f t="shared" si="40"/>
        <v>5.61</v>
      </c>
      <c r="R132" s="136">
        <f t="shared" si="39"/>
        <v>5.61</v>
      </c>
      <c r="S132" s="136">
        <f t="shared" si="39"/>
        <v>5.61</v>
      </c>
      <c r="T132" s="136">
        <f t="shared" si="39"/>
        <v>5.61</v>
      </c>
      <c r="U132" s="136">
        <f t="shared" si="39"/>
        <v>5.61</v>
      </c>
      <c r="V132" s="136">
        <f t="shared" si="41"/>
        <v>5.61</v>
      </c>
      <c r="W132" s="136">
        <f t="shared" si="41"/>
        <v>5.61</v>
      </c>
      <c r="X132" s="136">
        <f t="shared" si="41"/>
        <v>5.61</v>
      </c>
      <c r="Y132" s="136">
        <f t="shared" si="41"/>
        <v>5.61</v>
      </c>
      <c r="Z132" s="136">
        <f t="shared" si="41"/>
        <v>5.61</v>
      </c>
      <c r="AA132" s="136">
        <f t="shared" si="41"/>
        <v>5.61</v>
      </c>
      <c r="AB132" s="136">
        <f t="shared" si="41"/>
        <v>5.61</v>
      </c>
      <c r="AC132" s="136">
        <f t="shared" si="41"/>
        <v>5.61</v>
      </c>
      <c r="AD132" s="136">
        <f t="shared" si="41"/>
        <v>5.61</v>
      </c>
      <c r="AE132" s="136">
        <f t="shared" si="41"/>
        <v>5.61</v>
      </c>
      <c r="AF132" s="136">
        <f t="shared" si="41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40"/>
        <v>1.25</v>
      </c>
      <c r="D133" s="136">
        <f t="shared" si="40"/>
        <v>1.25</v>
      </c>
      <c r="E133" s="136">
        <f t="shared" si="40"/>
        <v>1.25</v>
      </c>
      <c r="F133" s="136">
        <f t="shared" si="40"/>
        <v>1.25</v>
      </c>
      <c r="G133" s="136">
        <f t="shared" si="40"/>
        <v>1.25</v>
      </c>
      <c r="H133" s="136">
        <f t="shared" si="40"/>
        <v>1.25</v>
      </c>
      <c r="I133" s="136">
        <f t="shared" si="40"/>
        <v>1.25</v>
      </c>
      <c r="J133" s="136">
        <f t="shared" si="40"/>
        <v>1.25</v>
      </c>
      <c r="K133" s="136">
        <f t="shared" si="40"/>
        <v>1.25</v>
      </c>
      <c r="L133" s="136">
        <f t="shared" si="40"/>
        <v>1.25</v>
      </c>
      <c r="M133" s="136">
        <f t="shared" si="40"/>
        <v>1.25</v>
      </c>
      <c r="N133" s="136">
        <f t="shared" si="40"/>
        <v>1.25</v>
      </c>
      <c r="O133" s="136">
        <f t="shared" si="40"/>
        <v>1.25</v>
      </c>
      <c r="P133" s="136">
        <f t="shared" si="40"/>
        <v>1.25</v>
      </c>
      <c r="Q133" s="136">
        <f t="shared" si="40"/>
        <v>1.25</v>
      </c>
      <c r="R133" s="136">
        <f t="shared" si="39"/>
        <v>1.25</v>
      </c>
      <c r="S133" s="136">
        <f t="shared" si="39"/>
        <v>1.25</v>
      </c>
      <c r="T133" s="136">
        <f t="shared" si="39"/>
        <v>1.25</v>
      </c>
      <c r="U133" s="136">
        <f t="shared" si="39"/>
        <v>1.25</v>
      </c>
      <c r="V133" s="136">
        <f t="shared" si="41"/>
        <v>1.25</v>
      </c>
      <c r="W133" s="136">
        <f t="shared" si="41"/>
        <v>1.25</v>
      </c>
      <c r="X133" s="136">
        <f t="shared" si="41"/>
        <v>1.25</v>
      </c>
      <c r="Y133" s="136">
        <f t="shared" si="41"/>
        <v>1.25</v>
      </c>
      <c r="Z133" s="136">
        <f t="shared" si="41"/>
        <v>1.25</v>
      </c>
      <c r="AA133" s="136">
        <f t="shared" si="41"/>
        <v>1.25</v>
      </c>
      <c r="AB133" s="136">
        <f t="shared" si="41"/>
        <v>1.25</v>
      </c>
      <c r="AC133" s="136">
        <f t="shared" si="41"/>
        <v>1.25</v>
      </c>
      <c r="AD133" s="136">
        <f t="shared" si="41"/>
        <v>1.25</v>
      </c>
      <c r="AE133" s="136">
        <f t="shared" si="41"/>
        <v>1.25</v>
      </c>
      <c r="AF133" s="136">
        <f t="shared" si="41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40"/>
        <v>1.25</v>
      </c>
      <c r="D134" s="136">
        <f t="shared" si="40"/>
        <v>1.25</v>
      </c>
      <c r="E134" s="136">
        <f t="shared" si="40"/>
        <v>1.25</v>
      </c>
      <c r="F134" s="136">
        <f t="shared" si="40"/>
        <v>1.25</v>
      </c>
      <c r="G134" s="136">
        <f t="shared" si="40"/>
        <v>1.25</v>
      </c>
      <c r="H134" s="136">
        <f t="shared" si="40"/>
        <v>1.25</v>
      </c>
      <c r="I134" s="136">
        <f t="shared" si="40"/>
        <v>1.25</v>
      </c>
      <c r="J134" s="136">
        <f t="shared" si="40"/>
        <v>1.25</v>
      </c>
      <c r="K134" s="136">
        <f t="shared" si="40"/>
        <v>1.25</v>
      </c>
      <c r="L134" s="136">
        <f t="shared" si="40"/>
        <v>1.25</v>
      </c>
      <c r="M134" s="136">
        <f t="shared" si="40"/>
        <v>1.25</v>
      </c>
      <c r="N134" s="136">
        <f t="shared" si="40"/>
        <v>1.25</v>
      </c>
      <c r="O134" s="136">
        <f t="shared" si="40"/>
        <v>1.25</v>
      </c>
      <c r="P134" s="136">
        <f t="shared" si="40"/>
        <v>1.25</v>
      </c>
      <c r="Q134" s="136">
        <f t="shared" si="40"/>
        <v>1.25</v>
      </c>
      <c r="R134" s="136">
        <f t="shared" si="39"/>
        <v>1.25</v>
      </c>
      <c r="S134" s="136">
        <f t="shared" si="39"/>
        <v>1.25</v>
      </c>
      <c r="T134" s="136">
        <f t="shared" si="39"/>
        <v>1.25</v>
      </c>
      <c r="U134" s="136">
        <f t="shared" si="39"/>
        <v>1.25</v>
      </c>
      <c r="V134" s="136">
        <f t="shared" si="41"/>
        <v>1.25</v>
      </c>
      <c r="W134" s="136">
        <f t="shared" si="41"/>
        <v>1.25</v>
      </c>
      <c r="X134" s="136">
        <f t="shared" si="41"/>
        <v>1.25</v>
      </c>
      <c r="Y134" s="136">
        <f t="shared" si="41"/>
        <v>1.25</v>
      </c>
      <c r="Z134" s="136">
        <f t="shared" si="41"/>
        <v>1.25</v>
      </c>
      <c r="AA134" s="136">
        <f t="shared" si="41"/>
        <v>1.25</v>
      </c>
      <c r="AB134" s="136">
        <f t="shared" si="41"/>
        <v>1.25</v>
      </c>
      <c r="AC134" s="136">
        <f t="shared" si="41"/>
        <v>1.25</v>
      </c>
      <c r="AD134" s="136">
        <f t="shared" si="41"/>
        <v>1.25</v>
      </c>
      <c r="AE134" s="136">
        <f t="shared" si="41"/>
        <v>1.25</v>
      </c>
      <c r="AF134" s="136">
        <f t="shared" si="41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40"/>
        <v>1.46</v>
      </c>
      <c r="D135" s="136">
        <f t="shared" si="40"/>
        <v>1.46</v>
      </c>
      <c r="E135" s="136">
        <f t="shared" si="40"/>
        <v>1.46</v>
      </c>
      <c r="F135" s="136">
        <f t="shared" si="40"/>
        <v>1.46</v>
      </c>
      <c r="G135" s="136">
        <f t="shared" si="40"/>
        <v>1.46</v>
      </c>
      <c r="H135" s="136">
        <f t="shared" si="40"/>
        <v>1.46</v>
      </c>
      <c r="I135" s="136">
        <f t="shared" si="40"/>
        <v>1.46</v>
      </c>
      <c r="J135" s="136">
        <f t="shared" si="40"/>
        <v>1.46</v>
      </c>
      <c r="K135" s="136">
        <f t="shared" si="40"/>
        <v>1.46</v>
      </c>
      <c r="L135" s="136">
        <f t="shared" si="40"/>
        <v>1.46</v>
      </c>
      <c r="M135" s="136">
        <f t="shared" si="40"/>
        <v>1.46</v>
      </c>
      <c r="N135" s="136">
        <f t="shared" si="40"/>
        <v>1.46</v>
      </c>
      <c r="O135" s="136">
        <f t="shared" si="40"/>
        <v>1.46</v>
      </c>
      <c r="P135" s="136">
        <f t="shared" si="40"/>
        <v>1.46</v>
      </c>
      <c r="Q135" s="136">
        <f t="shared" si="40"/>
        <v>1.46</v>
      </c>
      <c r="R135" s="136">
        <f t="shared" si="39"/>
        <v>1.46</v>
      </c>
      <c r="S135" s="136">
        <f t="shared" si="39"/>
        <v>1.46</v>
      </c>
      <c r="T135" s="136">
        <f t="shared" si="39"/>
        <v>1.46</v>
      </c>
      <c r="U135" s="136">
        <f t="shared" si="39"/>
        <v>1.46</v>
      </c>
      <c r="V135" s="136">
        <f t="shared" si="41"/>
        <v>1.46</v>
      </c>
      <c r="W135" s="136">
        <f t="shared" si="41"/>
        <v>1.46</v>
      </c>
      <c r="X135" s="136">
        <f t="shared" si="41"/>
        <v>1.46</v>
      </c>
      <c r="Y135" s="136">
        <f t="shared" si="41"/>
        <v>1.46</v>
      </c>
      <c r="Z135" s="136">
        <f t="shared" si="41"/>
        <v>1.46</v>
      </c>
      <c r="AA135" s="136">
        <f t="shared" si="41"/>
        <v>1.46</v>
      </c>
      <c r="AB135" s="136">
        <f t="shared" si="41"/>
        <v>1.46</v>
      </c>
      <c r="AC135" s="136">
        <f t="shared" si="41"/>
        <v>1.46</v>
      </c>
      <c r="AD135" s="136">
        <f t="shared" si="41"/>
        <v>1.46</v>
      </c>
      <c r="AE135" s="136">
        <f t="shared" si="41"/>
        <v>1.46</v>
      </c>
      <c r="AF135" s="136">
        <f t="shared" si="41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40"/>
        <v>3</v>
      </c>
      <c r="D136" s="136">
        <f t="shared" si="40"/>
        <v>3</v>
      </c>
      <c r="E136" s="136">
        <f t="shared" si="40"/>
        <v>3</v>
      </c>
      <c r="F136" s="136">
        <f t="shared" si="40"/>
        <v>3</v>
      </c>
      <c r="G136" s="136">
        <f t="shared" si="40"/>
        <v>3</v>
      </c>
      <c r="H136" s="136">
        <f t="shared" si="40"/>
        <v>3</v>
      </c>
      <c r="I136" s="136">
        <f t="shared" si="40"/>
        <v>3</v>
      </c>
      <c r="J136" s="136">
        <f t="shared" si="40"/>
        <v>3</v>
      </c>
      <c r="K136" s="136">
        <f t="shared" si="40"/>
        <v>3</v>
      </c>
      <c r="L136" s="136">
        <f t="shared" si="40"/>
        <v>3</v>
      </c>
      <c r="M136" s="136">
        <f t="shared" si="40"/>
        <v>3</v>
      </c>
      <c r="N136" s="136">
        <f t="shared" si="40"/>
        <v>3</v>
      </c>
      <c r="O136" s="136">
        <f t="shared" si="40"/>
        <v>3</v>
      </c>
      <c r="P136" s="136">
        <f t="shared" si="40"/>
        <v>3</v>
      </c>
      <c r="Q136" s="136">
        <f t="shared" si="40"/>
        <v>3</v>
      </c>
      <c r="R136" s="136">
        <f t="shared" si="39"/>
        <v>3</v>
      </c>
      <c r="S136" s="136">
        <f t="shared" si="39"/>
        <v>3</v>
      </c>
      <c r="T136" s="136">
        <f t="shared" si="39"/>
        <v>3</v>
      </c>
      <c r="U136" s="136">
        <f t="shared" si="39"/>
        <v>3</v>
      </c>
      <c r="V136" s="136">
        <f t="shared" si="41"/>
        <v>3</v>
      </c>
      <c r="W136" s="136">
        <f t="shared" si="41"/>
        <v>3</v>
      </c>
      <c r="X136" s="136">
        <f t="shared" si="41"/>
        <v>3</v>
      </c>
      <c r="Y136" s="136">
        <f t="shared" si="41"/>
        <v>3</v>
      </c>
      <c r="Z136" s="136">
        <f t="shared" si="41"/>
        <v>3</v>
      </c>
      <c r="AA136" s="136">
        <f t="shared" si="41"/>
        <v>3</v>
      </c>
      <c r="AB136" s="136">
        <f t="shared" si="41"/>
        <v>3</v>
      </c>
      <c r="AC136" s="136">
        <f t="shared" si="41"/>
        <v>3</v>
      </c>
      <c r="AD136" s="136">
        <f t="shared" si="41"/>
        <v>3</v>
      </c>
      <c r="AE136" s="136">
        <f t="shared" si="41"/>
        <v>3</v>
      </c>
      <c r="AF136" s="136">
        <f t="shared" si="41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40"/>
        <v>3.3</v>
      </c>
      <c r="D137" s="136">
        <f t="shared" si="40"/>
        <v>3.3</v>
      </c>
      <c r="E137" s="136">
        <f t="shared" si="40"/>
        <v>3.3</v>
      </c>
      <c r="F137" s="136">
        <f t="shared" si="40"/>
        <v>3.3</v>
      </c>
      <c r="G137" s="136">
        <f t="shared" si="40"/>
        <v>3.3</v>
      </c>
      <c r="H137" s="136">
        <f t="shared" si="40"/>
        <v>3.3</v>
      </c>
      <c r="I137" s="136">
        <f t="shared" si="40"/>
        <v>3.3</v>
      </c>
      <c r="J137" s="136">
        <f t="shared" si="40"/>
        <v>3.3</v>
      </c>
      <c r="K137" s="136">
        <f t="shared" si="40"/>
        <v>3.3</v>
      </c>
      <c r="L137" s="136">
        <f t="shared" si="40"/>
        <v>3.3</v>
      </c>
      <c r="M137" s="136">
        <f t="shared" si="40"/>
        <v>3.3</v>
      </c>
      <c r="N137" s="136">
        <f t="shared" si="40"/>
        <v>3.3</v>
      </c>
      <c r="O137" s="136">
        <f t="shared" si="40"/>
        <v>3.3</v>
      </c>
      <c r="P137" s="136">
        <f t="shared" si="40"/>
        <v>3.3</v>
      </c>
      <c r="Q137" s="136">
        <f t="shared" si="40"/>
        <v>3.3</v>
      </c>
      <c r="R137" s="136">
        <f t="shared" si="39"/>
        <v>3.3</v>
      </c>
      <c r="S137" s="136">
        <f t="shared" si="39"/>
        <v>3.3</v>
      </c>
      <c r="T137" s="136">
        <f t="shared" si="39"/>
        <v>3.3</v>
      </c>
      <c r="U137" s="136">
        <f t="shared" si="39"/>
        <v>3.3</v>
      </c>
      <c r="V137" s="136">
        <f t="shared" si="41"/>
        <v>3.3</v>
      </c>
      <c r="W137" s="136">
        <f t="shared" si="41"/>
        <v>3.3</v>
      </c>
      <c r="X137" s="136">
        <f t="shared" si="41"/>
        <v>3.3</v>
      </c>
      <c r="Y137" s="136">
        <f t="shared" si="41"/>
        <v>3.3</v>
      </c>
      <c r="Z137" s="136">
        <f t="shared" si="41"/>
        <v>3.3</v>
      </c>
      <c r="AA137" s="136">
        <f t="shared" si="41"/>
        <v>3.3</v>
      </c>
      <c r="AB137" s="136">
        <f t="shared" si="41"/>
        <v>3.3</v>
      </c>
      <c r="AC137" s="136">
        <f t="shared" si="41"/>
        <v>3.3</v>
      </c>
      <c r="AD137" s="136">
        <f t="shared" si="41"/>
        <v>3.3</v>
      </c>
      <c r="AE137" s="136">
        <f t="shared" si="41"/>
        <v>3.3</v>
      </c>
      <c r="AF137" s="136">
        <f t="shared" si="41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40"/>
        <v>1.76</v>
      </c>
      <c r="D138" s="136">
        <f t="shared" si="40"/>
        <v>1.76</v>
      </c>
      <c r="E138" s="136">
        <f t="shared" si="40"/>
        <v>1.76</v>
      </c>
      <c r="F138" s="136">
        <f t="shared" si="40"/>
        <v>1.76</v>
      </c>
      <c r="G138" s="136">
        <f t="shared" si="40"/>
        <v>1.76</v>
      </c>
      <c r="H138" s="136">
        <f t="shared" si="40"/>
        <v>1.76</v>
      </c>
      <c r="I138" s="136">
        <f t="shared" si="40"/>
        <v>1.76</v>
      </c>
      <c r="J138" s="136">
        <f t="shared" si="40"/>
        <v>1.76</v>
      </c>
      <c r="K138" s="136">
        <f t="shared" si="40"/>
        <v>1.76</v>
      </c>
      <c r="L138" s="136">
        <f t="shared" si="40"/>
        <v>1.76</v>
      </c>
      <c r="M138" s="136">
        <f t="shared" si="40"/>
        <v>1.76</v>
      </c>
      <c r="N138" s="136">
        <f t="shared" si="40"/>
        <v>1.76</v>
      </c>
      <c r="O138" s="136">
        <f t="shared" si="40"/>
        <v>1.76</v>
      </c>
      <c r="P138" s="136">
        <f t="shared" si="40"/>
        <v>1.76</v>
      </c>
      <c r="Q138" s="136">
        <f t="shared" si="40"/>
        <v>1.76</v>
      </c>
      <c r="R138" s="136">
        <f t="shared" si="39"/>
        <v>1.76</v>
      </c>
      <c r="S138" s="136">
        <f t="shared" si="39"/>
        <v>1.76</v>
      </c>
      <c r="T138" s="136">
        <f t="shared" si="39"/>
        <v>1.76</v>
      </c>
      <c r="U138" s="136">
        <f t="shared" si="39"/>
        <v>1.76</v>
      </c>
      <c r="V138" s="136">
        <f t="shared" si="41"/>
        <v>1.76</v>
      </c>
      <c r="W138" s="136">
        <f t="shared" si="41"/>
        <v>1.76</v>
      </c>
      <c r="X138" s="136">
        <f t="shared" si="41"/>
        <v>1.76</v>
      </c>
      <c r="Y138" s="136">
        <f t="shared" si="41"/>
        <v>1.76</v>
      </c>
      <c r="Z138" s="136">
        <f t="shared" si="41"/>
        <v>1.76</v>
      </c>
      <c r="AA138" s="136">
        <f t="shared" si="41"/>
        <v>1.76</v>
      </c>
      <c r="AB138" s="136">
        <f t="shared" si="41"/>
        <v>1.76</v>
      </c>
      <c r="AC138" s="136">
        <f t="shared" si="41"/>
        <v>1.76</v>
      </c>
      <c r="AD138" s="136">
        <f t="shared" si="41"/>
        <v>1.76</v>
      </c>
      <c r="AE138" s="136">
        <f t="shared" si="41"/>
        <v>1.76</v>
      </c>
      <c r="AF138" s="136">
        <f t="shared" si="41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40"/>
        <v>0</v>
      </c>
      <c r="D139" s="136">
        <f t="shared" si="40"/>
        <v>0</v>
      </c>
      <c r="E139" s="136">
        <f t="shared" si="40"/>
        <v>0</v>
      </c>
      <c r="F139" s="136">
        <f t="shared" si="40"/>
        <v>0</v>
      </c>
      <c r="G139" s="136">
        <f t="shared" si="40"/>
        <v>0</v>
      </c>
      <c r="H139" s="136">
        <f t="shared" si="40"/>
        <v>0</v>
      </c>
      <c r="I139" s="136">
        <f t="shared" si="40"/>
        <v>0</v>
      </c>
      <c r="J139" s="136">
        <f t="shared" si="40"/>
        <v>0</v>
      </c>
      <c r="K139" s="136">
        <f t="shared" si="40"/>
        <v>0</v>
      </c>
      <c r="L139" s="136">
        <f t="shared" si="40"/>
        <v>0</v>
      </c>
      <c r="M139" s="136">
        <f t="shared" si="40"/>
        <v>0</v>
      </c>
      <c r="N139" s="136">
        <f t="shared" si="40"/>
        <v>0</v>
      </c>
      <c r="O139" s="136">
        <f t="shared" si="40"/>
        <v>0</v>
      </c>
      <c r="P139" s="136">
        <f t="shared" si="40"/>
        <v>0</v>
      </c>
      <c r="Q139" s="136">
        <f t="shared" si="40"/>
        <v>0</v>
      </c>
      <c r="R139" s="136">
        <f t="shared" si="39"/>
        <v>0</v>
      </c>
      <c r="S139" s="136">
        <f t="shared" si="39"/>
        <v>0</v>
      </c>
      <c r="T139" s="136">
        <f t="shared" si="39"/>
        <v>0</v>
      </c>
      <c r="U139" s="136">
        <f t="shared" si="39"/>
        <v>0</v>
      </c>
      <c r="V139" s="136">
        <f t="shared" si="41"/>
        <v>0</v>
      </c>
      <c r="W139" s="136">
        <f t="shared" si="41"/>
        <v>0</v>
      </c>
      <c r="X139" s="136">
        <f t="shared" si="41"/>
        <v>0</v>
      </c>
      <c r="Y139" s="136">
        <f t="shared" si="41"/>
        <v>0</v>
      </c>
      <c r="Z139" s="136">
        <f t="shared" si="41"/>
        <v>0</v>
      </c>
      <c r="AA139" s="136">
        <f t="shared" si="41"/>
        <v>0</v>
      </c>
      <c r="AB139" s="136">
        <f t="shared" si="41"/>
        <v>0</v>
      </c>
      <c r="AC139" s="136">
        <f t="shared" si="41"/>
        <v>0</v>
      </c>
      <c r="AD139" s="136">
        <f t="shared" si="41"/>
        <v>0</v>
      </c>
      <c r="AE139" s="136">
        <f t="shared" si="41"/>
        <v>0</v>
      </c>
      <c r="AF139" s="136">
        <f t="shared" si="41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40"/>
        <v>0.1</v>
      </c>
      <c r="D140" s="136">
        <f t="shared" si="40"/>
        <v>0.1</v>
      </c>
      <c r="E140" s="136">
        <f t="shared" si="40"/>
        <v>0.1</v>
      </c>
      <c r="F140" s="136">
        <f t="shared" si="40"/>
        <v>0.1</v>
      </c>
      <c r="G140" s="136">
        <f t="shared" si="40"/>
        <v>0.1</v>
      </c>
      <c r="H140" s="136">
        <f t="shared" si="40"/>
        <v>0.1</v>
      </c>
      <c r="I140" s="136">
        <f t="shared" si="40"/>
        <v>0.1</v>
      </c>
      <c r="J140" s="136">
        <f t="shared" si="40"/>
        <v>0.1</v>
      </c>
      <c r="K140" s="136">
        <f t="shared" si="40"/>
        <v>0.1</v>
      </c>
      <c r="L140" s="136">
        <f t="shared" si="40"/>
        <v>0.1</v>
      </c>
      <c r="M140" s="136">
        <f t="shared" si="40"/>
        <v>0.1</v>
      </c>
      <c r="N140" s="136">
        <f t="shared" si="40"/>
        <v>0.1</v>
      </c>
      <c r="O140" s="136">
        <f t="shared" si="40"/>
        <v>0.1</v>
      </c>
      <c r="P140" s="136">
        <f t="shared" si="40"/>
        <v>0.1</v>
      </c>
      <c r="Q140" s="136">
        <f t="shared" si="40"/>
        <v>0.1</v>
      </c>
      <c r="R140" s="136">
        <f t="shared" si="39"/>
        <v>0.1</v>
      </c>
      <c r="S140" s="136">
        <f t="shared" si="39"/>
        <v>0.1</v>
      </c>
      <c r="T140" s="136">
        <f t="shared" si="39"/>
        <v>0.1</v>
      </c>
      <c r="U140" s="136">
        <f t="shared" si="39"/>
        <v>0.1</v>
      </c>
      <c r="V140" s="136">
        <f t="shared" si="41"/>
        <v>0.1</v>
      </c>
      <c r="W140" s="136">
        <f t="shared" si="41"/>
        <v>0.1</v>
      </c>
      <c r="X140" s="136">
        <f t="shared" si="41"/>
        <v>0.1</v>
      </c>
      <c r="Y140" s="136">
        <f t="shared" si="41"/>
        <v>0.1</v>
      </c>
      <c r="Z140" s="136">
        <f t="shared" si="41"/>
        <v>0.1</v>
      </c>
      <c r="AA140" s="136">
        <f t="shared" si="41"/>
        <v>0.1</v>
      </c>
      <c r="AB140" s="136">
        <f t="shared" si="41"/>
        <v>0.1</v>
      </c>
      <c r="AC140" s="136">
        <f t="shared" si="41"/>
        <v>0.1</v>
      </c>
      <c r="AD140" s="136">
        <f t="shared" si="41"/>
        <v>0.1</v>
      </c>
      <c r="AE140" s="136">
        <f t="shared" si="41"/>
        <v>0.1</v>
      </c>
      <c r="AF140" s="136">
        <f t="shared" si="41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40"/>
        <v>2.0499999999999998</v>
      </c>
      <c r="D141" s="136">
        <f t="shared" si="40"/>
        <v>2.0499999999999998</v>
      </c>
      <c r="E141" s="136">
        <f t="shared" si="40"/>
        <v>2.0499999999999998</v>
      </c>
      <c r="F141" s="136">
        <f t="shared" si="40"/>
        <v>2.0499999999999998</v>
      </c>
      <c r="G141" s="136">
        <f t="shared" si="40"/>
        <v>2.0499999999999998</v>
      </c>
      <c r="H141" s="136">
        <f t="shared" si="40"/>
        <v>2.0499999999999998</v>
      </c>
      <c r="I141" s="136">
        <f t="shared" si="40"/>
        <v>2.0499999999999998</v>
      </c>
      <c r="J141" s="136">
        <f t="shared" si="40"/>
        <v>2.0499999999999998</v>
      </c>
      <c r="K141" s="136">
        <f t="shared" si="40"/>
        <v>2.0499999999999998</v>
      </c>
      <c r="L141" s="136">
        <f t="shared" si="40"/>
        <v>2.0499999999999998</v>
      </c>
      <c r="M141" s="136">
        <f t="shared" si="40"/>
        <v>2.0499999999999998</v>
      </c>
      <c r="N141" s="136">
        <f t="shared" si="40"/>
        <v>2.0499999999999998</v>
      </c>
      <c r="O141" s="136">
        <f t="shared" si="40"/>
        <v>2.0499999999999998</v>
      </c>
      <c r="P141" s="136">
        <f t="shared" si="40"/>
        <v>2.0499999999999998</v>
      </c>
      <c r="Q141" s="136">
        <f t="shared" si="40"/>
        <v>2.0499999999999998</v>
      </c>
      <c r="R141" s="136">
        <f t="shared" si="39"/>
        <v>2.0499999999999998</v>
      </c>
      <c r="S141" s="136">
        <f t="shared" si="39"/>
        <v>2.0499999999999998</v>
      </c>
      <c r="T141" s="136">
        <f t="shared" si="39"/>
        <v>2.0499999999999998</v>
      </c>
      <c r="U141" s="136">
        <f t="shared" si="39"/>
        <v>2.0499999999999998</v>
      </c>
      <c r="V141" s="136">
        <f t="shared" si="41"/>
        <v>2.0499999999999998</v>
      </c>
      <c r="W141" s="136">
        <f t="shared" si="41"/>
        <v>2.0499999999999998</v>
      </c>
      <c r="X141" s="136">
        <f t="shared" si="41"/>
        <v>2.0499999999999998</v>
      </c>
      <c r="Y141" s="136">
        <f t="shared" si="41"/>
        <v>2.0499999999999998</v>
      </c>
      <c r="Z141" s="136">
        <f t="shared" si="41"/>
        <v>2.0499999999999998</v>
      </c>
      <c r="AA141" s="136">
        <f t="shared" si="41"/>
        <v>2.0499999999999998</v>
      </c>
      <c r="AB141" s="136">
        <f t="shared" si="41"/>
        <v>2.0499999999999998</v>
      </c>
      <c r="AC141" s="136">
        <f t="shared" si="41"/>
        <v>2.0499999999999998</v>
      </c>
      <c r="AD141" s="136">
        <f t="shared" si="41"/>
        <v>2.0499999999999998</v>
      </c>
      <c r="AE141" s="136">
        <f t="shared" si="41"/>
        <v>2.0499999999999998</v>
      </c>
      <c r="AF141" s="136">
        <f t="shared" si="41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40"/>
        <v>2.15</v>
      </c>
      <c r="D142" s="136">
        <f t="shared" si="40"/>
        <v>2.15</v>
      </c>
      <c r="E142" s="136">
        <f t="shared" si="40"/>
        <v>2.15</v>
      </c>
      <c r="F142" s="136">
        <f t="shared" si="40"/>
        <v>2.15</v>
      </c>
      <c r="G142" s="136">
        <f t="shared" si="40"/>
        <v>2.15</v>
      </c>
      <c r="H142" s="136">
        <f t="shared" si="40"/>
        <v>2.15</v>
      </c>
      <c r="I142" s="136">
        <f t="shared" si="40"/>
        <v>2.15</v>
      </c>
      <c r="J142" s="136">
        <f t="shared" si="40"/>
        <v>2.15</v>
      </c>
      <c r="K142" s="136">
        <f t="shared" si="40"/>
        <v>2.15</v>
      </c>
      <c r="L142" s="136">
        <f t="shared" si="40"/>
        <v>2.15</v>
      </c>
      <c r="M142" s="136">
        <f t="shared" si="40"/>
        <v>2.15</v>
      </c>
      <c r="N142" s="136">
        <f t="shared" si="40"/>
        <v>2.15</v>
      </c>
      <c r="O142" s="136">
        <f t="shared" si="40"/>
        <v>2.15</v>
      </c>
      <c r="P142" s="136">
        <f t="shared" si="40"/>
        <v>2.15</v>
      </c>
      <c r="Q142" s="136">
        <f t="shared" si="40"/>
        <v>2.15</v>
      </c>
      <c r="R142" s="136">
        <f t="shared" si="39"/>
        <v>2.15</v>
      </c>
      <c r="S142" s="136">
        <f t="shared" si="39"/>
        <v>2.15</v>
      </c>
      <c r="T142" s="136">
        <f t="shared" si="39"/>
        <v>2.15</v>
      </c>
      <c r="U142" s="136">
        <f t="shared" si="39"/>
        <v>2.15</v>
      </c>
      <c r="V142" s="136">
        <f t="shared" si="41"/>
        <v>2.15</v>
      </c>
      <c r="W142" s="136">
        <f t="shared" si="41"/>
        <v>2.15</v>
      </c>
      <c r="X142" s="136">
        <f t="shared" si="41"/>
        <v>2.15</v>
      </c>
      <c r="Y142" s="136">
        <f t="shared" si="41"/>
        <v>2.15</v>
      </c>
      <c r="Z142" s="136">
        <f t="shared" si="41"/>
        <v>2.15</v>
      </c>
      <c r="AA142" s="136">
        <f t="shared" si="41"/>
        <v>2.15</v>
      </c>
      <c r="AB142" s="136">
        <f t="shared" si="41"/>
        <v>2.15</v>
      </c>
      <c r="AC142" s="136">
        <f t="shared" si="41"/>
        <v>2.15</v>
      </c>
      <c r="AD142" s="136">
        <f t="shared" si="41"/>
        <v>2.15</v>
      </c>
      <c r="AE142" s="136">
        <f t="shared" si="41"/>
        <v>2.15</v>
      </c>
      <c r="AF142" s="136">
        <f t="shared" si="41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40"/>
        <v>2.7</v>
      </c>
      <c r="D143" s="136">
        <f t="shared" si="40"/>
        <v>2.7</v>
      </c>
      <c r="E143" s="136">
        <f t="shared" si="40"/>
        <v>2.7</v>
      </c>
      <c r="F143" s="136">
        <f t="shared" si="40"/>
        <v>2.7</v>
      </c>
      <c r="G143" s="136">
        <f t="shared" si="40"/>
        <v>2.7</v>
      </c>
      <c r="H143" s="136">
        <f t="shared" si="40"/>
        <v>2.7</v>
      </c>
      <c r="I143" s="136">
        <f t="shared" si="40"/>
        <v>2.7</v>
      </c>
      <c r="J143" s="136">
        <f t="shared" si="40"/>
        <v>2.7</v>
      </c>
      <c r="K143" s="136">
        <f t="shared" si="40"/>
        <v>2.7</v>
      </c>
      <c r="L143" s="136">
        <f t="shared" si="40"/>
        <v>2.7</v>
      </c>
      <c r="M143" s="136">
        <f t="shared" si="40"/>
        <v>2.7</v>
      </c>
      <c r="N143" s="136">
        <f t="shared" si="40"/>
        <v>2.7</v>
      </c>
      <c r="O143" s="136">
        <f t="shared" si="40"/>
        <v>2.7</v>
      </c>
      <c r="P143" s="136">
        <f t="shared" si="40"/>
        <v>2.7</v>
      </c>
      <c r="Q143" s="136">
        <f t="shared" si="40"/>
        <v>2.7</v>
      </c>
      <c r="R143" s="136">
        <f t="shared" si="39"/>
        <v>2.7</v>
      </c>
      <c r="S143" s="136">
        <f t="shared" si="39"/>
        <v>2.7</v>
      </c>
      <c r="T143" s="136">
        <f t="shared" si="39"/>
        <v>2.7</v>
      </c>
      <c r="U143" s="136">
        <f t="shared" si="39"/>
        <v>2.7</v>
      </c>
      <c r="V143" s="136">
        <f t="shared" si="41"/>
        <v>2.7</v>
      </c>
      <c r="W143" s="136">
        <f t="shared" si="41"/>
        <v>2.7</v>
      </c>
      <c r="X143" s="136">
        <f t="shared" si="41"/>
        <v>2.7</v>
      </c>
      <c r="Y143" s="136">
        <f t="shared" si="41"/>
        <v>2.7</v>
      </c>
      <c r="Z143" s="136">
        <f t="shared" si="41"/>
        <v>2.7</v>
      </c>
      <c r="AA143" s="136">
        <f t="shared" si="41"/>
        <v>2.7</v>
      </c>
      <c r="AB143" s="136">
        <f t="shared" si="41"/>
        <v>2.7</v>
      </c>
      <c r="AC143" s="136">
        <f t="shared" si="41"/>
        <v>2.7</v>
      </c>
      <c r="AD143" s="136">
        <f t="shared" si="41"/>
        <v>2.7</v>
      </c>
      <c r="AE143" s="136">
        <f t="shared" si="41"/>
        <v>2.7</v>
      </c>
      <c r="AF143" s="136">
        <f t="shared" si="41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40"/>
        <v>0.9</v>
      </c>
      <c r="D146" s="136">
        <f t="shared" si="40"/>
        <v>0.9</v>
      </c>
      <c r="E146" s="136">
        <f t="shared" si="40"/>
        <v>0.9</v>
      </c>
      <c r="F146" s="136">
        <f t="shared" si="40"/>
        <v>0.9</v>
      </c>
      <c r="G146" s="136">
        <f t="shared" si="40"/>
        <v>0.9</v>
      </c>
      <c r="H146" s="136">
        <f t="shared" si="40"/>
        <v>0.9</v>
      </c>
      <c r="I146" s="136">
        <f t="shared" si="40"/>
        <v>0.9</v>
      </c>
      <c r="J146" s="136">
        <f t="shared" si="40"/>
        <v>0.9</v>
      </c>
      <c r="K146" s="136">
        <f t="shared" si="40"/>
        <v>0.9</v>
      </c>
      <c r="L146" s="136">
        <f t="shared" si="40"/>
        <v>0.9</v>
      </c>
      <c r="M146" s="136">
        <f t="shared" si="40"/>
        <v>0.9</v>
      </c>
      <c r="N146" s="136">
        <f t="shared" si="40"/>
        <v>0.9</v>
      </c>
      <c r="O146" s="136">
        <f t="shared" si="40"/>
        <v>0.9</v>
      </c>
      <c r="P146" s="136">
        <f t="shared" si="40"/>
        <v>0.9</v>
      </c>
      <c r="Q146" s="136">
        <f t="shared" si="40"/>
        <v>0.9</v>
      </c>
      <c r="R146" s="136">
        <f t="shared" si="39"/>
        <v>0.9</v>
      </c>
      <c r="S146" s="136">
        <f t="shared" si="39"/>
        <v>0.9</v>
      </c>
      <c r="T146" s="136">
        <f t="shared" si="39"/>
        <v>0.9</v>
      </c>
      <c r="U146" s="136">
        <f t="shared" si="39"/>
        <v>0.9</v>
      </c>
      <c r="V146" s="136">
        <f t="shared" si="41"/>
        <v>0.9</v>
      </c>
      <c r="W146" s="136">
        <f t="shared" si="41"/>
        <v>0.9</v>
      </c>
      <c r="X146" s="136">
        <f t="shared" si="41"/>
        <v>0.9</v>
      </c>
      <c r="Y146" s="136">
        <f t="shared" si="41"/>
        <v>0.9</v>
      </c>
      <c r="Z146" s="136">
        <f t="shared" si="41"/>
        <v>0.9</v>
      </c>
      <c r="AA146" s="136">
        <f t="shared" si="41"/>
        <v>0.9</v>
      </c>
      <c r="AB146" s="136">
        <f t="shared" si="41"/>
        <v>0.9</v>
      </c>
      <c r="AC146" s="136">
        <f t="shared" si="41"/>
        <v>0.9</v>
      </c>
      <c r="AD146" s="136">
        <f t="shared" si="41"/>
        <v>0.9</v>
      </c>
      <c r="AE146" s="136">
        <f t="shared" si="41"/>
        <v>0.9</v>
      </c>
      <c r="AF146" s="136">
        <f t="shared" si="41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40"/>
        <v>1.08</v>
      </c>
      <c r="D147" s="136">
        <f t="shared" si="40"/>
        <v>1.08</v>
      </c>
      <c r="E147" s="136">
        <f t="shared" si="40"/>
        <v>1.08</v>
      </c>
      <c r="F147" s="136">
        <f t="shared" si="40"/>
        <v>1.08</v>
      </c>
      <c r="G147" s="136">
        <f t="shared" si="40"/>
        <v>1.08</v>
      </c>
      <c r="H147" s="136">
        <f t="shared" si="40"/>
        <v>1.08</v>
      </c>
      <c r="I147" s="136">
        <f t="shared" si="40"/>
        <v>1.08</v>
      </c>
      <c r="J147" s="136">
        <f t="shared" si="40"/>
        <v>1.08</v>
      </c>
      <c r="K147" s="136">
        <f t="shared" si="40"/>
        <v>1.08</v>
      </c>
      <c r="L147" s="136">
        <f t="shared" si="40"/>
        <v>1.08</v>
      </c>
      <c r="M147" s="136">
        <f t="shared" si="40"/>
        <v>1.08</v>
      </c>
      <c r="N147" s="136">
        <f t="shared" si="40"/>
        <v>1.08</v>
      </c>
      <c r="O147" s="136">
        <f t="shared" si="40"/>
        <v>1.08</v>
      </c>
      <c r="P147" s="136">
        <f t="shared" si="40"/>
        <v>1.08</v>
      </c>
      <c r="Q147" s="136">
        <f t="shared" si="40"/>
        <v>1.08</v>
      </c>
      <c r="R147" s="136">
        <f t="shared" si="39"/>
        <v>1.08</v>
      </c>
      <c r="S147" s="136">
        <f t="shared" si="39"/>
        <v>1.08</v>
      </c>
      <c r="T147" s="136">
        <f t="shared" si="39"/>
        <v>1.08</v>
      </c>
      <c r="U147" s="136">
        <f t="shared" si="39"/>
        <v>1.08</v>
      </c>
      <c r="V147" s="136">
        <f t="shared" si="41"/>
        <v>1.08</v>
      </c>
      <c r="W147" s="136">
        <f t="shared" si="41"/>
        <v>1.08</v>
      </c>
      <c r="X147" s="136">
        <f t="shared" si="41"/>
        <v>1.08</v>
      </c>
      <c r="Y147" s="136">
        <f t="shared" si="41"/>
        <v>1.08</v>
      </c>
      <c r="Z147" s="136">
        <f t="shared" si="41"/>
        <v>1.08</v>
      </c>
      <c r="AA147" s="136">
        <f t="shared" si="41"/>
        <v>1.08</v>
      </c>
      <c r="AB147" s="136">
        <f t="shared" si="41"/>
        <v>1.08</v>
      </c>
      <c r="AC147" s="136">
        <f t="shared" si="41"/>
        <v>1.08</v>
      </c>
      <c r="AD147" s="136">
        <f t="shared" si="41"/>
        <v>1.08</v>
      </c>
      <c r="AE147" s="136">
        <f t="shared" si="41"/>
        <v>1.08</v>
      </c>
      <c r="AF147" s="136">
        <f t="shared" si="41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42">B148</f>
        <v>2.37</v>
      </c>
      <c r="D148" s="136">
        <f t="shared" si="42"/>
        <v>2.37</v>
      </c>
      <c r="E148" s="136">
        <f t="shared" si="42"/>
        <v>2.37</v>
      </c>
      <c r="F148" s="136">
        <f t="shared" si="42"/>
        <v>2.37</v>
      </c>
      <c r="G148" s="136">
        <f t="shared" si="42"/>
        <v>2.37</v>
      </c>
      <c r="H148" s="136">
        <f t="shared" si="42"/>
        <v>2.37</v>
      </c>
      <c r="I148" s="136">
        <f t="shared" si="42"/>
        <v>2.37</v>
      </c>
      <c r="J148" s="136">
        <f t="shared" si="42"/>
        <v>2.37</v>
      </c>
      <c r="K148" s="136">
        <f t="shared" si="42"/>
        <v>2.37</v>
      </c>
      <c r="L148" s="136">
        <f t="shared" si="42"/>
        <v>2.37</v>
      </c>
      <c r="M148" s="136">
        <f t="shared" si="42"/>
        <v>2.37</v>
      </c>
      <c r="N148" s="136">
        <f t="shared" si="42"/>
        <v>2.37</v>
      </c>
      <c r="O148" s="136">
        <f t="shared" si="42"/>
        <v>2.37</v>
      </c>
      <c r="P148" s="136">
        <f t="shared" si="42"/>
        <v>2.37</v>
      </c>
      <c r="Q148" s="136">
        <f t="shared" si="42"/>
        <v>2.37</v>
      </c>
      <c r="R148" s="136">
        <f t="shared" si="39"/>
        <v>2.37</v>
      </c>
      <c r="S148" s="136">
        <f t="shared" si="39"/>
        <v>2.37</v>
      </c>
      <c r="T148" s="136">
        <f t="shared" si="39"/>
        <v>2.37</v>
      </c>
      <c r="U148" s="136">
        <f t="shared" si="39"/>
        <v>2.37</v>
      </c>
      <c r="V148" s="136">
        <f t="shared" si="41"/>
        <v>2.37</v>
      </c>
      <c r="W148" s="136">
        <f t="shared" si="41"/>
        <v>2.37</v>
      </c>
      <c r="X148" s="136">
        <f t="shared" si="41"/>
        <v>2.37</v>
      </c>
      <c r="Y148" s="136">
        <f t="shared" si="41"/>
        <v>2.37</v>
      </c>
      <c r="Z148" s="136">
        <f t="shared" si="41"/>
        <v>2.37</v>
      </c>
      <c r="AA148" s="136">
        <f t="shared" si="41"/>
        <v>2.37</v>
      </c>
      <c r="AB148" s="136">
        <f t="shared" si="41"/>
        <v>2.37</v>
      </c>
      <c r="AC148" s="136">
        <f t="shared" si="41"/>
        <v>2.37</v>
      </c>
      <c r="AD148" s="136">
        <f t="shared" si="41"/>
        <v>2.37</v>
      </c>
      <c r="AE148" s="136">
        <f t="shared" si="41"/>
        <v>2.37</v>
      </c>
      <c r="AF148" s="136">
        <f t="shared" si="41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42"/>
        <v>1.81</v>
      </c>
      <c r="D149" s="136">
        <f t="shared" si="42"/>
        <v>1.81</v>
      </c>
      <c r="E149" s="136">
        <f t="shared" si="42"/>
        <v>1.81</v>
      </c>
      <c r="F149" s="136">
        <f t="shared" si="42"/>
        <v>1.81</v>
      </c>
      <c r="G149" s="136">
        <f t="shared" si="42"/>
        <v>1.81</v>
      </c>
      <c r="H149" s="136">
        <f t="shared" si="42"/>
        <v>1.81</v>
      </c>
      <c r="I149" s="136">
        <f t="shared" si="42"/>
        <v>1.81</v>
      </c>
      <c r="J149" s="136">
        <f t="shared" si="42"/>
        <v>1.81</v>
      </c>
      <c r="K149" s="136">
        <f t="shared" si="42"/>
        <v>1.81</v>
      </c>
      <c r="L149" s="136">
        <f t="shared" si="42"/>
        <v>1.81</v>
      </c>
      <c r="M149" s="136">
        <f t="shared" si="42"/>
        <v>1.81</v>
      </c>
      <c r="N149" s="136">
        <f t="shared" si="42"/>
        <v>1.81</v>
      </c>
      <c r="O149" s="136">
        <f t="shared" si="42"/>
        <v>1.81</v>
      </c>
      <c r="P149" s="136">
        <f t="shared" si="42"/>
        <v>1.81</v>
      </c>
      <c r="Q149" s="136">
        <f t="shared" si="42"/>
        <v>1.81</v>
      </c>
      <c r="R149" s="136">
        <f t="shared" si="39"/>
        <v>1.81</v>
      </c>
      <c r="S149" s="136">
        <f t="shared" si="39"/>
        <v>1.81</v>
      </c>
      <c r="T149" s="136">
        <f t="shared" si="39"/>
        <v>1.81</v>
      </c>
      <c r="U149" s="136">
        <f t="shared" si="39"/>
        <v>1.81</v>
      </c>
      <c r="V149" s="136">
        <f t="shared" si="41"/>
        <v>1.81</v>
      </c>
      <c r="W149" s="136">
        <f t="shared" si="41"/>
        <v>1.81</v>
      </c>
      <c r="X149" s="136">
        <f t="shared" si="41"/>
        <v>1.81</v>
      </c>
      <c r="Y149" s="136">
        <f t="shared" si="41"/>
        <v>1.81</v>
      </c>
      <c r="Z149" s="136">
        <f t="shared" si="41"/>
        <v>1.81</v>
      </c>
      <c r="AA149" s="136">
        <f t="shared" si="41"/>
        <v>1.81</v>
      </c>
      <c r="AB149" s="136">
        <f t="shared" si="41"/>
        <v>1.81</v>
      </c>
      <c r="AC149" s="136">
        <f t="shared" si="41"/>
        <v>1.81</v>
      </c>
      <c r="AD149" s="136">
        <f t="shared" si="41"/>
        <v>1.81</v>
      </c>
      <c r="AE149" s="136">
        <f t="shared" si="41"/>
        <v>1.81</v>
      </c>
      <c r="AF149" s="136">
        <f t="shared" si="41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42"/>
        <v>1.0900000000000001</v>
      </c>
      <c r="D150" s="136">
        <f t="shared" si="42"/>
        <v>1.0900000000000001</v>
      </c>
      <c r="E150" s="136">
        <f t="shared" si="42"/>
        <v>1.0900000000000001</v>
      </c>
      <c r="F150" s="136">
        <f t="shared" si="42"/>
        <v>1.0900000000000001</v>
      </c>
      <c r="G150" s="136">
        <f t="shared" si="42"/>
        <v>1.0900000000000001</v>
      </c>
      <c r="H150" s="136">
        <f t="shared" si="42"/>
        <v>1.0900000000000001</v>
      </c>
      <c r="I150" s="136">
        <f t="shared" si="42"/>
        <v>1.0900000000000001</v>
      </c>
      <c r="J150" s="136">
        <f t="shared" si="42"/>
        <v>1.0900000000000001</v>
      </c>
      <c r="K150" s="136">
        <f t="shared" si="42"/>
        <v>1.0900000000000001</v>
      </c>
      <c r="L150" s="136">
        <f t="shared" si="42"/>
        <v>1.0900000000000001</v>
      </c>
      <c r="M150" s="136">
        <f t="shared" si="42"/>
        <v>1.0900000000000001</v>
      </c>
      <c r="N150" s="136">
        <f t="shared" si="42"/>
        <v>1.0900000000000001</v>
      </c>
      <c r="O150" s="136">
        <f t="shared" si="42"/>
        <v>1.0900000000000001</v>
      </c>
      <c r="P150" s="136">
        <f t="shared" si="42"/>
        <v>1.0900000000000001</v>
      </c>
      <c r="Q150" s="136">
        <f t="shared" si="42"/>
        <v>1.0900000000000001</v>
      </c>
      <c r="R150" s="136">
        <f t="shared" si="39"/>
        <v>1.0900000000000001</v>
      </c>
      <c r="S150" s="136">
        <f t="shared" si="39"/>
        <v>1.0900000000000001</v>
      </c>
      <c r="T150" s="136">
        <f t="shared" si="39"/>
        <v>1.0900000000000001</v>
      </c>
      <c r="U150" s="136">
        <f t="shared" si="39"/>
        <v>1.0900000000000001</v>
      </c>
      <c r="V150" s="136">
        <f t="shared" si="41"/>
        <v>1.0900000000000001</v>
      </c>
      <c r="W150" s="136">
        <f t="shared" si="41"/>
        <v>1.0900000000000001</v>
      </c>
      <c r="X150" s="136">
        <f t="shared" si="41"/>
        <v>1.0900000000000001</v>
      </c>
      <c r="Y150" s="136">
        <f t="shared" si="41"/>
        <v>1.0900000000000001</v>
      </c>
      <c r="Z150" s="136">
        <f t="shared" si="41"/>
        <v>1.0900000000000001</v>
      </c>
      <c r="AA150" s="136">
        <f t="shared" si="41"/>
        <v>1.0900000000000001</v>
      </c>
      <c r="AB150" s="136">
        <f t="shared" si="41"/>
        <v>1.0900000000000001</v>
      </c>
      <c r="AC150" s="136">
        <f t="shared" si="41"/>
        <v>1.0900000000000001</v>
      </c>
      <c r="AD150" s="136">
        <f t="shared" si="41"/>
        <v>1.0900000000000001</v>
      </c>
      <c r="AE150" s="136">
        <f t="shared" si="41"/>
        <v>1.0900000000000001</v>
      </c>
      <c r="AF150" s="136">
        <f t="shared" si="41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42"/>
        <v>1.58</v>
      </c>
      <c r="D151" s="136">
        <f t="shared" si="42"/>
        <v>1.58</v>
      </c>
      <c r="E151" s="136">
        <f t="shared" si="42"/>
        <v>1.58</v>
      </c>
      <c r="F151" s="136">
        <f t="shared" si="42"/>
        <v>1.58</v>
      </c>
      <c r="G151" s="136">
        <f t="shared" si="42"/>
        <v>1.58</v>
      </c>
      <c r="H151" s="136">
        <f t="shared" si="42"/>
        <v>1.58</v>
      </c>
      <c r="I151" s="136">
        <f t="shared" si="42"/>
        <v>1.58</v>
      </c>
      <c r="J151" s="136">
        <f t="shared" si="42"/>
        <v>1.58</v>
      </c>
      <c r="K151" s="136">
        <f t="shared" si="42"/>
        <v>1.58</v>
      </c>
      <c r="L151" s="136">
        <f t="shared" si="42"/>
        <v>1.58</v>
      </c>
      <c r="M151" s="136">
        <f t="shared" si="42"/>
        <v>1.58</v>
      </c>
      <c r="N151" s="136">
        <f t="shared" si="42"/>
        <v>1.58</v>
      </c>
      <c r="O151" s="136">
        <f t="shared" si="42"/>
        <v>1.58</v>
      </c>
      <c r="P151" s="136">
        <f t="shared" si="42"/>
        <v>1.58</v>
      </c>
      <c r="Q151" s="136">
        <f t="shared" si="42"/>
        <v>1.58</v>
      </c>
      <c r="R151" s="136">
        <f t="shared" si="39"/>
        <v>1.58</v>
      </c>
      <c r="S151" s="136">
        <f t="shared" si="39"/>
        <v>1.58</v>
      </c>
      <c r="T151" s="136">
        <f t="shared" si="39"/>
        <v>1.58</v>
      </c>
      <c r="U151" s="136">
        <f t="shared" si="39"/>
        <v>1.58</v>
      </c>
      <c r="V151" s="136">
        <f t="shared" si="41"/>
        <v>1.58</v>
      </c>
      <c r="W151" s="136">
        <f t="shared" si="41"/>
        <v>1.58</v>
      </c>
      <c r="X151" s="136">
        <f t="shared" si="41"/>
        <v>1.58</v>
      </c>
      <c r="Y151" s="136">
        <f t="shared" si="41"/>
        <v>1.58</v>
      </c>
      <c r="Z151" s="136">
        <f t="shared" si="41"/>
        <v>1.58</v>
      </c>
      <c r="AA151" s="136">
        <f t="shared" si="41"/>
        <v>1.58</v>
      </c>
      <c r="AB151" s="136">
        <f t="shared" si="41"/>
        <v>1.58</v>
      </c>
      <c r="AC151" s="136">
        <f t="shared" si="41"/>
        <v>1.58</v>
      </c>
      <c r="AD151" s="136">
        <f t="shared" si="41"/>
        <v>1.58</v>
      </c>
      <c r="AE151" s="136">
        <f t="shared" si="41"/>
        <v>1.58</v>
      </c>
      <c r="AF151" s="136">
        <f t="shared" si="41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42"/>
        <v>2</v>
      </c>
      <c r="D152" s="136">
        <f t="shared" si="42"/>
        <v>2</v>
      </c>
      <c r="E152" s="136">
        <f t="shared" si="42"/>
        <v>2</v>
      </c>
      <c r="F152" s="136">
        <f t="shared" si="42"/>
        <v>2</v>
      </c>
      <c r="G152" s="136">
        <f t="shared" si="42"/>
        <v>2</v>
      </c>
      <c r="H152" s="136">
        <f t="shared" si="42"/>
        <v>2</v>
      </c>
      <c r="I152" s="136">
        <f t="shared" si="42"/>
        <v>2</v>
      </c>
      <c r="J152" s="136">
        <f t="shared" si="42"/>
        <v>2</v>
      </c>
      <c r="K152" s="136">
        <f t="shared" si="42"/>
        <v>2</v>
      </c>
      <c r="L152" s="136">
        <f t="shared" si="42"/>
        <v>2</v>
      </c>
      <c r="M152" s="136">
        <f t="shared" si="42"/>
        <v>2</v>
      </c>
      <c r="N152" s="136">
        <f t="shared" si="42"/>
        <v>2</v>
      </c>
      <c r="O152" s="136">
        <f t="shared" si="42"/>
        <v>2</v>
      </c>
      <c r="P152" s="136">
        <f t="shared" si="42"/>
        <v>2</v>
      </c>
      <c r="Q152" s="136">
        <f t="shared" si="42"/>
        <v>2</v>
      </c>
      <c r="R152" s="136">
        <f t="shared" si="39"/>
        <v>2</v>
      </c>
      <c r="S152" s="136">
        <f t="shared" si="39"/>
        <v>2</v>
      </c>
      <c r="T152" s="136">
        <f t="shared" si="39"/>
        <v>2</v>
      </c>
      <c r="U152" s="136">
        <f t="shared" si="39"/>
        <v>2</v>
      </c>
      <c r="V152" s="136">
        <f t="shared" si="41"/>
        <v>2</v>
      </c>
      <c r="W152" s="136">
        <f t="shared" si="41"/>
        <v>2</v>
      </c>
      <c r="X152" s="136">
        <f t="shared" si="41"/>
        <v>2</v>
      </c>
      <c r="Y152" s="136">
        <f t="shared" si="41"/>
        <v>2</v>
      </c>
      <c r="Z152" s="136">
        <f t="shared" si="41"/>
        <v>2</v>
      </c>
      <c r="AA152" s="136">
        <f t="shared" si="41"/>
        <v>2</v>
      </c>
      <c r="AB152" s="136">
        <f t="shared" si="41"/>
        <v>2</v>
      </c>
      <c r="AC152" s="136">
        <f t="shared" si="41"/>
        <v>2</v>
      </c>
      <c r="AD152" s="136">
        <f t="shared" si="41"/>
        <v>2</v>
      </c>
      <c r="AE152" s="136">
        <f t="shared" si="41"/>
        <v>2</v>
      </c>
      <c r="AF152" s="136">
        <f t="shared" si="41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42"/>
        <v>0.47</v>
      </c>
      <c r="D153" s="136">
        <f t="shared" si="42"/>
        <v>0.47</v>
      </c>
      <c r="E153" s="136">
        <f t="shared" si="42"/>
        <v>0.47</v>
      </c>
      <c r="F153" s="136">
        <f t="shared" si="42"/>
        <v>0.47</v>
      </c>
      <c r="G153" s="136">
        <f t="shared" si="42"/>
        <v>0.47</v>
      </c>
      <c r="H153" s="136">
        <f t="shared" si="42"/>
        <v>0.47</v>
      </c>
      <c r="I153" s="136">
        <f t="shared" si="42"/>
        <v>0.47</v>
      </c>
      <c r="J153" s="136">
        <f t="shared" si="42"/>
        <v>0.47</v>
      </c>
      <c r="K153" s="136">
        <f t="shared" si="42"/>
        <v>0.47</v>
      </c>
      <c r="L153" s="136">
        <f t="shared" si="42"/>
        <v>0.47</v>
      </c>
      <c r="M153" s="136">
        <f t="shared" si="42"/>
        <v>0.47</v>
      </c>
      <c r="N153" s="136">
        <f t="shared" si="42"/>
        <v>0.47</v>
      </c>
      <c r="O153" s="136">
        <f t="shared" si="42"/>
        <v>0.47</v>
      </c>
      <c r="P153" s="136">
        <f t="shared" si="42"/>
        <v>0.47</v>
      </c>
      <c r="Q153" s="136">
        <f t="shared" si="42"/>
        <v>0.47</v>
      </c>
      <c r="R153" s="136">
        <f t="shared" si="39"/>
        <v>0.47</v>
      </c>
      <c r="S153" s="136">
        <f t="shared" si="39"/>
        <v>0.47</v>
      </c>
      <c r="T153" s="136">
        <f t="shared" si="39"/>
        <v>0.47</v>
      </c>
      <c r="U153" s="136">
        <f t="shared" si="39"/>
        <v>0.47</v>
      </c>
      <c r="V153" s="136">
        <f t="shared" si="41"/>
        <v>0.47</v>
      </c>
      <c r="W153" s="136">
        <f t="shared" si="41"/>
        <v>0.47</v>
      </c>
      <c r="X153" s="136">
        <f t="shared" si="41"/>
        <v>0.47</v>
      </c>
      <c r="Y153" s="136">
        <f t="shared" si="41"/>
        <v>0.47</v>
      </c>
      <c r="Z153" s="136">
        <f t="shared" si="41"/>
        <v>0.47</v>
      </c>
      <c r="AA153" s="136">
        <f t="shared" si="41"/>
        <v>0.47</v>
      </c>
      <c r="AB153" s="136">
        <f t="shared" si="41"/>
        <v>0.47</v>
      </c>
      <c r="AC153" s="136">
        <f t="shared" si="41"/>
        <v>0.47</v>
      </c>
      <c r="AD153" s="136">
        <f t="shared" si="41"/>
        <v>0.47</v>
      </c>
      <c r="AE153" s="136">
        <f t="shared" si="41"/>
        <v>0.47</v>
      </c>
      <c r="AF153" s="136">
        <f t="shared" si="41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42"/>
        <v>0</v>
      </c>
      <c r="D154" s="136">
        <f t="shared" si="42"/>
        <v>0</v>
      </c>
      <c r="E154" s="136">
        <f t="shared" si="42"/>
        <v>0</v>
      </c>
      <c r="F154" s="136">
        <f t="shared" si="42"/>
        <v>0</v>
      </c>
      <c r="G154" s="136">
        <f t="shared" si="42"/>
        <v>0</v>
      </c>
      <c r="H154" s="136">
        <f t="shared" si="42"/>
        <v>0</v>
      </c>
      <c r="I154" s="136">
        <f t="shared" si="42"/>
        <v>0</v>
      </c>
      <c r="J154" s="136">
        <f t="shared" si="42"/>
        <v>0</v>
      </c>
      <c r="K154" s="136">
        <f t="shared" si="42"/>
        <v>0</v>
      </c>
      <c r="L154" s="136">
        <f t="shared" si="42"/>
        <v>0</v>
      </c>
      <c r="M154" s="136">
        <f t="shared" si="42"/>
        <v>0</v>
      </c>
      <c r="N154" s="136">
        <f t="shared" si="42"/>
        <v>0</v>
      </c>
      <c r="O154" s="136">
        <f t="shared" si="42"/>
        <v>0</v>
      </c>
      <c r="P154" s="136">
        <f t="shared" si="42"/>
        <v>0</v>
      </c>
      <c r="Q154" s="136">
        <f t="shared" si="42"/>
        <v>0</v>
      </c>
      <c r="R154" s="136">
        <f t="shared" si="39"/>
        <v>0</v>
      </c>
      <c r="S154" s="136">
        <f t="shared" si="39"/>
        <v>0</v>
      </c>
      <c r="T154" s="136">
        <f t="shared" si="39"/>
        <v>0</v>
      </c>
      <c r="U154" s="136">
        <f t="shared" si="39"/>
        <v>0</v>
      </c>
      <c r="V154" s="136">
        <f t="shared" si="41"/>
        <v>0</v>
      </c>
      <c r="W154" s="136">
        <f t="shared" si="41"/>
        <v>0</v>
      </c>
      <c r="X154" s="136">
        <f t="shared" si="41"/>
        <v>0</v>
      </c>
      <c r="Y154" s="136">
        <f t="shared" si="41"/>
        <v>0</v>
      </c>
      <c r="Z154" s="136">
        <f t="shared" si="41"/>
        <v>0</v>
      </c>
      <c r="AA154" s="136">
        <f t="shared" si="41"/>
        <v>0</v>
      </c>
      <c r="AB154" s="136">
        <f t="shared" si="41"/>
        <v>0</v>
      </c>
      <c r="AC154" s="136">
        <f t="shared" si="41"/>
        <v>0</v>
      </c>
      <c r="AD154" s="136">
        <f t="shared" si="41"/>
        <v>0</v>
      </c>
      <c r="AE154" s="136">
        <f t="shared" si="41"/>
        <v>0</v>
      </c>
      <c r="AF154" s="136">
        <f t="shared" si="41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42"/>
        <v>0</v>
      </c>
      <c r="D155" s="136">
        <f t="shared" si="42"/>
        <v>0</v>
      </c>
      <c r="E155" s="136">
        <f t="shared" si="42"/>
        <v>0</v>
      </c>
      <c r="F155" s="136">
        <f t="shared" si="42"/>
        <v>0</v>
      </c>
      <c r="G155" s="136">
        <f t="shared" si="42"/>
        <v>0</v>
      </c>
      <c r="H155" s="136">
        <f t="shared" si="42"/>
        <v>0</v>
      </c>
      <c r="I155" s="136">
        <f t="shared" si="42"/>
        <v>0</v>
      </c>
      <c r="J155" s="136">
        <f t="shared" si="42"/>
        <v>0</v>
      </c>
      <c r="K155" s="136">
        <f t="shared" si="42"/>
        <v>0</v>
      </c>
      <c r="L155" s="136">
        <f t="shared" si="42"/>
        <v>0</v>
      </c>
      <c r="M155" s="136">
        <f t="shared" si="42"/>
        <v>0</v>
      </c>
      <c r="N155" s="136">
        <f t="shared" si="42"/>
        <v>0</v>
      </c>
      <c r="O155" s="136">
        <f t="shared" si="42"/>
        <v>0</v>
      </c>
      <c r="P155" s="136">
        <f t="shared" si="42"/>
        <v>0</v>
      </c>
      <c r="Q155" s="136">
        <f t="shared" si="42"/>
        <v>0</v>
      </c>
      <c r="R155" s="136">
        <f t="shared" si="39"/>
        <v>0</v>
      </c>
      <c r="S155" s="136">
        <f t="shared" si="39"/>
        <v>0</v>
      </c>
      <c r="T155" s="136">
        <f t="shared" si="39"/>
        <v>0</v>
      </c>
      <c r="U155" s="136">
        <f t="shared" si="39"/>
        <v>0</v>
      </c>
      <c r="V155" s="136">
        <f t="shared" si="41"/>
        <v>0</v>
      </c>
      <c r="W155" s="136">
        <f t="shared" si="41"/>
        <v>0</v>
      </c>
      <c r="X155" s="136">
        <f t="shared" si="41"/>
        <v>0</v>
      </c>
      <c r="Y155" s="136">
        <f t="shared" si="41"/>
        <v>0</v>
      </c>
      <c r="Z155" s="136">
        <f t="shared" si="41"/>
        <v>0</v>
      </c>
      <c r="AA155" s="136">
        <f t="shared" si="41"/>
        <v>0</v>
      </c>
      <c r="AB155" s="136">
        <f t="shared" si="41"/>
        <v>0</v>
      </c>
      <c r="AC155" s="136">
        <f t="shared" si="41"/>
        <v>0</v>
      </c>
      <c r="AD155" s="136">
        <f t="shared" si="41"/>
        <v>0</v>
      </c>
      <c r="AE155" s="136">
        <f t="shared" si="41"/>
        <v>0</v>
      </c>
      <c r="AF155" s="136">
        <f t="shared" si="41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42"/>
        <v>0.8</v>
      </c>
      <c r="D156" s="136">
        <f t="shared" si="42"/>
        <v>0.8</v>
      </c>
      <c r="E156" s="136">
        <f t="shared" si="42"/>
        <v>0.8</v>
      </c>
      <c r="F156" s="136">
        <f t="shared" si="42"/>
        <v>0.8</v>
      </c>
      <c r="G156" s="136">
        <f t="shared" si="42"/>
        <v>0.8</v>
      </c>
      <c r="H156" s="136">
        <f t="shared" si="42"/>
        <v>0.8</v>
      </c>
      <c r="I156" s="136">
        <f t="shared" si="42"/>
        <v>0.8</v>
      </c>
      <c r="J156" s="136">
        <f t="shared" si="42"/>
        <v>0.8</v>
      </c>
      <c r="K156" s="136">
        <f t="shared" si="42"/>
        <v>0.8</v>
      </c>
      <c r="L156" s="136">
        <f t="shared" si="42"/>
        <v>0.8</v>
      </c>
      <c r="M156" s="136">
        <f t="shared" si="42"/>
        <v>0.8</v>
      </c>
      <c r="N156" s="136">
        <f t="shared" si="42"/>
        <v>0.8</v>
      </c>
      <c r="O156" s="136">
        <f t="shared" si="42"/>
        <v>0.8</v>
      </c>
      <c r="P156" s="136">
        <f t="shared" si="42"/>
        <v>0.8</v>
      </c>
      <c r="Q156" s="136">
        <f t="shared" si="42"/>
        <v>0.8</v>
      </c>
      <c r="R156" s="136">
        <f t="shared" si="39"/>
        <v>0.8</v>
      </c>
      <c r="S156" s="136">
        <f t="shared" si="39"/>
        <v>0.8</v>
      </c>
      <c r="T156" s="136">
        <f t="shared" si="39"/>
        <v>0.8</v>
      </c>
      <c r="U156" s="136">
        <f t="shared" si="39"/>
        <v>0.8</v>
      </c>
      <c r="V156" s="136">
        <f t="shared" si="41"/>
        <v>0.8</v>
      </c>
      <c r="W156" s="136">
        <f t="shared" si="41"/>
        <v>0.8</v>
      </c>
      <c r="X156" s="136">
        <f t="shared" ref="X156:AF180" si="43">W156</f>
        <v>0.8</v>
      </c>
      <c r="Y156" s="136">
        <f t="shared" si="43"/>
        <v>0.8</v>
      </c>
      <c r="Z156" s="136">
        <f t="shared" si="43"/>
        <v>0.8</v>
      </c>
      <c r="AA156" s="136">
        <f t="shared" si="43"/>
        <v>0.8</v>
      </c>
      <c r="AB156" s="136">
        <f t="shared" si="43"/>
        <v>0.8</v>
      </c>
      <c r="AC156" s="136">
        <f t="shared" si="43"/>
        <v>0.8</v>
      </c>
      <c r="AD156" s="136">
        <f t="shared" si="43"/>
        <v>0.8</v>
      </c>
      <c r="AE156" s="136">
        <f t="shared" si="43"/>
        <v>0.8</v>
      </c>
      <c r="AF156" s="136">
        <f t="shared" si="43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42"/>
        <v>1.5</v>
      </c>
      <c r="D157" s="136">
        <f t="shared" si="42"/>
        <v>1.5</v>
      </c>
      <c r="E157" s="136">
        <f t="shared" si="42"/>
        <v>1.5</v>
      </c>
      <c r="F157" s="136">
        <f t="shared" si="42"/>
        <v>1.5</v>
      </c>
      <c r="G157" s="136">
        <f t="shared" si="42"/>
        <v>1.5</v>
      </c>
      <c r="H157" s="136">
        <f t="shared" si="42"/>
        <v>1.5</v>
      </c>
      <c r="I157" s="136">
        <f t="shared" si="42"/>
        <v>1.5</v>
      </c>
      <c r="J157" s="136">
        <f t="shared" si="42"/>
        <v>1.5</v>
      </c>
      <c r="K157" s="136">
        <f t="shared" si="42"/>
        <v>1.5</v>
      </c>
      <c r="L157" s="136">
        <f t="shared" si="42"/>
        <v>1.5</v>
      </c>
      <c r="M157" s="136">
        <f t="shared" si="42"/>
        <v>1.5</v>
      </c>
      <c r="N157" s="136">
        <f t="shared" si="42"/>
        <v>1.5</v>
      </c>
      <c r="O157" s="136">
        <f t="shared" si="42"/>
        <v>1.5</v>
      </c>
      <c r="P157" s="136">
        <f t="shared" si="42"/>
        <v>1.5</v>
      </c>
      <c r="Q157" s="136">
        <f t="shared" si="42"/>
        <v>1.5</v>
      </c>
      <c r="R157" s="136">
        <f t="shared" si="39"/>
        <v>1.5</v>
      </c>
      <c r="S157" s="136">
        <f t="shared" si="39"/>
        <v>1.5</v>
      </c>
      <c r="T157" s="136">
        <f t="shared" si="39"/>
        <v>1.5</v>
      </c>
      <c r="U157" s="136">
        <f t="shared" si="39"/>
        <v>1.5</v>
      </c>
      <c r="V157" s="136">
        <f t="shared" si="39"/>
        <v>1.5</v>
      </c>
      <c r="W157" s="136">
        <f t="shared" si="39"/>
        <v>1.5</v>
      </c>
      <c r="X157" s="136">
        <f t="shared" si="43"/>
        <v>1.5</v>
      </c>
      <c r="Y157" s="136">
        <f t="shared" si="43"/>
        <v>1.5</v>
      </c>
      <c r="Z157" s="136">
        <f t="shared" si="43"/>
        <v>1.5</v>
      </c>
      <c r="AA157" s="136">
        <f t="shared" si="43"/>
        <v>1.5</v>
      </c>
      <c r="AB157" s="136">
        <f t="shared" si="43"/>
        <v>1.5</v>
      </c>
      <c r="AC157" s="136">
        <f t="shared" si="43"/>
        <v>1.5</v>
      </c>
      <c r="AD157" s="136">
        <f t="shared" si="43"/>
        <v>1.5</v>
      </c>
      <c r="AE157" s="136">
        <f t="shared" si="43"/>
        <v>1.5</v>
      </c>
      <c r="AF157" s="136">
        <f t="shared" si="43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42"/>
        <v>1</v>
      </c>
      <c r="D158" s="136">
        <f t="shared" si="42"/>
        <v>1</v>
      </c>
      <c r="E158" s="136">
        <f t="shared" si="42"/>
        <v>1</v>
      </c>
      <c r="F158" s="136">
        <f t="shared" si="42"/>
        <v>1</v>
      </c>
      <c r="G158" s="136">
        <f t="shared" si="42"/>
        <v>1</v>
      </c>
      <c r="H158" s="136">
        <f t="shared" si="42"/>
        <v>1</v>
      </c>
      <c r="I158" s="136">
        <f t="shared" si="42"/>
        <v>1</v>
      </c>
      <c r="J158" s="136">
        <f t="shared" si="42"/>
        <v>1</v>
      </c>
      <c r="K158" s="136">
        <f t="shared" si="42"/>
        <v>1</v>
      </c>
      <c r="L158" s="136">
        <f t="shared" si="42"/>
        <v>1</v>
      </c>
      <c r="M158" s="136">
        <f t="shared" si="42"/>
        <v>1</v>
      </c>
      <c r="N158" s="136">
        <f t="shared" si="42"/>
        <v>1</v>
      </c>
      <c r="O158" s="136">
        <f t="shared" si="42"/>
        <v>1</v>
      </c>
      <c r="P158" s="136">
        <f t="shared" si="42"/>
        <v>1</v>
      </c>
      <c r="Q158" s="136">
        <f t="shared" si="42"/>
        <v>1</v>
      </c>
      <c r="R158" s="136">
        <f t="shared" si="39"/>
        <v>1</v>
      </c>
      <c r="S158" s="136">
        <f t="shared" si="39"/>
        <v>1</v>
      </c>
      <c r="T158" s="136">
        <f t="shared" si="39"/>
        <v>1</v>
      </c>
      <c r="U158" s="136">
        <f t="shared" si="39"/>
        <v>1</v>
      </c>
      <c r="V158" s="136">
        <f t="shared" si="39"/>
        <v>1</v>
      </c>
      <c r="W158" s="136">
        <f t="shared" si="39"/>
        <v>1</v>
      </c>
      <c r="X158" s="136">
        <f t="shared" si="43"/>
        <v>1</v>
      </c>
      <c r="Y158" s="136">
        <f t="shared" si="43"/>
        <v>1</v>
      </c>
      <c r="Z158" s="136">
        <f t="shared" si="43"/>
        <v>1</v>
      </c>
      <c r="AA158" s="136">
        <f t="shared" si="43"/>
        <v>1</v>
      </c>
      <c r="AB158" s="136">
        <f t="shared" si="43"/>
        <v>1</v>
      </c>
      <c r="AC158" s="136">
        <f t="shared" si="43"/>
        <v>1</v>
      </c>
      <c r="AD158" s="136">
        <f t="shared" si="43"/>
        <v>1</v>
      </c>
      <c r="AE158" s="136">
        <f t="shared" si="43"/>
        <v>1</v>
      </c>
      <c r="AF158" s="136">
        <f t="shared" si="43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42"/>
        <v>1</v>
      </c>
      <c r="D159" s="136">
        <f t="shared" si="42"/>
        <v>1</v>
      </c>
      <c r="E159" s="136">
        <f t="shared" si="42"/>
        <v>1</v>
      </c>
      <c r="F159" s="136">
        <f t="shared" si="42"/>
        <v>1</v>
      </c>
      <c r="G159" s="136">
        <f t="shared" si="42"/>
        <v>1</v>
      </c>
      <c r="H159" s="136">
        <f t="shared" si="42"/>
        <v>1</v>
      </c>
      <c r="I159" s="136">
        <f t="shared" si="42"/>
        <v>1</v>
      </c>
      <c r="J159" s="136">
        <f t="shared" si="42"/>
        <v>1</v>
      </c>
      <c r="K159" s="136">
        <f t="shared" si="42"/>
        <v>1</v>
      </c>
      <c r="L159" s="136">
        <f t="shared" si="42"/>
        <v>1</v>
      </c>
      <c r="M159" s="136">
        <f t="shared" si="42"/>
        <v>1</v>
      </c>
      <c r="N159" s="136">
        <f t="shared" si="42"/>
        <v>1</v>
      </c>
      <c r="O159" s="136">
        <f t="shared" si="42"/>
        <v>1</v>
      </c>
      <c r="P159" s="136">
        <f t="shared" si="42"/>
        <v>1</v>
      </c>
      <c r="Q159" s="136">
        <f t="shared" si="42"/>
        <v>1</v>
      </c>
      <c r="R159" s="136">
        <f t="shared" si="39"/>
        <v>1</v>
      </c>
      <c r="S159" s="136">
        <f t="shared" si="39"/>
        <v>1</v>
      </c>
      <c r="T159" s="136">
        <f t="shared" si="39"/>
        <v>1</v>
      </c>
      <c r="U159" s="136">
        <f t="shared" si="39"/>
        <v>1</v>
      </c>
      <c r="V159" s="136">
        <f t="shared" si="39"/>
        <v>1</v>
      </c>
      <c r="W159" s="136">
        <f t="shared" si="39"/>
        <v>1</v>
      </c>
      <c r="X159" s="136">
        <f t="shared" si="43"/>
        <v>1</v>
      </c>
      <c r="Y159" s="136">
        <f t="shared" si="43"/>
        <v>1</v>
      </c>
      <c r="Z159" s="136">
        <f t="shared" si="43"/>
        <v>1</v>
      </c>
      <c r="AA159" s="136">
        <f t="shared" si="43"/>
        <v>1</v>
      </c>
      <c r="AB159" s="136">
        <f t="shared" si="43"/>
        <v>1</v>
      </c>
      <c r="AC159" s="136">
        <f t="shared" si="43"/>
        <v>1</v>
      </c>
      <c r="AD159" s="136">
        <f t="shared" si="43"/>
        <v>1</v>
      </c>
      <c r="AE159" s="136">
        <f t="shared" si="43"/>
        <v>1</v>
      </c>
      <c r="AF159" s="136">
        <f t="shared" si="43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42"/>
        <v>0.42</v>
      </c>
      <c r="D160" s="136">
        <f t="shared" si="42"/>
        <v>0.42</v>
      </c>
      <c r="E160" s="136">
        <f t="shared" si="42"/>
        <v>0.42</v>
      </c>
      <c r="F160" s="136">
        <f t="shared" si="42"/>
        <v>0.42</v>
      </c>
      <c r="G160" s="136">
        <f t="shared" si="42"/>
        <v>0.42</v>
      </c>
      <c r="H160" s="136">
        <f t="shared" si="42"/>
        <v>0.42</v>
      </c>
      <c r="I160" s="136">
        <f t="shared" si="42"/>
        <v>0.42</v>
      </c>
      <c r="J160" s="136">
        <f t="shared" si="42"/>
        <v>0.42</v>
      </c>
      <c r="K160" s="136">
        <f t="shared" si="42"/>
        <v>0.42</v>
      </c>
      <c r="L160" s="136">
        <f t="shared" si="42"/>
        <v>0.42</v>
      </c>
      <c r="M160" s="136">
        <f t="shared" si="42"/>
        <v>0.42</v>
      </c>
      <c r="N160" s="136">
        <f t="shared" si="42"/>
        <v>0.42</v>
      </c>
      <c r="O160" s="136">
        <f t="shared" si="42"/>
        <v>0.42</v>
      </c>
      <c r="P160" s="136">
        <f t="shared" si="42"/>
        <v>0.42</v>
      </c>
      <c r="Q160" s="136">
        <f t="shared" si="42"/>
        <v>0.42</v>
      </c>
      <c r="R160" s="136">
        <f t="shared" si="39"/>
        <v>0.42</v>
      </c>
      <c r="S160" s="136">
        <f t="shared" si="39"/>
        <v>0.42</v>
      </c>
      <c r="T160" s="136">
        <f t="shared" si="39"/>
        <v>0.42</v>
      </c>
      <c r="U160" s="136">
        <f t="shared" si="39"/>
        <v>0.42</v>
      </c>
      <c r="V160" s="136">
        <f t="shared" si="39"/>
        <v>0.42</v>
      </c>
      <c r="W160" s="136">
        <f t="shared" si="39"/>
        <v>0.42</v>
      </c>
      <c r="X160" s="136">
        <f t="shared" si="43"/>
        <v>0.42</v>
      </c>
      <c r="Y160" s="136">
        <f t="shared" si="43"/>
        <v>0.42</v>
      </c>
      <c r="Z160" s="136">
        <f t="shared" si="43"/>
        <v>0.42</v>
      </c>
      <c r="AA160" s="136">
        <f t="shared" si="43"/>
        <v>0.42</v>
      </c>
      <c r="AB160" s="136">
        <f t="shared" si="43"/>
        <v>0.42</v>
      </c>
      <c r="AC160" s="136">
        <f t="shared" si="43"/>
        <v>0.42</v>
      </c>
      <c r="AD160" s="136">
        <f t="shared" si="43"/>
        <v>0.42</v>
      </c>
      <c r="AE160" s="136">
        <f t="shared" si="43"/>
        <v>0.42</v>
      </c>
      <c r="AF160" s="136">
        <f t="shared" si="43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42"/>
        <v>0.46</v>
      </c>
      <c r="D161" s="136">
        <f t="shared" si="42"/>
        <v>0.46</v>
      </c>
      <c r="E161" s="136">
        <f t="shared" si="42"/>
        <v>0.46</v>
      </c>
      <c r="F161" s="136">
        <f t="shared" si="42"/>
        <v>0.46</v>
      </c>
      <c r="G161" s="136">
        <f t="shared" si="42"/>
        <v>0.46</v>
      </c>
      <c r="H161" s="136">
        <f t="shared" si="42"/>
        <v>0.46</v>
      </c>
      <c r="I161" s="136">
        <f t="shared" si="42"/>
        <v>0.46</v>
      </c>
      <c r="J161" s="136">
        <f t="shared" si="42"/>
        <v>0.46</v>
      </c>
      <c r="K161" s="136">
        <f t="shared" si="42"/>
        <v>0.46</v>
      </c>
      <c r="L161" s="136">
        <f t="shared" si="42"/>
        <v>0.46</v>
      </c>
      <c r="M161" s="136">
        <f t="shared" si="42"/>
        <v>0.46</v>
      </c>
      <c r="N161" s="136">
        <f t="shared" si="42"/>
        <v>0.46</v>
      </c>
      <c r="O161" s="136">
        <f t="shared" si="42"/>
        <v>0.46</v>
      </c>
      <c r="P161" s="136">
        <f t="shared" si="42"/>
        <v>0.46</v>
      </c>
      <c r="Q161" s="136">
        <f t="shared" si="42"/>
        <v>0.46</v>
      </c>
      <c r="R161" s="136">
        <f t="shared" si="39"/>
        <v>0.46</v>
      </c>
      <c r="S161" s="136">
        <f t="shared" si="39"/>
        <v>0.46</v>
      </c>
      <c r="T161" s="136">
        <f t="shared" si="39"/>
        <v>0.46</v>
      </c>
      <c r="U161" s="136">
        <f t="shared" si="39"/>
        <v>0.46</v>
      </c>
      <c r="V161" s="136">
        <f t="shared" si="39"/>
        <v>0.46</v>
      </c>
      <c r="W161" s="136">
        <f t="shared" si="39"/>
        <v>0.46</v>
      </c>
      <c r="X161" s="136">
        <f t="shared" si="43"/>
        <v>0.46</v>
      </c>
      <c r="Y161" s="136">
        <f t="shared" si="43"/>
        <v>0.46</v>
      </c>
      <c r="Z161" s="136">
        <f t="shared" si="43"/>
        <v>0.46</v>
      </c>
      <c r="AA161" s="136">
        <f t="shared" si="43"/>
        <v>0.46</v>
      </c>
      <c r="AB161" s="136">
        <f t="shared" si="43"/>
        <v>0.46</v>
      </c>
      <c r="AC161" s="136">
        <f t="shared" si="43"/>
        <v>0.46</v>
      </c>
      <c r="AD161" s="136">
        <f t="shared" si="43"/>
        <v>0.46</v>
      </c>
      <c r="AE161" s="136">
        <f t="shared" si="43"/>
        <v>0.46</v>
      </c>
      <c r="AF161" s="136">
        <f t="shared" si="43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42"/>
        <v>0.85</v>
      </c>
      <c r="D162" s="136">
        <f t="shared" si="42"/>
        <v>0.85</v>
      </c>
      <c r="E162" s="136">
        <f t="shared" si="42"/>
        <v>0.85</v>
      </c>
      <c r="F162" s="136">
        <f t="shared" si="42"/>
        <v>0.85</v>
      </c>
      <c r="G162" s="136">
        <f t="shared" si="42"/>
        <v>0.85</v>
      </c>
      <c r="H162" s="136">
        <f t="shared" si="42"/>
        <v>0.85</v>
      </c>
      <c r="I162" s="136">
        <f t="shared" si="42"/>
        <v>0.85</v>
      </c>
      <c r="J162" s="136">
        <f t="shared" si="42"/>
        <v>0.85</v>
      </c>
      <c r="K162" s="136">
        <f t="shared" si="42"/>
        <v>0.85</v>
      </c>
      <c r="L162" s="136">
        <f t="shared" si="42"/>
        <v>0.85</v>
      </c>
      <c r="M162" s="136">
        <f t="shared" si="42"/>
        <v>0.85</v>
      </c>
      <c r="N162" s="136">
        <f t="shared" si="42"/>
        <v>0.85</v>
      </c>
      <c r="O162" s="136">
        <f t="shared" si="42"/>
        <v>0.85</v>
      </c>
      <c r="P162" s="136">
        <f t="shared" si="42"/>
        <v>0.85</v>
      </c>
      <c r="Q162" s="136">
        <f t="shared" si="42"/>
        <v>0.85</v>
      </c>
      <c r="R162" s="136">
        <f t="shared" si="39"/>
        <v>0.85</v>
      </c>
      <c r="S162" s="136">
        <f t="shared" si="39"/>
        <v>0.85</v>
      </c>
      <c r="T162" s="136">
        <f t="shared" si="39"/>
        <v>0.85</v>
      </c>
      <c r="U162" s="136">
        <f t="shared" si="39"/>
        <v>0.85</v>
      </c>
      <c r="V162" s="136">
        <f t="shared" si="39"/>
        <v>0.85</v>
      </c>
      <c r="W162" s="136">
        <f t="shared" si="39"/>
        <v>0.85</v>
      </c>
      <c r="X162" s="136">
        <f t="shared" si="43"/>
        <v>0.85</v>
      </c>
      <c r="Y162" s="136">
        <f t="shared" si="43"/>
        <v>0.85</v>
      </c>
      <c r="Z162" s="136">
        <f t="shared" si="43"/>
        <v>0.85</v>
      </c>
      <c r="AA162" s="136">
        <f t="shared" si="43"/>
        <v>0.85</v>
      </c>
      <c r="AB162" s="136">
        <f t="shared" si="43"/>
        <v>0.85</v>
      </c>
      <c r="AC162" s="136">
        <f t="shared" si="43"/>
        <v>0.85</v>
      </c>
      <c r="AD162" s="136">
        <f t="shared" si="43"/>
        <v>0.85</v>
      </c>
      <c r="AE162" s="136">
        <f t="shared" si="43"/>
        <v>0.85</v>
      </c>
      <c r="AF162" s="136">
        <f t="shared" si="43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42"/>
        <v>0.9</v>
      </c>
      <c r="D163" s="136">
        <f t="shared" si="42"/>
        <v>0.9</v>
      </c>
      <c r="E163" s="136">
        <f t="shared" si="42"/>
        <v>0.9</v>
      </c>
      <c r="F163" s="136">
        <f t="shared" si="42"/>
        <v>0.9</v>
      </c>
      <c r="G163" s="136">
        <f t="shared" si="42"/>
        <v>0.9</v>
      </c>
      <c r="H163" s="136">
        <f t="shared" si="42"/>
        <v>0.9</v>
      </c>
      <c r="I163" s="136">
        <f t="shared" si="42"/>
        <v>0.9</v>
      </c>
      <c r="J163" s="136">
        <f t="shared" si="42"/>
        <v>0.9</v>
      </c>
      <c r="K163" s="136">
        <f t="shared" si="42"/>
        <v>0.9</v>
      </c>
      <c r="L163" s="136">
        <f t="shared" si="42"/>
        <v>0.9</v>
      </c>
      <c r="M163" s="136">
        <f t="shared" si="42"/>
        <v>0.9</v>
      </c>
      <c r="N163" s="136">
        <f t="shared" si="42"/>
        <v>0.9</v>
      </c>
      <c r="O163" s="136">
        <f t="shared" si="42"/>
        <v>0.9</v>
      </c>
      <c r="P163" s="136">
        <f t="shared" si="42"/>
        <v>0.9</v>
      </c>
      <c r="Q163" s="136">
        <f t="shared" si="42"/>
        <v>0.9</v>
      </c>
      <c r="R163" s="136">
        <f t="shared" si="39"/>
        <v>0.9</v>
      </c>
      <c r="S163" s="136">
        <f t="shared" si="39"/>
        <v>0.9</v>
      </c>
      <c r="T163" s="136">
        <f t="shared" si="39"/>
        <v>0.9</v>
      </c>
      <c r="U163" s="136">
        <f t="shared" si="39"/>
        <v>0.9</v>
      </c>
      <c r="V163" s="136">
        <f t="shared" si="39"/>
        <v>0.9</v>
      </c>
      <c r="W163" s="136">
        <f t="shared" si="39"/>
        <v>0.9</v>
      </c>
      <c r="X163" s="136">
        <f t="shared" si="43"/>
        <v>0.9</v>
      </c>
      <c r="Y163" s="136">
        <f t="shared" si="43"/>
        <v>0.9</v>
      </c>
      <c r="Z163" s="136">
        <f t="shared" si="43"/>
        <v>0.9</v>
      </c>
      <c r="AA163" s="136">
        <f t="shared" si="43"/>
        <v>0.9</v>
      </c>
      <c r="AB163" s="136">
        <f t="shared" si="43"/>
        <v>0.9</v>
      </c>
      <c r="AC163" s="136">
        <f t="shared" si="43"/>
        <v>0.9</v>
      </c>
      <c r="AD163" s="136">
        <f t="shared" si="43"/>
        <v>0.9</v>
      </c>
      <c r="AE163" s="136">
        <f t="shared" si="43"/>
        <v>0.9</v>
      </c>
      <c r="AF163" s="136">
        <f t="shared" si="43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42"/>
        <v>0.44</v>
      </c>
      <c r="D164" s="136">
        <f t="shared" si="42"/>
        <v>0.44</v>
      </c>
      <c r="E164" s="136">
        <f t="shared" si="42"/>
        <v>0.44</v>
      </c>
      <c r="F164" s="136">
        <f t="shared" si="42"/>
        <v>0.44</v>
      </c>
      <c r="G164" s="136">
        <f t="shared" si="42"/>
        <v>0.44</v>
      </c>
      <c r="H164" s="136">
        <f t="shared" si="42"/>
        <v>0.44</v>
      </c>
      <c r="I164" s="136">
        <f t="shared" si="42"/>
        <v>0.44</v>
      </c>
      <c r="J164" s="136">
        <f t="shared" si="42"/>
        <v>0.44</v>
      </c>
      <c r="K164" s="136">
        <f t="shared" si="42"/>
        <v>0.44</v>
      </c>
      <c r="L164" s="136">
        <f t="shared" si="42"/>
        <v>0.44</v>
      </c>
      <c r="M164" s="136">
        <f t="shared" si="42"/>
        <v>0.44</v>
      </c>
      <c r="N164" s="136">
        <f t="shared" si="42"/>
        <v>0.44</v>
      </c>
      <c r="O164" s="136">
        <f t="shared" si="42"/>
        <v>0.44</v>
      </c>
      <c r="P164" s="136">
        <f t="shared" si="42"/>
        <v>0.44</v>
      </c>
      <c r="Q164" s="136">
        <f t="shared" si="42"/>
        <v>0.44</v>
      </c>
      <c r="R164" s="136">
        <f t="shared" si="39"/>
        <v>0.44</v>
      </c>
      <c r="S164" s="136">
        <f t="shared" si="39"/>
        <v>0.44</v>
      </c>
      <c r="T164" s="136">
        <f t="shared" si="39"/>
        <v>0.44</v>
      </c>
      <c r="U164" s="136">
        <f t="shared" si="39"/>
        <v>0.44</v>
      </c>
      <c r="V164" s="136">
        <f t="shared" si="39"/>
        <v>0.44</v>
      </c>
      <c r="W164" s="136">
        <f t="shared" si="39"/>
        <v>0.44</v>
      </c>
      <c r="X164" s="136">
        <f t="shared" si="43"/>
        <v>0.44</v>
      </c>
      <c r="Y164" s="136">
        <f t="shared" si="43"/>
        <v>0.44</v>
      </c>
      <c r="Z164" s="136">
        <f t="shared" si="43"/>
        <v>0.44</v>
      </c>
      <c r="AA164" s="136">
        <f t="shared" si="43"/>
        <v>0.44</v>
      </c>
      <c r="AB164" s="136">
        <f t="shared" si="43"/>
        <v>0.44</v>
      </c>
      <c r="AC164" s="136">
        <f t="shared" si="43"/>
        <v>0.44</v>
      </c>
      <c r="AD164" s="136">
        <f t="shared" si="43"/>
        <v>0.44</v>
      </c>
      <c r="AE164" s="136">
        <f t="shared" si="43"/>
        <v>0.44</v>
      </c>
      <c r="AF164" s="136">
        <f t="shared" si="43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44">B165</f>
        <v>0.9</v>
      </c>
      <c r="D165" s="136">
        <f t="shared" si="44"/>
        <v>0.9</v>
      </c>
      <c r="E165" s="136">
        <f t="shared" si="44"/>
        <v>0.9</v>
      </c>
      <c r="F165" s="136">
        <f t="shared" si="44"/>
        <v>0.9</v>
      </c>
      <c r="G165" s="136">
        <f t="shared" si="44"/>
        <v>0.9</v>
      </c>
      <c r="H165" s="136">
        <f t="shared" si="44"/>
        <v>0.9</v>
      </c>
      <c r="I165" s="136">
        <f t="shared" si="44"/>
        <v>0.9</v>
      </c>
      <c r="J165" s="136">
        <f t="shared" si="44"/>
        <v>0.9</v>
      </c>
      <c r="K165" s="136">
        <f t="shared" si="44"/>
        <v>0.9</v>
      </c>
      <c r="L165" s="136">
        <f t="shared" si="44"/>
        <v>0.9</v>
      </c>
      <c r="M165" s="136">
        <f t="shared" si="44"/>
        <v>0.9</v>
      </c>
      <c r="N165" s="136">
        <f t="shared" si="44"/>
        <v>0.9</v>
      </c>
      <c r="O165" s="136">
        <f t="shared" si="44"/>
        <v>0.9</v>
      </c>
      <c r="P165" s="136">
        <f t="shared" si="44"/>
        <v>0.9</v>
      </c>
      <c r="Q165" s="136">
        <f t="shared" si="44"/>
        <v>0.9</v>
      </c>
      <c r="R165" s="136">
        <f t="shared" si="39"/>
        <v>0.9</v>
      </c>
      <c r="S165" s="136">
        <f t="shared" si="39"/>
        <v>0.9</v>
      </c>
      <c r="T165" s="136">
        <f t="shared" si="39"/>
        <v>0.9</v>
      </c>
      <c r="U165" s="136">
        <f t="shared" si="39"/>
        <v>0.9</v>
      </c>
      <c r="V165" s="136">
        <f t="shared" si="39"/>
        <v>0.9</v>
      </c>
      <c r="W165" s="136">
        <f t="shared" si="39"/>
        <v>0.9</v>
      </c>
      <c r="X165" s="136">
        <f t="shared" si="43"/>
        <v>0.9</v>
      </c>
      <c r="Y165" s="136">
        <f t="shared" si="43"/>
        <v>0.9</v>
      </c>
      <c r="Z165" s="136">
        <f t="shared" si="43"/>
        <v>0.9</v>
      </c>
      <c r="AA165" s="136">
        <f t="shared" si="43"/>
        <v>0.9</v>
      </c>
      <c r="AB165" s="136">
        <f t="shared" si="43"/>
        <v>0.9</v>
      </c>
      <c r="AC165" s="136">
        <f t="shared" si="43"/>
        <v>0.9</v>
      </c>
      <c r="AD165" s="136">
        <f t="shared" si="43"/>
        <v>0.9</v>
      </c>
      <c r="AE165" s="136">
        <f t="shared" si="43"/>
        <v>0.9</v>
      </c>
      <c r="AF165" s="136">
        <f t="shared" si="43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44"/>
        <v>2.1</v>
      </c>
      <c r="D166" s="136">
        <f t="shared" si="44"/>
        <v>2.1</v>
      </c>
      <c r="E166" s="136">
        <f t="shared" si="44"/>
        <v>2.1</v>
      </c>
      <c r="F166" s="136">
        <f t="shared" si="44"/>
        <v>2.1</v>
      </c>
      <c r="G166" s="136">
        <f t="shared" si="44"/>
        <v>2.1</v>
      </c>
      <c r="H166" s="136">
        <f t="shared" si="44"/>
        <v>2.1</v>
      </c>
      <c r="I166" s="136">
        <f t="shared" si="44"/>
        <v>2.1</v>
      </c>
      <c r="J166" s="136">
        <f t="shared" si="44"/>
        <v>2.1</v>
      </c>
      <c r="K166" s="136">
        <f t="shared" si="44"/>
        <v>2.1</v>
      </c>
      <c r="L166" s="136">
        <f t="shared" si="44"/>
        <v>2.1</v>
      </c>
      <c r="M166" s="136">
        <f t="shared" si="44"/>
        <v>2.1</v>
      </c>
      <c r="N166" s="136">
        <f t="shared" si="44"/>
        <v>2.1</v>
      </c>
      <c r="O166" s="136">
        <f t="shared" si="44"/>
        <v>2.1</v>
      </c>
      <c r="P166" s="136">
        <f t="shared" si="44"/>
        <v>2.1</v>
      </c>
      <c r="Q166" s="136">
        <f t="shared" si="44"/>
        <v>2.1</v>
      </c>
      <c r="R166" s="136">
        <f t="shared" si="39"/>
        <v>2.1</v>
      </c>
      <c r="S166" s="136">
        <f t="shared" si="39"/>
        <v>2.1</v>
      </c>
      <c r="T166" s="136">
        <f t="shared" si="39"/>
        <v>2.1</v>
      </c>
      <c r="U166" s="136">
        <f t="shared" si="39"/>
        <v>2.1</v>
      </c>
      <c r="V166" s="136">
        <f t="shared" si="39"/>
        <v>2.1</v>
      </c>
      <c r="W166" s="136">
        <f t="shared" si="39"/>
        <v>2.1</v>
      </c>
      <c r="X166" s="136">
        <f t="shared" si="43"/>
        <v>2.1</v>
      </c>
      <c r="Y166" s="136">
        <f t="shared" si="43"/>
        <v>2.1</v>
      </c>
      <c r="Z166" s="136">
        <f t="shared" si="43"/>
        <v>2.1</v>
      </c>
      <c r="AA166" s="136">
        <f t="shared" si="43"/>
        <v>2.1</v>
      </c>
      <c r="AB166" s="136">
        <f t="shared" si="43"/>
        <v>2.1</v>
      </c>
      <c r="AC166" s="136">
        <f t="shared" si="43"/>
        <v>2.1</v>
      </c>
      <c r="AD166" s="136">
        <f t="shared" si="43"/>
        <v>2.1</v>
      </c>
      <c r="AE166" s="136">
        <f t="shared" si="43"/>
        <v>2.1</v>
      </c>
      <c r="AF166" s="136">
        <f t="shared" si="43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44"/>
        <v>0.9</v>
      </c>
      <c r="D167" s="136">
        <f t="shared" si="44"/>
        <v>0.9</v>
      </c>
      <c r="E167" s="136">
        <f t="shared" si="44"/>
        <v>0.9</v>
      </c>
      <c r="F167" s="136">
        <f t="shared" si="44"/>
        <v>0.9</v>
      </c>
      <c r="G167" s="136">
        <f t="shared" si="44"/>
        <v>0.9</v>
      </c>
      <c r="H167" s="136">
        <f t="shared" si="44"/>
        <v>0.9</v>
      </c>
      <c r="I167" s="136">
        <f t="shared" si="44"/>
        <v>0.9</v>
      </c>
      <c r="J167" s="136">
        <f t="shared" si="44"/>
        <v>0.9</v>
      </c>
      <c r="K167" s="136">
        <f t="shared" si="44"/>
        <v>0.9</v>
      </c>
      <c r="L167" s="136">
        <f t="shared" si="44"/>
        <v>0.9</v>
      </c>
      <c r="M167" s="136">
        <f t="shared" si="44"/>
        <v>0.9</v>
      </c>
      <c r="N167" s="136">
        <f t="shared" si="44"/>
        <v>0.9</v>
      </c>
      <c r="O167" s="136">
        <f t="shared" si="44"/>
        <v>0.9</v>
      </c>
      <c r="P167" s="136">
        <f t="shared" si="44"/>
        <v>0.9</v>
      </c>
      <c r="Q167" s="136">
        <f t="shared" si="44"/>
        <v>0.9</v>
      </c>
      <c r="R167" s="136">
        <f t="shared" si="39"/>
        <v>0.9</v>
      </c>
      <c r="S167" s="136">
        <f t="shared" si="39"/>
        <v>0.9</v>
      </c>
      <c r="T167" s="136">
        <f t="shared" si="39"/>
        <v>0.9</v>
      </c>
      <c r="U167" s="136">
        <f t="shared" si="39"/>
        <v>0.9</v>
      </c>
      <c r="V167" s="136">
        <f t="shared" si="39"/>
        <v>0.9</v>
      </c>
      <c r="W167" s="136">
        <f t="shared" si="39"/>
        <v>0.9</v>
      </c>
      <c r="X167" s="136">
        <f t="shared" si="43"/>
        <v>0.9</v>
      </c>
      <c r="Y167" s="136">
        <f t="shared" si="43"/>
        <v>0.9</v>
      </c>
      <c r="Z167" s="136">
        <f t="shared" si="43"/>
        <v>0.9</v>
      </c>
      <c r="AA167" s="136">
        <f t="shared" si="43"/>
        <v>0.9</v>
      </c>
      <c r="AB167" s="136">
        <f t="shared" si="43"/>
        <v>0.9</v>
      </c>
      <c r="AC167" s="136">
        <f t="shared" si="43"/>
        <v>0.9</v>
      </c>
      <c r="AD167" s="136">
        <f t="shared" si="43"/>
        <v>0.9</v>
      </c>
      <c r="AE167" s="136">
        <f t="shared" si="43"/>
        <v>0.9</v>
      </c>
      <c r="AF167" s="136">
        <f t="shared" si="43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44"/>
        <v>0.57999999999999996</v>
      </c>
      <c r="D168" s="136">
        <f t="shared" si="44"/>
        <v>0.57999999999999996</v>
      </c>
      <c r="E168" s="136">
        <f t="shared" si="44"/>
        <v>0.57999999999999996</v>
      </c>
      <c r="F168" s="136">
        <f t="shared" si="44"/>
        <v>0.57999999999999996</v>
      </c>
      <c r="G168" s="136">
        <f t="shared" si="44"/>
        <v>0.57999999999999996</v>
      </c>
      <c r="H168" s="136">
        <f t="shared" si="44"/>
        <v>0.57999999999999996</v>
      </c>
      <c r="I168" s="136">
        <f t="shared" si="44"/>
        <v>0.57999999999999996</v>
      </c>
      <c r="J168" s="136">
        <f t="shared" si="44"/>
        <v>0.57999999999999996</v>
      </c>
      <c r="K168" s="136">
        <f t="shared" si="44"/>
        <v>0.57999999999999996</v>
      </c>
      <c r="L168" s="136">
        <f t="shared" si="44"/>
        <v>0.57999999999999996</v>
      </c>
      <c r="M168" s="136">
        <f t="shared" si="44"/>
        <v>0.57999999999999996</v>
      </c>
      <c r="N168" s="136">
        <f t="shared" si="44"/>
        <v>0.57999999999999996</v>
      </c>
      <c r="O168" s="136">
        <f t="shared" si="44"/>
        <v>0.57999999999999996</v>
      </c>
      <c r="P168" s="136">
        <f t="shared" si="44"/>
        <v>0.57999999999999996</v>
      </c>
      <c r="Q168" s="136">
        <f t="shared" si="44"/>
        <v>0.57999999999999996</v>
      </c>
      <c r="R168" s="136">
        <f t="shared" si="39"/>
        <v>0.57999999999999996</v>
      </c>
      <c r="S168" s="136">
        <f t="shared" si="39"/>
        <v>0.57999999999999996</v>
      </c>
      <c r="T168" s="136">
        <f t="shared" si="39"/>
        <v>0.57999999999999996</v>
      </c>
      <c r="U168" s="136">
        <f t="shared" si="39"/>
        <v>0.57999999999999996</v>
      </c>
      <c r="V168" s="136">
        <f t="shared" si="39"/>
        <v>0.57999999999999996</v>
      </c>
      <c r="W168" s="136">
        <f t="shared" si="39"/>
        <v>0.57999999999999996</v>
      </c>
      <c r="X168" s="136">
        <f t="shared" si="43"/>
        <v>0.57999999999999996</v>
      </c>
      <c r="Y168" s="136">
        <f t="shared" si="43"/>
        <v>0.57999999999999996</v>
      </c>
      <c r="Z168" s="136">
        <f t="shared" si="43"/>
        <v>0.57999999999999996</v>
      </c>
      <c r="AA168" s="136">
        <f t="shared" si="43"/>
        <v>0.57999999999999996</v>
      </c>
      <c r="AB168" s="136">
        <f t="shared" si="43"/>
        <v>0.57999999999999996</v>
      </c>
      <c r="AC168" s="136">
        <f t="shared" si="43"/>
        <v>0.57999999999999996</v>
      </c>
      <c r="AD168" s="136">
        <f t="shared" si="43"/>
        <v>0.57999999999999996</v>
      </c>
      <c r="AE168" s="136">
        <f t="shared" si="43"/>
        <v>0.57999999999999996</v>
      </c>
      <c r="AF168" s="136">
        <f t="shared" si="43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44"/>
        <v>0.8</v>
      </c>
      <c r="D169" s="136">
        <f t="shared" si="44"/>
        <v>0.8</v>
      </c>
      <c r="E169" s="136">
        <f t="shared" si="44"/>
        <v>0.8</v>
      </c>
      <c r="F169" s="136">
        <f t="shared" si="44"/>
        <v>0.8</v>
      </c>
      <c r="G169" s="136">
        <f t="shared" si="44"/>
        <v>0.8</v>
      </c>
      <c r="H169" s="136">
        <f t="shared" si="44"/>
        <v>0.8</v>
      </c>
      <c r="I169" s="136">
        <f t="shared" si="44"/>
        <v>0.8</v>
      </c>
      <c r="J169" s="136">
        <f t="shared" si="44"/>
        <v>0.8</v>
      </c>
      <c r="K169" s="136">
        <f t="shared" si="44"/>
        <v>0.8</v>
      </c>
      <c r="L169" s="136">
        <f t="shared" si="44"/>
        <v>0.8</v>
      </c>
      <c r="M169" s="136">
        <f t="shared" si="44"/>
        <v>0.8</v>
      </c>
      <c r="N169" s="136">
        <f t="shared" si="44"/>
        <v>0.8</v>
      </c>
      <c r="O169" s="136">
        <f t="shared" si="44"/>
        <v>0.8</v>
      </c>
      <c r="P169" s="136">
        <f t="shared" si="44"/>
        <v>0.8</v>
      </c>
      <c r="Q169" s="136">
        <f t="shared" si="44"/>
        <v>0.8</v>
      </c>
      <c r="R169" s="136">
        <f t="shared" si="39"/>
        <v>0.8</v>
      </c>
      <c r="S169" s="136">
        <f t="shared" si="39"/>
        <v>0.8</v>
      </c>
      <c r="T169" s="136">
        <f t="shared" si="39"/>
        <v>0.8</v>
      </c>
      <c r="U169" s="136">
        <f t="shared" si="39"/>
        <v>0.8</v>
      </c>
      <c r="V169" s="136">
        <f t="shared" si="39"/>
        <v>0.8</v>
      </c>
      <c r="W169" s="136">
        <f t="shared" si="39"/>
        <v>0.8</v>
      </c>
      <c r="X169" s="136">
        <f t="shared" si="43"/>
        <v>0.8</v>
      </c>
      <c r="Y169" s="136">
        <f t="shared" si="43"/>
        <v>0.8</v>
      </c>
      <c r="Z169" s="136">
        <f t="shared" si="43"/>
        <v>0.8</v>
      </c>
      <c r="AA169" s="136">
        <f t="shared" si="43"/>
        <v>0.8</v>
      </c>
      <c r="AB169" s="136">
        <f t="shared" si="43"/>
        <v>0.8</v>
      </c>
      <c r="AC169" s="136">
        <f t="shared" si="43"/>
        <v>0.8</v>
      </c>
      <c r="AD169" s="136">
        <f t="shared" si="43"/>
        <v>0.8</v>
      </c>
      <c r="AE169" s="136">
        <f t="shared" si="43"/>
        <v>0.8</v>
      </c>
      <c r="AF169" s="136">
        <f t="shared" si="43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44"/>
        <v>0</v>
      </c>
      <c r="D170" s="136">
        <f t="shared" si="44"/>
        <v>0</v>
      </c>
      <c r="E170" s="136">
        <f t="shared" si="44"/>
        <v>0</v>
      </c>
      <c r="F170" s="136">
        <f t="shared" si="44"/>
        <v>0</v>
      </c>
      <c r="G170" s="136">
        <f t="shared" si="44"/>
        <v>0</v>
      </c>
      <c r="H170" s="136">
        <f t="shared" si="44"/>
        <v>0</v>
      </c>
      <c r="I170" s="136">
        <f t="shared" si="44"/>
        <v>0</v>
      </c>
      <c r="J170" s="136">
        <f t="shared" si="44"/>
        <v>0</v>
      </c>
      <c r="K170" s="136">
        <f t="shared" si="44"/>
        <v>0</v>
      </c>
      <c r="L170" s="136">
        <f t="shared" si="44"/>
        <v>0</v>
      </c>
      <c r="M170" s="136">
        <f t="shared" si="44"/>
        <v>0</v>
      </c>
      <c r="N170" s="136">
        <f t="shared" si="44"/>
        <v>0</v>
      </c>
      <c r="O170" s="136">
        <f t="shared" si="44"/>
        <v>0</v>
      </c>
      <c r="P170" s="136">
        <f t="shared" si="44"/>
        <v>0</v>
      </c>
      <c r="Q170" s="136">
        <f t="shared" si="44"/>
        <v>0</v>
      </c>
      <c r="R170" s="136">
        <f t="shared" si="39"/>
        <v>0</v>
      </c>
      <c r="S170" s="136">
        <f t="shared" si="39"/>
        <v>0</v>
      </c>
      <c r="T170" s="136">
        <f t="shared" si="39"/>
        <v>0</v>
      </c>
      <c r="U170" s="136">
        <f t="shared" si="39"/>
        <v>0</v>
      </c>
      <c r="V170" s="136">
        <f t="shared" si="39"/>
        <v>0</v>
      </c>
      <c r="W170" s="136">
        <f t="shared" si="39"/>
        <v>0</v>
      </c>
      <c r="X170" s="136">
        <f t="shared" si="43"/>
        <v>0</v>
      </c>
      <c r="Y170" s="136">
        <f t="shared" si="43"/>
        <v>0</v>
      </c>
      <c r="Z170" s="136">
        <f t="shared" si="43"/>
        <v>0</v>
      </c>
      <c r="AA170" s="136">
        <f t="shared" si="43"/>
        <v>0</v>
      </c>
      <c r="AB170" s="136">
        <f t="shared" si="43"/>
        <v>0</v>
      </c>
      <c r="AC170" s="136">
        <f t="shared" si="43"/>
        <v>0</v>
      </c>
      <c r="AD170" s="136">
        <f t="shared" si="43"/>
        <v>0</v>
      </c>
      <c r="AE170" s="136">
        <f t="shared" si="43"/>
        <v>0</v>
      </c>
      <c r="AF170" s="136">
        <f t="shared" si="43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44"/>
        <v>0.6</v>
      </c>
      <c r="D171" s="136">
        <f t="shared" si="44"/>
        <v>0.6</v>
      </c>
      <c r="E171" s="136">
        <f t="shared" si="44"/>
        <v>0.6</v>
      </c>
      <c r="F171" s="136">
        <f t="shared" si="44"/>
        <v>0.6</v>
      </c>
      <c r="G171" s="136">
        <f t="shared" si="44"/>
        <v>0.6</v>
      </c>
      <c r="H171" s="136">
        <f t="shared" si="44"/>
        <v>0.6</v>
      </c>
      <c r="I171" s="136">
        <f t="shared" si="44"/>
        <v>0.6</v>
      </c>
      <c r="J171" s="136">
        <f t="shared" si="44"/>
        <v>0.6</v>
      </c>
      <c r="K171" s="136">
        <f t="shared" si="44"/>
        <v>0.6</v>
      </c>
      <c r="L171" s="136">
        <f t="shared" si="44"/>
        <v>0.6</v>
      </c>
      <c r="M171" s="136">
        <f t="shared" si="44"/>
        <v>0.6</v>
      </c>
      <c r="N171" s="136">
        <f t="shared" si="44"/>
        <v>0.6</v>
      </c>
      <c r="O171" s="136">
        <f t="shared" si="44"/>
        <v>0.6</v>
      </c>
      <c r="P171" s="136">
        <f t="shared" si="44"/>
        <v>0.6</v>
      </c>
      <c r="Q171" s="136">
        <f t="shared" si="44"/>
        <v>0.6</v>
      </c>
      <c r="R171" s="136">
        <f t="shared" si="39"/>
        <v>0.6</v>
      </c>
      <c r="S171" s="136">
        <f t="shared" si="39"/>
        <v>0.6</v>
      </c>
      <c r="T171" s="136">
        <f t="shared" si="39"/>
        <v>0.6</v>
      </c>
      <c r="U171" s="136">
        <f t="shared" si="39"/>
        <v>0.6</v>
      </c>
      <c r="V171" s="136">
        <f t="shared" si="39"/>
        <v>0.6</v>
      </c>
      <c r="W171" s="136">
        <f t="shared" si="39"/>
        <v>0.6</v>
      </c>
      <c r="X171" s="136">
        <f t="shared" si="43"/>
        <v>0.6</v>
      </c>
      <c r="Y171" s="136">
        <f t="shared" si="43"/>
        <v>0.6</v>
      </c>
      <c r="Z171" s="136">
        <f t="shared" si="43"/>
        <v>0.6</v>
      </c>
      <c r="AA171" s="136">
        <f t="shared" si="43"/>
        <v>0.6</v>
      </c>
      <c r="AB171" s="136">
        <f t="shared" si="43"/>
        <v>0.6</v>
      </c>
      <c r="AC171" s="136">
        <f t="shared" si="43"/>
        <v>0.6</v>
      </c>
      <c r="AD171" s="136">
        <f t="shared" si="43"/>
        <v>0.6</v>
      </c>
      <c r="AE171" s="136">
        <f t="shared" si="43"/>
        <v>0.6</v>
      </c>
      <c r="AF171" s="136">
        <f t="shared" si="43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44"/>
        <v>0.6</v>
      </c>
      <c r="D172" s="136">
        <f t="shared" si="44"/>
        <v>0.6</v>
      </c>
      <c r="E172" s="136">
        <f t="shared" si="44"/>
        <v>0.6</v>
      </c>
      <c r="F172" s="136">
        <f t="shared" si="44"/>
        <v>0.6</v>
      </c>
      <c r="G172" s="136">
        <f t="shared" si="44"/>
        <v>0.6</v>
      </c>
      <c r="H172" s="136">
        <f t="shared" si="44"/>
        <v>0.6</v>
      </c>
      <c r="I172" s="136">
        <f t="shared" si="44"/>
        <v>0.6</v>
      </c>
      <c r="J172" s="136">
        <f t="shared" si="44"/>
        <v>0.6</v>
      </c>
      <c r="K172" s="136">
        <f t="shared" si="44"/>
        <v>0.6</v>
      </c>
      <c r="L172" s="136">
        <f t="shared" si="44"/>
        <v>0.6</v>
      </c>
      <c r="M172" s="136">
        <f t="shared" si="44"/>
        <v>0.6</v>
      </c>
      <c r="N172" s="136">
        <f t="shared" si="44"/>
        <v>0.6</v>
      </c>
      <c r="O172" s="136">
        <f t="shared" si="44"/>
        <v>0.6</v>
      </c>
      <c r="P172" s="136">
        <f t="shared" si="44"/>
        <v>0.6</v>
      </c>
      <c r="Q172" s="136">
        <f t="shared" si="44"/>
        <v>0.6</v>
      </c>
      <c r="R172" s="136">
        <f t="shared" si="39"/>
        <v>0.6</v>
      </c>
      <c r="S172" s="136">
        <f t="shared" si="39"/>
        <v>0.6</v>
      </c>
      <c r="T172" s="136">
        <f t="shared" si="39"/>
        <v>0.6</v>
      </c>
      <c r="U172" s="136">
        <f t="shared" si="39"/>
        <v>0.6</v>
      </c>
      <c r="V172" s="136">
        <f t="shared" si="39"/>
        <v>0.6</v>
      </c>
      <c r="W172" s="136">
        <f t="shared" si="39"/>
        <v>0.6</v>
      </c>
      <c r="X172" s="136">
        <f t="shared" si="43"/>
        <v>0.6</v>
      </c>
      <c r="Y172" s="136">
        <f t="shared" si="43"/>
        <v>0.6</v>
      </c>
      <c r="Z172" s="136">
        <f t="shared" si="43"/>
        <v>0.6</v>
      </c>
      <c r="AA172" s="136">
        <f t="shared" si="43"/>
        <v>0.6</v>
      </c>
      <c r="AB172" s="136">
        <f t="shared" si="43"/>
        <v>0.6</v>
      </c>
      <c r="AC172" s="136">
        <f t="shared" si="43"/>
        <v>0.6</v>
      </c>
      <c r="AD172" s="136">
        <f t="shared" si="43"/>
        <v>0.6</v>
      </c>
      <c r="AE172" s="136">
        <f t="shared" si="43"/>
        <v>0.6</v>
      </c>
      <c r="AF172" s="136">
        <f t="shared" si="43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44"/>
        <v>0.35</v>
      </c>
      <c r="D173" s="136">
        <f t="shared" si="44"/>
        <v>0.35</v>
      </c>
      <c r="E173" s="136">
        <f t="shared" si="44"/>
        <v>0.35</v>
      </c>
      <c r="F173" s="136">
        <f t="shared" si="44"/>
        <v>0.35</v>
      </c>
      <c r="G173" s="136">
        <f t="shared" si="44"/>
        <v>0.35</v>
      </c>
      <c r="H173" s="136">
        <f t="shared" si="44"/>
        <v>0.35</v>
      </c>
      <c r="I173" s="136">
        <f t="shared" si="44"/>
        <v>0.35</v>
      </c>
      <c r="J173" s="136">
        <f t="shared" si="44"/>
        <v>0.35</v>
      </c>
      <c r="K173" s="136">
        <f t="shared" si="44"/>
        <v>0.35</v>
      </c>
      <c r="L173" s="136">
        <f t="shared" si="44"/>
        <v>0.35</v>
      </c>
      <c r="M173" s="136">
        <f t="shared" si="44"/>
        <v>0.35</v>
      </c>
      <c r="N173" s="136">
        <f t="shared" si="44"/>
        <v>0.35</v>
      </c>
      <c r="O173" s="136">
        <f t="shared" si="44"/>
        <v>0.35</v>
      </c>
      <c r="P173" s="136">
        <f t="shared" si="44"/>
        <v>0.35</v>
      </c>
      <c r="Q173" s="136">
        <f t="shared" si="44"/>
        <v>0.35</v>
      </c>
      <c r="R173" s="136">
        <f t="shared" si="39"/>
        <v>0.35</v>
      </c>
      <c r="S173" s="136">
        <f t="shared" si="39"/>
        <v>0.35</v>
      </c>
      <c r="T173" s="136">
        <f t="shared" si="39"/>
        <v>0.35</v>
      </c>
      <c r="U173" s="136">
        <f t="shared" si="39"/>
        <v>0.35</v>
      </c>
      <c r="V173" s="136">
        <f t="shared" si="39"/>
        <v>0.35</v>
      </c>
      <c r="W173" s="136">
        <f t="shared" si="39"/>
        <v>0.35</v>
      </c>
      <c r="X173" s="136">
        <f t="shared" si="43"/>
        <v>0.35</v>
      </c>
      <c r="Y173" s="136">
        <f t="shared" si="43"/>
        <v>0.35</v>
      </c>
      <c r="Z173" s="136">
        <f t="shared" si="43"/>
        <v>0.35</v>
      </c>
      <c r="AA173" s="136">
        <f t="shared" si="43"/>
        <v>0.35</v>
      </c>
      <c r="AB173" s="136">
        <f t="shared" si="43"/>
        <v>0.35</v>
      </c>
      <c r="AC173" s="136">
        <f t="shared" si="43"/>
        <v>0.35</v>
      </c>
      <c r="AD173" s="136">
        <f t="shared" si="43"/>
        <v>0.35</v>
      </c>
      <c r="AE173" s="136">
        <f t="shared" si="43"/>
        <v>0.35</v>
      </c>
      <c r="AF173" s="136">
        <f t="shared" si="43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44"/>
        <v>0.28999999999999998</v>
      </c>
      <c r="D174" s="136">
        <f t="shared" si="44"/>
        <v>0.28999999999999998</v>
      </c>
      <c r="E174" s="136">
        <f t="shared" si="44"/>
        <v>0.28999999999999998</v>
      </c>
      <c r="F174" s="136">
        <f t="shared" si="44"/>
        <v>0.28999999999999998</v>
      </c>
      <c r="G174" s="136">
        <f t="shared" si="44"/>
        <v>0.28999999999999998</v>
      </c>
      <c r="H174" s="136">
        <f t="shared" si="44"/>
        <v>0.28999999999999998</v>
      </c>
      <c r="I174" s="136">
        <f t="shared" si="44"/>
        <v>0.28999999999999998</v>
      </c>
      <c r="J174" s="136">
        <f t="shared" si="44"/>
        <v>0.28999999999999998</v>
      </c>
      <c r="K174" s="136">
        <f t="shared" si="44"/>
        <v>0.28999999999999998</v>
      </c>
      <c r="L174" s="136">
        <f t="shared" si="44"/>
        <v>0.28999999999999998</v>
      </c>
      <c r="M174" s="136">
        <f t="shared" si="44"/>
        <v>0.28999999999999998</v>
      </c>
      <c r="N174" s="136">
        <f t="shared" si="44"/>
        <v>0.28999999999999998</v>
      </c>
      <c r="O174" s="136">
        <f t="shared" si="44"/>
        <v>0.28999999999999998</v>
      </c>
      <c r="P174" s="136">
        <f t="shared" si="44"/>
        <v>0.28999999999999998</v>
      </c>
      <c r="Q174" s="136">
        <f t="shared" si="44"/>
        <v>0.28999999999999998</v>
      </c>
      <c r="R174" s="136">
        <f t="shared" si="39"/>
        <v>0.28999999999999998</v>
      </c>
      <c r="S174" s="136">
        <f t="shared" si="39"/>
        <v>0.28999999999999998</v>
      </c>
      <c r="T174" s="136">
        <f t="shared" si="39"/>
        <v>0.28999999999999998</v>
      </c>
      <c r="U174" s="136">
        <f t="shared" si="39"/>
        <v>0.28999999999999998</v>
      </c>
      <c r="V174" s="136">
        <f t="shared" si="39"/>
        <v>0.28999999999999998</v>
      </c>
      <c r="W174" s="136">
        <f t="shared" si="39"/>
        <v>0.28999999999999998</v>
      </c>
      <c r="X174" s="136">
        <f t="shared" si="43"/>
        <v>0.28999999999999998</v>
      </c>
      <c r="Y174" s="136">
        <f t="shared" si="43"/>
        <v>0.28999999999999998</v>
      </c>
      <c r="Z174" s="136">
        <f t="shared" si="43"/>
        <v>0.28999999999999998</v>
      </c>
      <c r="AA174" s="136">
        <f t="shared" si="43"/>
        <v>0.28999999999999998</v>
      </c>
      <c r="AB174" s="136">
        <f t="shared" si="43"/>
        <v>0.28999999999999998</v>
      </c>
      <c r="AC174" s="136">
        <f t="shared" si="43"/>
        <v>0.28999999999999998</v>
      </c>
      <c r="AD174" s="136">
        <f t="shared" si="43"/>
        <v>0.28999999999999998</v>
      </c>
      <c r="AE174" s="136">
        <f t="shared" si="43"/>
        <v>0.28999999999999998</v>
      </c>
      <c r="AF174" s="136">
        <f t="shared" si="43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44"/>
        <v>0.06</v>
      </c>
      <c r="D175" s="136">
        <f t="shared" si="44"/>
        <v>0.06</v>
      </c>
      <c r="E175" s="136">
        <f t="shared" si="44"/>
        <v>0.06</v>
      </c>
      <c r="F175" s="136">
        <f t="shared" si="44"/>
        <v>0.06</v>
      </c>
      <c r="G175" s="136">
        <f t="shared" si="44"/>
        <v>0.06</v>
      </c>
      <c r="H175" s="136">
        <f t="shared" si="44"/>
        <v>0.06</v>
      </c>
      <c r="I175" s="136">
        <f t="shared" si="44"/>
        <v>0.06</v>
      </c>
      <c r="J175" s="136">
        <f t="shared" si="44"/>
        <v>0.06</v>
      </c>
      <c r="K175" s="136">
        <f t="shared" si="44"/>
        <v>0.06</v>
      </c>
      <c r="L175" s="136">
        <f t="shared" si="44"/>
        <v>0.06</v>
      </c>
      <c r="M175" s="136">
        <f t="shared" si="44"/>
        <v>0.06</v>
      </c>
      <c r="N175" s="136">
        <f t="shared" si="44"/>
        <v>0.06</v>
      </c>
      <c r="O175" s="136">
        <f t="shared" si="44"/>
        <v>0.06</v>
      </c>
      <c r="P175" s="136">
        <f t="shared" si="44"/>
        <v>0.06</v>
      </c>
      <c r="Q175" s="136">
        <f t="shared" si="44"/>
        <v>0.06</v>
      </c>
      <c r="R175" s="136">
        <f t="shared" si="39"/>
        <v>0.06</v>
      </c>
      <c r="S175" s="136">
        <f t="shared" si="39"/>
        <v>0.06</v>
      </c>
      <c r="T175" s="136">
        <f t="shared" si="39"/>
        <v>0.06</v>
      </c>
      <c r="U175" s="136">
        <f t="shared" si="39"/>
        <v>0.06</v>
      </c>
      <c r="V175" s="136">
        <f t="shared" si="39"/>
        <v>0.06</v>
      </c>
      <c r="W175" s="136">
        <f t="shared" si="39"/>
        <v>0.06</v>
      </c>
      <c r="X175" s="136">
        <f t="shared" si="43"/>
        <v>0.06</v>
      </c>
      <c r="Y175" s="136">
        <f t="shared" si="43"/>
        <v>0.06</v>
      </c>
      <c r="Z175" s="136">
        <f t="shared" si="43"/>
        <v>0.06</v>
      </c>
      <c r="AA175" s="136">
        <f t="shared" si="43"/>
        <v>0.06</v>
      </c>
      <c r="AB175" s="136">
        <f t="shared" si="43"/>
        <v>0.06</v>
      </c>
      <c r="AC175" s="136">
        <f t="shared" si="43"/>
        <v>0.06</v>
      </c>
      <c r="AD175" s="136">
        <f t="shared" si="43"/>
        <v>0.06</v>
      </c>
      <c r="AE175" s="136">
        <f t="shared" si="43"/>
        <v>0.06</v>
      </c>
      <c r="AF175" s="136">
        <f t="shared" si="43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44"/>
        <v>0.11</v>
      </c>
      <c r="D176" s="136">
        <f t="shared" si="44"/>
        <v>0.11</v>
      </c>
      <c r="E176" s="136">
        <f t="shared" si="44"/>
        <v>0.11</v>
      </c>
      <c r="F176" s="136">
        <f t="shared" si="44"/>
        <v>0.11</v>
      </c>
      <c r="G176" s="136">
        <f t="shared" si="44"/>
        <v>0.11</v>
      </c>
      <c r="H176" s="136">
        <f t="shared" si="44"/>
        <v>0.11</v>
      </c>
      <c r="I176" s="136">
        <f t="shared" si="44"/>
        <v>0.11</v>
      </c>
      <c r="J176" s="136">
        <f t="shared" si="44"/>
        <v>0.11</v>
      </c>
      <c r="K176" s="136">
        <f t="shared" si="44"/>
        <v>0.11</v>
      </c>
      <c r="L176" s="136">
        <f t="shared" si="44"/>
        <v>0.11</v>
      </c>
      <c r="M176" s="136">
        <f t="shared" si="44"/>
        <v>0.11</v>
      </c>
      <c r="N176" s="136">
        <f t="shared" si="44"/>
        <v>0.11</v>
      </c>
      <c r="O176" s="136">
        <f t="shared" si="44"/>
        <v>0.11</v>
      </c>
      <c r="P176" s="136">
        <f t="shared" si="44"/>
        <v>0.11</v>
      </c>
      <c r="Q176" s="136">
        <f t="shared" si="44"/>
        <v>0.11</v>
      </c>
      <c r="R176" s="136">
        <f t="shared" si="39"/>
        <v>0.11</v>
      </c>
      <c r="S176" s="136">
        <f t="shared" si="39"/>
        <v>0.11</v>
      </c>
      <c r="T176" s="136">
        <f t="shared" si="39"/>
        <v>0.11</v>
      </c>
      <c r="U176" s="136">
        <f t="shared" si="39"/>
        <v>0.11</v>
      </c>
      <c r="V176" s="136">
        <f t="shared" si="39"/>
        <v>0.11</v>
      </c>
      <c r="W176" s="136">
        <f t="shared" si="39"/>
        <v>0.11</v>
      </c>
      <c r="X176" s="136">
        <f t="shared" si="43"/>
        <v>0.11</v>
      </c>
      <c r="Y176" s="136">
        <f t="shared" si="43"/>
        <v>0.11</v>
      </c>
      <c r="Z176" s="136">
        <f t="shared" si="43"/>
        <v>0.11</v>
      </c>
      <c r="AA176" s="136">
        <f t="shared" si="43"/>
        <v>0.11</v>
      </c>
      <c r="AB176" s="136">
        <f t="shared" si="43"/>
        <v>0.11</v>
      </c>
      <c r="AC176" s="136">
        <f t="shared" si="43"/>
        <v>0.11</v>
      </c>
      <c r="AD176" s="136">
        <f t="shared" si="43"/>
        <v>0.11</v>
      </c>
      <c r="AE176" s="136">
        <f t="shared" si="43"/>
        <v>0.11</v>
      </c>
      <c r="AF176" s="136">
        <f t="shared" si="43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44"/>
        <v>0.1</v>
      </c>
      <c r="D177" s="136">
        <f t="shared" si="44"/>
        <v>0.1</v>
      </c>
      <c r="E177" s="136">
        <f t="shared" si="44"/>
        <v>0.1</v>
      </c>
      <c r="F177" s="136">
        <f t="shared" si="44"/>
        <v>0.1</v>
      </c>
      <c r="G177" s="136">
        <f t="shared" si="44"/>
        <v>0.1</v>
      </c>
      <c r="H177" s="136">
        <f t="shared" si="44"/>
        <v>0.1</v>
      </c>
      <c r="I177" s="136">
        <f t="shared" si="44"/>
        <v>0.1</v>
      </c>
      <c r="J177" s="136">
        <f t="shared" si="44"/>
        <v>0.1</v>
      </c>
      <c r="K177" s="136">
        <f t="shared" si="44"/>
        <v>0.1</v>
      </c>
      <c r="L177" s="136">
        <f t="shared" si="44"/>
        <v>0.1</v>
      </c>
      <c r="M177" s="136">
        <f t="shared" si="44"/>
        <v>0.1</v>
      </c>
      <c r="N177" s="136">
        <f t="shared" si="44"/>
        <v>0.1</v>
      </c>
      <c r="O177" s="136">
        <f t="shared" si="44"/>
        <v>0.1</v>
      </c>
      <c r="P177" s="136">
        <f t="shared" si="44"/>
        <v>0.1</v>
      </c>
      <c r="Q177" s="136">
        <f t="shared" si="44"/>
        <v>0.1</v>
      </c>
      <c r="R177" s="136">
        <f t="shared" si="39"/>
        <v>0.1</v>
      </c>
      <c r="S177" s="136">
        <f t="shared" si="39"/>
        <v>0.1</v>
      </c>
      <c r="T177" s="136">
        <f t="shared" si="39"/>
        <v>0.1</v>
      </c>
      <c r="U177" s="136">
        <f t="shared" si="39"/>
        <v>0.1</v>
      </c>
      <c r="V177" s="136">
        <f t="shared" si="39"/>
        <v>0.1</v>
      </c>
      <c r="W177" s="136">
        <f t="shared" si="39"/>
        <v>0.1</v>
      </c>
      <c r="X177" s="136">
        <f t="shared" si="43"/>
        <v>0.1</v>
      </c>
      <c r="Y177" s="136">
        <f t="shared" si="43"/>
        <v>0.1</v>
      </c>
      <c r="Z177" s="136">
        <f t="shared" si="43"/>
        <v>0.1</v>
      </c>
      <c r="AA177" s="136">
        <f t="shared" si="43"/>
        <v>0.1</v>
      </c>
      <c r="AB177" s="136">
        <f t="shared" si="43"/>
        <v>0.1</v>
      </c>
      <c r="AC177" s="136">
        <f t="shared" si="43"/>
        <v>0.1</v>
      </c>
      <c r="AD177" s="136">
        <f t="shared" si="43"/>
        <v>0.1</v>
      </c>
      <c r="AE177" s="136">
        <f t="shared" si="43"/>
        <v>0.1</v>
      </c>
      <c r="AF177" s="136">
        <f t="shared" si="43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44"/>
        <v>0.09</v>
      </c>
      <c r="D178" s="136">
        <f t="shared" si="44"/>
        <v>0.09</v>
      </c>
      <c r="E178" s="136">
        <f t="shared" si="44"/>
        <v>0.09</v>
      </c>
      <c r="F178" s="136">
        <f t="shared" si="44"/>
        <v>0.09</v>
      </c>
      <c r="G178" s="136">
        <f t="shared" si="44"/>
        <v>0.09</v>
      </c>
      <c r="H178" s="136">
        <f t="shared" si="44"/>
        <v>0.09</v>
      </c>
      <c r="I178" s="136">
        <f t="shared" si="44"/>
        <v>0.09</v>
      </c>
      <c r="J178" s="136">
        <f t="shared" si="44"/>
        <v>0.09</v>
      </c>
      <c r="K178" s="136">
        <f t="shared" si="44"/>
        <v>0.09</v>
      </c>
      <c r="L178" s="136">
        <f t="shared" si="44"/>
        <v>0.09</v>
      </c>
      <c r="M178" s="136">
        <f t="shared" si="44"/>
        <v>0.09</v>
      </c>
      <c r="N178" s="136">
        <f t="shared" si="44"/>
        <v>0.09</v>
      </c>
      <c r="O178" s="136">
        <f t="shared" si="44"/>
        <v>0.09</v>
      </c>
      <c r="P178" s="136">
        <f t="shared" si="44"/>
        <v>0.09</v>
      </c>
      <c r="Q178" s="136">
        <f t="shared" si="44"/>
        <v>0.09</v>
      </c>
      <c r="R178" s="136">
        <f t="shared" si="39"/>
        <v>0.09</v>
      </c>
      <c r="S178" s="136">
        <f t="shared" si="39"/>
        <v>0.09</v>
      </c>
      <c r="T178" s="136">
        <f t="shared" si="39"/>
        <v>0.09</v>
      </c>
      <c r="U178" s="136">
        <f t="shared" si="39"/>
        <v>0.09</v>
      </c>
      <c r="V178" s="136">
        <f t="shared" si="39"/>
        <v>0.09</v>
      </c>
      <c r="W178" s="136">
        <f t="shared" si="39"/>
        <v>0.09</v>
      </c>
      <c r="X178" s="136">
        <f t="shared" si="43"/>
        <v>0.09</v>
      </c>
      <c r="Y178" s="136">
        <f t="shared" si="43"/>
        <v>0.09</v>
      </c>
      <c r="Z178" s="136">
        <f t="shared" si="43"/>
        <v>0.09</v>
      </c>
      <c r="AA178" s="136">
        <f t="shared" si="43"/>
        <v>0.09</v>
      </c>
      <c r="AB178" s="136">
        <f t="shared" si="43"/>
        <v>0.09</v>
      </c>
      <c r="AC178" s="136">
        <f t="shared" si="43"/>
        <v>0.09</v>
      </c>
      <c r="AD178" s="136">
        <f t="shared" si="43"/>
        <v>0.09</v>
      </c>
      <c r="AE178" s="136">
        <f t="shared" si="43"/>
        <v>0.09</v>
      </c>
      <c r="AF178" s="136">
        <f t="shared" si="43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44"/>
        <v>0.04</v>
      </c>
      <c r="D179" s="136">
        <f t="shared" si="44"/>
        <v>0.04</v>
      </c>
      <c r="E179" s="136">
        <f t="shared" si="44"/>
        <v>0.04</v>
      </c>
      <c r="F179" s="136">
        <f t="shared" si="44"/>
        <v>0.04</v>
      </c>
      <c r="G179" s="136">
        <f t="shared" si="44"/>
        <v>0.04</v>
      </c>
      <c r="H179" s="136">
        <f t="shared" si="44"/>
        <v>0.04</v>
      </c>
      <c r="I179" s="136">
        <f t="shared" si="44"/>
        <v>0.04</v>
      </c>
      <c r="J179" s="136">
        <f t="shared" si="44"/>
        <v>0.04</v>
      </c>
      <c r="K179" s="136">
        <f t="shared" si="44"/>
        <v>0.04</v>
      </c>
      <c r="L179" s="136">
        <f t="shared" si="44"/>
        <v>0.04</v>
      </c>
      <c r="M179" s="136">
        <f t="shared" si="44"/>
        <v>0.04</v>
      </c>
      <c r="N179" s="136">
        <f t="shared" si="44"/>
        <v>0.04</v>
      </c>
      <c r="O179" s="136">
        <f t="shared" si="44"/>
        <v>0.04</v>
      </c>
      <c r="P179" s="136">
        <f t="shared" si="44"/>
        <v>0.04</v>
      </c>
      <c r="Q179" s="136">
        <f t="shared" si="44"/>
        <v>0.04</v>
      </c>
      <c r="R179" s="136">
        <f t="shared" si="39"/>
        <v>0.04</v>
      </c>
      <c r="S179" s="136">
        <f t="shared" si="39"/>
        <v>0.04</v>
      </c>
      <c r="T179" s="136">
        <f t="shared" si="39"/>
        <v>0.04</v>
      </c>
      <c r="U179" s="136">
        <f t="shared" si="39"/>
        <v>0.04</v>
      </c>
      <c r="V179" s="136">
        <f t="shared" si="39"/>
        <v>0.04</v>
      </c>
      <c r="W179" s="136">
        <f t="shared" si="39"/>
        <v>0.04</v>
      </c>
      <c r="X179" s="136">
        <f t="shared" si="43"/>
        <v>0.04</v>
      </c>
      <c r="Y179" s="136">
        <f t="shared" si="43"/>
        <v>0.04</v>
      </c>
      <c r="Z179" s="136">
        <f t="shared" si="43"/>
        <v>0.04</v>
      </c>
      <c r="AA179" s="136">
        <f t="shared" si="43"/>
        <v>0.04</v>
      </c>
      <c r="AB179" s="136">
        <f t="shared" si="43"/>
        <v>0.04</v>
      </c>
      <c r="AC179" s="136">
        <f t="shared" si="43"/>
        <v>0.04</v>
      </c>
      <c r="AD179" s="136">
        <f t="shared" si="43"/>
        <v>0.04</v>
      </c>
      <c r="AE179" s="136">
        <f t="shared" si="43"/>
        <v>0.04</v>
      </c>
      <c r="AF179" s="136">
        <f t="shared" si="43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44"/>
        <v>2.3E-2</v>
      </c>
      <c r="E180" s="136">
        <f t="shared" si="44"/>
        <v>2.3E-2</v>
      </c>
      <c r="F180" s="136">
        <f t="shared" si="44"/>
        <v>2.3E-2</v>
      </c>
      <c r="G180" s="136">
        <f t="shared" si="44"/>
        <v>2.3E-2</v>
      </c>
      <c r="H180" s="136">
        <f t="shared" si="44"/>
        <v>2.3E-2</v>
      </c>
      <c r="I180" s="136">
        <f t="shared" si="44"/>
        <v>2.3E-2</v>
      </c>
      <c r="J180" s="136">
        <f t="shared" si="44"/>
        <v>2.3E-2</v>
      </c>
      <c r="K180" s="136">
        <f t="shared" si="44"/>
        <v>2.3E-2</v>
      </c>
      <c r="L180" s="136">
        <f t="shared" si="44"/>
        <v>2.3E-2</v>
      </c>
      <c r="M180" s="136">
        <f t="shared" si="44"/>
        <v>2.3E-2</v>
      </c>
      <c r="N180" s="136">
        <f t="shared" si="44"/>
        <v>2.3E-2</v>
      </c>
      <c r="O180" s="136">
        <f t="shared" si="44"/>
        <v>2.3E-2</v>
      </c>
      <c r="P180" s="136">
        <f t="shared" si="44"/>
        <v>2.3E-2</v>
      </c>
      <c r="Q180" s="136">
        <f t="shared" si="44"/>
        <v>2.3E-2</v>
      </c>
      <c r="R180" s="136">
        <f t="shared" si="39"/>
        <v>2.3E-2</v>
      </c>
      <c r="S180" s="136">
        <f t="shared" si="39"/>
        <v>2.3E-2</v>
      </c>
      <c r="T180" s="136">
        <f t="shared" si="39"/>
        <v>2.3E-2</v>
      </c>
      <c r="U180" s="136">
        <f t="shared" si="39"/>
        <v>2.3E-2</v>
      </c>
      <c r="V180" s="136">
        <f t="shared" si="39"/>
        <v>2.3E-2</v>
      </c>
      <c r="W180" s="136">
        <f t="shared" si="39"/>
        <v>2.3E-2</v>
      </c>
      <c r="X180" s="136">
        <f t="shared" si="43"/>
        <v>2.3E-2</v>
      </c>
      <c r="Y180" s="136">
        <f t="shared" si="43"/>
        <v>2.3E-2</v>
      </c>
      <c r="Z180" s="136">
        <f t="shared" si="43"/>
        <v>2.3E-2</v>
      </c>
      <c r="AA180" s="136">
        <f t="shared" si="43"/>
        <v>2.3E-2</v>
      </c>
      <c r="AB180" s="136">
        <f t="shared" si="43"/>
        <v>2.3E-2</v>
      </c>
      <c r="AC180" s="136">
        <f t="shared" si="43"/>
        <v>2.3E-2</v>
      </c>
      <c r="AD180" s="136">
        <f t="shared" si="43"/>
        <v>2.3E-2</v>
      </c>
      <c r="AE180" s="136">
        <f t="shared" si="43"/>
        <v>2.3E-2</v>
      </c>
      <c r="AF180" s="136">
        <f t="shared" si="43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G181" si="45">SUM(C95:C180)</f>
        <v>195.60600000000002</v>
      </c>
      <c r="D181" s="141">
        <f t="shared" si="45"/>
        <v>195.60600000000002</v>
      </c>
      <c r="E181" s="141">
        <f t="shared" si="45"/>
        <v>195.60600000000002</v>
      </c>
      <c r="F181" s="141">
        <f t="shared" si="45"/>
        <v>195.60600000000002</v>
      </c>
      <c r="G181" s="141">
        <f t="shared" si="45"/>
        <v>195.60600000000002</v>
      </c>
      <c r="H181" s="141">
        <f t="shared" si="45"/>
        <v>195.60600000000002</v>
      </c>
      <c r="I181" s="141">
        <f t="shared" si="45"/>
        <v>193.00600000000006</v>
      </c>
      <c r="J181" s="141">
        <f t="shared" si="45"/>
        <v>193.00600000000006</v>
      </c>
      <c r="K181" s="141">
        <f t="shared" si="45"/>
        <v>193.00600000000006</v>
      </c>
      <c r="L181" s="141">
        <f t="shared" si="45"/>
        <v>193.00600000000006</v>
      </c>
      <c r="M181" s="141">
        <f t="shared" si="45"/>
        <v>193.00600000000006</v>
      </c>
      <c r="N181" s="141">
        <f t="shared" si="45"/>
        <v>193.00600000000006</v>
      </c>
      <c r="O181" s="141">
        <f t="shared" si="45"/>
        <v>193.00600000000006</v>
      </c>
      <c r="P181" s="141">
        <f t="shared" si="45"/>
        <v>193.00600000000006</v>
      </c>
      <c r="Q181" s="141">
        <f t="shared" si="45"/>
        <v>193.00600000000006</v>
      </c>
      <c r="R181" s="141">
        <f t="shared" si="45"/>
        <v>193.00600000000006</v>
      </c>
      <c r="S181" s="141">
        <f t="shared" si="45"/>
        <v>193.00600000000006</v>
      </c>
      <c r="T181" s="141">
        <f t="shared" si="45"/>
        <v>193.00600000000006</v>
      </c>
      <c r="U181" s="141">
        <f t="shared" si="45"/>
        <v>193.00600000000006</v>
      </c>
      <c r="V181" s="141">
        <f t="shared" si="45"/>
        <v>193.00600000000006</v>
      </c>
      <c r="W181" s="141">
        <f t="shared" si="45"/>
        <v>193.00600000000006</v>
      </c>
      <c r="X181" s="141">
        <f t="shared" si="45"/>
        <v>193.00600000000006</v>
      </c>
      <c r="Y181" s="141">
        <f t="shared" si="45"/>
        <v>193.00600000000006</v>
      </c>
      <c r="Z181" s="141">
        <f t="shared" si="45"/>
        <v>193.00600000000006</v>
      </c>
      <c r="AA181" s="141">
        <f t="shared" si="45"/>
        <v>193.00600000000006</v>
      </c>
      <c r="AB181" s="141">
        <f t="shared" si="45"/>
        <v>193.00600000000006</v>
      </c>
      <c r="AC181" s="141">
        <f t="shared" si="45"/>
        <v>193.00600000000006</v>
      </c>
      <c r="AD181" s="141">
        <f t="shared" si="45"/>
        <v>193.00600000000006</v>
      </c>
      <c r="AE181" s="141">
        <f t="shared" si="45"/>
        <v>193.00600000000006</v>
      </c>
      <c r="AF181" s="141">
        <f t="shared" si="45"/>
        <v>193.00600000000006</v>
      </c>
      <c r="AG181" s="142">
        <f t="shared" si="45"/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46">B183</f>
        <v>0.3</v>
      </c>
      <c r="D183" s="143">
        <f t="shared" si="46"/>
        <v>0.3</v>
      </c>
      <c r="E183" s="143">
        <f t="shared" si="46"/>
        <v>0.3</v>
      </c>
      <c r="F183" s="143">
        <f t="shared" si="46"/>
        <v>0.3</v>
      </c>
      <c r="G183" s="143">
        <f t="shared" si="46"/>
        <v>0.3</v>
      </c>
      <c r="H183" s="143">
        <f t="shared" si="46"/>
        <v>0.3</v>
      </c>
      <c r="I183" s="143">
        <f t="shared" si="46"/>
        <v>0.3</v>
      </c>
      <c r="J183" s="143">
        <f t="shared" si="46"/>
        <v>0.3</v>
      </c>
      <c r="K183" s="143">
        <f t="shared" si="46"/>
        <v>0.3</v>
      </c>
      <c r="L183" s="143">
        <f t="shared" si="46"/>
        <v>0.3</v>
      </c>
      <c r="M183" s="143">
        <f t="shared" si="46"/>
        <v>0.3</v>
      </c>
      <c r="N183" s="143">
        <f t="shared" si="46"/>
        <v>0.3</v>
      </c>
      <c r="O183" s="143">
        <f t="shared" si="46"/>
        <v>0.3</v>
      </c>
      <c r="P183" s="143">
        <f t="shared" si="46"/>
        <v>0.3</v>
      </c>
      <c r="Q183" s="143">
        <f t="shared" si="46"/>
        <v>0.3</v>
      </c>
      <c r="R183" s="143">
        <f t="shared" si="46"/>
        <v>0.3</v>
      </c>
      <c r="S183" s="143">
        <f t="shared" ref="S183:AF188" si="47">R183</f>
        <v>0.3</v>
      </c>
      <c r="T183" s="143">
        <f t="shared" si="47"/>
        <v>0.3</v>
      </c>
      <c r="U183" s="143">
        <f t="shared" si="47"/>
        <v>0.3</v>
      </c>
      <c r="V183" s="143">
        <f t="shared" si="47"/>
        <v>0.3</v>
      </c>
      <c r="W183" s="143">
        <f t="shared" si="47"/>
        <v>0.3</v>
      </c>
      <c r="X183" s="143">
        <f t="shared" si="47"/>
        <v>0.3</v>
      </c>
      <c r="Y183" s="143">
        <f t="shared" si="47"/>
        <v>0.3</v>
      </c>
      <c r="Z183" s="143">
        <f t="shared" si="47"/>
        <v>0.3</v>
      </c>
      <c r="AA183" s="143">
        <f t="shared" si="47"/>
        <v>0.3</v>
      </c>
      <c r="AB183" s="143">
        <f t="shared" si="47"/>
        <v>0.3</v>
      </c>
      <c r="AC183" s="143">
        <f t="shared" si="47"/>
        <v>0.3</v>
      </c>
      <c r="AD183" s="143">
        <f t="shared" si="47"/>
        <v>0.3</v>
      </c>
      <c r="AE183" s="143">
        <f t="shared" si="47"/>
        <v>0.3</v>
      </c>
      <c r="AF183" s="143">
        <f t="shared" si="47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46"/>
        <v>0.4</v>
      </c>
      <c r="D184" s="136">
        <f t="shared" si="46"/>
        <v>0.4</v>
      </c>
      <c r="E184" s="136">
        <f t="shared" si="46"/>
        <v>0.4</v>
      </c>
      <c r="F184" s="136">
        <f t="shared" si="46"/>
        <v>0.4</v>
      </c>
      <c r="G184" s="136">
        <f t="shared" si="46"/>
        <v>0.4</v>
      </c>
      <c r="H184" s="136">
        <f t="shared" si="46"/>
        <v>0.4</v>
      </c>
      <c r="I184" s="136">
        <f t="shared" si="46"/>
        <v>0.4</v>
      </c>
      <c r="J184" s="136">
        <f t="shared" si="46"/>
        <v>0.4</v>
      </c>
      <c r="K184" s="136">
        <f t="shared" si="46"/>
        <v>0.4</v>
      </c>
      <c r="L184" s="136">
        <f t="shared" si="46"/>
        <v>0.4</v>
      </c>
      <c r="M184" s="136">
        <f t="shared" si="46"/>
        <v>0.4</v>
      </c>
      <c r="N184" s="136">
        <f t="shared" si="46"/>
        <v>0.4</v>
      </c>
      <c r="O184" s="136">
        <f t="shared" si="46"/>
        <v>0.4</v>
      </c>
      <c r="P184" s="136">
        <f t="shared" si="46"/>
        <v>0.4</v>
      </c>
      <c r="Q184" s="136">
        <f t="shared" si="46"/>
        <v>0.4</v>
      </c>
      <c r="R184" s="136">
        <f t="shared" si="46"/>
        <v>0.4</v>
      </c>
      <c r="S184" s="136">
        <f t="shared" si="47"/>
        <v>0.4</v>
      </c>
      <c r="T184" s="136">
        <f t="shared" si="47"/>
        <v>0.4</v>
      </c>
      <c r="U184" s="136">
        <f t="shared" si="47"/>
        <v>0.4</v>
      </c>
      <c r="V184" s="136">
        <f>U184</f>
        <v>0.4</v>
      </c>
      <c r="W184" s="136">
        <f>V184</f>
        <v>0.4</v>
      </c>
      <c r="X184" s="136">
        <f t="shared" si="47"/>
        <v>0.4</v>
      </c>
      <c r="Y184" s="136">
        <f t="shared" si="47"/>
        <v>0.4</v>
      </c>
      <c r="Z184" s="136">
        <f t="shared" si="47"/>
        <v>0.4</v>
      </c>
      <c r="AA184" s="136">
        <f t="shared" si="47"/>
        <v>0.4</v>
      </c>
      <c r="AB184" s="136">
        <f t="shared" si="47"/>
        <v>0.4</v>
      </c>
      <c r="AC184" s="136">
        <f t="shared" si="47"/>
        <v>0.4</v>
      </c>
      <c r="AD184" s="136">
        <f t="shared" si="47"/>
        <v>0.4</v>
      </c>
      <c r="AE184" s="136">
        <f t="shared" si="47"/>
        <v>0.4</v>
      </c>
      <c r="AF184" s="136">
        <f t="shared" si="47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46"/>
        <v>1.5</v>
      </c>
      <c r="D185" s="136">
        <f t="shared" si="46"/>
        <v>1.5</v>
      </c>
      <c r="E185" s="136">
        <f t="shared" si="46"/>
        <v>1.5</v>
      </c>
      <c r="F185" s="136">
        <f t="shared" si="46"/>
        <v>1.5</v>
      </c>
      <c r="G185" s="136">
        <f t="shared" si="46"/>
        <v>1.5</v>
      </c>
      <c r="H185" s="136">
        <f t="shared" si="46"/>
        <v>1.5</v>
      </c>
      <c r="I185" s="136">
        <f t="shared" si="46"/>
        <v>1.5</v>
      </c>
      <c r="J185" s="136">
        <f t="shared" si="46"/>
        <v>1.5</v>
      </c>
      <c r="K185" s="136">
        <f t="shared" si="46"/>
        <v>1.5</v>
      </c>
      <c r="L185" s="136">
        <f t="shared" si="46"/>
        <v>1.5</v>
      </c>
      <c r="M185" s="136">
        <f t="shared" si="46"/>
        <v>1.5</v>
      </c>
      <c r="N185" s="136">
        <f t="shared" si="46"/>
        <v>1.5</v>
      </c>
      <c r="O185" s="136">
        <f t="shared" si="46"/>
        <v>1.5</v>
      </c>
      <c r="P185" s="136">
        <f t="shared" si="46"/>
        <v>1.5</v>
      </c>
      <c r="Q185" s="136">
        <f t="shared" si="46"/>
        <v>1.5</v>
      </c>
      <c r="R185" s="136">
        <f t="shared" si="46"/>
        <v>1.5</v>
      </c>
      <c r="S185" s="136">
        <f t="shared" si="47"/>
        <v>1.5</v>
      </c>
      <c r="T185" s="136">
        <f t="shared" si="47"/>
        <v>1.5</v>
      </c>
      <c r="U185" s="136">
        <f t="shared" si="47"/>
        <v>1.5</v>
      </c>
      <c r="V185" s="136">
        <f t="shared" si="47"/>
        <v>1.5</v>
      </c>
      <c r="W185" s="136">
        <f t="shared" si="47"/>
        <v>1.5</v>
      </c>
      <c r="X185" s="136">
        <f t="shared" si="47"/>
        <v>1.5</v>
      </c>
      <c r="Y185" s="136">
        <f t="shared" si="47"/>
        <v>1.5</v>
      </c>
      <c r="Z185" s="136">
        <f t="shared" si="47"/>
        <v>1.5</v>
      </c>
      <c r="AA185" s="136">
        <f t="shared" si="47"/>
        <v>1.5</v>
      </c>
      <c r="AB185" s="136">
        <f t="shared" si="47"/>
        <v>1.5</v>
      </c>
      <c r="AC185" s="136">
        <f t="shared" si="47"/>
        <v>1.5</v>
      </c>
      <c r="AD185" s="136">
        <f t="shared" si="47"/>
        <v>1.5</v>
      </c>
      <c r="AE185" s="136">
        <f t="shared" si="47"/>
        <v>1.5</v>
      </c>
      <c r="AF185" s="136">
        <f t="shared" si="47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46"/>
        <v>0.3</v>
      </c>
      <c r="D186" s="136">
        <f t="shared" si="46"/>
        <v>0.3</v>
      </c>
      <c r="E186" s="136">
        <f t="shared" si="46"/>
        <v>0.3</v>
      </c>
      <c r="F186" s="136">
        <f t="shared" si="46"/>
        <v>0.3</v>
      </c>
      <c r="G186" s="136">
        <f t="shared" si="46"/>
        <v>0.3</v>
      </c>
      <c r="H186" s="136">
        <f t="shared" si="46"/>
        <v>0.3</v>
      </c>
      <c r="I186" s="136">
        <f t="shared" si="46"/>
        <v>0.3</v>
      </c>
      <c r="J186" s="136">
        <f t="shared" si="46"/>
        <v>0.3</v>
      </c>
      <c r="K186" s="136">
        <f t="shared" si="46"/>
        <v>0.3</v>
      </c>
      <c r="L186" s="136">
        <f t="shared" si="46"/>
        <v>0.3</v>
      </c>
      <c r="M186" s="136">
        <f t="shared" si="46"/>
        <v>0.3</v>
      </c>
      <c r="N186" s="136">
        <f t="shared" si="46"/>
        <v>0.3</v>
      </c>
      <c r="O186" s="136">
        <f t="shared" si="46"/>
        <v>0.3</v>
      </c>
      <c r="P186" s="136">
        <f t="shared" si="46"/>
        <v>0.3</v>
      </c>
      <c r="Q186" s="136">
        <f t="shared" si="46"/>
        <v>0.3</v>
      </c>
      <c r="R186" s="136">
        <f t="shared" si="46"/>
        <v>0.3</v>
      </c>
      <c r="S186" s="136">
        <f t="shared" si="47"/>
        <v>0.3</v>
      </c>
      <c r="T186" s="136">
        <f t="shared" si="47"/>
        <v>0.3</v>
      </c>
      <c r="U186" s="136">
        <f t="shared" si="47"/>
        <v>0.3</v>
      </c>
      <c r="V186" s="136">
        <f t="shared" si="47"/>
        <v>0.3</v>
      </c>
      <c r="W186" s="136">
        <f t="shared" si="47"/>
        <v>0.3</v>
      </c>
      <c r="X186" s="136">
        <f t="shared" si="47"/>
        <v>0.3</v>
      </c>
      <c r="Y186" s="136">
        <f t="shared" si="47"/>
        <v>0.3</v>
      </c>
      <c r="Z186" s="136">
        <f t="shared" si="47"/>
        <v>0.3</v>
      </c>
      <c r="AA186" s="136">
        <f t="shared" si="47"/>
        <v>0.3</v>
      </c>
      <c r="AB186" s="136">
        <f t="shared" si="47"/>
        <v>0.3</v>
      </c>
      <c r="AC186" s="136">
        <f t="shared" si="47"/>
        <v>0.3</v>
      </c>
      <c r="AD186" s="136">
        <f t="shared" si="47"/>
        <v>0.3</v>
      </c>
      <c r="AE186" s="136">
        <f t="shared" si="47"/>
        <v>0.3</v>
      </c>
      <c r="AF186" s="136">
        <f t="shared" si="47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46"/>
        <v>0.4</v>
      </c>
      <c r="D187" s="136">
        <f t="shared" si="46"/>
        <v>0.4</v>
      </c>
      <c r="E187" s="136">
        <f t="shared" si="46"/>
        <v>0.4</v>
      </c>
      <c r="F187" s="136">
        <f t="shared" si="46"/>
        <v>0.4</v>
      </c>
      <c r="G187" s="136">
        <f t="shared" si="46"/>
        <v>0.4</v>
      </c>
      <c r="H187" s="136">
        <f t="shared" si="46"/>
        <v>0.4</v>
      </c>
      <c r="I187" s="136">
        <f t="shared" si="46"/>
        <v>0.4</v>
      </c>
      <c r="J187" s="136">
        <f t="shared" si="46"/>
        <v>0.4</v>
      </c>
      <c r="K187" s="136">
        <f t="shared" si="46"/>
        <v>0.4</v>
      </c>
      <c r="L187" s="136">
        <f t="shared" si="46"/>
        <v>0.4</v>
      </c>
      <c r="M187" s="136">
        <f t="shared" si="46"/>
        <v>0.4</v>
      </c>
      <c r="N187" s="136">
        <f t="shared" si="46"/>
        <v>0.4</v>
      </c>
      <c r="O187" s="136">
        <f t="shared" si="46"/>
        <v>0.4</v>
      </c>
      <c r="P187" s="136">
        <f t="shared" si="46"/>
        <v>0.4</v>
      </c>
      <c r="Q187" s="136">
        <f t="shared" si="46"/>
        <v>0.4</v>
      </c>
      <c r="R187" s="136">
        <f t="shared" si="46"/>
        <v>0.4</v>
      </c>
      <c r="S187" s="136">
        <f t="shared" si="47"/>
        <v>0.4</v>
      </c>
      <c r="T187" s="136">
        <f t="shared" si="47"/>
        <v>0.4</v>
      </c>
      <c r="U187" s="136">
        <f t="shared" si="47"/>
        <v>0.4</v>
      </c>
      <c r="V187" s="136">
        <f t="shared" si="47"/>
        <v>0.4</v>
      </c>
      <c r="W187" s="136">
        <f t="shared" si="47"/>
        <v>0.4</v>
      </c>
      <c r="X187" s="136">
        <f t="shared" si="47"/>
        <v>0.4</v>
      </c>
      <c r="Y187" s="136">
        <f t="shared" si="47"/>
        <v>0.4</v>
      </c>
      <c r="Z187" s="136">
        <f t="shared" si="47"/>
        <v>0.4</v>
      </c>
      <c r="AA187" s="136">
        <f t="shared" si="47"/>
        <v>0.4</v>
      </c>
      <c r="AB187" s="136">
        <f t="shared" si="47"/>
        <v>0.4</v>
      </c>
      <c r="AC187" s="136">
        <f t="shared" si="47"/>
        <v>0.4</v>
      </c>
      <c r="AD187" s="136">
        <f t="shared" si="47"/>
        <v>0.4</v>
      </c>
      <c r="AE187" s="136">
        <f t="shared" si="47"/>
        <v>0.4</v>
      </c>
      <c r="AF187" s="136">
        <f t="shared" si="47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46"/>
        <v>0.64</v>
      </c>
      <c r="D188" s="146">
        <f t="shared" si="46"/>
        <v>0.64</v>
      </c>
      <c r="E188" s="146">
        <f t="shared" si="46"/>
        <v>0.64</v>
      </c>
      <c r="F188" s="146">
        <f t="shared" si="46"/>
        <v>0.64</v>
      </c>
      <c r="G188" s="146">
        <f t="shared" si="46"/>
        <v>0.64</v>
      </c>
      <c r="H188" s="146">
        <f t="shared" si="46"/>
        <v>0.64</v>
      </c>
      <c r="I188" s="146">
        <f t="shared" si="46"/>
        <v>0.64</v>
      </c>
      <c r="J188" s="146">
        <f t="shared" si="46"/>
        <v>0.64</v>
      </c>
      <c r="K188" s="146">
        <f t="shared" si="46"/>
        <v>0.64</v>
      </c>
      <c r="L188" s="146">
        <f t="shared" si="46"/>
        <v>0.64</v>
      </c>
      <c r="M188" s="146">
        <f t="shared" si="46"/>
        <v>0.64</v>
      </c>
      <c r="N188" s="146">
        <f t="shared" si="46"/>
        <v>0.64</v>
      </c>
      <c r="O188" s="146">
        <f t="shared" si="46"/>
        <v>0.64</v>
      </c>
      <c r="P188" s="146">
        <f t="shared" si="46"/>
        <v>0.64</v>
      </c>
      <c r="Q188" s="146">
        <f t="shared" si="46"/>
        <v>0.64</v>
      </c>
      <c r="R188" s="146">
        <f t="shared" si="46"/>
        <v>0.64</v>
      </c>
      <c r="S188" s="146">
        <f t="shared" si="47"/>
        <v>0.64</v>
      </c>
      <c r="T188" s="146">
        <f t="shared" si="47"/>
        <v>0.64</v>
      </c>
      <c r="U188" s="146">
        <f t="shared" si="47"/>
        <v>0.64</v>
      </c>
      <c r="V188" s="146">
        <f t="shared" si="47"/>
        <v>0.64</v>
      </c>
      <c r="W188" s="146">
        <f t="shared" si="47"/>
        <v>0.64</v>
      </c>
      <c r="X188" s="146">
        <f t="shared" si="47"/>
        <v>0.64</v>
      </c>
      <c r="Y188" s="146">
        <f t="shared" si="47"/>
        <v>0.64</v>
      </c>
      <c r="Z188" s="146">
        <f t="shared" si="47"/>
        <v>0.64</v>
      </c>
      <c r="AA188" s="146">
        <f t="shared" si="47"/>
        <v>0.64</v>
      </c>
      <c r="AB188" s="146">
        <f t="shared" si="47"/>
        <v>0.64</v>
      </c>
      <c r="AC188" s="146">
        <f t="shared" si="47"/>
        <v>0.64</v>
      </c>
      <c r="AD188" s="146">
        <f t="shared" si="47"/>
        <v>0.64</v>
      </c>
      <c r="AE188" s="146">
        <f t="shared" si="47"/>
        <v>0.64</v>
      </c>
      <c r="AF188" s="146">
        <f t="shared" si="47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48">SUM(C183:C188)</f>
        <v>3.54</v>
      </c>
      <c r="D189" s="149">
        <f t="shared" si="48"/>
        <v>3.54</v>
      </c>
      <c r="E189" s="149">
        <f t="shared" si="48"/>
        <v>3.54</v>
      </c>
      <c r="F189" s="149">
        <f t="shared" si="48"/>
        <v>3.54</v>
      </c>
      <c r="G189" s="149">
        <f t="shared" si="48"/>
        <v>3.54</v>
      </c>
      <c r="H189" s="149">
        <f t="shared" si="48"/>
        <v>3.54</v>
      </c>
      <c r="I189" s="149">
        <f t="shared" si="48"/>
        <v>3.54</v>
      </c>
      <c r="J189" s="149">
        <f t="shared" si="48"/>
        <v>3.54</v>
      </c>
      <c r="K189" s="149">
        <f t="shared" si="48"/>
        <v>3.54</v>
      </c>
      <c r="L189" s="149">
        <f>SUM(L183:L188)</f>
        <v>3.54</v>
      </c>
      <c r="M189" s="149">
        <f t="shared" ref="M189:R189" si="49">SUM(M183:M188)</f>
        <v>3.54</v>
      </c>
      <c r="N189" s="149">
        <f t="shared" si="49"/>
        <v>3.54</v>
      </c>
      <c r="O189" s="149">
        <f t="shared" si="49"/>
        <v>3.54</v>
      </c>
      <c r="P189" s="149">
        <f t="shared" si="49"/>
        <v>3.54</v>
      </c>
      <c r="Q189" s="149">
        <f t="shared" si="49"/>
        <v>3.54</v>
      </c>
      <c r="R189" s="149">
        <f t="shared" si="49"/>
        <v>3.54</v>
      </c>
      <c r="S189" s="149">
        <f>SUM(S183:S188)</f>
        <v>3.54</v>
      </c>
      <c r="T189" s="149">
        <f t="shared" ref="T189:AG189" si="50">SUM(T183:T188)</f>
        <v>3.54</v>
      </c>
      <c r="U189" s="149">
        <f t="shared" si="50"/>
        <v>3.54</v>
      </c>
      <c r="V189" s="149">
        <f t="shared" si="50"/>
        <v>3.54</v>
      </c>
      <c r="W189" s="149">
        <f t="shared" si="50"/>
        <v>3.54</v>
      </c>
      <c r="X189" s="149">
        <f t="shared" si="50"/>
        <v>3.54</v>
      </c>
      <c r="Y189" s="149">
        <f t="shared" si="50"/>
        <v>3.54</v>
      </c>
      <c r="Z189" s="149">
        <f t="shared" si="50"/>
        <v>3.54</v>
      </c>
      <c r="AA189" s="149">
        <f t="shared" si="50"/>
        <v>3.54</v>
      </c>
      <c r="AB189" s="149">
        <f t="shared" si="50"/>
        <v>3.54</v>
      </c>
      <c r="AC189" s="149">
        <f t="shared" si="50"/>
        <v>3.54</v>
      </c>
      <c r="AD189" s="149">
        <f t="shared" si="50"/>
        <v>3.54</v>
      </c>
      <c r="AE189" s="149">
        <f t="shared" si="50"/>
        <v>3.54</v>
      </c>
      <c r="AF189" s="149">
        <f t="shared" si="50"/>
        <v>3.54</v>
      </c>
      <c r="AG189" s="150">
        <f t="shared" si="50"/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1163.6390000000001</v>
      </c>
      <c r="C198" s="164">
        <f>INDEX(F9:M9,1,MATCH(MAX(F71:M71),F71:M71,0))</f>
        <v>0.33333333333333331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31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31)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31)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51">B71</f>
        <v>1194.94</v>
      </c>
      <c r="U203" s="173">
        <f t="shared" si="51"/>
        <v>1189.94</v>
      </c>
      <c r="V203" s="173">
        <f t="shared" si="51"/>
        <v>1160.24</v>
      </c>
      <c r="W203" s="173">
        <f t="shared" si="51"/>
        <v>1145.24</v>
      </c>
      <c r="X203" s="173">
        <f t="shared" si="51"/>
        <v>1140.04</v>
      </c>
      <c r="Y203" s="173">
        <f t="shared" si="51"/>
        <v>1092.7399999999998</v>
      </c>
      <c r="Z203" s="173">
        <f t="shared" si="51"/>
        <v>1084.6399999999999</v>
      </c>
      <c r="AA203" s="173">
        <f t="shared" si="51"/>
        <v>1076.54</v>
      </c>
      <c r="AB203" s="173">
        <f t="shared" si="51"/>
        <v>1105.1399999999999</v>
      </c>
      <c r="AC203" s="173">
        <f t="shared" si="51"/>
        <v>1105.74</v>
      </c>
      <c r="AD203" s="173">
        <f t="shared" si="51"/>
        <v>1163.6390000000001</v>
      </c>
      <c r="AE203" s="173">
        <f t="shared" si="51"/>
        <v>1138.3400000000001</v>
      </c>
      <c r="AF203" s="173">
        <f t="shared" si="51"/>
        <v>1210.24</v>
      </c>
      <c r="AG203" s="173">
        <f t="shared" si="51"/>
        <v>1251.25</v>
      </c>
      <c r="AH203" s="173">
        <f t="shared" si="51"/>
        <v>1266.04</v>
      </c>
      <c r="AI203" s="173">
        <f t="shared" si="51"/>
        <v>1259.77</v>
      </c>
      <c r="AJ203" s="173">
        <f t="shared" si="51"/>
        <v>1281.5</v>
      </c>
      <c r="AK203" s="173">
        <f t="shared" si="51"/>
        <v>1209.44</v>
      </c>
      <c r="AL203" s="173">
        <f t="shared" si="51"/>
        <v>1191.94</v>
      </c>
      <c r="AM203" s="173">
        <f t="shared" si="51"/>
        <v>1087.2400000000002</v>
      </c>
      <c r="AN203" s="173">
        <f t="shared" si="51"/>
        <v>1114.8400000000001</v>
      </c>
      <c r="AO203" s="173">
        <f t="shared" si="51"/>
        <v>1116.44</v>
      </c>
      <c r="AP203" s="173">
        <f t="shared" si="51"/>
        <v>1164.05</v>
      </c>
      <c r="AQ203" s="173">
        <f t="shared" si="51"/>
        <v>1190.6500000000001</v>
      </c>
      <c r="AR203" s="173">
        <f t="shared" si="51"/>
        <v>1297.44</v>
      </c>
      <c r="AS203" s="173">
        <f t="shared" si="51"/>
        <v>1386.74</v>
      </c>
      <c r="AT203" s="173">
        <f t="shared" si="51"/>
        <v>1350.54</v>
      </c>
      <c r="AU203" s="173">
        <f t="shared" si="51"/>
        <v>1350.8000000000002</v>
      </c>
      <c r="AV203" s="173">
        <f t="shared" si="51"/>
        <v>1293.6399999999999</v>
      </c>
      <c r="AW203" s="173">
        <f t="shared" si="51"/>
        <v>1221.8399999999999</v>
      </c>
      <c r="AX203" s="173">
        <f t="shared" si="51"/>
        <v>1203.1400000000001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52">B188</f>
        <v>0.64</v>
      </c>
      <c r="C224" s="176">
        <f t="shared" si="52"/>
        <v>0.64</v>
      </c>
      <c r="D224" s="176">
        <f t="shared" si="52"/>
        <v>0.64</v>
      </c>
      <c r="E224" s="176">
        <f t="shared" si="52"/>
        <v>0.64</v>
      </c>
      <c r="F224" s="176">
        <f t="shared" si="52"/>
        <v>0.64</v>
      </c>
      <c r="G224" s="176">
        <f t="shared" si="52"/>
        <v>0.64</v>
      </c>
      <c r="H224" s="176">
        <f t="shared" si="52"/>
        <v>0.64</v>
      </c>
      <c r="I224" s="176">
        <f t="shared" si="52"/>
        <v>0.64</v>
      </c>
      <c r="J224" s="176">
        <f t="shared" si="52"/>
        <v>0.64</v>
      </c>
      <c r="K224" s="176">
        <f t="shared" si="52"/>
        <v>0.64</v>
      </c>
      <c r="L224" s="176">
        <f t="shared" si="52"/>
        <v>0.64</v>
      </c>
      <c r="M224" s="176">
        <f t="shared" si="52"/>
        <v>0.64</v>
      </c>
      <c r="N224" s="176">
        <f t="shared" si="52"/>
        <v>0.64</v>
      </c>
      <c r="O224" s="176">
        <f t="shared" si="52"/>
        <v>0.64</v>
      </c>
      <c r="P224" s="176">
        <f t="shared" si="52"/>
        <v>0.64</v>
      </c>
      <c r="Q224" s="176">
        <f t="shared" si="52"/>
        <v>0.64</v>
      </c>
      <c r="R224" s="176">
        <f t="shared" si="52"/>
        <v>0.64</v>
      </c>
      <c r="S224" s="176">
        <f t="shared" si="52"/>
        <v>0.64</v>
      </c>
      <c r="T224" s="176">
        <f t="shared" si="52"/>
        <v>0.64</v>
      </c>
      <c r="U224" s="176">
        <f t="shared" si="52"/>
        <v>0.64</v>
      </c>
      <c r="V224" s="176">
        <f t="shared" si="52"/>
        <v>0.64</v>
      </c>
      <c r="W224" s="176">
        <f t="shared" si="52"/>
        <v>0.64</v>
      </c>
      <c r="X224" s="176">
        <f t="shared" si="52"/>
        <v>0.64</v>
      </c>
      <c r="Y224" s="176">
        <f t="shared" si="52"/>
        <v>0.64</v>
      </c>
      <c r="Z224" s="176">
        <f t="shared" si="52"/>
        <v>0.64</v>
      </c>
      <c r="AA224" s="176">
        <f t="shared" si="52"/>
        <v>0.64</v>
      </c>
      <c r="AB224" s="176">
        <f t="shared" si="52"/>
        <v>0.64</v>
      </c>
      <c r="AC224" s="176">
        <f t="shared" si="52"/>
        <v>0.64</v>
      </c>
      <c r="AD224" s="176">
        <f t="shared" si="52"/>
        <v>0.64</v>
      </c>
      <c r="AE224" s="176">
        <f t="shared" si="52"/>
        <v>0.64</v>
      </c>
      <c r="AF224" s="176">
        <f t="shared" si="52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53">IF(C192&lt;100,"",C192-520)</f>
        <v/>
      </c>
      <c r="D225" s="120" t="str">
        <f t="shared" si="53"/>
        <v/>
      </c>
      <c r="E225" s="120" t="str">
        <f t="shared" si="53"/>
        <v/>
      </c>
      <c r="F225" s="120" t="str">
        <f t="shared" si="53"/>
        <v/>
      </c>
      <c r="G225" s="120" t="str">
        <f t="shared" si="53"/>
        <v/>
      </c>
      <c r="H225" s="120" t="str">
        <f t="shared" si="53"/>
        <v/>
      </c>
      <c r="I225" s="120" t="str">
        <f t="shared" si="53"/>
        <v/>
      </c>
      <c r="J225" s="120" t="str">
        <f t="shared" si="53"/>
        <v/>
      </c>
      <c r="K225" s="120" t="str">
        <f t="shared" si="53"/>
        <v/>
      </c>
      <c r="L225" s="120" t="str">
        <f t="shared" si="53"/>
        <v/>
      </c>
      <c r="M225" s="120" t="str">
        <f t="shared" si="53"/>
        <v/>
      </c>
      <c r="N225" s="120" t="str">
        <f t="shared" si="53"/>
        <v/>
      </c>
      <c r="O225" s="120" t="str">
        <f t="shared" si="53"/>
        <v/>
      </c>
      <c r="P225" s="120" t="str">
        <f t="shared" si="53"/>
        <v/>
      </c>
      <c r="Q225" s="120" t="str">
        <f t="shared" si="53"/>
        <v/>
      </c>
      <c r="R225" s="120" t="str">
        <f t="shared" si="53"/>
        <v/>
      </c>
      <c r="S225" s="120" t="str">
        <f t="shared" si="53"/>
        <v/>
      </c>
      <c r="T225" s="120" t="str">
        <f t="shared" si="53"/>
        <v/>
      </c>
      <c r="U225" s="120" t="str">
        <f t="shared" si="53"/>
        <v/>
      </c>
      <c r="V225" s="120" t="str">
        <f t="shared" si="53"/>
        <v/>
      </c>
      <c r="W225" s="120" t="str">
        <f t="shared" si="53"/>
        <v/>
      </c>
      <c r="X225" s="120" t="str">
        <f t="shared" si="53"/>
        <v/>
      </c>
      <c r="Y225" s="120" t="str">
        <f t="shared" si="53"/>
        <v/>
      </c>
      <c r="Z225" s="120" t="str">
        <f t="shared" si="53"/>
        <v/>
      </c>
      <c r="AA225" s="120" t="str">
        <f t="shared" si="53"/>
        <v/>
      </c>
      <c r="AB225" s="120" t="str">
        <f t="shared" si="53"/>
        <v/>
      </c>
      <c r="AC225" s="120" t="str">
        <f t="shared" si="53"/>
        <v/>
      </c>
      <c r="AD225" s="120" t="str">
        <f t="shared" si="53"/>
        <v/>
      </c>
      <c r="AE225" s="120" t="str">
        <f t="shared" si="53"/>
        <v/>
      </c>
      <c r="AF225" s="120" t="str">
        <f t="shared" si="53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54">IF(B193&lt;100,"",B193-620)</f>
        <v/>
      </c>
      <c r="C226" s="120" t="str">
        <f t="shared" si="54"/>
        <v/>
      </c>
      <c r="D226" s="120" t="str">
        <f t="shared" si="54"/>
        <v/>
      </c>
      <c r="E226" s="120" t="str">
        <f t="shared" si="54"/>
        <v/>
      </c>
      <c r="F226" s="120" t="str">
        <f t="shared" si="54"/>
        <v/>
      </c>
      <c r="G226" s="120" t="str">
        <f t="shared" si="54"/>
        <v/>
      </c>
      <c r="H226" s="120" t="str">
        <f t="shared" si="54"/>
        <v/>
      </c>
      <c r="I226" s="120" t="str">
        <f t="shared" si="54"/>
        <v/>
      </c>
      <c r="J226" s="120" t="str">
        <f t="shared" si="54"/>
        <v/>
      </c>
      <c r="K226" s="120" t="str">
        <f t="shared" si="54"/>
        <v/>
      </c>
      <c r="L226" s="120" t="str">
        <f t="shared" si="54"/>
        <v/>
      </c>
      <c r="M226" s="120" t="str">
        <f t="shared" si="54"/>
        <v/>
      </c>
      <c r="N226" s="120" t="str">
        <f t="shared" si="54"/>
        <v/>
      </c>
      <c r="O226" s="120" t="str">
        <f t="shared" si="54"/>
        <v/>
      </c>
      <c r="P226" s="120" t="str">
        <f t="shared" si="54"/>
        <v/>
      </c>
      <c r="Q226" s="120" t="str">
        <f t="shared" si="54"/>
        <v/>
      </c>
      <c r="R226" s="120" t="str">
        <f t="shared" si="54"/>
        <v/>
      </c>
      <c r="S226" s="120" t="str">
        <f t="shared" si="54"/>
        <v/>
      </c>
      <c r="T226" s="120" t="str">
        <f t="shared" si="54"/>
        <v/>
      </c>
      <c r="U226" s="120" t="str">
        <f t="shared" si="54"/>
        <v/>
      </c>
      <c r="V226" s="120" t="str">
        <f t="shared" si="54"/>
        <v/>
      </c>
      <c r="W226" s="120" t="str">
        <f t="shared" si="54"/>
        <v/>
      </c>
      <c r="X226" s="120" t="str">
        <f t="shared" si="54"/>
        <v/>
      </c>
      <c r="Y226" s="120" t="str">
        <f t="shared" si="54"/>
        <v/>
      </c>
      <c r="Z226" s="120" t="str">
        <f t="shared" si="54"/>
        <v/>
      </c>
      <c r="AA226" s="120" t="str">
        <f t="shared" si="54"/>
        <v/>
      </c>
      <c r="AB226" s="120" t="str">
        <f t="shared" si="54"/>
        <v/>
      </c>
      <c r="AC226" s="120" t="str">
        <f t="shared" si="54"/>
        <v/>
      </c>
      <c r="AD226" s="120" t="str">
        <f t="shared" si="54"/>
        <v/>
      </c>
      <c r="AE226" s="120" t="str">
        <f t="shared" si="54"/>
        <v/>
      </c>
      <c r="AF226" s="120" t="str">
        <f t="shared" si="54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55">IF(B194&lt;100,"",B194-330)</f>
        <v/>
      </c>
      <c r="C227" s="120" t="str">
        <f t="shared" si="55"/>
        <v/>
      </c>
      <c r="D227" s="120" t="str">
        <f t="shared" si="55"/>
        <v/>
      </c>
      <c r="E227" s="120" t="str">
        <f t="shared" si="55"/>
        <v/>
      </c>
      <c r="F227" s="120" t="str">
        <f t="shared" si="55"/>
        <v/>
      </c>
      <c r="G227" s="120" t="str">
        <f t="shared" si="55"/>
        <v/>
      </c>
      <c r="H227" s="120" t="str">
        <f t="shared" si="55"/>
        <v/>
      </c>
      <c r="I227" s="120" t="str">
        <f t="shared" si="55"/>
        <v/>
      </c>
      <c r="J227" s="120" t="str">
        <f t="shared" si="55"/>
        <v/>
      </c>
      <c r="K227" s="120" t="str">
        <f t="shared" si="55"/>
        <v/>
      </c>
      <c r="L227" s="120" t="str">
        <f t="shared" si="55"/>
        <v/>
      </c>
      <c r="M227" s="120" t="str">
        <f t="shared" si="55"/>
        <v/>
      </c>
      <c r="N227" s="120" t="str">
        <f t="shared" si="55"/>
        <v/>
      </c>
      <c r="O227" s="120" t="str">
        <f t="shared" si="55"/>
        <v/>
      </c>
      <c r="P227" s="120" t="str">
        <f t="shared" si="55"/>
        <v/>
      </c>
      <c r="Q227" s="120" t="str">
        <f t="shared" si="55"/>
        <v/>
      </c>
      <c r="R227" s="120" t="str">
        <f t="shared" si="55"/>
        <v/>
      </c>
      <c r="S227" s="120" t="str">
        <f t="shared" si="55"/>
        <v/>
      </c>
      <c r="T227" s="120" t="str">
        <f t="shared" si="55"/>
        <v/>
      </c>
      <c r="U227" s="120" t="str">
        <f t="shared" si="55"/>
        <v/>
      </c>
      <c r="V227" s="120" t="str">
        <f t="shared" si="55"/>
        <v/>
      </c>
      <c r="W227" s="120" t="str">
        <f t="shared" si="55"/>
        <v/>
      </c>
      <c r="X227" s="120" t="str">
        <f t="shared" si="55"/>
        <v/>
      </c>
      <c r="Y227" s="120" t="str">
        <f t="shared" si="55"/>
        <v/>
      </c>
      <c r="Z227" s="120" t="str">
        <f t="shared" si="55"/>
        <v/>
      </c>
      <c r="AA227" s="120" t="str">
        <f t="shared" si="55"/>
        <v/>
      </c>
      <c r="AB227" s="120" t="str">
        <f t="shared" si="55"/>
        <v/>
      </c>
      <c r="AC227" s="120" t="str">
        <f t="shared" si="55"/>
        <v/>
      </c>
      <c r="AD227" s="120" t="str">
        <f t="shared" si="55"/>
        <v/>
      </c>
      <c r="AE227" s="120" t="str">
        <f t="shared" si="55"/>
        <v/>
      </c>
      <c r="AF227" s="120" t="str">
        <f t="shared" si="55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56">IF(C195&lt;100,"",C195-1500)</f>
        <v/>
      </c>
      <c r="D228" s="120" t="str">
        <f t="shared" si="56"/>
        <v/>
      </c>
      <c r="E228" s="120" t="str">
        <f t="shared" si="56"/>
        <v/>
      </c>
      <c r="F228" s="120" t="str">
        <f t="shared" si="56"/>
        <v/>
      </c>
      <c r="G228" s="120" t="str">
        <f t="shared" si="56"/>
        <v/>
      </c>
      <c r="H228" s="120" t="str">
        <f t="shared" si="56"/>
        <v/>
      </c>
      <c r="I228" s="120" t="str">
        <f t="shared" si="56"/>
        <v/>
      </c>
      <c r="J228" s="120" t="str">
        <f t="shared" si="56"/>
        <v/>
      </c>
      <c r="K228" s="120" t="str">
        <f t="shared" si="56"/>
        <v/>
      </c>
      <c r="L228" s="120" t="str">
        <f t="shared" si="56"/>
        <v/>
      </c>
      <c r="M228" s="120" t="str">
        <f t="shared" si="56"/>
        <v/>
      </c>
      <c r="N228" s="120" t="str">
        <f t="shared" si="56"/>
        <v/>
      </c>
      <c r="O228" s="120" t="str">
        <f t="shared" si="56"/>
        <v/>
      </c>
      <c r="P228" s="120" t="str">
        <f t="shared" si="56"/>
        <v/>
      </c>
      <c r="Q228" s="120" t="str">
        <f t="shared" si="56"/>
        <v/>
      </c>
      <c r="R228" s="120" t="str">
        <f t="shared" si="56"/>
        <v/>
      </c>
      <c r="S228" s="120" t="str">
        <f t="shared" si="56"/>
        <v/>
      </c>
      <c r="T228" s="120" t="str">
        <f t="shared" si="56"/>
        <v/>
      </c>
      <c r="U228" s="120" t="str">
        <f t="shared" si="56"/>
        <v/>
      </c>
      <c r="V228" s="120" t="str">
        <f t="shared" si="56"/>
        <v/>
      </c>
      <c r="W228" s="120" t="str">
        <f t="shared" si="56"/>
        <v/>
      </c>
      <c r="X228" s="120" t="str">
        <f t="shared" si="56"/>
        <v/>
      </c>
      <c r="Y228" s="120" t="str">
        <f t="shared" si="56"/>
        <v/>
      </c>
      <c r="Z228" s="120" t="str">
        <f t="shared" si="56"/>
        <v/>
      </c>
      <c r="AA228" s="120" t="str">
        <f t="shared" si="56"/>
        <v/>
      </c>
      <c r="AB228" s="120" t="str">
        <f t="shared" si="56"/>
        <v/>
      </c>
      <c r="AC228" s="120" t="str">
        <f t="shared" si="56"/>
        <v/>
      </c>
      <c r="AD228" s="120" t="str">
        <f t="shared" si="56"/>
        <v/>
      </c>
      <c r="AE228" s="120" t="str">
        <f t="shared" si="56"/>
        <v/>
      </c>
      <c r="AF228" s="120" t="str">
        <f t="shared" si="56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10 AL16:AL17 AL21:AL30 AL19 AL12:AL14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56" priority="253">
      <formula>S$9&gt;=20/24</formula>
    </cfRule>
    <cfRule type="expression" dxfId="555" priority="254">
      <formula>AND(S$9&gt;=14/24,S$9&lt;20/24)</formula>
    </cfRule>
    <cfRule type="expression" dxfId="554" priority="255">
      <formula>AND(S$9&gt;=8/24,S$9&lt;14/24)</formula>
    </cfRule>
    <cfRule type="expression" dxfId="553" priority="256">
      <formula>S$9&lt;8/24</formula>
    </cfRule>
  </conditionalFormatting>
  <conditionalFormatting sqref="B8:AF10 AA76:AF76 C76:Q76 L37:Z38 L36:Q36 C53:AF53 C77:AF77 C183:AF189 M42 N40:Q42 L34:Q34 M43:Q45 L39:Q39 V40:W41 S39:W39 AA54:AF57 C65:AF75 M59:M64 L55:M58 C54:K58 N42:N45 N36:N39 S55:T56 O36:R45 N55:R64 C78:R85 V37:V39 S12:Z12 W37:Z41 L50:AF52 S79:AC85 AA78:AF85">
    <cfRule type="expression" dxfId="552" priority="249">
      <formula>B$9&gt;=20/24</formula>
    </cfRule>
    <cfRule type="expression" dxfId="551" priority="250">
      <formula>AND(B$9&gt;=14/24,B$9&lt;20/24)</formula>
    </cfRule>
    <cfRule type="expression" dxfId="550" priority="251">
      <formula>AND(B$9&gt;=8/24,B$9&lt;14/24)</formula>
    </cfRule>
    <cfRule type="expression" dxfId="549" priority="252">
      <formula>B$9&lt;8/24</formula>
    </cfRule>
  </conditionalFormatting>
  <conditionalFormatting sqref="B181:AF181">
    <cfRule type="expression" dxfId="548" priority="245">
      <formula>B$9&gt;=20/24</formula>
    </cfRule>
    <cfRule type="expression" dxfId="547" priority="246">
      <formula>AND(B$9&gt;=14/24,B$9&lt;20/24)</formula>
    </cfRule>
    <cfRule type="expression" dxfId="546" priority="247">
      <formula>AND(B$9&gt;=8/24,B$9&lt;14/24)</formula>
    </cfRule>
    <cfRule type="expression" dxfId="545" priority="248">
      <formula>B$9&lt;8/24</formula>
    </cfRule>
  </conditionalFormatting>
  <conditionalFormatting sqref="AL4:AL6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544" priority="240">
      <formula>L$9&gt;=20/24</formula>
    </cfRule>
    <cfRule type="expression" dxfId="543" priority="241">
      <formula>AND(L$9&gt;=14/24,L$9&lt;20/24)</formula>
    </cfRule>
    <cfRule type="expression" dxfId="542" priority="242">
      <formula>AND(L$9&gt;=8/24,L$9&lt;14/24)</formula>
    </cfRule>
    <cfRule type="expression" dxfId="541" priority="243">
      <formula>L$9&lt;8/24</formula>
    </cfRule>
  </conditionalFormatting>
  <conditionalFormatting sqref="L40:R41">
    <cfRule type="expression" dxfId="540" priority="236">
      <formula>L$9&gt;=20/24</formula>
    </cfRule>
    <cfRule type="expression" dxfId="539" priority="237">
      <formula>AND(L$9&gt;=14/24,L$9&lt;20/24)</formula>
    </cfRule>
    <cfRule type="expression" dxfId="538" priority="238">
      <formula>AND(L$9&gt;=8/24,L$9&lt;14/24)</formula>
    </cfRule>
    <cfRule type="expression" dxfId="537" priority="239">
      <formula>L$9&lt;8/24</formula>
    </cfRule>
  </conditionalFormatting>
  <conditionalFormatting sqref="U14:Z14">
    <cfRule type="expression" dxfId="536" priority="232">
      <formula>U$9&gt;=20/24</formula>
    </cfRule>
    <cfRule type="expression" dxfId="535" priority="233">
      <formula>AND(U$9&gt;=14/24,U$9&lt;20/24)</formula>
    </cfRule>
    <cfRule type="expression" dxfId="534" priority="234">
      <formula>AND(U$9&gt;=8/24,U$9&lt;14/24)</formula>
    </cfRule>
    <cfRule type="expression" dxfId="533" priority="235">
      <formula>U$9&lt;8/24</formula>
    </cfRule>
  </conditionalFormatting>
  <conditionalFormatting sqref="R36:Z36">
    <cfRule type="expression" dxfId="532" priority="228">
      <formula>R$9&gt;=20/24</formula>
    </cfRule>
    <cfRule type="expression" dxfId="531" priority="229">
      <formula>AND(R$9&gt;=14/24,R$9&lt;20/24)</formula>
    </cfRule>
    <cfRule type="expression" dxfId="530" priority="230">
      <formula>AND(R$9&gt;=8/24,R$9&lt;14/24)</formula>
    </cfRule>
    <cfRule type="expression" dxfId="529" priority="231">
      <formula>R$9&lt;8/24</formula>
    </cfRule>
  </conditionalFormatting>
  <conditionalFormatting sqref="S54:Z54">
    <cfRule type="expression" dxfId="528" priority="224">
      <formula>S$9&gt;=20/24</formula>
    </cfRule>
    <cfRule type="expression" dxfId="527" priority="225">
      <formula>AND(S$9&gt;=14/24,S$9&lt;20/24)</formula>
    </cfRule>
    <cfRule type="expression" dxfId="526" priority="226">
      <formula>AND(S$9&gt;=8/24,S$9&lt;14/24)</formula>
    </cfRule>
    <cfRule type="expression" dxfId="525" priority="227">
      <formula>S$9&lt;8/24</formula>
    </cfRule>
  </conditionalFormatting>
  <conditionalFormatting sqref="R76:Z76">
    <cfRule type="expression" dxfId="524" priority="220">
      <formula>R$9&gt;=20/24</formula>
    </cfRule>
    <cfRule type="expression" dxfId="523" priority="221">
      <formula>AND(R$9&gt;=14/24,R$9&lt;20/24)</formula>
    </cfRule>
    <cfRule type="expression" dxfId="522" priority="222">
      <formula>AND(R$9&gt;=8/24,R$9&lt;14/24)</formula>
    </cfRule>
    <cfRule type="expression" dxfId="521" priority="223">
      <formula>R$9&lt;8/24</formula>
    </cfRule>
  </conditionalFormatting>
  <conditionalFormatting sqref="S78:Z78">
    <cfRule type="expression" dxfId="520" priority="216">
      <formula>S$9&gt;=20/24</formula>
    </cfRule>
    <cfRule type="expression" dxfId="519" priority="217">
      <formula>AND(S$9&gt;=14/24,S$9&lt;20/24)</formula>
    </cfRule>
    <cfRule type="expression" dxfId="518" priority="218">
      <formula>AND(S$9&gt;=8/24,S$9&lt;14/24)</formula>
    </cfRule>
    <cfRule type="expression" dxfId="517" priority="219">
      <formula>S$9&lt;8/24</formula>
    </cfRule>
  </conditionalFormatting>
  <conditionalFormatting sqref="S29:T30 S26:T26">
    <cfRule type="expression" dxfId="516" priority="212">
      <formula>S$9&gt;=20/24</formula>
    </cfRule>
    <cfRule type="expression" dxfId="515" priority="213">
      <formula>AND(S$9&gt;=14/24,S$9&lt;20/24)</formula>
    </cfRule>
    <cfRule type="expression" dxfId="514" priority="214">
      <formula>AND(S$9&gt;=8/24,S$9&lt;14/24)</formula>
    </cfRule>
    <cfRule type="expression" dxfId="513" priority="215">
      <formula>S$9&lt;8/24</formula>
    </cfRule>
  </conditionalFormatting>
  <conditionalFormatting sqref="L46:R46">
    <cfRule type="expression" dxfId="512" priority="208">
      <formula>L$9&gt;=20/24</formula>
    </cfRule>
    <cfRule type="expression" dxfId="511" priority="209">
      <formula>AND(L$9&gt;=14/24,L$9&lt;20/24)</formula>
    </cfRule>
    <cfRule type="expression" dxfId="510" priority="210">
      <formula>AND(L$9&gt;=8/24,L$9&lt;14/24)</formula>
    </cfRule>
    <cfRule type="expression" dxfId="509" priority="211">
      <formula>L$9&lt;8/24</formula>
    </cfRule>
  </conditionalFormatting>
  <conditionalFormatting sqref="L47:R47">
    <cfRule type="expression" dxfId="508" priority="204">
      <formula>L$9&gt;=20/24</formula>
    </cfRule>
    <cfRule type="expression" dxfId="507" priority="205">
      <formula>AND(L$9&gt;=14/24,L$9&lt;20/24)</formula>
    </cfRule>
    <cfRule type="expression" dxfId="506" priority="206">
      <formula>AND(L$9&gt;=8/24,L$9&lt;14/24)</formula>
    </cfRule>
    <cfRule type="expression" dxfId="505" priority="207">
      <formula>L$9&lt;8/24</formula>
    </cfRule>
  </conditionalFormatting>
  <conditionalFormatting sqref="L42:L45">
    <cfRule type="expression" dxfId="504" priority="200">
      <formula>L$9&gt;=20/24</formula>
    </cfRule>
    <cfRule type="expression" dxfId="503" priority="201">
      <formula>AND(L$9&gt;=14/24,L$9&lt;20/24)</formula>
    </cfRule>
    <cfRule type="expression" dxfId="502" priority="202">
      <formula>AND(L$9&gt;=8/24,L$9&lt;14/24)</formula>
    </cfRule>
    <cfRule type="expression" dxfId="501" priority="203">
      <formula>L$9&lt;8/24</formula>
    </cfRule>
  </conditionalFormatting>
  <conditionalFormatting sqref="R34:AD34">
    <cfRule type="expression" dxfId="500" priority="196">
      <formula>R$9&gt;=20/24</formula>
    </cfRule>
    <cfRule type="expression" dxfId="499" priority="197">
      <formula>AND(R$9&gt;=14/24,R$9&lt;20/24)</formula>
    </cfRule>
    <cfRule type="expression" dxfId="498" priority="198">
      <formula>AND(R$9&gt;=8/24,R$9&lt;14/24)</formula>
    </cfRule>
    <cfRule type="expression" dxfId="497" priority="199">
      <formula>R$9&lt;8/24</formula>
    </cfRule>
  </conditionalFormatting>
  <conditionalFormatting sqref="S14:T14 S16:Z16 S25:Z26 S29:Z31 AA21:AF31 S19:AF19">
    <cfRule type="expression" dxfId="496" priority="192">
      <formula>S$9&gt;=20/24</formula>
    </cfRule>
    <cfRule type="expression" dxfId="495" priority="193">
      <formula>AND(S$9&gt;=14/24,S$9&lt;20/24)</formula>
    </cfRule>
    <cfRule type="expression" dxfId="494" priority="194">
      <formula>AND(S$9&gt;=8/24,S$9&lt;14/24)</formula>
    </cfRule>
    <cfRule type="expression" dxfId="493" priority="195">
      <formula>S$9&lt;8/24</formula>
    </cfRule>
  </conditionalFormatting>
  <conditionalFormatting sqref="R39:R45 X44:AF44 S40:Z45 U41:AF41">
    <cfRule type="expression" dxfId="492" priority="188">
      <formula>R$9&gt;=20/24</formula>
    </cfRule>
    <cfRule type="expression" dxfId="491" priority="189">
      <formula>AND(R$9&gt;=14/24,R$9&lt;20/24)</formula>
    </cfRule>
    <cfRule type="expression" dxfId="490" priority="190">
      <formula>AND(R$9&gt;=8/24,R$9&lt;14/24)</formula>
    </cfRule>
    <cfRule type="expression" dxfId="489" priority="191">
      <formula>R$9&lt;8/24</formula>
    </cfRule>
  </conditionalFormatting>
  <conditionalFormatting sqref="R46:Z46">
    <cfRule type="expression" dxfId="488" priority="184">
      <formula>R$9&gt;=20/24</formula>
    </cfRule>
    <cfRule type="expression" dxfId="487" priority="185">
      <formula>AND(R$9&gt;=14/24,R$9&lt;20/24)</formula>
    </cfRule>
    <cfRule type="expression" dxfId="486" priority="186">
      <formula>AND(R$9&gt;=8/24,R$9&lt;14/24)</formula>
    </cfRule>
    <cfRule type="expression" dxfId="485" priority="187">
      <formula>R$9&lt;8/24</formula>
    </cfRule>
  </conditionalFormatting>
  <conditionalFormatting sqref="R47:Z47">
    <cfRule type="expression" dxfId="484" priority="180">
      <formula>R$9&gt;=20/24</formula>
    </cfRule>
    <cfRule type="expression" dxfId="483" priority="181">
      <formula>AND(R$9&gt;=14/24,R$9&lt;20/24)</formula>
    </cfRule>
    <cfRule type="expression" dxfId="482" priority="182">
      <formula>AND(R$9&gt;=8/24,R$9&lt;14/24)</formula>
    </cfRule>
    <cfRule type="expression" dxfId="481" priority="183">
      <formula>R$9&lt;8/24</formula>
    </cfRule>
  </conditionalFormatting>
  <conditionalFormatting sqref="S57:Z60 AA58:AF60 S61:AF64">
    <cfRule type="expression" dxfId="480" priority="176">
      <formula>S$9&gt;=20/24</formula>
    </cfRule>
    <cfRule type="expression" dxfId="479" priority="177">
      <formula>AND(S$9&gt;=14/24,S$9&lt;20/24)</formula>
    </cfRule>
    <cfRule type="expression" dxfId="478" priority="178">
      <formula>AND(S$9&gt;=8/24,S$9&lt;14/24)</formula>
    </cfRule>
    <cfRule type="expression" dxfId="477" priority="179">
      <formula>S$9&lt;8/24</formula>
    </cfRule>
  </conditionalFormatting>
  <conditionalFormatting sqref="AA89:AF92">
    <cfRule type="expression" dxfId="476" priority="172">
      <formula>AA$9&gt;=20/24</formula>
    </cfRule>
    <cfRule type="expression" dxfId="475" priority="173">
      <formula>AND(AA$9&gt;=14/24,AA$9&lt;20/24)</formula>
    </cfRule>
    <cfRule type="expression" dxfId="474" priority="174">
      <formula>AND(AA$9&gt;=8/24,AA$9&lt;14/24)</formula>
    </cfRule>
    <cfRule type="expression" dxfId="473" priority="175">
      <formula>AA$9&lt;8/24</formula>
    </cfRule>
  </conditionalFormatting>
  <conditionalFormatting sqref="H64:K64 C59:K59">
    <cfRule type="expression" dxfId="472" priority="168">
      <formula>C$9&gt;=20/24</formula>
    </cfRule>
    <cfRule type="expression" dxfId="471" priority="169">
      <formula>AND(C$9&gt;=14/24,C$9&lt;20/24)</formula>
    </cfRule>
    <cfRule type="expression" dxfId="470" priority="170">
      <formula>AND(C$9&gt;=8/24,C$9&lt;14/24)</formula>
    </cfRule>
    <cfRule type="expression" dxfId="469" priority="171">
      <formula>C$9&lt;8/24</formula>
    </cfRule>
  </conditionalFormatting>
  <conditionalFormatting sqref="C89:K92">
    <cfRule type="expression" dxfId="468" priority="164">
      <formula>C$9&gt;=20/24</formula>
    </cfRule>
    <cfRule type="expression" dxfId="467" priority="165">
      <formula>AND(C$9&gt;=14/24,C$9&lt;20/24)</formula>
    </cfRule>
    <cfRule type="expression" dxfId="466" priority="166">
      <formula>AND(C$9&gt;=8/24,C$9&lt;14/24)</formula>
    </cfRule>
    <cfRule type="expression" dxfId="465" priority="167">
      <formula>C$9&lt;8/24</formula>
    </cfRule>
  </conditionalFormatting>
  <conditionalFormatting sqref="L89:R92">
    <cfRule type="expression" dxfId="464" priority="160">
      <formula>L$9&gt;=20/24</formula>
    </cfRule>
    <cfRule type="expression" dxfId="463" priority="161">
      <formula>AND(L$9&gt;=14/24,L$9&lt;20/24)</formula>
    </cfRule>
    <cfRule type="expression" dxfId="462" priority="162">
      <formula>AND(L$9&gt;=8/24,L$9&lt;14/24)</formula>
    </cfRule>
    <cfRule type="expression" dxfId="461" priority="163">
      <formula>L$9&lt;8/24</formula>
    </cfRule>
  </conditionalFormatting>
  <conditionalFormatting sqref="S89:Z92">
    <cfRule type="expression" dxfId="460" priority="156">
      <formula>S$9&gt;=20/24</formula>
    </cfRule>
    <cfRule type="expression" dxfId="459" priority="157">
      <formula>AND(S$9&gt;=14/24,S$9&lt;20/24)</formula>
    </cfRule>
    <cfRule type="expression" dxfId="458" priority="158">
      <formula>AND(S$9&gt;=8/24,S$9&lt;14/24)</formula>
    </cfRule>
    <cfRule type="expression" dxfId="457" priority="159">
      <formula>S$9&lt;8/24</formula>
    </cfRule>
  </conditionalFormatting>
  <conditionalFormatting sqref="D36:K36 I16:K16 S12:Z12 S16:Z16 S14:Z14 S25:Z26 S29:Z31 C34:AF35 C48:AF53 AA21:AF31 AA16:AF17 AA12:AF14 S19:AF19 L36:AF47">
    <cfRule type="expression" dxfId="456" priority="155">
      <formula>C12&gt;$AG12</formula>
    </cfRule>
  </conditionalFormatting>
  <conditionalFormatting sqref="T202:AX202">
    <cfRule type="expression" dxfId="455" priority="151">
      <formula>T$9&gt;=20/24</formula>
    </cfRule>
    <cfRule type="expression" dxfId="454" priority="152">
      <formula>AND(T$9&gt;=14/24,T$9&lt;20/24)</formula>
    </cfRule>
    <cfRule type="expression" dxfId="453" priority="153">
      <formula>AND(T$9&gt;=8/24,T$9&lt;14/24)</formula>
    </cfRule>
    <cfRule type="expression" dxfId="452" priority="154">
      <formula>T$9&lt;8/24</formula>
    </cfRule>
  </conditionalFormatting>
  <conditionalFormatting sqref="A12:A14 A94:A100 A16:A17 A21:A31 A106:A143 A102:A104 A146:A190 A19 A33:A92">
    <cfRule type="expression" dxfId="451" priority="150">
      <formula>$AH12=0</formula>
    </cfRule>
  </conditionalFormatting>
  <conditionalFormatting sqref="AA93:AF93">
    <cfRule type="expression" dxfId="450" priority="146">
      <formula>AA$9&gt;=20/24</formula>
    </cfRule>
    <cfRule type="expression" dxfId="449" priority="147">
      <formula>AND(AA$9&gt;=14/24,AA$9&lt;20/24)</formula>
    </cfRule>
    <cfRule type="expression" dxfId="448" priority="148">
      <formula>AND(AA$9&gt;=8/24,AA$9&lt;14/24)</formula>
    </cfRule>
    <cfRule type="expression" dxfId="447" priority="149">
      <formula>AA$9&lt;8/24</formula>
    </cfRule>
  </conditionalFormatting>
  <conditionalFormatting sqref="C93:K93">
    <cfRule type="expression" dxfId="446" priority="142">
      <formula>C$9&gt;=20/24</formula>
    </cfRule>
    <cfRule type="expression" dxfId="445" priority="143">
      <formula>AND(C$9&gt;=14/24,C$9&lt;20/24)</formula>
    </cfRule>
    <cfRule type="expression" dxfId="444" priority="144">
      <formula>AND(C$9&gt;=8/24,C$9&lt;14/24)</formula>
    </cfRule>
    <cfRule type="expression" dxfId="443" priority="145">
      <formula>C$9&lt;8/24</formula>
    </cfRule>
  </conditionalFormatting>
  <conditionalFormatting sqref="L93:R93">
    <cfRule type="expression" dxfId="442" priority="138">
      <formula>L$9&gt;=20/24</formula>
    </cfRule>
    <cfRule type="expression" dxfId="441" priority="139">
      <formula>AND(L$9&gt;=14/24,L$9&lt;20/24)</formula>
    </cfRule>
    <cfRule type="expression" dxfId="440" priority="140">
      <formula>AND(L$9&gt;=8/24,L$9&lt;14/24)</formula>
    </cfRule>
    <cfRule type="expression" dxfId="439" priority="141">
      <formula>L$9&lt;8/24</formula>
    </cfRule>
  </conditionalFormatting>
  <conditionalFormatting sqref="S93:Z93">
    <cfRule type="expression" dxfId="438" priority="134">
      <formula>S$9&gt;=20/24</formula>
    </cfRule>
    <cfRule type="expression" dxfId="437" priority="135">
      <formula>AND(S$9&gt;=14/24,S$9&lt;20/24)</formula>
    </cfRule>
    <cfRule type="expression" dxfId="436" priority="136">
      <formula>AND(S$9&gt;=8/24,S$9&lt;14/24)</formula>
    </cfRule>
    <cfRule type="expression" dxfId="435" priority="137">
      <formula>S$9&lt;8/24</formula>
    </cfRule>
  </conditionalFormatting>
  <conditionalFormatting sqref="A93">
    <cfRule type="expression" dxfId="434" priority="133">
      <formula>$AH93=0</formula>
    </cfRule>
  </conditionalFormatting>
  <conditionalFormatting sqref="C33:AF33">
    <cfRule type="expression" dxfId="433" priority="128">
      <formula>C33&gt;$AG33</formula>
    </cfRule>
  </conditionalFormatting>
  <conditionalFormatting sqref="C33:AF33">
    <cfRule type="expression" dxfId="432" priority="124">
      <formula>C$9&gt;=20/24</formula>
    </cfRule>
    <cfRule type="expression" dxfId="431" priority="125">
      <formula>AND(C$9&gt;=14/24,C$9&lt;20/24)</formula>
    </cfRule>
    <cfRule type="expression" dxfId="430" priority="126">
      <formula>AND(C$9&gt;=8/24,C$9&lt;14/24)</formula>
    </cfRule>
    <cfRule type="expression" dxfId="429" priority="127">
      <formula>C$9&lt;8/24</formula>
    </cfRule>
  </conditionalFormatting>
  <conditionalFormatting sqref="F28:Z28">
    <cfRule type="expression" dxfId="428" priority="120">
      <formula>F$9&gt;=20/24</formula>
    </cfRule>
    <cfRule type="expression" dxfId="427" priority="121">
      <formula>AND(F$9&gt;=14/24,F$9&lt;20/24)</formula>
    </cfRule>
    <cfRule type="expression" dxfId="426" priority="122">
      <formula>AND(F$9&gt;=8/24,F$9&lt;14/24)</formula>
    </cfRule>
    <cfRule type="expression" dxfId="425" priority="123">
      <formula>F$9&lt;8/24</formula>
    </cfRule>
  </conditionalFormatting>
  <conditionalFormatting sqref="F28:Z28">
    <cfRule type="expression" dxfId="424" priority="119">
      <formula>F28&gt;$AG28</formula>
    </cfRule>
  </conditionalFormatting>
  <conditionalFormatting sqref="C60:G64 H60:K63">
    <cfRule type="expression" dxfId="423" priority="115">
      <formula>C$9&gt;=20/24</formula>
    </cfRule>
    <cfRule type="expression" dxfId="422" priority="116">
      <formula>AND(C$9&gt;=14/24,C$9&lt;20/24)</formula>
    </cfRule>
    <cfRule type="expression" dxfId="421" priority="117">
      <formula>AND(C$9&gt;=8/24,C$9&lt;14/24)</formula>
    </cfRule>
    <cfRule type="expression" dxfId="420" priority="118">
      <formula>C$9&lt;8/24</formula>
    </cfRule>
  </conditionalFormatting>
  <conditionalFormatting sqref="L59:L64">
    <cfRule type="expression" dxfId="419" priority="111">
      <formula>L$9&gt;=20/24</formula>
    </cfRule>
    <cfRule type="expression" dxfId="418" priority="112">
      <formula>AND(L$9&gt;=14/24,L$9&lt;20/24)</formula>
    </cfRule>
    <cfRule type="expression" dxfId="417" priority="113">
      <formula>AND(L$9&gt;=8/24,L$9&lt;14/24)</formula>
    </cfRule>
    <cfRule type="expression" dxfId="416" priority="114">
      <formula>L$9&lt;8/24</formula>
    </cfRule>
  </conditionalFormatting>
  <conditionalFormatting sqref="AL15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415" priority="106">
      <formula>U$9&gt;=20/24</formula>
    </cfRule>
    <cfRule type="expression" dxfId="414" priority="107">
      <formula>AND(U$9&gt;=14/24,U$9&lt;20/24)</formula>
    </cfRule>
    <cfRule type="expression" dxfId="413" priority="108">
      <formula>AND(U$9&gt;=8/24,U$9&lt;14/24)</formula>
    </cfRule>
    <cfRule type="expression" dxfId="412" priority="109">
      <formula>U$9&lt;8/24</formula>
    </cfRule>
  </conditionalFormatting>
  <conditionalFormatting sqref="S15:T15">
    <cfRule type="expression" dxfId="411" priority="98">
      <formula>S$9&gt;=20/24</formula>
    </cfRule>
    <cfRule type="expression" dxfId="410" priority="99">
      <formula>AND(S$9&gt;=14/24,S$9&lt;20/24)</formula>
    </cfRule>
    <cfRule type="expression" dxfId="409" priority="100">
      <formula>AND(S$9&gt;=8/24,S$9&lt;14/24)</formula>
    </cfRule>
    <cfRule type="expression" dxfId="408" priority="101">
      <formula>S$9&lt;8/24</formula>
    </cfRule>
  </conditionalFormatting>
  <conditionalFormatting sqref="S15:AF15">
    <cfRule type="expression" dxfId="407" priority="97">
      <formula>S15&gt;$AG15</formula>
    </cfRule>
  </conditionalFormatting>
  <conditionalFormatting sqref="A15">
    <cfRule type="expression" dxfId="406" priority="96">
      <formula>$AH15=0</formula>
    </cfRule>
  </conditionalFormatting>
  <conditionalFormatting sqref="AL20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S20:Z20">
    <cfRule type="expression" dxfId="405" priority="91">
      <formula>S$9&gt;=20/24</formula>
    </cfRule>
    <cfRule type="expression" dxfId="404" priority="92">
      <formula>AND(S$9&gt;=14/24,S$9&lt;20/24)</formula>
    </cfRule>
    <cfRule type="expression" dxfId="403" priority="93">
      <formula>AND(S$9&gt;=8/24,S$9&lt;14/24)</formula>
    </cfRule>
    <cfRule type="expression" dxfId="402" priority="94">
      <formula>S$9&lt;8/24</formula>
    </cfRule>
  </conditionalFormatting>
  <conditionalFormatting sqref="S20:AF20">
    <cfRule type="expression" dxfId="401" priority="90">
      <formula>S20&gt;$AG20</formula>
    </cfRule>
  </conditionalFormatting>
  <conditionalFormatting sqref="A20">
    <cfRule type="expression" dxfId="400" priority="89">
      <formula>$AH20=0</formula>
    </cfRule>
  </conditionalFormatting>
  <conditionalFormatting sqref="A105">
    <cfRule type="expression" dxfId="399" priority="88">
      <formula>$AH105=0</formula>
    </cfRule>
  </conditionalFormatting>
  <conditionalFormatting sqref="A101">
    <cfRule type="expression" dxfId="398" priority="87">
      <formula>$AH101=0</formula>
    </cfRule>
  </conditionalFormatting>
  <conditionalFormatting sqref="A144:A145">
    <cfRule type="expression" dxfId="397" priority="86">
      <formula>$AH144=0</formula>
    </cfRule>
  </conditionalFormatting>
  <conditionalFormatting sqref="AL18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396" priority="80">
      <formula>AA18&gt;$AG18</formula>
    </cfRule>
  </conditionalFormatting>
  <conditionalFormatting sqref="A18">
    <cfRule type="expression" dxfId="395" priority="79">
      <formula>$AH18=0</formula>
    </cfRule>
  </conditionalFormatting>
  <conditionalFormatting sqref="AL11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394" priority="74">
      <formula>L$9&gt;=20/24</formula>
    </cfRule>
    <cfRule type="expression" dxfId="393" priority="75">
      <formula>AND(L$9&gt;=14/24,L$9&lt;20/24)</formula>
    </cfRule>
    <cfRule type="expression" dxfId="392" priority="76">
      <formula>AND(L$9&gt;=8/24,L$9&lt;14/24)</formula>
    </cfRule>
    <cfRule type="expression" dxfId="391" priority="77">
      <formula>L$9&lt;8/24</formula>
    </cfRule>
  </conditionalFormatting>
  <conditionalFormatting sqref="L11:AF11">
    <cfRule type="expression" dxfId="390" priority="73">
      <formula>L11&gt;$AG11</formula>
    </cfRule>
  </conditionalFormatting>
  <conditionalFormatting sqref="A11">
    <cfRule type="expression" dxfId="389" priority="72">
      <formula>$AH11=0</formula>
    </cfRule>
  </conditionalFormatting>
  <conditionalFormatting sqref="AA32:AF32">
    <cfRule type="expression" dxfId="388" priority="64">
      <formula>AA$9&gt;=20/24</formula>
    </cfRule>
    <cfRule type="expression" dxfId="387" priority="65">
      <formula>AND(AA$9&gt;=14/24,AA$9&lt;20/24)</formula>
    </cfRule>
    <cfRule type="expression" dxfId="386" priority="66">
      <formula>AND(AA$9&gt;=8/24,AA$9&lt;14/24)</formula>
    </cfRule>
    <cfRule type="expression" dxfId="385" priority="67">
      <formula>AA$9&lt;8/24</formula>
    </cfRule>
  </conditionalFormatting>
  <conditionalFormatting sqref="AA32:AF32">
    <cfRule type="expression" dxfId="384" priority="63">
      <formula>AA32&gt;$AG32</formula>
    </cfRule>
  </conditionalFormatting>
  <conditionalFormatting sqref="A32">
    <cfRule type="expression" dxfId="383" priority="62">
      <formula>$AH32=0</formula>
    </cfRule>
  </conditionalFormatting>
  <conditionalFormatting sqref="AG48">
    <cfRule type="expression" dxfId="382" priority="56">
      <formula>AG48&gt;$AG48</formula>
    </cfRule>
  </conditionalFormatting>
  <conditionalFormatting sqref="B65:B85 B50:B57 B12:R13 S13:Z13">
    <cfRule type="expression" dxfId="381" priority="52">
      <formula>B$9&gt;=20/24</formula>
    </cfRule>
    <cfRule type="expression" dxfId="380" priority="53">
      <formula>AND(B$9&gt;=14/24,B$9&lt;20/24)</formula>
    </cfRule>
    <cfRule type="expression" dxfId="379" priority="54">
      <formula>AND(B$9&gt;=8/24,B$9&lt;14/24)</formula>
    </cfRule>
    <cfRule type="expression" dxfId="378" priority="55">
      <formula>B$9&lt;8/24</formula>
    </cfRule>
  </conditionalFormatting>
  <conditionalFormatting sqref="B16:H17 B14:R14 B19:R19 B26:R27 B29:R31 I17:Z17 S27:Z27 B21:Z24">
    <cfRule type="expression" dxfId="377" priority="48">
      <formula>B$9&gt;=20/24</formula>
    </cfRule>
    <cfRule type="expression" dxfId="376" priority="49">
      <formula>AND(B$9&gt;=14/24,B$9&lt;20/24)</formula>
    </cfRule>
    <cfRule type="expression" dxfId="375" priority="50">
      <formula>AND(B$9&gt;=8/24,B$9&lt;14/24)</formula>
    </cfRule>
    <cfRule type="expression" dxfId="374" priority="51">
      <formula>B$9&lt;8/24</formula>
    </cfRule>
  </conditionalFormatting>
  <conditionalFormatting sqref="B28:E28 B25:R25">
    <cfRule type="expression" dxfId="373" priority="44">
      <formula>B$9&gt;=20/24</formula>
    </cfRule>
    <cfRule type="expression" dxfId="372" priority="45">
      <formula>AND(B$9&gt;=14/24,B$9&lt;20/24)</formula>
    </cfRule>
    <cfRule type="expression" dxfId="371" priority="46">
      <formula>AND(B$9&gt;=8/24,B$9&lt;14/24)</formula>
    </cfRule>
    <cfRule type="expression" dxfId="370" priority="47">
      <formula>B$9&lt;8/24</formula>
    </cfRule>
  </conditionalFormatting>
  <conditionalFormatting sqref="B58:B64">
    <cfRule type="expression" dxfId="369" priority="40">
      <formula>B$9&gt;=20/24</formula>
    </cfRule>
    <cfRule type="expression" dxfId="368" priority="41">
      <formula>AND(B$9&gt;=14/24,B$9&lt;20/24)</formula>
    </cfRule>
    <cfRule type="expression" dxfId="367" priority="42">
      <formula>AND(B$9&gt;=8/24,B$9&lt;14/24)</formula>
    </cfRule>
    <cfRule type="expression" dxfId="366" priority="43">
      <formula>B$9&lt;8/24</formula>
    </cfRule>
  </conditionalFormatting>
  <conditionalFormatting sqref="B89:B92">
    <cfRule type="expression" dxfId="365" priority="36">
      <formula>B$9&gt;=20/24</formula>
    </cfRule>
    <cfRule type="expression" dxfId="364" priority="37">
      <formula>AND(B$9&gt;=14/24,B$9&lt;20/24)</formula>
    </cfRule>
    <cfRule type="expression" dxfId="363" priority="38">
      <formula>AND(B$9&gt;=8/24,B$9&lt;14/24)</formula>
    </cfRule>
    <cfRule type="expression" dxfId="362" priority="39">
      <formula>B$9&lt;8/24</formula>
    </cfRule>
  </conditionalFormatting>
  <conditionalFormatting sqref="B34:B53 C36:C43 B21:E31 B16:H17 D37:K43 C31:K31 C44:K47 B12:R14 B19:R19 F21:R27 F29:R31 I17:Z17 S27:Z27 S13:Z13 S21:Z24">
    <cfRule type="expression" dxfId="361" priority="35">
      <formula>B12&gt;$AG12</formula>
    </cfRule>
  </conditionalFormatting>
  <conditionalFormatting sqref="B93">
    <cfRule type="expression" dxfId="360" priority="31">
      <formula>B$9&gt;=20/24</formula>
    </cfRule>
    <cfRule type="expression" dxfId="359" priority="32">
      <formula>AND(B$9&gt;=14/24,B$9&lt;20/24)</formula>
    </cfRule>
    <cfRule type="expression" dxfId="358" priority="33">
      <formula>AND(B$9&gt;=8/24,B$9&lt;14/24)</formula>
    </cfRule>
    <cfRule type="expression" dxfId="357" priority="34">
      <formula>B$9&lt;8/24</formula>
    </cfRule>
  </conditionalFormatting>
  <conditionalFormatting sqref="B33">
    <cfRule type="expression" dxfId="356" priority="30">
      <formula>B33&gt;$AG33</formula>
    </cfRule>
  </conditionalFormatting>
  <conditionalFormatting sqref="B33">
    <cfRule type="expression" dxfId="355" priority="26">
      <formula>B$9&gt;=20/24</formula>
    </cfRule>
    <cfRule type="expression" dxfId="354" priority="27">
      <formula>AND(B$9&gt;=14/24,B$9&lt;20/24)</formula>
    </cfRule>
    <cfRule type="expression" dxfId="353" priority="28">
      <formula>AND(B$9&gt;=8/24,B$9&lt;14/24)</formula>
    </cfRule>
    <cfRule type="expression" dxfId="352" priority="29">
      <formula>B$9&lt;8/24</formula>
    </cfRule>
  </conditionalFormatting>
  <conditionalFormatting sqref="B15:L15 L16 M15:R16">
    <cfRule type="expression" dxfId="351" priority="22">
      <formula>B$9&gt;=20/24</formula>
    </cfRule>
    <cfRule type="expression" dxfId="350" priority="23">
      <formula>AND(B$9&gt;=14/24,B$9&lt;20/24)</formula>
    </cfRule>
    <cfRule type="expression" dxfId="349" priority="24">
      <formula>AND(B$9&gt;=8/24,B$9&lt;14/24)</formula>
    </cfRule>
    <cfRule type="expression" dxfId="348" priority="25">
      <formula>B$9&lt;8/24</formula>
    </cfRule>
  </conditionalFormatting>
  <conditionalFormatting sqref="B15:L15 L16 M15:R16">
    <cfRule type="expression" dxfId="347" priority="21">
      <formula>B15&gt;$AG15</formula>
    </cfRule>
  </conditionalFormatting>
  <conditionalFormatting sqref="B20:R20">
    <cfRule type="expression" dxfId="346" priority="17">
      <formula>B$9&gt;=20/24</formula>
    </cfRule>
    <cfRule type="expression" dxfId="345" priority="18">
      <formula>AND(B$9&gt;=14/24,B$9&lt;20/24)</formula>
    </cfRule>
    <cfRule type="expression" dxfId="344" priority="19">
      <formula>AND(B$9&gt;=8/24,B$9&lt;14/24)</formula>
    </cfRule>
    <cfRule type="expression" dxfId="343" priority="20">
      <formula>B$9&lt;8/24</formula>
    </cfRule>
  </conditionalFormatting>
  <conditionalFormatting sqref="B20:R20">
    <cfRule type="expression" dxfId="342" priority="16">
      <formula>B20&gt;$AG20</formula>
    </cfRule>
  </conditionalFormatting>
  <conditionalFormatting sqref="B18:Z18">
    <cfRule type="expression" dxfId="341" priority="12">
      <formula>B$9&gt;=20/24</formula>
    </cfRule>
    <cfRule type="expression" dxfId="340" priority="13">
      <formula>AND(B$9&gt;=14/24,B$9&lt;20/24)</formula>
    </cfRule>
    <cfRule type="expression" dxfId="339" priority="14">
      <formula>AND(B$9&gt;=8/24,B$9&lt;14/24)</formula>
    </cfRule>
    <cfRule type="expression" dxfId="338" priority="15">
      <formula>B$9&lt;8/24</formula>
    </cfRule>
  </conditionalFormatting>
  <conditionalFormatting sqref="B18:Z18">
    <cfRule type="expression" dxfId="337" priority="11">
      <formula>B18&gt;$AG18</formula>
    </cfRule>
  </conditionalFormatting>
  <conditionalFormatting sqref="B11:K11">
    <cfRule type="expression" dxfId="336" priority="10">
      <formula>B11&gt;$AG11</formula>
    </cfRule>
  </conditionalFormatting>
  <conditionalFormatting sqref="B32:Z32">
    <cfRule type="expression" dxfId="335" priority="6">
      <formula>B$9&gt;=20/24</formula>
    </cfRule>
    <cfRule type="expression" dxfId="334" priority="7">
      <formula>AND(B$9&gt;=14/24,B$9&lt;20/24)</formula>
    </cfRule>
    <cfRule type="expression" dxfId="333" priority="8">
      <formula>AND(B$9&gt;=8/24,B$9&lt;14/24)</formula>
    </cfRule>
    <cfRule type="expression" dxfId="332" priority="9">
      <formula>B$9&lt;8/24</formula>
    </cfRule>
  </conditionalFormatting>
  <conditionalFormatting sqref="B32:Z32">
    <cfRule type="expression" dxfId="331" priority="5">
      <formula>B32&gt;$AG32</formula>
    </cfRule>
  </conditionalFormatting>
  <conditionalFormatting sqref="V43:Z43">
    <cfRule type="expression" dxfId="330" priority="1">
      <formula>V$9&gt;=20/24</formula>
    </cfRule>
    <cfRule type="expression" dxfId="329" priority="2">
      <formula>AND(V$9&gt;=14/24,V$9&lt;20/24)</formula>
    </cfRule>
    <cfRule type="expression" dxfId="328" priority="3">
      <formula>AND(V$9&gt;=8/24,V$9&lt;14/24)</formula>
    </cfRule>
    <cfRule type="expression" dxfId="327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3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36" sqref="AB3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24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11"/>
      <c r="P2" s="11"/>
      <c r="Q2" s="225"/>
      <c r="R2" s="225"/>
      <c r="S2" s="225"/>
      <c r="T2" s="225"/>
      <c r="U2" s="225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1287.4000000000001</v>
      </c>
      <c r="AH2" s="13" t="s">
        <v>7</v>
      </c>
      <c r="AI2" s="14"/>
      <c r="AM2" s="226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40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sample_new</v>
      </c>
      <c r="D4" s="257" t="str">
        <f ca="1">IFERROR(DATE(2021,5,14)+C4,"")</f>
        <v/>
      </c>
      <c r="E4" s="257"/>
      <c r="F4" s="257"/>
      <c r="G4" s="257"/>
      <c r="H4" s="257"/>
      <c r="I4" s="257"/>
      <c r="J4" s="29"/>
      <c r="K4" t="str">
        <f>"Total Peak Supply(Inclusive of Export) ("&amp;ROUND(B206,0)&amp;" MW)"&amp;"    IPP   = "&amp;ROUND(B201,0)&amp;" MW     NEA RoR = "&amp;ROUND(B202,0)&amp;" MWImport   = "&amp;ROUND(B204,0)&amp;" MW      KL1+KL2+K3 = "&amp;ROUND(B203,0) &amp;" MW    EXPORT = "&amp;ROUND(B205,0)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</row>
    <row r="5" spans="1:88" ht="15.75" hidden="1" customHeight="1" x14ac:dyDescent="0.35">
      <c r="A5" s="27"/>
      <c r="B5" s="32">
        <f>B65</f>
        <v>0</v>
      </c>
      <c r="C5" s="32">
        <f t="shared" ref="C5:AF5" si="0">C65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</row>
    <row r="6" spans="1:88" ht="17.45" x14ac:dyDescent="0.35">
      <c r="A6" s="27"/>
      <c r="B6" s="28"/>
      <c r="C6" s="27"/>
      <c r="D6" s="221"/>
      <c r="E6" s="221"/>
      <c r="F6" s="221"/>
      <c r="G6" s="221"/>
      <c r="H6" s="221"/>
      <c r="I6" s="221"/>
      <c r="J6" s="29"/>
      <c r="K6" t="str">
        <f>"Evening Peak "&amp;ROUND(B206,0)&amp;"MW at "&amp;TRUNC(B207*24,0)&amp;":"&amp;ROUND((B207*24-TRUNC(B207*24,0))*60,0)&amp;"hr at "&amp;ROUND(B208,1)&amp;"Hz     "&amp;A198&amp;" "&amp;ROUND(B198,0)&amp;"MW at "&amp;TRUNC(C198*24,0)&amp;":"&amp;ROUND((C198*24-TRUNC(C198*24,0))*6,0)&amp;"0hr"</f>
        <v>Evening Peak 0MW at 0:0hr at 0Hz     Morning Peak 204MW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1883.3100000000002</v>
      </c>
      <c r="AH6" s="34" t="s">
        <v>12</v>
      </c>
      <c r="AI6" s="14"/>
      <c r="AL6" s="31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</row>
    <row r="7" spans="1:88" ht="15.95" thickBot="1" x14ac:dyDescent="0.4">
      <c r="A7" s="35" t="str">
        <f>"Base Load="&amp;ROUND(MIN($B$7:$AF$7),0)</f>
        <v>Base Load=204</v>
      </c>
      <c r="B7" s="36">
        <f t="shared" ref="B7:AF7" si="1">B71</f>
        <v>203.54</v>
      </c>
      <c r="C7" s="36">
        <f t="shared" si="1"/>
        <v>203.54</v>
      </c>
      <c r="D7" s="36">
        <f t="shared" si="1"/>
        <v>203.54</v>
      </c>
      <c r="E7" s="36">
        <f t="shared" si="1"/>
        <v>203.54</v>
      </c>
      <c r="F7" s="36">
        <f t="shared" si="1"/>
        <v>203.54</v>
      </c>
      <c r="G7" s="36">
        <f t="shared" si="1"/>
        <v>203.54</v>
      </c>
      <c r="H7" s="36">
        <f t="shared" si="1"/>
        <v>203.54</v>
      </c>
      <c r="I7" s="36">
        <f t="shared" si="1"/>
        <v>203.54</v>
      </c>
      <c r="J7" s="36">
        <f t="shared" si="1"/>
        <v>203.54</v>
      </c>
      <c r="K7" s="36">
        <f t="shared" si="1"/>
        <v>203.54</v>
      </c>
      <c r="L7" s="36">
        <f>L71</f>
        <v>203.54</v>
      </c>
      <c r="M7" s="36">
        <f t="shared" si="1"/>
        <v>203.54</v>
      </c>
      <c r="N7" s="36">
        <f t="shared" si="1"/>
        <v>203.54</v>
      </c>
      <c r="O7" s="36">
        <f t="shared" si="1"/>
        <v>203.54</v>
      </c>
      <c r="P7" s="36">
        <f t="shared" si="1"/>
        <v>203.54</v>
      </c>
      <c r="Q7" s="36">
        <f t="shared" si="1"/>
        <v>203.54</v>
      </c>
      <c r="R7" s="36">
        <f t="shared" si="1"/>
        <v>203.54</v>
      </c>
      <c r="S7" s="36">
        <f t="shared" si="1"/>
        <v>203.54</v>
      </c>
      <c r="T7" s="36">
        <f t="shared" si="1"/>
        <v>203.54</v>
      </c>
      <c r="U7" s="36">
        <f t="shared" si="1"/>
        <v>203.54</v>
      </c>
      <c r="V7" s="36">
        <f t="shared" si="1"/>
        <v>203.54</v>
      </c>
      <c r="W7" s="36">
        <f t="shared" si="1"/>
        <v>203.54</v>
      </c>
      <c r="X7" s="36">
        <f t="shared" si="1"/>
        <v>203.54</v>
      </c>
      <c r="Y7" s="36">
        <f t="shared" si="1"/>
        <v>203.54</v>
      </c>
      <c r="Z7" s="36">
        <f t="shared" si="1"/>
        <v>203.54</v>
      </c>
      <c r="AA7" s="36">
        <f t="shared" si="1"/>
        <v>203.54</v>
      </c>
      <c r="AB7" s="36">
        <f t="shared" si="1"/>
        <v>203.54</v>
      </c>
      <c r="AC7" s="36">
        <f t="shared" si="1"/>
        <v>203.54</v>
      </c>
      <c r="AD7" s="36">
        <f t="shared" si="1"/>
        <v>203.54</v>
      </c>
      <c r="AE7" s="36">
        <f t="shared" si="1"/>
        <v>203.54</v>
      </c>
      <c r="AF7" s="36">
        <f t="shared" si="1"/>
        <v>203.54</v>
      </c>
      <c r="AG7" s="37"/>
      <c r="AI7" s="228"/>
      <c r="AL7" s="40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229"/>
      <c r="AI8" s="230"/>
      <c r="AL8" s="31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231"/>
      <c r="AI9" s="230"/>
      <c r="AL9" s="31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</row>
    <row r="10" spans="1:88" ht="15.75" thickBot="1" x14ac:dyDescent="0.3">
      <c r="A10" s="275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</row>
    <row r="11" spans="1:88" x14ac:dyDescent="0.25">
      <c r="A11" s="232" t="s">
        <v>249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9"/>
      <c r="N11" s="49"/>
      <c r="O11" s="49"/>
      <c r="P11" s="49"/>
      <c r="Q11" s="49"/>
      <c r="R11" s="50"/>
      <c r="S11" s="50"/>
      <c r="T11" s="50"/>
      <c r="U11" s="50"/>
      <c r="V11" s="50"/>
      <c r="W11" s="50"/>
      <c r="X11" s="50"/>
      <c r="Y11" s="50"/>
      <c r="Z11" s="50"/>
      <c r="AA11" s="48"/>
      <c r="AB11" s="48"/>
      <c r="AC11" s="48"/>
      <c r="AD11" s="48"/>
      <c r="AE11" s="48"/>
      <c r="AF11" s="48"/>
      <c r="AG11" s="51">
        <v>456</v>
      </c>
      <c r="AH11" s="52">
        <f>MAX(B11:AF11)</f>
        <v>0</v>
      </c>
      <c r="AI11" s="53">
        <f>MIN(B11:AF11)</f>
        <v>0</v>
      </c>
      <c r="AK11" s="54"/>
      <c r="AL11" s="31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</row>
    <row r="12" spans="1:88" x14ac:dyDescent="0.25">
      <c r="A12" s="233" t="s">
        <v>18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9"/>
      <c r="N12" s="49"/>
      <c r="O12" s="49"/>
      <c r="P12" s="49"/>
      <c r="Q12" s="49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51">
        <v>60</v>
      </c>
      <c r="AH12" s="52">
        <f>MAX(B12:AF12)</f>
        <v>0</v>
      </c>
      <c r="AI12" s="53">
        <f>MIN(B12:AF12)</f>
        <v>0</v>
      </c>
      <c r="AK12" s="54"/>
      <c r="AL12" s="31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</row>
    <row r="13" spans="1:88" x14ac:dyDescent="0.25">
      <c r="A13" s="233" t="s">
        <v>19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6"/>
      <c r="AB13" s="56"/>
      <c r="AC13" s="56"/>
      <c r="AD13" s="56"/>
      <c r="AE13" s="56"/>
      <c r="AF13" s="56"/>
      <c r="AG13" s="57">
        <v>50</v>
      </c>
      <c r="AH13" s="52">
        <f t="shared" ref="AH13:AH83" si="2">MAX(B13:AF13)</f>
        <v>0</v>
      </c>
      <c r="AI13" s="53">
        <f t="shared" ref="AI13:AI83" si="3">MIN(B13:AF13)</f>
        <v>0</v>
      </c>
      <c r="AK13" s="54"/>
      <c r="AL13" s="31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</row>
    <row r="14" spans="1:88" ht="14.25" customHeight="1" x14ac:dyDescent="0.35">
      <c r="A14" s="233" t="s">
        <v>20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6"/>
      <c r="AB14" s="56"/>
      <c r="AC14" s="56"/>
      <c r="AD14" s="56"/>
      <c r="AE14" s="56"/>
      <c r="AF14" s="56"/>
      <c r="AG14" s="59">
        <v>45</v>
      </c>
      <c r="AH14" s="52">
        <f t="shared" si="2"/>
        <v>0</v>
      </c>
      <c r="AI14" s="53">
        <f t="shared" si="3"/>
        <v>0</v>
      </c>
      <c r="AK14" s="54"/>
      <c r="AL14" s="31"/>
      <c r="AM14" s="227"/>
      <c r="AN14" s="227"/>
      <c r="AO14" s="227"/>
      <c r="AP14" s="227"/>
      <c r="AQ14" s="17"/>
      <c r="AR14" s="23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</row>
    <row r="15" spans="1:88" ht="14.25" customHeight="1" x14ac:dyDescent="0.35">
      <c r="A15" s="233" t="s">
        <v>201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6"/>
      <c r="AB15" s="56"/>
      <c r="AC15" s="56"/>
      <c r="AD15" s="56"/>
      <c r="AE15" s="56"/>
      <c r="AF15" s="56"/>
      <c r="AG15" s="59">
        <v>45</v>
      </c>
      <c r="AH15" s="52">
        <f t="shared" si="2"/>
        <v>0</v>
      </c>
      <c r="AI15" s="53">
        <f t="shared" si="3"/>
        <v>0</v>
      </c>
      <c r="AK15" s="54"/>
      <c r="AL15" s="31"/>
      <c r="AM15" s="227"/>
      <c r="AN15" s="227"/>
      <c r="AO15" s="227"/>
      <c r="AP15" s="227"/>
      <c r="AQ15" s="17"/>
      <c r="AR15" s="23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</row>
    <row r="16" spans="1:88" ht="14.45" x14ac:dyDescent="0.35">
      <c r="A16" s="233" t="s">
        <v>21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6"/>
      <c r="AB16" s="56"/>
      <c r="AC16" s="56"/>
      <c r="AD16" s="56"/>
      <c r="AE16" s="56"/>
      <c r="AF16" s="56"/>
      <c r="AG16" s="59">
        <v>25</v>
      </c>
      <c r="AH16" s="52">
        <f t="shared" si="2"/>
        <v>0</v>
      </c>
      <c r="AI16" s="53">
        <f t="shared" si="3"/>
        <v>0</v>
      </c>
      <c r="AK16" s="54"/>
      <c r="AL16" s="31"/>
      <c r="AO16" s="227"/>
      <c r="AP16" s="227"/>
      <c r="AQ16" s="17"/>
      <c r="AR16" s="23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</row>
    <row r="17" spans="1:88" ht="14.45" x14ac:dyDescent="0.35">
      <c r="A17" s="233" t="s">
        <v>22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6"/>
      <c r="AB17" s="56"/>
      <c r="AC17" s="56"/>
      <c r="AD17" s="56"/>
      <c r="AE17" s="56"/>
      <c r="AF17" s="56"/>
      <c r="AG17" s="59">
        <v>25</v>
      </c>
      <c r="AH17" s="52">
        <f t="shared" si="2"/>
        <v>0</v>
      </c>
      <c r="AI17" s="53">
        <f t="shared" si="3"/>
        <v>0</v>
      </c>
      <c r="AK17" s="54"/>
      <c r="AL17" s="31"/>
      <c r="AO17" s="227"/>
      <c r="AP17" s="227"/>
      <c r="AQ17" s="17"/>
      <c r="AR17" s="23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</row>
    <row r="18" spans="1:88" ht="14.45" x14ac:dyDescent="0.35">
      <c r="A18" s="233" t="s">
        <v>250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8"/>
      <c r="AB18" s="48"/>
      <c r="AC18" s="48"/>
      <c r="AD18" s="48"/>
      <c r="AE18" s="48"/>
      <c r="AF18" s="48"/>
      <c r="AG18" s="234">
        <v>25</v>
      </c>
      <c r="AH18" s="52">
        <f t="shared" si="2"/>
        <v>0</v>
      </c>
      <c r="AI18" s="53">
        <f t="shared" si="3"/>
        <v>0</v>
      </c>
      <c r="AK18" s="54"/>
      <c r="AL18" s="31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</row>
    <row r="19" spans="1:88" ht="14.45" x14ac:dyDescent="0.35">
      <c r="A19" s="233" t="s">
        <v>23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9">
        <v>23.5</v>
      </c>
      <c r="AH19" s="52">
        <f t="shared" si="2"/>
        <v>0</v>
      </c>
      <c r="AI19" s="53">
        <f t="shared" si="3"/>
        <v>0</v>
      </c>
      <c r="AK19" s="54"/>
      <c r="AL19" s="31"/>
      <c r="AO19" s="227"/>
      <c r="AP19" s="227"/>
      <c r="AQ19" s="17"/>
      <c r="AR19" s="23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</row>
    <row r="20" spans="1:88" ht="14.45" x14ac:dyDescent="0.35">
      <c r="A20" s="233" t="s">
        <v>251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8"/>
      <c r="AB20" s="48"/>
      <c r="AC20" s="48"/>
      <c r="AD20" s="48"/>
      <c r="AE20" s="48"/>
      <c r="AF20" s="48"/>
      <c r="AG20" s="234">
        <v>22.2</v>
      </c>
      <c r="AH20" s="52">
        <f t="shared" si="2"/>
        <v>0</v>
      </c>
      <c r="AI20" s="53">
        <f t="shared" si="3"/>
        <v>0</v>
      </c>
      <c r="AK20" s="54"/>
      <c r="AL20" s="31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</row>
    <row r="21" spans="1:88" ht="14.25" customHeight="1" x14ac:dyDescent="0.35">
      <c r="A21" s="233" t="s">
        <v>24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9">
        <v>22.1</v>
      </c>
      <c r="AH21" s="52">
        <f t="shared" si="2"/>
        <v>0</v>
      </c>
      <c r="AI21" s="53">
        <f t="shared" si="3"/>
        <v>0</v>
      </c>
      <c r="AK21" s="54"/>
      <c r="AL21" s="31"/>
      <c r="AO21" s="227"/>
      <c r="AP21" s="227"/>
      <c r="AQ21" s="17"/>
      <c r="AR21" s="23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</row>
    <row r="22" spans="1:88" ht="14.45" x14ac:dyDescent="0.35">
      <c r="A22" s="233" t="s">
        <v>25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9">
        <v>22.1</v>
      </c>
      <c r="AH22" s="52">
        <f t="shared" si="2"/>
        <v>0</v>
      </c>
      <c r="AI22" s="53">
        <f t="shared" si="3"/>
        <v>0</v>
      </c>
      <c r="AK22" s="54"/>
      <c r="AL22" s="31"/>
      <c r="AO22" s="227"/>
      <c r="AP22" s="227"/>
      <c r="AQ22" s="17"/>
      <c r="AR22" s="235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</row>
    <row r="23" spans="1:88" ht="14.45" x14ac:dyDescent="0.35">
      <c r="A23" s="233" t="s">
        <v>26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9">
        <v>22</v>
      </c>
      <c r="AH23" s="52">
        <f t="shared" si="2"/>
        <v>0</v>
      </c>
      <c r="AI23" s="53">
        <f t="shared" si="3"/>
        <v>0</v>
      </c>
      <c r="AK23" s="54"/>
      <c r="AL23" s="31"/>
      <c r="AO23" s="227"/>
      <c r="AP23" s="227"/>
      <c r="AQ23" s="17"/>
      <c r="AR23" s="236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</row>
    <row r="24" spans="1:88" ht="14.45" x14ac:dyDescent="0.35">
      <c r="A24" s="233" t="s">
        <v>27</v>
      </c>
      <c r="B24" s="49"/>
      <c r="C24" s="49"/>
      <c r="D24" s="49"/>
      <c r="E24" s="49"/>
      <c r="F24" s="49"/>
      <c r="G24" s="56"/>
      <c r="H24" s="56"/>
      <c r="I24" s="56"/>
      <c r="J24" s="56"/>
      <c r="K24" s="56"/>
      <c r="L24" s="5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9">
        <v>22</v>
      </c>
      <c r="AH24" s="52">
        <f t="shared" si="2"/>
        <v>0</v>
      </c>
      <c r="AI24" s="53">
        <f t="shared" si="3"/>
        <v>0</v>
      </c>
      <c r="AK24" s="54"/>
      <c r="AL24" s="31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</row>
    <row r="25" spans="1:88" ht="14.45" x14ac:dyDescent="0.35">
      <c r="A25" s="233" t="s">
        <v>28</v>
      </c>
      <c r="B25" s="49"/>
      <c r="C25" s="49"/>
      <c r="D25" s="49"/>
      <c r="E25" s="49"/>
      <c r="F25" s="49"/>
      <c r="G25" s="56"/>
      <c r="H25" s="56"/>
      <c r="I25" s="56"/>
      <c r="J25" s="56"/>
      <c r="K25" s="56"/>
      <c r="L25" s="5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9">
        <v>14.9</v>
      </c>
      <c r="AH25" s="52">
        <f t="shared" si="2"/>
        <v>0</v>
      </c>
      <c r="AI25" s="53">
        <f t="shared" si="3"/>
        <v>0</v>
      </c>
      <c r="AK25" s="54"/>
      <c r="AL25" s="31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</row>
    <row r="26" spans="1:88" ht="14.45" x14ac:dyDescent="0.35">
      <c r="A26" s="233" t="s">
        <v>29</v>
      </c>
      <c r="B26" s="49"/>
      <c r="C26" s="49"/>
      <c r="D26" s="49"/>
      <c r="E26" s="49"/>
      <c r="F26" s="49"/>
      <c r="G26" s="56"/>
      <c r="H26" s="56"/>
      <c r="I26" s="56"/>
      <c r="J26" s="56"/>
      <c r="K26" s="56"/>
      <c r="L26" s="56"/>
      <c r="M26" s="56"/>
      <c r="N26" s="56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9">
        <v>13.6</v>
      </c>
      <c r="AH26" s="52">
        <f t="shared" si="2"/>
        <v>0</v>
      </c>
      <c r="AI26" s="53">
        <f t="shared" si="3"/>
        <v>0</v>
      </c>
      <c r="AK26" s="54"/>
      <c r="AL26" s="31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</row>
    <row r="27" spans="1:88" ht="14.45" x14ac:dyDescent="0.35">
      <c r="A27" s="233" t="s">
        <v>30</v>
      </c>
      <c r="B27" s="49"/>
      <c r="C27" s="49"/>
      <c r="D27" s="49"/>
      <c r="E27" s="49"/>
      <c r="F27" s="49"/>
      <c r="G27" s="56"/>
      <c r="H27" s="56"/>
      <c r="I27" s="56"/>
      <c r="J27" s="56"/>
      <c r="K27" s="56"/>
      <c r="L27" s="56"/>
      <c r="M27" s="56"/>
      <c r="N27" s="56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9">
        <v>13</v>
      </c>
      <c r="AH27" s="52">
        <f t="shared" si="2"/>
        <v>0</v>
      </c>
      <c r="AI27" s="53">
        <f t="shared" si="3"/>
        <v>0</v>
      </c>
      <c r="AK27" s="54"/>
      <c r="AL27" s="31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</row>
    <row r="28" spans="1:88" s="64" customFormat="1" ht="14.45" x14ac:dyDescent="0.35">
      <c r="A28" s="233" t="s">
        <v>31</v>
      </c>
      <c r="B28" s="49"/>
      <c r="C28" s="49"/>
      <c r="D28" s="49"/>
      <c r="E28" s="49"/>
      <c r="F28" s="49"/>
      <c r="G28" s="56"/>
      <c r="H28" s="56"/>
      <c r="I28" s="56"/>
      <c r="J28" s="56"/>
      <c r="K28" s="56"/>
      <c r="L28" s="56"/>
      <c r="M28" s="56"/>
      <c r="N28" s="56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59">
        <v>12</v>
      </c>
      <c r="AH28" s="52">
        <f t="shared" si="2"/>
        <v>0</v>
      </c>
      <c r="AI28" s="53">
        <f t="shared" si="3"/>
        <v>0</v>
      </c>
      <c r="AJ28"/>
      <c r="AK28" s="54"/>
      <c r="AL28" s="31"/>
      <c r="AM28"/>
      <c r="AN28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</row>
    <row r="29" spans="1:88" s="64" customFormat="1" ht="14.45" x14ac:dyDescent="0.35">
      <c r="A29" s="233" t="s">
        <v>32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59">
        <v>12</v>
      </c>
      <c r="AH29" s="52">
        <f>MAX(B29:AF29)</f>
        <v>0</v>
      </c>
      <c r="AI29" s="53">
        <f>MIN(B29:AF29)</f>
        <v>0</v>
      </c>
      <c r="AJ29"/>
      <c r="AK29" s="54"/>
      <c r="AL29" s="31"/>
      <c r="AM29"/>
      <c r="AN29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</row>
    <row r="30" spans="1:88" s="64" customFormat="1" ht="14.45" x14ac:dyDescent="0.35">
      <c r="A30" s="233" t="s">
        <v>33</v>
      </c>
      <c r="B30" s="49"/>
      <c r="C30" s="49"/>
      <c r="D30" s="49"/>
      <c r="E30" s="49"/>
      <c r="F30" s="49"/>
      <c r="G30" s="56"/>
      <c r="H30" s="56"/>
      <c r="I30" s="56"/>
      <c r="J30" s="56"/>
      <c r="K30" s="56"/>
      <c r="L30" s="56"/>
      <c r="M30" s="56"/>
      <c r="N30" s="56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59">
        <v>12</v>
      </c>
      <c r="AH30" s="52">
        <f>MAX(B30:AF30)</f>
        <v>0</v>
      </c>
      <c r="AI30" s="53">
        <f>MIN(B30:AF30)</f>
        <v>0</v>
      </c>
      <c r="AJ30"/>
      <c r="AK30" s="54"/>
      <c r="AL30" s="31"/>
      <c r="AM30"/>
      <c r="AN30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</row>
    <row r="31" spans="1:88" ht="14.45" x14ac:dyDescent="0.35">
      <c r="A31" s="233" t="s">
        <v>34</v>
      </c>
      <c r="B31" s="49"/>
      <c r="C31" s="49"/>
      <c r="D31" s="49"/>
      <c r="E31" s="49"/>
      <c r="F31" s="49"/>
      <c r="G31" s="56"/>
      <c r="H31" s="56"/>
      <c r="I31" s="56"/>
      <c r="J31" s="56"/>
      <c r="K31" s="56"/>
      <c r="L31" s="5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59">
        <v>10</v>
      </c>
      <c r="AH31" s="52">
        <f t="shared" si="2"/>
        <v>0</v>
      </c>
      <c r="AI31" s="53">
        <f t="shared" si="3"/>
        <v>0</v>
      </c>
      <c r="AK31" s="54"/>
    </row>
    <row r="32" spans="1:88" ht="14.45" x14ac:dyDescent="0.35">
      <c r="A32" s="58" t="s">
        <v>252</v>
      </c>
      <c r="B32" s="49"/>
      <c r="C32" s="49"/>
      <c r="D32" s="49"/>
      <c r="E32" s="49"/>
      <c r="F32" s="49"/>
      <c r="G32" s="56"/>
      <c r="H32" s="56"/>
      <c r="I32" s="56"/>
      <c r="J32" s="56"/>
      <c r="K32" s="56"/>
      <c r="L32" s="5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9">
        <v>10</v>
      </c>
      <c r="AH32" s="52">
        <f t="shared" si="2"/>
        <v>0</v>
      </c>
      <c r="AI32" s="53">
        <f t="shared" si="3"/>
        <v>0</v>
      </c>
      <c r="AK32" s="54"/>
    </row>
    <row r="33" spans="1:41" ht="14.45" x14ac:dyDescent="0.35">
      <c r="A33" s="237" t="s">
        <v>35</v>
      </c>
      <c r="B33" s="56">
        <v>200</v>
      </c>
      <c r="C33" s="56">
        <v>200</v>
      </c>
      <c r="D33" s="56">
        <v>200</v>
      </c>
      <c r="E33" s="56">
        <v>200</v>
      </c>
      <c r="F33" s="56">
        <v>200</v>
      </c>
      <c r="G33" s="56">
        <v>200</v>
      </c>
      <c r="H33" s="56">
        <v>200</v>
      </c>
      <c r="I33" s="56">
        <v>200</v>
      </c>
      <c r="J33" s="56">
        <v>200</v>
      </c>
      <c r="K33" s="56">
        <v>200</v>
      </c>
      <c r="L33" s="56">
        <v>200</v>
      </c>
      <c r="M33" s="56">
        <v>200</v>
      </c>
      <c r="N33" s="56">
        <v>200</v>
      </c>
      <c r="O33" s="56">
        <v>200</v>
      </c>
      <c r="P33" s="56">
        <v>200</v>
      </c>
      <c r="Q33" s="56">
        <v>200</v>
      </c>
      <c r="R33" s="56">
        <v>200</v>
      </c>
      <c r="S33" s="56">
        <v>200</v>
      </c>
      <c r="T33" s="56">
        <v>200</v>
      </c>
      <c r="U33" s="56">
        <v>200</v>
      </c>
      <c r="V33" s="56">
        <v>200</v>
      </c>
      <c r="W33" s="56">
        <v>200</v>
      </c>
      <c r="X33" s="56">
        <v>200</v>
      </c>
      <c r="Y33" s="56">
        <v>200</v>
      </c>
      <c r="Z33" s="56">
        <v>200</v>
      </c>
      <c r="AA33" s="56">
        <v>200</v>
      </c>
      <c r="AB33" s="56">
        <v>200</v>
      </c>
      <c r="AC33" s="56">
        <v>200</v>
      </c>
      <c r="AD33" s="56">
        <v>200</v>
      </c>
      <c r="AE33" s="56">
        <v>200</v>
      </c>
      <c r="AF33" s="56">
        <v>200</v>
      </c>
      <c r="AG33" s="59">
        <v>85</v>
      </c>
      <c r="AH33" s="52">
        <f t="shared" si="2"/>
        <v>200</v>
      </c>
      <c r="AI33" s="53">
        <f t="shared" si="3"/>
        <v>200</v>
      </c>
      <c r="AK33" s="54"/>
    </row>
    <row r="34" spans="1:41" thickBot="1" x14ac:dyDescent="0.4">
      <c r="A34" s="238" t="s">
        <v>36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56"/>
      <c r="AF34" s="56"/>
      <c r="AG34" s="59">
        <v>240</v>
      </c>
      <c r="AH34" s="52">
        <f t="shared" si="2"/>
        <v>0</v>
      </c>
      <c r="AI34" s="53">
        <f t="shared" si="3"/>
        <v>0</v>
      </c>
      <c r="AK34" s="54"/>
    </row>
    <row r="35" spans="1:41" thickBot="1" x14ac:dyDescent="0.4">
      <c r="A35" s="239" t="s">
        <v>37</v>
      </c>
      <c r="B35" s="69">
        <f>SUM(B11:B33)</f>
        <v>200</v>
      </c>
      <c r="C35" s="69">
        <f t="shared" ref="C35:AF35" si="4">SUM(C11:C33)</f>
        <v>200</v>
      </c>
      <c r="D35" s="69">
        <f t="shared" si="4"/>
        <v>200</v>
      </c>
      <c r="E35" s="69">
        <f t="shared" si="4"/>
        <v>200</v>
      </c>
      <c r="F35" s="69">
        <f t="shared" si="4"/>
        <v>200</v>
      </c>
      <c r="G35" s="69">
        <f t="shared" si="4"/>
        <v>200</v>
      </c>
      <c r="H35" s="69">
        <f t="shared" si="4"/>
        <v>200</v>
      </c>
      <c r="I35" s="69">
        <f t="shared" si="4"/>
        <v>200</v>
      </c>
      <c r="J35" s="69">
        <f t="shared" si="4"/>
        <v>200</v>
      </c>
      <c r="K35" s="69">
        <f t="shared" si="4"/>
        <v>200</v>
      </c>
      <c r="L35" s="69">
        <f t="shared" si="4"/>
        <v>200</v>
      </c>
      <c r="M35" s="69">
        <f t="shared" si="4"/>
        <v>200</v>
      </c>
      <c r="N35" s="69">
        <f t="shared" si="4"/>
        <v>200</v>
      </c>
      <c r="O35" s="69">
        <f t="shared" si="4"/>
        <v>200</v>
      </c>
      <c r="P35" s="69">
        <f t="shared" si="4"/>
        <v>200</v>
      </c>
      <c r="Q35" s="69">
        <f t="shared" si="4"/>
        <v>200</v>
      </c>
      <c r="R35" s="69">
        <f t="shared" si="4"/>
        <v>200</v>
      </c>
      <c r="S35" s="69">
        <f t="shared" si="4"/>
        <v>200</v>
      </c>
      <c r="T35" s="69">
        <f t="shared" si="4"/>
        <v>200</v>
      </c>
      <c r="U35" s="69">
        <f t="shared" si="4"/>
        <v>200</v>
      </c>
      <c r="V35" s="69">
        <f t="shared" si="4"/>
        <v>200</v>
      </c>
      <c r="W35" s="69">
        <f t="shared" si="4"/>
        <v>200</v>
      </c>
      <c r="X35" s="69">
        <f t="shared" si="4"/>
        <v>200</v>
      </c>
      <c r="Y35" s="69">
        <f t="shared" si="4"/>
        <v>200</v>
      </c>
      <c r="Z35" s="69">
        <f t="shared" si="4"/>
        <v>200</v>
      </c>
      <c r="AA35" s="69">
        <f t="shared" si="4"/>
        <v>200</v>
      </c>
      <c r="AB35" s="69">
        <f t="shared" si="4"/>
        <v>200</v>
      </c>
      <c r="AC35" s="69">
        <f t="shared" si="4"/>
        <v>200</v>
      </c>
      <c r="AD35" s="69">
        <f t="shared" si="4"/>
        <v>200</v>
      </c>
      <c r="AE35" s="69">
        <f t="shared" si="4"/>
        <v>200</v>
      </c>
      <c r="AF35" s="69">
        <f t="shared" si="4"/>
        <v>200</v>
      </c>
      <c r="AG35" s="59">
        <f>SUM(AG11:AG34)</f>
        <v>1287.4000000000001</v>
      </c>
      <c r="AH35" s="52">
        <f t="shared" si="2"/>
        <v>200</v>
      </c>
      <c r="AI35" s="53">
        <f t="shared" si="3"/>
        <v>200</v>
      </c>
      <c r="AK35" s="54"/>
    </row>
    <row r="36" spans="1:41" ht="14.45" x14ac:dyDescent="0.35">
      <c r="A36" s="55" t="s">
        <v>38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8"/>
      <c r="AB36" s="48"/>
      <c r="AC36" s="48"/>
      <c r="AD36" s="48"/>
      <c r="AE36" s="48"/>
      <c r="AF36" s="48"/>
      <c r="AG36" s="57">
        <v>144</v>
      </c>
      <c r="AH36" s="52">
        <f t="shared" si="2"/>
        <v>0</v>
      </c>
      <c r="AI36" s="53">
        <f t="shared" si="3"/>
        <v>0</v>
      </c>
      <c r="AK36" s="54"/>
    </row>
    <row r="37" spans="1:41" ht="14.45" x14ac:dyDescent="0.35">
      <c r="A37" s="58" t="s">
        <v>39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56"/>
      <c r="AB37" s="56"/>
      <c r="AC37" s="56"/>
      <c r="AD37" s="56"/>
      <c r="AE37" s="56"/>
      <c r="AF37" s="56"/>
      <c r="AG37" s="59">
        <v>70</v>
      </c>
      <c r="AH37" s="52">
        <f t="shared" si="2"/>
        <v>0</v>
      </c>
      <c r="AI37" s="53">
        <f t="shared" si="3"/>
        <v>0</v>
      </c>
      <c r="AK37" s="54"/>
    </row>
    <row r="38" spans="1:41" ht="14.45" x14ac:dyDescent="0.35">
      <c r="A38" s="58" t="s">
        <v>40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56"/>
      <c r="AB38" s="56"/>
      <c r="AC38" s="56"/>
      <c r="AD38" s="56"/>
      <c r="AE38" s="56"/>
      <c r="AF38" s="56"/>
      <c r="AG38" s="59">
        <v>69</v>
      </c>
      <c r="AH38" s="52">
        <f t="shared" si="2"/>
        <v>0</v>
      </c>
      <c r="AI38" s="53">
        <f t="shared" si="3"/>
        <v>0</v>
      </c>
      <c r="AK38" s="54"/>
    </row>
    <row r="39" spans="1:41" ht="14.45" x14ac:dyDescent="0.35">
      <c r="A39" s="58" t="s">
        <v>41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56"/>
      <c r="AB39" s="56"/>
      <c r="AC39" s="56"/>
      <c r="AD39" s="56"/>
      <c r="AE39" s="56"/>
      <c r="AF39" s="56"/>
      <c r="AG39" s="59">
        <v>60</v>
      </c>
      <c r="AH39" s="52">
        <f t="shared" si="2"/>
        <v>0</v>
      </c>
      <c r="AI39" s="53">
        <f t="shared" si="3"/>
        <v>0</v>
      </c>
      <c r="AK39" s="54"/>
    </row>
    <row r="40" spans="1:41" ht="14.45" x14ac:dyDescent="0.35">
      <c r="A40" s="58" t="s">
        <v>42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70"/>
      <c r="W40" s="70"/>
      <c r="X40" s="70"/>
      <c r="Y40" s="70"/>
      <c r="Z40" s="70"/>
      <c r="AA40" s="56"/>
      <c r="AB40" s="56"/>
      <c r="AC40" s="56"/>
      <c r="AD40" s="56"/>
      <c r="AE40" s="56"/>
      <c r="AF40" s="56"/>
      <c r="AG40" s="59">
        <v>30</v>
      </c>
      <c r="AH40" s="52">
        <f t="shared" si="2"/>
        <v>0</v>
      </c>
      <c r="AI40" s="53">
        <f t="shared" si="3"/>
        <v>0</v>
      </c>
      <c r="AK40" s="54"/>
    </row>
    <row r="41" spans="1:41" ht="14.45" x14ac:dyDescent="0.35">
      <c r="A41" s="58" t="s">
        <v>253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6"/>
      <c r="AB41" s="56"/>
      <c r="AC41" s="56"/>
      <c r="AD41" s="56"/>
      <c r="AE41" s="56"/>
      <c r="AF41" s="56"/>
      <c r="AG41" s="59">
        <v>25</v>
      </c>
      <c r="AH41" s="52"/>
      <c r="AI41" s="53"/>
      <c r="AK41" s="54"/>
    </row>
    <row r="42" spans="1:41" ht="14.45" x14ac:dyDescent="0.35">
      <c r="A42" s="58" t="s">
        <v>43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56"/>
      <c r="AB42" s="56"/>
      <c r="AC42" s="56"/>
      <c r="AD42" s="56"/>
      <c r="AE42" s="56"/>
      <c r="AF42" s="56"/>
      <c r="AG42" s="59">
        <v>24</v>
      </c>
      <c r="AH42" s="52">
        <f t="shared" si="2"/>
        <v>0</v>
      </c>
      <c r="AI42" s="53">
        <f t="shared" si="3"/>
        <v>0</v>
      </c>
      <c r="AK42" s="54"/>
    </row>
    <row r="43" spans="1:41" ht="14.45" x14ac:dyDescent="0.35">
      <c r="A43" s="58" t="s">
        <v>44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56"/>
      <c r="AB43" s="56"/>
      <c r="AC43" s="56"/>
      <c r="AD43" s="56"/>
      <c r="AE43" s="56"/>
      <c r="AF43" s="56"/>
      <c r="AG43" s="59">
        <v>15</v>
      </c>
      <c r="AH43" s="52">
        <f t="shared" si="2"/>
        <v>0</v>
      </c>
      <c r="AI43" s="53">
        <f t="shared" si="3"/>
        <v>0</v>
      </c>
      <c r="AK43" s="54"/>
    </row>
    <row r="44" spans="1:41" ht="14.45" x14ac:dyDescent="0.35">
      <c r="A44" s="58" t="s">
        <v>45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6"/>
      <c r="AB44" s="56"/>
      <c r="AC44" s="56"/>
      <c r="AD44" s="56"/>
      <c r="AE44" s="56"/>
      <c r="AF44" s="56"/>
      <c r="AG44" s="59">
        <v>14.1</v>
      </c>
      <c r="AH44" s="52">
        <f t="shared" si="2"/>
        <v>0</v>
      </c>
      <c r="AI44" s="53">
        <f t="shared" si="3"/>
        <v>0</v>
      </c>
      <c r="AK44" s="54"/>
      <c r="AL44" s="64"/>
      <c r="AO44" s="64"/>
    </row>
    <row r="45" spans="1:41" s="64" customFormat="1" ht="14.45" x14ac:dyDescent="0.35">
      <c r="A45" s="72" t="s">
        <v>46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56"/>
      <c r="AB45" s="56"/>
      <c r="AC45" s="56"/>
      <c r="AD45" s="56"/>
      <c r="AE45" s="56"/>
      <c r="AF45" s="56"/>
      <c r="AG45" s="59">
        <v>14</v>
      </c>
      <c r="AH45" s="52">
        <f t="shared" si="2"/>
        <v>0</v>
      </c>
      <c r="AI45" s="53">
        <f t="shared" si="3"/>
        <v>0</v>
      </c>
      <c r="AJ45"/>
      <c r="AK45" s="54"/>
      <c r="AL45"/>
      <c r="AM45"/>
      <c r="AN45"/>
      <c r="AO45"/>
    </row>
    <row r="46" spans="1:41" ht="14.45" x14ac:dyDescent="0.35">
      <c r="A46" s="58" t="s">
        <v>47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56"/>
      <c r="AB46" s="56"/>
      <c r="AC46" s="56"/>
      <c r="AD46" s="56"/>
      <c r="AE46" s="56"/>
      <c r="AF46" s="56"/>
      <c r="AG46" s="59">
        <v>10.050000000000001</v>
      </c>
      <c r="AH46" s="52">
        <f t="shared" si="2"/>
        <v>0</v>
      </c>
      <c r="AI46" s="53">
        <f t="shared" si="3"/>
        <v>0</v>
      </c>
      <c r="AK46" s="54"/>
    </row>
    <row r="47" spans="1:41" ht="14.45" x14ac:dyDescent="0.35">
      <c r="A47" s="58" t="s">
        <v>48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56"/>
      <c r="AB47" s="56"/>
      <c r="AC47" s="56"/>
      <c r="AD47" s="56"/>
      <c r="AE47" s="56"/>
      <c r="AF47" s="56"/>
      <c r="AG47" s="59">
        <v>6.2</v>
      </c>
      <c r="AH47" s="52">
        <f t="shared" si="2"/>
        <v>0</v>
      </c>
      <c r="AI47" s="53">
        <f t="shared" si="3"/>
        <v>0</v>
      </c>
      <c r="AK47" s="54"/>
    </row>
    <row r="48" spans="1:41" ht="15.75" thickBot="1" x14ac:dyDescent="0.3">
      <c r="A48" s="65" t="s">
        <v>49</v>
      </c>
      <c r="B48" s="73">
        <f>B189</f>
        <v>3.54</v>
      </c>
      <c r="C48" s="73">
        <f t="shared" ref="C48:AF48" si="5">C189</f>
        <v>3.54</v>
      </c>
      <c r="D48" s="73">
        <f t="shared" si="5"/>
        <v>3.54</v>
      </c>
      <c r="E48" s="73">
        <f t="shared" si="5"/>
        <v>3.54</v>
      </c>
      <c r="F48" s="73">
        <f t="shared" si="5"/>
        <v>3.54</v>
      </c>
      <c r="G48" s="73">
        <f t="shared" si="5"/>
        <v>3.54</v>
      </c>
      <c r="H48" s="73">
        <f t="shared" si="5"/>
        <v>3.54</v>
      </c>
      <c r="I48" s="73">
        <f t="shared" si="5"/>
        <v>3.54</v>
      </c>
      <c r="J48" s="73">
        <f t="shared" si="5"/>
        <v>3.54</v>
      </c>
      <c r="K48" s="73">
        <f t="shared" si="5"/>
        <v>3.54</v>
      </c>
      <c r="L48" s="73">
        <f t="shared" si="5"/>
        <v>3.54</v>
      </c>
      <c r="M48" s="73">
        <f t="shared" si="5"/>
        <v>3.54</v>
      </c>
      <c r="N48" s="73">
        <f t="shared" si="5"/>
        <v>3.54</v>
      </c>
      <c r="O48" s="73">
        <f t="shared" si="5"/>
        <v>3.54</v>
      </c>
      <c r="P48" s="73">
        <f t="shared" si="5"/>
        <v>3.54</v>
      </c>
      <c r="Q48" s="73">
        <f t="shared" si="5"/>
        <v>3.54</v>
      </c>
      <c r="R48" s="73">
        <f t="shared" si="5"/>
        <v>3.54</v>
      </c>
      <c r="S48" s="73">
        <f t="shared" si="5"/>
        <v>3.54</v>
      </c>
      <c r="T48" s="73">
        <f t="shared" si="5"/>
        <v>3.54</v>
      </c>
      <c r="U48" s="73">
        <f t="shared" si="5"/>
        <v>3.54</v>
      </c>
      <c r="V48" s="73">
        <f t="shared" si="5"/>
        <v>3.54</v>
      </c>
      <c r="W48" s="73">
        <f t="shared" si="5"/>
        <v>3.54</v>
      </c>
      <c r="X48" s="73">
        <f t="shared" si="5"/>
        <v>3.54</v>
      </c>
      <c r="Y48" s="73">
        <f t="shared" si="5"/>
        <v>3.54</v>
      </c>
      <c r="Z48" s="73">
        <f t="shared" si="5"/>
        <v>3.54</v>
      </c>
      <c r="AA48" s="73">
        <f t="shared" si="5"/>
        <v>3.54</v>
      </c>
      <c r="AB48" s="73">
        <f t="shared" si="5"/>
        <v>3.54</v>
      </c>
      <c r="AC48" s="73">
        <f t="shared" si="5"/>
        <v>3.54</v>
      </c>
      <c r="AD48" s="73">
        <f t="shared" si="5"/>
        <v>3.54</v>
      </c>
      <c r="AE48" s="73">
        <f t="shared" si="5"/>
        <v>3.54</v>
      </c>
      <c r="AF48" s="73">
        <f t="shared" si="5"/>
        <v>3.54</v>
      </c>
      <c r="AG48" s="73">
        <f>AG189</f>
        <v>8.56</v>
      </c>
      <c r="AH48" s="52">
        <f t="shared" si="2"/>
        <v>3.54</v>
      </c>
      <c r="AI48" s="53">
        <f t="shared" si="3"/>
        <v>3.54</v>
      </c>
      <c r="AK48" s="54"/>
    </row>
    <row r="49" spans="1:37" ht="15.75" thickBot="1" x14ac:dyDescent="0.3">
      <c r="A49" s="68" t="s">
        <v>50</v>
      </c>
      <c r="B49" s="69">
        <f t="shared" ref="B49:AG49" si="6">SUM(B36:B48)</f>
        <v>3.54</v>
      </c>
      <c r="C49" s="69">
        <f t="shared" si="6"/>
        <v>3.54</v>
      </c>
      <c r="D49" s="69">
        <f t="shared" si="6"/>
        <v>3.54</v>
      </c>
      <c r="E49" s="69">
        <f t="shared" si="6"/>
        <v>3.54</v>
      </c>
      <c r="F49" s="69">
        <f t="shared" si="6"/>
        <v>3.54</v>
      </c>
      <c r="G49" s="69">
        <f t="shared" si="6"/>
        <v>3.54</v>
      </c>
      <c r="H49" s="69">
        <f t="shared" si="6"/>
        <v>3.54</v>
      </c>
      <c r="I49" s="69">
        <f t="shared" si="6"/>
        <v>3.54</v>
      </c>
      <c r="J49" s="69">
        <f t="shared" si="6"/>
        <v>3.54</v>
      </c>
      <c r="K49" s="69">
        <f t="shared" si="6"/>
        <v>3.54</v>
      </c>
      <c r="L49" s="69">
        <f t="shared" si="6"/>
        <v>3.54</v>
      </c>
      <c r="M49" s="69">
        <f t="shared" si="6"/>
        <v>3.54</v>
      </c>
      <c r="N49" s="69">
        <f t="shared" si="6"/>
        <v>3.54</v>
      </c>
      <c r="O49" s="69">
        <f t="shared" si="6"/>
        <v>3.54</v>
      </c>
      <c r="P49" s="69">
        <f t="shared" si="6"/>
        <v>3.54</v>
      </c>
      <c r="Q49" s="69">
        <f t="shared" si="6"/>
        <v>3.54</v>
      </c>
      <c r="R49" s="69">
        <f t="shared" si="6"/>
        <v>3.54</v>
      </c>
      <c r="S49" s="69">
        <f t="shared" si="6"/>
        <v>3.54</v>
      </c>
      <c r="T49" s="69">
        <f t="shared" si="6"/>
        <v>3.54</v>
      </c>
      <c r="U49" s="69">
        <f t="shared" si="6"/>
        <v>3.54</v>
      </c>
      <c r="V49" s="69">
        <f t="shared" si="6"/>
        <v>3.54</v>
      </c>
      <c r="W49" s="69">
        <f t="shared" si="6"/>
        <v>3.54</v>
      </c>
      <c r="X49" s="69">
        <f t="shared" si="6"/>
        <v>3.54</v>
      </c>
      <c r="Y49" s="69">
        <f t="shared" si="6"/>
        <v>3.54</v>
      </c>
      <c r="Z49" s="69">
        <f t="shared" si="6"/>
        <v>3.54</v>
      </c>
      <c r="AA49" s="69">
        <f t="shared" si="6"/>
        <v>3.54</v>
      </c>
      <c r="AB49" s="69">
        <f t="shared" si="6"/>
        <v>3.54</v>
      </c>
      <c r="AC49" s="69">
        <f t="shared" si="6"/>
        <v>3.54</v>
      </c>
      <c r="AD49" s="69">
        <f t="shared" si="6"/>
        <v>3.54</v>
      </c>
      <c r="AE49" s="69">
        <f t="shared" si="6"/>
        <v>3.54</v>
      </c>
      <c r="AF49" s="69">
        <f t="shared" si="6"/>
        <v>3.54</v>
      </c>
      <c r="AG49" s="74">
        <f t="shared" si="6"/>
        <v>489.91</v>
      </c>
      <c r="AH49" s="52">
        <f t="shared" si="2"/>
        <v>3.54</v>
      </c>
      <c r="AI49" s="53">
        <f t="shared" si="3"/>
        <v>3.54</v>
      </c>
      <c r="AK49" s="54"/>
    </row>
    <row r="50" spans="1:37" x14ac:dyDescent="0.25">
      <c r="A50" s="55" t="s">
        <v>51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75"/>
      <c r="M50" s="75"/>
      <c r="N50" s="75"/>
      <c r="O50" s="75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57">
        <v>60</v>
      </c>
      <c r="AH50" s="52">
        <f t="shared" si="2"/>
        <v>0</v>
      </c>
      <c r="AI50" s="53">
        <f t="shared" si="3"/>
        <v>0</v>
      </c>
      <c r="AK50" s="54"/>
    </row>
    <row r="51" spans="1:37" x14ac:dyDescent="0.25">
      <c r="A51" s="58" t="s">
        <v>52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75"/>
      <c r="M51" s="75"/>
      <c r="N51" s="75"/>
      <c r="O51" s="75"/>
      <c r="P51" s="70"/>
      <c r="Q51" s="70"/>
      <c r="R51" s="49"/>
      <c r="S51" s="49"/>
      <c r="T51" s="49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59">
        <v>32</v>
      </c>
      <c r="AH51" s="52">
        <f t="shared" si="2"/>
        <v>0</v>
      </c>
      <c r="AI51" s="53">
        <f t="shared" si="3"/>
        <v>0</v>
      </c>
      <c r="AK51" s="54"/>
    </row>
    <row r="52" spans="1:37" ht="15.75" thickBot="1" x14ac:dyDescent="0.3">
      <c r="A52" s="72" t="s">
        <v>53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6"/>
      <c r="M52" s="76"/>
      <c r="N52" s="76"/>
      <c r="O52" s="76"/>
      <c r="P52" s="77"/>
      <c r="Q52" s="77"/>
      <c r="R52" s="49"/>
      <c r="S52" s="49"/>
      <c r="T52" s="49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8">
        <v>14</v>
      </c>
      <c r="AH52" s="52">
        <f t="shared" si="2"/>
        <v>0</v>
      </c>
      <c r="AI52" s="53">
        <f t="shared" si="3"/>
        <v>0</v>
      </c>
      <c r="AK52" s="54"/>
    </row>
    <row r="53" spans="1:37" ht="15.75" thickBot="1" x14ac:dyDescent="0.3">
      <c r="A53" s="68" t="s">
        <v>54</v>
      </c>
      <c r="B53" s="69">
        <f>SUM(B50:B52)</f>
        <v>0</v>
      </c>
      <c r="C53" s="69">
        <f t="shared" ref="C53:AF53" si="7">SUM(C50:C52)</f>
        <v>0</v>
      </c>
      <c r="D53" s="69">
        <f t="shared" si="7"/>
        <v>0</v>
      </c>
      <c r="E53" s="69">
        <f t="shared" si="7"/>
        <v>0</v>
      </c>
      <c r="F53" s="69">
        <f t="shared" si="7"/>
        <v>0</v>
      </c>
      <c r="G53" s="69">
        <f t="shared" si="7"/>
        <v>0</v>
      </c>
      <c r="H53" s="69">
        <f t="shared" si="7"/>
        <v>0</v>
      </c>
      <c r="I53" s="69">
        <f t="shared" si="7"/>
        <v>0</v>
      </c>
      <c r="J53" s="69">
        <f t="shared" si="7"/>
        <v>0</v>
      </c>
      <c r="K53" s="69">
        <f t="shared" si="7"/>
        <v>0</v>
      </c>
      <c r="L53" s="69">
        <f t="shared" si="7"/>
        <v>0</v>
      </c>
      <c r="M53" s="69">
        <f t="shared" si="7"/>
        <v>0</v>
      </c>
      <c r="N53" s="69">
        <f t="shared" si="7"/>
        <v>0</v>
      </c>
      <c r="O53" s="69">
        <f t="shared" si="7"/>
        <v>0</v>
      </c>
      <c r="P53" s="69">
        <f t="shared" si="7"/>
        <v>0</v>
      </c>
      <c r="Q53" s="69">
        <f t="shared" si="7"/>
        <v>0</v>
      </c>
      <c r="R53" s="69">
        <f t="shared" si="7"/>
        <v>0</v>
      </c>
      <c r="S53" s="69">
        <f t="shared" si="7"/>
        <v>0</v>
      </c>
      <c r="T53" s="69">
        <f t="shared" si="7"/>
        <v>0</v>
      </c>
      <c r="U53" s="69">
        <f t="shared" si="7"/>
        <v>0</v>
      </c>
      <c r="V53" s="69">
        <f t="shared" si="7"/>
        <v>0</v>
      </c>
      <c r="W53" s="69">
        <f t="shared" si="7"/>
        <v>0</v>
      </c>
      <c r="X53" s="69">
        <f t="shared" si="7"/>
        <v>0</v>
      </c>
      <c r="Y53" s="69">
        <f t="shared" si="7"/>
        <v>0</v>
      </c>
      <c r="Z53" s="69">
        <f t="shared" si="7"/>
        <v>0</v>
      </c>
      <c r="AA53" s="69">
        <f t="shared" si="7"/>
        <v>0</v>
      </c>
      <c r="AB53" s="69">
        <f t="shared" si="7"/>
        <v>0</v>
      </c>
      <c r="AC53" s="69">
        <f t="shared" si="7"/>
        <v>0</v>
      </c>
      <c r="AD53" s="69">
        <f t="shared" si="7"/>
        <v>0</v>
      </c>
      <c r="AE53" s="69">
        <f t="shared" si="7"/>
        <v>0</v>
      </c>
      <c r="AF53" s="69">
        <f t="shared" si="7"/>
        <v>0</v>
      </c>
      <c r="AG53" s="74">
        <f>SUM(AG50:AG52)</f>
        <v>106</v>
      </c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5" t="s">
        <v>55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57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56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49"/>
      <c r="M55" s="49"/>
      <c r="N55" s="49"/>
      <c r="O55" s="49"/>
      <c r="P55" s="49"/>
      <c r="Q55" s="49"/>
      <c r="R55" s="49"/>
      <c r="S55" s="49"/>
      <c r="T55" s="49"/>
      <c r="U55" s="79"/>
      <c r="V55" s="79"/>
      <c r="W55" s="79"/>
      <c r="X55" s="79"/>
      <c r="Y55" s="79"/>
      <c r="Z55" s="79"/>
      <c r="AA55" s="70"/>
      <c r="AB55" s="70"/>
      <c r="AC55" s="70"/>
      <c r="AD55" s="70"/>
      <c r="AE55" s="70"/>
      <c r="AF55" s="70"/>
      <c r="AG55" s="59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57</v>
      </c>
      <c r="B56" s="70"/>
      <c r="C56" s="70"/>
      <c r="D56" s="70"/>
      <c r="E56" s="70"/>
      <c r="F56" s="70"/>
      <c r="G56" s="49"/>
      <c r="H56" s="49"/>
      <c r="I56" s="49"/>
      <c r="J56" s="49"/>
      <c r="K56" s="49"/>
      <c r="L56" s="70"/>
      <c r="M56" s="70"/>
      <c r="N56" s="70"/>
      <c r="O56" s="70"/>
      <c r="P56" s="70"/>
      <c r="Q56" s="70"/>
      <c r="R56" s="70"/>
      <c r="S56" s="70"/>
      <c r="T56" s="70"/>
      <c r="U56" s="80"/>
      <c r="V56" s="80"/>
      <c r="W56" s="80"/>
      <c r="X56" s="80"/>
      <c r="Y56" s="80"/>
      <c r="Z56" s="80"/>
      <c r="AA56" s="70"/>
      <c r="AB56" s="70"/>
      <c r="AC56" s="70"/>
      <c r="AD56" s="70"/>
      <c r="AE56" s="70"/>
      <c r="AF56" s="70"/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58" t="s">
        <v>58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82"/>
      <c r="AB57" s="82"/>
      <c r="AC57" s="82"/>
      <c r="AD57" s="82"/>
      <c r="AE57" s="82"/>
      <c r="AF57" s="82"/>
      <c r="AG57" s="81"/>
      <c r="AH57" s="52">
        <f t="shared" si="2"/>
        <v>0</v>
      </c>
      <c r="AI57" s="53">
        <f t="shared" si="3"/>
        <v>0</v>
      </c>
      <c r="AK57" s="54"/>
    </row>
    <row r="58" spans="1:37" x14ac:dyDescent="0.25">
      <c r="A58" s="58" t="s">
        <v>59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81"/>
      <c r="AH58" s="52">
        <f t="shared" si="2"/>
        <v>0</v>
      </c>
      <c r="AI58" s="53">
        <f t="shared" si="3"/>
        <v>0</v>
      </c>
      <c r="AK58" s="54"/>
    </row>
    <row r="59" spans="1:37" x14ac:dyDescent="0.25">
      <c r="A59" s="58" t="s">
        <v>60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1"/>
      <c r="AH59" s="52">
        <f t="shared" si="2"/>
        <v>0</v>
      </c>
      <c r="AI59" s="53">
        <f t="shared" si="3"/>
        <v>0</v>
      </c>
      <c r="AK59" s="54"/>
    </row>
    <row r="60" spans="1:37" x14ac:dyDescent="0.25">
      <c r="A60" s="58" t="s">
        <v>61</v>
      </c>
      <c r="B60" s="82"/>
      <c r="C60" s="82"/>
      <c r="D60" s="82"/>
      <c r="E60" s="82"/>
      <c r="F60" s="82"/>
      <c r="G60" s="82"/>
      <c r="H60" s="49"/>
      <c r="I60" s="49"/>
      <c r="J60" s="49"/>
      <c r="K60" s="49"/>
      <c r="L60" s="49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1"/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62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1"/>
      <c r="AH61" s="52">
        <f t="shared" si="2"/>
        <v>0</v>
      </c>
      <c r="AI61" s="53">
        <f t="shared" si="3"/>
        <v>0</v>
      </c>
      <c r="AK61" s="54"/>
    </row>
    <row r="62" spans="1:37" x14ac:dyDescent="0.25">
      <c r="A62" s="58" t="s">
        <v>63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1"/>
      <c r="AH62" s="52">
        <f t="shared" si="2"/>
        <v>0</v>
      </c>
      <c r="AI62" s="53">
        <f t="shared" si="3"/>
        <v>0</v>
      </c>
      <c r="AK62" s="54"/>
    </row>
    <row r="63" spans="1:37" x14ac:dyDescent="0.25">
      <c r="A63" s="84" t="s">
        <v>64</v>
      </c>
      <c r="B63" s="82"/>
      <c r="C63" s="82"/>
      <c r="D63" s="82"/>
      <c r="E63" s="82"/>
      <c r="F63" s="82"/>
      <c r="G63" s="82"/>
      <c r="H63" s="70"/>
      <c r="I63" s="70"/>
      <c r="J63" s="70"/>
      <c r="K63" s="70"/>
      <c r="L63" s="70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6"/>
      <c r="AH63" s="52">
        <f t="shared" si="2"/>
        <v>0</v>
      </c>
      <c r="AI63" s="53">
        <f t="shared" si="3"/>
        <v>0</v>
      </c>
      <c r="AK63" s="54"/>
    </row>
    <row r="64" spans="1:37" ht="15.75" thickBot="1" x14ac:dyDescent="0.3">
      <c r="A64" s="84" t="s">
        <v>65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85">
        <v>0</v>
      </c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6"/>
      <c r="AH64" s="52">
        <f t="shared" si="2"/>
        <v>0</v>
      </c>
      <c r="AI64" s="53">
        <f t="shared" si="3"/>
        <v>0</v>
      </c>
      <c r="AK64" s="54"/>
    </row>
    <row r="65" spans="1:37" ht="15.75" thickBot="1" x14ac:dyDescent="0.3">
      <c r="A65" s="68" t="s">
        <v>66</v>
      </c>
      <c r="B65" s="69">
        <f>SUM(B54:B64)</f>
        <v>0</v>
      </c>
      <c r="C65" s="69">
        <f t="shared" ref="C65:AF65" si="8">SUM(C54:C64)</f>
        <v>0</v>
      </c>
      <c r="D65" s="69">
        <f t="shared" si="8"/>
        <v>0</v>
      </c>
      <c r="E65" s="69">
        <f t="shared" si="8"/>
        <v>0</v>
      </c>
      <c r="F65" s="69">
        <f t="shared" si="8"/>
        <v>0</v>
      </c>
      <c r="G65" s="69">
        <f t="shared" si="8"/>
        <v>0</v>
      </c>
      <c r="H65" s="69">
        <f t="shared" si="8"/>
        <v>0</v>
      </c>
      <c r="I65" s="69">
        <f t="shared" si="8"/>
        <v>0</v>
      </c>
      <c r="J65" s="69">
        <f t="shared" si="8"/>
        <v>0</v>
      </c>
      <c r="K65" s="69">
        <f t="shared" si="8"/>
        <v>0</v>
      </c>
      <c r="L65" s="69">
        <f t="shared" si="8"/>
        <v>0</v>
      </c>
      <c r="M65" s="69">
        <f t="shared" si="8"/>
        <v>0</v>
      </c>
      <c r="N65" s="69">
        <f t="shared" si="8"/>
        <v>0</v>
      </c>
      <c r="O65" s="69">
        <f t="shared" si="8"/>
        <v>0</v>
      </c>
      <c r="P65" s="69">
        <f t="shared" si="8"/>
        <v>0</v>
      </c>
      <c r="Q65" s="69">
        <f t="shared" si="8"/>
        <v>0</v>
      </c>
      <c r="R65" s="69">
        <f t="shared" si="8"/>
        <v>0</v>
      </c>
      <c r="S65" s="69">
        <f t="shared" si="8"/>
        <v>0</v>
      </c>
      <c r="T65" s="69">
        <f t="shared" si="8"/>
        <v>0</v>
      </c>
      <c r="U65" s="69">
        <f t="shared" si="8"/>
        <v>0</v>
      </c>
      <c r="V65" s="69">
        <f t="shared" si="8"/>
        <v>0</v>
      </c>
      <c r="W65" s="69">
        <f t="shared" si="8"/>
        <v>0</v>
      </c>
      <c r="X65" s="69">
        <f t="shared" si="8"/>
        <v>0</v>
      </c>
      <c r="Y65" s="69">
        <f t="shared" si="8"/>
        <v>0</v>
      </c>
      <c r="Z65" s="69">
        <f t="shared" si="8"/>
        <v>0</v>
      </c>
      <c r="AA65" s="69">
        <f t="shared" si="8"/>
        <v>0</v>
      </c>
      <c r="AB65" s="69">
        <f t="shared" si="8"/>
        <v>0</v>
      </c>
      <c r="AC65" s="69">
        <f t="shared" si="8"/>
        <v>0</v>
      </c>
      <c r="AD65" s="69">
        <f t="shared" si="8"/>
        <v>0</v>
      </c>
      <c r="AE65" s="69">
        <f t="shared" si="8"/>
        <v>0</v>
      </c>
      <c r="AF65" s="69">
        <f t="shared" si="8"/>
        <v>0</v>
      </c>
      <c r="AG65" s="74">
        <f>SUM(AG54:AG64)</f>
        <v>0</v>
      </c>
      <c r="AH65" s="52">
        <f t="shared" si="2"/>
        <v>0</v>
      </c>
      <c r="AI65" s="53">
        <f t="shared" si="3"/>
        <v>0</v>
      </c>
      <c r="AK65" s="54"/>
    </row>
    <row r="66" spans="1:37" x14ac:dyDescent="0.25">
      <c r="A66" s="55" t="s">
        <v>67</v>
      </c>
      <c r="B66" s="82">
        <v>0</v>
      </c>
      <c r="C66" s="82">
        <v>0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7">
        <v>39</v>
      </c>
      <c r="AH66" s="52">
        <f t="shared" si="2"/>
        <v>0</v>
      </c>
      <c r="AI66" s="53">
        <f t="shared" si="3"/>
        <v>0</v>
      </c>
      <c r="AK66" s="54"/>
    </row>
    <row r="67" spans="1:37" x14ac:dyDescent="0.25">
      <c r="A67" s="58" t="s">
        <v>68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1">
        <v>14.4</v>
      </c>
      <c r="AH67" s="52">
        <f t="shared" si="2"/>
        <v>0</v>
      </c>
      <c r="AI67" s="53">
        <f t="shared" si="3"/>
        <v>0</v>
      </c>
      <c r="AK67" s="54"/>
    </row>
    <row r="68" spans="1:37" ht="15.75" thickBot="1" x14ac:dyDescent="0.3">
      <c r="A68" s="84" t="s">
        <v>69</v>
      </c>
      <c r="B68" s="82">
        <v>0</v>
      </c>
      <c r="C68" s="82">
        <v>0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6">
        <v>2</v>
      </c>
      <c r="AH68" s="52">
        <f t="shared" si="2"/>
        <v>0</v>
      </c>
      <c r="AI68" s="53">
        <f t="shared" si="3"/>
        <v>0</v>
      </c>
      <c r="AK68" s="54"/>
    </row>
    <row r="69" spans="1:37" ht="15.75" thickBot="1" x14ac:dyDescent="0.3">
      <c r="A69" s="68" t="s">
        <v>70</v>
      </c>
      <c r="B69" s="69">
        <f>SUM(B66:B68)</f>
        <v>0</v>
      </c>
      <c r="C69" s="69">
        <f t="shared" ref="C69:AF69" si="9">SUM(C66:C68)</f>
        <v>0</v>
      </c>
      <c r="D69" s="69">
        <f t="shared" si="9"/>
        <v>0</v>
      </c>
      <c r="E69" s="69">
        <f t="shared" si="9"/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 t="shared" si="9"/>
        <v>0</v>
      </c>
      <c r="M69" s="69">
        <f t="shared" si="9"/>
        <v>0</v>
      </c>
      <c r="N69" s="69">
        <f t="shared" si="9"/>
        <v>0</v>
      </c>
      <c r="O69" s="69">
        <f t="shared" si="9"/>
        <v>0</v>
      </c>
      <c r="P69" s="69">
        <f t="shared" si="9"/>
        <v>0</v>
      </c>
      <c r="Q69" s="69">
        <f t="shared" si="9"/>
        <v>0</v>
      </c>
      <c r="R69" s="69">
        <f t="shared" si="9"/>
        <v>0</v>
      </c>
      <c r="S69" s="69">
        <f t="shared" si="9"/>
        <v>0</v>
      </c>
      <c r="T69" s="69">
        <f t="shared" si="9"/>
        <v>0</v>
      </c>
      <c r="U69" s="69">
        <f t="shared" si="9"/>
        <v>0</v>
      </c>
      <c r="V69" s="69">
        <f t="shared" si="9"/>
        <v>0</v>
      </c>
      <c r="W69" s="69">
        <f t="shared" si="9"/>
        <v>0</v>
      </c>
      <c r="X69" s="69">
        <f t="shared" si="9"/>
        <v>0</v>
      </c>
      <c r="Y69" s="69">
        <f t="shared" si="9"/>
        <v>0</v>
      </c>
      <c r="Z69" s="69">
        <f t="shared" si="9"/>
        <v>0</v>
      </c>
      <c r="AA69" s="69">
        <f t="shared" si="9"/>
        <v>0</v>
      </c>
      <c r="AB69" s="69">
        <f t="shared" si="9"/>
        <v>0</v>
      </c>
      <c r="AC69" s="69">
        <f t="shared" si="9"/>
        <v>0</v>
      </c>
      <c r="AD69" s="69">
        <f t="shared" si="9"/>
        <v>0</v>
      </c>
      <c r="AE69" s="69">
        <f t="shared" si="9"/>
        <v>0</v>
      </c>
      <c r="AF69" s="69">
        <f t="shared" si="9"/>
        <v>0</v>
      </c>
      <c r="AG69" s="74">
        <f>SUM(AG66:AG68)</f>
        <v>55.4</v>
      </c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8" t="s">
        <v>71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74"/>
      <c r="AH70" s="52">
        <f t="shared" si="2"/>
        <v>0</v>
      </c>
      <c r="AI70" s="53">
        <f t="shared" si="3"/>
        <v>0</v>
      </c>
    </row>
    <row r="71" spans="1:37" ht="15.75" thickBot="1" x14ac:dyDescent="0.3">
      <c r="A71" s="90" t="s">
        <v>72</v>
      </c>
      <c r="B71" s="91">
        <f t="shared" ref="B71:AG71" si="10">B69+B65+B53+B49+B35+B70</f>
        <v>203.54</v>
      </c>
      <c r="C71" s="91">
        <f t="shared" si="10"/>
        <v>203.54</v>
      </c>
      <c r="D71" s="91">
        <f t="shared" si="10"/>
        <v>203.54</v>
      </c>
      <c r="E71" s="91">
        <f t="shared" si="10"/>
        <v>203.54</v>
      </c>
      <c r="F71" s="91">
        <f t="shared" si="10"/>
        <v>203.54</v>
      </c>
      <c r="G71" s="91">
        <f t="shared" si="10"/>
        <v>203.54</v>
      </c>
      <c r="H71" s="91">
        <f t="shared" si="10"/>
        <v>203.54</v>
      </c>
      <c r="I71" s="91">
        <f t="shared" si="10"/>
        <v>203.54</v>
      </c>
      <c r="J71" s="91">
        <f t="shared" si="10"/>
        <v>203.54</v>
      </c>
      <c r="K71" s="91">
        <f t="shared" si="10"/>
        <v>203.54</v>
      </c>
      <c r="L71" s="91">
        <f t="shared" si="10"/>
        <v>203.54</v>
      </c>
      <c r="M71" s="91">
        <f t="shared" si="10"/>
        <v>203.54</v>
      </c>
      <c r="N71" s="91">
        <f t="shared" si="10"/>
        <v>203.54</v>
      </c>
      <c r="O71" s="91">
        <f t="shared" si="10"/>
        <v>203.54</v>
      </c>
      <c r="P71" s="91">
        <f t="shared" si="10"/>
        <v>203.54</v>
      </c>
      <c r="Q71" s="91">
        <f t="shared" si="10"/>
        <v>203.54</v>
      </c>
      <c r="R71" s="91">
        <f t="shared" si="10"/>
        <v>203.54</v>
      </c>
      <c r="S71" s="91">
        <f t="shared" si="10"/>
        <v>203.54</v>
      </c>
      <c r="T71" s="91">
        <f t="shared" si="10"/>
        <v>203.54</v>
      </c>
      <c r="U71" s="91">
        <f t="shared" si="10"/>
        <v>203.54</v>
      </c>
      <c r="V71" s="91">
        <f t="shared" si="10"/>
        <v>203.54</v>
      </c>
      <c r="W71" s="91">
        <f t="shared" si="10"/>
        <v>203.54</v>
      </c>
      <c r="X71" s="91">
        <f t="shared" si="10"/>
        <v>203.54</v>
      </c>
      <c r="Y71" s="91">
        <f t="shared" si="10"/>
        <v>203.54</v>
      </c>
      <c r="Z71" s="91">
        <f t="shared" si="10"/>
        <v>203.54</v>
      </c>
      <c r="AA71" s="91">
        <f t="shared" si="10"/>
        <v>203.54</v>
      </c>
      <c r="AB71" s="91">
        <f t="shared" si="10"/>
        <v>203.54</v>
      </c>
      <c r="AC71" s="91">
        <f t="shared" si="10"/>
        <v>203.54</v>
      </c>
      <c r="AD71" s="91">
        <f t="shared" si="10"/>
        <v>203.54</v>
      </c>
      <c r="AE71" s="91">
        <f t="shared" si="10"/>
        <v>203.54</v>
      </c>
      <c r="AF71" s="91">
        <f t="shared" si="10"/>
        <v>203.54</v>
      </c>
      <c r="AG71" s="74">
        <f t="shared" si="10"/>
        <v>1938.71</v>
      </c>
      <c r="AH71" s="52">
        <f t="shared" si="2"/>
        <v>203.54</v>
      </c>
      <c r="AI71" s="53">
        <f t="shared" si="3"/>
        <v>203.54</v>
      </c>
    </row>
    <row r="72" spans="1:37" x14ac:dyDescent="0.25">
      <c r="A72" s="55" t="s">
        <v>73</v>
      </c>
      <c r="B72" s="82">
        <f t="shared" ref="B72:Q72" si="11">IF(B57&lt;0,B57*-1,0)</f>
        <v>0</v>
      </c>
      <c r="C72" s="82">
        <f t="shared" si="11"/>
        <v>0</v>
      </c>
      <c r="D72" s="82">
        <f t="shared" si="11"/>
        <v>0</v>
      </c>
      <c r="E72" s="82">
        <f t="shared" si="11"/>
        <v>0</v>
      </c>
      <c r="F72" s="82">
        <f t="shared" si="11"/>
        <v>0</v>
      </c>
      <c r="G72" s="82">
        <f t="shared" si="11"/>
        <v>0</v>
      </c>
      <c r="H72" s="82">
        <f t="shared" si="11"/>
        <v>0</v>
      </c>
      <c r="I72" s="82">
        <f t="shared" si="11"/>
        <v>0</v>
      </c>
      <c r="J72" s="82">
        <f t="shared" si="11"/>
        <v>0</v>
      </c>
      <c r="K72" s="82">
        <f t="shared" si="11"/>
        <v>0</v>
      </c>
      <c r="L72" s="82">
        <f t="shared" si="11"/>
        <v>0</v>
      </c>
      <c r="M72" s="82">
        <f t="shared" si="11"/>
        <v>0</v>
      </c>
      <c r="N72" s="82">
        <f t="shared" si="11"/>
        <v>0</v>
      </c>
      <c r="O72" s="82">
        <f t="shared" si="11"/>
        <v>0</v>
      </c>
      <c r="P72" s="82">
        <f t="shared" si="11"/>
        <v>0</v>
      </c>
      <c r="Q72" s="82">
        <f t="shared" si="11"/>
        <v>0</v>
      </c>
      <c r="R72" s="82">
        <f>IF(R57&lt;0,R57*-1,0)</f>
        <v>0</v>
      </c>
      <c r="S72" s="82">
        <f t="shared" ref="S72:AF72" si="12">IF(S57&lt;0,S57*-1,0)</f>
        <v>0</v>
      </c>
      <c r="T72" s="82">
        <f t="shared" si="12"/>
        <v>0</v>
      </c>
      <c r="U72" s="82">
        <f t="shared" si="12"/>
        <v>0</v>
      </c>
      <c r="V72" s="82">
        <f t="shared" si="12"/>
        <v>0</v>
      </c>
      <c r="W72" s="82">
        <f t="shared" si="12"/>
        <v>0</v>
      </c>
      <c r="X72" s="82">
        <f t="shared" si="12"/>
        <v>0</v>
      </c>
      <c r="Y72" s="82">
        <f t="shared" si="12"/>
        <v>0</v>
      </c>
      <c r="Z72" s="82">
        <f t="shared" si="12"/>
        <v>0</v>
      </c>
      <c r="AA72" s="82">
        <f t="shared" si="12"/>
        <v>0</v>
      </c>
      <c r="AB72" s="82">
        <f t="shared" si="12"/>
        <v>0</v>
      </c>
      <c r="AC72" s="82">
        <f t="shared" si="12"/>
        <v>0</v>
      </c>
      <c r="AD72" s="82">
        <f t="shared" si="12"/>
        <v>0</v>
      </c>
      <c r="AE72" s="82">
        <f t="shared" si="12"/>
        <v>0</v>
      </c>
      <c r="AF72" s="82">
        <f t="shared" si="12"/>
        <v>0</v>
      </c>
      <c r="AG72" s="57"/>
      <c r="AH72" s="52">
        <f t="shared" si="2"/>
        <v>0</v>
      </c>
      <c r="AI72" s="53">
        <f t="shared" si="3"/>
        <v>0</v>
      </c>
    </row>
    <row r="73" spans="1:37" x14ac:dyDescent="0.25">
      <c r="A73" s="58" t="s">
        <v>74</v>
      </c>
      <c r="B73" s="82">
        <f t="shared" ref="B73:Q73" si="13">IF(B55&lt;0,B55*-1,0)</f>
        <v>0</v>
      </c>
      <c r="C73" s="82">
        <f t="shared" si="13"/>
        <v>0</v>
      </c>
      <c r="D73" s="82">
        <f t="shared" si="13"/>
        <v>0</v>
      </c>
      <c r="E73" s="82">
        <f t="shared" si="13"/>
        <v>0</v>
      </c>
      <c r="F73" s="82">
        <f t="shared" si="13"/>
        <v>0</v>
      </c>
      <c r="G73" s="82">
        <f t="shared" si="13"/>
        <v>0</v>
      </c>
      <c r="H73" s="82">
        <f t="shared" si="13"/>
        <v>0</v>
      </c>
      <c r="I73" s="82">
        <f t="shared" si="13"/>
        <v>0</v>
      </c>
      <c r="J73" s="82">
        <f t="shared" si="13"/>
        <v>0</v>
      </c>
      <c r="K73" s="82">
        <f t="shared" si="13"/>
        <v>0</v>
      </c>
      <c r="L73" s="82">
        <f t="shared" si="13"/>
        <v>0</v>
      </c>
      <c r="M73" s="82">
        <f t="shared" si="13"/>
        <v>0</v>
      </c>
      <c r="N73" s="82">
        <f t="shared" si="13"/>
        <v>0</v>
      </c>
      <c r="O73" s="82">
        <f t="shared" si="13"/>
        <v>0</v>
      </c>
      <c r="P73" s="82">
        <f t="shared" si="13"/>
        <v>0</v>
      </c>
      <c r="Q73" s="82">
        <f t="shared" si="13"/>
        <v>0</v>
      </c>
      <c r="R73" s="82">
        <f>IF(R55&lt;0,R55*-1,0)</f>
        <v>0</v>
      </c>
      <c r="S73" s="82">
        <f t="shared" ref="S73:AF73" si="14">IF(S55&lt;0,S55*-1,0)</f>
        <v>0</v>
      </c>
      <c r="T73" s="82">
        <f t="shared" si="14"/>
        <v>0</v>
      </c>
      <c r="U73" s="82">
        <f t="shared" si="14"/>
        <v>0</v>
      </c>
      <c r="V73" s="82">
        <f t="shared" si="14"/>
        <v>0</v>
      </c>
      <c r="W73" s="82">
        <f t="shared" si="14"/>
        <v>0</v>
      </c>
      <c r="X73" s="82">
        <f t="shared" si="14"/>
        <v>0</v>
      </c>
      <c r="Y73" s="82">
        <f t="shared" si="14"/>
        <v>0</v>
      </c>
      <c r="Z73" s="82">
        <f t="shared" si="14"/>
        <v>0</v>
      </c>
      <c r="AA73" s="82">
        <f t="shared" si="14"/>
        <v>0</v>
      </c>
      <c r="AB73" s="82">
        <f t="shared" si="14"/>
        <v>0</v>
      </c>
      <c r="AC73" s="82">
        <f t="shared" si="14"/>
        <v>0</v>
      </c>
      <c r="AD73" s="82">
        <f t="shared" si="14"/>
        <v>0</v>
      </c>
      <c r="AE73" s="82">
        <f t="shared" si="14"/>
        <v>0</v>
      </c>
      <c r="AF73" s="82">
        <f t="shared" si="14"/>
        <v>0</v>
      </c>
      <c r="AG73" s="59"/>
      <c r="AH73" s="52">
        <f t="shared" si="2"/>
        <v>0</v>
      </c>
      <c r="AI73" s="53">
        <f t="shared" si="3"/>
        <v>0</v>
      </c>
    </row>
    <row r="74" spans="1:37" x14ac:dyDescent="0.25">
      <c r="A74" s="84" t="s">
        <v>75</v>
      </c>
      <c r="B74" s="82">
        <f t="shared" ref="B74:Q74" si="15">IF(B58&lt;0,B58*-1,0)</f>
        <v>0</v>
      </c>
      <c r="C74" s="82">
        <f t="shared" si="15"/>
        <v>0</v>
      </c>
      <c r="D74" s="82">
        <f t="shared" si="15"/>
        <v>0</v>
      </c>
      <c r="E74" s="82">
        <f t="shared" si="15"/>
        <v>0</v>
      </c>
      <c r="F74" s="82">
        <f t="shared" si="15"/>
        <v>0</v>
      </c>
      <c r="G74" s="82">
        <f t="shared" si="15"/>
        <v>0</v>
      </c>
      <c r="H74" s="82">
        <f t="shared" si="15"/>
        <v>0</v>
      </c>
      <c r="I74" s="82">
        <f t="shared" si="15"/>
        <v>0</v>
      </c>
      <c r="J74" s="82">
        <f t="shared" si="15"/>
        <v>0</v>
      </c>
      <c r="K74" s="82">
        <f t="shared" si="15"/>
        <v>0</v>
      </c>
      <c r="L74" s="82">
        <f t="shared" si="15"/>
        <v>0</v>
      </c>
      <c r="M74" s="82">
        <f t="shared" si="15"/>
        <v>0</v>
      </c>
      <c r="N74" s="82">
        <f t="shared" si="15"/>
        <v>0</v>
      </c>
      <c r="O74" s="82">
        <f t="shared" si="15"/>
        <v>0</v>
      </c>
      <c r="P74" s="82">
        <f t="shared" si="15"/>
        <v>0</v>
      </c>
      <c r="Q74" s="82">
        <f t="shared" si="15"/>
        <v>0</v>
      </c>
      <c r="R74" s="82">
        <f>IF(R58&lt;0,R58*-1,0)</f>
        <v>0</v>
      </c>
      <c r="S74" s="82">
        <f t="shared" ref="S74:AF74" si="16">IF(S58&lt;0,S58*-1,0)</f>
        <v>0</v>
      </c>
      <c r="T74" s="82">
        <f t="shared" si="16"/>
        <v>0</v>
      </c>
      <c r="U74" s="82">
        <f t="shared" si="16"/>
        <v>0</v>
      </c>
      <c r="V74" s="82">
        <f t="shared" si="16"/>
        <v>0</v>
      </c>
      <c r="W74" s="82">
        <f t="shared" si="16"/>
        <v>0</v>
      </c>
      <c r="X74" s="82">
        <f t="shared" si="16"/>
        <v>0</v>
      </c>
      <c r="Y74" s="82">
        <f t="shared" si="16"/>
        <v>0</v>
      </c>
      <c r="Z74" s="82">
        <f t="shared" si="16"/>
        <v>0</v>
      </c>
      <c r="AA74" s="82">
        <f t="shared" si="16"/>
        <v>0</v>
      </c>
      <c r="AB74" s="82">
        <f t="shared" si="16"/>
        <v>0</v>
      </c>
      <c r="AC74" s="82">
        <f t="shared" si="16"/>
        <v>0</v>
      </c>
      <c r="AD74" s="82">
        <f t="shared" si="16"/>
        <v>0</v>
      </c>
      <c r="AE74" s="82">
        <f t="shared" si="16"/>
        <v>0</v>
      </c>
      <c r="AF74" s="82">
        <f t="shared" si="16"/>
        <v>0</v>
      </c>
      <c r="AG74" s="92"/>
      <c r="AH74" s="52">
        <f t="shared" si="2"/>
        <v>0</v>
      </c>
      <c r="AI74" s="53">
        <f t="shared" si="3"/>
        <v>0</v>
      </c>
    </row>
    <row r="75" spans="1:37" x14ac:dyDescent="0.25">
      <c r="A75" s="84" t="s">
        <v>76</v>
      </c>
      <c r="B75" s="82">
        <f>IF(B56&lt;0,B56*-1,0)</f>
        <v>0</v>
      </c>
      <c r="C75" s="82">
        <f t="shared" ref="C75:AF75" si="17">IF(C56&lt;0,C56*-1,0)</f>
        <v>0</v>
      </c>
      <c r="D75" s="82">
        <f t="shared" si="17"/>
        <v>0</v>
      </c>
      <c r="E75" s="82">
        <f t="shared" si="17"/>
        <v>0</v>
      </c>
      <c r="F75" s="82">
        <f t="shared" si="17"/>
        <v>0</v>
      </c>
      <c r="G75" s="82">
        <f t="shared" si="17"/>
        <v>0</v>
      </c>
      <c r="H75" s="82">
        <f t="shared" si="17"/>
        <v>0</v>
      </c>
      <c r="I75" s="82">
        <f t="shared" si="17"/>
        <v>0</v>
      </c>
      <c r="J75" s="82">
        <f t="shared" si="17"/>
        <v>0</v>
      </c>
      <c r="K75" s="82">
        <f t="shared" si="17"/>
        <v>0</v>
      </c>
      <c r="L75" s="82">
        <f t="shared" si="17"/>
        <v>0</v>
      </c>
      <c r="M75" s="82">
        <f t="shared" si="17"/>
        <v>0</v>
      </c>
      <c r="N75" s="82">
        <f t="shared" si="17"/>
        <v>0</v>
      </c>
      <c r="O75" s="82">
        <f t="shared" si="17"/>
        <v>0</v>
      </c>
      <c r="P75" s="82">
        <f t="shared" si="17"/>
        <v>0</v>
      </c>
      <c r="Q75" s="82">
        <f t="shared" si="17"/>
        <v>0</v>
      </c>
      <c r="R75" s="82">
        <f t="shared" si="17"/>
        <v>0</v>
      </c>
      <c r="S75" s="82">
        <f t="shared" si="17"/>
        <v>0</v>
      </c>
      <c r="T75" s="82">
        <f t="shared" si="17"/>
        <v>0</v>
      </c>
      <c r="U75" s="82">
        <f t="shared" si="17"/>
        <v>0</v>
      </c>
      <c r="V75" s="82">
        <f t="shared" si="17"/>
        <v>0</v>
      </c>
      <c r="W75" s="82">
        <f t="shared" si="17"/>
        <v>0</v>
      </c>
      <c r="X75" s="82">
        <f t="shared" si="17"/>
        <v>0</v>
      </c>
      <c r="Y75" s="82">
        <f t="shared" si="17"/>
        <v>0</v>
      </c>
      <c r="Z75" s="82">
        <f t="shared" si="17"/>
        <v>0</v>
      </c>
      <c r="AA75" s="82">
        <f t="shared" si="17"/>
        <v>0</v>
      </c>
      <c r="AB75" s="82">
        <f t="shared" si="17"/>
        <v>0</v>
      </c>
      <c r="AC75" s="82">
        <f t="shared" si="17"/>
        <v>0</v>
      </c>
      <c r="AD75" s="82">
        <f t="shared" si="17"/>
        <v>0</v>
      </c>
      <c r="AE75" s="82">
        <f t="shared" si="17"/>
        <v>0</v>
      </c>
      <c r="AF75" s="82">
        <f t="shared" si="17"/>
        <v>0</v>
      </c>
      <c r="AG75" s="92"/>
      <c r="AH75" s="52">
        <f t="shared" si="2"/>
        <v>0</v>
      </c>
      <c r="AI75" s="53">
        <f t="shared" si="3"/>
        <v>0</v>
      </c>
    </row>
    <row r="76" spans="1:37" ht="15.75" thickBot="1" x14ac:dyDescent="0.3">
      <c r="A76" s="84" t="s">
        <v>77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49"/>
      <c r="S76" s="49"/>
      <c r="T76" s="49"/>
      <c r="U76" s="49"/>
      <c r="V76" s="49"/>
      <c r="W76" s="49"/>
      <c r="X76" s="49"/>
      <c r="Y76" s="49"/>
      <c r="Z76" s="49"/>
      <c r="AA76" s="85"/>
      <c r="AB76" s="85"/>
      <c r="AC76" s="85"/>
      <c r="AD76" s="85"/>
      <c r="AE76" s="85"/>
      <c r="AF76" s="85"/>
      <c r="AG76" s="86"/>
      <c r="AH76" s="52">
        <f t="shared" si="2"/>
        <v>0</v>
      </c>
      <c r="AI76" s="53">
        <f t="shared" si="3"/>
        <v>0</v>
      </c>
    </row>
    <row r="77" spans="1:37" ht="15.75" thickBot="1" x14ac:dyDescent="0.3">
      <c r="A77" s="90" t="s">
        <v>78</v>
      </c>
      <c r="B77" s="69">
        <f>SUM(B72:B76)</f>
        <v>0</v>
      </c>
      <c r="C77" s="69">
        <f t="shared" ref="C77:AF77" si="18">SUM(C72:C76)</f>
        <v>0</v>
      </c>
      <c r="D77" s="69">
        <f t="shared" si="18"/>
        <v>0</v>
      </c>
      <c r="E77" s="69">
        <f t="shared" si="18"/>
        <v>0</v>
      </c>
      <c r="F77" s="69">
        <f t="shared" si="18"/>
        <v>0</v>
      </c>
      <c r="G77" s="69">
        <f t="shared" si="18"/>
        <v>0</v>
      </c>
      <c r="H77" s="69">
        <f t="shared" si="18"/>
        <v>0</v>
      </c>
      <c r="I77" s="69">
        <f t="shared" si="18"/>
        <v>0</v>
      </c>
      <c r="J77" s="69">
        <f t="shared" si="18"/>
        <v>0</v>
      </c>
      <c r="K77" s="69">
        <f t="shared" si="18"/>
        <v>0</v>
      </c>
      <c r="L77" s="69">
        <f t="shared" si="18"/>
        <v>0</v>
      </c>
      <c r="M77" s="69">
        <f t="shared" si="18"/>
        <v>0</v>
      </c>
      <c r="N77" s="69">
        <f t="shared" si="18"/>
        <v>0</v>
      </c>
      <c r="O77" s="69">
        <f t="shared" si="18"/>
        <v>0</v>
      </c>
      <c r="P77" s="69">
        <f t="shared" si="18"/>
        <v>0</v>
      </c>
      <c r="Q77" s="69">
        <f t="shared" si="18"/>
        <v>0</v>
      </c>
      <c r="R77" s="69">
        <f t="shared" si="18"/>
        <v>0</v>
      </c>
      <c r="S77" s="69">
        <f t="shared" si="18"/>
        <v>0</v>
      </c>
      <c r="T77" s="69">
        <f t="shared" si="18"/>
        <v>0</v>
      </c>
      <c r="U77" s="69">
        <f t="shared" si="18"/>
        <v>0</v>
      </c>
      <c r="V77" s="69">
        <f t="shared" si="18"/>
        <v>0</v>
      </c>
      <c r="W77" s="69">
        <f t="shared" si="18"/>
        <v>0</v>
      </c>
      <c r="X77" s="69">
        <f t="shared" si="18"/>
        <v>0</v>
      </c>
      <c r="Y77" s="69">
        <f t="shared" si="18"/>
        <v>0</v>
      </c>
      <c r="Z77" s="69">
        <f t="shared" si="18"/>
        <v>0</v>
      </c>
      <c r="AA77" s="69">
        <f t="shared" si="18"/>
        <v>0</v>
      </c>
      <c r="AB77" s="69">
        <f t="shared" si="18"/>
        <v>0</v>
      </c>
      <c r="AC77" s="69">
        <f t="shared" si="18"/>
        <v>0</v>
      </c>
      <c r="AD77" s="69">
        <f t="shared" si="18"/>
        <v>0</v>
      </c>
      <c r="AE77" s="69">
        <f t="shared" si="18"/>
        <v>0</v>
      </c>
      <c r="AF77" s="69">
        <f t="shared" si="18"/>
        <v>0</v>
      </c>
      <c r="AG77" s="74">
        <f>SUM(AG72:AG76)</f>
        <v>0</v>
      </c>
      <c r="AH77" s="52">
        <f t="shared" si="2"/>
        <v>0</v>
      </c>
      <c r="AI77" s="53">
        <f t="shared" si="3"/>
        <v>0</v>
      </c>
    </row>
    <row r="78" spans="1:37" x14ac:dyDescent="0.25">
      <c r="A78" s="93" t="s">
        <v>79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5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6"/>
      <c r="AG78" s="97"/>
      <c r="AH78" s="52">
        <f t="shared" si="2"/>
        <v>0</v>
      </c>
      <c r="AI78" s="53">
        <f t="shared" si="3"/>
        <v>0</v>
      </c>
    </row>
    <row r="79" spans="1:37" x14ac:dyDescent="0.25">
      <c r="A79" s="98" t="s">
        <v>80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70"/>
      <c r="AB79" s="70"/>
      <c r="AC79" s="70"/>
      <c r="AD79" s="70"/>
      <c r="AE79" s="70"/>
      <c r="AF79" s="100"/>
      <c r="AG79" s="101"/>
      <c r="AH79" s="52">
        <f t="shared" si="2"/>
        <v>0</v>
      </c>
      <c r="AI79" s="53">
        <f t="shared" si="3"/>
        <v>0</v>
      </c>
    </row>
    <row r="80" spans="1:37" x14ac:dyDescent="0.25">
      <c r="A80" s="98" t="s">
        <v>81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70"/>
      <c r="AB80" s="70"/>
      <c r="AC80" s="70"/>
      <c r="AD80" s="70"/>
      <c r="AE80" s="70"/>
      <c r="AF80" s="100"/>
      <c r="AG80" s="101"/>
      <c r="AH80" s="52">
        <f t="shared" si="2"/>
        <v>0</v>
      </c>
      <c r="AI80" s="53">
        <f t="shared" si="3"/>
        <v>0</v>
      </c>
    </row>
    <row r="81" spans="1:37" x14ac:dyDescent="0.25">
      <c r="A81" s="98" t="s">
        <v>82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99"/>
      <c r="U81" s="99"/>
      <c r="V81" s="99"/>
      <c r="W81" s="99"/>
      <c r="X81" s="99"/>
      <c r="Y81" s="99"/>
      <c r="Z81" s="99"/>
      <c r="AA81" s="70"/>
      <c r="AB81" s="70"/>
      <c r="AC81" s="70"/>
      <c r="AD81" s="70"/>
      <c r="AE81" s="70"/>
      <c r="AF81" s="100"/>
      <c r="AG81" s="101"/>
      <c r="AH81" s="52">
        <f t="shared" si="2"/>
        <v>0</v>
      </c>
      <c r="AI81" s="53">
        <f t="shared" si="3"/>
        <v>0</v>
      </c>
    </row>
    <row r="82" spans="1:37" x14ac:dyDescent="0.25">
      <c r="A82" s="102" t="s">
        <v>83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99"/>
      <c r="U82" s="99"/>
      <c r="V82" s="99"/>
      <c r="W82" s="99"/>
      <c r="X82" s="99"/>
      <c r="Y82" s="99"/>
      <c r="Z82" s="99"/>
      <c r="AA82" s="70"/>
      <c r="AB82" s="70"/>
      <c r="AC82" s="70"/>
      <c r="AD82" s="70"/>
      <c r="AE82" s="70"/>
      <c r="AF82" s="100"/>
      <c r="AG82" s="101"/>
      <c r="AH82" s="52">
        <f t="shared" si="2"/>
        <v>0</v>
      </c>
      <c r="AI82" s="53">
        <f t="shared" si="3"/>
        <v>0</v>
      </c>
    </row>
    <row r="83" spans="1:37" x14ac:dyDescent="0.25">
      <c r="A83" s="102" t="s">
        <v>84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99"/>
      <c r="U83" s="99"/>
      <c r="V83" s="99"/>
      <c r="W83" s="99"/>
      <c r="X83" s="99"/>
      <c r="Y83" s="99"/>
      <c r="Z83" s="99"/>
      <c r="AA83" s="103"/>
      <c r="AB83" s="103"/>
      <c r="AC83" s="103"/>
      <c r="AD83" s="103"/>
      <c r="AE83" s="103"/>
      <c r="AF83" s="104"/>
      <c r="AG83" s="105"/>
      <c r="AH83" s="52">
        <f t="shared" si="2"/>
        <v>0</v>
      </c>
      <c r="AI83" s="53">
        <f t="shared" si="3"/>
        <v>0</v>
      </c>
    </row>
    <row r="84" spans="1:37" x14ac:dyDescent="0.25">
      <c r="A84" s="98" t="s">
        <v>85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99"/>
      <c r="U84" s="99"/>
      <c r="V84" s="99"/>
      <c r="W84" s="99"/>
      <c r="X84" s="99"/>
      <c r="Y84" s="99"/>
      <c r="Z84" s="99"/>
      <c r="AA84" s="70"/>
      <c r="AB84" s="70"/>
      <c r="AC84" s="70"/>
      <c r="AD84" s="70"/>
      <c r="AE84" s="70"/>
      <c r="AF84" s="100"/>
      <c r="AG84" s="101"/>
      <c r="AH84" s="52">
        <f>MAX(B84:AF84)</f>
        <v>0</v>
      </c>
      <c r="AI84" s="53">
        <f>MIN(B84:AF84)</f>
        <v>0</v>
      </c>
    </row>
    <row r="85" spans="1:37" ht="15.75" thickBot="1" x14ac:dyDescent="0.3">
      <c r="A85" s="98" t="s">
        <v>86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7"/>
      <c r="AG85" s="108"/>
      <c r="AH85" s="52">
        <f>MAX(B85:AF85)</f>
        <v>0</v>
      </c>
      <c r="AI85" s="53">
        <f>MIN(B85:AF85)</f>
        <v>0</v>
      </c>
    </row>
    <row r="86" spans="1:37" x14ac:dyDescent="0.25">
      <c r="A86" s="109" t="s">
        <v>87</v>
      </c>
      <c r="B86" s="110">
        <f t="shared" ref="B86:AF86" si="19">SUMIF(B54:B63,"&gt;0")</f>
        <v>0</v>
      </c>
      <c r="C86" s="110">
        <f t="shared" si="19"/>
        <v>0</v>
      </c>
      <c r="D86" s="110">
        <f t="shared" si="19"/>
        <v>0</v>
      </c>
      <c r="E86" s="110">
        <f t="shared" si="19"/>
        <v>0</v>
      </c>
      <c r="F86" s="110">
        <f t="shared" si="19"/>
        <v>0</v>
      </c>
      <c r="G86" s="110">
        <f t="shared" si="19"/>
        <v>0</v>
      </c>
      <c r="H86" s="110">
        <f t="shared" si="19"/>
        <v>0</v>
      </c>
      <c r="I86" s="110">
        <f t="shared" si="19"/>
        <v>0</v>
      </c>
      <c r="J86" s="110">
        <f t="shared" si="19"/>
        <v>0</v>
      </c>
      <c r="K86" s="110">
        <f t="shared" si="19"/>
        <v>0</v>
      </c>
      <c r="L86" s="110">
        <f t="shared" si="19"/>
        <v>0</v>
      </c>
      <c r="M86" s="110">
        <f t="shared" si="19"/>
        <v>0</v>
      </c>
      <c r="N86" s="110">
        <f t="shared" si="19"/>
        <v>0</v>
      </c>
      <c r="O86" s="110">
        <f t="shared" si="19"/>
        <v>0</v>
      </c>
      <c r="P86" s="110">
        <f t="shared" si="19"/>
        <v>0</v>
      </c>
      <c r="Q86" s="110">
        <f t="shared" si="19"/>
        <v>0</v>
      </c>
      <c r="R86" s="110">
        <f t="shared" si="19"/>
        <v>0</v>
      </c>
      <c r="S86" s="110">
        <f t="shared" si="19"/>
        <v>0</v>
      </c>
      <c r="T86" s="110">
        <f t="shared" si="19"/>
        <v>0</v>
      </c>
      <c r="U86" s="110">
        <f t="shared" si="19"/>
        <v>0</v>
      </c>
      <c r="V86" s="110">
        <f t="shared" si="19"/>
        <v>0</v>
      </c>
      <c r="W86" s="110">
        <f t="shared" si="19"/>
        <v>0</v>
      </c>
      <c r="X86" s="110">
        <f t="shared" si="19"/>
        <v>0</v>
      </c>
      <c r="Y86" s="110">
        <f t="shared" si="19"/>
        <v>0</v>
      </c>
      <c r="Z86" s="110">
        <f t="shared" si="19"/>
        <v>0</v>
      </c>
      <c r="AA86" s="110">
        <f t="shared" si="19"/>
        <v>0</v>
      </c>
      <c r="AB86" s="110">
        <f t="shared" si="19"/>
        <v>0</v>
      </c>
      <c r="AC86" s="110">
        <f t="shared" si="19"/>
        <v>0</v>
      </c>
      <c r="AD86" s="110">
        <f t="shared" si="19"/>
        <v>0</v>
      </c>
      <c r="AE86" s="110">
        <f t="shared" si="19"/>
        <v>0</v>
      </c>
      <c r="AF86" s="110">
        <f t="shared" si="19"/>
        <v>0</v>
      </c>
      <c r="AG86" s="111"/>
      <c r="AH86" s="52">
        <f>MAX(B86:AF86)</f>
        <v>0</v>
      </c>
      <c r="AI86" s="53">
        <f>MIN(B86:AF86)</f>
        <v>0</v>
      </c>
    </row>
    <row r="87" spans="1:37" ht="15.75" thickBot="1" x14ac:dyDescent="0.3">
      <c r="A87" s="29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111"/>
      <c r="AH87" s="52"/>
      <c r="AI87" s="53"/>
    </row>
    <row r="88" spans="1:37" ht="15.75" thickBot="1" x14ac:dyDescent="0.3">
      <c r="A88" s="241" t="s">
        <v>88</v>
      </c>
      <c r="B88" s="242">
        <f>SUM(B11:B12,B14,B18,B20:B21,B39,B41:B42,B44,B46,B89:B92,B96,B102,B108,B117,B119,B130,B136,B138,B139,B146,B148,B150,B154:B156,B158:B159,B164:B165,B170:B171,B173:B175,B183,B188)</f>
        <v>35.74</v>
      </c>
      <c r="C88" s="69">
        <f t="shared" ref="C88:AF88" si="20">SUM(C11:C12,C14,C18,C20:C21,C39,C41:C42,C44,C46,C89:C92,C96,C102,C108,C117,C119,C130,C136,C138,C139,C146,C148,C150,C154:C155,C158:C159,C164:C165,C170:C171,C173:C175,C183,C188)</f>
        <v>34.940000000000005</v>
      </c>
      <c r="D88" s="69">
        <f t="shared" si="20"/>
        <v>34.940000000000005</v>
      </c>
      <c r="E88" s="69">
        <f t="shared" si="20"/>
        <v>34.940000000000005</v>
      </c>
      <c r="F88" s="69">
        <f t="shared" si="20"/>
        <v>34.940000000000005</v>
      </c>
      <c r="G88" s="69">
        <f t="shared" si="20"/>
        <v>34.940000000000005</v>
      </c>
      <c r="H88" s="69">
        <f t="shared" si="20"/>
        <v>34.940000000000005</v>
      </c>
      <c r="I88" s="69">
        <f t="shared" si="20"/>
        <v>34.940000000000005</v>
      </c>
      <c r="J88" s="69">
        <f t="shared" si="20"/>
        <v>34.940000000000005</v>
      </c>
      <c r="K88" s="69">
        <f t="shared" si="20"/>
        <v>34.940000000000005</v>
      </c>
      <c r="L88" s="69">
        <f t="shared" si="20"/>
        <v>34.940000000000005</v>
      </c>
      <c r="M88" s="69">
        <f t="shared" si="20"/>
        <v>34.940000000000005</v>
      </c>
      <c r="N88" s="69">
        <f t="shared" si="20"/>
        <v>34.940000000000005</v>
      </c>
      <c r="O88" s="69">
        <f t="shared" si="20"/>
        <v>34.940000000000005</v>
      </c>
      <c r="P88" s="69">
        <f t="shared" si="20"/>
        <v>34.940000000000005</v>
      </c>
      <c r="Q88" s="69">
        <f t="shared" si="20"/>
        <v>34.940000000000005</v>
      </c>
      <c r="R88" s="69">
        <f t="shared" si="20"/>
        <v>34.940000000000005</v>
      </c>
      <c r="S88" s="69">
        <f t="shared" si="20"/>
        <v>34.940000000000005</v>
      </c>
      <c r="T88" s="69">
        <f t="shared" si="20"/>
        <v>34.940000000000005</v>
      </c>
      <c r="U88" s="69">
        <f t="shared" si="20"/>
        <v>34.940000000000005</v>
      </c>
      <c r="V88" s="69">
        <f t="shared" si="20"/>
        <v>34.940000000000005</v>
      </c>
      <c r="W88" s="69">
        <f t="shared" si="20"/>
        <v>34.940000000000005</v>
      </c>
      <c r="X88" s="69">
        <f t="shared" si="20"/>
        <v>34.940000000000005</v>
      </c>
      <c r="Y88" s="69">
        <f t="shared" si="20"/>
        <v>34.940000000000005</v>
      </c>
      <c r="Z88" s="69">
        <f t="shared" si="20"/>
        <v>34.940000000000005</v>
      </c>
      <c r="AA88" s="69">
        <f t="shared" si="20"/>
        <v>34.940000000000005</v>
      </c>
      <c r="AB88" s="69">
        <f t="shared" si="20"/>
        <v>34.940000000000005</v>
      </c>
      <c r="AC88" s="69">
        <f t="shared" si="20"/>
        <v>34.940000000000005</v>
      </c>
      <c r="AD88" s="69">
        <f t="shared" si="20"/>
        <v>34.940000000000005</v>
      </c>
      <c r="AE88" s="69">
        <f t="shared" si="20"/>
        <v>34.940000000000005</v>
      </c>
      <c r="AF88" s="243">
        <f t="shared" si="20"/>
        <v>34.940000000000005</v>
      </c>
      <c r="AG88" s="116"/>
      <c r="AH88" s="52">
        <f>MAX(B88:AF88)</f>
        <v>35.74</v>
      </c>
      <c r="AI88" s="53">
        <f>MIN(B88:AF88)</f>
        <v>34.940000000000005</v>
      </c>
    </row>
    <row r="89" spans="1:37" x14ac:dyDescent="0.25">
      <c r="A89" s="117" t="s">
        <v>89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49"/>
      <c r="AB89" s="49"/>
      <c r="AC89" s="49"/>
      <c r="AD89" s="49"/>
      <c r="AE89" s="49"/>
      <c r="AF89" s="244"/>
      <c r="AG89" s="120">
        <v>75</v>
      </c>
      <c r="AH89" s="52">
        <f>IF(ABS(MAX(B89:AF89))&gt;ABS(MIN(B89:AF89)),MAX(B89:AF89),MIN(B89:AF89))</f>
        <v>0</v>
      </c>
      <c r="AI89" s="121" t="e">
        <f>INDEX($B$9:$AF$9,1,MATCH(AH89,B89:AF89,0))</f>
        <v>#N/A</v>
      </c>
    </row>
    <row r="90" spans="1:37" x14ac:dyDescent="0.25">
      <c r="A90" s="122" t="s">
        <v>90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70"/>
      <c r="AB90" s="70"/>
      <c r="AC90" s="70"/>
      <c r="AD90" s="70"/>
      <c r="AE90" s="70"/>
      <c r="AF90" s="123"/>
      <c r="AG90" s="120">
        <v>240</v>
      </c>
      <c r="AH90" s="52">
        <f>IF(ABS(MAX(B90:AF90))&gt;ABS(MIN(B90:AF90)),MAX(B90:AF90),MIN(B90:AF90))</f>
        <v>0</v>
      </c>
      <c r="AI90" s="121" t="e">
        <f>INDEX($B$9:$AF$9,1,MATCH(AH90,B90:AF90,0))</f>
        <v>#N/A</v>
      </c>
    </row>
    <row r="91" spans="1:37" x14ac:dyDescent="0.25">
      <c r="A91" s="122" t="s">
        <v>91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70"/>
      <c r="AB91" s="70"/>
      <c r="AC91" s="70"/>
      <c r="AD91" s="70"/>
      <c r="AE91" s="70"/>
      <c r="AF91" s="123"/>
      <c r="AG91" s="120">
        <v>60</v>
      </c>
      <c r="AH91" s="52">
        <f>IF(ABS(MAX(B91:AF91))&gt;ABS(MIN(B91:AF91)),MAX(B91:AF91),MIN(B91:AF91))</f>
        <v>0</v>
      </c>
      <c r="AI91" s="121" t="e">
        <f>INDEX($B$9:$AF$9,1,MATCH(AH91,B91:AF91,0))</f>
        <v>#N/A</v>
      </c>
    </row>
    <row r="92" spans="1:37" x14ac:dyDescent="0.25">
      <c r="A92" s="124" t="s">
        <v>92</v>
      </c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125"/>
      <c r="AB92" s="125"/>
      <c r="AC92" s="125"/>
      <c r="AD92" s="125"/>
      <c r="AE92" s="125"/>
      <c r="AF92" s="126"/>
      <c r="AG92" s="127">
        <v>120</v>
      </c>
      <c r="AH92" s="52">
        <f>IF(ABS(MAX(B92:AF92))&gt;ABS(MIN(B92:AF92)),MAX(B92:AF92),MIN(B92:AF92))</f>
        <v>0</v>
      </c>
      <c r="AI92" s="121" t="e">
        <f>INDEX($B$9:$AF$9,1,MATCH(AH92,B92:AF92,0))</f>
        <v>#N/A</v>
      </c>
    </row>
    <row r="93" spans="1:37" ht="15.75" thickBot="1" x14ac:dyDescent="0.3">
      <c r="A93" s="124" t="s">
        <v>93</v>
      </c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125"/>
      <c r="AB93" s="125"/>
      <c r="AC93" s="125"/>
      <c r="AD93" s="125"/>
      <c r="AE93" s="125"/>
      <c r="AF93" s="126"/>
      <c r="AG93" s="127"/>
      <c r="AH93" s="52"/>
      <c r="AI93" s="121"/>
    </row>
    <row r="94" spans="1:37" ht="15.75" thickBot="1" x14ac:dyDescent="0.3">
      <c r="A94" s="128" t="s">
        <v>94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30"/>
      <c r="AH94" s="52"/>
      <c r="AI94" s="53"/>
    </row>
    <row r="95" spans="1:37" x14ac:dyDescent="0.25">
      <c r="A95" s="132" t="s">
        <v>95</v>
      </c>
      <c r="B95" s="51">
        <v>9.9</v>
      </c>
      <c r="C95" s="133">
        <f t="shared" ref="C95:R112" si="21">B95</f>
        <v>9.9</v>
      </c>
      <c r="D95" s="133">
        <f t="shared" si="21"/>
        <v>9.9</v>
      </c>
      <c r="E95" s="133">
        <f t="shared" si="21"/>
        <v>9.9</v>
      </c>
      <c r="F95" s="133">
        <f t="shared" si="21"/>
        <v>9.9</v>
      </c>
      <c r="G95" s="133">
        <f t="shared" si="21"/>
        <v>9.9</v>
      </c>
      <c r="H95" s="133">
        <f t="shared" si="21"/>
        <v>9.9</v>
      </c>
      <c r="I95" s="133">
        <f t="shared" si="21"/>
        <v>9.9</v>
      </c>
      <c r="J95" s="133">
        <f t="shared" si="21"/>
        <v>9.9</v>
      </c>
      <c r="K95" s="133">
        <f t="shared" si="21"/>
        <v>9.9</v>
      </c>
      <c r="L95" s="133">
        <f t="shared" si="21"/>
        <v>9.9</v>
      </c>
      <c r="M95" s="133">
        <f t="shared" si="21"/>
        <v>9.9</v>
      </c>
      <c r="N95" s="133">
        <f t="shared" si="21"/>
        <v>9.9</v>
      </c>
      <c r="O95" s="133">
        <f t="shared" si="21"/>
        <v>9.9</v>
      </c>
      <c r="P95" s="133">
        <f t="shared" si="21"/>
        <v>9.9</v>
      </c>
      <c r="Q95" s="133">
        <f t="shared" si="21"/>
        <v>9.9</v>
      </c>
      <c r="R95" s="133">
        <f t="shared" si="21"/>
        <v>9.9</v>
      </c>
      <c r="S95" s="133">
        <f t="shared" ref="S95:AF112" si="22">R95</f>
        <v>9.9</v>
      </c>
      <c r="T95" s="133">
        <f t="shared" si="22"/>
        <v>9.9</v>
      </c>
      <c r="U95" s="133">
        <f t="shared" si="22"/>
        <v>9.9</v>
      </c>
      <c r="V95" s="133">
        <f t="shared" si="22"/>
        <v>9.9</v>
      </c>
      <c r="W95" s="133">
        <f t="shared" si="22"/>
        <v>9.9</v>
      </c>
      <c r="X95" s="133">
        <f t="shared" si="22"/>
        <v>9.9</v>
      </c>
      <c r="Y95" s="133">
        <f t="shared" si="22"/>
        <v>9.9</v>
      </c>
      <c r="Z95" s="133">
        <f t="shared" si="22"/>
        <v>9.9</v>
      </c>
      <c r="AA95" s="133">
        <f t="shared" si="22"/>
        <v>9.9</v>
      </c>
      <c r="AB95" s="133">
        <f t="shared" si="22"/>
        <v>9.9</v>
      </c>
      <c r="AC95" s="133">
        <f t="shared" si="22"/>
        <v>9.9</v>
      </c>
      <c r="AD95" s="133">
        <f t="shared" si="22"/>
        <v>9.9</v>
      </c>
      <c r="AE95" s="133">
        <f t="shared" si="22"/>
        <v>9.9</v>
      </c>
      <c r="AF95" s="133">
        <f t="shared" si="22"/>
        <v>9.9</v>
      </c>
      <c r="AG95" s="134">
        <v>9.9</v>
      </c>
      <c r="AH95" s="52"/>
      <c r="AI95" s="53"/>
      <c r="AK95" s="54"/>
    </row>
    <row r="96" spans="1:37" x14ac:dyDescent="0.25">
      <c r="A96" s="122" t="s">
        <v>96</v>
      </c>
      <c r="B96" s="135">
        <v>9.6</v>
      </c>
      <c r="C96" s="136">
        <f t="shared" si="21"/>
        <v>9.6</v>
      </c>
      <c r="D96" s="136">
        <f t="shared" si="21"/>
        <v>9.6</v>
      </c>
      <c r="E96" s="136">
        <f t="shared" si="21"/>
        <v>9.6</v>
      </c>
      <c r="F96" s="136">
        <f t="shared" si="21"/>
        <v>9.6</v>
      </c>
      <c r="G96" s="136">
        <f t="shared" si="21"/>
        <v>9.6</v>
      </c>
      <c r="H96" s="136">
        <f t="shared" si="21"/>
        <v>9.6</v>
      </c>
      <c r="I96" s="136">
        <f t="shared" si="21"/>
        <v>9.6</v>
      </c>
      <c r="J96" s="136">
        <f t="shared" si="21"/>
        <v>9.6</v>
      </c>
      <c r="K96" s="136">
        <f t="shared" si="21"/>
        <v>9.6</v>
      </c>
      <c r="L96" s="136">
        <f t="shared" si="21"/>
        <v>9.6</v>
      </c>
      <c r="M96" s="136">
        <f t="shared" si="21"/>
        <v>9.6</v>
      </c>
      <c r="N96" s="136">
        <f t="shared" si="21"/>
        <v>9.6</v>
      </c>
      <c r="O96" s="136">
        <f t="shared" si="21"/>
        <v>9.6</v>
      </c>
      <c r="P96" s="136">
        <f t="shared" si="21"/>
        <v>9.6</v>
      </c>
      <c r="Q96" s="136">
        <f t="shared" si="21"/>
        <v>9.6</v>
      </c>
      <c r="R96" s="136">
        <f t="shared" si="21"/>
        <v>9.6</v>
      </c>
      <c r="S96" s="136">
        <f t="shared" si="22"/>
        <v>9.6</v>
      </c>
      <c r="T96" s="136">
        <f t="shared" si="22"/>
        <v>9.6</v>
      </c>
      <c r="U96" s="136">
        <f t="shared" si="22"/>
        <v>9.6</v>
      </c>
      <c r="V96" s="136">
        <f t="shared" si="22"/>
        <v>9.6</v>
      </c>
      <c r="W96" s="136">
        <f t="shared" si="22"/>
        <v>9.6</v>
      </c>
      <c r="X96" s="136">
        <f t="shared" si="22"/>
        <v>9.6</v>
      </c>
      <c r="Y96" s="136">
        <f t="shared" si="22"/>
        <v>9.6</v>
      </c>
      <c r="Z96" s="136">
        <f t="shared" si="22"/>
        <v>9.6</v>
      </c>
      <c r="AA96" s="136">
        <f t="shared" si="22"/>
        <v>9.6</v>
      </c>
      <c r="AB96" s="136">
        <f t="shared" si="22"/>
        <v>9.6</v>
      </c>
      <c r="AC96" s="136">
        <f t="shared" si="22"/>
        <v>9.6</v>
      </c>
      <c r="AD96" s="136">
        <f t="shared" si="22"/>
        <v>9.6</v>
      </c>
      <c r="AE96" s="136">
        <f t="shared" si="22"/>
        <v>9.6</v>
      </c>
      <c r="AF96" s="136">
        <f t="shared" si="22"/>
        <v>9.6</v>
      </c>
      <c r="AG96" s="137">
        <v>9.6579999999999995</v>
      </c>
      <c r="AH96" s="52"/>
      <c r="AI96" s="53"/>
      <c r="AK96" s="54"/>
    </row>
    <row r="97" spans="1:37" x14ac:dyDescent="0.25">
      <c r="A97" s="124" t="s">
        <v>97</v>
      </c>
      <c r="B97" s="135">
        <v>9.98</v>
      </c>
      <c r="C97" s="136">
        <f t="shared" si="21"/>
        <v>9.98</v>
      </c>
      <c r="D97" s="136">
        <f t="shared" si="21"/>
        <v>9.98</v>
      </c>
      <c r="E97" s="136">
        <f t="shared" si="21"/>
        <v>9.98</v>
      </c>
      <c r="F97" s="136">
        <f t="shared" si="21"/>
        <v>9.98</v>
      </c>
      <c r="G97" s="136">
        <f t="shared" si="21"/>
        <v>9.98</v>
      </c>
      <c r="H97" s="136">
        <f t="shared" si="21"/>
        <v>9.98</v>
      </c>
      <c r="I97" s="136">
        <f t="shared" si="21"/>
        <v>9.98</v>
      </c>
      <c r="J97" s="136">
        <f t="shared" si="21"/>
        <v>9.98</v>
      </c>
      <c r="K97" s="136">
        <f t="shared" si="21"/>
        <v>9.98</v>
      </c>
      <c r="L97" s="136">
        <f t="shared" si="21"/>
        <v>9.98</v>
      </c>
      <c r="M97" s="136">
        <f t="shared" si="21"/>
        <v>9.98</v>
      </c>
      <c r="N97" s="136">
        <f t="shared" si="21"/>
        <v>9.98</v>
      </c>
      <c r="O97" s="136">
        <f t="shared" si="21"/>
        <v>9.98</v>
      </c>
      <c r="P97" s="136">
        <f t="shared" si="21"/>
        <v>9.98</v>
      </c>
      <c r="Q97" s="136">
        <f t="shared" si="21"/>
        <v>9.98</v>
      </c>
      <c r="R97" s="136">
        <f t="shared" si="21"/>
        <v>9.98</v>
      </c>
      <c r="S97" s="136">
        <f t="shared" si="22"/>
        <v>9.98</v>
      </c>
      <c r="T97" s="136">
        <f t="shared" si="22"/>
        <v>9.98</v>
      </c>
      <c r="U97" s="136">
        <f t="shared" si="22"/>
        <v>9.98</v>
      </c>
      <c r="V97" s="136">
        <f t="shared" si="22"/>
        <v>9.98</v>
      </c>
      <c r="W97" s="136">
        <f t="shared" si="22"/>
        <v>9.98</v>
      </c>
      <c r="X97" s="136">
        <f t="shared" si="22"/>
        <v>9.98</v>
      </c>
      <c r="Y97" s="136">
        <f t="shared" si="22"/>
        <v>9.98</v>
      </c>
      <c r="Z97" s="136">
        <f t="shared" si="22"/>
        <v>9.98</v>
      </c>
      <c r="AA97" s="136">
        <f t="shared" si="22"/>
        <v>9.98</v>
      </c>
      <c r="AB97" s="136">
        <f t="shared" si="22"/>
        <v>9.98</v>
      </c>
      <c r="AC97" s="136">
        <f t="shared" si="22"/>
        <v>9.98</v>
      </c>
      <c r="AD97" s="136">
        <f t="shared" si="22"/>
        <v>9.98</v>
      </c>
      <c r="AE97" s="136">
        <f t="shared" si="22"/>
        <v>9.98</v>
      </c>
      <c r="AF97" s="136">
        <f t="shared" si="22"/>
        <v>9.98</v>
      </c>
      <c r="AG97" s="138">
        <v>9.6</v>
      </c>
      <c r="AH97" s="52"/>
      <c r="AI97" s="53"/>
      <c r="AK97" s="54"/>
    </row>
    <row r="98" spans="1:37" x14ac:dyDescent="0.25">
      <c r="A98" s="124" t="s">
        <v>98</v>
      </c>
      <c r="B98" s="135">
        <v>9.1</v>
      </c>
      <c r="C98" s="136">
        <f t="shared" si="21"/>
        <v>9.1</v>
      </c>
      <c r="D98" s="136">
        <f t="shared" si="21"/>
        <v>9.1</v>
      </c>
      <c r="E98" s="136">
        <f t="shared" si="21"/>
        <v>9.1</v>
      </c>
      <c r="F98" s="136">
        <f t="shared" si="21"/>
        <v>9.1</v>
      </c>
      <c r="G98" s="136">
        <f t="shared" si="21"/>
        <v>9.1</v>
      </c>
      <c r="H98" s="136">
        <f t="shared" si="21"/>
        <v>9.1</v>
      </c>
      <c r="I98" s="136">
        <f t="shared" si="21"/>
        <v>9.1</v>
      </c>
      <c r="J98" s="136">
        <f t="shared" si="21"/>
        <v>9.1</v>
      </c>
      <c r="K98" s="136">
        <f t="shared" si="21"/>
        <v>9.1</v>
      </c>
      <c r="L98" s="136">
        <f t="shared" si="21"/>
        <v>9.1</v>
      </c>
      <c r="M98" s="136">
        <f t="shared" si="21"/>
        <v>9.1</v>
      </c>
      <c r="N98" s="136">
        <f t="shared" si="21"/>
        <v>9.1</v>
      </c>
      <c r="O98" s="136">
        <f t="shared" si="21"/>
        <v>9.1</v>
      </c>
      <c r="P98" s="136">
        <f t="shared" si="21"/>
        <v>9.1</v>
      </c>
      <c r="Q98" s="136">
        <f t="shared" si="21"/>
        <v>9.1</v>
      </c>
      <c r="R98" s="136">
        <f t="shared" si="21"/>
        <v>9.1</v>
      </c>
      <c r="S98" s="136">
        <f t="shared" si="22"/>
        <v>9.1</v>
      </c>
      <c r="T98" s="136">
        <f t="shared" si="22"/>
        <v>9.1</v>
      </c>
      <c r="U98" s="136">
        <f t="shared" si="22"/>
        <v>9.1</v>
      </c>
      <c r="V98" s="136">
        <f t="shared" si="22"/>
        <v>9.1</v>
      </c>
      <c r="W98" s="136">
        <f t="shared" si="22"/>
        <v>9.1</v>
      </c>
      <c r="X98" s="136">
        <f t="shared" si="22"/>
        <v>9.1</v>
      </c>
      <c r="Y98" s="136">
        <f t="shared" si="22"/>
        <v>9.1</v>
      </c>
      <c r="Z98" s="136">
        <f t="shared" si="22"/>
        <v>9.1</v>
      </c>
      <c r="AA98" s="136">
        <f t="shared" si="22"/>
        <v>9.1</v>
      </c>
      <c r="AB98" s="136">
        <f t="shared" si="22"/>
        <v>9.1</v>
      </c>
      <c r="AC98" s="136">
        <f t="shared" si="22"/>
        <v>9.1</v>
      </c>
      <c r="AD98" s="136">
        <f t="shared" si="22"/>
        <v>9.1</v>
      </c>
      <c r="AE98" s="136">
        <f t="shared" si="22"/>
        <v>9.1</v>
      </c>
      <c r="AF98" s="136">
        <f t="shared" si="22"/>
        <v>9.1</v>
      </c>
      <c r="AG98" s="138">
        <v>9.4</v>
      </c>
      <c r="AH98" s="52"/>
      <c r="AI98" s="53"/>
      <c r="AK98" s="54"/>
    </row>
    <row r="99" spans="1:37" x14ac:dyDescent="0.25">
      <c r="A99" s="122" t="s">
        <v>99</v>
      </c>
      <c r="B99" s="135">
        <v>9.18</v>
      </c>
      <c r="C99" s="136">
        <f t="shared" si="21"/>
        <v>9.18</v>
      </c>
      <c r="D99" s="136">
        <f t="shared" si="21"/>
        <v>9.18</v>
      </c>
      <c r="E99" s="136">
        <f t="shared" si="21"/>
        <v>9.18</v>
      </c>
      <c r="F99" s="136">
        <f t="shared" si="21"/>
        <v>9.18</v>
      </c>
      <c r="G99" s="136">
        <f t="shared" si="21"/>
        <v>9.18</v>
      </c>
      <c r="H99" s="136">
        <f t="shared" si="21"/>
        <v>9.18</v>
      </c>
      <c r="I99" s="136">
        <f t="shared" si="21"/>
        <v>9.18</v>
      </c>
      <c r="J99" s="136">
        <f t="shared" si="21"/>
        <v>9.18</v>
      </c>
      <c r="K99" s="136">
        <f t="shared" si="21"/>
        <v>9.18</v>
      </c>
      <c r="L99" s="136">
        <f t="shared" si="21"/>
        <v>9.18</v>
      </c>
      <c r="M99" s="136">
        <f t="shared" si="21"/>
        <v>9.18</v>
      </c>
      <c r="N99" s="136">
        <f t="shared" si="21"/>
        <v>9.18</v>
      </c>
      <c r="O99" s="136">
        <f t="shared" si="21"/>
        <v>9.18</v>
      </c>
      <c r="P99" s="136">
        <f t="shared" si="21"/>
        <v>9.18</v>
      </c>
      <c r="Q99" s="136">
        <f t="shared" si="21"/>
        <v>9.18</v>
      </c>
      <c r="R99" s="136">
        <f t="shared" si="21"/>
        <v>9.18</v>
      </c>
      <c r="S99" s="136">
        <f t="shared" si="22"/>
        <v>9.18</v>
      </c>
      <c r="T99" s="136">
        <f t="shared" si="22"/>
        <v>9.18</v>
      </c>
      <c r="U99" s="136">
        <f t="shared" si="22"/>
        <v>9.18</v>
      </c>
      <c r="V99" s="136">
        <f t="shared" si="22"/>
        <v>9.18</v>
      </c>
      <c r="W99" s="136">
        <f t="shared" si="22"/>
        <v>9.18</v>
      </c>
      <c r="X99" s="136">
        <f t="shared" si="22"/>
        <v>9.18</v>
      </c>
      <c r="Y99" s="136">
        <f t="shared" si="22"/>
        <v>9.18</v>
      </c>
      <c r="Z99" s="136">
        <f t="shared" si="22"/>
        <v>9.18</v>
      </c>
      <c r="AA99" s="136">
        <f t="shared" si="22"/>
        <v>9.18</v>
      </c>
      <c r="AB99" s="136">
        <f t="shared" si="22"/>
        <v>9.18</v>
      </c>
      <c r="AC99" s="136">
        <f t="shared" si="22"/>
        <v>9.18</v>
      </c>
      <c r="AD99" s="136">
        <f t="shared" si="22"/>
        <v>9.18</v>
      </c>
      <c r="AE99" s="136">
        <f t="shared" si="22"/>
        <v>9.18</v>
      </c>
      <c r="AF99" s="136">
        <f t="shared" si="22"/>
        <v>9.18</v>
      </c>
      <c r="AG99" s="137">
        <v>8.8000000000000007</v>
      </c>
      <c r="AH99" s="52"/>
      <c r="AI99" s="53"/>
      <c r="AK99" s="54"/>
    </row>
    <row r="100" spans="1:37" x14ac:dyDescent="0.25">
      <c r="A100" s="124" t="s">
        <v>100</v>
      </c>
      <c r="B100" s="135">
        <v>7</v>
      </c>
      <c r="C100" s="136">
        <f t="shared" si="21"/>
        <v>7</v>
      </c>
      <c r="D100" s="136">
        <f t="shared" si="21"/>
        <v>7</v>
      </c>
      <c r="E100" s="136">
        <f t="shared" si="21"/>
        <v>7</v>
      </c>
      <c r="F100" s="136">
        <f t="shared" si="21"/>
        <v>7</v>
      </c>
      <c r="G100" s="136">
        <f t="shared" si="21"/>
        <v>7</v>
      </c>
      <c r="H100" s="136">
        <f t="shared" si="21"/>
        <v>7</v>
      </c>
      <c r="I100" s="136">
        <f t="shared" si="21"/>
        <v>7</v>
      </c>
      <c r="J100" s="136">
        <f t="shared" si="21"/>
        <v>7</v>
      </c>
      <c r="K100" s="136">
        <f t="shared" si="21"/>
        <v>7</v>
      </c>
      <c r="L100" s="136">
        <f t="shared" si="21"/>
        <v>7</v>
      </c>
      <c r="M100" s="136">
        <f t="shared" si="21"/>
        <v>7</v>
      </c>
      <c r="N100" s="136">
        <f t="shared" si="21"/>
        <v>7</v>
      </c>
      <c r="O100" s="136">
        <f t="shared" si="21"/>
        <v>7</v>
      </c>
      <c r="P100" s="136">
        <f t="shared" si="21"/>
        <v>7</v>
      </c>
      <c r="Q100" s="136">
        <f t="shared" si="21"/>
        <v>7</v>
      </c>
      <c r="R100" s="136">
        <f t="shared" si="21"/>
        <v>7</v>
      </c>
      <c r="S100" s="136">
        <f t="shared" si="22"/>
        <v>7</v>
      </c>
      <c r="T100" s="136">
        <f t="shared" si="22"/>
        <v>7</v>
      </c>
      <c r="U100" s="136">
        <f t="shared" si="22"/>
        <v>7</v>
      </c>
      <c r="V100" s="136">
        <f t="shared" si="22"/>
        <v>7</v>
      </c>
      <c r="W100" s="136">
        <f t="shared" si="22"/>
        <v>7</v>
      </c>
      <c r="X100" s="136">
        <f t="shared" si="22"/>
        <v>7</v>
      </c>
      <c r="Y100" s="136">
        <f t="shared" si="22"/>
        <v>7</v>
      </c>
      <c r="Z100" s="136">
        <f t="shared" si="22"/>
        <v>7</v>
      </c>
      <c r="AA100" s="136">
        <f t="shared" si="22"/>
        <v>7</v>
      </c>
      <c r="AB100" s="136">
        <f t="shared" si="22"/>
        <v>7</v>
      </c>
      <c r="AC100" s="136">
        <f t="shared" si="22"/>
        <v>7</v>
      </c>
      <c r="AD100" s="136">
        <f t="shared" si="22"/>
        <v>7</v>
      </c>
      <c r="AE100" s="136">
        <f t="shared" si="22"/>
        <v>7</v>
      </c>
      <c r="AF100" s="136">
        <f t="shared" si="22"/>
        <v>7</v>
      </c>
      <c r="AG100" s="138">
        <v>8.5</v>
      </c>
      <c r="AH100" s="52"/>
      <c r="AI100" s="53"/>
      <c r="AK100" s="54"/>
    </row>
    <row r="101" spans="1:37" x14ac:dyDescent="0.25">
      <c r="A101" s="124" t="s">
        <v>254</v>
      </c>
      <c r="B101" s="135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8">
        <v>8.5</v>
      </c>
      <c r="AH101" s="52"/>
      <c r="AI101" s="53"/>
      <c r="AK101" s="54"/>
    </row>
    <row r="102" spans="1:37" x14ac:dyDescent="0.25">
      <c r="A102" s="124" t="s">
        <v>101</v>
      </c>
      <c r="B102" s="135">
        <v>2.25</v>
      </c>
      <c r="C102" s="136">
        <f t="shared" si="21"/>
        <v>2.25</v>
      </c>
      <c r="D102" s="136">
        <f t="shared" si="21"/>
        <v>2.25</v>
      </c>
      <c r="E102" s="136">
        <f t="shared" si="21"/>
        <v>2.25</v>
      </c>
      <c r="F102" s="136">
        <f t="shared" si="21"/>
        <v>2.25</v>
      </c>
      <c r="G102" s="136">
        <f t="shared" si="21"/>
        <v>2.25</v>
      </c>
      <c r="H102" s="136">
        <f t="shared" si="21"/>
        <v>2.25</v>
      </c>
      <c r="I102" s="136">
        <f t="shared" si="21"/>
        <v>2.25</v>
      </c>
      <c r="J102" s="136">
        <f t="shared" si="21"/>
        <v>2.25</v>
      </c>
      <c r="K102" s="136">
        <f t="shared" si="21"/>
        <v>2.25</v>
      </c>
      <c r="L102" s="136">
        <f t="shared" si="21"/>
        <v>2.25</v>
      </c>
      <c r="M102" s="136">
        <f t="shared" si="21"/>
        <v>2.25</v>
      </c>
      <c r="N102" s="136">
        <f t="shared" si="21"/>
        <v>2.25</v>
      </c>
      <c r="O102" s="136">
        <f t="shared" si="21"/>
        <v>2.25</v>
      </c>
      <c r="P102" s="136">
        <f t="shared" si="21"/>
        <v>2.25</v>
      </c>
      <c r="Q102" s="136">
        <f t="shared" si="21"/>
        <v>2.25</v>
      </c>
      <c r="R102" s="136">
        <f t="shared" si="21"/>
        <v>2.25</v>
      </c>
      <c r="S102" s="136">
        <f t="shared" si="22"/>
        <v>2.25</v>
      </c>
      <c r="T102" s="136">
        <f t="shared" si="22"/>
        <v>2.25</v>
      </c>
      <c r="U102" s="136">
        <f t="shared" si="22"/>
        <v>2.25</v>
      </c>
      <c r="V102" s="136">
        <f t="shared" si="22"/>
        <v>2.25</v>
      </c>
      <c r="W102" s="136">
        <f t="shared" si="22"/>
        <v>2.25</v>
      </c>
      <c r="X102" s="136">
        <f t="shared" si="22"/>
        <v>2.25</v>
      </c>
      <c r="Y102" s="136">
        <f t="shared" si="22"/>
        <v>2.25</v>
      </c>
      <c r="Z102" s="136">
        <f t="shared" si="22"/>
        <v>2.25</v>
      </c>
      <c r="AA102" s="136">
        <f t="shared" si="22"/>
        <v>2.25</v>
      </c>
      <c r="AB102" s="136">
        <f t="shared" si="22"/>
        <v>2.25</v>
      </c>
      <c r="AC102" s="136">
        <f t="shared" si="22"/>
        <v>2.25</v>
      </c>
      <c r="AD102" s="136">
        <f t="shared" si="22"/>
        <v>2.25</v>
      </c>
      <c r="AE102" s="136">
        <f t="shared" si="22"/>
        <v>2.25</v>
      </c>
      <c r="AF102" s="136">
        <f t="shared" si="22"/>
        <v>2.25</v>
      </c>
      <c r="AG102" s="138">
        <v>8.4</v>
      </c>
      <c r="AH102" s="52"/>
      <c r="AI102" s="53"/>
      <c r="AK102" s="54"/>
    </row>
    <row r="103" spans="1:37" x14ac:dyDescent="0.25">
      <c r="A103" s="124" t="s">
        <v>102</v>
      </c>
      <c r="B103" s="135">
        <v>1.64</v>
      </c>
      <c r="C103" s="136">
        <f t="shared" si="21"/>
        <v>1.64</v>
      </c>
      <c r="D103" s="136">
        <f t="shared" si="21"/>
        <v>1.64</v>
      </c>
      <c r="E103" s="136">
        <f t="shared" si="21"/>
        <v>1.64</v>
      </c>
      <c r="F103" s="136">
        <f t="shared" si="21"/>
        <v>1.64</v>
      </c>
      <c r="G103" s="136">
        <f t="shared" si="21"/>
        <v>1.64</v>
      </c>
      <c r="H103" s="136">
        <f t="shared" si="21"/>
        <v>1.64</v>
      </c>
      <c r="I103" s="136">
        <f t="shared" si="21"/>
        <v>1.64</v>
      </c>
      <c r="J103" s="136">
        <f t="shared" si="21"/>
        <v>1.64</v>
      </c>
      <c r="K103" s="136">
        <f t="shared" si="21"/>
        <v>1.64</v>
      </c>
      <c r="L103" s="136">
        <f t="shared" si="21"/>
        <v>1.64</v>
      </c>
      <c r="M103" s="136">
        <f t="shared" si="21"/>
        <v>1.64</v>
      </c>
      <c r="N103" s="136">
        <f t="shared" si="21"/>
        <v>1.64</v>
      </c>
      <c r="O103" s="136">
        <f t="shared" si="21"/>
        <v>1.64</v>
      </c>
      <c r="P103" s="136">
        <f t="shared" si="21"/>
        <v>1.64</v>
      </c>
      <c r="Q103" s="136">
        <f t="shared" si="21"/>
        <v>1.64</v>
      </c>
      <c r="R103" s="136">
        <f t="shared" si="21"/>
        <v>1.64</v>
      </c>
      <c r="S103" s="136">
        <f t="shared" si="22"/>
        <v>1.64</v>
      </c>
      <c r="T103" s="136">
        <f t="shared" si="22"/>
        <v>1.64</v>
      </c>
      <c r="U103" s="136">
        <f t="shared" si="22"/>
        <v>1.64</v>
      </c>
      <c r="V103" s="136">
        <f t="shared" si="22"/>
        <v>1.64</v>
      </c>
      <c r="W103" s="136">
        <f t="shared" si="22"/>
        <v>1.64</v>
      </c>
      <c r="X103" s="136">
        <f t="shared" si="22"/>
        <v>1.64</v>
      </c>
      <c r="Y103" s="136">
        <f t="shared" si="22"/>
        <v>1.64</v>
      </c>
      <c r="Z103" s="136">
        <f t="shared" si="22"/>
        <v>1.64</v>
      </c>
      <c r="AA103" s="136">
        <f t="shared" si="22"/>
        <v>1.64</v>
      </c>
      <c r="AB103" s="136">
        <f t="shared" si="22"/>
        <v>1.64</v>
      </c>
      <c r="AC103" s="136">
        <f t="shared" si="22"/>
        <v>1.64</v>
      </c>
      <c r="AD103" s="136">
        <f t="shared" si="22"/>
        <v>1.64</v>
      </c>
      <c r="AE103" s="136">
        <f t="shared" si="22"/>
        <v>1.64</v>
      </c>
      <c r="AF103" s="136">
        <f t="shared" si="22"/>
        <v>1.64</v>
      </c>
      <c r="AG103" s="138">
        <v>8</v>
      </c>
      <c r="AH103" s="52"/>
      <c r="AI103" s="53"/>
      <c r="AK103" s="54"/>
    </row>
    <row r="104" spans="1:37" x14ac:dyDescent="0.25">
      <c r="A104" s="124" t="s">
        <v>103</v>
      </c>
      <c r="B104" s="135">
        <v>1.62</v>
      </c>
      <c r="C104" s="136">
        <f t="shared" si="21"/>
        <v>1.62</v>
      </c>
      <c r="D104" s="136">
        <f t="shared" si="21"/>
        <v>1.62</v>
      </c>
      <c r="E104" s="136">
        <f t="shared" si="21"/>
        <v>1.62</v>
      </c>
      <c r="F104" s="136">
        <f t="shared" si="21"/>
        <v>1.62</v>
      </c>
      <c r="G104" s="136">
        <f t="shared" si="21"/>
        <v>1.62</v>
      </c>
      <c r="H104" s="136">
        <f t="shared" si="21"/>
        <v>1.62</v>
      </c>
      <c r="I104" s="136">
        <f t="shared" si="21"/>
        <v>1.62</v>
      </c>
      <c r="J104" s="136">
        <f t="shared" si="21"/>
        <v>1.62</v>
      </c>
      <c r="K104" s="136">
        <f t="shared" si="21"/>
        <v>1.62</v>
      </c>
      <c r="L104" s="136">
        <f t="shared" si="21"/>
        <v>1.62</v>
      </c>
      <c r="M104" s="136">
        <f t="shared" si="21"/>
        <v>1.62</v>
      </c>
      <c r="N104" s="136">
        <f t="shared" si="21"/>
        <v>1.62</v>
      </c>
      <c r="O104" s="136">
        <f t="shared" si="21"/>
        <v>1.62</v>
      </c>
      <c r="P104" s="136">
        <f t="shared" si="21"/>
        <v>1.62</v>
      </c>
      <c r="Q104" s="136">
        <f t="shared" si="21"/>
        <v>1.62</v>
      </c>
      <c r="R104" s="136">
        <f t="shared" si="21"/>
        <v>1.62</v>
      </c>
      <c r="S104" s="136">
        <f t="shared" si="22"/>
        <v>1.62</v>
      </c>
      <c r="T104" s="136">
        <f t="shared" si="22"/>
        <v>1.62</v>
      </c>
      <c r="U104" s="136">
        <f t="shared" si="22"/>
        <v>1.62</v>
      </c>
      <c r="V104" s="136">
        <f t="shared" si="22"/>
        <v>1.62</v>
      </c>
      <c r="W104" s="136">
        <f t="shared" si="22"/>
        <v>1.62</v>
      </c>
      <c r="X104" s="136">
        <f t="shared" si="22"/>
        <v>1.62</v>
      </c>
      <c r="Y104" s="136">
        <f t="shared" si="22"/>
        <v>1.62</v>
      </c>
      <c r="Z104" s="136">
        <f t="shared" si="22"/>
        <v>1.62</v>
      </c>
      <c r="AA104" s="136">
        <f t="shared" si="22"/>
        <v>1.62</v>
      </c>
      <c r="AB104" s="136">
        <f t="shared" si="22"/>
        <v>1.62</v>
      </c>
      <c r="AC104" s="136">
        <f t="shared" si="22"/>
        <v>1.62</v>
      </c>
      <c r="AD104" s="136">
        <f t="shared" si="22"/>
        <v>1.62</v>
      </c>
      <c r="AE104" s="136">
        <f t="shared" si="22"/>
        <v>1.62</v>
      </c>
      <c r="AF104" s="136">
        <f t="shared" si="22"/>
        <v>1.62</v>
      </c>
      <c r="AG104" s="138">
        <v>8</v>
      </c>
      <c r="AH104" s="52"/>
      <c r="AI104" s="53"/>
      <c r="AK104" s="54"/>
    </row>
    <row r="105" spans="1:37" x14ac:dyDescent="0.25">
      <c r="A105" s="124" t="s">
        <v>255</v>
      </c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8">
        <v>8</v>
      </c>
      <c r="AH105" s="52"/>
      <c r="AI105" s="53"/>
      <c r="AK105" s="54"/>
    </row>
    <row r="106" spans="1:37" x14ac:dyDescent="0.25">
      <c r="A106" s="124" t="s">
        <v>104</v>
      </c>
      <c r="B106" s="135">
        <v>8.36</v>
      </c>
      <c r="C106" s="136">
        <f t="shared" si="21"/>
        <v>8.36</v>
      </c>
      <c r="D106" s="136">
        <f t="shared" si="21"/>
        <v>8.36</v>
      </c>
      <c r="E106" s="136">
        <f t="shared" si="21"/>
        <v>8.36</v>
      </c>
      <c r="F106" s="136">
        <f t="shared" si="21"/>
        <v>8.36</v>
      </c>
      <c r="G106" s="136">
        <f t="shared" si="21"/>
        <v>8.36</v>
      </c>
      <c r="H106" s="136">
        <f t="shared" si="21"/>
        <v>8.36</v>
      </c>
      <c r="I106" s="136">
        <f t="shared" si="21"/>
        <v>8.36</v>
      </c>
      <c r="J106" s="136">
        <f t="shared" si="21"/>
        <v>8.36</v>
      </c>
      <c r="K106" s="136">
        <f t="shared" si="21"/>
        <v>8.36</v>
      </c>
      <c r="L106" s="136">
        <f t="shared" si="21"/>
        <v>8.36</v>
      </c>
      <c r="M106" s="136">
        <f t="shared" si="21"/>
        <v>8.36</v>
      </c>
      <c r="N106" s="136">
        <f t="shared" si="21"/>
        <v>8.36</v>
      </c>
      <c r="O106" s="136">
        <f t="shared" si="21"/>
        <v>8.36</v>
      </c>
      <c r="P106" s="136">
        <f t="shared" si="21"/>
        <v>8.36</v>
      </c>
      <c r="Q106" s="136">
        <f t="shared" si="21"/>
        <v>8.36</v>
      </c>
      <c r="R106" s="136">
        <f t="shared" si="21"/>
        <v>8.36</v>
      </c>
      <c r="S106" s="136">
        <f t="shared" si="22"/>
        <v>8.36</v>
      </c>
      <c r="T106" s="136">
        <f t="shared" si="22"/>
        <v>8.36</v>
      </c>
      <c r="U106" s="136">
        <f t="shared" si="22"/>
        <v>8.36</v>
      </c>
      <c r="V106" s="136">
        <f t="shared" si="22"/>
        <v>8.36</v>
      </c>
      <c r="W106" s="136">
        <f t="shared" si="22"/>
        <v>8.36</v>
      </c>
      <c r="X106" s="136">
        <f t="shared" si="22"/>
        <v>8.36</v>
      </c>
      <c r="Y106" s="136">
        <f t="shared" si="22"/>
        <v>8.36</v>
      </c>
      <c r="Z106" s="136">
        <f t="shared" si="22"/>
        <v>8.36</v>
      </c>
      <c r="AA106" s="136">
        <f t="shared" si="22"/>
        <v>8.36</v>
      </c>
      <c r="AB106" s="136">
        <f t="shared" si="22"/>
        <v>8.36</v>
      </c>
      <c r="AC106" s="136">
        <f t="shared" si="22"/>
        <v>8.36</v>
      </c>
      <c r="AD106" s="136">
        <f t="shared" si="22"/>
        <v>8.36</v>
      </c>
      <c r="AE106" s="136">
        <f t="shared" si="22"/>
        <v>8.36</v>
      </c>
      <c r="AF106" s="136">
        <f t="shared" si="22"/>
        <v>8.36</v>
      </c>
      <c r="AG106" s="138">
        <v>7.8</v>
      </c>
      <c r="AH106" s="52"/>
      <c r="AI106" s="53"/>
      <c r="AK106" s="54"/>
    </row>
    <row r="107" spans="1:37" x14ac:dyDescent="0.25">
      <c r="A107" s="124" t="s">
        <v>105</v>
      </c>
      <c r="B107" s="135">
        <v>8</v>
      </c>
      <c r="C107" s="136">
        <f t="shared" si="21"/>
        <v>8</v>
      </c>
      <c r="D107" s="136">
        <f t="shared" si="21"/>
        <v>8</v>
      </c>
      <c r="E107" s="136">
        <f t="shared" si="21"/>
        <v>8</v>
      </c>
      <c r="F107" s="136">
        <f t="shared" si="21"/>
        <v>8</v>
      </c>
      <c r="G107" s="136">
        <f t="shared" si="21"/>
        <v>8</v>
      </c>
      <c r="H107" s="136">
        <f t="shared" si="21"/>
        <v>8</v>
      </c>
      <c r="I107" s="136">
        <v>5.4</v>
      </c>
      <c r="J107" s="136">
        <f t="shared" si="21"/>
        <v>5.4</v>
      </c>
      <c r="K107" s="136">
        <f t="shared" si="21"/>
        <v>5.4</v>
      </c>
      <c r="L107" s="136">
        <f t="shared" si="21"/>
        <v>5.4</v>
      </c>
      <c r="M107" s="136">
        <f t="shared" si="21"/>
        <v>5.4</v>
      </c>
      <c r="N107" s="136">
        <f t="shared" si="21"/>
        <v>5.4</v>
      </c>
      <c r="O107" s="136">
        <f t="shared" si="21"/>
        <v>5.4</v>
      </c>
      <c r="P107" s="136">
        <f t="shared" si="21"/>
        <v>5.4</v>
      </c>
      <c r="Q107" s="136">
        <f t="shared" si="21"/>
        <v>5.4</v>
      </c>
      <c r="R107" s="136">
        <f t="shared" si="21"/>
        <v>5.4</v>
      </c>
      <c r="S107" s="136">
        <f t="shared" si="22"/>
        <v>5.4</v>
      </c>
      <c r="T107" s="136">
        <f t="shared" si="22"/>
        <v>5.4</v>
      </c>
      <c r="U107" s="136">
        <f t="shared" si="22"/>
        <v>5.4</v>
      </c>
      <c r="V107" s="136">
        <f t="shared" si="22"/>
        <v>5.4</v>
      </c>
      <c r="W107" s="136">
        <f t="shared" si="22"/>
        <v>5.4</v>
      </c>
      <c r="X107" s="136">
        <f t="shared" si="22"/>
        <v>5.4</v>
      </c>
      <c r="Y107" s="136">
        <f t="shared" si="22"/>
        <v>5.4</v>
      </c>
      <c r="Z107" s="136">
        <f t="shared" si="22"/>
        <v>5.4</v>
      </c>
      <c r="AA107" s="136">
        <f t="shared" si="22"/>
        <v>5.4</v>
      </c>
      <c r="AB107" s="136">
        <f t="shared" si="22"/>
        <v>5.4</v>
      </c>
      <c r="AC107" s="136">
        <f t="shared" si="22"/>
        <v>5.4</v>
      </c>
      <c r="AD107" s="136">
        <f t="shared" si="22"/>
        <v>5.4</v>
      </c>
      <c r="AE107" s="136">
        <f t="shared" si="22"/>
        <v>5.4</v>
      </c>
      <c r="AF107" s="136">
        <f t="shared" si="22"/>
        <v>5.4</v>
      </c>
      <c r="AG107" s="138">
        <v>7.6</v>
      </c>
      <c r="AH107" s="52"/>
      <c r="AI107" s="53"/>
      <c r="AK107" s="54"/>
    </row>
    <row r="108" spans="1:37" x14ac:dyDescent="0.25">
      <c r="A108" s="124" t="s">
        <v>106</v>
      </c>
      <c r="B108" s="135">
        <v>6.57</v>
      </c>
      <c r="C108" s="136">
        <f t="shared" si="21"/>
        <v>6.57</v>
      </c>
      <c r="D108" s="136">
        <f t="shared" si="21"/>
        <v>6.57</v>
      </c>
      <c r="E108" s="136">
        <f t="shared" si="21"/>
        <v>6.57</v>
      </c>
      <c r="F108" s="136">
        <f t="shared" si="21"/>
        <v>6.57</v>
      </c>
      <c r="G108" s="136">
        <f t="shared" si="21"/>
        <v>6.57</v>
      </c>
      <c r="H108" s="136">
        <f t="shared" si="21"/>
        <v>6.57</v>
      </c>
      <c r="I108" s="136">
        <f t="shared" si="21"/>
        <v>6.57</v>
      </c>
      <c r="J108" s="136">
        <f t="shared" si="21"/>
        <v>6.57</v>
      </c>
      <c r="K108" s="136">
        <f t="shared" si="21"/>
        <v>6.57</v>
      </c>
      <c r="L108" s="136">
        <f t="shared" si="21"/>
        <v>6.57</v>
      </c>
      <c r="M108" s="136">
        <f t="shared" si="21"/>
        <v>6.57</v>
      </c>
      <c r="N108" s="136">
        <f t="shared" si="21"/>
        <v>6.57</v>
      </c>
      <c r="O108" s="136">
        <f t="shared" si="21"/>
        <v>6.57</v>
      </c>
      <c r="P108" s="136">
        <f t="shared" si="21"/>
        <v>6.57</v>
      </c>
      <c r="Q108" s="136">
        <f t="shared" si="21"/>
        <v>6.57</v>
      </c>
      <c r="R108" s="136">
        <f t="shared" si="21"/>
        <v>6.57</v>
      </c>
      <c r="S108" s="136">
        <f t="shared" si="22"/>
        <v>6.57</v>
      </c>
      <c r="T108" s="136">
        <f t="shared" si="22"/>
        <v>6.57</v>
      </c>
      <c r="U108" s="136">
        <f t="shared" si="22"/>
        <v>6.57</v>
      </c>
      <c r="V108" s="136">
        <f t="shared" si="22"/>
        <v>6.57</v>
      </c>
      <c r="W108" s="136">
        <f t="shared" si="22"/>
        <v>6.57</v>
      </c>
      <c r="X108" s="136">
        <f t="shared" si="22"/>
        <v>6.57</v>
      </c>
      <c r="Y108" s="136">
        <f t="shared" si="22"/>
        <v>6.57</v>
      </c>
      <c r="Z108" s="136">
        <f t="shared" si="22"/>
        <v>6.57</v>
      </c>
      <c r="AA108" s="136">
        <f t="shared" si="22"/>
        <v>6.57</v>
      </c>
      <c r="AB108" s="136">
        <f t="shared" si="22"/>
        <v>6.57</v>
      </c>
      <c r="AC108" s="136">
        <f t="shared" si="22"/>
        <v>6.57</v>
      </c>
      <c r="AD108" s="136">
        <f t="shared" si="22"/>
        <v>6.57</v>
      </c>
      <c r="AE108" s="136">
        <f t="shared" si="22"/>
        <v>6.57</v>
      </c>
      <c r="AF108" s="136">
        <f t="shared" si="22"/>
        <v>6.57</v>
      </c>
      <c r="AG108" s="138">
        <v>7.5</v>
      </c>
      <c r="AH108" s="52"/>
      <c r="AI108" s="53"/>
      <c r="AK108" s="54"/>
    </row>
    <row r="109" spans="1:37" x14ac:dyDescent="0.25">
      <c r="A109" s="124" t="s">
        <v>107</v>
      </c>
      <c r="B109" s="135">
        <v>3.43</v>
      </c>
      <c r="C109" s="136">
        <f t="shared" si="21"/>
        <v>3.43</v>
      </c>
      <c r="D109" s="136">
        <f t="shared" si="21"/>
        <v>3.43</v>
      </c>
      <c r="E109" s="136">
        <f t="shared" si="21"/>
        <v>3.43</v>
      </c>
      <c r="F109" s="136">
        <f t="shared" si="21"/>
        <v>3.43</v>
      </c>
      <c r="G109" s="136">
        <f t="shared" si="21"/>
        <v>3.43</v>
      </c>
      <c r="H109" s="136">
        <f t="shared" si="21"/>
        <v>3.43</v>
      </c>
      <c r="I109" s="136">
        <f t="shared" si="21"/>
        <v>3.43</v>
      </c>
      <c r="J109" s="136">
        <f t="shared" si="21"/>
        <v>3.43</v>
      </c>
      <c r="K109" s="136">
        <f t="shared" si="21"/>
        <v>3.43</v>
      </c>
      <c r="L109" s="136">
        <f t="shared" si="21"/>
        <v>3.43</v>
      </c>
      <c r="M109" s="136">
        <f t="shared" si="21"/>
        <v>3.43</v>
      </c>
      <c r="N109" s="136">
        <f t="shared" si="21"/>
        <v>3.43</v>
      </c>
      <c r="O109" s="136">
        <f t="shared" si="21"/>
        <v>3.43</v>
      </c>
      <c r="P109" s="136">
        <f t="shared" si="21"/>
        <v>3.43</v>
      </c>
      <c r="Q109" s="136">
        <f t="shared" si="21"/>
        <v>3.43</v>
      </c>
      <c r="R109" s="136">
        <f t="shared" si="21"/>
        <v>3.43</v>
      </c>
      <c r="S109" s="136">
        <f t="shared" si="22"/>
        <v>3.43</v>
      </c>
      <c r="T109" s="136">
        <f t="shared" si="22"/>
        <v>3.43</v>
      </c>
      <c r="U109" s="136">
        <f t="shared" si="22"/>
        <v>3.43</v>
      </c>
      <c r="V109" s="136">
        <f t="shared" si="22"/>
        <v>3.43</v>
      </c>
      <c r="W109" s="136">
        <f t="shared" si="22"/>
        <v>3.43</v>
      </c>
      <c r="X109" s="136">
        <f t="shared" si="22"/>
        <v>3.43</v>
      </c>
      <c r="Y109" s="136">
        <f t="shared" si="22"/>
        <v>3.43</v>
      </c>
      <c r="Z109" s="136">
        <f t="shared" si="22"/>
        <v>3.43</v>
      </c>
      <c r="AA109" s="136">
        <f t="shared" si="22"/>
        <v>3.43</v>
      </c>
      <c r="AB109" s="136">
        <f t="shared" si="22"/>
        <v>3.43</v>
      </c>
      <c r="AC109" s="136">
        <f t="shared" si="22"/>
        <v>3.43</v>
      </c>
      <c r="AD109" s="136">
        <f t="shared" si="22"/>
        <v>3.43</v>
      </c>
      <c r="AE109" s="136">
        <f t="shared" si="22"/>
        <v>3.43</v>
      </c>
      <c r="AF109" s="136">
        <f t="shared" si="22"/>
        <v>3.43</v>
      </c>
      <c r="AG109" s="138">
        <v>7.5</v>
      </c>
      <c r="AH109" s="52"/>
      <c r="AI109" s="53"/>
      <c r="AK109" s="54"/>
    </row>
    <row r="110" spans="1:37" x14ac:dyDescent="0.25">
      <c r="A110" s="124" t="s">
        <v>108</v>
      </c>
      <c r="B110" s="135">
        <v>8</v>
      </c>
      <c r="C110" s="136">
        <f t="shared" si="21"/>
        <v>8</v>
      </c>
      <c r="D110" s="136">
        <f t="shared" si="21"/>
        <v>8</v>
      </c>
      <c r="E110" s="136">
        <f t="shared" si="21"/>
        <v>8</v>
      </c>
      <c r="F110" s="136">
        <f t="shared" si="21"/>
        <v>8</v>
      </c>
      <c r="G110" s="136">
        <f t="shared" si="21"/>
        <v>8</v>
      </c>
      <c r="H110" s="136">
        <f t="shared" si="21"/>
        <v>8</v>
      </c>
      <c r="I110" s="136">
        <f t="shared" si="21"/>
        <v>8</v>
      </c>
      <c r="J110" s="136">
        <f t="shared" si="21"/>
        <v>8</v>
      </c>
      <c r="K110" s="136">
        <f t="shared" si="21"/>
        <v>8</v>
      </c>
      <c r="L110" s="136">
        <f t="shared" si="21"/>
        <v>8</v>
      </c>
      <c r="M110" s="136">
        <f t="shared" si="21"/>
        <v>8</v>
      </c>
      <c r="N110" s="136">
        <f t="shared" si="21"/>
        <v>8</v>
      </c>
      <c r="O110" s="136">
        <f t="shared" si="21"/>
        <v>8</v>
      </c>
      <c r="P110" s="136">
        <f t="shared" si="21"/>
        <v>8</v>
      </c>
      <c r="Q110" s="136">
        <f t="shared" si="21"/>
        <v>8</v>
      </c>
      <c r="R110" s="136">
        <f t="shared" si="21"/>
        <v>8</v>
      </c>
      <c r="S110" s="136">
        <f t="shared" si="22"/>
        <v>8</v>
      </c>
      <c r="T110" s="136">
        <f t="shared" si="22"/>
        <v>8</v>
      </c>
      <c r="U110" s="136">
        <f t="shared" si="22"/>
        <v>8</v>
      </c>
      <c r="V110" s="136">
        <f t="shared" si="22"/>
        <v>8</v>
      </c>
      <c r="W110" s="136">
        <f t="shared" si="22"/>
        <v>8</v>
      </c>
      <c r="X110" s="136">
        <f t="shared" si="22"/>
        <v>8</v>
      </c>
      <c r="Y110" s="136">
        <f t="shared" si="22"/>
        <v>8</v>
      </c>
      <c r="Z110" s="136">
        <f t="shared" si="22"/>
        <v>8</v>
      </c>
      <c r="AA110" s="136">
        <f t="shared" si="22"/>
        <v>8</v>
      </c>
      <c r="AB110" s="136">
        <f t="shared" si="22"/>
        <v>8</v>
      </c>
      <c r="AC110" s="136">
        <f t="shared" si="22"/>
        <v>8</v>
      </c>
      <c r="AD110" s="136">
        <f t="shared" si="22"/>
        <v>8</v>
      </c>
      <c r="AE110" s="136">
        <f t="shared" si="22"/>
        <v>8</v>
      </c>
      <c r="AF110" s="136">
        <f t="shared" si="22"/>
        <v>8</v>
      </c>
      <c r="AG110" s="138">
        <v>7</v>
      </c>
      <c r="AH110" s="52"/>
      <c r="AI110" s="53"/>
      <c r="AK110" s="54"/>
    </row>
    <row r="111" spans="1:37" x14ac:dyDescent="0.25">
      <c r="A111" s="124" t="s">
        <v>109</v>
      </c>
      <c r="B111" s="135">
        <v>2.96</v>
      </c>
      <c r="C111" s="136">
        <f t="shared" si="21"/>
        <v>2.96</v>
      </c>
      <c r="D111" s="136">
        <f t="shared" si="21"/>
        <v>2.96</v>
      </c>
      <c r="E111" s="136">
        <f t="shared" si="21"/>
        <v>2.96</v>
      </c>
      <c r="F111" s="136">
        <f t="shared" si="21"/>
        <v>2.96</v>
      </c>
      <c r="G111" s="136">
        <f t="shared" si="21"/>
        <v>2.96</v>
      </c>
      <c r="H111" s="136">
        <f t="shared" si="21"/>
        <v>2.96</v>
      </c>
      <c r="I111" s="136">
        <f t="shared" si="21"/>
        <v>2.96</v>
      </c>
      <c r="J111" s="136">
        <f t="shared" si="21"/>
        <v>2.96</v>
      </c>
      <c r="K111" s="136">
        <f t="shared" si="21"/>
        <v>2.96</v>
      </c>
      <c r="L111" s="136">
        <f t="shared" si="21"/>
        <v>2.96</v>
      </c>
      <c r="M111" s="136">
        <f t="shared" si="21"/>
        <v>2.96</v>
      </c>
      <c r="N111" s="136">
        <f t="shared" si="21"/>
        <v>2.96</v>
      </c>
      <c r="O111" s="136">
        <f t="shared" si="21"/>
        <v>2.96</v>
      </c>
      <c r="P111" s="136">
        <f t="shared" si="21"/>
        <v>2.96</v>
      </c>
      <c r="Q111" s="136">
        <f t="shared" si="21"/>
        <v>2.96</v>
      </c>
      <c r="R111" s="136">
        <f t="shared" si="21"/>
        <v>2.96</v>
      </c>
      <c r="S111" s="136">
        <f t="shared" si="22"/>
        <v>2.96</v>
      </c>
      <c r="T111" s="136">
        <f t="shared" si="22"/>
        <v>2.96</v>
      </c>
      <c r="U111" s="136">
        <f t="shared" si="22"/>
        <v>2.96</v>
      </c>
      <c r="V111" s="136">
        <f t="shared" si="22"/>
        <v>2.96</v>
      </c>
      <c r="W111" s="136">
        <f t="shared" si="22"/>
        <v>2.96</v>
      </c>
      <c r="X111" s="136">
        <f t="shared" si="22"/>
        <v>2.96</v>
      </c>
      <c r="Y111" s="136">
        <f t="shared" si="22"/>
        <v>2.96</v>
      </c>
      <c r="Z111" s="136">
        <f t="shared" si="22"/>
        <v>2.96</v>
      </c>
      <c r="AA111" s="136">
        <f t="shared" si="22"/>
        <v>2.96</v>
      </c>
      <c r="AB111" s="136">
        <f t="shared" si="22"/>
        <v>2.96</v>
      </c>
      <c r="AC111" s="136">
        <f t="shared" si="22"/>
        <v>2.96</v>
      </c>
      <c r="AD111" s="136">
        <f t="shared" si="22"/>
        <v>2.96</v>
      </c>
      <c r="AE111" s="136">
        <f t="shared" si="22"/>
        <v>2.96</v>
      </c>
      <c r="AF111" s="136">
        <f t="shared" si="22"/>
        <v>2.96</v>
      </c>
      <c r="AG111" s="138">
        <v>7</v>
      </c>
      <c r="AH111" s="52"/>
      <c r="AI111" s="53"/>
      <c r="AK111" s="54"/>
    </row>
    <row r="112" spans="1:37" x14ac:dyDescent="0.25">
      <c r="A112" s="124" t="s">
        <v>110</v>
      </c>
      <c r="B112" s="135">
        <v>7</v>
      </c>
      <c r="C112" s="136">
        <f>B112</f>
        <v>7</v>
      </c>
      <c r="D112" s="136">
        <f t="shared" si="21"/>
        <v>7</v>
      </c>
      <c r="E112" s="136">
        <f t="shared" si="21"/>
        <v>7</v>
      </c>
      <c r="F112" s="136">
        <f t="shared" si="21"/>
        <v>7</v>
      </c>
      <c r="G112" s="136">
        <f t="shared" si="21"/>
        <v>7</v>
      </c>
      <c r="H112" s="136">
        <f t="shared" si="21"/>
        <v>7</v>
      </c>
      <c r="I112" s="136">
        <f t="shared" si="21"/>
        <v>7</v>
      </c>
      <c r="J112" s="136">
        <f t="shared" si="21"/>
        <v>7</v>
      </c>
      <c r="K112" s="136">
        <f t="shared" si="21"/>
        <v>7</v>
      </c>
      <c r="L112" s="136">
        <f t="shared" si="21"/>
        <v>7</v>
      </c>
      <c r="M112" s="136">
        <f t="shared" si="21"/>
        <v>7</v>
      </c>
      <c r="N112" s="136">
        <f t="shared" si="21"/>
        <v>7</v>
      </c>
      <c r="O112" s="136">
        <f t="shared" si="21"/>
        <v>7</v>
      </c>
      <c r="P112" s="136">
        <f t="shared" si="21"/>
        <v>7</v>
      </c>
      <c r="Q112" s="136">
        <f t="shared" si="21"/>
        <v>7</v>
      </c>
      <c r="R112" s="136">
        <f t="shared" si="21"/>
        <v>7</v>
      </c>
      <c r="S112" s="136">
        <f t="shared" si="22"/>
        <v>7</v>
      </c>
      <c r="T112" s="136">
        <f t="shared" si="22"/>
        <v>7</v>
      </c>
      <c r="U112" s="136">
        <f t="shared" si="22"/>
        <v>7</v>
      </c>
      <c r="V112" s="136">
        <f t="shared" si="22"/>
        <v>7</v>
      </c>
      <c r="W112" s="136">
        <f t="shared" si="22"/>
        <v>7</v>
      </c>
      <c r="X112" s="136">
        <f t="shared" si="22"/>
        <v>7</v>
      </c>
      <c r="Y112" s="136">
        <f t="shared" si="22"/>
        <v>7</v>
      </c>
      <c r="Z112" s="136">
        <f t="shared" si="22"/>
        <v>7</v>
      </c>
      <c r="AA112" s="136">
        <f t="shared" si="22"/>
        <v>7</v>
      </c>
      <c r="AB112" s="136">
        <f t="shared" si="22"/>
        <v>7</v>
      </c>
      <c r="AC112" s="136">
        <f t="shared" si="22"/>
        <v>7</v>
      </c>
      <c r="AD112" s="136">
        <f t="shared" si="22"/>
        <v>7</v>
      </c>
      <c r="AE112" s="136">
        <f t="shared" si="22"/>
        <v>7</v>
      </c>
      <c r="AF112" s="136">
        <f t="shared" si="22"/>
        <v>7</v>
      </c>
      <c r="AG112" s="138">
        <v>7</v>
      </c>
      <c r="AH112" s="52"/>
      <c r="AI112" s="53"/>
      <c r="AK112" s="54"/>
    </row>
    <row r="113" spans="1:37" x14ac:dyDescent="0.25">
      <c r="A113" s="124" t="s">
        <v>111</v>
      </c>
      <c r="B113" s="135">
        <v>3.47</v>
      </c>
      <c r="C113" s="136">
        <f t="shared" ref="C113:R128" si="23">B113</f>
        <v>3.47</v>
      </c>
      <c r="D113" s="136">
        <f t="shared" si="23"/>
        <v>3.47</v>
      </c>
      <c r="E113" s="136">
        <f t="shared" si="23"/>
        <v>3.47</v>
      </c>
      <c r="F113" s="136">
        <f t="shared" si="23"/>
        <v>3.47</v>
      </c>
      <c r="G113" s="136">
        <f t="shared" si="23"/>
        <v>3.47</v>
      </c>
      <c r="H113" s="136">
        <f t="shared" si="23"/>
        <v>3.47</v>
      </c>
      <c r="I113" s="136">
        <f t="shared" si="23"/>
        <v>3.47</v>
      </c>
      <c r="J113" s="136">
        <f t="shared" si="23"/>
        <v>3.47</v>
      </c>
      <c r="K113" s="136">
        <f t="shared" si="23"/>
        <v>3.47</v>
      </c>
      <c r="L113" s="136">
        <f t="shared" si="23"/>
        <v>3.47</v>
      </c>
      <c r="M113" s="136">
        <f t="shared" si="23"/>
        <v>3.47</v>
      </c>
      <c r="N113" s="136">
        <f t="shared" si="23"/>
        <v>3.47</v>
      </c>
      <c r="O113" s="136">
        <f t="shared" si="23"/>
        <v>3.47</v>
      </c>
      <c r="P113" s="136">
        <f t="shared" si="23"/>
        <v>3.47</v>
      </c>
      <c r="Q113" s="136">
        <f t="shared" si="23"/>
        <v>3.47</v>
      </c>
      <c r="R113" s="136">
        <f t="shared" si="23"/>
        <v>3.47</v>
      </c>
      <c r="S113" s="136">
        <f t="shared" ref="S113:AF131" si="24">R113</f>
        <v>3.47</v>
      </c>
      <c r="T113" s="136">
        <f t="shared" si="24"/>
        <v>3.47</v>
      </c>
      <c r="U113" s="136">
        <f t="shared" si="24"/>
        <v>3.47</v>
      </c>
      <c r="V113" s="136">
        <f t="shared" si="24"/>
        <v>3.47</v>
      </c>
      <c r="W113" s="136">
        <f t="shared" si="24"/>
        <v>3.47</v>
      </c>
      <c r="X113" s="136">
        <f t="shared" si="24"/>
        <v>3.47</v>
      </c>
      <c r="Y113" s="136">
        <f t="shared" si="24"/>
        <v>3.47</v>
      </c>
      <c r="Z113" s="136">
        <f t="shared" si="24"/>
        <v>3.47</v>
      </c>
      <c r="AA113" s="136">
        <f t="shared" si="24"/>
        <v>3.47</v>
      </c>
      <c r="AB113" s="136">
        <f t="shared" si="24"/>
        <v>3.47</v>
      </c>
      <c r="AC113" s="136">
        <f t="shared" si="24"/>
        <v>3.47</v>
      </c>
      <c r="AD113" s="136">
        <f t="shared" si="24"/>
        <v>3.47</v>
      </c>
      <c r="AE113" s="136">
        <f t="shared" si="24"/>
        <v>3.47</v>
      </c>
      <c r="AF113" s="136">
        <f t="shared" si="24"/>
        <v>3.47</v>
      </c>
      <c r="AG113" s="138">
        <v>6.6</v>
      </c>
      <c r="AH113" s="52"/>
      <c r="AI113" s="53"/>
      <c r="AK113" s="54"/>
    </row>
    <row r="114" spans="1:37" x14ac:dyDescent="0.25">
      <c r="A114" s="124" t="s">
        <v>112</v>
      </c>
      <c r="B114" s="135">
        <v>2.1</v>
      </c>
      <c r="C114" s="136">
        <f t="shared" si="23"/>
        <v>2.1</v>
      </c>
      <c r="D114" s="136">
        <f t="shared" si="23"/>
        <v>2.1</v>
      </c>
      <c r="E114" s="136">
        <f t="shared" si="23"/>
        <v>2.1</v>
      </c>
      <c r="F114" s="136">
        <f t="shared" si="23"/>
        <v>2.1</v>
      </c>
      <c r="G114" s="136">
        <f t="shared" si="23"/>
        <v>2.1</v>
      </c>
      <c r="H114" s="136">
        <f t="shared" si="23"/>
        <v>2.1</v>
      </c>
      <c r="I114" s="136">
        <f t="shared" si="23"/>
        <v>2.1</v>
      </c>
      <c r="J114" s="136">
        <f t="shared" si="23"/>
        <v>2.1</v>
      </c>
      <c r="K114" s="136">
        <f t="shared" si="23"/>
        <v>2.1</v>
      </c>
      <c r="L114" s="136">
        <f t="shared" si="23"/>
        <v>2.1</v>
      </c>
      <c r="M114" s="136">
        <f t="shared" si="23"/>
        <v>2.1</v>
      </c>
      <c r="N114" s="136">
        <f t="shared" si="23"/>
        <v>2.1</v>
      </c>
      <c r="O114" s="136">
        <f t="shared" si="23"/>
        <v>2.1</v>
      </c>
      <c r="P114" s="136">
        <f t="shared" si="23"/>
        <v>2.1</v>
      </c>
      <c r="Q114" s="136">
        <f t="shared" si="23"/>
        <v>2.1</v>
      </c>
      <c r="R114" s="136">
        <f t="shared" si="23"/>
        <v>2.1</v>
      </c>
      <c r="S114" s="136">
        <f t="shared" si="24"/>
        <v>2.1</v>
      </c>
      <c r="T114" s="136">
        <f t="shared" si="24"/>
        <v>2.1</v>
      </c>
      <c r="U114" s="136">
        <f t="shared" si="24"/>
        <v>2.1</v>
      </c>
      <c r="V114" s="136">
        <f t="shared" si="24"/>
        <v>2.1</v>
      </c>
      <c r="W114" s="136">
        <f t="shared" si="24"/>
        <v>2.1</v>
      </c>
      <c r="X114" s="136">
        <f t="shared" si="24"/>
        <v>2.1</v>
      </c>
      <c r="Y114" s="136">
        <f t="shared" si="24"/>
        <v>2.1</v>
      </c>
      <c r="Z114" s="136">
        <f t="shared" si="24"/>
        <v>2.1</v>
      </c>
      <c r="AA114" s="136">
        <f t="shared" si="24"/>
        <v>2.1</v>
      </c>
      <c r="AB114" s="136">
        <f t="shared" si="24"/>
        <v>2.1</v>
      </c>
      <c r="AC114" s="136">
        <f t="shared" si="24"/>
        <v>2.1</v>
      </c>
      <c r="AD114" s="136">
        <f t="shared" si="24"/>
        <v>2.1</v>
      </c>
      <c r="AE114" s="136">
        <f t="shared" si="24"/>
        <v>2.1</v>
      </c>
      <c r="AF114" s="136">
        <f t="shared" si="24"/>
        <v>2.1</v>
      </c>
      <c r="AG114" s="138">
        <v>6</v>
      </c>
      <c r="AH114" s="52"/>
      <c r="AI114" s="53"/>
      <c r="AK114" s="54"/>
    </row>
    <row r="115" spans="1:37" x14ac:dyDescent="0.25">
      <c r="A115" s="124" t="s">
        <v>113</v>
      </c>
      <c r="B115" s="135">
        <v>9.3000000000000007</v>
      </c>
      <c r="C115" s="136">
        <f t="shared" si="23"/>
        <v>9.3000000000000007</v>
      </c>
      <c r="D115" s="136">
        <f t="shared" si="23"/>
        <v>9.3000000000000007</v>
      </c>
      <c r="E115" s="136">
        <f t="shared" si="23"/>
        <v>9.3000000000000007</v>
      </c>
      <c r="F115" s="136">
        <f t="shared" si="23"/>
        <v>9.3000000000000007</v>
      </c>
      <c r="G115" s="136">
        <f t="shared" si="23"/>
        <v>9.3000000000000007</v>
      </c>
      <c r="H115" s="136">
        <f t="shared" si="23"/>
        <v>9.3000000000000007</v>
      </c>
      <c r="I115" s="136">
        <f t="shared" si="23"/>
        <v>9.3000000000000007</v>
      </c>
      <c r="J115" s="136">
        <f t="shared" si="23"/>
        <v>9.3000000000000007</v>
      </c>
      <c r="K115" s="136">
        <f t="shared" si="23"/>
        <v>9.3000000000000007</v>
      </c>
      <c r="L115" s="136">
        <f t="shared" si="23"/>
        <v>9.3000000000000007</v>
      </c>
      <c r="M115" s="136">
        <f t="shared" si="23"/>
        <v>9.3000000000000007</v>
      </c>
      <c r="N115" s="136">
        <f t="shared" si="23"/>
        <v>9.3000000000000007</v>
      </c>
      <c r="O115" s="136">
        <f t="shared" si="23"/>
        <v>9.3000000000000007</v>
      </c>
      <c r="P115" s="136">
        <f t="shared" si="23"/>
        <v>9.3000000000000007</v>
      </c>
      <c r="Q115" s="136">
        <f t="shared" si="23"/>
        <v>9.3000000000000007</v>
      </c>
      <c r="R115" s="136">
        <f t="shared" si="23"/>
        <v>9.3000000000000007</v>
      </c>
      <c r="S115" s="136">
        <f t="shared" si="24"/>
        <v>9.3000000000000007</v>
      </c>
      <c r="T115" s="136">
        <f t="shared" si="24"/>
        <v>9.3000000000000007</v>
      </c>
      <c r="U115" s="136">
        <f t="shared" si="24"/>
        <v>9.3000000000000007</v>
      </c>
      <c r="V115" s="136">
        <f t="shared" si="24"/>
        <v>9.3000000000000007</v>
      </c>
      <c r="W115" s="136">
        <f t="shared" si="24"/>
        <v>9.3000000000000007</v>
      </c>
      <c r="X115" s="136">
        <f t="shared" si="24"/>
        <v>9.3000000000000007</v>
      </c>
      <c r="Y115" s="136">
        <f t="shared" si="24"/>
        <v>9.3000000000000007</v>
      </c>
      <c r="Z115" s="136">
        <f t="shared" si="24"/>
        <v>9.3000000000000007</v>
      </c>
      <c r="AA115" s="136">
        <f t="shared" si="24"/>
        <v>9.3000000000000007</v>
      </c>
      <c r="AB115" s="136">
        <f t="shared" si="24"/>
        <v>9.3000000000000007</v>
      </c>
      <c r="AC115" s="136">
        <f t="shared" si="24"/>
        <v>9.3000000000000007</v>
      </c>
      <c r="AD115" s="136">
        <f t="shared" si="24"/>
        <v>9.3000000000000007</v>
      </c>
      <c r="AE115" s="136">
        <f t="shared" si="24"/>
        <v>9.3000000000000007</v>
      </c>
      <c r="AF115" s="136">
        <f t="shared" si="24"/>
        <v>9.3000000000000007</v>
      </c>
      <c r="AG115" s="138">
        <v>5.0999999999999996</v>
      </c>
      <c r="AH115" s="52"/>
      <c r="AI115" s="53"/>
      <c r="AK115" s="54"/>
    </row>
    <row r="116" spans="1:37" x14ac:dyDescent="0.25">
      <c r="A116" s="124" t="s">
        <v>114</v>
      </c>
      <c r="B116" s="135">
        <v>0</v>
      </c>
      <c r="C116" s="136">
        <f t="shared" si="23"/>
        <v>0</v>
      </c>
      <c r="D116" s="136">
        <f t="shared" si="23"/>
        <v>0</v>
      </c>
      <c r="E116" s="136">
        <f t="shared" si="23"/>
        <v>0</v>
      </c>
      <c r="F116" s="136">
        <f t="shared" si="23"/>
        <v>0</v>
      </c>
      <c r="G116" s="136">
        <f t="shared" si="23"/>
        <v>0</v>
      </c>
      <c r="H116" s="136">
        <f t="shared" si="23"/>
        <v>0</v>
      </c>
      <c r="I116" s="136">
        <f t="shared" si="23"/>
        <v>0</v>
      </c>
      <c r="J116" s="136">
        <f t="shared" si="23"/>
        <v>0</v>
      </c>
      <c r="K116" s="136">
        <f t="shared" si="23"/>
        <v>0</v>
      </c>
      <c r="L116" s="136">
        <f t="shared" si="23"/>
        <v>0</v>
      </c>
      <c r="M116" s="136">
        <f t="shared" si="23"/>
        <v>0</v>
      </c>
      <c r="N116" s="136">
        <f t="shared" si="23"/>
        <v>0</v>
      </c>
      <c r="O116" s="136">
        <f t="shared" si="23"/>
        <v>0</v>
      </c>
      <c r="P116" s="136">
        <f t="shared" si="23"/>
        <v>0</v>
      </c>
      <c r="Q116" s="136">
        <f t="shared" si="23"/>
        <v>0</v>
      </c>
      <c r="R116" s="136">
        <f t="shared" si="23"/>
        <v>0</v>
      </c>
      <c r="S116" s="136">
        <f t="shared" si="24"/>
        <v>0</v>
      </c>
      <c r="T116" s="136">
        <f t="shared" si="24"/>
        <v>0</v>
      </c>
      <c r="U116" s="136">
        <f t="shared" si="24"/>
        <v>0</v>
      </c>
      <c r="V116" s="136">
        <f t="shared" si="24"/>
        <v>0</v>
      </c>
      <c r="W116" s="136">
        <f t="shared" si="24"/>
        <v>0</v>
      </c>
      <c r="X116" s="136">
        <f t="shared" si="24"/>
        <v>0</v>
      </c>
      <c r="Y116" s="136">
        <f t="shared" si="24"/>
        <v>0</v>
      </c>
      <c r="Z116" s="136">
        <f t="shared" si="24"/>
        <v>0</v>
      </c>
      <c r="AA116" s="136">
        <f t="shared" si="24"/>
        <v>0</v>
      </c>
      <c r="AB116" s="136">
        <f t="shared" si="24"/>
        <v>0</v>
      </c>
      <c r="AC116" s="136">
        <f t="shared" si="24"/>
        <v>0</v>
      </c>
      <c r="AD116" s="136">
        <f t="shared" si="24"/>
        <v>0</v>
      </c>
      <c r="AE116" s="136">
        <f t="shared" si="24"/>
        <v>0</v>
      </c>
      <c r="AF116" s="136">
        <f t="shared" si="24"/>
        <v>0</v>
      </c>
      <c r="AG116" s="138">
        <v>5</v>
      </c>
      <c r="AH116" s="52"/>
      <c r="AI116" s="53"/>
      <c r="AK116" s="54"/>
    </row>
    <row r="117" spans="1:37" x14ac:dyDescent="0.25">
      <c r="A117" s="124" t="s">
        <v>115</v>
      </c>
      <c r="B117" s="135">
        <v>0</v>
      </c>
      <c r="C117" s="136">
        <f t="shared" si="23"/>
        <v>0</v>
      </c>
      <c r="D117" s="136">
        <f t="shared" si="23"/>
        <v>0</v>
      </c>
      <c r="E117" s="136">
        <f t="shared" si="23"/>
        <v>0</v>
      </c>
      <c r="F117" s="136">
        <f t="shared" si="23"/>
        <v>0</v>
      </c>
      <c r="G117" s="136">
        <f t="shared" si="23"/>
        <v>0</v>
      </c>
      <c r="H117" s="136">
        <f t="shared" si="23"/>
        <v>0</v>
      </c>
      <c r="I117" s="136">
        <f t="shared" si="23"/>
        <v>0</v>
      </c>
      <c r="J117" s="136">
        <f t="shared" si="23"/>
        <v>0</v>
      </c>
      <c r="K117" s="136">
        <f t="shared" si="23"/>
        <v>0</v>
      </c>
      <c r="L117" s="136">
        <f t="shared" si="23"/>
        <v>0</v>
      </c>
      <c r="M117" s="136">
        <f t="shared" si="23"/>
        <v>0</v>
      </c>
      <c r="N117" s="136">
        <f t="shared" si="23"/>
        <v>0</v>
      </c>
      <c r="O117" s="136">
        <f t="shared" si="23"/>
        <v>0</v>
      </c>
      <c r="P117" s="136">
        <f t="shared" si="23"/>
        <v>0</v>
      </c>
      <c r="Q117" s="136">
        <f t="shared" si="23"/>
        <v>0</v>
      </c>
      <c r="R117" s="136">
        <f t="shared" si="23"/>
        <v>0</v>
      </c>
      <c r="S117" s="136">
        <f t="shared" si="24"/>
        <v>0</v>
      </c>
      <c r="T117" s="136">
        <f t="shared" si="24"/>
        <v>0</v>
      </c>
      <c r="U117" s="136">
        <f t="shared" si="24"/>
        <v>0</v>
      </c>
      <c r="V117" s="136">
        <f t="shared" si="24"/>
        <v>0</v>
      </c>
      <c r="W117" s="136">
        <f t="shared" si="24"/>
        <v>0</v>
      </c>
      <c r="X117" s="136">
        <f t="shared" si="24"/>
        <v>0</v>
      </c>
      <c r="Y117" s="136">
        <f t="shared" si="24"/>
        <v>0</v>
      </c>
      <c r="Z117" s="136">
        <f t="shared" si="24"/>
        <v>0</v>
      </c>
      <c r="AA117" s="136">
        <f t="shared" si="24"/>
        <v>0</v>
      </c>
      <c r="AB117" s="136">
        <f t="shared" si="24"/>
        <v>0</v>
      </c>
      <c r="AC117" s="136">
        <f t="shared" si="24"/>
        <v>0</v>
      </c>
      <c r="AD117" s="136">
        <f t="shared" si="24"/>
        <v>0</v>
      </c>
      <c r="AE117" s="136">
        <f t="shared" si="24"/>
        <v>0</v>
      </c>
      <c r="AF117" s="136">
        <f t="shared" si="24"/>
        <v>0</v>
      </c>
      <c r="AG117" s="138">
        <v>5</v>
      </c>
      <c r="AH117" s="52"/>
      <c r="AI117" s="53"/>
      <c r="AK117" s="54"/>
    </row>
    <row r="118" spans="1:37" x14ac:dyDescent="0.25">
      <c r="A118" s="124" t="s">
        <v>116</v>
      </c>
      <c r="B118" s="135">
        <v>5</v>
      </c>
      <c r="C118" s="136">
        <f t="shared" si="23"/>
        <v>5</v>
      </c>
      <c r="D118" s="136">
        <f t="shared" si="23"/>
        <v>5</v>
      </c>
      <c r="E118" s="136">
        <f t="shared" si="23"/>
        <v>5</v>
      </c>
      <c r="F118" s="136">
        <f t="shared" si="23"/>
        <v>5</v>
      </c>
      <c r="G118" s="136">
        <f t="shared" si="23"/>
        <v>5</v>
      </c>
      <c r="H118" s="136">
        <f t="shared" si="23"/>
        <v>5</v>
      </c>
      <c r="I118" s="136">
        <f t="shared" si="23"/>
        <v>5</v>
      </c>
      <c r="J118" s="136">
        <f t="shared" si="23"/>
        <v>5</v>
      </c>
      <c r="K118" s="136">
        <f t="shared" si="23"/>
        <v>5</v>
      </c>
      <c r="L118" s="136">
        <f t="shared" si="23"/>
        <v>5</v>
      </c>
      <c r="M118" s="136">
        <f t="shared" si="23"/>
        <v>5</v>
      </c>
      <c r="N118" s="136">
        <f t="shared" si="23"/>
        <v>5</v>
      </c>
      <c r="O118" s="136">
        <f t="shared" si="23"/>
        <v>5</v>
      </c>
      <c r="P118" s="136">
        <f t="shared" si="23"/>
        <v>5</v>
      </c>
      <c r="Q118" s="136">
        <f t="shared" si="23"/>
        <v>5</v>
      </c>
      <c r="R118" s="136">
        <f t="shared" si="23"/>
        <v>5</v>
      </c>
      <c r="S118" s="136">
        <f t="shared" si="24"/>
        <v>5</v>
      </c>
      <c r="T118" s="136">
        <f t="shared" si="24"/>
        <v>5</v>
      </c>
      <c r="U118" s="136">
        <f t="shared" si="24"/>
        <v>5</v>
      </c>
      <c r="V118" s="136">
        <f t="shared" si="24"/>
        <v>5</v>
      </c>
      <c r="W118" s="136">
        <f t="shared" si="24"/>
        <v>5</v>
      </c>
      <c r="X118" s="136">
        <f t="shared" si="24"/>
        <v>5</v>
      </c>
      <c r="Y118" s="136">
        <f t="shared" si="24"/>
        <v>5</v>
      </c>
      <c r="Z118" s="136">
        <f t="shared" si="24"/>
        <v>5</v>
      </c>
      <c r="AA118" s="136">
        <f t="shared" si="24"/>
        <v>5</v>
      </c>
      <c r="AB118" s="136">
        <f t="shared" si="24"/>
        <v>5</v>
      </c>
      <c r="AC118" s="136">
        <f t="shared" si="24"/>
        <v>5</v>
      </c>
      <c r="AD118" s="136">
        <f t="shared" si="24"/>
        <v>5</v>
      </c>
      <c r="AE118" s="136">
        <f t="shared" si="24"/>
        <v>5</v>
      </c>
      <c r="AF118" s="136">
        <f t="shared" si="24"/>
        <v>5</v>
      </c>
      <c r="AG118" s="138">
        <v>5</v>
      </c>
      <c r="AH118" s="52"/>
      <c r="AI118" s="53"/>
      <c r="AK118" s="54"/>
    </row>
    <row r="119" spans="1:37" x14ac:dyDescent="0.25">
      <c r="A119" s="124" t="s">
        <v>117</v>
      </c>
      <c r="B119" s="135">
        <v>1</v>
      </c>
      <c r="C119" s="136">
        <f t="shared" si="23"/>
        <v>1</v>
      </c>
      <c r="D119" s="136">
        <f t="shared" si="23"/>
        <v>1</v>
      </c>
      <c r="E119" s="136">
        <f t="shared" si="23"/>
        <v>1</v>
      </c>
      <c r="F119" s="136">
        <f t="shared" si="23"/>
        <v>1</v>
      </c>
      <c r="G119" s="136">
        <f t="shared" si="23"/>
        <v>1</v>
      </c>
      <c r="H119" s="136">
        <f t="shared" si="23"/>
        <v>1</v>
      </c>
      <c r="I119" s="136">
        <f t="shared" si="23"/>
        <v>1</v>
      </c>
      <c r="J119" s="136">
        <f t="shared" si="23"/>
        <v>1</v>
      </c>
      <c r="K119" s="136">
        <f t="shared" si="23"/>
        <v>1</v>
      </c>
      <c r="L119" s="136">
        <f t="shared" si="23"/>
        <v>1</v>
      </c>
      <c r="M119" s="136">
        <f t="shared" si="23"/>
        <v>1</v>
      </c>
      <c r="N119" s="136">
        <f t="shared" si="23"/>
        <v>1</v>
      </c>
      <c r="O119" s="136">
        <f t="shared" si="23"/>
        <v>1</v>
      </c>
      <c r="P119" s="136">
        <f t="shared" si="23"/>
        <v>1</v>
      </c>
      <c r="Q119" s="136">
        <f t="shared" si="23"/>
        <v>1</v>
      </c>
      <c r="R119" s="136">
        <f t="shared" si="23"/>
        <v>1</v>
      </c>
      <c r="S119" s="136">
        <f t="shared" si="24"/>
        <v>1</v>
      </c>
      <c r="T119" s="136">
        <f t="shared" si="24"/>
        <v>1</v>
      </c>
      <c r="U119" s="136">
        <f t="shared" si="24"/>
        <v>1</v>
      </c>
      <c r="V119" s="136">
        <f t="shared" si="24"/>
        <v>1</v>
      </c>
      <c r="W119" s="136">
        <f t="shared" si="24"/>
        <v>1</v>
      </c>
      <c r="X119" s="136">
        <f t="shared" si="24"/>
        <v>1</v>
      </c>
      <c r="Y119" s="136">
        <f t="shared" si="24"/>
        <v>1</v>
      </c>
      <c r="Z119" s="136">
        <f t="shared" si="24"/>
        <v>1</v>
      </c>
      <c r="AA119" s="136">
        <f t="shared" si="24"/>
        <v>1</v>
      </c>
      <c r="AB119" s="136">
        <f t="shared" si="24"/>
        <v>1</v>
      </c>
      <c r="AC119" s="136">
        <f t="shared" si="24"/>
        <v>1</v>
      </c>
      <c r="AD119" s="136">
        <f t="shared" si="24"/>
        <v>1</v>
      </c>
      <c r="AE119" s="136">
        <f t="shared" si="24"/>
        <v>1</v>
      </c>
      <c r="AF119" s="136">
        <f t="shared" si="24"/>
        <v>1</v>
      </c>
      <c r="AG119" s="138">
        <v>5</v>
      </c>
      <c r="AH119" s="52"/>
      <c r="AI119" s="53"/>
      <c r="AK119" s="54"/>
    </row>
    <row r="120" spans="1:37" x14ac:dyDescent="0.25">
      <c r="A120" s="124" t="s">
        <v>118</v>
      </c>
      <c r="B120" s="135">
        <v>1.58</v>
      </c>
      <c r="C120" s="136">
        <f t="shared" si="23"/>
        <v>1.58</v>
      </c>
      <c r="D120" s="136">
        <f t="shared" si="23"/>
        <v>1.58</v>
      </c>
      <c r="E120" s="136">
        <f t="shared" si="23"/>
        <v>1.58</v>
      </c>
      <c r="F120" s="136">
        <f t="shared" si="23"/>
        <v>1.58</v>
      </c>
      <c r="G120" s="136">
        <f t="shared" si="23"/>
        <v>1.58</v>
      </c>
      <c r="H120" s="136">
        <f t="shared" si="23"/>
        <v>1.58</v>
      </c>
      <c r="I120" s="136">
        <f t="shared" si="23"/>
        <v>1.58</v>
      </c>
      <c r="J120" s="136">
        <f t="shared" si="23"/>
        <v>1.58</v>
      </c>
      <c r="K120" s="136">
        <f t="shared" si="23"/>
        <v>1.58</v>
      </c>
      <c r="L120" s="136">
        <f t="shared" si="23"/>
        <v>1.58</v>
      </c>
      <c r="M120" s="136">
        <f t="shared" si="23"/>
        <v>1.58</v>
      </c>
      <c r="N120" s="136">
        <f t="shared" si="23"/>
        <v>1.58</v>
      </c>
      <c r="O120" s="136">
        <f t="shared" si="23"/>
        <v>1.58</v>
      </c>
      <c r="P120" s="136">
        <f t="shared" si="23"/>
        <v>1.58</v>
      </c>
      <c r="Q120" s="136">
        <f t="shared" si="23"/>
        <v>1.58</v>
      </c>
      <c r="R120" s="136">
        <f t="shared" si="23"/>
        <v>1.58</v>
      </c>
      <c r="S120" s="136">
        <f t="shared" si="24"/>
        <v>1.58</v>
      </c>
      <c r="T120" s="136">
        <f t="shared" si="24"/>
        <v>1.58</v>
      </c>
      <c r="U120" s="136">
        <f t="shared" si="24"/>
        <v>1.58</v>
      </c>
      <c r="V120" s="136">
        <f t="shared" si="24"/>
        <v>1.58</v>
      </c>
      <c r="W120" s="136">
        <f t="shared" si="24"/>
        <v>1.58</v>
      </c>
      <c r="X120" s="136">
        <f t="shared" si="24"/>
        <v>1.58</v>
      </c>
      <c r="Y120" s="136">
        <f t="shared" si="24"/>
        <v>1.58</v>
      </c>
      <c r="Z120" s="136">
        <f t="shared" si="24"/>
        <v>1.58</v>
      </c>
      <c r="AA120" s="136">
        <f t="shared" si="24"/>
        <v>1.58</v>
      </c>
      <c r="AB120" s="136">
        <f t="shared" si="24"/>
        <v>1.58</v>
      </c>
      <c r="AC120" s="136">
        <f t="shared" si="24"/>
        <v>1.58</v>
      </c>
      <c r="AD120" s="136">
        <f t="shared" si="24"/>
        <v>1.58</v>
      </c>
      <c r="AE120" s="136">
        <f t="shared" si="24"/>
        <v>1.58</v>
      </c>
      <c r="AF120" s="136">
        <f t="shared" si="24"/>
        <v>1.58</v>
      </c>
      <c r="AG120" s="138">
        <v>5</v>
      </c>
      <c r="AH120" s="52"/>
      <c r="AI120" s="53"/>
      <c r="AK120" s="54"/>
    </row>
    <row r="121" spans="1:37" x14ac:dyDescent="0.25">
      <c r="A121" s="124" t="s">
        <v>119</v>
      </c>
      <c r="B121" s="135">
        <v>1.46</v>
      </c>
      <c r="C121" s="136">
        <f t="shared" si="23"/>
        <v>1.46</v>
      </c>
      <c r="D121" s="136">
        <f t="shared" si="23"/>
        <v>1.46</v>
      </c>
      <c r="E121" s="136">
        <f t="shared" si="23"/>
        <v>1.46</v>
      </c>
      <c r="F121" s="136">
        <f t="shared" si="23"/>
        <v>1.46</v>
      </c>
      <c r="G121" s="136">
        <f t="shared" si="23"/>
        <v>1.46</v>
      </c>
      <c r="H121" s="136">
        <f t="shared" si="23"/>
        <v>1.46</v>
      </c>
      <c r="I121" s="136">
        <f t="shared" si="23"/>
        <v>1.46</v>
      </c>
      <c r="J121" s="136">
        <f t="shared" si="23"/>
        <v>1.46</v>
      </c>
      <c r="K121" s="136">
        <f t="shared" si="23"/>
        <v>1.46</v>
      </c>
      <c r="L121" s="136">
        <f t="shared" si="23"/>
        <v>1.46</v>
      </c>
      <c r="M121" s="136">
        <f t="shared" si="23"/>
        <v>1.46</v>
      </c>
      <c r="N121" s="136">
        <f t="shared" si="23"/>
        <v>1.46</v>
      </c>
      <c r="O121" s="136">
        <f t="shared" si="23"/>
        <v>1.46</v>
      </c>
      <c r="P121" s="136">
        <f t="shared" si="23"/>
        <v>1.46</v>
      </c>
      <c r="Q121" s="136">
        <f t="shared" si="23"/>
        <v>1.46</v>
      </c>
      <c r="R121" s="136">
        <f t="shared" si="23"/>
        <v>1.46</v>
      </c>
      <c r="S121" s="136">
        <f t="shared" si="24"/>
        <v>1.46</v>
      </c>
      <c r="T121" s="136">
        <f t="shared" si="24"/>
        <v>1.46</v>
      </c>
      <c r="U121" s="136">
        <f t="shared" si="24"/>
        <v>1.46</v>
      </c>
      <c r="V121" s="136">
        <f t="shared" si="24"/>
        <v>1.46</v>
      </c>
      <c r="W121" s="136">
        <f t="shared" si="24"/>
        <v>1.46</v>
      </c>
      <c r="X121" s="136">
        <f t="shared" si="24"/>
        <v>1.46</v>
      </c>
      <c r="Y121" s="136">
        <f t="shared" si="24"/>
        <v>1.46</v>
      </c>
      <c r="Z121" s="136">
        <f t="shared" si="24"/>
        <v>1.46</v>
      </c>
      <c r="AA121" s="136">
        <f t="shared" si="24"/>
        <v>1.46</v>
      </c>
      <c r="AB121" s="136">
        <f t="shared" si="24"/>
        <v>1.46</v>
      </c>
      <c r="AC121" s="136">
        <f t="shared" si="24"/>
        <v>1.46</v>
      </c>
      <c r="AD121" s="136">
        <f t="shared" si="24"/>
        <v>1.46</v>
      </c>
      <c r="AE121" s="136">
        <f t="shared" si="24"/>
        <v>1.46</v>
      </c>
      <c r="AF121" s="136">
        <f t="shared" si="24"/>
        <v>1.46</v>
      </c>
      <c r="AG121" s="138">
        <v>4.95</v>
      </c>
      <c r="AH121" s="52"/>
      <c r="AI121" s="53"/>
      <c r="AK121" s="54"/>
    </row>
    <row r="122" spans="1:37" x14ac:dyDescent="0.25">
      <c r="A122" s="124" t="s">
        <v>120</v>
      </c>
      <c r="B122" s="135">
        <v>1.48</v>
      </c>
      <c r="C122" s="136">
        <f t="shared" si="23"/>
        <v>1.48</v>
      </c>
      <c r="D122" s="136">
        <f t="shared" si="23"/>
        <v>1.48</v>
      </c>
      <c r="E122" s="136">
        <f t="shared" si="23"/>
        <v>1.48</v>
      </c>
      <c r="F122" s="136">
        <f t="shared" si="23"/>
        <v>1.48</v>
      </c>
      <c r="G122" s="136">
        <f t="shared" si="23"/>
        <v>1.48</v>
      </c>
      <c r="H122" s="136">
        <f t="shared" si="23"/>
        <v>1.48</v>
      </c>
      <c r="I122" s="136">
        <f t="shared" si="23"/>
        <v>1.48</v>
      </c>
      <c r="J122" s="136">
        <f t="shared" si="23"/>
        <v>1.48</v>
      </c>
      <c r="K122" s="136">
        <f t="shared" si="23"/>
        <v>1.48</v>
      </c>
      <c r="L122" s="136">
        <f t="shared" si="23"/>
        <v>1.48</v>
      </c>
      <c r="M122" s="136">
        <f t="shared" si="23"/>
        <v>1.48</v>
      </c>
      <c r="N122" s="136">
        <f t="shared" si="23"/>
        <v>1.48</v>
      </c>
      <c r="O122" s="136">
        <f t="shared" si="23"/>
        <v>1.48</v>
      </c>
      <c r="P122" s="136">
        <f t="shared" si="23"/>
        <v>1.48</v>
      </c>
      <c r="Q122" s="136">
        <f t="shared" si="23"/>
        <v>1.48</v>
      </c>
      <c r="R122" s="136">
        <f t="shared" si="23"/>
        <v>1.48</v>
      </c>
      <c r="S122" s="136">
        <f t="shared" si="24"/>
        <v>1.48</v>
      </c>
      <c r="T122" s="136">
        <f t="shared" si="24"/>
        <v>1.48</v>
      </c>
      <c r="U122" s="136">
        <f t="shared" si="24"/>
        <v>1.48</v>
      </c>
      <c r="V122" s="136">
        <f t="shared" si="24"/>
        <v>1.48</v>
      </c>
      <c r="W122" s="136">
        <f t="shared" si="24"/>
        <v>1.48</v>
      </c>
      <c r="X122" s="136">
        <f t="shared" si="24"/>
        <v>1.48</v>
      </c>
      <c r="Y122" s="136">
        <f t="shared" si="24"/>
        <v>1.48</v>
      </c>
      <c r="Z122" s="136">
        <f t="shared" si="24"/>
        <v>1.48</v>
      </c>
      <c r="AA122" s="136">
        <f t="shared" si="24"/>
        <v>1.48</v>
      </c>
      <c r="AB122" s="136">
        <f t="shared" si="24"/>
        <v>1.48</v>
      </c>
      <c r="AC122" s="136">
        <f t="shared" si="24"/>
        <v>1.48</v>
      </c>
      <c r="AD122" s="136">
        <f t="shared" si="24"/>
        <v>1.48</v>
      </c>
      <c r="AE122" s="136">
        <f t="shared" si="24"/>
        <v>1.48</v>
      </c>
      <c r="AF122" s="136">
        <f t="shared" si="24"/>
        <v>1.48</v>
      </c>
      <c r="AG122" s="138">
        <v>4.95</v>
      </c>
      <c r="AH122" s="52"/>
      <c r="AI122" s="53"/>
      <c r="AK122" s="54"/>
    </row>
    <row r="123" spans="1:37" x14ac:dyDescent="0.25">
      <c r="A123" s="124" t="s">
        <v>121</v>
      </c>
      <c r="B123" s="135">
        <v>2.2000000000000002</v>
      </c>
      <c r="C123" s="136">
        <f t="shared" si="23"/>
        <v>2.2000000000000002</v>
      </c>
      <c r="D123" s="136">
        <f t="shared" si="23"/>
        <v>2.2000000000000002</v>
      </c>
      <c r="E123" s="136">
        <f t="shared" si="23"/>
        <v>2.2000000000000002</v>
      </c>
      <c r="F123" s="136">
        <f t="shared" si="23"/>
        <v>2.2000000000000002</v>
      </c>
      <c r="G123" s="136">
        <f t="shared" si="23"/>
        <v>2.2000000000000002</v>
      </c>
      <c r="H123" s="136">
        <f t="shared" si="23"/>
        <v>2.2000000000000002</v>
      </c>
      <c r="I123" s="136">
        <f t="shared" si="23"/>
        <v>2.2000000000000002</v>
      </c>
      <c r="J123" s="136">
        <f t="shared" si="23"/>
        <v>2.2000000000000002</v>
      </c>
      <c r="K123" s="136">
        <f t="shared" si="23"/>
        <v>2.2000000000000002</v>
      </c>
      <c r="L123" s="136">
        <f t="shared" si="23"/>
        <v>2.2000000000000002</v>
      </c>
      <c r="M123" s="136">
        <f t="shared" si="23"/>
        <v>2.2000000000000002</v>
      </c>
      <c r="N123" s="136">
        <f t="shared" si="23"/>
        <v>2.2000000000000002</v>
      </c>
      <c r="O123" s="136">
        <f t="shared" si="23"/>
        <v>2.2000000000000002</v>
      </c>
      <c r="P123" s="136">
        <f t="shared" si="23"/>
        <v>2.2000000000000002</v>
      </c>
      <c r="Q123" s="136">
        <f t="shared" si="23"/>
        <v>2.2000000000000002</v>
      </c>
      <c r="R123" s="136">
        <f t="shared" si="23"/>
        <v>2.2000000000000002</v>
      </c>
      <c r="S123" s="136">
        <f t="shared" si="24"/>
        <v>2.2000000000000002</v>
      </c>
      <c r="T123" s="136">
        <f t="shared" si="24"/>
        <v>2.2000000000000002</v>
      </c>
      <c r="U123" s="136">
        <f t="shared" si="24"/>
        <v>2.2000000000000002</v>
      </c>
      <c r="V123" s="136">
        <f t="shared" si="24"/>
        <v>2.2000000000000002</v>
      </c>
      <c r="W123" s="136">
        <f t="shared" si="24"/>
        <v>2.2000000000000002</v>
      </c>
      <c r="X123" s="136">
        <f t="shared" si="24"/>
        <v>2.2000000000000002</v>
      </c>
      <c r="Y123" s="136">
        <f t="shared" si="24"/>
        <v>2.2000000000000002</v>
      </c>
      <c r="Z123" s="136">
        <f t="shared" si="24"/>
        <v>2.2000000000000002</v>
      </c>
      <c r="AA123" s="136">
        <f t="shared" si="24"/>
        <v>2.2000000000000002</v>
      </c>
      <c r="AB123" s="136">
        <f t="shared" si="24"/>
        <v>2.2000000000000002</v>
      </c>
      <c r="AC123" s="136">
        <f t="shared" si="24"/>
        <v>2.2000000000000002</v>
      </c>
      <c r="AD123" s="136">
        <f t="shared" si="24"/>
        <v>2.2000000000000002</v>
      </c>
      <c r="AE123" s="136">
        <f t="shared" si="24"/>
        <v>2.2000000000000002</v>
      </c>
      <c r="AF123" s="136">
        <f t="shared" si="24"/>
        <v>2.2000000000000002</v>
      </c>
      <c r="AG123" s="138">
        <v>4.8</v>
      </c>
      <c r="AH123" s="52"/>
      <c r="AI123" s="53"/>
      <c r="AK123" s="54"/>
    </row>
    <row r="124" spans="1:37" x14ac:dyDescent="0.25">
      <c r="A124" s="124" t="s">
        <v>122</v>
      </c>
      <c r="B124" s="135">
        <v>2</v>
      </c>
      <c r="C124" s="136">
        <f t="shared" si="23"/>
        <v>2</v>
      </c>
      <c r="D124" s="136">
        <f t="shared" si="23"/>
        <v>2</v>
      </c>
      <c r="E124" s="136">
        <f t="shared" si="23"/>
        <v>2</v>
      </c>
      <c r="F124" s="136">
        <f t="shared" si="23"/>
        <v>2</v>
      </c>
      <c r="G124" s="136">
        <f t="shared" si="23"/>
        <v>2</v>
      </c>
      <c r="H124" s="136">
        <f t="shared" si="23"/>
        <v>2</v>
      </c>
      <c r="I124" s="136">
        <f t="shared" si="23"/>
        <v>2</v>
      </c>
      <c r="J124" s="136">
        <f t="shared" si="23"/>
        <v>2</v>
      </c>
      <c r="K124" s="136">
        <f t="shared" si="23"/>
        <v>2</v>
      </c>
      <c r="L124" s="136">
        <f t="shared" si="23"/>
        <v>2</v>
      </c>
      <c r="M124" s="136">
        <f t="shared" si="23"/>
        <v>2</v>
      </c>
      <c r="N124" s="136">
        <f t="shared" si="23"/>
        <v>2</v>
      </c>
      <c r="O124" s="136">
        <f t="shared" si="23"/>
        <v>2</v>
      </c>
      <c r="P124" s="136">
        <f t="shared" si="23"/>
        <v>2</v>
      </c>
      <c r="Q124" s="136">
        <f t="shared" si="23"/>
        <v>2</v>
      </c>
      <c r="R124" s="136">
        <f t="shared" si="23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si="24"/>
        <v>2</v>
      </c>
      <c r="W124" s="136">
        <f t="shared" si="24"/>
        <v>2</v>
      </c>
      <c r="X124" s="136">
        <f t="shared" si="24"/>
        <v>2</v>
      </c>
      <c r="Y124" s="136">
        <f t="shared" si="24"/>
        <v>2</v>
      </c>
      <c r="Z124" s="136">
        <f t="shared" si="24"/>
        <v>2</v>
      </c>
      <c r="AA124" s="136">
        <f t="shared" si="24"/>
        <v>2</v>
      </c>
      <c r="AB124" s="136">
        <f t="shared" si="24"/>
        <v>2</v>
      </c>
      <c r="AC124" s="136">
        <f t="shared" si="24"/>
        <v>2</v>
      </c>
      <c r="AD124" s="136">
        <f t="shared" si="24"/>
        <v>2</v>
      </c>
      <c r="AE124" s="136">
        <f t="shared" si="24"/>
        <v>2</v>
      </c>
      <c r="AF124" s="136">
        <f t="shared" si="24"/>
        <v>2</v>
      </c>
      <c r="AG124" s="138">
        <v>4.8</v>
      </c>
      <c r="AH124" s="52"/>
      <c r="AI124" s="53"/>
      <c r="AK124" s="54"/>
    </row>
    <row r="125" spans="1:37" x14ac:dyDescent="0.25">
      <c r="A125" s="124" t="s">
        <v>123</v>
      </c>
      <c r="B125" s="135">
        <v>1.25</v>
      </c>
      <c r="C125" s="136">
        <f t="shared" si="23"/>
        <v>1.25</v>
      </c>
      <c r="D125" s="136">
        <f t="shared" si="23"/>
        <v>1.25</v>
      </c>
      <c r="E125" s="136">
        <f t="shared" si="23"/>
        <v>1.25</v>
      </c>
      <c r="F125" s="136">
        <f t="shared" si="23"/>
        <v>1.25</v>
      </c>
      <c r="G125" s="136">
        <f t="shared" si="23"/>
        <v>1.25</v>
      </c>
      <c r="H125" s="136">
        <f t="shared" si="23"/>
        <v>1.25</v>
      </c>
      <c r="I125" s="136">
        <f t="shared" si="23"/>
        <v>1.25</v>
      </c>
      <c r="J125" s="136">
        <f t="shared" si="23"/>
        <v>1.25</v>
      </c>
      <c r="K125" s="136">
        <f t="shared" si="23"/>
        <v>1.25</v>
      </c>
      <c r="L125" s="136">
        <f t="shared" si="23"/>
        <v>1.25</v>
      </c>
      <c r="M125" s="136">
        <f t="shared" si="23"/>
        <v>1.25</v>
      </c>
      <c r="N125" s="136">
        <f t="shared" si="23"/>
        <v>1.25</v>
      </c>
      <c r="O125" s="136">
        <f t="shared" si="23"/>
        <v>1.25</v>
      </c>
      <c r="P125" s="136">
        <f t="shared" si="23"/>
        <v>1.25</v>
      </c>
      <c r="Q125" s="136">
        <f t="shared" si="23"/>
        <v>1.25</v>
      </c>
      <c r="R125" s="136">
        <f t="shared" si="23"/>
        <v>1.25</v>
      </c>
      <c r="S125" s="136">
        <f t="shared" si="24"/>
        <v>1.25</v>
      </c>
      <c r="T125" s="136">
        <f t="shared" si="24"/>
        <v>1.25</v>
      </c>
      <c r="U125" s="136">
        <f t="shared" si="24"/>
        <v>1.25</v>
      </c>
      <c r="V125" s="136">
        <f t="shared" si="24"/>
        <v>1.25</v>
      </c>
      <c r="W125" s="136">
        <f t="shared" si="24"/>
        <v>1.25</v>
      </c>
      <c r="X125" s="136">
        <f t="shared" si="24"/>
        <v>1.25</v>
      </c>
      <c r="Y125" s="136">
        <f t="shared" si="24"/>
        <v>1.25</v>
      </c>
      <c r="Z125" s="136">
        <f t="shared" si="24"/>
        <v>1.25</v>
      </c>
      <c r="AA125" s="136">
        <f t="shared" si="24"/>
        <v>1.25</v>
      </c>
      <c r="AB125" s="136">
        <f t="shared" si="24"/>
        <v>1.25</v>
      </c>
      <c r="AC125" s="136">
        <f t="shared" si="24"/>
        <v>1.25</v>
      </c>
      <c r="AD125" s="136">
        <f t="shared" si="24"/>
        <v>1.25</v>
      </c>
      <c r="AE125" s="136">
        <f t="shared" si="24"/>
        <v>1.25</v>
      </c>
      <c r="AF125" s="136">
        <f t="shared" si="24"/>
        <v>1.25</v>
      </c>
      <c r="AG125" s="138">
        <v>4.5</v>
      </c>
      <c r="AH125" s="52"/>
      <c r="AI125" s="53"/>
      <c r="AK125" s="54"/>
    </row>
    <row r="126" spans="1:37" x14ac:dyDescent="0.25">
      <c r="A126" s="124" t="s">
        <v>124</v>
      </c>
      <c r="B126" s="135">
        <v>1.1499999999999999</v>
      </c>
      <c r="C126" s="136">
        <f t="shared" si="23"/>
        <v>1.1499999999999999</v>
      </c>
      <c r="D126" s="136">
        <f t="shared" si="23"/>
        <v>1.1499999999999999</v>
      </c>
      <c r="E126" s="136">
        <f t="shared" si="23"/>
        <v>1.1499999999999999</v>
      </c>
      <c r="F126" s="136">
        <f t="shared" si="23"/>
        <v>1.1499999999999999</v>
      </c>
      <c r="G126" s="136">
        <f t="shared" si="23"/>
        <v>1.1499999999999999</v>
      </c>
      <c r="H126" s="136">
        <f t="shared" si="23"/>
        <v>1.1499999999999999</v>
      </c>
      <c r="I126" s="136">
        <f t="shared" si="23"/>
        <v>1.1499999999999999</v>
      </c>
      <c r="J126" s="136">
        <f t="shared" si="23"/>
        <v>1.1499999999999999</v>
      </c>
      <c r="K126" s="136">
        <f t="shared" si="23"/>
        <v>1.1499999999999999</v>
      </c>
      <c r="L126" s="136">
        <f t="shared" si="23"/>
        <v>1.1499999999999999</v>
      </c>
      <c r="M126" s="136">
        <f t="shared" si="23"/>
        <v>1.1499999999999999</v>
      </c>
      <c r="N126" s="136">
        <f t="shared" si="23"/>
        <v>1.1499999999999999</v>
      </c>
      <c r="O126" s="136">
        <f t="shared" si="23"/>
        <v>1.1499999999999999</v>
      </c>
      <c r="P126" s="136">
        <f t="shared" si="23"/>
        <v>1.1499999999999999</v>
      </c>
      <c r="Q126" s="136">
        <f t="shared" si="23"/>
        <v>1.1499999999999999</v>
      </c>
      <c r="R126" s="136">
        <f t="shared" si="23"/>
        <v>1.1499999999999999</v>
      </c>
      <c r="S126" s="136">
        <f t="shared" si="24"/>
        <v>1.1499999999999999</v>
      </c>
      <c r="T126" s="136">
        <f t="shared" si="24"/>
        <v>1.1499999999999999</v>
      </c>
      <c r="U126" s="136">
        <f t="shared" si="24"/>
        <v>1.1499999999999999</v>
      </c>
      <c r="V126" s="136">
        <f t="shared" si="24"/>
        <v>1.1499999999999999</v>
      </c>
      <c r="W126" s="136">
        <f t="shared" si="24"/>
        <v>1.1499999999999999</v>
      </c>
      <c r="X126" s="136">
        <f t="shared" si="24"/>
        <v>1.1499999999999999</v>
      </c>
      <c r="Y126" s="136">
        <f t="shared" si="24"/>
        <v>1.1499999999999999</v>
      </c>
      <c r="Z126" s="136">
        <f t="shared" si="24"/>
        <v>1.1499999999999999</v>
      </c>
      <c r="AA126" s="136">
        <f t="shared" si="24"/>
        <v>1.1499999999999999</v>
      </c>
      <c r="AB126" s="136">
        <f t="shared" si="24"/>
        <v>1.1499999999999999</v>
      </c>
      <c r="AC126" s="136">
        <f t="shared" si="24"/>
        <v>1.1499999999999999</v>
      </c>
      <c r="AD126" s="136">
        <f t="shared" si="24"/>
        <v>1.1499999999999999</v>
      </c>
      <c r="AE126" s="136">
        <f t="shared" si="24"/>
        <v>1.1499999999999999</v>
      </c>
      <c r="AF126" s="136">
        <f t="shared" si="24"/>
        <v>1.1499999999999999</v>
      </c>
      <c r="AG126" s="138">
        <v>4.4550000000000001</v>
      </c>
      <c r="AH126" s="52"/>
      <c r="AI126" s="53"/>
      <c r="AK126" s="54"/>
    </row>
    <row r="127" spans="1:37" x14ac:dyDescent="0.25">
      <c r="A127" s="124" t="s">
        <v>125</v>
      </c>
      <c r="B127" s="135">
        <v>2.133</v>
      </c>
      <c r="C127" s="136">
        <f t="shared" si="23"/>
        <v>2.133</v>
      </c>
      <c r="D127" s="136">
        <f t="shared" si="23"/>
        <v>2.133</v>
      </c>
      <c r="E127" s="136">
        <f t="shared" si="23"/>
        <v>2.133</v>
      </c>
      <c r="F127" s="136">
        <f t="shared" si="23"/>
        <v>2.133</v>
      </c>
      <c r="G127" s="136">
        <f t="shared" si="23"/>
        <v>2.133</v>
      </c>
      <c r="H127" s="136">
        <f t="shared" si="23"/>
        <v>2.133</v>
      </c>
      <c r="I127" s="136">
        <f t="shared" si="23"/>
        <v>2.133</v>
      </c>
      <c r="J127" s="136">
        <f t="shared" si="23"/>
        <v>2.133</v>
      </c>
      <c r="K127" s="136">
        <f t="shared" si="23"/>
        <v>2.133</v>
      </c>
      <c r="L127" s="136">
        <f t="shared" si="23"/>
        <v>2.133</v>
      </c>
      <c r="M127" s="136">
        <f t="shared" si="23"/>
        <v>2.133</v>
      </c>
      <c r="N127" s="136">
        <f t="shared" si="23"/>
        <v>2.133</v>
      </c>
      <c r="O127" s="136">
        <f t="shared" si="23"/>
        <v>2.133</v>
      </c>
      <c r="P127" s="136">
        <f t="shared" si="23"/>
        <v>2.133</v>
      </c>
      <c r="Q127" s="136">
        <f t="shared" si="23"/>
        <v>2.133</v>
      </c>
      <c r="R127" s="136">
        <f t="shared" si="23"/>
        <v>2.133</v>
      </c>
      <c r="S127" s="136">
        <f t="shared" si="24"/>
        <v>2.133</v>
      </c>
      <c r="T127" s="136">
        <f t="shared" si="24"/>
        <v>2.133</v>
      </c>
      <c r="U127" s="136">
        <f t="shared" si="24"/>
        <v>2.133</v>
      </c>
      <c r="V127" s="136">
        <f t="shared" si="24"/>
        <v>2.133</v>
      </c>
      <c r="W127" s="136">
        <f t="shared" si="24"/>
        <v>2.133</v>
      </c>
      <c r="X127" s="136">
        <f t="shared" si="24"/>
        <v>2.133</v>
      </c>
      <c r="Y127" s="136">
        <f t="shared" si="24"/>
        <v>2.133</v>
      </c>
      <c r="Z127" s="136">
        <f t="shared" si="24"/>
        <v>2.133</v>
      </c>
      <c r="AA127" s="136">
        <f t="shared" si="24"/>
        <v>2.133</v>
      </c>
      <c r="AB127" s="136">
        <f t="shared" si="24"/>
        <v>2.133</v>
      </c>
      <c r="AC127" s="136">
        <f t="shared" si="24"/>
        <v>2.133</v>
      </c>
      <c r="AD127" s="136">
        <f t="shared" si="24"/>
        <v>2.133</v>
      </c>
      <c r="AE127" s="136">
        <f t="shared" si="24"/>
        <v>2.133</v>
      </c>
      <c r="AF127" s="136">
        <f t="shared" si="24"/>
        <v>2.133</v>
      </c>
      <c r="AG127" s="138">
        <v>4.41</v>
      </c>
      <c r="AH127" s="52"/>
      <c r="AI127" s="53"/>
      <c r="AK127" s="54"/>
    </row>
    <row r="128" spans="1:37" x14ac:dyDescent="0.25">
      <c r="A128" s="124" t="s">
        <v>126</v>
      </c>
      <c r="B128" s="135">
        <v>2.09</v>
      </c>
      <c r="C128" s="136">
        <f t="shared" si="23"/>
        <v>2.09</v>
      </c>
      <c r="D128" s="136">
        <f t="shared" si="23"/>
        <v>2.09</v>
      </c>
      <c r="E128" s="136">
        <f t="shared" si="23"/>
        <v>2.09</v>
      </c>
      <c r="F128" s="136">
        <f t="shared" si="23"/>
        <v>2.09</v>
      </c>
      <c r="G128" s="136">
        <f t="shared" si="23"/>
        <v>2.09</v>
      </c>
      <c r="H128" s="136">
        <f t="shared" si="23"/>
        <v>2.09</v>
      </c>
      <c r="I128" s="136">
        <f t="shared" si="23"/>
        <v>2.09</v>
      </c>
      <c r="J128" s="136">
        <f t="shared" si="23"/>
        <v>2.09</v>
      </c>
      <c r="K128" s="136">
        <f t="shared" si="23"/>
        <v>2.09</v>
      </c>
      <c r="L128" s="136">
        <f t="shared" si="23"/>
        <v>2.09</v>
      </c>
      <c r="M128" s="136">
        <f t="shared" si="23"/>
        <v>2.09</v>
      </c>
      <c r="N128" s="136">
        <f t="shared" si="23"/>
        <v>2.09</v>
      </c>
      <c r="O128" s="136">
        <f t="shared" si="23"/>
        <v>2.09</v>
      </c>
      <c r="P128" s="136">
        <f t="shared" si="23"/>
        <v>2.09</v>
      </c>
      <c r="Q128" s="136">
        <f t="shared" si="23"/>
        <v>2.09</v>
      </c>
      <c r="R128" s="136">
        <f t="shared" ref="R128:W180" si="25">Q128</f>
        <v>2.09</v>
      </c>
      <c r="S128" s="136">
        <f t="shared" si="24"/>
        <v>2.09</v>
      </c>
      <c r="T128" s="136">
        <f t="shared" si="24"/>
        <v>2.09</v>
      </c>
      <c r="U128" s="136">
        <f t="shared" si="24"/>
        <v>2.09</v>
      </c>
      <c r="V128" s="136">
        <f t="shared" si="24"/>
        <v>2.09</v>
      </c>
      <c r="W128" s="136">
        <f t="shared" si="24"/>
        <v>2.09</v>
      </c>
      <c r="X128" s="136">
        <f t="shared" si="24"/>
        <v>2.09</v>
      </c>
      <c r="Y128" s="136">
        <f t="shared" si="24"/>
        <v>2.09</v>
      </c>
      <c r="Z128" s="136">
        <f t="shared" si="24"/>
        <v>2.09</v>
      </c>
      <c r="AA128" s="136">
        <f t="shared" si="24"/>
        <v>2.09</v>
      </c>
      <c r="AB128" s="136">
        <f t="shared" si="24"/>
        <v>2.09</v>
      </c>
      <c r="AC128" s="136">
        <f t="shared" si="24"/>
        <v>2.09</v>
      </c>
      <c r="AD128" s="136">
        <f t="shared" si="24"/>
        <v>2.09</v>
      </c>
      <c r="AE128" s="136">
        <f t="shared" si="24"/>
        <v>2.09</v>
      </c>
      <c r="AF128" s="136">
        <f t="shared" si="24"/>
        <v>2.09</v>
      </c>
      <c r="AG128" s="138">
        <v>4.4000000000000004</v>
      </c>
      <c r="AH128" s="52"/>
      <c r="AI128" s="53"/>
      <c r="AK128" s="54"/>
    </row>
    <row r="129" spans="1:37" x14ac:dyDescent="0.25">
      <c r="A129" s="124" t="s">
        <v>127</v>
      </c>
      <c r="B129" s="135">
        <v>1.1399999999999999</v>
      </c>
      <c r="C129" s="136">
        <f t="shared" ref="C129:Q147" si="26">B129</f>
        <v>1.1399999999999999</v>
      </c>
      <c r="D129" s="136">
        <f t="shared" si="26"/>
        <v>1.1399999999999999</v>
      </c>
      <c r="E129" s="136">
        <f t="shared" si="26"/>
        <v>1.1399999999999999</v>
      </c>
      <c r="F129" s="136">
        <f t="shared" si="26"/>
        <v>1.1399999999999999</v>
      </c>
      <c r="G129" s="136">
        <f t="shared" si="26"/>
        <v>1.1399999999999999</v>
      </c>
      <c r="H129" s="136">
        <f t="shared" si="26"/>
        <v>1.1399999999999999</v>
      </c>
      <c r="I129" s="136">
        <f t="shared" si="26"/>
        <v>1.1399999999999999</v>
      </c>
      <c r="J129" s="136">
        <f t="shared" si="26"/>
        <v>1.1399999999999999</v>
      </c>
      <c r="K129" s="136">
        <f t="shared" si="26"/>
        <v>1.1399999999999999</v>
      </c>
      <c r="L129" s="136">
        <f t="shared" si="26"/>
        <v>1.1399999999999999</v>
      </c>
      <c r="M129" s="136">
        <f t="shared" si="26"/>
        <v>1.1399999999999999</v>
      </c>
      <c r="N129" s="136">
        <f t="shared" si="26"/>
        <v>1.1399999999999999</v>
      </c>
      <c r="O129" s="136">
        <f t="shared" si="26"/>
        <v>1.1399999999999999</v>
      </c>
      <c r="P129" s="136">
        <f t="shared" si="26"/>
        <v>1.1399999999999999</v>
      </c>
      <c r="Q129" s="136">
        <f t="shared" si="26"/>
        <v>1.1399999999999999</v>
      </c>
      <c r="R129" s="136">
        <f t="shared" si="25"/>
        <v>1.1399999999999999</v>
      </c>
      <c r="S129" s="136">
        <f t="shared" si="24"/>
        <v>1.1399999999999999</v>
      </c>
      <c r="T129" s="136">
        <f t="shared" si="24"/>
        <v>1.1399999999999999</v>
      </c>
      <c r="U129" s="136">
        <f t="shared" si="24"/>
        <v>1.1399999999999999</v>
      </c>
      <c r="V129" s="136">
        <f t="shared" si="24"/>
        <v>1.1399999999999999</v>
      </c>
      <c r="W129" s="136">
        <f t="shared" si="24"/>
        <v>1.1399999999999999</v>
      </c>
      <c r="X129" s="136">
        <f t="shared" si="24"/>
        <v>1.1399999999999999</v>
      </c>
      <c r="Y129" s="136">
        <f t="shared" si="24"/>
        <v>1.1399999999999999</v>
      </c>
      <c r="Z129" s="136">
        <f t="shared" si="24"/>
        <v>1.1399999999999999</v>
      </c>
      <c r="AA129" s="136">
        <f t="shared" si="24"/>
        <v>1.1399999999999999</v>
      </c>
      <c r="AB129" s="136">
        <f t="shared" si="24"/>
        <v>1.1399999999999999</v>
      </c>
      <c r="AC129" s="136">
        <f t="shared" si="24"/>
        <v>1.1399999999999999</v>
      </c>
      <c r="AD129" s="136">
        <f t="shared" si="24"/>
        <v>1.1399999999999999</v>
      </c>
      <c r="AE129" s="136">
        <f t="shared" si="24"/>
        <v>1.1399999999999999</v>
      </c>
      <c r="AF129" s="136">
        <f t="shared" si="24"/>
        <v>1.1399999999999999</v>
      </c>
      <c r="AG129" s="138">
        <v>4.3600000000000003</v>
      </c>
      <c r="AH129" s="52"/>
      <c r="AI129" s="53"/>
      <c r="AK129" s="54"/>
    </row>
    <row r="130" spans="1:37" x14ac:dyDescent="0.25">
      <c r="A130" s="124" t="s">
        <v>128</v>
      </c>
      <c r="B130" s="135">
        <v>0.82</v>
      </c>
      <c r="C130" s="136">
        <f t="shared" si="26"/>
        <v>0.82</v>
      </c>
      <c r="D130" s="136">
        <f t="shared" si="26"/>
        <v>0.82</v>
      </c>
      <c r="E130" s="136">
        <f t="shared" si="26"/>
        <v>0.82</v>
      </c>
      <c r="F130" s="136">
        <f t="shared" si="26"/>
        <v>0.82</v>
      </c>
      <c r="G130" s="136">
        <f t="shared" si="26"/>
        <v>0.82</v>
      </c>
      <c r="H130" s="136">
        <f t="shared" si="26"/>
        <v>0.82</v>
      </c>
      <c r="I130" s="136">
        <f t="shared" si="26"/>
        <v>0.82</v>
      </c>
      <c r="J130" s="136">
        <f t="shared" si="26"/>
        <v>0.82</v>
      </c>
      <c r="K130" s="136">
        <f t="shared" si="26"/>
        <v>0.82</v>
      </c>
      <c r="L130" s="136">
        <f t="shared" si="26"/>
        <v>0.82</v>
      </c>
      <c r="M130" s="136">
        <f t="shared" si="26"/>
        <v>0.82</v>
      </c>
      <c r="N130" s="136">
        <f t="shared" si="26"/>
        <v>0.82</v>
      </c>
      <c r="O130" s="136">
        <f t="shared" si="26"/>
        <v>0.82</v>
      </c>
      <c r="P130" s="136">
        <f t="shared" si="26"/>
        <v>0.82</v>
      </c>
      <c r="Q130" s="136">
        <f t="shared" si="26"/>
        <v>0.82</v>
      </c>
      <c r="R130" s="136">
        <f t="shared" si="25"/>
        <v>0.82</v>
      </c>
      <c r="S130" s="136">
        <f t="shared" si="24"/>
        <v>0.82</v>
      </c>
      <c r="T130" s="136">
        <f t="shared" si="24"/>
        <v>0.82</v>
      </c>
      <c r="U130" s="136">
        <f t="shared" si="24"/>
        <v>0.82</v>
      </c>
      <c r="V130" s="136">
        <f t="shared" si="24"/>
        <v>0.82</v>
      </c>
      <c r="W130" s="136">
        <f t="shared" si="24"/>
        <v>0.82</v>
      </c>
      <c r="X130" s="136">
        <f t="shared" si="24"/>
        <v>0.82</v>
      </c>
      <c r="Y130" s="136">
        <f t="shared" si="24"/>
        <v>0.82</v>
      </c>
      <c r="Z130" s="136">
        <f t="shared" si="24"/>
        <v>0.82</v>
      </c>
      <c r="AA130" s="136">
        <f t="shared" si="24"/>
        <v>0.82</v>
      </c>
      <c r="AB130" s="136">
        <f t="shared" si="24"/>
        <v>0.82</v>
      </c>
      <c r="AC130" s="136">
        <f t="shared" si="24"/>
        <v>0.82</v>
      </c>
      <c r="AD130" s="136">
        <f t="shared" si="24"/>
        <v>0.82</v>
      </c>
      <c r="AE130" s="136">
        <f t="shared" si="24"/>
        <v>0.82</v>
      </c>
      <c r="AF130" s="136">
        <f t="shared" si="24"/>
        <v>0.82</v>
      </c>
      <c r="AG130" s="138">
        <v>4.2</v>
      </c>
      <c r="AH130" s="52"/>
      <c r="AI130" s="53"/>
      <c r="AK130" s="54"/>
    </row>
    <row r="131" spans="1:37" x14ac:dyDescent="0.25">
      <c r="A131" s="124" t="s">
        <v>129</v>
      </c>
      <c r="B131" s="135">
        <v>2</v>
      </c>
      <c r="C131" s="136">
        <f t="shared" si="26"/>
        <v>2</v>
      </c>
      <c r="D131" s="136">
        <f t="shared" si="26"/>
        <v>2</v>
      </c>
      <c r="E131" s="136">
        <f t="shared" si="26"/>
        <v>2</v>
      </c>
      <c r="F131" s="136">
        <f t="shared" si="26"/>
        <v>2</v>
      </c>
      <c r="G131" s="136">
        <f t="shared" si="26"/>
        <v>2</v>
      </c>
      <c r="H131" s="136">
        <f t="shared" si="26"/>
        <v>2</v>
      </c>
      <c r="I131" s="136">
        <f t="shared" si="26"/>
        <v>2</v>
      </c>
      <c r="J131" s="136">
        <f t="shared" si="26"/>
        <v>2</v>
      </c>
      <c r="K131" s="136">
        <f t="shared" si="26"/>
        <v>2</v>
      </c>
      <c r="L131" s="136">
        <f t="shared" si="26"/>
        <v>2</v>
      </c>
      <c r="M131" s="136">
        <f t="shared" si="26"/>
        <v>2</v>
      </c>
      <c r="N131" s="136">
        <f t="shared" si="26"/>
        <v>2</v>
      </c>
      <c r="O131" s="136">
        <f t="shared" si="26"/>
        <v>2</v>
      </c>
      <c r="P131" s="136">
        <f t="shared" si="26"/>
        <v>2</v>
      </c>
      <c r="Q131" s="136">
        <f t="shared" si="26"/>
        <v>2</v>
      </c>
      <c r="R131" s="136">
        <f t="shared" si="25"/>
        <v>2</v>
      </c>
      <c r="S131" s="136">
        <f t="shared" si="24"/>
        <v>2</v>
      </c>
      <c r="T131" s="136">
        <f t="shared" si="24"/>
        <v>2</v>
      </c>
      <c r="U131" s="136">
        <f t="shared" si="24"/>
        <v>2</v>
      </c>
      <c r="V131" s="136">
        <f t="shared" ref="V131:AF156" si="27">U131</f>
        <v>2</v>
      </c>
      <c r="W131" s="136">
        <f t="shared" si="27"/>
        <v>2</v>
      </c>
      <c r="X131" s="136">
        <f t="shared" si="27"/>
        <v>2</v>
      </c>
      <c r="Y131" s="136">
        <f t="shared" si="27"/>
        <v>2</v>
      </c>
      <c r="Z131" s="136">
        <f t="shared" si="27"/>
        <v>2</v>
      </c>
      <c r="AA131" s="136">
        <f t="shared" si="27"/>
        <v>2</v>
      </c>
      <c r="AB131" s="136">
        <f t="shared" si="27"/>
        <v>2</v>
      </c>
      <c r="AC131" s="136">
        <f t="shared" si="27"/>
        <v>2</v>
      </c>
      <c r="AD131" s="136">
        <f t="shared" si="27"/>
        <v>2</v>
      </c>
      <c r="AE131" s="136">
        <f t="shared" si="27"/>
        <v>2</v>
      </c>
      <c r="AF131" s="136">
        <f t="shared" si="27"/>
        <v>2</v>
      </c>
      <c r="AG131" s="138">
        <v>4</v>
      </c>
      <c r="AH131" s="52"/>
      <c r="AI131" s="53"/>
      <c r="AK131" s="54"/>
    </row>
    <row r="132" spans="1:37" x14ac:dyDescent="0.25">
      <c r="A132" s="124" t="s">
        <v>130</v>
      </c>
      <c r="B132" s="135">
        <v>5.61</v>
      </c>
      <c r="C132" s="136">
        <f t="shared" si="26"/>
        <v>5.61</v>
      </c>
      <c r="D132" s="136">
        <f t="shared" si="26"/>
        <v>5.61</v>
      </c>
      <c r="E132" s="136">
        <f t="shared" si="26"/>
        <v>5.61</v>
      </c>
      <c r="F132" s="136">
        <f t="shared" si="26"/>
        <v>5.61</v>
      </c>
      <c r="G132" s="136">
        <f t="shared" si="26"/>
        <v>5.61</v>
      </c>
      <c r="H132" s="136">
        <f t="shared" si="26"/>
        <v>5.61</v>
      </c>
      <c r="I132" s="136">
        <f t="shared" si="26"/>
        <v>5.61</v>
      </c>
      <c r="J132" s="136">
        <f t="shared" si="26"/>
        <v>5.61</v>
      </c>
      <c r="K132" s="136">
        <f t="shared" si="26"/>
        <v>5.61</v>
      </c>
      <c r="L132" s="136">
        <f t="shared" si="26"/>
        <v>5.61</v>
      </c>
      <c r="M132" s="136">
        <f t="shared" si="26"/>
        <v>5.61</v>
      </c>
      <c r="N132" s="136">
        <f t="shared" si="26"/>
        <v>5.61</v>
      </c>
      <c r="O132" s="136">
        <f t="shared" si="26"/>
        <v>5.61</v>
      </c>
      <c r="P132" s="136">
        <f t="shared" si="26"/>
        <v>5.61</v>
      </c>
      <c r="Q132" s="136">
        <f t="shared" si="26"/>
        <v>5.61</v>
      </c>
      <c r="R132" s="136">
        <f t="shared" si="25"/>
        <v>5.61</v>
      </c>
      <c r="S132" s="136">
        <f t="shared" si="25"/>
        <v>5.61</v>
      </c>
      <c r="T132" s="136">
        <f t="shared" si="25"/>
        <v>5.61</v>
      </c>
      <c r="U132" s="136">
        <f t="shared" si="25"/>
        <v>5.61</v>
      </c>
      <c r="V132" s="136">
        <f t="shared" si="27"/>
        <v>5.61</v>
      </c>
      <c r="W132" s="136">
        <f t="shared" si="27"/>
        <v>5.61</v>
      </c>
      <c r="X132" s="136">
        <f t="shared" si="27"/>
        <v>5.61</v>
      </c>
      <c r="Y132" s="136">
        <f t="shared" si="27"/>
        <v>5.61</v>
      </c>
      <c r="Z132" s="136">
        <f t="shared" si="27"/>
        <v>5.61</v>
      </c>
      <c r="AA132" s="136">
        <f t="shared" si="27"/>
        <v>5.61</v>
      </c>
      <c r="AB132" s="136">
        <f t="shared" si="27"/>
        <v>5.61</v>
      </c>
      <c r="AC132" s="136">
        <f t="shared" si="27"/>
        <v>5.61</v>
      </c>
      <c r="AD132" s="136">
        <f t="shared" si="27"/>
        <v>5.61</v>
      </c>
      <c r="AE132" s="136">
        <f t="shared" si="27"/>
        <v>5.61</v>
      </c>
      <c r="AF132" s="136">
        <f t="shared" si="27"/>
        <v>5.61</v>
      </c>
      <c r="AG132" s="138">
        <v>4</v>
      </c>
      <c r="AH132" s="52"/>
      <c r="AI132" s="53"/>
      <c r="AK132" s="54"/>
    </row>
    <row r="133" spans="1:37" x14ac:dyDescent="0.25">
      <c r="A133" s="124" t="s">
        <v>131</v>
      </c>
      <c r="B133" s="135">
        <v>1.25</v>
      </c>
      <c r="C133" s="136">
        <f t="shared" si="26"/>
        <v>1.25</v>
      </c>
      <c r="D133" s="136">
        <f t="shared" si="26"/>
        <v>1.25</v>
      </c>
      <c r="E133" s="136">
        <f t="shared" si="26"/>
        <v>1.25</v>
      </c>
      <c r="F133" s="136">
        <f t="shared" si="26"/>
        <v>1.25</v>
      </c>
      <c r="G133" s="136">
        <f t="shared" si="26"/>
        <v>1.25</v>
      </c>
      <c r="H133" s="136">
        <f t="shared" si="26"/>
        <v>1.25</v>
      </c>
      <c r="I133" s="136">
        <f t="shared" si="26"/>
        <v>1.25</v>
      </c>
      <c r="J133" s="136">
        <f t="shared" si="26"/>
        <v>1.25</v>
      </c>
      <c r="K133" s="136">
        <f t="shared" si="26"/>
        <v>1.25</v>
      </c>
      <c r="L133" s="136">
        <f t="shared" si="26"/>
        <v>1.25</v>
      </c>
      <c r="M133" s="136">
        <f t="shared" si="26"/>
        <v>1.25</v>
      </c>
      <c r="N133" s="136">
        <f t="shared" si="26"/>
        <v>1.25</v>
      </c>
      <c r="O133" s="136">
        <f t="shared" si="26"/>
        <v>1.25</v>
      </c>
      <c r="P133" s="136">
        <f t="shared" si="26"/>
        <v>1.25</v>
      </c>
      <c r="Q133" s="136">
        <f t="shared" si="26"/>
        <v>1.25</v>
      </c>
      <c r="R133" s="136">
        <f t="shared" si="25"/>
        <v>1.25</v>
      </c>
      <c r="S133" s="136">
        <f t="shared" si="25"/>
        <v>1.25</v>
      </c>
      <c r="T133" s="136">
        <f t="shared" si="25"/>
        <v>1.25</v>
      </c>
      <c r="U133" s="136">
        <f t="shared" si="25"/>
        <v>1.25</v>
      </c>
      <c r="V133" s="136">
        <f t="shared" si="27"/>
        <v>1.25</v>
      </c>
      <c r="W133" s="136">
        <f t="shared" si="27"/>
        <v>1.25</v>
      </c>
      <c r="X133" s="136">
        <f t="shared" si="27"/>
        <v>1.25</v>
      </c>
      <c r="Y133" s="136">
        <f t="shared" si="27"/>
        <v>1.25</v>
      </c>
      <c r="Z133" s="136">
        <f t="shared" si="27"/>
        <v>1.25</v>
      </c>
      <c r="AA133" s="136">
        <f t="shared" si="27"/>
        <v>1.25</v>
      </c>
      <c r="AB133" s="136">
        <f t="shared" si="27"/>
        <v>1.25</v>
      </c>
      <c r="AC133" s="136">
        <f t="shared" si="27"/>
        <v>1.25</v>
      </c>
      <c r="AD133" s="136">
        <f t="shared" si="27"/>
        <v>1.25</v>
      </c>
      <c r="AE133" s="136">
        <f t="shared" si="27"/>
        <v>1.25</v>
      </c>
      <c r="AF133" s="136">
        <f t="shared" si="27"/>
        <v>1.25</v>
      </c>
      <c r="AG133" s="138">
        <v>4</v>
      </c>
      <c r="AH133" s="52"/>
      <c r="AI133" s="53"/>
      <c r="AK133" s="54"/>
    </row>
    <row r="134" spans="1:37" x14ac:dyDescent="0.25">
      <c r="A134" s="124" t="s">
        <v>132</v>
      </c>
      <c r="B134" s="135">
        <v>1.25</v>
      </c>
      <c r="C134" s="136">
        <f t="shared" si="26"/>
        <v>1.25</v>
      </c>
      <c r="D134" s="136">
        <f t="shared" si="26"/>
        <v>1.25</v>
      </c>
      <c r="E134" s="136">
        <f t="shared" si="26"/>
        <v>1.25</v>
      </c>
      <c r="F134" s="136">
        <f t="shared" si="26"/>
        <v>1.25</v>
      </c>
      <c r="G134" s="136">
        <f t="shared" si="26"/>
        <v>1.25</v>
      </c>
      <c r="H134" s="136">
        <f t="shared" si="26"/>
        <v>1.25</v>
      </c>
      <c r="I134" s="136">
        <f t="shared" si="26"/>
        <v>1.25</v>
      </c>
      <c r="J134" s="136">
        <f t="shared" si="26"/>
        <v>1.25</v>
      </c>
      <c r="K134" s="136">
        <f t="shared" si="26"/>
        <v>1.25</v>
      </c>
      <c r="L134" s="136">
        <f t="shared" si="26"/>
        <v>1.25</v>
      </c>
      <c r="M134" s="136">
        <f t="shared" si="26"/>
        <v>1.25</v>
      </c>
      <c r="N134" s="136">
        <f t="shared" si="26"/>
        <v>1.25</v>
      </c>
      <c r="O134" s="136">
        <f t="shared" si="26"/>
        <v>1.25</v>
      </c>
      <c r="P134" s="136">
        <f t="shared" si="26"/>
        <v>1.25</v>
      </c>
      <c r="Q134" s="136">
        <f t="shared" si="26"/>
        <v>1.25</v>
      </c>
      <c r="R134" s="136">
        <f t="shared" si="25"/>
        <v>1.25</v>
      </c>
      <c r="S134" s="136">
        <f t="shared" si="25"/>
        <v>1.25</v>
      </c>
      <c r="T134" s="136">
        <f t="shared" si="25"/>
        <v>1.25</v>
      </c>
      <c r="U134" s="136">
        <f t="shared" si="25"/>
        <v>1.25</v>
      </c>
      <c r="V134" s="136">
        <f t="shared" si="27"/>
        <v>1.25</v>
      </c>
      <c r="W134" s="136">
        <f t="shared" si="27"/>
        <v>1.25</v>
      </c>
      <c r="X134" s="136">
        <f t="shared" si="27"/>
        <v>1.25</v>
      </c>
      <c r="Y134" s="136">
        <f t="shared" si="27"/>
        <v>1.25</v>
      </c>
      <c r="Z134" s="136">
        <f t="shared" si="27"/>
        <v>1.25</v>
      </c>
      <c r="AA134" s="136">
        <f t="shared" si="27"/>
        <v>1.25</v>
      </c>
      <c r="AB134" s="136">
        <f t="shared" si="27"/>
        <v>1.25</v>
      </c>
      <c r="AC134" s="136">
        <f t="shared" si="27"/>
        <v>1.25</v>
      </c>
      <c r="AD134" s="136">
        <f t="shared" si="27"/>
        <v>1.25</v>
      </c>
      <c r="AE134" s="136">
        <f t="shared" si="27"/>
        <v>1.25</v>
      </c>
      <c r="AF134" s="136">
        <f t="shared" si="27"/>
        <v>1.25</v>
      </c>
      <c r="AG134" s="138">
        <v>4</v>
      </c>
      <c r="AH134" s="52"/>
      <c r="AI134" s="53"/>
      <c r="AK134" s="54"/>
    </row>
    <row r="135" spans="1:37" x14ac:dyDescent="0.25">
      <c r="A135" s="124" t="s">
        <v>133</v>
      </c>
      <c r="B135" s="135">
        <v>1.46</v>
      </c>
      <c r="C135" s="136">
        <f t="shared" si="26"/>
        <v>1.46</v>
      </c>
      <c r="D135" s="136">
        <f t="shared" si="26"/>
        <v>1.46</v>
      </c>
      <c r="E135" s="136">
        <f t="shared" si="26"/>
        <v>1.46</v>
      </c>
      <c r="F135" s="136">
        <f t="shared" si="26"/>
        <v>1.46</v>
      </c>
      <c r="G135" s="136">
        <f t="shared" si="26"/>
        <v>1.46</v>
      </c>
      <c r="H135" s="136">
        <f t="shared" si="26"/>
        <v>1.46</v>
      </c>
      <c r="I135" s="136">
        <f t="shared" si="26"/>
        <v>1.46</v>
      </c>
      <c r="J135" s="136">
        <f t="shared" si="26"/>
        <v>1.46</v>
      </c>
      <c r="K135" s="136">
        <f t="shared" si="26"/>
        <v>1.46</v>
      </c>
      <c r="L135" s="136">
        <f t="shared" si="26"/>
        <v>1.46</v>
      </c>
      <c r="M135" s="136">
        <f t="shared" si="26"/>
        <v>1.46</v>
      </c>
      <c r="N135" s="136">
        <f t="shared" si="26"/>
        <v>1.46</v>
      </c>
      <c r="O135" s="136">
        <f t="shared" si="26"/>
        <v>1.46</v>
      </c>
      <c r="P135" s="136">
        <f t="shared" si="26"/>
        <v>1.46</v>
      </c>
      <c r="Q135" s="136">
        <f t="shared" si="26"/>
        <v>1.46</v>
      </c>
      <c r="R135" s="136">
        <f t="shared" si="25"/>
        <v>1.46</v>
      </c>
      <c r="S135" s="136">
        <f t="shared" si="25"/>
        <v>1.46</v>
      </c>
      <c r="T135" s="136">
        <f t="shared" si="25"/>
        <v>1.46</v>
      </c>
      <c r="U135" s="136">
        <f t="shared" si="25"/>
        <v>1.46</v>
      </c>
      <c r="V135" s="136">
        <f t="shared" si="27"/>
        <v>1.46</v>
      </c>
      <c r="W135" s="136">
        <f t="shared" si="27"/>
        <v>1.46</v>
      </c>
      <c r="X135" s="136">
        <f t="shared" si="27"/>
        <v>1.46</v>
      </c>
      <c r="Y135" s="136">
        <f t="shared" si="27"/>
        <v>1.46</v>
      </c>
      <c r="Z135" s="136">
        <f t="shared" si="27"/>
        <v>1.46</v>
      </c>
      <c r="AA135" s="136">
        <f t="shared" si="27"/>
        <v>1.46</v>
      </c>
      <c r="AB135" s="136">
        <f t="shared" si="27"/>
        <v>1.46</v>
      </c>
      <c r="AC135" s="136">
        <f t="shared" si="27"/>
        <v>1.46</v>
      </c>
      <c r="AD135" s="136">
        <f t="shared" si="27"/>
        <v>1.46</v>
      </c>
      <c r="AE135" s="136">
        <f t="shared" si="27"/>
        <v>1.46</v>
      </c>
      <c r="AF135" s="136">
        <f t="shared" si="27"/>
        <v>1.46</v>
      </c>
      <c r="AG135" s="138">
        <v>3.75</v>
      </c>
      <c r="AH135" s="52"/>
      <c r="AI135" s="53"/>
      <c r="AK135" s="54"/>
    </row>
    <row r="136" spans="1:37" x14ac:dyDescent="0.25">
      <c r="A136" s="124" t="s">
        <v>134</v>
      </c>
      <c r="B136" s="135">
        <v>3</v>
      </c>
      <c r="C136" s="136">
        <f t="shared" si="26"/>
        <v>3</v>
      </c>
      <c r="D136" s="136">
        <f t="shared" si="26"/>
        <v>3</v>
      </c>
      <c r="E136" s="136">
        <f t="shared" si="26"/>
        <v>3</v>
      </c>
      <c r="F136" s="136">
        <f t="shared" si="26"/>
        <v>3</v>
      </c>
      <c r="G136" s="136">
        <f t="shared" si="26"/>
        <v>3</v>
      </c>
      <c r="H136" s="136">
        <f t="shared" si="26"/>
        <v>3</v>
      </c>
      <c r="I136" s="136">
        <f t="shared" si="26"/>
        <v>3</v>
      </c>
      <c r="J136" s="136">
        <f t="shared" si="26"/>
        <v>3</v>
      </c>
      <c r="K136" s="136">
        <f t="shared" si="26"/>
        <v>3</v>
      </c>
      <c r="L136" s="136">
        <f t="shared" si="26"/>
        <v>3</v>
      </c>
      <c r="M136" s="136">
        <f t="shared" si="26"/>
        <v>3</v>
      </c>
      <c r="N136" s="136">
        <f t="shared" si="26"/>
        <v>3</v>
      </c>
      <c r="O136" s="136">
        <f t="shared" si="26"/>
        <v>3</v>
      </c>
      <c r="P136" s="136">
        <f t="shared" si="26"/>
        <v>3</v>
      </c>
      <c r="Q136" s="136">
        <f t="shared" si="26"/>
        <v>3</v>
      </c>
      <c r="R136" s="136">
        <f t="shared" si="25"/>
        <v>3</v>
      </c>
      <c r="S136" s="136">
        <f t="shared" si="25"/>
        <v>3</v>
      </c>
      <c r="T136" s="136">
        <f t="shared" si="25"/>
        <v>3</v>
      </c>
      <c r="U136" s="136">
        <f t="shared" si="25"/>
        <v>3</v>
      </c>
      <c r="V136" s="136">
        <f t="shared" si="27"/>
        <v>3</v>
      </c>
      <c r="W136" s="136">
        <f t="shared" si="27"/>
        <v>3</v>
      </c>
      <c r="X136" s="136">
        <f t="shared" si="27"/>
        <v>3</v>
      </c>
      <c r="Y136" s="136">
        <f t="shared" si="27"/>
        <v>3</v>
      </c>
      <c r="Z136" s="136">
        <f t="shared" si="27"/>
        <v>3</v>
      </c>
      <c r="AA136" s="136">
        <f t="shared" si="27"/>
        <v>3</v>
      </c>
      <c r="AB136" s="136">
        <f t="shared" si="27"/>
        <v>3</v>
      </c>
      <c r="AC136" s="136">
        <f t="shared" si="27"/>
        <v>3</v>
      </c>
      <c r="AD136" s="136">
        <f t="shared" si="27"/>
        <v>3</v>
      </c>
      <c r="AE136" s="136">
        <f t="shared" si="27"/>
        <v>3</v>
      </c>
      <c r="AF136" s="136">
        <f t="shared" si="27"/>
        <v>3</v>
      </c>
      <c r="AG136" s="138">
        <v>3.52</v>
      </c>
      <c r="AH136" s="52"/>
      <c r="AI136" s="53"/>
      <c r="AK136" s="54"/>
    </row>
    <row r="137" spans="1:37" x14ac:dyDescent="0.25">
      <c r="A137" s="124" t="s">
        <v>135</v>
      </c>
      <c r="B137" s="135">
        <v>3.3</v>
      </c>
      <c r="C137" s="136">
        <f t="shared" si="26"/>
        <v>3.3</v>
      </c>
      <c r="D137" s="136">
        <f t="shared" si="26"/>
        <v>3.3</v>
      </c>
      <c r="E137" s="136">
        <f t="shared" si="26"/>
        <v>3.3</v>
      </c>
      <c r="F137" s="136">
        <f t="shared" si="26"/>
        <v>3.3</v>
      </c>
      <c r="G137" s="136">
        <f t="shared" si="26"/>
        <v>3.3</v>
      </c>
      <c r="H137" s="136">
        <f t="shared" si="26"/>
        <v>3.3</v>
      </c>
      <c r="I137" s="136">
        <f t="shared" si="26"/>
        <v>3.3</v>
      </c>
      <c r="J137" s="136">
        <f t="shared" si="26"/>
        <v>3.3</v>
      </c>
      <c r="K137" s="136">
        <f t="shared" si="26"/>
        <v>3.3</v>
      </c>
      <c r="L137" s="136">
        <f t="shared" si="26"/>
        <v>3.3</v>
      </c>
      <c r="M137" s="136">
        <f t="shared" si="26"/>
        <v>3.3</v>
      </c>
      <c r="N137" s="136">
        <f t="shared" si="26"/>
        <v>3.3</v>
      </c>
      <c r="O137" s="136">
        <f t="shared" si="26"/>
        <v>3.3</v>
      </c>
      <c r="P137" s="136">
        <f t="shared" si="26"/>
        <v>3.3</v>
      </c>
      <c r="Q137" s="136">
        <f t="shared" si="26"/>
        <v>3.3</v>
      </c>
      <c r="R137" s="136">
        <f t="shared" si="25"/>
        <v>3.3</v>
      </c>
      <c r="S137" s="136">
        <f t="shared" si="25"/>
        <v>3.3</v>
      </c>
      <c r="T137" s="136">
        <f t="shared" si="25"/>
        <v>3.3</v>
      </c>
      <c r="U137" s="136">
        <f t="shared" si="25"/>
        <v>3.3</v>
      </c>
      <c r="V137" s="136">
        <f t="shared" si="27"/>
        <v>3.3</v>
      </c>
      <c r="W137" s="136">
        <f t="shared" si="27"/>
        <v>3.3</v>
      </c>
      <c r="X137" s="136">
        <f t="shared" si="27"/>
        <v>3.3</v>
      </c>
      <c r="Y137" s="136">
        <f t="shared" si="27"/>
        <v>3.3</v>
      </c>
      <c r="Z137" s="136">
        <f t="shared" si="27"/>
        <v>3.3</v>
      </c>
      <c r="AA137" s="136">
        <f t="shared" si="27"/>
        <v>3.3</v>
      </c>
      <c r="AB137" s="136">
        <f t="shared" si="27"/>
        <v>3.3</v>
      </c>
      <c r="AC137" s="136">
        <f t="shared" si="27"/>
        <v>3.3</v>
      </c>
      <c r="AD137" s="136">
        <f t="shared" si="27"/>
        <v>3.3</v>
      </c>
      <c r="AE137" s="136">
        <f t="shared" si="27"/>
        <v>3.3</v>
      </c>
      <c r="AF137" s="136">
        <f t="shared" si="27"/>
        <v>3.3</v>
      </c>
      <c r="AG137" s="138">
        <v>3.33</v>
      </c>
      <c r="AH137" s="52"/>
      <c r="AI137" s="53"/>
      <c r="AK137" s="54"/>
    </row>
    <row r="138" spans="1:37" x14ac:dyDescent="0.25">
      <c r="A138" s="124" t="s">
        <v>136</v>
      </c>
      <c r="B138" s="135">
        <v>1.76</v>
      </c>
      <c r="C138" s="136">
        <f t="shared" si="26"/>
        <v>1.76</v>
      </c>
      <c r="D138" s="136">
        <f t="shared" si="26"/>
        <v>1.76</v>
      </c>
      <c r="E138" s="136">
        <f t="shared" si="26"/>
        <v>1.76</v>
      </c>
      <c r="F138" s="136">
        <f t="shared" si="26"/>
        <v>1.76</v>
      </c>
      <c r="G138" s="136">
        <f t="shared" si="26"/>
        <v>1.76</v>
      </c>
      <c r="H138" s="136">
        <f t="shared" si="26"/>
        <v>1.76</v>
      </c>
      <c r="I138" s="136">
        <f t="shared" si="26"/>
        <v>1.76</v>
      </c>
      <c r="J138" s="136">
        <f t="shared" si="26"/>
        <v>1.76</v>
      </c>
      <c r="K138" s="136">
        <f t="shared" si="26"/>
        <v>1.76</v>
      </c>
      <c r="L138" s="136">
        <f t="shared" si="26"/>
        <v>1.76</v>
      </c>
      <c r="M138" s="136">
        <f t="shared" si="26"/>
        <v>1.76</v>
      </c>
      <c r="N138" s="136">
        <f t="shared" si="26"/>
        <v>1.76</v>
      </c>
      <c r="O138" s="136">
        <f t="shared" si="26"/>
        <v>1.76</v>
      </c>
      <c r="P138" s="136">
        <f t="shared" si="26"/>
        <v>1.76</v>
      </c>
      <c r="Q138" s="136">
        <f t="shared" si="26"/>
        <v>1.76</v>
      </c>
      <c r="R138" s="136">
        <f t="shared" si="25"/>
        <v>1.76</v>
      </c>
      <c r="S138" s="136">
        <f t="shared" si="25"/>
        <v>1.76</v>
      </c>
      <c r="T138" s="136">
        <f t="shared" si="25"/>
        <v>1.76</v>
      </c>
      <c r="U138" s="136">
        <f t="shared" si="25"/>
        <v>1.76</v>
      </c>
      <c r="V138" s="136">
        <f t="shared" si="27"/>
        <v>1.76</v>
      </c>
      <c r="W138" s="136">
        <f t="shared" si="27"/>
        <v>1.76</v>
      </c>
      <c r="X138" s="136">
        <f t="shared" si="27"/>
        <v>1.76</v>
      </c>
      <c r="Y138" s="136">
        <f t="shared" si="27"/>
        <v>1.76</v>
      </c>
      <c r="Z138" s="136">
        <f t="shared" si="27"/>
        <v>1.76</v>
      </c>
      <c r="AA138" s="136">
        <f t="shared" si="27"/>
        <v>1.76</v>
      </c>
      <c r="AB138" s="136">
        <f t="shared" si="27"/>
        <v>1.76</v>
      </c>
      <c r="AC138" s="136">
        <f t="shared" si="27"/>
        <v>1.76</v>
      </c>
      <c r="AD138" s="136">
        <f t="shared" si="27"/>
        <v>1.76</v>
      </c>
      <c r="AE138" s="136">
        <f t="shared" si="27"/>
        <v>1.76</v>
      </c>
      <c r="AF138" s="136">
        <f t="shared" si="27"/>
        <v>1.76</v>
      </c>
      <c r="AG138" s="138">
        <v>3</v>
      </c>
      <c r="AH138" s="52"/>
      <c r="AI138" s="53"/>
      <c r="AK138" s="54"/>
    </row>
    <row r="139" spans="1:37" x14ac:dyDescent="0.25">
      <c r="A139" s="124" t="s">
        <v>137</v>
      </c>
      <c r="B139" s="135">
        <v>0</v>
      </c>
      <c r="C139" s="136">
        <f t="shared" si="26"/>
        <v>0</v>
      </c>
      <c r="D139" s="136">
        <f t="shared" si="26"/>
        <v>0</v>
      </c>
      <c r="E139" s="136">
        <f t="shared" si="26"/>
        <v>0</v>
      </c>
      <c r="F139" s="136">
        <f t="shared" si="26"/>
        <v>0</v>
      </c>
      <c r="G139" s="136">
        <f t="shared" si="26"/>
        <v>0</v>
      </c>
      <c r="H139" s="136">
        <f t="shared" si="26"/>
        <v>0</v>
      </c>
      <c r="I139" s="136">
        <f t="shared" si="26"/>
        <v>0</v>
      </c>
      <c r="J139" s="136">
        <f t="shared" si="26"/>
        <v>0</v>
      </c>
      <c r="K139" s="136">
        <f t="shared" si="26"/>
        <v>0</v>
      </c>
      <c r="L139" s="136">
        <f t="shared" si="26"/>
        <v>0</v>
      </c>
      <c r="M139" s="136">
        <f t="shared" si="26"/>
        <v>0</v>
      </c>
      <c r="N139" s="136">
        <f t="shared" si="26"/>
        <v>0</v>
      </c>
      <c r="O139" s="136">
        <f t="shared" si="26"/>
        <v>0</v>
      </c>
      <c r="P139" s="136">
        <f t="shared" si="26"/>
        <v>0</v>
      </c>
      <c r="Q139" s="136">
        <f t="shared" si="26"/>
        <v>0</v>
      </c>
      <c r="R139" s="136">
        <f t="shared" si="25"/>
        <v>0</v>
      </c>
      <c r="S139" s="136">
        <f t="shared" si="25"/>
        <v>0</v>
      </c>
      <c r="T139" s="136">
        <f t="shared" si="25"/>
        <v>0</v>
      </c>
      <c r="U139" s="136">
        <f t="shared" si="25"/>
        <v>0</v>
      </c>
      <c r="V139" s="136">
        <f t="shared" si="27"/>
        <v>0</v>
      </c>
      <c r="W139" s="136">
        <f t="shared" si="27"/>
        <v>0</v>
      </c>
      <c r="X139" s="136">
        <f t="shared" si="27"/>
        <v>0</v>
      </c>
      <c r="Y139" s="136">
        <f t="shared" si="27"/>
        <v>0</v>
      </c>
      <c r="Z139" s="136">
        <f t="shared" si="27"/>
        <v>0</v>
      </c>
      <c r="AA139" s="136">
        <f t="shared" si="27"/>
        <v>0</v>
      </c>
      <c r="AB139" s="136">
        <f t="shared" si="27"/>
        <v>0</v>
      </c>
      <c r="AC139" s="136">
        <f t="shared" si="27"/>
        <v>0</v>
      </c>
      <c r="AD139" s="136">
        <f t="shared" si="27"/>
        <v>0</v>
      </c>
      <c r="AE139" s="136">
        <f t="shared" si="27"/>
        <v>0</v>
      </c>
      <c r="AF139" s="136">
        <f t="shared" si="27"/>
        <v>0</v>
      </c>
      <c r="AG139" s="138">
        <v>3</v>
      </c>
      <c r="AH139" s="52"/>
      <c r="AI139" s="53"/>
      <c r="AK139" s="54"/>
    </row>
    <row r="140" spans="1:37" x14ac:dyDescent="0.25">
      <c r="A140" s="124" t="s">
        <v>138</v>
      </c>
      <c r="B140" s="135">
        <v>0.1</v>
      </c>
      <c r="C140" s="136">
        <f t="shared" si="26"/>
        <v>0.1</v>
      </c>
      <c r="D140" s="136">
        <f t="shared" si="26"/>
        <v>0.1</v>
      </c>
      <c r="E140" s="136">
        <f t="shared" si="26"/>
        <v>0.1</v>
      </c>
      <c r="F140" s="136">
        <f t="shared" si="26"/>
        <v>0.1</v>
      </c>
      <c r="G140" s="136">
        <f t="shared" si="26"/>
        <v>0.1</v>
      </c>
      <c r="H140" s="136">
        <f t="shared" si="26"/>
        <v>0.1</v>
      </c>
      <c r="I140" s="136">
        <f t="shared" si="26"/>
        <v>0.1</v>
      </c>
      <c r="J140" s="136">
        <f t="shared" si="26"/>
        <v>0.1</v>
      </c>
      <c r="K140" s="136">
        <f t="shared" si="26"/>
        <v>0.1</v>
      </c>
      <c r="L140" s="136">
        <f t="shared" si="26"/>
        <v>0.1</v>
      </c>
      <c r="M140" s="136">
        <f t="shared" si="26"/>
        <v>0.1</v>
      </c>
      <c r="N140" s="136">
        <f t="shared" si="26"/>
        <v>0.1</v>
      </c>
      <c r="O140" s="136">
        <f t="shared" si="26"/>
        <v>0.1</v>
      </c>
      <c r="P140" s="136">
        <f t="shared" si="26"/>
        <v>0.1</v>
      </c>
      <c r="Q140" s="136">
        <f t="shared" si="26"/>
        <v>0.1</v>
      </c>
      <c r="R140" s="136">
        <f t="shared" si="25"/>
        <v>0.1</v>
      </c>
      <c r="S140" s="136">
        <f t="shared" si="25"/>
        <v>0.1</v>
      </c>
      <c r="T140" s="136">
        <f t="shared" si="25"/>
        <v>0.1</v>
      </c>
      <c r="U140" s="136">
        <f t="shared" si="25"/>
        <v>0.1</v>
      </c>
      <c r="V140" s="136">
        <f t="shared" si="27"/>
        <v>0.1</v>
      </c>
      <c r="W140" s="136">
        <f t="shared" si="27"/>
        <v>0.1</v>
      </c>
      <c r="X140" s="136">
        <f t="shared" si="27"/>
        <v>0.1</v>
      </c>
      <c r="Y140" s="136">
        <f t="shared" si="27"/>
        <v>0.1</v>
      </c>
      <c r="Z140" s="136">
        <f t="shared" si="27"/>
        <v>0.1</v>
      </c>
      <c r="AA140" s="136">
        <f t="shared" si="27"/>
        <v>0.1</v>
      </c>
      <c r="AB140" s="136">
        <f t="shared" si="27"/>
        <v>0.1</v>
      </c>
      <c r="AC140" s="136">
        <f t="shared" si="27"/>
        <v>0.1</v>
      </c>
      <c r="AD140" s="136">
        <f t="shared" si="27"/>
        <v>0.1</v>
      </c>
      <c r="AE140" s="136">
        <f t="shared" si="27"/>
        <v>0.1</v>
      </c>
      <c r="AF140" s="136">
        <f t="shared" si="27"/>
        <v>0.1</v>
      </c>
      <c r="AG140" s="138">
        <v>3</v>
      </c>
      <c r="AH140" s="52"/>
      <c r="AI140" s="53"/>
      <c r="AK140" s="54"/>
    </row>
    <row r="141" spans="1:37" x14ac:dyDescent="0.25">
      <c r="A141" s="124" t="s">
        <v>139</v>
      </c>
      <c r="B141" s="135">
        <v>2.0499999999999998</v>
      </c>
      <c r="C141" s="136">
        <f t="shared" si="26"/>
        <v>2.0499999999999998</v>
      </c>
      <c r="D141" s="136">
        <f t="shared" si="26"/>
        <v>2.0499999999999998</v>
      </c>
      <c r="E141" s="136">
        <f t="shared" si="26"/>
        <v>2.0499999999999998</v>
      </c>
      <c r="F141" s="136">
        <f t="shared" si="26"/>
        <v>2.0499999999999998</v>
      </c>
      <c r="G141" s="136">
        <f t="shared" si="26"/>
        <v>2.0499999999999998</v>
      </c>
      <c r="H141" s="136">
        <f t="shared" si="26"/>
        <v>2.0499999999999998</v>
      </c>
      <c r="I141" s="136">
        <f t="shared" si="26"/>
        <v>2.0499999999999998</v>
      </c>
      <c r="J141" s="136">
        <f t="shared" si="26"/>
        <v>2.0499999999999998</v>
      </c>
      <c r="K141" s="136">
        <f t="shared" si="26"/>
        <v>2.0499999999999998</v>
      </c>
      <c r="L141" s="136">
        <f t="shared" si="26"/>
        <v>2.0499999999999998</v>
      </c>
      <c r="M141" s="136">
        <f t="shared" si="26"/>
        <v>2.0499999999999998</v>
      </c>
      <c r="N141" s="136">
        <f t="shared" si="26"/>
        <v>2.0499999999999998</v>
      </c>
      <c r="O141" s="136">
        <f t="shared" si="26"/>
        <v>2.0499999999999998</v>
      </c>
      <c r="P141" s="136">
        <f t="shared" si="26"/>
        <v>2.0499999999999998</v>
      </c>
      <c r="Q141" s="136">
        <f t="shared" si="26"/>
        <v>2.0499999999999998</v>
      </c>
      <c r="R141" s="136">
        <f t="shared" si="25"/>
        <v>2.0499999999999998</v>
      </c>
      <c r="S141" s="136">
        <f t="shared" si="25"/>
        <v>2.0499999999999998</v>
      </c>
      <c r="T141" s="136">
        <f t="shared" si="25"/>
        <v>2.0499999999999998</v>
      </c>
      <c r="U141" s="136">
        <f t="shared" si="25"/>
        <v>2.0499999999999998</v>
      </c>
      <c r="V141" s="136">
        <f t="shared" si="27"/>
        <v>2.0499999999999998</v>
      </c>
      <c r="W141" s="136">
        <f t="shared" si="27"/>
        <v>2.0499999999999998</v>
      </c>
      <c r="X141" s="136">
        <f t="shared" si="27"/>
        <v>2.0499999999999998</v>
      </c>
      <c r="Y141" s="136">
        <f t="shared" si="27"/>
        <v>2.0499999999999998</v>
      </c>
      <c r="Z141" s="136">
        <f t="shared" si="27"/>
        <v>2.0499999999999998</v>
      </c>
      <c r="AA141" s="136">
        <f t="shared" si="27"/>
        <v>2.0499999999999998</v>
      </c>
      <c r="AB141" s="136">
        <f t="shared" si="27"/>
        <v>2.0499999999999998</v>
      </c>
      <c r="AC141" s="136">
        <f t="shared" si="27"/>
        <v>2.0499999999999998</v>
      </c>
      <c r="AD141" s="136">
        <f t="shared" si="27"/>
        <v>2.0499999999999998</v>
      </c>
      <c r="AE141" s="136">
        <f t="shared" si="27"/>
        <v>2.0499999999999998</v>
      </c>
      <c r="AF141" s="136">
        <f t="shared" si="27"/>
        <v>2.0499999999999998</v>
      </c>
      <c r="AG141" s="138">
        <v>3</v>
      </c>
      <c r="AH141" s="52"/>
      <c r="AI141" s="53"/>
      <c r="AK141" s="54"/>
    </row>
    <row r="142" spans="1:37" x14ac:dyDescent="0.25">
      <c r="A142" s="124" t="s">
        <v>140</v>
      </c>
      <c r="B142" s="135">
        <v>2.15</v>
      </c>
      <c r="C142" s="136">
        <f t="shared" si="26"/>
        <v>2.15</v>
      </c>
      <c r="D142" s="136">
        <f t="shared" si="26"/>
        <v>2.15</v>
      </c>
      <c r="E142" s="136">
        <f t="shared" si="26"/>
        <v>2.15</v>
      </c>
      <c r="F142" s="136">
        <f t="shared" si="26"/>
        <v>2.15</v>
      </c>
      <c r="G142" s="136">
        <f t="shared" si="26"/>
        <v>2.15</v>
      </c>
      <c r="H142" s="136">
        <f t="shared" si="26"/>
        <v>2.15</v>
      </c>
      <c r="I142" s="136">
        <f t="shared" si="26"/>
        <v>2.15</v>
      </c>
      <c r="J142" s="136">
        <f t="shared" si="26"/>
        <v>2.15</v>
      </c>
      <c r="K142" s="136">
        <f t="shared" si="26"/>
        <v>2.15</v>
      </c>
      <c r="L142" s="136">
        <f t="shared" si="26"/>
        <v>2.15</v>
      </c>
      <c r="M142" s="136">
        <f t="shared" si="26"/>
        <v>2.15</v>
      </c>
      <c r="N142" s="136">
        <f t="shared" si="26"/>
        <v>2.15</v>
      </c>
      <c r="O142" s="136">
        <f t="shared" si="26"/>
        <v>2.15</v>
      </c>
      <c r="P142" s="136">
        <f t="shared" si="26"/>
        <v>2.15</v>
      </c>
      <c r="Q142" s="136">
        <f t="shared" si="26"/>
        <v>2.15</v>
      </c>
      <c r="R142" s="136">
        <f t="shared" si="25"/>
        <v>2.15</v>
      </c>
      <c r="S142" s="136">
        <f t="shared" si="25"/>
        <v>2.15</v>
      </c>
      <c r="T142" s="136">
        <f t="shared" si="25"/>
        <v>2.15</v>
      </c>
      <c r="U142" s="136">
        <f t="shared" si="25"/>
        <v>2.15</v>
      </c>
      <c r="V142" s="136">
        <f t="shared" si="27"/>
        <v>2.15</v>
      </c>
      <c r="W142" s="136">
        <f t="shared" si="27"/>
        <v>2.15</v>
      </c>
      <c r="X142" s="136">
        <f t="shared" si="27"/>
        <v>2.15</v>
      </c>
      <c r="Y142" s="136">
        <f t="shared" si="27"/>
        <v>2.15</v>
      </c>
      <c r="Z142" s="136">
        <f t="shared" si="27"/>
        <v>2.15</v>
      </c>
      <c r="AA142" s="136">
        <f t="shared" si="27"/>
        <v>2.15</v>
      </c>
      <c r="AB142" s="136">
        <f t="shared" si="27"/>
        <v>2.15</v>
      </c>
      <c r="AC142" s="136">
        <f t="shared" si="27"/>
        <v>2.15</v>
      </c>
      <c r="AD142" s="136">
        <f t="shared" si="27"/>
        <v>2.15</v>
      </c>
      <c r="AE142" s="136">
        <f t="shared" si="27"/>
        <v>2.15</v>
      </c>
      <c r="AF142" s="136">
        <f t="shared" si="27"/>
        <v>2.15</v>
      </c>
      <c r="AG142" s="138">
        <v>3</v>
      </c>
      <c r="AH142" s="52"/>
      <c r="AI142" s="53"/>
      <c r="AK142" s="54"/>
    </row>
    <row r="143" spans="1:37" x14ac:dyDescent="0.25">
      <c r="A143" s="124" t="s">
        <v>141</v>
      </c>
      <c r="B143" s="135">
        <v>2.7</v>
      </c>
      <c r="C143" s="136">
        <f t="shared" si="26"/>
        <v>2.7</v>
      </c>
      <c r="D143" s="136">
        <f t="shared" si="26"/>
        <v>2.7</v>
      </c>
      <c r="E143" s="136">
        <f t="shared" si="26"/>
        <v>2.7</v>
      </c>
      <c r="F143" s="136">
        <f t="shared" si="26"/>
        <v>2.7</v>
      </c>
      <c r="G143" s="136">
        <f t="shared" si="26"/>
        <v>2.7</v>
      </c>
      <c r="H143" s="136">
        <f t="shared" si="26"/>
        <v>2.7</v>
      </c>
      <c r="I143" s="136">
        <f t="shared" si="26"/>
        <v>2.7</v>
      </c>
      <c r="J143" s="136">
        <f t="shared" si="26"/>
        <v>2.7</v>
      </c>
      <c r="K143" s="136">
        <f t="shared" si="26"/>
        <v>2.7</v>
      </c>
      <c r="L143" s="136">
        <f t="shared" si="26"/>
        <v>2.7</v>
      </c>
      <c r="M143" s="136">
        <f t="shared" si="26"/>
        <v>2.7</v>
      </c>
      <c r="N143" s="136">
        <f t="shared" si="26"/>
        <v>2.7</v>
      </c>
      <c r="O143" s="136">
        <f t="shared" si="26"/>
        <v>2.7</v>
      </c>
      <c r="P143" s="136">
        <f t="shared" si="26"/>
        <v>2.7</v>
      </c>
      <c r="Q143" s="136">
        <f t="shared" si="26"/>
        <v>2.7</v>
      </c>
      <c r="R143" s="136">
        <f t="shared" si="25"/>
        <v>2.7</v>
      </c>
      <c r="S143" s="136">
        <f t="shared" si="25"/>
        <v>2.7</v>
      </c>
      <c r="T143" s="136">
        <f t="shared" si="25"/>
        <v>2.7</v>
      </c>
      <c r="U143" s="136">
        <f t="shared" si="25"/>
        <v>2.7</v>
      </c>
      <c r="V143" s="136">
        <f t="shared" si="27"/>
        <v>2.7</v>
      </c>
      <c r="W143" s="136">
        <f t="shared" si="27"/>
        <v>2.7</v>
      </c>
      <c r="X143" s="136">
        <f t="shared" si="27"/>
        <v>2.7</v>
      </c>
      <c r="Y143" s="136">
        <f t="shared" si="27"/>
        <v>2.7</v>
      </c>
      <c r="Z143" s="136">
        <f t="shared" si="27"/>
        <v>2.7</v>
      </c>
      <c r="AA143" s="136">
        <f t="shared" si="27"/>
        <v>2.7</v>
      </c>
      <c r="AB143" s="136">
        <f t="shared" si="27"/>
        <v>2.7</v>
      </c>
      <c r="AC143" s="136">
        <f t="shared" si="27"/>
        <v>2.7</v>
      </c>
      <c r="AD143" s="136">
        <f t="shared" si="27"/>
        <v>2.7</v>
      </c>
      <c r="AE143" s="136">
        <f t="shared" si="27"/>
        <v>2.7</v>
      </c>
      <c r="AF143" s="136">
        <f t="shared" si="27"/>
        <v>2.7</v>
      </c>
      <c r="AG143" s="138">
        <v>3</v>
      </c>
      <c r="AH143" s="52"/>
      <c r="AI143" s="53"/>
      <c r="AK143" s="54"/>
    </row>
    <row r="144" spans="1:37" x14ac:dyDescent="0.25">
      <c r="A144" s="124" t="s">
        <v>256</v>
      </c>
      <c r="B144" s="135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8">
        <v>3</v>
      </c>
      <c r="AH144" s="52"/>
      <c r="AI144" s="53"/>
      <c r="AK144" s="54"/>
    </row>
    <row r="145" spans="1:37" x14ac:dyDescent="0.25">
      <c r="A145" s="124" t="s">
        <v>257</v>
      </c>
      <c r="B145" s="135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8">
        <v>3</v>
      </c>
      <c r="AH145" s="52"/>
      <c r="AI145" s="53"/>
      <c r="AK145" s="54"/>
    </row>
    <row r="146" spans="1:37" x14ac:dyDescent="0.25">
      <c r="A146" s="124" t="s">
        <v>142</v>
      </c>
      <c r="B146" s="135">
        <v>0.9</v>
      </c>
      <c r="C146" s="136">
        <f t="shared" si="26"/>
        <v>0.9</v>
      </c>
      <c r="D146" s="136">
        <f t="shared" si="26"/>
        <v>0.9</v>
      </c>
      <c r="E146" s="136">
        <f t="shared" si="26"/>
        <v>0.9</v>
      </c>
      <c r="F146" s="136">
        <f t="shared" si="26"/>
        <v>0.9</v>
      </c>
      <c r="G146" s="136">
        <f t="shared" si="26"/>
        <v>0.9</v>
      </c>
      <c r="H146" s="136">
        <f t="shared" si="26"/>
        <v>0.9</v>
      </c>
      <c r="I146" s="136">
        <f t="shared" si="26"/>
        <v>0.9</v>
      </c>
      <c r="J146" s="136">
        <f t="shared" si="26"/>
        <v>0.9</v>
      </c>
      <c r="K146" s="136">
        <f t="shared" si="26"/>
        <v>0.9</v>
      </c>
      <c r="L146" s="136">
        <f t="shared" si="26"/>
        <v>0.9</v>
      </c>
      <c r="M146" s="136">
        <f t="shared" si="26"/>
        <v>0.9</v>
      </c>
      <c r="N146" s="136">
        <f t="shared" si="26"/>
        <v>0.9</v>
      </c>
      <c r="O146" s="136">
        <f t="shared" si="26"/>
        <v>0.9</v>
      </c>
      <c r="P146" s="136">
        <f t="shared" si="26"/>
        <v>0.9</v>
      </c>
      <c r="Q146" s="136">
        <f t="shared" si="26"/>
        <v>0.9</v>
      </c>
      <c r="R146" s="136">
        <f t="shared" si="25"/>
        <v>0.9</v>
      </c>
      <c r="S146" s="136">
        <f t="shared" si="25"/>
        <v>0.9</v>
      </c>
      <c r="T146" s="136">
        <f t="shared" si="25"/>
        <v>0.9</v>
      </c>
      <c r="U146" s="136">
        <f t="shared" si="25"/>
        <v>0.9</v>
      </c>
      <c r="V146" s="136">
        <f t="shared" si="27"/>
        <v>0.9</v>
      </c>
      <c r="W146" s="136">
        <f t="shared" si="27"/>
        <v>0.9</v>
      </c>
      <c r="X146" s="136">
        <f t="shared" si="27"/>
        <v>0.9</v>
      </c>
      <c r="Y146" s="136">
        <f t="shared" si="27"/>
        <v>0.9</v>
      </c>
      <c r="Z146" s="136">
        <f t="shared" si="27"/>
        <v>0.9</v>
      </c>
      <c r="AA146" s="136">
        <f t="shared" si="27"/>
        <v>0.9</v>
      </c>
      <c r="AB146" s="136">
        <f t="shared" si="27"/>
        <v>0.9</v>
      </c>
      <c r="AC146" s="136">
        <f t="shared" si="27"/>
        <v>0.9</v>
      </c>
      <c r="AD146" s="136">
        <f t="shared" si="27"/>
        <v>0.9</v>
      </c>
      <c r="AE146" s="136">
        <f t="shared" si="27"/>
        <v>0.9</v>
      </c>
      <c r="AF146" s="136">
        <f t="shared" si="27"/>
        <v>0.9</v>
      </c>
      <c r="AG146" s="138">
        <v>2.83</v>
      </c>
      <c r="AH146" s="52"/>
      <c r="AI146" s="53"/>
      <c r="AK146" s="54"/>
    </row>
    <row r="147" spans="1:37" x14ac:dyDescent="0.25">
      <c r="A147" s="124" t="s">
        <v>143</v>
      </c>
      <c r="B147" s="135">
        <v>1.08</v>
      </c>
      <c r="C147" s="136">
        <f t="shared" si="26"/>
        <v>1.08</v>
      </c>
      <c r="D147" s="136">
        <f t="shared" si="26"/>
        <v>1.08</v>
      </c>
      <c r="E147" s="136">
        <f t="shared" si="26"/>
        <v>1.08</v>
      </c>
      <c r="F147" s="136">
        <f t="shared" si="26"/>
        <v>1.08</v>
      </c>
      <c r="G147" s="136">
        <f t="shared" si="26"/>
        <v>1.08</v>
      </c>
      <c r="H147" s="136">
        <f t="shared" si="26"/>
        <v>1.08</v>
      </c>
      <c r="I147" s="136">
        <f t="shared" si="26"/>
        <v>1.08</v>
      </c>
      <c r="J147" s="136">
        <f t="shared" si="26"/>
        <v>1.08</v>
      </c>
      <c r="K147" s="136">
        <f t="shared" si="26"/>
        <v>1.08</v>
      </c>
      <c r="L147" s="136">
        <f t="shared" si="26"/>
        <v>1.08</v>
      </c>
      <c r="M147" s="136">
        <f t="shared" si="26"/>
        <v>1.08</v>
      </c>
      <c r="N147" s="136">
        <f t="shared" si="26"/>
        <v>1.08</v>
      </c>
      <c r="O147" s="136">
        <f t="shared" si="26"/>
        <v>1.08</v>
      </c>
      <c r="P147" s="136">
        <f t="shared" si="26"/>
        <v>1.08</v>
      </c>
      <c r="Q147" s="136">
        <f t="shared" si="26"/>
        <v>1.08</v>
      </c>
      <c r="R147" s="136">
        <f t="shared" si="25"/>
        <v>1.08</v>
      </c>
      <c r="S147" s="136">
        <f t="shared" si="25"/>
        <v>1.08</v>
      </c>
      <c r="T147" s="136">
        <f t="shared" si="25"/>
        <v>1.08</v>
      </c>
      <c r="U147" s="136">
        <f t="shared" si="25"/>
        <v>1.08</v>
      </c>
      <c r="V147" s="136">
        <f t="shared" si="27"/>
        <v>1.08</v>
      </c>
      <c r="W147" s="136">
        <f t="shared" si="27"/>
        <v>1.08</v>
      </c>
      <c r="X147" s="136">
        <f t="shared" si="27"/>
        <v>1.08</v>
      </c>
      <c r="Y147" s="136">
        <f t="shared" si="27"/>
        <v>1.08</v>
      </c>
      <c r="Z147" s="136">
        <f t="shared" si="27"/>
        <v>1.08</v>
      </c>
      <c r="AA147" s="136">
        <f t="shared" si="27"/>
        <v>1.08</v>
      </c>
      <c r="AB147" s="136">
        <f t="shared" si="27"/>
        <v>1.08</v>
      </c>
      <c r="AC147" s="136">
        <f t="shared" si="27"/>
        <v>1.08</v>
      </c>
      <c r="AD147" s="136">
        <f t="shared" si="27"/>
        <v>1.08</v>
      </c>
      <c r="AE147" s="136">
        <f t="shared" si="27"/>
        <v>1.08</v>
      </c>
      <c r="AF147" s="136">
        <f t="shared" si="27"/>
        <v>1.08</v>
      </c>
      <c r="AG147" s="138">
        <v>2.5</v>
      </c>
      <c r="AH147" s="52"/>
      <c r="AI147" s="53"/>
      <c r="AK147" s="54"/>
    </row>
    <row r="148" spans="1:37" x14ac:dyDescent="0.25">
      <c r="A148" s="124" t="s">
        <v>144</v>
      </c>
      <c r="B148" s="135">
        <v>2.37</v>
      </c>
      <c r="C148" s="136">
        <f t="shared" ref="C148:Q164" si="28">B148</f>
        <v>2.37</v>
      </c>
      <c r="D148" s="136">
        <f t="shared" si="28"/>
        <v>2.37</v>
      </c>
      <c r="E148" s="136">
        <f t="shared" si="28"/>
        <v>2.37</v>
      </c>
      <c r="F148" s="136">
        <f t="shared" si="28"/>
        <v>2.37</v>
      </c>
      <c r="G148" s="136">
        <f t="shared" si="28"/>
        <v>2.37</v>
      </c>
      <c r="H148" s="136">
        <f t="shared" si="28"/>
        <v>2.37</v>
      </c>
      <c r="I148" s="136">
        <f t="shared" si="28"/>
        <v>2.37</v>
      </c>
      <c r="J148" s="136">
        <f t="shared" si="28"/>
        <v>2.37</v>
      </c>
      <c r="K148" s="136">
        <f t="shared" si="28"/>
        <v>2.37</v>
      </c>
      <c r="L148" s="136">
        <f t="shared" si="28"/>
        <v>2.37</v>
      </c>
      <c r="M148" s="136">
        <f t="shared" si="28"/>
        <v>2.37</v>
      </c>
      <c r="N148" s="136">
        <f t="shared" si="28"/>
        <v>2.37</v>
      </c>
      <c r="O148" s="136">
        <f t="shared" si="28"/>
        <v>2.37</v>
      </c>
      <c r="P148" s="136">
        <f t="shared" si="28"/>
        <v>2.37</v>
      </c>
      <c r="Q148" s="136">
        <f t="shared" si="28"/>
        <v>2.37</v>
      </c>
      <c r="R148" s="136">
        <f t="shared" si="25"/>
        <v>2.37</v>
      </c>
      <c r="S148" s="136">
        <f t="shared" si="25"/>
        <v>2.37</v>
      </c>
      <c r="T148" s="136">
        <f t="shared" si="25"/>
        <v>2.37</v>
      </c>
      <c r="U148" s="136">
        <f t="shared" si="25"/>
        <v>2.37</v>
      </c>
      <c r="V148" s="136">
        <f t="shared" si="27"/>
        <v>2.37</v>
      </c>
      <c r="W148" s="136">
        <f t="shared" si="27"/>
        <v>2.37</v>
      </c>
      <c r="X148" s="136">
        <f t="shared" si="27"/>
        <v>2.37</v>
      </c>
      <c r="Y148" s="136">
        <f t="shared" si="27"/>
        <v>2.37</v>
      </c>
      <c r="Z148" s="136">
        <f t="shared" si="27"/>
        <v>2.37</v>
      </c>
      <c r="AA148" s="136">
        <f t="shared" si="27"/>
        <v>2.37</v>
      </c>
      <c r="AB148" s="136">
        <f t="shared" si="27"/>
        <v>2.37</v>
      </c>
      <c r="AC148" s="136">
        <f t="shared" si="27"/>
        <v>2.37</v>
      </c>
      <c r="AD148" s="136">
        <f t="shared" si="27"/>
        <v>2.37</v>
      </c>
      <c r="AE148" s="136">
        <f t="shared" si="27"/>
        <v>2.37</v>
      </c>
      <c r="AF148" s="136">
        <f t="shared" si="27"/>
        <v>2.37</v>
      </c>
      <c r="AG148" s="138">
        <v>2.5</v>
      </c>
      <c r="AH148" s="52"/>
      <c r="AI148" s="53"/>
      <c r="AK148" s="54"/>
    </row>
    <row r="149" spans="1:37" x14ac:dyDescent="0.25">
      <c r="A149" s="124" t="s">
        <v>145</v>
      </c>
      <c r="B149" s="135">
        <v>1.81</v>
      </c>
      <c r="C149" s="136">
        <f t="shared" si="28"/>
        <v>1.81</v>
      </c>
      <c r="D149" s="136">
        <f t="shared" si="28"/>
        <v>1.81</v>
      </c>
      <c r="E149" s="136">
        <f t="shared" si="28"/>
        <v>1.81</v>
      </c>
      <c r="F149" s="136">
        <f t="shared" si="28"/>
        <v>1.81</v>
      </c>
      <c r="G149" s="136">
        <f t="shared" si="28"/>
        <v>1.81</v>
      </c>
      <c r="H149" s="136">
        <f t="shared" si="28"/>
        <v>1.81</v>
      </c>
      <c r="I149" s="136">
        <f t="shared" si="28"/>
        <v>1.81</v>
      </c>
      <c r="J149" s="136">
        <f t="shared" si="28"/>
        <v>1.81</v>
      </c>
      <c r="K149" s="136">
        <f t="shared" si="28"/>
        <v>1.81</v>
      </c>
      <c r="L149" s="136">
        <f t="shared" si="28"/>
        <v>1.81</v>
      </c>
      <c r="M149" s="136">
        <f t="shared" si="28"/>
        <v>1.81</v>
      </c>
      <c r="N149" s="136">
        <f t="shared" si="28"/>
        <v>1.81</v>
      </c>
      <c r="O149" s="136">
        <f t="shared" si="28"/>
        <v>1.81</v>
      </c>
      <c r="P149" s="136">
        <f t="shared" si="28"/>
        <v>1.81</v>
      </c>
      <c r="Q149" s="136">
        <f t="shared" si="28"/>
        <v>1.81</v>
      </c>
      <c r="R149" s="136">
        <f t="shared" si="25"/>
        <v>1.81</v>
      </c>
      <c r="S149" s="136">
        <f t="shared" si="25"/>
        <v>1.81</v>
      </c>
      <c r="T149" s="136">
        <f t="shared" si="25"/>
        <v>1.81</v>
      </c>
      <c r="U149" s="136">
        <f t="shared" si="25"/>
        <v>1.81</v>
      </c>
      <c r="V149" s="136">
        <f t="shared" si="27"/>
        <v>1.81</v>
      </c>
      <c r="W149" s="136">
        <f t="shared" si="27"/>
        <v>1.81</v>
      </c>
      <c r="X149" s="136">
        <f t="shared" si="27"/>
        <v>1.81</v>
      </c>
      <c r="Y149" s="136">
        <f t="shared" si="27"/>
        <v>1.81</v>
      </c>
      <c r="Z149" s="136">
        <f t="shared" si="27"/>
        <v>1.81</v>
      </c>
      <c r="AA149" s="136">
        <f t="shared" si="27"/>
        <v>1.81</v>
      </c>
      <c r="AB149" s="136">
        <f t="shared" si="27"/>
        <v>1.81</v>
      </c>
      <c r="AC149" s="136">
        <f t="shared" si="27"/>
        <v>1.81</v>
      </c>
      <c r="AD149" s="136">
        <f t="shared" si="27"/>
        <v>1.81</v>
      </c>
      <c r="AE149" s="136">
        <f t="shared" si="27"/>
        <v>1.81</v>
      </c>
      <c r="AF149" s="136">
        <f t="shared" si="27"/>
        <v>1.81</v>
      </c>
      <c r="AG149" s="138">
        <v>2.4</v>
      </c>
      <c r="AH149" s="52"/>
      <c r="AI149" s="53"/>
      <c r="AK149" s="54"/>
    </row>
    <row r="150" spans="1:37" x14ac:dyDescent="0.25">
      <c r="A150" s="124" t="s">
        <v>146</v>
      </c>
      <c r="B150" s="135">
        <v>1.0900000000000001</v>
      </c>
      <c r="C150" s="136">
        <f t="shared" si="28"/>
        <v>1.0900000000000001</v>
      </c>
      <c r="D150" s="136">
        <f t="shared" si="28"/>
        <v>1.0900000000000001</v>
      </c>
      <c r="E150" s="136">
        <f t="shared" si="28"/>
        <v>1.0900000000000001</v>
      </c>
      <c r="F150" s="136">
        <f t="shared" si="28"/>
        <v>1.0900000000000001</v>
      </c>
      <c r="G150" s="136">
        <f t="shared" si="28"/>
        <v>1.0900000000000001</v>
      </c>
      <c r="H150" s="136">
        <f t="shared" si="28"/>
        <v>1.0900000000000001</v>
      </c>
      <c r="I150" s="136">
        <f t="shared" si="28"/>
        <v>1.0900000000000001</v>
      </c>
      <c r="J150" s="136">
        <f t="shared" si="28"/>
        <v>1.0900000000000001</v>
      </c>
      <c r="K150" s="136">
        <f t="shared" si="28"/>
        <v>1.0900000000000001</v>
      </c>
      <c r="L150" s="136">
        <f t="shared" si="28"/>
        <v>1.0900000000000001</v>
      </c>
      <c r="M150" s="136">
        <f t="shared" si="28"/>
        <v>1.0900000000000001</v>
      </c>
      <c r="N150" s="136">
        <f t="shared" si="28"/>
        <v>1.0900000000000001</v>
      </c>
      <c r="O150" s="136">
        <f t="shared" si="28"/>
        <v>1.0900000000000001</v>
      </c>
      <c r="P150" s="136">
        <f t="shared" si="28"/>
        <v>1.0900000000000001</v>
      </c>
      <c r="Q150" s="136">
        <f t="shared" si="28"/>
        <v>1.0900000000000001</v>
      </c>
      <c r="R150" s="136">
        <f t="shared" si="25"/>
        <v>1.0900000000000001</v>
      </c>
      <c r="S150" s="136">
        <f t="shared" si="25"/>
        <v>1.0900000000000001</v>
      </c>
      <c r="T150" s="136">
        <f t="shared" si="25"/>
        <v>1.0900000000000001</v>
      </c>
      <c r="U150" s="136">
        <f t="shared" si="25"/>
        <v>1.0900000000000001</v>
      </c>
      <c r="V150" s="136">
        <f t="shared" si="27"/>
        <v>1.0900000000000001</v>
      </c>
      <c r="W150" s="136">
        <f t="shared" si="27"/>
        <v>1.0900000000000001</v>
      </c>
      <c r="X150" s="136">
        <f t="shared" si="27"/>
        <v>1.0900000000000001</v>
      </c>
      <c r="Y150" s="136">
        <f t="shared" si="27"/>
        <v>1.0900000000000001</v>
      </c>
      <c r="Z150" s="136">
        <f t="shared" si="27"/>
        <v>1.0900000000000001</v>
      </c>
      <c r="AA150" s="136">
        <f t="shared" si="27"/>
        <v>1.0900000000000001</v>
      </c>
      <c r="AB150" s="136">
        <f t="shared" si="27"/>
        <v>1.0900000000000001</v>
      </c>
      <c r="AC150" s="136">
        <f t="shared" si="27"/>
        <v>1.0900000000000001</v>
      </c>
      <c r="AD150" s="136">
        <f t="shared" si="27"/>
        <v>1.0900000000000001</v>
      </c>
      <c r="AE150" s="136">
        <f t="shared" si="27"/>
        <v>1.0900000000000001</v>
      </c>
      <c r="AF150" s="136">
        <f t="shared" si="27"/>
        <v>1.0900000000000001</v>
      </c>
      <c r="AG150" s="138">
        <v>2.2000000000000002</v>
      </c>
      <c r="AH150" s="52"/>
      <c r="AI150" s="53"/>
      <c r="AK150" s="54"/>
    </row>
    <row r="151" spans="1:37" x14ac:dyDescent="0.25">
      <c r="A151" s="124" t="s">
        <v>147</v>
      </c>
      <c r="B151" s="135">
        <v>1.58</v>
      </c>
      <c r="C151" s="136">
        <f t="shared" si="28"/>
        <v>1.58</v>
      </c>
      <c r="D151" s="136">
        <f t="shared" si="28"/>
        <v>1.58</v>
      </c>
      <c r="E151" s="136">
        <f t="shared" si="28"/>
        <v>1.58</v>
      </c>
      <c r="F151" s="136">
        <f t="shared" si="28"/>
        <v>1.58</v>
      </c>
      <c r="G151" s="136">
        <f t="shared" si="28"/>
        <v>1.58</v>
      </c>
      <c r="H151" s="136">
        <f t="shared" si="28"/>
        <v>1.58</v>
      </c>
      <c r="I151" s="136">
        <f t="shared" si="28"/>
        <v>1.58</v>
      </c>
      <c r="J151" s="136">
        <f t="shared" si="28"/>
        <v>1.58</v>
      </c>
      <c r="K151" s="136">
        <f t="shared" si="28"/>
        <v>1.58</v>
      </c>
      <c r="L151" s="136">
        <f t="shared" si="28"/>
        <v>1.58</v>
      </c>
      <c r="M151" s="136">
        <f t="shared" si="28"/>
        <v>1.58</v>
      </c>
      <c r="N151" s="136">
        <f t="shared" si="28"/>
        <v>1.58</v>
      </c>
      <c r="O151" s="136">
        <f t="shared" si="28"/>
        <v>1.58</v>
      </c>
      <c r="P151" s="136">
        <f t="shared" si="28"/>
        <v>1.58</v>
      </c>
      <c r="Q151" s="136">
        <f t="shared" si="28"/>
        <v>1.58</v>
      </c>
      <c r="R151" s="136">
        <f t="shared" si="25"/>
        <v>1.58</v>
      </c>
      <c r="S151" s="136">
        <f t="shared" si="25"/>
        <v>1.58</v>
      </c>
      <c r="T151" s="136">
        <f t="shared" si="25"/>
        <v>1.58</v>
      </c>
      <c r="U151" s="136">
        <f t="shared" si="25"/>
        <v>1.58</v>
      </c>
      <c r="V151" s="136">
        <f t="shared" si="27"/>
        <v>1.58</v>
      </c>
      <c r="W151" s="136">
        <f t="shared" si="27"/>
        <v>1.58</v>
      </c>
      <c r="X151" s="136">
        <f t="shared" si="27"/>
        <v>1.58</v>
      </c>
      <c r="Y151" s="136">
        <f t="shared" si="27"/>
        <v>1.58</v>
      </c>
      <c r="Z151" s="136">
        <f t="shared" si="27"/>
        <v>1.58</v>
      </c>
      <c r="AA151" s="136">
        <f t="shared" si="27"/>
        <v>1.58</v>
      </c>
      <c r="AB151" s="136">
        <f t="shared" si="27"/>
        <v>1.58</v>
      </c>
      <c r="AC151" s="136">
        <f t="shared" si="27"/>
        <v>1.58</v>
      </c>
      <c r="AD151" s="136">
        <f t="shared" si="27"/>
        <v>1.58</v>
      </c>
      <c r="AE151" s="136">
        <f t="shared" si="27"/>
        <v>1.58</v>
      </c>
      <c r="AF151" s="136">
        <f t="shared" si="27"/>
        <v>1.58</v>
      </c>
      <c r="AG151" s="138">
        <v>2</v>
      </c>
      <c r="AH151" s="52"/>
      <c r="AI151" s="53"/>
      <c r="AK151" s="54"/>
    </row>
    <row r="152" spans="1:37" x14ac:dyDescent="0.25">
      <c r="A152" s="124" t="s">
        <v>148</v>
      </c>
      <c r="B152" s="135">
        <v>2</v>
      </c>
      <c r="C152" s="136">
        <f t="shared" si="28"/>
        <v>2</v>
      </c>
      <c r="D152" s="136">
        <f t="shared" si="28"/>
        <v>2</v>
      </c>
      <c r="E152" s="136">
        <f t="shared" si="28"/>
        <v>2</v>
      </c>
      <c r="F152" s="136">
        <f t="shared" si="28"/>
        <v>2</v>
      </c>
      <c r="G152" s="136">
        <f t="shared" si="28"/>
        <v>2</v>
      </c>
      <c r="H152" s="136">
        <f t="shared" si="28"/>
        <v>2</v>
      </c>
      <c r="I152" s="136">
        <f t="shared" si="28"/>
        <v>2</v>
      </c>
      <c r="J152" s="136">
        <f t="shared" si="28"/>
        <v>2</v>
      </c>
      <c r="K152" s="136">
        <f t="shared" si="28"/>
        <v>2</v>
      </c>
      <c r="L152" s="136">
        <f t="shared" si="28"/>
        <v>2</v>
      </c>
      <c r="M152" s="136">
        <f t="shared" si="28"/>
        <v>2</v>
      </c>
      <c r="N152" s="136">
        <f t="shared" si="28"/>
        <v>2</v>
      </c>
      <c r="O152" s="136">
        <f t="shared" si="28"/>
        <v>2</v>
      </c>
      <c r="P152" s="136">
        <f t="shared" si="28"/>
        <v>2</v>
      </c>
      <c r="Q152" s="136">
        <f t="shared" si="28"/>
        <v>2</v>
      </c>
      <c r="R152" s="136">
        <f t="shared" si="25"/>
        <v>2</v>
      </c>
      <c r="S152" s="136">
        <f t="shared" si="25"/>
        <v>2</v>
      </c>
      <c r="T152" s="136">
        <f t="shared" si="25"/>
        <v>2</v>
      </c>
      <c r="U152" s="136">
        <f t="shared" si="25"/>
        <v>2</v>
      </c>
      <c r="V152" s="136">
        <f t="shared" si="27"/>
        <v>2</v>
      </c>
      <c r="W152" s="136">
        <f t="shared" si="27"/>
        <v>2</v>
      </c>
      <c r="X152" s="136">
        <f t="shared" si="27"/>
        <v>2</v>
      </c>
      <c r="Y152" s="136">
        <f t="shared" si="27"/>
        <v>2</v>
      </c>
      <c r="Z152" s="136">
        <f t="shared" si="27"/>
        <v>2</v>
      </c>
      <c r="AA152" s="136">
        <f t="shared" si="27"/>
        <v>2</v>
      </c>
      <c r="AB152" s="136">
        <f t="shared" si="27"/>
        <v>2</v>
      </c>
      <c r="AC152" s="136">
        <f t="shared" si="27"/>
        <v>2</v>
      </c>
      <c r="AD152" s="136">
        <f t="shared" si="27"/>
        <v>2</v>
      </c>
      <c r="AE152" s="136">
        <f t="shared" si="27"/>
        <v>2</v>
      </c>
      <c r="AF152" s="136">
        <f t="shared" si="27"/>
        <v>2</v>
      </c>
      <c r="AG152" s="138">
        <v>2</v>
      </c>
      <c r="AH152" s="52"/>
      <c r="AI152" s="53"/>
      <c r="AK152" s="54"/>
    </row>
    <row r="153" spans="1:37" x14ac:dyDescent="0.25">
      <c r="A153" s="124" t="s">
        <v>149</v>
      </c>
      <c r="B153" s="135">
        <v>0.47</v>
      </c>
      <c r="C153" s="136">
        <f t="shared" si="28"/>
        <v>0.47</v>
      </c>
      <c r="D153" s="136">
        <f t="shared" si="28"/>
        <v>0.47</v>
      </c>
      <c r="E153" s="136">
        <f t="shared" si="28"/>
        <v>0.47</v>
      </c>
      <c r="F153" s="136">
        <f t="shared" si="28"/>
        <v>0.47</v>
      </c>
      <c r="G153" s="136">
        <f t="shared" si="28"/>
        <v>0.47</v>
      </c>
      <c r="H153" s="136">
        <f t="shared" si="28"/>
        <v>0.47</v>
      </c>
      <c r="I153" s="136">
        <f t="shared" si="28"/>
        <v>0.47</v>
      </c>
      <c r="J153" s="136">
        <f t="shared" si="28"/>
        <v>0.47</v>
      </c>
      <c r="K153" s="136">
        <f t="shared" si="28"/>
        <v>0.47</v>
      </c>
      <c r="L153" s="136">
        <f t="shared" si="28"/>
        <v>0.47</v>
      </c>
      <c r="M153" s="136">
        <f t="shared" si="28"/>
        <v>0.47</v>
      </c>
      <c r="N153" s="136">
        <f t="shared" si="28"/>
        <v>0.47</v>
      </c>
      <c r="O153" s="136">
        <f t="shared" si="28"/>
        <v>0.47</v>
      </c>
      <c r="P153" s="136">
        <f t="shared" si="28"/>
        <v>0.47</v>
      </c>
      <c r="Q153" s="136">
        <f t="shared" si="28"/>
        <v>0.47</v>
      </c>
      <c r="R153" s="136">
        <f t="shared" si="25"/>
        <v>0.47</v>
      </c>
      <c r="S153" s="136">
        <f t="shared" si="25"/>
        <v>0.47</v>
      </c>
      <c r="T153" s="136">
        <f t="shared" si="25"/>
        <v>0.47</v>
      </c>
      <c r="U153" s="136">
        <f t="shared" si="25"/>
        <v>0.47</v>
      </c>
      <c r="V153" s="136">
        <f t="shared" si="27"/>
        <v>0.47</v>
      </c>
      <c r="W153" s="136">
        <f t="shared" si="27"/>
        <v>0.47</v>
      </c>
      <c r="X153" s="136">
        <f t="shared" si="27"/>
        <v>0.47</v>
      </c>
      <c r="Y153" s="136">
        <f t="shared" si="27"/>
        <v>0.47</v>
      </c>
      <c r="Z153" s="136">
        <f t="shared" si="27"/>
        <v>0.47</v>
      </c>
      <c r="AA153" s="136">
        <f t="shared" si="27"/>
        <v>0.47</v>
      </c>
      <c r="AB153" s="136">
        <f t="shared" si="27"/>
        <v>0.47</v>
      </c>
      <c r="AC153" s="136">
        <f t="shared" si="27"/>
        <v>0.47</v>
      </c>
      <c r="AD153" s="136">
        <f t="shared" si="27"/>
        <v>0.47</v>
      </c>
      <c r="AE153" s="136">
        <f t="shared" si="27"/>
        <v>0.47</v>
      </c>
      <c r="AF153" s="136">
        <f t="shared" si="27"/>
        <v>0.47</v>
      </c>
      <c r="AG153" s="138">
        <v>2</v>
      </c>
      <c r="AH153" s="52"/>
      <c r="AI153" s="53"/>
      <c r="AK153" s="54"/>
    </row>
    <row r="154" spans="1:37" x14ac:dyDescent="0.25">
      <c r="A154" s="124" t="s">
        <v>150</v>
      </c>
      <c r="B154" s="135">
        <v>0</v>
      </c>
      <c r="C154" s="136">
        <f t="shared" si="28"/>
        <v>0</v>
      </c>
      <c r="D154" s="136">
        <f t="shared" si="28"/>
        <v>0</v>
      </c>
      <c r="E154" s="136">
        <f t="shared" si="28"/>
        <v>0</v>
      </c>
      <c r="F154" s="136">
        <f t="shared" si="28"/>
        <v>0</v>
      </c>
      <c r="G154" s="136">
        <f t="shared" si="28"/>
        <v>0</v>
      </c>
      <c r="H154" s="136">
        <f t="shared" si="28"/>
        <v>0</v>
      </c>
      <c r="I154" s="136">
        <f t="shared" si="28"/>
        <v>0</v>
      </c>
      <c r="J154" s="136">
        <f t="shared" si="28"/>
        <v>0</v>
      </c>
      <c r="K154" s="136">
        <f t="shared" si="28"/>
        <v>0</v>
      </c>
      <c r="L154" s="136">
        <f t="shared" si="28"/>
        <v>0</v>
      </c>
      <c r="M154" s="136">
        <f t="shared" si="28"/>
        <v>0</v>
      </c>
      <c r="N154" s="136">
        <f t="shared" si="28"/>
        <v>0</v>
      </c>
      <c r="O154" s="136">
        <f t="shared" si="28"/>
        <v>0</v>
      </c>
      <c r="P154" s="136">
        <f t="shared" si="28"/>
        <v>0</v>
      </c>
      <c r="Q154" s="136">
        <f t="shared" si="28"/>
        <v>0</v>
      </c>
      <c r="R154" s="136">
        <f t="shared" si="25"/>
        <v>0</v>
      </c>
      <c r="S154" s="136">
        <f t="shared" si="25"/>
        <v>0</v>
      </c>
      <c r="T154" s="136">
        <f t="shared" si="25"/>
        <v>0</v>
      </c>
      <c r="U154" s="136">
        <f t="shared" si="25"/>
        <v>0</v>
      </c>
      <c r="V154" s="136">
        <f t="shared" si="27"/>
        <v>0</v>
      </c>
      <c r="W154" s="136">
        <f t="shared" si="27"/>
        <v>0</v>
      </c>
      <c r="X154" s="136">
        <f t="shared" si="27"/>
        <v>0</v>
      </c>
      <c r="Y154" s="136">
        <f t="shared" si="27"/>
        <v>0</v>
      </c>
      <c r="Z154" s="136">
        <f t="shared" si="27"/>
        <v>0</v>
      </c>
      <c r="AA154" s="136">
        <f t="shared" si="27"/>
        <v>0</v>
      </c>
      <c r="AB154" s="136">
        <f t="shared" si="27"/>
        <v>0</v>
      </c>
      <c r="AC154" s="136">
        <f t="shared" si="27"/>
        <v>0</v>
      </c>
      <c r="AD154" s="136">
        <f t="shared" si="27"/>
        <v>0</v>
      </c>
      <c r="AE154" s="136">
        <f t="shared" si="27"/>
        <v>0</v>
      </c>
      <c r="AF154" s="136">
        <f t="shared" si="27"/>
        <v>0</v>
      </c>
      <c r="AG154" s="138">
        <v>1.8</v>
      </c>
      <c r="AH154" s="52"/>
      <c r="AI154" s="53"/>
      <c r="AK154" s="54"/>
    </row>
    <row r="155" spans="1:37" x14ac:dyDescent="0.25">
      <c r="A155" s="124" t="s">
        <v>151</v>
      </c>
      <c r="B155" s="135">
        <v>0</v>
      </c>
      <c r="C155" s="136">
        <f t="shared" si="28"/>
        <v>0</v>
      </c>
      <c r="D155" s="136">
        <f t="shared" si="28"/>
        <v>0</v>
      </c>
      <c r="E155" s="136">
        <f t="shared" si="28"/>
        <v>0</v>
      </c>
      <c r="F155" s="136">
        <f t="shared" si="28"/>
        <v>0</v>
      </c>
      <c r="G155" s="136">
        <f t="shared" si="28"/>
        <v>0</v>
      </c>
      <c r="H155" s="136">
        <f t="shared" si="28"/>
        <v>0</v>
      </c>
      <c r="I155" s="136">
        <f t="shared" si="28"/>
        <v>0</v>
      </c>
      <c r="J155" s="136">
        <f t="shared" si="28"/>
        <v>0</v>
      </c>
      <c r="K155" s="136">
        <f t="shared" si="28"/>
        <v>0</v>
      </c>
      <c r="L155" s="136">
        <f t="shared" si="28"/>
        <v>0</v>
      </c>
      <c r="M155" s="136">
        <f t="shared" si="28"/>
        <v>0</v>
      </c>
      <c r="N155" s="136">
        <f t="shared" si="28"/>
        <v>0</v>
      </c>
      <c r="O155" s="136">
        <f t="shared" si="28"/>
        <v>0</v>
      </c>
      <c r="P155" s="136">
        <f t="shared" si="28"/>
        <v>0</v>
      </c>
      <c r="Q155" s="136">
        <f t="shared" si="28"/>
        <v>0</v>
      </c>
      <c r="R155" s="136">
        <f t="shared" si="25"/>
        <v>0</v>
      </c>
      <c r="S155" s="136">
        <f t="shared" si="25"/>
        <v>0</v>
      </c>
      <c r="T155" s="136">
        <f t="shared" si="25"/>
        <v>0</v>
      </c>
      <c r="U155" s="136">
        <f t="shared" si="25"/>
        <v>0</v>
      </c>
      <c r="V155" s="136">
        <f t="shared" si="27"/>
        <v>0</v>
      </c>
      <c r="W155" s="136">
        <f t="shared" si="27"/>
        <v>0</v>
      </c>
      <c r="X155" s="136">
        <f t="shared" si="27"/>
        <v>0</v>
      </c>
      <c r="Y155" s="136">
        <f t="shared" si="27"/>
        <v>0</v>
      </c>
      <c r="Z155" s="136">
        <f t="shared" si="27"/>
        <v>0</v>
      </c>
      <c r="AA155" s="136">
        <f t="shared" si="27"/>
        <v>0</v>
      </c>
      <c r="AB155" s="136">
        <f t="shared" si="27"/>
        <v>0</v>
      </c>
      <c r="AC155" s="136">
        <f t="shared" si="27"/>
        <v>0</v>
      </c>
      <c r="AD155" s="136">
        <f t="shared" si="27"/>
        <v>0</v>
      </c>
      <c r="AE155" s="136">
        <f t="shared" si="27"/>
        <v>0</v>
      </c>
      <c r="AF155" s="136">
        <f t="shared" si="27"/>
        <v>0</v>
      </c>
      <c r="AG155" s="138">
        <v>1.8</v>
      </c>
      <c r="AH155" s="52"/>
      <c r="AI155" s="53"/>
      <c r="AK155" s="54"/>
    </row>
    <row r="156" spans="1:37" x14ac:dyDescent="0.25">
      <c r="A156" s="124" t="s">
        <v>152</v>
      </c>
      <c r="B156" s="135">
        <v>0.8</v>
      </c>
      <c r="C156" s="136">
        <f t="shared" si="28"/>
        <v>0.8</v>
      </c>
      <c r="D156" s="136">
        <f t="shared" si="28"/>
        <v>0.8</v>
      </c>
      <c r="E156" s="136">
        <f t="shared" si="28"/>
        <v>0.8</v>
      </c>
      <c r="F156" s="136">
        <f t="shared" si="28"/>
        <v>0.8</v>
      </c>
      <c r="G156" s="136">
        <f t="shared" si="28"/>
        <v>0.8</v>
      </c>
      <c r="H156" s="136">
        <f t="shared" si="28"/>
        <v>0.8</v>
      </c>
      <c r="I156" s="136">
        <f t="shared" si="28"/>
        <v>0.8</v>
      </c>
      <c r="J156" s="136">
        <f t="shared" si="28"/>
        <v>0.8</v>
      </c>
      <c r="K156" s="136">
        <f t="shared" si="28"/>
        <v>0.8</v>
      </c>
      <c r="L156" s="136">
        <f t="shared" si="28"/>
        <v>0.8</v>
      </c>
      <c r="M156" s="136">
        <f t="shared" si="28"/>
        <v>0.8</v>
      </c>
      <c r="N156" s="136">
        <f t="shared" si="28"/>
        <v>0.8</v>
      </c>
      <c r="O156" s="136">
        <f t="shared" si="28"/>
        <v>0.8</v>
      </c>
      <c r="P156" s="136">
        <f t="shared" si="28"/>
        <v>0.8</v>
      </c>
      <c r="Q156" s="136">
        <f t="shared" si="28"/>
        <v>0.8</v>
      </c>
      <c r="R156" s="136">
        <f t="shared" si="25"/>
        <v>0.8</v>
      </c>
      <c r="S156" s="136">
        <f t="shared" si="25"/>
        <v>0.8</v>
      </c>
      <c r="T156" s="136">
        <f t="shared" si="25"/>
        <v>0.8</v>
      </c>
      <c r="U156" s="136">
        <f t="shared" si="25"/>
        <v>0.8</v>
      </c>
      <c r="V156" s="136">
        <f t="shared" si="27"/>
        <v>0.8</v>
      </c>
      <c r="W156" s="136">
        <f t="shared" si="27"/>
        <v>0.8</v>
      </c>
      <c r="X156" s="136">
        <f t="shared" ref="X156:AF180" si="29">W156</f>
        <v>0.8</v>
      </c>
      <c r="Y156" s="136">
        <f t="shared" si="29"/>
        <v>0.8</v>
      </c>
      <c r="Z156" s="136">
        <f t="shared" si="29"/>
        <v>0.8</v>
      </c>
      <c r="AA156" s="136">
        <f t="shared" si="29"/>
        <v>0.8</v>
      </c>
      <c r="AB156" s="136">
        <f t="shared" si="29"/>
        <v>0.8</v>
      </c>
      <c r="AC156" s="136">
        <f t="shared" si="29"/>
        <v>0.8</v>
      </c>
      <c r="AD156" s="136">
        <f t="shared" si="29"/>
        <v>0.8</v>
      </c>
      <c r="AE156" s="136">
        <f t="shared" si="29"/>
        <v>0.8</v>
      </c>
      <c r="AF156" s="136">
        <f t="shared" si="29"/>
        <v>0.8</v>
      </c>
      <c r="AG156" s="138">
        <v>1.65</v>
      </c>
      <c r="AH156" s="52"/>
      <c r="AI156" s="53"/>
      <c r="AK156" s="54"/>
    </row>
    <row r="157" spans="1:37" x14ac:dyDescent="0.25">
      <c r="A157" s="124" t="s">
        <v>153</v>
      </c>
      <c r="B157" s="135">
        <v>1.5</v>
      </c>
      <c r="C157" s="136">
        <f t="shared" si="28"/>
        <v>1.5</v>
      </c>
      <c r="D157" s="136">
        <f t="shared" si="28"/>
        <v>1.5</v>
      </c>
      <c r="E157" s="136">
        <f t="shared" si="28"/>
        <v>1.5</v>
      </c>
      <c r="F157" s="136">
        <f t="shared" si="28"/>
        <v>1.5</v>
      </c>
      <c r="G157" s="136">
        <f t="shared" si="28"/>
        <v>1.5</v>
      </c>
      <c r="H157" s="136">
        <f t="shared" si="28"/>
        <v>1.5</v>
      </c>
      <c r="I157" s="136">
        <f t="shared" si="28"/>
        <v>1.5</v>
      </c>
      <c r="J157" s="136">
        <f t="shared" si="28"/>
        <v>1.5</v>
      </c>
      <c r="K157" s="136">
        <f t="shared" si="28"/>
        <v>1.5</v>
      </c>
      <c r="L157" s="136">
        <f t="shared" si="28"/>
        <v>1.5</v>
      </c>
      <c r="M157" s="136">
        <f t="shared" si="28"/>
        <v>1.5</v>
      </c>
      <c r="N157" s="136">
        <f t="shared" si="28"/>
        <v>1.5</v>
      </c>
      <c r="O157" s="136">
        <f t="shared" si="28"/>
        <v>1.5</v>
      </c>
      <c r="P157" s="136">
        <f t="shared" si="28"/>
        <v>1.5</v>
      </c>
      <c r="Q157" s="136">
        <f t="shared" si="28"/>
        <v>1.5</v>
      </c>
      <c r="R157" s="136">
        <f t="shared" si="25"/>
        <v>1.5</v>
      </c>
      <c r="S157" s="136">
        <f t="shared" si="25"/>
        <v>1.5</v>
      </c>
      <c r="T157" s="136">
        <f t="shared" si="25"/>
        <v>1.5</v>
      </c>
      <c r="U157" s="136">
        <f t="shared" si="25"/>
        <v>1.5</v>
      </c>
      <c r="V157" s="136">
        <f t="shared" si="25"/>
        <v>1.5</v>
      </c>
      <c r="W157" s="136">
        <f t="shared" si="25"/>
        <v>1.5</v>
      </c>
      <c r="X157" s="136">
        <f t="shared" si="29"/>
        <v>1.5</v>
      </c>
      <c r="Y157" s="136">
        <f t="shared" si="29"/>
        <v>1.5</v>
      </c>
      <c r="Z157" s="136">
        <f t="shared" si="29"/>
        <v>1.5</v>
      </c>
      <c r="AA157" s="136">
        <f t="shared" si="29"/>
        <v>1.5</v>
      </c>
      <c r="AB157" s="136">
        <f t="shared" si="29"/>
        <v>1.5</v>
      </c>
      <c r="AC157" s="136">
        <f t="shared" si="29"/>
        <v>1.5</v>
      </c>
      <c r="AD157" s="136">
        <f t="shared" si="29"/>
        <v>1.5</v>
      </c>
      <c r="AE157" s="136">
        <f t="shared" si="29"/>
        <v>1.5</v>
      </c>
      <c r="AF157" s="136">
        <f t="shared" si="29"/>
        <v>1.5</v>
      </c>
      <c r="AG157" s="138">
        <v>1.5</v>
      </c>
      <c r="AH157" s="52"/>
      <c r="AI157" s="53"/>
      <c r="AK157" s="54"/>
    </row>
    <row r="158" spans="1:37" x14ac:dyDescent="0.25">
      <c r="A158" s="124" t="s">
        <v>154</v>
      </c>
      <c r="B158" s="135">
        <v>1</v>
      </c>
      <c r="C158" s="136">
        <f t="shared" si="28"/>
        <v>1</v>
      </c>
      <c r="D158" s="136">
        <f t="shared" si="28"/>
        <v>1</v>
      </c>
      <c r="E158" s="136">
        <f t="shared" si="28"/>
        <v>1</v>
      </c>
      <c r="F158" s="136">
        <f t="shared" si="28"/>
        <v>1</v>
      </c>
      <c r="G158" s="136">
        <f t="shared" si="28"/>
        <v>1</v>
      </c>
      <c r="H158" s="136">
        <f t="shared" si="28"/>
        <v>1</v>
      </c>
      <c r="I158" s="136">
        <f t="shared" si="28"/>
        <v>1</v>
      </c>
      <c r="J158" s="136">
        <f t="shared" si="28"/>
        <v>1</v>
      </c>
      <c r="K158" s="136">
        <f t="shared" si="28"/>
        <v>1</v>
      </c>
      <c r="L158" s="136">
        <f t="shared" si="28"/>
        <v>1</v>
      </c>
      <c r="M158" s="136">
        <f t="shared" si="28"/>
        <v>1</v>
      </c>
      <c r="N158" s="136">
        <f t="shared" si="28"/>
        <v>1</v>
      </c>
      <c r="O158" s="136">
        <f t="shared" si="28"/>
        <v>1</v>
      </c>
      <c r="P158" s="136">
        <f t="shared" si="28"/>
        <v>1</v>
      </c>
      <c r="Q158" s="136">
        <f t="shared" si="28"/>
        <v>1</v>
      </c>
      <c r="R158" s="136">
        <f t="shared" si="25"/>
        <v>1</v>
      </c>
      <c r="S158" s="136">
        <f t="shared" si="25"/>
        <v>1</v>
      </c>
      <c r="T158" s="136">
        <f t="shared" si="25"/>
        <v>1</v>
      </c>
      <c r="U158" s="136">
        <f t="shared" si="25"/>
        <v>1</v>
      </c>
      <c r="V158" s="136">
        <f t="shared" si="25"/>
        <v>1</v>
      </c>
      <c r="W158" s="136">
        <f t="shared" si="25"/>
        <v>1</v>
      </c>
      <c r="X158" s="136">
        <f t="shared" si="29"/>
        <v>1</v>
      </c>
      <c r="Y158" s="136">
        <f t="shared" si="29"/>
        <v>1</v>
      </c>
      <c r="Z158" s="136">
        <f t="shared" si="29"/>
        <v>1</v>
      </c>
      <c r="AA158" s="136">
        <f t="shared" si="29"/>
        <v>1</v>
      </c>
      <c r="AB158" s="136">
        <f t="shared" si="29"/>
        <v>1</v>
      </c>
      <c r="AC158" s="136">
        <f t="shared" si="29"/>
        <v>1</v>
      </c>
      <c r="AD158" s="136">
        <f t="shared" si="29"/>
        <v>1</v>
      </c>
      <c r="AE158" s="136">
        <f t="shared" si="29"/>
        <v>1</v>
      </c>
      <c r="AF158" s="136">
        <f t="shared" si="29"/>
        <v>1</v>
      </c>
      <c r="AG158" s="138">
        <v>0.998</v>
      </c>
      <c r="AH158" s="52"/>
      <c r="AI158" s="53"/>
      <c r="AK158" s="54"/>
    </row>
    <row r="159" spans="1:37" x14ac:dyDescent="0.25">
      <c r="A159" s="124" t="s">
        <v>155</v>
      </c>
      <c r="B159" s="135">
        <v>1</v>
      </c>
      <c r="C159" s="136">
        <f t="shared" si="28"/>
        <v>1</v>
      </c>
      <c r="D159" s="136">
        <f t="shared" si="28"/>
        <v>1</v>
      </c>
      <c r="E159" s="136">
        <f t="shared" si="28"/>
        <v>1</v>
      </c>
      <c r="F159" s="136">
        <f t="shared" si="28"/>
        <v>1</v>
      </c>
      <c r="G159" s="136">
        <f t="shared" si="28"/>
        <v>1</v>
      </c>
      <c r="H159" s="136">
        <f t="shared" si="28"/>
        <v>1</v>
      </c>
      <c r="I159" s="136">
        <f t="shared" si="28"/>
        <v>1</v>
      </c>
      <c r="J159" s="136">
        <f t="shared" si="28"/>
        <v>1</v>
      </c>
      <c r="K159" s="136">
        <f t="shared" si="28"/>
        <v>1</v>
      </c>
      <c r="L159" s="136">
        <f t="shared" si="28"/>
        <v>1</v>
      </c>
      <c r="M159" s="136">
        <f t="shared" si="28"/>
        <v>1</v>
      </c>
      <c r="N159" s="136">
        <f t="shared" si="28"/>
        <v>1</v>
      </c>
      <c r="O159" s="136">
        <f t="shared" si="28"/>
        <v>1</v>
      </c>
      <c r="P159" s="136">
        <f t="shared" si="28"/>
        <v>1</v>
      </c>
      <c r="Q159" s="136">
        <f t="shared" si="28"/>
        <v>1</v>
      </c>
      <c r="R159" s="136">
        <f t="shared" si="25"/>
        <v>1</v>
      </c>
      <c r="S159" s="136">
        <f t="shared" si="25"/>
        <v>1</v>
      </c>
      <c r="T159" s="136">
        <f t="shared" si="25"/>
        <v>1</v>
      </c>
      <c r="U159" s="136">
        <f t="shared" si="25"/>
        <v>1</v>
      </c>
      <c r="V159" s="136">
        <f t="shared" si="25"/>
        <v>1</v>
      </c>
      <c r="W159" s="136">
        <f t="shared" si="25"/>
        <v>1</v>
      </c>
      <c r="X159" s="136">
        <f t="shared" si="29"/>
        <v>1</v>
      </c>
      <c r="Y159" s="136">
        <f t="shared" si="29"/>
        <v>1</v>
      </c>
      <c r="Z159" s="136">
        <f t="shared" si="29"/>
        <v>1</v>
      </c>
      <c r="AA159" s="136">
        <f t="shared" si="29"/>
        <v>1</v>
      </c>
      <c r="AB159" s="136">
        <f t="shared" si="29"/>
        <v>1</v>
      </c>
      <c r="AC159" s="136">
        <f t="shared" si="29"/>
        <v>1</v>
      </c>
      <c r="AD159" s="136">
        <f t="shared" si="29"/>
        <v>1</v>
      </c>
      <c r="AE159" s="136">
        <f t="shared" si="29"/>
        <v>1</v>
      </c>
      <c r="AF159" s="136">
        <f t="shared" si="29"/>
        <v>1</v>
      </c>
      <c r="AG159" s="138">
        <v>0.997</v>
      </c>
      <c r="AH159" s="52"/>
      <c r="AI159" s="53"/>
      <c r="AK159" s="54"/>
    </row>
    <row r="160" spans="1:37" x14ac:dyDescent="0.25">
      <c r="A160" s="124" t="s">
        <v>156</v>
      </c>
      <c r="B160" s="135">
        <v>0.42</v>
      </c>
      <c r="C160" s="136">
        <f t="shared" si="28"/>
        <v>0.42</v>
      </c>
      <c r="D160" s="136">
        <f t="shared" si="28"/>
        <v>0.42</v>
      </c>
      <c r="E160" s="136">
        <f t="shared" si="28"/>
        <v>0.42</v>
      </c>
      <c r="F160" s="136">
        <f t="shared" si="28"/>
        <v>0.42</v>
      </c>
      <c r="G160" s="136">
        <f t="shared" si="28"/>
        <v>0.42</v>
      </c>
      <c r="H160" s="136">
        <f t="shared" si="28"/>
        <v>0.42</v>
      </c>
      <c r="I160" s="136">
        <f t="shared" si="28"/>
        <v>0.42</v>
      </c>
      <c r="J160" s="136">
        <f t="shared" si="28"/>
        <v>0.42</v>
      </c>
      <c r="K160" s="136">
        <f t="shared" si="28"/>
        <v>0.42</v>
      </c>
      <c r="L160" s="136">
        <f t="shared" si="28"/>
        <v>0.42</v>
      </c>
      <c r="M160" s="136">
        <f t="shared" si="28"/>
        <v>0.42</v>
      </c>
      <c r="N160" s="136">
        <f t="shared" si="28"/>
        <v>0.42</v>
      </c>
      <c r="O160" s="136">
        <f t="shared" si="28"/>
        <v>0.42</v>
      </c>
      <c r="P160" s="136">
        <f t="shared" si="28"/>
        <v>0.42</v>
      </c>
      <c r="Q160" s="136">
        <f t="shared" si="28"/>
        <v>0.42</v>
      </c>
      <c r="R160" s="136">
        <f t="shared" si="25"/>
        <v>0.42</v>
      </c>
      <c r="S160" s="136">
        <f t="shared" si="25"/>
        <v>0.42</v>
      </c>
      <c r="T160" s="136">
        <f t="shared" si="25"/>
        <v>0.42</v>
      </c>
      <c r="U160" s="136">
        <f t="shared" si="25"/>
        <v>0.42</v>
      </c>
      <c r="V160" s="136">
        <f t="shared" si="25"/>
        <v>0.42</v>
      </c>
      <c r="W160" s="136">
        <f t="shared" si="25"/>
        <v>0.42</v>
      </c>
      <c r="X160" s="136">
        <f t="shared" si="29"/>
        <v>0.42</v>
      </c>
      <c r="Y160" s="136">
        <f t="shared" si="29"/>
        <v>0.42</v>
      </c>
      <c r="Z160" s="136">
        <f t="shared" si="29"/>
        <v>0.42</v>
      </c>
      <c r="AA160" s="136">
        <f t="shared" si="29"/>
        <v>0.42</v>
      </c>
      <c r="AB160" s="136">
        <f t="shared" si="29"/>
        <v>0.42</v>
      </c>
      <c r="AC160" s="136">
        <f t="shared" si="29"/>
        <v>0.42</v>
      </c>
      <c r="AD160" s="136">
        <f t="shared" si="29"/>
        <v>0.42</v>
      </c>
      <c r="AE160" s="136">
        <f t="shared" si="29"/>
        <v>0.42</v>
      </c>
      <c r="AF160" s="136">
        <f t="shared" si="29"/>
        <v>0.42</v>
      </c>
      <c r="AG160" s="138">
        <v>0.996</v>
      </c>
      <c r="AH160" s="52"/>
      <c r="AI160" s="53"/>
      <c r="AK160" s="54"/>
    </row>
    <row r="161" spans="1:37" x14ac:dyDescent="0.25">
      <c r="A161" s="124" t="s">
        <v>157</v>
      </c>
      <c r="B161" s="135">
        <v>0.46</v>
      </c>
      <c r="C161" s="136">
        <f t="shared" si="28"/>
        <v>0.46</v>
      </c>
      <c r="D161" s="136">
        <f t="shared" si="28"/>
        <v>0.46</v>
      </c>
      <c r="E161" s="136">
        <f t="shared" si="28"/>
        <v>0.46</v>
      </c>
      <c r="F161" s="136">
        <f t="shared" si="28"/>
        <v>0.46</v>
      </c>
      <c r="G161" s="136">
        <f t="shared" si="28"/>
        <v>0.46</v>
      </c>
      <c r="H161" s="136">
        <f t="shared" si="28"/>
        <v>0.46</v>
      </c>
      <c r="I161" s="136">
        <f t="shared" si="28"/>
        <v>0.46</v>
      </c>
      <c r="J161" s="136">
        <f t="shared" si="28"/>
        <v>0.46</v>
      </c>
      <c r="K161" s="136">
        <f t="shared" si="28"/>
        <v>0.46</v>
      </c>
      <c r="L161" s="136">
        <f t="shared" si="28"/>
        <v>0.46</v>
      </c>
      <c r="M161" s="136">
        <f t="shared" si="28"/>
        <v>0.46</v>
      </c>
      <c r="N161" s="136">
        <f t="shared" si="28"/>
        <v>0.46</v>
      </c>
      <c r="O161" s="136">
        <f t="shared" si="28"/>
        <v>0.46</v>
      </c>
      <c r="P161" s="136">
        <f t="shared" si="28"/>
        <v>0.46</v>
      </c>
      <c r="Q161" s="136">
        <f t="shared" si="28"/>
        <v>0.46</v>
      </c>
      <c r="R161" s="136">
        <f t="shared" si="25"/>
        <v>0.46</v>
      </c>
      <c r="S161" s="136">
        <f t="shared" si="25"/>
        <v>0.46</v>
      </c>
      <c r="T161" s="136">
        <f t="shared" si="25"/>
        <v>0.46</v>
      </c>
      <c r="U161" s="136">
        <f t="shared" si="25"/>
        <v>0.46</v>
      </c>
      <c r="V161" s="136">
        <f t="shared" si="25"/>
        <v>0.46</v>
      </c>
      <c r="W161" s="136">
        <f t="shared" si="25"/>
        <v>0.46</v>
      </c>
      <c r="X161" s="136">
        <f t="shared" si="29"/>
        <v>0.46</v>
      </c>
      <c r="Y161" s="136">
        <f t="shared" si="29"/>
        <v>0.46</v>
      </c>
      <c r="Z161" s="136">
        <f t="shared" si="29"/>
        <v>0.46</v>
      </c>
      <c r="AA161" s="136">
        <f t="shared" si="29"/>
        <v>0.46</v>
      </c>
      <c r="AB161" s="136">
        <f t="shared" si="29"/>
        <v>0.46</v>
      </c>
      <c r="AC161" s="136">
        <f t="shared" si="29"/>
        <v>0.46</v>
      </c>
      <c r="AD161" s="136">
        <f t="shared" si="29"/>
        <v>0.46</v>
      </c>
      <c r="AE161" s="136">
        <f t="shared" si="29"/>
        <v>0.46</v>
      </c>
      <c r="AF161" s="136">
        <f t="shared" si="29"/>
        <v>0.46</v>
      </c>
      <c r="AG161" s="138">
        <v>0.996</v>
      </c>
      <c r="AH161" s="52"/>
      <c r="AI161" s="53"/>
      <c r="AK161" s="54"/>
    </row>
    <row r="162" spans="1:37" x14ac:dyDescent="0.25">
      <c r="A162" s="124" t="s">
        <v>158</v>
      </c>
      <c r="B162" s="135">
        <v>0.85</v>
      </c>
      <c r="C162" s="136">
        <f t="shared" si="28"/>
        <v>0.85</v>
      </c>
      <c r="D162" s="136">
        <f t="shared" si="28"/>
        <v>0.85</v>
      </c>
      <c r="E162" s="136">
        <f t="shared" si="28"/>
        <v>0.85</v>
      </c>
      <c r="F162" s="136">
        <f t="shared" si="28"/>
        <v>0.85</v>
      </c>
      <c r="G162" s="136">
        <f t="shared" si="28"/>
        <v>0.85</v>
      </c>
      <c r="H162" s="136">
        <f t="shared" si="28"/>
        <v>0.85</v>
      </c>
      <c r="I162" s="136">
        <f t="shared" si="28"/>
        <v>0.85</v>
      </c>
      <c r="J162" s="136">
        <f t="shared" si="28"/>
        <v>0.85</v>
      </c>
      <c r="K162" s="136">
        <f t="shared" si="28"/>
        <v>0.85</v>
      </c>
      <c r="L162" s="136">
        <f t="shared" si="28"/>
        <v>0.85</v>
      </c>
      <c r="M162" s="136">
        <f t="shared" si="28"/>
        <v>0.85</v>
      </c>
      <c r="N162" s="136">
        <f t="shared" si="28"/>
        <v>0.85</v>
      </c>
      <c r="O162" s="136">
        <f t="shared" si="28"/>
        <v>0.85</v>
      </c>
      <c r="P162" s="136">
        <f t="shared" si="28"/>
        <v>0.85</v>
      </c>
      <c r="Q162" s="136">
        <f t="shared" si="28"/>
        <v>0.85</v>
      </c>
      <c r="R162" s="136">
        <f t="shared" si="25"/>
        <v>0.85</v>
      </c>
      <c r="S162" s="136">
        <f t="shared" si="25"/>
        <v>0.85</v>
      </c>
      <c r="T162" s="136">
        <f t="shared" si="25"/>
        <v>0.85</v>
      </c>
      <c r="U162" s="136">
        <f t="shared" si="25"/>
        <v>0.85</v>
      </c>
      <c r="V162" s="136">
        <f t="shared" si="25"/>
        <v>0.85</v>
      </c>
      <c r="W162" s="136">
        <f t="shared" si="25"/>
        <v>0.85</v>
      </c>
      <c r="X162" s="136">
        <f t="shared" si="29"/>
        <v>0.85</v>
      </c>
      <c r="Y162" s="136">
        <f t="shared" si="29"/>
        <v>0.85</v>
      </c>
      <c r="Z162" s="136">
        <f t="shared" si="29"/>
        <v>0.85</v>
      </c>
      <c r="AA162" s="136">
        <f t="shared" si="29"/>
        <v>0.85</v>
      </c>
      <c r="AB162" s="136">
        <f t="shared" si="29"/>
        <v>0.85</v>
      </c>
      <c r="AC162" s="136">
        <f t="shared" si="29"/>
        <v>0.85</v>
      </c>
      <c r="AD162" s="136">
        <f t="shared" si="29"/>
        <v>0.85</v>
      </c>
      <c r="AE162" s="136">
        <f t="shared" si="29"/>
        <v>0.85</v>
      </c>
      <c r="AF162" s="136">
        <f t="shared" si="29"/>
        <v>0.85</v>
      </c>
      <c r="AG162" s="138">
        <v>0.996</v>
      </c>
      <c r="AH162" s="52"/>
      <c r="AI162" s="53"/>
      <c r="AK162" s="54"/>
    </row>
    <row r="163" spans="1:37" x14ac:dyDescent="0.25">
      <c r="A163" s="124" t="s">
        <v>159</v>
      </c>
      <c r="B163" s="135">
        <v>0.9</v>
      </c>
      <c r="C163" s="136">
        <f t="shared" si="28"/>
        <v>0.9</v>
      </c>
      <c r="D163" s="136">
        <f t="shared" si="28"/>
        <v>0.9</v>
      </c>
      <c r="E163" s="136">
        <f t="shared" si="28"/>
        <v>0.9</v>
      </c>
      <c r="F163" s="136">
        <f t="shared" si="28"/>
        <v>0.9</v>
      </c>
      <c r="G163" s="136">
        <f t="shared" si="28"/>
        <v>0.9</v>
      </c>
      <c r="H163" s="136">
        <f t="shared" si="28"/>
        <v>0.9</v>
      </c>
      <c r="I163" s="136">
        <f t="shared" si="28"/>
        <v>0.9</v>
      </c>
      <c r="J163" s="136">
        <f t="shared" si="28"/>
        <v>0.9</v>
      </c>
      <c r="K163" s="136">
        <f t="shared" si="28"/>
        <v>0.9</v>
      </c>
      <c r="L163" s="136">
        <f t="shared" si="28"/>
        <v>0.9</v>
      </c>
      <c r="M163" s="136">
        <f t="shared" si="28"/>
        <v>0.9</v>
      </c>
      <c r="N163" s="136">
        <f t="shared" si="28"/>
        <v>0.9</v>
      </c>
      <c r="O163" s="136">
        <f t="shared" si="28"/>
        <v>0.9</v>
      </c>
      <c r="P163" s="136">
        <f t="shared" si="28"/>
        <v>0.9</v>
      </c>
      <c r="Q163" s="136">
        <f t="shared" si="28"/>
        <v>0.9</v>
      </c>
      <c r="R163" s="136">
        <f t="shared" si="25"/>
        <v>0.9</v>
      </c>
      <c r="S163" s="136">
        <f t="shared" si="25"/>
        <v>0.9</v>
      </c>
      <c r="T163" s="136">
        <f t="shared" si="25"/>
        <v>0.9</v>
      </c>
      <c r="U163" s="136">
        <f t="shared" si="25"/>
        <v>0.9</v>
      </c>
      <c r="V163" s="136">
        <f t="shared" si="25"/>
        <v>0.9</v>
      </c>
      <c r="W163" s="136">
        <f t="shared" si="25"/>
        <v>0.9</v>
      </c>
      <c r="X163" s="136">
        <f t="shared" si="29"/>
        <v>0.9</v>
      </c>
      <c r="Y163" s="136">
        <f t="shared" si="29"/>
        <v>0.9</v>
      </c>
      <c r="Z163" s="136">
        <f t="shared" si="29"/>
        <v>0.9</v>
      </c>
      <c r="AA163" s="136">
        <f t="shared" si="29"/>
        <v>0.9</v>
      </c>
      <c r="AB163" s="136">
        <f t="shared" si="29"/>
        <v>0.9</v>
      </c>
      <c r="AC163" s="136">
        <f t="shared" si="29"/>
        <v>0.9</v>
      </c>
      <c r="AD163" s="136">
        <f t="shared" si="29"/>
        <v>0.9</v>
      </c>
      <c r="AE163" s="136">
        <f t="shared" si="29"/>
        <v>0.9</v>
      </c>
      <c r="AF163" s="136">
        <f t="shared" si="29"/>
        <v>0.9</v>
      </c>
      <c r="AG163" s="138">
        <v>0.995</v>
      </c>
      <c r="AH163" s="52"/>
      <c r="AI163" s="53"/>
      <c r="AK163" s="54"/>
    </row>
    <row r="164" spans="1:37" x14ac:dyDescent="0.25">
      <c r="A164" s="124" t="s">
        <v>160</v>
      </c>
      <c r="B164" s="135">
        <v>0.44</v>
      </c>
      <c r="C164" s="136">
        <f t="shared" si="28"/>
        <v>0.44</v>
      </c>
      <c r="D164" s="136">
        <f t="shared" si="28"/>
        <v>0.44</v>
      </c>
      <c r="E164" s="136">
        <f t="shared" si="28"/>
        <v>0.44</v>
      </c>
      <c r="F164" s="136">
        <f t="shared" si="28"/>
        <v>0.44</v>
      </c>
      <c r="G164" s="136">
        <f t="shared" si="28"/>
        <v>0.44</v>
      </c>
      <c r="H164" s="136">
        <f t="shared" si="28"/>
        <v>0.44</v>
      </c>
      <c r="I164" s="136">
        <f t="shared" si="28"/>
        <v>0.44</v>
      </c>
      <c r="J164" s="136">
        <f t="shared" si="28"/>
        <v>0.44</v>
      </c>
      <c r="K164" s="136">
        <f t="shared" si="28"/>
        <v>0.44</v>
      </c>
      <c r="L164" s="136">
        <f t="shared" si="28"/>
        <v>0.44</v>
      </c>
      <c r="M164" s="136">
        <f t="shared" si="28"/>
        <v>0.44</v>
      </c>
      <c r="N164" s="136">
        <f t="shared" si="28"/>
        <v>0.44</v>
      </c>
      <c r="O164" s="136">
        <f t="shared" si="28"/>
        <v>0.44</v>
      </c>
      <c r="P164" s="136">
        <f t="shared" si="28"/>
        <v>0.44</v>
      </c>
      <c r="Q164" s="136">
        <f t="shared" si="28"/>
        <v>0.44</v>
      </c>
      <c r="R164" s="136">
        <f t="shared" si="25"/>
        <v>0.44</v>
      </c>
      <c r="S164" s="136">
        <f t="shared" si="25"/>
        <v>0.44</v>
      </c>
      <c r="T164" s="136">
        <f t="shared" si="25"/>
        <v>0.44</v>
      </c>
      <c r="U164" s="136">
        <f t="shared" si="25"/>
        <v>0.44</v>
      </c>
      <c r="V164" s="136">
        <f t="shared" si="25"/>
        <v>0.44</v>
      </c>
      <c r="W164" s="136">
        <f t="shared" si="25"/>
        <v>0.44</v>
      </c>
      <c r="X164" s="136">
        <f t="shared" si="29"/>
        <v>0.44</v>
      </c>
      <c r="Y164" s="136">
        <f t="shared" si="29"/>
        <v>0.44</v>
      </c>
      <c r="Z164" s="136">
        <f t="shared" si="29"/>
        <v>0.44</v>
      </c>
      <c r="AA164" s="136">
        <f t="shared" si="29"/>
        <v>0.44</v>
      </c>
      <c r="AB164" s="136">
        <f t="shared" si="29"/>
        <v>0.44</v>
      </c>
      <c r="AC164" s="136">
        <f t="shared" si="29"/>
        <v>0.44</v>
      </c>
      <c r="AD164" s="136">
        <f t="shared" si="29"/>
        <v>0.44</v>
      </c>
      <c r="AE164" s="136">
        <f t="shared" si="29"/>
        <v>0.44</v>
      </c>
      <c r="AF164" s="136">
        <f t="shared" si="29"/>
        <v>0.44</v>
      </c>
      <c r="AG164" s="138">
        <v>0.99299999999999999</v>
      </c>
      <c r="AH164" s="52"/>
      <c r="AI164" s="53"/>
      <c r="AK164" s="54"/>
    </row>
    <row r="165" spans="1:37" x14ac:dyDescent="0.25">
      <c r="A165" s="124" t="s">
        <v>161</v>
      </c>
      <c r="B165" s="135">
        <v>0.9</v>
      </c>
      <c r="C165" s="136">
        <f t="shared" ref="C165:Q180" si="30">B165</f>
        <v>0.9</v>
      </c>
      <c r="D165" s="136">
        <f t="shared" si="30"/>
        <v>0.9</v>
      </c>
      <c r="E165" s="136">
        <f t="shared" si="30"/>
        <v>0.9</v>
      </c>
      <c r="F165" s="136">
        <f t="shared" si="30"/>
        <v>0.9</v>
      </c>
      <c r="G165" s="136">
        <f t="shared" si="30"/>
        <v>0.9</v>
      </c>
      <c r="H165" s="136">
        <f t="shared" si="30"/>
        <v>0.9</v>
      </c>
      <c r="I165" s="136">
        <f t="shared" si="30"/>
        <v>0.9</v>
      </c>
      <c r="J165" s="136">
        <f t="shared" si="30"/>
        <v>0.9</v>
      </c>
      <c r="K165" s="136">
        <f t="shared" si="30"/>
        <v>0.9</v>
      </c>
      <c r="L165" s="136">
        <f t="shared" si="30"/>
        <v>0.9</v>
      </c>
      <c r="M165" s="136">
        <f t="shared" si="30"/>
        <v>0.9</v>
      </c>
      <c r="N165" s="136">
        <f t="shared" si="30"/>
        <v>0.9</v>
      </c>
      <c r="O165" s="136">
        <f t="shared" si="30"/>
        <v>0.9</v>
      </c>
      <c r="P165" s="136">
        <f t="shared" si="30"/>
        <v>0.9</v>
      </c>
      <c r="Q165" s="136">
        <f t="shared" si="30"/>
        <v>0.9</v>
      </c>
      <c r="R165" s="136">
        <f t="shared" si="25"/>
        <v>0.9</v>
      </c>
      <c r="S165" s="136">
        <f t="shared" si="25"/>
        <v>0.9</v>
      </c>
      <c r="T165" s="136">
        <f t="shared" si="25"/>
        <v>0.9</v>
      </c>
      <c r="U165" s="136">
        <f t="shared" si="25"/>
        <v>0.9</v>
      </c>
      <c r="V165" s="136">
        <f t="shared" si="25"/>
        <v>0.9</v>
      </c>
      <c r="W165" s="136">
        <f t="shared" si="25"/>
        <v>0.9</v>
      </c>
      <c r="X165" s="136">
        <f t="shared" si="29"/>
        <v>0.9</v>
      </c>
      <c r="Y165" s="136">
        <f t="shared" si="29"/>
        <v>0.9</v>
      </c>
      <c r="Z165" s="136">
        <f t="shared" si="29"/>
        <v>0.9</v>
      </c>
      <c r="AA165" s="136">
        <f t="shared" si="29"/>
        <v>0.9</v>
      </c>
      <c r="AB165" s="136">
        <f t="shared" si="29"/>
        <v>0.9</v>
      </c>
      <c r="AC165" s="136">
        <f t="shared" si="29"/>
        <v>0.9</v>
      </c>
      <c r="AD165" s="136">
        <f t="shared" si="29"/>
        <v>0.9</v>
      </c>
      <c r="AE165" s="136">
        <f t="shared" si="29"/>
        <v>0.9</v>
      </c>
      <c r="AF165" s="136">
        <f t="shared" si="29"/>
        <v>0.9</v>
      </c>
      <c r="AG165" s="138">
        <v>0.99099999999999999</v>
      </c>
      <c r="AH165" s="52"/>
      <c r="AI165" s="53"/>
      <c r="AK165" s="54"/>
    </row>
    <row r="166" spans="1:37" x14ac:dyDescent="0.25">
      <c r="A166" s="124" t="s">
        <v>162</v>
      </c>
      <c r="B166" s="135">
        <v>2.1</v>
      </c>
      <c r="C166" s="136">
        <f t="shared" si="30"/>
        <v>2.1</v>
      </c>
      <c r="D166" s="136">
        <f t="shared" si="30"/>
        <v>2.1</v>
      </c>
      <c r="E166" s="136">
        <f t="shared" si="30"/>
        <v>2.1</v>
      </c>
      <c r="F166" s="136">
        <f t="shared" si="30"/>
        <v>2.1</v>
      </c>
      <c r="G166" s="136">
        <f t="shared" si="30"/>
        <v>2.1</v>
      </c>
      <c r="H166" s="136">
        <f t="shared" si="30"/>
        <v>2.1</v>
      </c>
      <c r="I166" s="136">
        <f t="shared" si="30"/>
        <v>2.1</v>
      </c>
      <c r="J166" s="136">
        <f t="shared" si="30"/>
        <v>2.1</v>
      </c>
      <c r="K166" s="136">
        <f t="shared" si="30"/>
        <v>2.1</v>
      </c>
      <c r="L166" s="136">
        <f t="shared" si="30"/>
        <v>2.1</v>
      </c>
      <c r="M166" s="136">
        <f t="shared" si="30"/>
        <v>2.1</v>
      </c>
      <c r="N166" s="136">
        <f t="shared" si="30"/>
        <v>2.1</v>
      </c>
      <c r="O166" s="136">
        <f t="shared" si="30"/>
        <v>2.1</v>
      </c>
      <c r="P166" s="136">
        <f t="shared" si="30"/>
        <v>2.1</v>
      </c>
      <c r="Q166" s="136">
        <f t="shared" si="30"/>
        <v>2.1</v>
      </c>
      <c r="R166" s="136">
        <f t="shared" si="25"/>
        <v>2.1</v>
      </c>
      <c r="S166" s="136">
        <f t="shared" si="25"/>
        <v>2.1</v>
      </c>
      <c r="T166" s="136">
        <f t="shared" si="25"/>
        <v>2.1</v>
      </c>
      <c r="U166" s="136">
        <f t="shared" si="25"/>
        <v>2.1</v>
      </c>
      <c r="V166" s="136">
        <f t="shared" si="25"/>
        <v>2.1</v>
      </c>
      <c r="W166" s="136">
        <f t="shared" si="25"/>
        <v>2.1</v>
      </c>
      <c r="X166" s="136">
        <f t="shared" si="29"/>
        <v>2.1</v>
      </c>
      <c r="Y166" s="136">
        <f t="shared" si="29"/>
        <v>2.1</v>
      </c>
      <c r="Z166" s="136">
        <f t="shared" si="29"/>
        <v>2.1</v>
      </c>
      <c r="AA166" s="136">
        <f t="shared" si="29"/>
        <v>2.1</v>
      </c>
      <c r="AB166" s="136">
        <f t="shared" si="29"/>
        <v>2.1</v>
      </c>
      <c r="AC166" s="136">
        <f t="shared" si="29"/>
        <v>2.1</v>
      </c>
      <c r="AD166" s="136">
        <f t="shared" si="29"/>
        <v>2.1</v>
      </c>
      <c r="AE166" s="136">
        <f t="shared" si="29"/>
        <v>2.1</v>
      </c>
      <c r="AF166" s="136">
        <f t="shared" si="29"/>
        <v>2.1</v>
      </c>
      <c r="AG166" s="138">
        <v>0.99</v>
      </c>
      <c r="AH166" s="52"/>
      <c r="AI166" s="53"/>
      <c r="AK166" s="54"/>
    </row>
    <row r="167" spans="1:37" x14ac:dyDescent="0.25">
      <c r="A167" s="124" t="s">
        <v>163</v>
      </c>
      <c r="B167" s="135">
        <v>0.9</v>
      </c>
      <c r="C167" s="136">
        <f t="shared" si="30"/>
        <v>0.9</v>
      </c>
      <c r="D167" s="136">
        <f t="shared" si="30"/>
        <v>0.9</v>
      </c>
      <c r="E167" s="136">
        <f t="shared" si="30"/>
        <v>0.9</v>
      </c>
      <c r="F167" s="136">
        <f t="shared" si="30"/>
        <v>0.9</v>
      </c>
      <c r="G167" s="136">
        <f t="shared" si="30"/>
        <v>0.9</v>
      </c>
      <c r="H167" s="136">
        <f t="shared" si="30"/>
        <v>0.9</v>
      </c>
      <c r="I167" s="136">
        <f t="shared" si="30"/>
        <v>0.9</v>
      </c>
      <c r="J167" s="136">
        <f t="shared" si="30"/>
        <v>0.9</v>
      </c>
      <c r="K167" s="136">
        <f t="shared" si="30"/>
        <v>0.9</v>
      </c>
      <c r="L167" s="136">
        <f t="shared" si="30"/>
        <v>0.9</v>
      </c>
      <c r="M167" s="136">
        <f t="shared" si="30"/>
        <v>0.9</v>
      </c>
      <c r="N167" s="136">
        <f t="shared" si="30"/>
        <v>0.9</v>
      </c>
      <c r="O167" s="136">
        <f t="shared" si="30"/>
        <v>0.9</v>
      </c>
      <c r="P167" s="136">
        <f t="shared" si="30"/>
        <v>0.9</v>
      </c>
      <c r="Q167" s="136">
        <f t="shared" si="30"/>
        <v>0.9</v>
      </c>
      <c r="R167" s="136">
        <f t="shared" si="25"/>
        <v>0.9</v>
      </c>
      <c r="S167" s="136">
        <f t="shared" si="25"/>
        <v>0.9</v>
      </c>
      <c r="T167" s="136">
        <f t="shared" si="25"/>
        <v>0.9</v>
      </c>
      <c r="U167" s="136">
        <f t="shared" si="25"/>
        <v>0.9</v>
      </c>
      <c r="V167" s="136">
        <f t="shared" si="25"/>
        <v>0.9</v>
      </c>
      <c r="W167" s="136">
        <f t="shared" si="25"/>
        <v>0.9</v>
      </c>
      <c r="X167" s="136">
        <f t="shared" si="29"/>
        <v>0.9</v>
      </c>
      <c r="Y167" s="136">
        <f t="shared" si="29"/>
        <v>0.9</v>
      </c>
      <c r="Z167" s="136">
        <f t="shared" si="29"/>
        <v>0.9</v>
      </c>
      <c r="AA167" s="136">
        <f t="shared" si="29"/>
        <v>0.9</v>
      </c>
      <c r="AB167" s="136">
        <f t="shared" si="29"/>
        <v>0.9</v>
      </c>
      <c r="AC167" s="136">
        <f t="shared" si="29"/>
        <v>0.9</v>
      </c>
      <c r="AD167" s="136">
        <f t="shared" si="29"/>
        <v>0.9</v>
      </c>
      <c r="AE167" s="136">
        <f t="shared" si="29"/>
        <v>0.9</v>
      </c>
      <c r="AF167" s="136">
        <f t="shared" si="29"/>
        <v>0.9</v>
      </c>
      <c r="AG167" s="138">
        <v>0.97899999999999998</v>
      </c>
      <c r="AH167" s="52"/>
      <c r="AI167" s="53"/>
      <c r="AK167" s="54"/>
    </row>
    <row r="168" spans="1:37" x14ac:dyDescent="0.25">
      <c r="A168" s="124" t="s">
        <v>164</v>
      </c>
      <c r="B168" s="135">
        <v>0.57999999999999996</v>
      </c>
      <c r="C168" s="136">
        <f t="shared" si="30"/>
        <v>0.57999999999999996</v>
      </c>
      <c r="D168" s="136">
        <f t="shared" si="30"/>
        <v>0.57999999999999996</v>
      </c>
      <c r="E168" s="136">
        <f t="shared" si="30"/>
        <v>0.57999999999999996</v>
      </c>
      <c r="F168" s="136">
        <f t="shared" si="30"/>
        <v>0.57999999999999996</v>
      </c>
      <c r="G168" s="136">
        <f t="shared" si="30"/>
        <v>0.57999999999999996</v>
      </c>
      <c r="H168" s="136">
        <f t="shared" si="30"/>
        <v>0.57999999999999996</v>
      </c>
      <c r="I168" s="136">
        <f t="shared" si="30"/>
        <v>0.57999999999999996</v>
      </c>
      <c r="J168" s="136">
        <f t="shared" si="30"/>
        <v>0.57999999999999996</v>
      </c>
      <c r="K168" s="136">
        <f t="shared" si="30"/>
        <v>0.57999999999999996</v>
      </c>
      <c r="L168" s="136">
        <f t="shared" si="30"/>
        <v>0.57999999999999996</v>
      </c>
      <c r="M168" s="136">
        <f t="shared" si="30"/>
        <v>0.57999999999999996</v>
      </c>
      <c r="N168" s="136">
        <f t="shared" si="30"/>
        <v>0.57999999999999996</v>
      </c>
      <c r="O168" s="136">
        <f t="shared" si="30"/>
        <v>0.57999999999999996</v>
      </c>
      <c r="P168" s="136">
        <f t="shared" si="30"/>
        <v>0.57999999999999996</v>
      </c>
      <c r="Q168" s="136">
        <f t="shared" si="30"/>
        <v>0.57999999999999996</v>
      </c>
      <c r="R168" s="136">
        <f t="shared" si="25"/>
        <v>0.57999999999999996</v>
      </c>
      <c r="S168" s="136">
        <f t="shared" si="25"/>
        <v>0.57999999999999996</v>
      </c>
      <c r="T168" s="136">
        <f t="shared" si="25"/>
        <v>0.57999999999999996</v>
      </c>
      <c r="U168" s="136">
        <f t="shared" si="25"/>
        <v>0.57999999999999996</v>
      </c>
      <c r="V168" s="136">
        <f t="shared" si="25"/>
        <v>0.57999999999999996</v>
      </c>
      <c r="W168" s="136">
        <f t="shared" si="25"/>
        <v>0.57999999999999996</v>
      </c>
      <c r="X168" s="136">
        <f t="shared" si="29"/>
        <v>0.57999999999999996</v>
      </c>
      <c r="Y168" s="136">
        <f t="shared" si="29"/>
        <v>0.57999999999999996</v>
      </c>
      <c r="Z168" s="136">
        <f t="shared" si="29"/>
        <v>0.57999999999999996</v>
      </c>
      <c r="AA168" s="136">
        <f t="shared" si="29"/>
        <v>0.57999999999999996</v>
      </c>
      <c r="AB168" s="136">
        <f t="shared" si="29"/>
        <v>0.57999999999999996</v>
      </c>
      <c r="AC168" s="136">
        <f t="shared" si="29"/>
        <v>0.57999999999999996</v>
      </c>
      <c r="AD168" s="136">
        <f t="shared" si="29"/>
        <v>0.57999999999999996</v>
      </c>
      <c r="AE168" s="136">
        <f t="shared" si="29"/>
        <v>0.57999999999999996</v>
      </c>
      <c r="AF168" s="136">
        <f t="shared" si="29"/>
        <v>0.57999999999999996</v>
      </c>
      <c r="AG168" s="138">
        <v>0.96</v>
      </c>
      <c r="AH168" s="52"/>
      <c r="AI168" s="53"/>
      <c r="AK168" s="54"/>
    </row>
    <row r="169" spans="1:37" x14ac:dyDescent="0.25">
      <c r="A169" s="124" t="s">
        <v>165</v>
      </c>
      <c r="B169" s="135">
        <v>0.8</v>
      </c>
      <c r="C169" s="136">
        <f t="shared" si="30"/>
        <v>0.8</v>
      </c>
      <c r="D169" s="136">
        <f t="shared" si="30"/>
        <v>0.8</v>
      </c>
      <c r="E169" s="136">
        <f t="shared" si="30"/>
        <v>0.8</v>
      </c>
      <c r="F169" s="136">
        <f t="shared" si="30"/>
        <v>0.8</v>
      </c>
      <c r="G169" s="136">
        <f t="shared" si="30"/>
        <v>0.8</v>
      </c>
      <c r="H169" s="136">
        <f t="shared" si="30"/>
        <v>0.8</v>
      </c>
      <c r="I169" s="136">
        <f t="shared" si="30"/>
        <v>0.8</v>
      </c>
      <c r="J169" s="136">
        <f t="shared" si="30"/>
        <v>0.8</v>
      </c>
      <c r="K169" s="136">
        <f t="shared" si="30"/>
        <v>0.8</v>
      </c>
      <c r="L169" s="136">
        <f t="shared" si="30"/>
        <v>0.8</v>
      </c>
      <c r="M169" s="136">
        <f t="shared" si="30"/>
        <v>0.8</v>
      </c>
      <c r="N169" s="136">
        <f t="shared" si="30"/>
        <v>0.8</v>
      </c>
      <c r="O169" s="136">
        <f t="shared" si="30"/>
        <v>0.8</v>
      </c>
      <c r="P169" s="136">
        <f t="shared" si="30"/>
        <v>0.8</v>
      </c>
      <c r="Q169" s="136">
        <f t="shared" si="30"/>
        <v>0.8</v>
      </c>
      <c r="R169" s="136">
        <f t="shared" si="25"/>
        <v>0.8</v>
      </c>
      <c r="S169" s="136">
        <f t="shared" si="25"/>
        <v>0.8</v>
      </c>
      <c r="T169" s="136">
        <f t="shared" si="25"/>
        <v>0.8</v>
      </c>
      <c r="U169" s="136">
        <f t="shared" si="25"/>
        <v>0.8</v>
      </c>
      <c r="V169" s="136">
        <f t="shared" si="25"/>
        <v>0.8</v>
      </c>
      <c r="W169" s="136">
        <f t="shared" si="25"/>
        <v>0.8</v>
      </c>
      <c r="X169" s="136">
        <f t="shared" si="29"/>
        <v>0.8</v>
      </c>
      <c r="Y169" s="136">
        <f t="shared" si="29"/>
        <v>0.8</v>
      </c>
      <c r="Z169" s="136">
        <f t="shared" si="29"/>
        <v>0.8</v>
      </c>
      <c r="AA169" s="136">
        <f t="shared" si="29"/>
        <v>0.8</v>
      </c>
      <c r="AB169" s="136">
        <f t="shared" si="29"/>
        <v>0.8</v>
      </c>
      <c r="AC169" s="136">
        <f t="shared" si="29"/>
        <v>0.8</v>
      </c>
      <c r="AD169" s="136">
        <f t="shared" si="29"/>
        <v>0.8</v>
      </c>
      <c r="AE169" s="136">
        <f t="shared" si="29"/>
        <v>0.8</v>
      </c>
      <c r="AF169" s="136">
        <f t="shared" si="29"/>
        <v>0.8</v>
      </c>
      <c r="AG169" s="138">
        <v>0.75</v>
      </c>
      <c r="AH169" s="52"/>
      <c r="AI169" s="53"/>
      <c r="AK169" s="54"/>
    </row>
    <row r="170" spans="1:37" x14ac:dyDescent="0.25">
      <c r="A170" s="124" t="s">
        <v>166</v>
      </c>
      <c r="B170" s="135">
        <v>0</v>
      </c>
      <c r="C170" s="136">
        <f t="shared" si="30"/>
        <v>0</v>
      </c>
      <c r="D170" s="136">
        <f t="shared" si="30"/>
        <v>0</v>
      </c>
      <c r="E170" s="136">
        <f t="shared" si="30"/>
        <v>0</v>
      </c>
      <c r="F170" s="136">
        <f t="shared" si="30"/>
        <v>0</v>
      </c>
      <c r="G170" s="136">
        <f t="shared" si="30"/>
        <v>0</v>
      </c>
      <c r="H170" s="136">
        <f t="shared" si="30"/>
        <v>0</v>
      </c>
      <c r="I170" s="136">
        <f t="shared" si="30"/>
        <v>0</v>
      </c>
      <c r="J170" s="136">
        <f t="shared" si="30"/>
        <v>0</v>
      </c>
      <c r="K170" s="136">
        <f t="shared" si="30"/>
        <v>0</v>
      </c>
      <c r="L170" s="136">
        <f t="shared" si="30"/>
        <v>0</v>
      </c>
      <c r="M170" s="136">
        <f t="shared" si="30"/>
        <v>0</v>
      </c>
      <c r="N170" s="136">
        <f t="shared" si="30"/>
        <v>0</v>
      </c>
      <c r="O170" s="136">
        <f t="shared" si="30"/>
        <v>0</v>
      </c>
      <c r="P170" s="136">
        <f t="shared" si="30"/>
        <v>0</v>
      </c>
      <c r="Q170" s="136">
        <f t="shared" si="30"/>
        <v>0</v>
      </c>
      <c r="R170" s="136">
        <f t="shared" si="25"/>
        <v>0</v>
      </c>
      <c r="S170" s="136">
        <f t="shared" si="25"/>
        <v>0</v>
      </c>
      <c r="T170" s="136">
        <f t="shared" si="25"/>
        <v>0</v>
      </c>
      <c r="U170" s="136">
        <f t="shared" si="25"/>
        <v>0</v>
      </c>
      <c r="V170" s="136">
        <f t="shared" si="25"/>
        <v>0</v>
      </c>
      <c r="W170" s="136">
        <f t="shared" si="25"/>
        <v>0</v>
      </c>
      <c r="X170" s="136">
        <f t="shared" si="29"/>
        <v>0</v>
      </c>
      <c r="Y170" s="136">
        <f t="shared" si="29"/>
        <v>0</v>
      </c>
      <c r="Z170" s="136">
        <f t="shared" si="29"/>
        <v>0</v>
      </c>
      <c r="AA170" s="136">
        <f t="shared" si="29"/>
        <v>0</v>
      </c>
      <c r="AB170" s="136">
        <f t="shared" si="29"/>
        <v>0</v>
      </c>
      <c r="AC170" s="136">
        <f t="shared" si="29"/>
        <v>0</v>
      </c>
      <c r="AD170" s="136">
        <f t="shared" si="29"/>
        <v>0</v>
      </c>
      <c r="AE170" s="136">
        <f t="shared" si="29"/>
        <v>0</v>
      </c>
      <c r="AF170" s="136">
        <f t="shared" si="29"/>
        <v>0</v>
      </c>
      <c r="AG170" s="138">
        <v>0.6804</v>
      </c>
      <c r="AH170" s="52"/>
      <c r="AI170" s="53"/>
      <c r="AK170" s="54"/>
    </row>
    <row r="171" spans="1:37" x14ac:dyDescent="0.25">
      <c r="A171" s="124" t="s">
        <v>167</v>
      </c>
      <c r="B171" s="135">
        <v>0.6</v>
      </c>
      <c r="C171" s="136">
        <f t="shared" si="30"/>
        <v>0.6</v>
      </c>
      <c r="D171" s="136">
        <f t="shared" si="30"/>
        <v>0.6</v>
      </c>
      <c r="E171" s="136">
        <f t="shared" si="30"/>
        <v>0.6</v>
      </c>
      <c r="F171" s="136">
        <f t="shared" si="30"/>
        <v>0.6</v>
      </c>
      <c r="G171" s="136">
        <f t="shared" si="30"/>
        <v>0.6</v>
      </c>
      <c r="H171" s="136">
        <f t="shared" si="30"/>
        <v>0.6</v>
      </c>
      <c r="I171" s="136">
        <f t="shared" si="30"/>
        <v>0.6</v>
      </c>
      <c r="J171" s="136">
        <f t="shared" si="30"/>
        <v>0.6</v>
      </c>
      <c r="K171" s="136">
        <f t="shared" si="30"/>
        <v>0.6</v>
      </c>
      <c r="L171" s="136">
        <f t="shared" si="30"/>
        <v>0.6</v>
      </c>
      <c r="M171" s="136">
        <f t="shared" si="30"/>
        <v>0.6</v>
      </c>
      <c r="N171" s="136">
        <f t="shared" si="30"/>
        <v>0.6</v>
      </c>
      <c r="O171" s="136">
        <f t="shared" si="30"/>
        <v>0.6</v>
      </c>
      <c r="P171" s="136">
        <f t="shared" si="30"/>
        <v>0.6</v>
      </c>
      <c r="Q171" s="136">
        <f t="shared" si="30"/>
        <v>0.6</v>
      </c>
      <c r="R171" s="136">
        <f t="shared" si="25"/>
        <v>0.6</v>
      </c>
      <c r="S171" s="136">
        <f t="shared" si="25"/>
        <v>0.6</v>
      </c>
      <c r="T171" s="136">
        <f t="shared" si="25"/>
        <v>0.6</v>
      </c>
      <c r="U171" s="136">
        <f t="shared" si="25"/>
        <v>0.6</v>
      </c>
      <c r="V171" s="136">
        <f t="shared" si="25"/>
        <v>0.6</v>
      </c>
      <c r="W171" s="136">
        <f t="shared" si="25"/>
        <v>0.6</v>
      </c>
      <c r="X171" s="136">
        <f t="shared" si="29"/>
        <v>0.6</v>
      </c>
      <c r="Y171" s="136">
        <f t="shared" si="29"/>
        <v>0.6</v>
      </c>
      <c r="Z171" s="136">
        <f t="shared" si="29"/>
        <v>0.6</v>
      </c>
      <c r="AA171" s="136">
        <f t="shared" si="29"/>
        <v>0.6</v>
      </c>
      <c r="AB171" s="136">
        <f t="shared" si="29"/>
        <v>0.6</v>
      </c>
      <c r="AC171" s="136">
        <f t="shared" si="29"/>
        <v>0.6</v>
      </c>
      <c r="AD171" s="136">
        <f t="shared" si="29"/>
        <v>0.6</v>
      </c>
      <c r="AE171" s="136">
        <f t="shared" si="29"/>
        <v>0.6</v>
      </c>
      <c r="AF171" s="136">
        <f t="shared" si="29"/>
        <v>0.6</v>
      </c>
      <c r="AG171" s="138">
        <v>0.6</v>
      </c>
      <c r="AH171" s="52"/>
      <c r="AI171" s="53"/>
      <c r="AK171" s="54"/>
    </row>
    <row r="172" spans="1:37" x14ac:dyDescent="0.25">
      <c r="A172" s="124" t="s">
        <v>168</v>
      </c>
      <c r="B172" s="135">
        <v>0.6</v>
      </c>
      <c r="C172" s="136">
        <f t="shared" si="30"/>
        <v>0.6</v>
      </c>
      <c r="D172" s="136">
        <f t="shared" si="30"/>
        <v>0.6</v>
      </c>
      <c r="E172" s="136">
        <f t="shared" si="30"/>
        <v>0.6</v>
      </c>
      <c r="F172" s="136">
        <f t="shared" si="30"/>
        <v>0.6</v>
      </c>
      <c r="G172" s="136">
        <f t="shared" si="30"/>
        <v>0.6</v>
      </c>
      <c r="H172" s="136">
        <f t="shared" si="30"/>
        <v>0.6</v>
      </c>
      <c r="I172" s="136">
        <f t="shared" si="30"/>
        <v>0.6</v>
      </c>
      <c r="J172" s="136">
        <f t="shared" si="30"/>
        <v>0.6</v>
      </c>
      <c r="K172" s="136">
        <f t="shared" si="30"/>
        <v>0.6</v>
      </c>
      <c r="L172" s="136">
        <f t="shared" si="30"/>
        <v>0.6</v>
      </c>
      <c r="M172" s="136">
        <f t="shared" si="30"/>
        <v>0.6</v>
      </c>
      <c r="N172" s="136">
        <f t="shared" si="30"/>
        <v>0.6</v>
      </c>
      <c r="O172" s="136">
        <f t="shared" si="30"/>
        <v>0.6</v>
      </c>
      <c r="P172" s="136">
        <f t="shared" si="30"/>
        <v>0.6</v>
      </c>
      <c r="Q172" s="136">
        <f t="shared" si="30"/>
        <v>0.6</v>
      </c>
      <c r="R172" s="136">
        <f t="shared" si="25"/>
        <v>0.6</v>
      </c>
      <c r="S172" s="136">
        <f t="shared" si="25"/>
        <v>0.6</v>
      </c>
      <c r="T172" s="136">
        <f t="shared" si="25"/>
        <v>0.6</v>
      </c>
      <c r="U172" s="136">
        <f t="shared" si="25"/>
        <v>0.6</v>
      </c>
      <c r="V172" s="136">
        <f t="shared" si="25"/>
        <v>0.6</v>
      </c>
      <c r="W172" s="136">
        <f t="shared" si="25"/>
        <v>0.6</v>
      </c>
      <c r="X172" s="136">
        <f t="shared" si="29"/>
        <v>0.6</v>
      </c>
      <c r="Y172" s="136">
        <f t="shared" si="29"/>
        <v>0.6</v>
      </c>
      <c r="Z172" s="136">
        <f t="shared" si="29"/>
        <v>0.6</v>
      </c>
      <c r="AA172" s="136">
        <f t="shared" si="29"/>
        <v>0.6</v>
      </c>
      <c r="AB172" s="136">
        <f t="shared" si="29"/>
        <v>0.6</v>
      </c>
      <c r="AC172" s="136">
        <f t="shared" si="29"/>
        <v>0.6</v>
      </c>
      <c r="AD172" s="136">
        <f t="shared" si="29"/>
        <v>0.6</v>
      </c>
      <c r="AE172" s="136">
        <f t="shared" si="29"/>
        <v>0.6</v>
      </c>
      <c r="AF172" s="136">
        <f t="shared" si="29"/>
        <v>0.6</v>
      </c>
      <c r="AG172" s="138">
        <v>0.6</v>
      </c>
      <c r="AH172" s="52"/>
      <c r="AI172" s="53"/>
      <c r="AK172" s="54"/>
    </row>
    <row r="173" spans="1:37" x14ac:dyDescent="0.25">
      <c r="A173" s="124" t="s">
        <v>169</v>
      </c>
      <c r="B173" s="135">
        <v>0.35</v>
      </c>
      <c r="C173" s="136">
        <f t="shared" si="30"/>
        <v>0.35</v>
      </c>
      <c r="D173" s="136">
        <f t="shared" si="30"/>
        <v>0.35</v>
      </c>
      <c r="E173" s="136">
        <f t="shared" si="30"/>
        <v>0.35</v>
      </c>
      <c r="F173" s="136">
        <f t="shared" si="30"/>
        <v>0.35</v>
      </c>
      <c r="G173" s="136">
        <f t="shared" si="30"/>
        <v>0.35</v>
      </c>
      <c r="H173" s="136">
        <f t="shared" si="30"/>
        <v>0.35</v>
      </c>
      <c r="I173" s="136">
        <f t="shared" si="30"/>
        <v>0.35</v>
      </c>
      <c r="J173" s="136">
        <f t="shared" si="30"/>
        <v>0.35</v>
      </c>
      <c r="K173" s="136">
        <f t="shared" si="30"/>
        <v>0.35</v>
      </c>
      <c r="L173" s="136">
        <f t="shared" si="30"/>
        <v>0.35</v>
      </c>
      <c r="M173" s="136">
        <f t="shared" si="30"/>
        <v>0.35</v>
      </c>
      <c r="N173" s="136">
        <f t="shared" si="30"/>
        <v>0.35</v>
      </c>
      <c r="O173" s="136">
        <f t="shared" si="30"/>
        <v>0.35</v>
      </c>
      <c r="P173" s="136">
        <f t="shared" si="30"/>
        <v>0.35</v>
      </c>
      <c r="Q173" s="136">
        <f t="shared" si="30"/>
        <v>0.35</v>
      </c>
      <c r="R173" s="136">
        <f t="shared" si="25"/>
        <v>0.35</v>
      </c>
      <c r="S173" s="136">
        <f t="shared" si="25"/>
        <v>0.35</v>
      </c>
      <c r="T173" s="136">
        <f t="shared" si="25"/>
        <v>0.35</v>
      </c>
      <c r="U173" s="136">
        <f t="shared" si="25"/>
        <v>0.35</v>
      </c>
      <c r="V173" s="136">
        <f t="shared" si="25"/>
        <v>0.35</v>
      </c>
      <c r="W173" s="136">
        <f t="shared" si="25"/>
        <v>0.35</v>
      </c>
      <c r="X173" s="136">
        <f t="shared" si="29"/>
        <v>0.35</v>
      </c>
      <c r="Y173" s="136">
        <f t="shared" si="29"/>
        <v>0.35</v>
      </c>
      <c r="Z173" s="136">
        <f t="shared" si="29"/>
        <v>0.35</v>
      </c>
      <c r="AA173" s="136">
        <f t="shared" si="29"/>
        <v>0.35</v>
      </c>
      <c r="AB173" s="136">
        <f t="shared" si="29"/>
        <v>0.35</v>
      </c>
      <c r="AC173" s="136">
        <f t="shared" si="29"/>
        <v>0.35</v>
      </c>
      <c r="AD173" s="136">
        <f t="shared" si="29"/>
        <v>0.35</v>
      </c>
      <c r="AE173" s="136">
        <f t="shared" si="29"/>
        <v>0.35</v>
      </c>
      <c r="AF173" s="136">
        <f t="shared" si="29"/>
        <v>0.35</v>
      </c>
      <c r="AG173" s="138">
        <v>0.51800000000000002</v>
      </c>
      <c r="AH173" s="52"/>
      <c r="AI173" s="53"/>
      <c r="AK173" s="54"/>
    </row>
    <row r="174" spans="1:37" x14ac:dyDescent="0.25">
      <c r="A174" s="124" t="s">
        <v>170</v>
      </c>
      <c r="B174" s="135">
        <v>0.28999999999999998</v>
      </c>
      <c r="C174" s="136">
        <f t="shared" si="30"/>
        <v>0.28999999999999998</v>
      </c>
      <c r="D174" s="136">
        <f t="shared" si="30"/>
        <v>0.28999999999999998</v>
      </c>
      <c r="E174" s="136">
        <f t="shared" si="30"/>
        <v>0.28999999999999998</v>
      </c>
      <c r="F174" s="136">
        <f t="shared" si="30"/>
        <v>0.28999999999999998</v>
      </c>
      <c r="G174" s="136">
        <f t="shared" si="30"/>
        <v>0.28999999999999998</v>
      </c>
      <c r="H174" s="136">
        <f t="shared" si="30"/>
        <v>0.28999999999999998</v>
      </c>
      <c r="I174" s="136">
        <f t="shared" si="30"/>
        <v>0.28999999999999998</v>
      </c>
      <c r="J174" s="136">
        <f t="shared" si="30"/>
        <v>0.28999999999999998</v>
      </c>
      <c r="K174" s="136">
        <f t="shared" si="30"/>
        <v>0.28999999999999998</v>
      </c>
      <c r="L174" s="136">
        <f t="shared" si="30"/>
        <v>0.28999999999999998</v>
      </c>
      <c r="M174" s="136">
        <f t="shared" si="30"/>
        <v>0.28999999999999998</v>
      </c>
      <c r="N174" s="136">
        <f t="shared" si="30"/>
        <v>0.28999999999999998</v>
      </c>
      <c r="O174" s="136">
        <f t="shared" si="30"/>
        <v>0.28999999999999998</v>
      </c>
      <c r="P174" s="136">
        <f t="shared" si="30"/>
        <v>0.28999999999999998</v>
      </c>
      <c r="Q174" s="136">
        <f t="shared" si="30"/>
        <v>0.28999999999999998</v>
      </c>
      <c r="R174" s="136">
        <f t="shared" si="25"/>
        <v>0.28999999999999998</v>
      </c>
      <c r="S174" s="136">
        <f t="shared" si="25"/>
        <v>0.28999999999999998</v>
      </c>
      <c r="T174" s="136">
        <f t="shared" si="25"/>
        <v>0.28999999999999998</v>
      </c>
      <c r="U174" s="136">
        <f t="shared" si="25"/>
        <v>0.28999999999999998</v>
      </c>
      <c r="V174" s="136">
        <f t="shared" si="25"/>
        <v>0.28999999999999998</v>
      </c>
      <c r="W174" s="136">
        <f t="shared" si="25"/>
        <v>0.28999999999999998</v>
      </c>
      <c r="X174" s="136">
        <f t="shared" si="29"/>
        <v>0.28999999999999998</v>
      </c>
      <c r="Y174" s="136">
        <f t="shared" si="29"/>
        <v>0.28999999999999998</v>
      </c>
      <c r="Z174" s="136">
        <f t="shared" si="29"/>
        <v>0.28999999999999998</v>
      </c>
      <c r="AA174" s="136">
        <f t="shared" si="29"/>
        <v>0.28999999999999998</v>
      </c>
      <c r="AB174" s="136">
        <f t="shared" si="29"/>
        <v>0.28999999999999998</v>
      </c>
      <c r="AC174" s="136">
        <f t="shared" si="29"/>
        <v>0.28999999999999998</v>
      </c>
      <c r="AD174" s="136">
        <f t="shared" si="29"/>
        <v>0.28999999999999998</v>
      </c>
      <c r="AE174" s="136">
        <f t="shared" si="29"/>
        <v>0.28999999999999998</v>
      </c>
      <c r="AF174" s="136">
        <f t="shared" si="29"/>
        <v>0.28999999999999998</v>
      </c>
      <c r="AG174" s="138">
        <v>0.5</v>
      </c>
      <c r="AH174" s="52"/>
      <c r="AI174" s="53"/>
      <c r="AK174" s="54"/>
    </row>
    <row r="175" spans="1:37" x14ac:dyDescent="0.25">
      <c r="A175" s="122" t="s">
        <v>171</v>
      </c>
      <c r="B175" s="135">
        <v>0.06</v>
      </c>
      <c r="C175" s="136">
        <f t="shared" si="30"/>
        <v>0.06</v>
      </c>
      <c r="D175" s="136">
        <f t="shared" si="30"/>
        <v>0.06</v>
      </c>
      <c r="E175" s="136">
        <f t="shared" si="30"/>
        <v>0.06</v>
      </c>
      <c r="F175" s="136">
        <f t="shared" si="30"/>
        <v>0.06</v>
      </c>
      <c r="G175" s="136">
        <f t="shared" si="30"/>
        <v>0.06</v>
      </c>
      <c r="H175" s="136">
        <f t="shared" si="30"/>
        <v>0.06</v>
      </c>
      <c r="I175" s="136">
        <f t="shared" si="30"/>
        <v>0.06</v>
      </c>
      <c r="J175" s="136">
        <f t="shared" si="30"/>
        <v>0.06</v>
      </c>
      <c r="K175" s="136">
        <f t="shared" si="30"/>
        <v>0.06</v>
      </c>
      <c r="L175" s="136">
        <f t="shared" si="30"/>
        <v>0.06</v>
      </c>
      <c r="M175" s="136">
        <f t="shared" si="30"/>
        <v>0.06</v>
      </c>
      <c r="N175" s="136">
        <f t="shared" si="30"/>
        <v>0.06</v>
      </c>
      <c r="O175" s="136">
        <f t="shared" si="30"/>
        <v>0.06</v>
      </c>
      <c r="P175" s="136">
        <f t="shared" si="30"/>
        <v>0.06</v>
      </c>
      <c r="Q175" s="136">
        <f t="shared" si="30"/>
        <v>0.06</v>
      </c>
      <c r="R175" s="136">
        <f t="shared" si="25"/>
        <v>0.06</v>
      </c>
      <c r="S175" s="136">
        <f t="shared" si="25"/>
        <v>0.06</v>
      </c>
      <c r="T175" s="136">
        <f t="shared" si="25"/>
        <v>0.06</v>
      </c>
      <c r="U175" s="136">
        <f t="shared" si="25"/>
        <v>0.06</v>
      </c>
      <c r="V175" s="136">
        <f t="shared" si="25"/>
        <v>0.06</v>
      </c>
      <c r="W175" s="136">
        <f t="shared" si="25"/>
        <v>0.06</v>
      </c>
      <c r="X175" s="136">
        <f t="shared" si="29"/>
        <v>0.06</v>
      </c>
      <c r="Y175" s="136">
        <f t="shared" si="29"/>
        <v>0.06</v>
      </c>
      <c r="Z175" s="136">
        <f t="shared" si="29"/>
        <v>0.06</v>
      </c>
      <c r="AA175" s="136">
        <f t="shared" si="29"/>
        <v>0.06</v>
      </c>
      <c r="AB175" s="136">
        <f t="shared" si="29"/>
        <v>0.06</v>
      </c>
      <c r="AC175" s="136">
        <f t="shared" si="29"/>
        <v>0.06</v>
      </c>
      <c r="AD175" s="136">
        <f t="shared" si="29"/>
        <v>0.06</v>
      </c>
      <c r="AE175" s="136">
        <f t="shared" si="29"/>
        <v>0.06</v>
      </c>
      <c r="AF175" s="136">
        <f t="shared" si="29"/>
        <v>0.06</v>
      </c>
      <c r="AG175" s="137">
        <v>0.25</v>
      </c>
      <c r="AH175" s="52"/>
      <c r="AI175" s="53"/>
      <c r="AK175" s="54"/>
    </row>
    <row r="176" spans="1:37" x14ac:dyDescent="0.25">
      <c r="A176" s="122" t="s">
        <v>172</v>
      </c>
      <c r="B176" s="135">
        <v>0.11</v>
      </c>
      <c r="C176" s="136">
        <f t="shared" si="30"/>
        <v>0.11</v>
      </c>
      <c r="D176" s="136">
        <f t="shared" si="30"/>
        <v>0.11</v>
      </c>
      <c r="E176" s="136">
        <f t="shared" si="30"/>
        <v>0.11</v>
      </c>
      <c r="F176" s="136">
        <f t="shared" si="30"/>
        <v>0.11</v>
      </c>
      <c r="G176" s="136">
        <f t="shared" si="30"/>
        <v>0.11</v>
      </c>
      <c r="H176" s="136">
        <f t="shared" si="30"/>
        <v>0.11</v>
      </c>
      <c r="I176" s="136">
        <f t="shared" si="30"/>
        <v>0.11</v>
      </c>
      <c r="J176" s="136">
        <f t="shared" si="30"/>
        <v>0.11</v>
      </c>
      <c r="K176" s="136">
        <f t="shared" si="30"/>
        <v>0.11</v>
      </c>
      <c r="L176" s="136">
        <f t="shared" si="30"/>
        <v>0.11</v>
      </c>
      <c r="M176" s="136">
        <f t="shared" si="30"/>
        <v>0.11</v>
      </c>
      <c r="N176" s="136">
        <f t="shared" si="30"/>
        <v>0.11</v>
      </c>
      <c r="O176" s="136">
        <f t="shared" si="30"/>
        <v>0.11</v>
      </c>
      <c r="P176" s="136">
        <f t="shared" si="30"/>
        <v>0.11</v>
      </c>
      <c r="Q176" s="136">
        <f t="shared" si="30"/>
        <v>0.11</v>
      </c>
      <c r="R176" s="136">
        <f t="shared" si="25"/>
        <v>0.11</v>
      </c>
      <c r="S176" s="136">
        <f t="shared" si="25"/>
        <v>0.11</v>
      </c>
      <c r="T176" s="136">
        <f t="shared" si="25"/>
        <v>0.11</v>
      </c>
      <c r="U176" s="136">
        <f t="shared" si="25"/>
        <v>0.11</v>
      </c>
      <c r="V176" s="136">
        <f t="shared" si="25"/>
        <v>0.11</v>
      </c>
      <c r="W176" s="136">
        <f t="shared" si="25"/>
        <v>0.11</v>
      </c>
      <c r="X176" s="136">
        <f t="shared" si="29"/>
        <v>0.11</v>
      </c>
      <c r="Y176" s="136">
        <f t="shared" si="29"/>
        <v>0.11</v>
      </c>
      <c r="Z176" s="136">
        <f t="shared" si="29"/>
        <v>0.11</v>
      </c>
      <c r="AA176" s="136">
        <f t="shared" si="29"/>
        <v>0.11</v>
      </c>
      <c r="AB176" s="136">
        <f t="shared" si="29"/>
        <v>0.11</v>
      </c>
      <c r="AC176" s="136">
        <f t="shared" si="29"/>
        <v>0.11</v>
      </c>
      <c r="AD176" s="136">
        <f t="shared" si="29"/>
        <v>0.11</v>
      </c>
      <c r="AE176" s="136">
        <f t="shared" si="29"/>
        <v>0.11</v>
      </c>
      <c r="AF176" s="136">
        <f t="shared" si="29"/>
        <v>0.11</v>
      </c>
      <c r="AG176" s="137">
        <v>0.183</v>
      </c>
      <c r="AH176" s="52"/>
      <c r="AI176" s="53"/>
      <c r="AK176" s="54"/>
    </row>
    <row r="177" spans="1:37" x14ac:dyDescent="0.25">
      <c r="A177" s="122" t="s">
        <v>173</v>
      </c>
      <c r="B177" s="135">
        <v>0.1</v>
      </c>
      <c r="C177" s="136">
        <f t="shared" si="30"/>
        <v>0.1</v>
      </c>
      <c r="D177" s="136">
        <f t="shared" si="30"/>
        <v>0.1</v>
      </c>
      <c r="E177" s="136">
        <f t="shared" si="30"/>
        <v>0.1</v>
      </c>
      <c r="F177" s="136">
        <f t="shared" si="30"/>
        <v>0.1</v>
      </c>
      <c r="G177" s="136">
        <f t="shared" si="30"/>
        <v>0.1</v>
      </c>
      <c r="H177" s="136">
        <f t="shared" si="30"/>
        <v>0.1</v>
      </c>
      <c r="I177" s="136">
        <f t="shared" si="30"/>
        <v>0.1</v>
      </c>
      <c r="J177" s="136">
        <f t="shared" si="30"/>
        <v>0.1</v>
      </c>
      <c r="K177" s="136">
        <f t="shared" si="30"/>
        <v>0.1</v>
      </c>
      <c r="L177" s="136">
        <f t="shared" si="30"/>
        <v>0.1</v>
      </c>
      <c r="M177" s="136">
        <f t="shared" si="30"/>
        <v>0.1</v>
      </c>
      <c r="N177" s="136">
        <f t="shared" si="30"/>
        <v>0.1</v>
      </c>
      <c r="O177" s="136">
        <f t="shared" si="30"/>
        <v>0.1</v>
      </c>
      <c r="P177" s="136">
        <f t="shared" si="30"/>
        <v>0.1</v>
      </c>
      <c r="Q177" s="136">
        <f t="shared" si="30"/>
        <v>0.1</v>
      </c>
      <c r="R177" s="136">
        <f t="shared" si="25"/>
        <v>0.1</v>
      </c>
      <c r="S177" s="136">
        <f t="shared" si="25"/>
        <v>0.1</v>
      </c>
      <c r="T177" s="136">
        <f t="shared" si="25"/>
        <v>0.1</v>
      </c>
      <c r="U177" s="136">
        <f t="shared" si="25"/>
        <v>0.1</v>
      </c>
      <c r="V177" s="136">
        <f t="shared" si="25"/>
        <v>0.1</v>
      </c>
      <c r="W177" s="136">
        <f t="shared" si="25"/>
        <v>0.1</v>
      </c>
      <c r="X177" s="136">
        <f t="shared" si="29"/>
        <v>0.1</v>
      </c>
      <c r="Y177" s="136">
        <f t="shared" si="29"/>
        <v>0.1</v>
      </c>
      <c r="Z177" s="136">
        <f t="shared" si="29"/>
        <v>0.1</v>
      </c>
      <c r="AA177" s="136">
        <f t="shared" si="29"/>
        <v>0.1</v>
      </c>
      <c r="AB177" s="136">
        <f t="shared" si="29"/>
        <v>0.1</v>
      </c>
      <c r="AC177" s="136">
        <f t="shared" si="29"/>
        <v>0.1</v>
      </c>
      <c r="AD177" s="136">
        <f t="shared" si="29"/>
        <v>0.1</v>
      </c>
      <c r="AE177" s="136">
        <f t="shared" si="29"/>
        <v>0.1</v>
      </c>
      <c r="AF177" s="136">
        <f t="shared" si="29"/>
        <v>0.1</v>
      </c>
      <c r="AG177" s="137">
        <v>0.1</v>
      </c>
      <c r="AH177" s="52"/>
      <c r="AI177" s="53"/>
      <c r="AK177" s="54"/>
    </row>
    <row r="178" spans="1:37" x14ac:dyDescent="0.25">
      <c r="A178" s="122" t="s">
        <v>174</v>
      </c>
      <c r="B178" s="135">
        <v>0.09</v>
      </c>
      <c r="C178" s="136">
        <f t="shared" si="30"/>
        <v>0.09</v>
      </c>
      <c r="D178" s="136">
        <f t="shared" si="30"/>
        <v>0.09</v>
      </c>
      <c r="E178" s="136">
        <f t="shared" si="30"/>
        <v>0.09</v>
      </c>
      <c r="F178" s="136">
        <f t="shared" si="30"/>
        <v>0.09</v>
      </c>
      <c r="G178" s="136">
        <f t="shared" si="30"/>
        <v>0.09</v>
      </c>
      <c r="H178" s="136">
        <f t="shared" si="30"/>
        <v>0.09</v>
      </c>
      <c r="I178" s="136">
        <f t="shared" si="30"/>
        <v>0.09</v>
      </c>
      <c r="J178" s="136">
        <f t="shared" si="30"/>
        <v>0.09</v>
      </c>
      <c r="K178" s="136">
        <f t="shared" si="30"/>
        <v>0.09</v>
      </c>
      <c r="L178" s="136">
        <f t="shared" si="30"/>
        <v>0.09</v>
      </c>
      <c r="M178" s="136">
        <f t="shared" si="30"/>
        <v>0.09</v>
      </c>
      <c r="N178" s="136">
        <f t="shared" si="30"/>
        <v>0.09</v>
      </c>
      <c r="O178" s="136">
        <f t="shared" si="30"/>
        <v>0.09</v>
      </c>
      <c r="P178" s="136">
        <f t="shared" si="30"/>
        <v>0.09</v>
      </c>
      <c r="Q178" s="136">
        <f t="shared" si="30"/>
        <v>0.09</v>
      </c>
      <c r="R178" s="136">
        <f t="shared" si="25"/>
        <v>0.09</v>
      </c>
      <c r="S178" s="136">
        <f t="shared" si="25"/>
        <v>0.09</v>
      </c>
      <c r="T178" s="136">
        <f t="shared" si="25"/>
        <v>0.09</v>
      </c>
      <c r="U178" s="136">
        <f t="shared" si="25"/>
        <v>0.09</v>
      </c>
      <c r="V178" s="136">
        <f t="shared" si="25"/>
        <v>0.09</v>
      </c>
      <c r="W178" s="136">
        <f t="shared" si="25"/>
        <v>0.09</v>
      </c>
      <c r="X178" s="136">
        <f t="shared" si="29"/>
        <v>0.09</v>
      </c>
      <c r="Y178" s="136">
        <f t="shared" si="29"/>
        <v>0.09</v>
      </c>
      <c r="Z178" s="136">
        <f t="shared" si="29"/>
        <v>0.09</v>
      </c>
      <c r="AA178" s="136">
        <f t="shared" si="29"/>
        <v>0.09</v>
      </c>
      <c r="AB178" s="136">
        <f t="shared" si="29"/>
        <v>0.09</v>
      </c>
      <c r="AC178" s="136">
        <f t="shared" si="29"/>
        <v>0.09</v>
      </c>
      <c r="AD178" s="136">
        <f t="shared" si="29"/>
        <v>0.09</v>
      </c>
      <c r="AE178" s="136">
        <f t="shared" si="29"/>
        <v>0.09</v>
      </c>
      <c r="AF178" s="136">
        <f t="shared" si="29"/>
        <v>0.09</v>
      </c>
      <c r="AG178" s="137">
        <v>0.09</v>
      </c>
      <c r="AH178" s="52"/>
      <c r="AI178" s="53"/>
      <c r="AK178" s="54"/>
    </row>
    <row r="179" spans="1:37" x14ac:dyDescent="0.25">
      <c r="A179" s="139" t="s">
        <v>175</v>
      </c>
      <c r="B179" s="51">
        <v>0.04</v>
      </c>
      <c r="C179" s="136">
        <f t="shared" si="30"/>
        <v>0.04</v>
      </c>
      <c r="D179" s="136">
        <f t="shared" si="30"/>
        <v>0.04</v>
      </c>
      <c r="E179" s="136">
        <f t="shared" si="30"/>
        <v>0.04</v>
      </c>
      <c r="F179" s="136">
        <f t="shared" si="30"/>
        <v>0.04</v>
      </c>
      <c r="G179" s="136">
        <f t="shared" si="30"/>
        <v>0.04</v>
      </c>
      <c r="H179" s="136">
        <f t="shared" si="30"/>
        <v>0.04</v>
      </c>
      <c r="I179" s="136">
        <f t="shared" si="30"/>
        <v>0.04</v>
      </c>
      <c r="J179" s="136">
        <f t="shared" si="30"/>
        <v>0.04</v>
      </c>
      <c r="K179" s="136">
        <f t="shared" si="30"/>
        <v>0.04</v>
      </c>
      <c r="L179" s="136">
        <f t="shared" si="30"/>
        <v>0.04</v>
      </c>
      <c r="M179" s="136">
        <f t="shared" si="30"/>
        <v>0.04</v>
      </c>
      <c r="N179" s="136">
        <f t="shared" si="30"/>
        <v>0.04</v>
      </c>
      <c r="O179" s="136">
        <f t="shared" si="30"/>
        <v>0.04</v>
      </c>
      <c r="P179" s="136">
        <f t="shared" si="30"/>
        <v>0.04</v>
      </c>
      <c r="Q179" s="136">
        <f t="shared" si="30"/>
        <v>0.04</v>
      </c>
      <c r="R179" s="136">
        <f t="shared" si="25"/>
        <v>0.04</v>
      </c>
      <c r="S179" s="136">
        <f t="shared" si="25"/>
        <v>0.04</v>
      </c>
      <c r="T179" s="136">
        <f t="shared" si="25"/>
        <v>0.04</v>
      </c>
      <c r="U179" s="136">
        <f t="shared" si="25"/>
        <v>0.04</v>
      </c>
      <c r="V179" s="136">
        <f t="shared" si="25"/>
        <v>0.04</v>
      </c>
      <c r="W179" s="136">
        <f t="shared" si="25"/>
        <v>0.04</v>
      </c>
      <c r="X179" s="136">
        <f t="shared" si="29"/>
        <v>0.04</v>
      </c>
      <c r="Y179" s="136">
        <f t="shared" si="29"/>
        <v>0.04</v>
      </c>
      <c r="Z179" s="136">
        <f t="shared" si="29"/>
        <v>0.04</v>
      </c>
      <c r="AA179" s="136">
        <f t="shared" si="29"/>
        <v>0.04</v>
      </c>
      <c r="AB179" s="136">
        <f t="shared" si="29"/>
        <v>0.04</v>
      </c>
      <c r="AC179" s="136">
        <f t="shared" si="29"/>
        <v>0.04</v>
      </c>
      <c r="AD179" s="136">
        <f t="shared" si="29"/>
        <v>0.04</v>
      </c>
      <c r="AE179" s="136">
        <f t="shared" si="29"/>
        <v>0.04</v>
      </c>
      <c r="AF179" s="136">
        <f t="shared" si="29"/>
        <v>0.04</v>
      </c>
      <c r="AG179" s="137">
        <v>0.04</v>
      </c>
      <c r="AH179" s="52"/>
      <c r="AI179" s="53"/>
      <c r="AK179" s="54"/>
    </row>
    <row r="180" spans="1:37" x14ac:dyDescent="0.25">
      <c r="A180" s="139" t="s">
        <v>176</v>
      </c>
      <c r="B180" s="51">
        <v>2.3E-2</v>
      </c>
      <c r="C180" s="136">
        <f>B180</f>
        <v>2.3E-2</v>
      </c>
      <c r="D180" s="136">
        <f t="shared" si="30"/>
        <v>2.3E-2</v>
      </c>
      <c r="E180" s="136">
        <f t="shared" si="30"/>
        <v>2.3E-2</v>
      </c>
      <c r="F180" s="136">
        <f t="shared" si="30"/>
        <v>2.3E-2</v>
      </c>
      <c r="G180" s="136">
        <f t="shared" si="30"/>
        <v>2.3E-2</v>
      </c>
      <c r="H180" s="136">
        <f t="shared" si="30"/>
        <v>2.3E-2</v>
      </c>
      <c r="I180" s="136">
        <f t="shared" si="30"/>
        <v>2.3E-2</v>
      </c>
      <c r="J180" s="136">
        <f t="shared" si="30"/>
        <v>2.3E-2</v>
      </c>
      <c r="K180" s="136">
        <f t="shared" si="30"/>
        <v>2.3E-2</v>
      </c>
      <c r="L180" s="136">
        <f t="shared" si="30"/>
        <v>2.3E-2</v>
      </c>
      <c r="M180" s="136">
        <f t="shared" si="30"/>
        <v>2.3E-2</v>
      </c>
      <c r="N180" s="136">
        <f t="shared" si="30"/>
        <v>2.3E-2</v>
      </c>
      <c r="O180" s="136">
        <f t="shared" si="30"/>
        <v>2.3E-2</v>
      </c>
      <c r="P180" s="136">
        <f t="shared" si="30"/>
        <v>2.3E-2</v>
      </c>
      <c r="Q180" s="136">
        <f t="shared" si="30"/>
        <v>2.3E-2</v>
      </c>
      <c r="R180" s="136">
        <f t="shared" si="25"/>
        <v>2.3E-2</v>
      </c>
      <c r="S180" s="136">
        <f t="shared" si="25"/>
        <v>2.3E-2</v>
      </c>
      <c r="T180" s="136">
        <f t="shared" si="25"/>
        <v>2.3E-2</v>
      </c>
      <c r="U180" s="136">
        <f t="shared" si="25"/>
        <v>2.3E-2</v>
      </c>
      <c r="V180" s="136">
        <f t="shared" si="25"/>
        <v>2.3E-2</v>
      </c>
      <c r="W180" s="136">
        <f t="shared" si="25"/>
        <v>2.3E-2</v>
      </c>
      <c r="X180" s="136">
        <f t="shared" si="29"/>
        <v>2.3E-2</v>
      </c>
      <c r="Y180" s="136">
        <f t="shared" si="29"/>
        <v>2.3E-2</v>
      </c>
      <c r="Z180" s="136">
        <f t="shared" si="29"/>
        <v>2.3E-2</v>
      </c>
      <c r="AA180" s="136">
        <f t="shared" si="29"/>
        <v>2.3E-2</v>
      </c>
      <c r="AB180" s="136">
        <f t="shared" si="29"/>
        <v>2.3E-2</v>
      </c>
      <c r="AC180" s="136">
        <f t="shared" si="29"/>
        <v>2.3E-2</v>
      </c>
      <c r="AD180" s="136">
        <f t="shared" si="29"/>
        <v>2.3E-2</v>
      </c>
      <c r="AE180" s="136">
        <f t="shared" si="29"/>
        <v>2.3E-2</v>
      </c>
      <c r="AF180" s="136">
        <f t="shared" si="29"/>
        <v>2.3E-2</v>
      </c>
      <c r="AG180" s="137">
        <v>2.3E-2</v>
      </c>
      <c r="AH180" s="52"/>
      <c r="AI180" s="53"/>
      <c r="AK180" s="54"/>
    </row>
    <row r="181" spans="1:37" ht="15.75" thickBot="1" x14ac:dyDescent="0.3">
      <c r="A181" s="140" t="s">
        <v>177</v>
      </c>
      <c r="B181" s="141">
        <f>SUM(B95:B180)</f>
        <v>195.60600000000002</v>
      </c>
      <c r="C181" s="141">
        <f t="shared" ref="C181:AF181" si="31">SUM(C95:C180)</f>
        <v>195.60600000000002</v>
      </c>
      <c r="D181" s="141">
        <f t="shared" si="31"/>
        <v>195.60600000000002</v>
      </c>
      <c r="E181" s="141">
        <f t="shared" si="31"/>
        <v>195.60600000000002</v>
      </c>
      <c r="F181" s="141">
        <f t="shared" si="31"/>
        <v>195.60600000000002</v>
      </c>
      <c r="G181" s="141">
        <f t="shared" si="31"/>
        <v>195.60600000000002</v>
      </c>
      <c r="H181" s="141">
        <f t="shared" si="31"/>
        <v>195.60600000000002</v>
      </c>
      <c r="I181" s="141">
        <f t="shared" si="31"/>
        <v>193.00600000000006</v>
      </c>
      <c r="J181" s="141">
        <f t="shared" si="31"/>
        <v>193.00600000000006</v>
      </c>
      <c r="K181" s="141">
        <f t="shared" si="31"/>
        <v>193.00600000000006</v>
      </c>
      <c r="L181" s="141">
        <f t="shared" si="31"/>
        <v>193.00600000000006</v>
      </c>
      <c r="M181" s="141">
        <f t="shared" si="31"/>
        <v>193.00600000000006</v>
      </c>
      <c r="N181" s="141">
        <f t="shared" si="31"/>
        <v>193.00600000000006</v>
      </c>
      <c r="O181" s="141">
        <f t="shared" si="31"/>
        <v>193.00600000000006</v>
      </c>
      <c r="P181" s="141">
        <f t="shared" si="31"/>
        <v>193.00600000000006</v>
      </c>
      <c r="Q181" s="141">
        <f t="shared" si="31"/>
        <v>193.00600000000006</v>
      </c>
      <c r="R181" s="141">
        <f t="shared" si="31"/>
        <v>193.00600000000006</v>
      </c>
      <c r="S181" s="141">
        <f t="shared" si="31"/>
        <v>193.00600000000006</v>
      </c>
      <c r="T181" s="141">
        <f t="shared" si="31"/>
        <v>193.00600000000006</v>
      </c>
      <c r="U181" s="141">
        <f t="shared" si="31"/>
        <v>193.00600000000006</v>
      </c>
      <c r="V181" s="141">
        <f t="shared" si="31"/>
        <v>193.00600000000006</v>
      </c>
      <c r="W181" s="141">
        <f t="shared" si="31"/>
        <v>193.00600000000006</v>
      </c>
      <c r="X181" s="141">
        <f t="shared" si="31"/>
        <v>193.00600000000006</v>
      </c>
      <c r="Y181" s="141">
        <f t="shared" si="31"/>
        <v>193.00600000000006</v>
      </c>
      <c r="Z181" s="141">
        <f t="shared" si="31"/>
        <v>193.00600000000006</v>
      </c>
      <c r="AA181" s="141">
        <f t="shared" si="31"/>
        <v>193.00600000000006</v>
      </c>
      <c r="AB181" s="141">
        <f t="shared" si="31"/>
        <v>193.00600000000006</v>
      </c>
      <c r="AC181" s="141">
        <f t="shared" si="31"/>
        <v>193.00600000000006</v>
      </c>
      <c r="AD181" s="141">
        <f t="shared" si="31"/>
        <v>193.00600000000006</v>
      </c>
      <c r="AE181" s="141">
        <f t="shared" si="31"/>
        <v>193.00600000000006</v>
      </c>
      <c r="AF181" s="141">
        <f t="shared" si="31"/>
        <v>193.00600000000006</v>
      </c>
      <c r="AG181" s="142">
        <f t="shared" ref="AG181" si="32">SUM(AG95:AG180)</f>
        <v>327.68839999999989</v>
      </c>
      <c r="AH181" s="52"/>
      <c r="AI181" s="53"/>
      <c r="AK181" s="54"/>
    </row>
    <row r="182" spans="1:37" ht="15.75" thickBot="1" x14ac:dyDescent="0.3">
      <c r="A182" s="29" t="s">
        <v>49</v>
      </c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52"/>
      <c r="AI182" s="53"/>
      <c r="AK182" s="54"/>
    </row>
    <row r="183" spans="1:37" x14ac:dyDescent="0.25">
      <c r="A183" s="117" t="s">
        <v>178</v>
      </c>
      <c r="B183" s="143">
        <v>0.3</v>
      </c>
      <c r="C183" s="143">
        <f t="shared" ref="C183:R188" si="33">B183</f>
        <v>0.3</v>
      </c>
      <c r="D183" s="143">
        <f t="shared" si="33"/>
        <v>0.3</v>
      </c>
      <c r="E183" s="143">
        <f t="shared" si="33"/>
        <v>0.3</v>
      </c>
      <c r="F183" s="143">
        <f t="shared" si="33"/>
        <v>0.3</v>
      </c>
      <c r="G183" s="143">
        <f t="shared" si="33"/>
        <v>0.3</v>
      </c>
      <c r="H183" s="143">
        <f t="shared" si="33"/>
        <v>0.3</v>
      </c>
      <c r="I183" s="143">
        <f t="shared" si="33"/>
        <v>0.3</v>
      </c>
      <c r="J183" s="143">
        <f t="shared" si="33"/>
        <v>0.3</v>
      </c>
      <c r="K183" s="143">
        <f t="shared" si="33"/>
        <v>0.3</v>
      </c>
      <c r="L183" s="143">
        <f t="shared" si="33"/>
        <v>0.3</v>
      </c>
      <c r="M183" s="143">
        <f t="shared" si="33"/>
        <v>0.3</v>
      </c>
      <c r="N183" s="143">
        <f t="shared" si="33"/>
        <v>0.3</v>
      </c>
      <c r="O183" s="143">
        <f t="shared" si="33"/>
        <v>0.3</v>
      </c>
      <c r="P183" s="143">
        <f t="shared" si="33"/>
        <v>0.3</v>
      </c>
      <c r="Q183" s="143">
        <f t="shared" si="33"/>
        <v>0.3</v>
      </c>
      <c r="R183" s="143">
        <f t="shared" si="33"/>
        <v>0.3</v>
      </c>
      <c r="S183" s="143">
        <f t="shared" ref="S183:AF188" si="34">R183</f>
        <v>0.3</v>
      </c>
      <c r="T183" s="143">
        <f t="shared" si="34"/>
        <v>0.3</v>
      </c>
      <c r="U183" s="143">
        <f t="shared" si="34"/>
        <v>0.3</v>
      </c>
      <c r="V183" s="143">
        <f t="shared" si="34"/>
        <v>0.3</v>
      </c>
      <c r="W183" s="143">
        <f t="shared" si="34"/>
        <v>0.3</v>
      </c>
      <c r="X183" s="143">
        <f t="shared" si="34"/>
        <v>0.3</v>
      </c>
      <c r="Y183" s="143">
        <f t="shared" si="34"/>
        <v>0.3</v>
      </c>
      <c r="Z183" s="143">
        <f t="shared" si="34"/>
        <v>0.3</v>
      </c>
      <c r="AA183" s="143">
        <f t="shared" si="34"/>
        <v>0.3</v>
      </c>
      <c r="AB183" s="143">
        <f t="shared" si="34"/>
        <v>0.3</v>
      </c>
      <c r="AC183" s="143">
        <f t="shared" si="34"/>
        <v>0.3</v>
      </c>
      <c r="AD183" s="143">
        <f t="shared" si="34"/>
        <v>0.3</v>
      </c>
      <c r="AE183" s="143">
        <f t="shared" si="34"/>
        <v>0.3</v>
      </c>
      <c r="AF183" s="143">
        <f t="shared" si="34"/>
        <v>0.3</v>
      </c>
      <c r="AG183" s="144">
        <v>2.4</v>
      </c>
      <c r="AH183" s="52"/>
      <c r="AI183" s="53"/>
      <c r="AK183" s="54"/>
    </row>
    <row r="184" spans="1:37" x14ac:dyDescent="0.25">
      <c r="A184" s="122" t="s">
        <v>179</v>
      </c>
      <c r="B184" s="136">
        <v>0.4</v>
      </c>
      <c r="C184" s="136">
        <f t="shared" si="33"/>
        <v>0.4</v>
      </c>
      <c r="D184" s="136">
        <f t="shared" si="33"/>
        <v>0.4</v>
      </c>
      <c r="E184" s="136">
        <f t="shared" si="33"/>
        <v>0.4</v>
      </c>
      <c r="F184" s="136">
        <f t="shared" si="33"/>
        <v>0.4</v>
      </c>
      <c r="G184" s="136">
        <f t="shared" si="33"/>
        <v>0.4</v>
      </c>
      <c r="H184" s="136">
        <f t="shared" si="33"/>
        <v>0.4</v>
      </c>
      <c r="I184" s="136">
        <f t="shared" si="33"/>
        <v>0.4</v>
      </c>
      <c r="J184" s="136">
        <f t="shared" si="33"/>
        <v>0.4</v>
      </c>
      <c r="K184" s="136">
        <f t="shared" si="33"/>
        <v>0.4</v>
      </c>
      <c r="L184" s="136">
        <f t="shared" si="33"/>
        <v>0.4</v>
      </c>
      <c r="M184" s="136">
        <f t="shared" si="33"/>
        <v>0.4</v>
      </c>
      <c r="N184" s="136">
        <f t="shared" si="33"/>
        <v>0.4</v>
      </c>
      <c r="O184" s="136">
        <f t="shared" si="33"/>
        <v>0.4</v>
      </c>
      <c r="P184" s="136">
        <f t="shared" si="33"/>
        <v>0.4</v>
      </c>
      <c r="Q184" s="136">
        <f t="shared" si="33"/>
        <v>0.4</v>
      </c>
      <c r="R184" s="136">
        <f t="shared" si="33"/>
        <v>0.4</v>
      </c>
      <c r="S184" s="136">
        <f t="shared" si="34"/>
        <v>0.4</v>
      </c>
      <c r="T184" s="136">
        <f t="shared" si="34"/>
        <v>0.4</v>
      </c>
      <c r="U184" s="136">
        <f t="shared" si="34"/>
        <v>0.4</v>
      </c>
      <c r="V184" s="136">
        <f>U184</f>
        <v>0.4</v>
      </c>
      <c r="W184" s="136">
        <f>V184</f>
        <v>0.4</v>
      </c>
      <c r="X184" s="136">
        <f t="shared" si="34"/>
        <v>0.4</v>
      </c>
      <c r="Y184" s="136">
        <f t="shared" si="34"/>
        <v>0.4</v>
      </c>
      <c r="Z184" s="136">
        <f t="shared" si="34"/>
        <v>0.4</v>
      </c>
      <c r="AA184" s="136">
        <f t="shared" si="34"/>
        <v>0.4</v>
      </c>
      <c r="AB184" s="136">
        <f t="shared" si="34"/>
        <v>0.4</v>
      </c>
      <c r="AC184" s="136">
        <f t="shared" si="34"/>
        <v>0.4</v>
      </c>
      <c r="AD184" s="136">
        <f t="shared" si="34"/>
        <v>0.4</v>
      </c>
      <c r="AE184" s="136">
        <f t="shared" si="34"/>
        <v>0.4</v>
      </c>
      <c r="AF184" s="136">
        <f t="shared" si="34"/>
        <v>0.4</v>
      </c>
      <c r="AG184" s="145">
        <v>2</v>
      </c>
      <c r="AH184" s="52"/>
      <c r="AI184" s="53"/>
      <c r="AK184" s="54"/>
    </row>
    <row r="185" spans="1:37" x14ac:dyDescent="0.25">
      <c r="A185" s="122" t="s">
        <v>180</v>
      </c>
      <c r="B185" s="136">
        <v>1.5</v>
      </c>
      <c r="C185" s="136">
        <f t="shared" si="33"/>
        <v>1.5</v>
      </c>
      <c r="D185" s="136">
        <f t="shared" si="33"/>
        <v>1.5</v>
      </c>
      <c r="E185" s="136">
        <f t="shared" si="33"/>
        <v>1.5</v>
      </c>
      <c r="F185" s="136">
        <f t="shared" si="33"/>
        <v>1.5</v>
      </c>
      <c r="G185" s="136">
        <f t="shared" si="33"/>
        <v>1.5</v>
      </c>
      <c r="H185" s="136">
        <f t="shared" si="33"/>
        <v>1.5</v>
      </c>
      <c r="I185" s="136">
        <f t="shared" si="33"/>
        <v>1.5</v>
      </c>
      <c r="J185" s="136">
        <f t="shared" si="33"/>
        <v>1.5</v>
      </c>
      <c r="K185" s="136">
        <f t="shared" si="33"/>
        <v>1.5</v>
      </c>
      <c r="L185" s="136">
        <f t="shared" si="33"/>
        <v>1.5</v>
      </c>
      <c r="M185" s="136">
        <f t="shared" si="33"/>
        <v>1.5</v>
      </c>
      <c r="N185" s="136">
        <f t="shared" si="33"/>
        <v>1.5</v>
      </c>
      <c r="O185" s="136">
        <f t="shared" si="33"/>
        <v>1.5</v>
      </c>
      <c r="P185" s="136">
        <f t="shared" si="33"/>
        <v>1.5</v>
      </c>
      <c r="Q185" s="136">
        <f t="shared" si="33"/>
        <v>1.5</v>
      </c>
      <c r="R185" s="136">
        <f t="shared" si="33"/>
        <v>1.5</v>
      </c>
      <c r="S185" s="136">
        <f t="shared" si="34"/>
        <v>1.5</v>
      </c>
      <c r="T185" s="136">
        <f t="shared" si="34"/>
        <v>1.5</v>
      </c>
      <c r="U185" s="136">
        <f t="shared" si="34"/>
        <v>1.5</v>
      </c>
      <c r="V185" s="136">
        <f t="shared" si="34"/>
        <v>1.5</v>
      </c>
      <c r="W185" s="136">
        <f t="shared" si="34"/>
        <v>1.5</v>
      </c>
      <c r="X185" s="136">
        <f t="shared" si="34"/>
        <v>1.5</v>
      </c>
      <c r="Y185" s="136">
        <f t="shared" si="34"/>
        <v>1.5</v>
      </c>
      <c r="Z185" s="136">
        <f t="shared" si="34"/>
        <v>1.5</v>
      </c>
      <c r="AA185" s="136">
        <f t="shared" si="34"/>
        <v>1.5</v>
      </c>
      <c r="AB185" s="136">
        <f t="shared" si="34"/>
        <v>1.5</v>
      </c>
      <c r="AC185" s="136">
        <f t="shared" si="34"/>
        <v>1.5</v>
      </c>
      <c r="AD185" s="136">
        <f t="shared" si="34"/>
        <v>1.5</v>
      </c>
      <c r="AE185" s="136">
        <f t="shared" si="34"/>
        <v>1.5</v>
      </c>
      <c r="AF185" s="136">
        <f t="shared" si="34"/>
        <v>1.5</v>
      </c>
      <c r="AG185" s="145">
        <v>1.5</v>
      </c>
      <c r="AH185" s="52"/>
      <c r="AI185" s="53"/>
      <c r="AK185" s="54"/>
    </row>
    <row r="186" spans="1:37" x14ac:dyDescent="0.25">
      <c r="A186" s="122" t="s">
        <v>181</v>
      </c>
      <c r="B186" s="136">
        <v>0.3</v>
      </c>
      <c r="C186" s="136">
        <f t="shared" si="33"/>
        <v>0.3</v>
      </c>
      <c r="D186" s="136">
        <f t="shared" si="33"/>
        <v>0.3</v>
      </c>
      <c r="E186" s="136">
        <f t="shared" si="33"/>
        <v>0.3</v>
      </c>
      <c r="F186" s="136">
        <f t="shared" si="33"/>
        <v>0.3</v>
      </c>
      <c r="G186" s="136">
        <f t="shared" si="33"/>
        <v>0.3</v>
      </c>
      <c r="H186" s="136">
        <f t="shared" si="33"/>
        <v>0.3</v>
      </c>
      <c r="I186" s="136">
        <f t="shared" si="33"/>
        <v>0.3</v>
      </c>
      <c r="J186" s="136">
        <f t="shared" si="33"/>
        <v>0.3</v>
      </c>
      <c r="K186" s="136">
        <f t="shared" si="33"/>
        <v>0.3</v>
      </c>
      <c r="L186" s="136">
        <f t="shared" si="33"/>
        <v>0.3</v>
      </c>
      <c r="M186" s="136">
        <f t="shared" si="33"/>
        <v>0.3</v>
      </c>
      <c r="N186" s="136">
        <f t="shared" si="33"/>
        <v>0.3</v>
      </c>
      <c r="O186" s="136">
        <f t="shared" si="33"/>
        <v>0.3</v>
      </c>
      <c r="P186" s="136">
        <f t="shared" si="33"/>
        <v>0.3</v>
      </c>
      <c r="Q186" s="136">
        <f t="shared" si="33"/>
        <v>0.3</v>
      </c>
      <c r="R186" s="136">
        <f t="shared" si="33"/>
        <v>0.3</v>
      </c>
      <c r="S186" s="136">
        <f t="shared" si="34"/>
        <v>0.3</v>
      </c>
      <c r="T186" s="136">
        <f t="shared" si="34"/>
        <v>0.3</v>
      </c>
      <c r="U186" s="136">
        <f t="shared" si="34"/>
        <v>0.3</v>
      </c>
      <c r="V186" s="136">
        <f t="shared" si="34"/>
        <v>0.3</v>
      </c>
      <c r="W186" s="136">
        <f t="shared" si="34"/>
        <v>0.3</v>
      </c>
      <c r="X186" s="136">
        <f t="shared" si="34"/>
        <v>0.3</v>
      </c>
      <c r="Y186" s="136">
        <f t="shared" si="34"/>
        <v>0.3</v>
      </c>
      <c r="Z186" s="136">
        <f t="shared" si="34"/>
        <v>0.3</v>
      </c>
      <c r="AA186" s="136">
        <f t="shared" si="34"/>
        <v>0.3</v>
      </c>
      <c r="AB186" s="136">
        <f t="shared" si="34"/>
        <v>0.3</v>
      </c>
      <c r="AC186" s="136">
        <f t="shared" si="34"/>
        <v>0.3</v>
      </c>
      <c r="AD186" s="136">
        <f t="shared" si="34"/>
        <v>0.3</v>
      </c>
      <c r="AE186" s="136">
        <f t="shared" si="34"/>
        <v>0.3</v>
      </c>
      <c r="AF186" s="136">
        <f t="shared" si="34"/>
        <v>0.3</v>
      </c>
      <c r="AG186" s="145">
        <v>1</v>
      </c>
      <c r="AH186" s="52"/>
      <c r="AI186" s="53"/>
      <c r="AK186" s="54"/>
    </row>
    <row r="187" spans="1:37" x14ac:dyDescent="0.25">
      <c r="A187" s="122" t="s">
        <v>182</v>
      </c>
      <c r="B187" s="136">
        <v>0.4</v>
      </c>
      <c r="C187" s="136">
        <f t="shared" si="33"/>
        <v>0.4</v>
      </c>
      <c r="D187" s="136">
        <f t="shared" si="33"/>
        <v>0.4</v>
      </c>
      <c r="E187" s="136">
        <f t="shared" si="33"/>
        <v>0.4</v>
      </c>
      <c r="F187" s="136">
        <f t="shared" si="33"/>
        <v>0.4</v>
      </c>
      <c r="G187" s="136">
        <f t="shared" si="33"/>
        <v>0.4</v>
      </c>
      <c r="H187" s="136">
        <f t="shared" si="33"/>
        <v>0.4</v>
      </c>
      <c r="I187" s="136">
        <f t="shared" si="33"/>
        <v>0.4</v>
      </c>
      <c r="J187" s="136">
        <f t="shared" si="33"/>
        <v>0.4</v>
      </c>
      <c r="K187" s="136">
        <f t="shared" si="33"/>
        <v>0.4</v>
      </c>
      <c r="L187" s="136">
        <f t="shared" si="33"/>
        <v>0.4</v>
      </c>
      <c r="M187" s="136">
        <f t="shared" si="33"/>
        <v>0.4</v>
      </c>
      <c r="N187" s="136">
        <f t="shared" si="33"/>
        <v>0.4</v>
      </c>
      <c r="O187" s="136">
        <f t="shared" si="33"/>
        <v>0.4</v>
      </c>
      <c r="P187" s="136">
        <f t="shared" si="33"/>
        <v>0.4</v>
      </c>
      <c r="Q187" s="136">
        <f t="shared" si="33"/>
        <v>0.4</v>
      </c>
      <c r="R187" s="136">
        <f t="shared" si="33"/>
        <v>0.4</v>
      </c>
      <c r="S187" s="136">
        <f t="shared" si="34"/>
        <v>0.4</v>
      </c>
      <c r="T187" s="136">
        <f t="shared" si="34"/>
        <v>0.4</v>
      </c>
      <c r="U187" s="136">
        <f t="shared" si="34"/>
        <v>0.4</v>
      </c>
      <c r="V187" s="136">
        <f t="shared" si="34"/>
        <v>0.4</v>
      </c>
      <c r="W187" s="136">
        <f t="shared" si="34"/>
        <v>0.4</v>
      </c>
      <c r="X187" s="136">
        <f t="shared" si="34"/>
        <v>0.4</v>
      </c>
      <c r="Y187" s="136">
        <f t="shared" si="34"/>
        <v>0.4</v>
      </c>
      <c r="Z187" s="136">
        <f t="shared" si="34"/>
        <v>0.4</v>
      </c>
      <c r="AA187" s="136">
        <f t="shared" si="34"/>
        <v>0.4</v>
      </c>
      <c r="AB187" s="136">
        <f t="shared" si="34"/>
        <v>0.4</v>
      </c>
      <c r="AC187" s="136">
        <f t="shared" si="34"/>
        <v>0.4</v>
      </c>
      <c r="AD187" s="136">
        <f t="shared" si="34"/>
        <v>0.4</v>
      </c>
      <c r="AE187" s="136">
        <f t="shared" si="34"/>
        <v>0.4</v>
      </c>
      <c r="AF187" s="136">
        <f t="shared" si="34"/>
        <v>0.4</v>
      </c>
      <c r="AG187" s="145">
        <v>1</v>
      </c>
      <c r="AH187" s="52"/>
      <c r="AI187" s="53"/>
      <c r="AK187" s="54"/>
    </row>
    <row r="188" spans="1:37" ht="15.75" thickBot="1" x14ac:dyDescent="0.3">
      <c r="A188" s="124" t="s">
        <v>183</v>
      </c>
      <c r="B188" s="146">
        <v>0.64</v>
      </c>
      <c r="C188" s="146">
        <f t="shared" si="33"/>
        <v>0.64</v>
      </c>
      <c r="D188" s="146">
        <f t="shared" si="33"/>
        <v>0.64</v>
      </c>
      <c r="E188" s="146">
        <f t="shared" si="33"/>
        <v>0.64</v>
      </c>
      <c r="F188" s="146">
        <f t="shared" si="33"/>
        <v>0.64</v>
      </c>
      <c r="G188" s="146">
        <f t="shared" si="33"/>
        <v>0.64</v>
      </c>
      <c r="H188" s="146">
        <f t="shared" si="33"/>
        <v>0.64</v>
      </c>
      <c r="I188" s="146">
        <f t="shared" si="33"/>
        <v>0.64</v>
      </c>
      <c r="J188" s="146">
        <f t="shared" si="33"/>
        <v>0.64</v>
      </c>
      <c r="K188" s="146">
        <f t="shared" si="33"/>
        <v>0.64</v>
      </c>
      <c r="L188" s="146">
        <f t="shared" si="33"/>
        <v>0.64</v>
      </c>
      <c r="M188" s="146">
        <f t="shared" si="33"/>
        <v>0.64</v>
      </c>
      <c r="N188" s="146">
        <f t="shared" si="33"/>
        <v>0.64</v>
      </c>
      <c r="O188" s="146">
        <f t="shared" si="33"/>
        <v>0.64</v>
      </c>
      <c r="P188" s="146">
        <f t="shared" si="33"/>
        <v>0.64</v>
      </c>
      <c r="Q188" s="146">
        <f t="shared" si="33"/>
        <v>0.64</v>
      </c>
      <c r="R188" s="146">
        <f t="shared" si="33"/>
        <v>0.64</v>
      </c>
      <c r="S188" s="146">
        <f t="shared" si="34"/>
        <v>0.64</v>
      </c>
      <c r="T188" s="146">
        <f t="shared" si="34"/>
        <v>0.64</v>
      </c>
      <c r="U188" s="146">
        <f t="shared" si="34"/>
        <v>0.64</v>
      </c>
      <c r="V188" s="146">
        <f t="shared" si="34"/>
        <v>0.64</v>
      </c>
      <c r="W188" s="146">
        <f t="shared" si="34"/>
        <v>0.64</v>
      </c>
      <c r="X188" s="146">
        <f t="shared" si="34"/>
        <v>0.64</v>
      </c>
      <c r="Y188" s="146">
        <f t="shared" si="34"/>
        <v>0.64</v>
      </c>
      <c r="Z188" s="146">
        <f t="shared" si="34"/>
        <v>0.64</v>
      </c>
      <c r="AA188" s="146">
        <f t="shared" si="34"/>
        <v>0.64</v>
      </c>
      <c r="AB188" s="146">
        <f t="shared" si="34"/>
        <v>0.64</v>
      </c>
      <c r="AC188" s="146">
        <f t="shared" si="34"/>
        <v>0.64</v>
      </c>
      <c r="AD188" s="146">
        <f t="shared" si="34"/>
        <v>0.64</v>
      </c>
      <c r="AE188" s="146">
        <f t="shared" si="34"/>
        <v>0.64</v>
      </c>
      <c r="AF188" s="146">
        <f t="shared" si="34"/>
        <v>0.64</v>
      </c>
      <c r="AG188" s="147">
        <v>0.66</v>
      </c>
      <c r="AH188" s="52"/>
      <c r="AI188" s="53"/>
      <c r="AK188" s="54"/>
    </row>
    <row r="189" spans="1:37" ht="15.75" thickBot="1" x14ac:dyDescent="0.3">
      <c r="A189" s="148" t="s">
        <v>49</v>
      </c>
      <c r="B189" s="149">
        <f>SUM(B183:B188)</f>
        <v>3.54</v>
      </c>
      <c r="C189" s="149">
        <f t="shared" ref="C189:K189" si="35">SUM(C183:C188)</f>
        <v>3.54</v>
      </c>
      <c r="D189" s="149">
        <f t="shared" si="35"/>
        <v>3.54</v>
      </c>
      <c r="E189" s="149">
        <f t="shared" si="35"/>
        <v>3.54</v>
      </c>
      <c r="F189" s="149">
        <f t="shared" si="35"/>
        <v>3.54</v>
      </c>
      <c r="G189" s="149">
        <f t="shared" si="35"/>
        <v>3.54</v>
      </c>
      <c r="H189" s="149">
        <f t="shared" si="35"/>
        <v>3.54</v>
      </c>
      <c r="I189" s="149">
        <f t="shared" si="35"/>
        <v>3.54</v>
      </c>
      <c r="J189" s="149">
        <f t="shared" si="35"/>
        <v>3.54</v>
      </c>
      <c r="K189" s="149">
        <f t="shared" si="35"/>
        <v>3.54</v>
      </c>
      <c r="L189" s="149">
        <f>SUM(L183:L188)</f>
        <v>3.54</v>
      </c>
      <c r="M189" s="149">
        <f t="shared" ref="M189:R189" si="36">SUM(M183:M188)</f>
        <v>3.54</v>
      </c>
      <c r="N189" s="149">
        <f t="shared" si="36"/>
        <v>3.54</v>
      </c>
      <c r="O189" s="149">
        <f t="shared" si="36"/>
        <v>3.54</v>
      </c>
      <c r="P189" s="149">
        <f t="shared" si="36"/>
        <v>3.54</v>
      </c>
      <c r="Q189" s="149">
        <f t="shared" si="36"/>
        <v>3.54</v>
      </c>
      <c r="R189" s="149">
        <f t="shared" si="36"/>
        <v>3.54</v>
      </c>
      <c r="S189" s="149">
        <f>SUM(S183:S188)</f>
        <v>3.54</v>
      </c>
      <c r="T189" s="149">
        <f t="shared" ref="T189:AF189" si="37">SUM(T183:T188)</f>
        <v>3.54</v>
      </c>
      <c r="U189" s="149">
        <f t="shared" si="37"/>
        <v>3.54</v>
      </c>
      <c r="V189" s="149">
        <f t="shared" si="37"/>
        <v>3.54</v>
      </c>
      <c r="W189" s="149">
        <f t="shared" si="37"/>
        <v>3.54</v>
      </c>
      <c r="X189" s="149">
        <f t="shared" si="37"/>
        <v>3.54</v>
      </c>
      <c r="Y189" s="149">
        <f t="shared" si="37"/>
        <v>3.54</v>
      </c>
      <c r="Z189" s="149">
        <f t="shared" si="37"/>
        <v>3.54</v>
      </c>
      <c r="AA189" s="149">
        <f t="shared" si="37"/>
        <v>3.54</v>
      </c>
      <c r="AB189" s="149">
        <f t="shared" si="37"/>
        <v>3.54</v>
      </c>
      <c r="AC189" s="149">
        <f t="shared" si="37"/>
        <v>3.54</v>
      </c>
      <c r="AD189" s="149">
        <f t="shared" si="37"/>
        <v>3.54</v>
      </c>
      <c r="AE189" s="149">
        <f t="shared" si="37"/>
        <v>3.54</v>
      </c>
      <c r="AF189" s="149">
        <f t="shared" si="37"/>
        <v>3.54</v>
      </c>
      <c r="AG189" s="150">
        <f t="shared" ref="AG189" si="38">SUM(AG183:AG188)</f>
        <v>8.56</v>
      </c>
      <c r="AH189" s="52"/>
      <c r="AI189" s="53"/>
    </row>
    <row r="190" spans="1:37" ht="15.75" thickBot="1" x14ac:dyDescent="0.3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111"/>
      <c r="AH190" s="46"/>
    </row>
    <row r="191" spans="1:37" x14ac:dyDescent="0.25">
      <c r="A191" s="93" t="s">
        <v>184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2"/>
      <c r="AG191" s="46"/>
      <c r="AH191" s="52"/>
      <c r="AI191" s="53"/>
    </row>
    <row r="192" spans="1:37" x14ac:dyDescent="0.25">
      <c r="A192" s="153" t="s">
        <v>185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5"/>
      <c r="AG192" s="156"/>
      <c r="AH192" s="52"/>
      <c r="AI192" s="53"/>
    </row>
    <row r="193" spans="1:50" x14ac:dyDescent="0.25">
      <c r="A193" s="98" t="s">
        <v>186</v>
      </c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8"/>
      <c r="AG193" s="156"/>
      <c r="AH193" s="52"/>
      <c r="AI193" s="53"/>
    </row>
    <row r="194" spans="1:50" x14ac:dyDescent="0.25">
      <c r="A194" s="98" t="s">
        <v>187</v>
      </c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8"/>
      <c r="AG194" s="156"/>
      <c r="AH194" s="52"/>
      <c r="AI194" s="53"/>
    </row>
    <row r="195" spans="1:50" ht="15.75" thickBot="1" x14ac:dyDescent="0.3">
      <c r="A195" s="159" t="s">
        <v>188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1"/>
      <c r="AG195" s="156"/>
      <c r="AH195" s="52"/>
      <c r="AI195" s="53"/>
    </row>
    <row r="196" spans="1:50" x14ac:dyDescent="0.25"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2" t="s">
        <v>189</v>
      </c>
      <c r="B198" s="163">
        <f>MAX(F71:M71)</f>
        <v>203.54</v>
      </c>
      <c r="C198" s="164">
        <f>INDEX(F9:M9,1,MATCH(MAX(F71:M71),F71:M71,0))</f>
        <v>0.20833333333333301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165" t="str">
        <f ca="1">MID(CELL("filename",C7),FIND("]",CELL("filename",C7))+1,600)</f>
        <v>sample_new</v>
      </c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A200" s="252" t="s">
        <v>190</v>
      </c>
      <c r="B200" s="252"/>
      <c r="C200" s="46"/>
      <c r="D200" s="165" t="str">
        <f ca="1">"Pie Chart of Daily Peak Demand(Inclusive of Export) of Nepal ("&amp;A4&amp;" "&amp;C4&amp;")"</f>
        <v>Pie Chart of Daily Peak Demand(Inclusive of Export) of Nepal (Date: 2078 Asar sample_new)</v>
      </c>
      <c r="E200" s="46"/>
      <c r="F200" s="46"/>
      <c r="G200" s="16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165" t="str">
        <f ca="1">"Daily Load Curve(Excluding of Export) of Nepal ("&amp;A4&amp;" "&amp;C4&amp;")"</f>
        <v>Daily Load Curve(Excluding of Export) of Nepal (Date: 2078 Asar sample_new)</v>
      </c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ht="15.75" thickBot="1" x14ac:dyDescent="0.3">
      <c r="A201" s="166" t="s">
        <v>7</v>
      </c>
      <c r="B201" s="167"/>
      <c r="C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ht="12.75" customHeight="1" thickTop="1" x14ac:dyDescent="0.25">
      <c r="A202" s="166" t="s">
        <v>191</v>
      </c>
      <c r="B202" s="16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245" t="s">
        <v>192</v>
      </c>
      <c r="T202" s="170">
        <v>4.1666666666666664E-2</v>
      </c>
      <c r="U202" s="171">
        <v>8.3333333333333301E-2</v>
      </c>
      <c r="V202" s="171">
        <v>0.125</v>
      </c>
      <c r="W202" s="171">
        <v>0.16666666666666699</v>
      </c>
      <c r="X202" s="171">
        <v>0.20833333333333301</v>
      </c>
      <c r="Y202" s="171">
        <v>0.22916666666666666</v>
      </c>
      <c r="Z202" s="171">
        <v>0.25</v>
      </c>
      <c r="AA202" s="171">
        <v>0.27083333333333331</v>
      </c>
      <c r="AB202" s="171">
        <v>0.29166666666666669</v>
      </c>
      <c r="AC202" s="171">
        <v>0.3125</v>
      </c>
      <c r="AD202" s="172">
        <v>0.33333333333333331</v>
      </c>
      <c r="AE202" s="172">
        <v>0.375</v>
      </c>
      <c r="AF202" s="172">
        <v>0.41666666666666702</v>
      </c>
      <c r="AG202" s="172">
        <v>0.45833333333333298</v>
      </c>
      <c r="AH202" s="172">
        <v>0.5</v>
      </c>
      <c r="AI202" s="172">
        <v>0.54166666666666696</v>
      </c>
      <c r="AJ202" s="172">
        <v>0.58333333333333304</v>
      </c>
      <c r="AK202" s="172">
        <v>0.625</v>
      </c>
      <c r="AL202" s="172">
        <v>0.66666666666666696</v>
      </c>
      <c r="AM202" s="172">
        <v>0.70833333333333304</v>
      </c>
      <c r="AN202" s="172">
        <v>0.72916666666666663</v>
      </c>
      <c r="AO202" s="172">
        <v>0.75</v>
      </c>
      <c r="AP202" s="172">
        <v>0.77083333333333337</v>
      </c>
      <c r="AQ202" s="172">
        <v>0.79166666666666663</v>
      </c>
      <c r="AR202" s="172">
        <v>0.8125</v>
      </c>
      <c r="AS202" s="171">
        <v>0.83333333333333337</v>
      </c>
      <c r="AT202" s="171">
        <v>0.85416666666666663</v>
      </c>
      <c r="AU202" s="171">
        <v>0.875</v>
      </c>
      <c r="AV202" s="171">
        <v>0.91666666666666696</v>
      </c>
      <c r="AW202" s="171">
        <v>0.95833333333333304</v>
      </c>
      <c r="AX202" s="171">
        <v>1</v>
      </c>
    </row>
    <row r="203" spans="1:50" x14ac:dyDescent="0.25">
      <c r="A203" s="166" t="s">
        <v>193</v>
      </c>
      <c r="B203" s="16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 t="s">
        <v>194</v>
      </c>
      <c r="T203" s="173">
        <f t="shared" ref="T203:AX203" si="39">B71</f>
        <v>203.54</v>
      </c>
      <c r="U203" s="173">
        <f t="shared" si="39"/>
        <v>203.54</v>
      </c>
      <c r="V203" s="173">
        <f t="shared" si="39"/>
        <v>203.54</v>
      </c>
      <c r="W203" s="173">
        <f t="shared" si="39"/>
        <v>203.54</v>
      </c>
      <c r="X203" s="173">
        <f t="shared" si="39"/>
        <v>203.54</v>
      </c>
      <c r="Y203" s="173">
        <f t="shared" si="39"/>
        <v>203.54</v>
      </c>
      <c r="Z203" s="173">
        <f t="shared" si="39"/>
        <v>203.54</v>
      </c>
      <c r="AA203" s="173">
        <f t="shared" si="39"/>
        <v>203.54</v>
      </c>
      <c r="AB203" s="173">
        <f t="shared" si="39"/>
        <v>203.54</v>
      </c>
      <c r="AC203" s="173">
        <f t="shared" si="39"/>
        <v>203.54</v>
      </c>
      <c r="AD203" s="173">
        <f t="shared" si="39"/>
        <v>203.54</v>
      </c>
      <c r="AE203" s="173">
        <f t="shared" si="39"/>
        <v>203.54</v>
      </c>
      <c r="AF203" s="173">
        <f t="shared" si="39"/>
        <v>203.54</v>
      </c>
      <c r="AG203" s="173">
        <f t="shared" si="39"/>
        <v>203.54</v>
      </c>
      <c r="AH203" s="173">
        <f t="shared" si="39"/>
        <v>203.54</v>
      </c>
      <c r="AI203" s="173">
        <f t="shared" si="39"/>
        <v>203.54</v>
      </c>
      <c r="AJ203" s="173">
        <f t="shared" si="39"/>
        <v>203.54</v>
      </c>
      <c r="AK203" s="173">
        <f t="shared" si="39"/>
        <v>203.54</v>
      </c>
      <c r="AL203" s="173">
        <f t="shared" si="39"/>
        <v>203.54</v>
      </c>
      <c r="AM203" s="173">
        <f t="shared" si="39"/>
        <v>203.54</v>
      </c>
      <c r="AN203" s="173">
        <f t="shared" si="39"/>
        <v>203.54</v>
      </c>
      <c r="AO203" s="173">
        <f t="shared" si="39"/>
        <v>203.54</v>
      </c>
      <c r="AP203" s="173">
        <f t="shared" si="39"/>
        <v>203.54</v>
      </c>
      <c r="AQ203" s="173">
        <f t="shared" si="39"/>
        <v>203.54</v>
      </c>
      <c r="AR203" s="173">
        <f t="shared" si="39"/>
        <v>203.54</v>
      </c>
      <c r="AS203" s="173">
        <f t="shared" si="39"/>
        <v>203.54</v>
      </c>
      <c r="AT203" s="173">
        <f t="shared" si="39"/>
        <v>203.54</v>
      </c>
      <c r="AU203" s="173">
        <f t="shared" si="39"/>
        <v>203.54</v>
      </c>
      <c r="AV203" s="173">
        <f t="shared" si="39"/>
        <v>203.54</v>
      </c>
      <c r="AW203" s="173">
        <f t="shared" si="39"/>
        <v>203.54</v>
      </c>
      <c r="AX203" s="173">
        <f t="shared" si="39"/>
        <v>203.54</v>
      </c>
    </row>
    <row r="204" spans="1:50" x14ac:dyDescent="0.25">
      <c r="A204" s="166" t="s">
        <v>195</v>
      </c>
      <c r="B204" s="16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A205" s="166" t="s">
        <v>196</v>
      </c>
      <c r="B205" s="16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A206" s="166" t="s">
        <v>197</v>
      </c>
      <c r="B206" s="16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A207" s="166" t="s">
        <v>198</v>
      </c>
      <c r="B207" s="17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A208" s="166" t="s">
        <v>199</v>
      </c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x14ac:dyDescent="0.25"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x14ac:dyDescent="0.25"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x14ac:dyDescent="0.25"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A224" s="175" t="s">
        <v>184</v>
      </c>
      <c r="B224" s="176">
        <f t="shared" ref="B224:AF224" si="40">B188</f>
        <v>0.64</v>
      </c>
      <c r="C224" s="176">
        <f t="shared" si="40"/>
        <v>0.64</v>
      </c>
      <c r="D224" s="176">
        <f t="shared" si="40"/>
        <v>0.64</v>
      </c>
      <c r="E224" s="176">
        <f t="shared" si="40"/>
        <v>0.64</v>
      </c>
      <c r="F224" s="176">
        <f t="shared" si="40"/>
        <v>0.64</v>
      </c>
      <c r="G224" s="176">
        <f t="shared" si="40"/>
        <v>0.64</v>
      </c>
      <c r="H224" s="176">
        <f t="shared" si="40"/>
        <v>0.64</v>
      </c>
      <c r="I224" s="176">
        <f t="shared" si="40"/>
        <v>0.64</v>
      </c>
      <c r="J224" s="176">
        <f t="shared" si="40"/>
        <v>0.64</v>
      </c>
      <c r="K224" s="176">
        <f t="shared" si="40"/>
        <v>0.64</v>
      </c>
      <c r="L224" s="176">
        <f t="shared" si="40"/>
        <v>0.64</v>
      </c>
      <c r="M224" s="176">
        <f t="shared" si="40"/>
        <v>0.64</v>
      </c>
      <c r="N224" s="176">
        <f t="shared" si="40"/>
        <v>0.64</v>
      </c>
      <c r="O224" s="176">
        <f t="shared" si="40"/>
        <v>0.64</v>
      </c>
      <c r="P224" s="176">
        <f t="shared" si="40"/>
        <v>0.64</v>
      </c>
      <c r="Q224" s="176">
        <f t="shared" si="40"/>
        <v>0.64</v>
      </c>
      <c r="R224" s="176">
        <f t="shared" si="40"/>
        <v>0.64</v>
      </c>
      <c r="S224" s="176">
        <f t="shared" si="40"/>
        <v>0.64</v>
      </c>
      <c r="T224" s="176">
        <f t="shared" si="40"/>
        <v>0.64</v>
      </c>
      <c r="U224" s="176">
        <f t="shared" si="40"/>
        <v>0.64</v>
      </c>
      <c r="V224" s="176">
        <f t="shared" si="40"/>
        <v>0.64</v>
      </c>
      <c r="W224" s="176">
        <f t="shared" si="40"/>
        <v>0.64</v>
      </c>
      <c r="X224" s="176">
        <f t="shared" si="40"/>
        <v>0.64</v>
      </c>
      <c r="Y224" s="176">
        <f t="shared" si="40"/>
        <v>0.64</v>
      </c>
      <c r="Z224" s="176">
        <f t="shared" si="40"/>
        <v>0.64</v>
      </c>
      <c r="AA224" s="176">
        <f t="shared" si="40"/>
        <v>0.64</v>
      </c>
      <c r="AB224" s="176">
        <f t="shared" si="40"/>
        <v>0.64</v>
      </c>
      <c r="AC224" s="176">
        <f t="shared" si="40"/>
        <v>0.64</v>
      </c>
      <c r="AD224" s="176">
        <f t="shared" si="40"/>
        <v>0.64</v>
      </c>
      <c r="AE224" s="176">
        <f t="shared" si="40"/>
        <v>0.64</v>
      </c>
      <c r="AF224" s="176">
        <f t="shared" si="40"/>
        <v>0.64</v>
      </c>
      <c r="AG224" s="46"/>
      <c r="AH224" s="46"/>
    </row>
    <row r="225" spans="1:34" x14ac:dyDescent="0.25">
      <c r="A225" s="120" t="str">
        <f>A192</f>
        <v>KGA</v>
      </c>
      <c r="B225" s="120" t="str">
        <f>IF(B192&lt;100,"",B192-520)</f>
        <v/>
      </c>
      <c r="C225" s="120" t="str">
        <f t="shared" ref="C225:AF225" si="41">IF(C192&lt;100,"",C192-520)</f>
        <v/>
      </c>
      <c r="D225" s="120" t="str">
        <f t="shared" si="41"/>
        <v/>
      </c>
      <c r="E225" s="120" t="str">
        <f t="shared" si="41"/>
        <v/>
      </c>
      <c r="F225" s="120" t="str">
        <f t="shared" si="41"/>
        <v/>
      </c>
      <c r="G225" s="120" t="str">
        <f t="shared" si="41"/>
        <v/>
      </c>
      <c r="H225" s="120" t="str">
        <f t="shared" si="41"/>
        <v/>
      </c>
      <c r="I225" s="120" t="str">
        <f t="shared" si="41"/>
        <v/>
      </c>
      <c r="J225" s="120" t="str">
        <f t="shared" si="41"/>
        <v/>
      </c>
      <c r="K225" s="120" t="str">
        <f t="shared" si="41"/>
        <v/>
      </c>
      <c r="L225" s="120" t="str">
        <f t="shared" si="41"/>
        <v/>
      </c>
      <c r="M225" s="120" t="str">
        <f t="shared" si="41"/>
        <v/>
      </c>
      <c r="N225" s="120" t="str">
        <f t="shared" si="41"/>
        <v/>
      </c>
      <c r="O225" s="120" t="str">
        <f t="shared" si="41"/>
        <v/>
      </c>
      <c r="P225" s="120" t="str">
        <f t="shared" si="41"/>
        <v/>
      </c>
      <c r="Q225" s="120" t="str">
        <f t="shared" si="41"/>
        <v/>
      </c>
      <c r="R225" s="120" t="str">
        <f t="shared" si="41"/>
        <v/>
      </c>
      <c r="S225" s="120" t="str">
        <f t="shared" si="41"/>
        <v/>
      </c>
      <c r="T225" s="120" t="str">
        <f t="shared" si="41"/>
        <v/>
      </c>
      <c r="U225" s="120" t="str">
        <f t="shared" si="41"/>
        <v/>
      </c>
      <c r="V225" s="120" t="str">
        <f t="shared" si="41"/>
        <v/>
      </c>
      <c r="W225" s="120" t="str">
        <f t="shared" si="41"/>
        <v/>
      </c>
      <c r="X225" s="120" t="str">
        <f t="shared" si="41"/>
        <v/>
      </c>
      <c r="Y225" s="120" t="str">
        <f t="shared" si="41"/>
        <v/>
      </c>
      <c r="Z225" s="120" t="str">
        <f t="shared" si="41"/>
        <v/>
      </c>
      <c r="AA225" s="120" t="str">
        <f t="shared" si="41"/>
        <v/>
      </c>
      <c r="AB225" s="120" t="str">
        <f t="shared" si="41"/>
        <v/>
      </c>
      <c r="AC225" s="120" t="str">
        <f t="shared" si="41"/>
        <v/>
      </c>
      <c r="AD225" s="120" t="str">
        <f t="shared" si="41"/>
        <v/>
      </c>
      <c r="AE225" s="120" t="str">
        <f t="shared" si="41"/>
        <v/>
      </c>
      <c r="AF225" s="120" t="str">
        <f t="shared" si="41"/>
        <v/>
      </c>
      <c r="AG225" s="46"/>
      <c r="AH225" s="46"/>
    </row>
    <row r="226" spans="1:34" x14ac:dyDescent="0.25">
      <c r="A226" s="120" t="str">
        <f>A193</f>
        <v>MMRS</v>
      </c>
      <c r="B226" s="120" t="str">
        <f t="shared" ref="B226:AF226" si="42">IF(B193&lt;100,"",B193-620)</f>
        <v/>
      </c>
      <c r="C226" s="120" t="str">
        <f t="shared" si="42"/>
        <v/>
      </c>
      <c r="D226" s="120" t="str">
        <f t="shared" si="42"/>
        <v/>
      </c>
      <c r="E226" s="120" t="str">
        <f t="shared" si="42"/>
        <v/>
      </c>
      <c r="F226" s="120" t="str">
        <f t="shared" si="42"/>
        <v/>
      </c>
      <c r="G226" s="120" t="str">
        <f t="shared" si="42"/>
        <v/>
      </c>
      <c r="H226" s="120" t="str">
        <f t="shared" si="42"/>
        <v/>
      </c>
      <c r="I226" s="120" t="str">
        <f t="shared" si="42"/>
        <v/>
      </c>
      <c r="J226" s="120" t="str">
        <f t="shared" si="42"/>
        <v/>
      </c>
      <c r="K226" s="120" t="str">
        <f t="shared" si="42"/>
        <v/>
      </c>
      <c r="L226" s="120" t="str">
        <f t="shared" si="42"/>
        <v/>
      </c>
      <c r="M226" s="120" t="str">
        <f t="shared" si="42"/>
        <v/>
      </c>
      <c r="N226" s="120" t="str">
        <f t="shared" si="42"/>
        <v/>
      </c>
      <c r="O226" s="120" t="str">
        <f t="shared" si="42"/>
        <v/>
      </c>
      <c r="P226" s="120" t="str">
        <f t="shared" si="42"/>
        <v/>
      </c>
      <c r="Q226" s="120" t="str">
        <f t="shared" si="42"/>
        <v/>
      </c>
      <c r="R226" s="120" t="str">
        <f t="shared" si="42"/>
        <v/>
      </c>
      <c r="S226" s="120" t="str">
        <f t="shared" si="42"/>
        <v/>
      </c>
      <c r="T226" s="120" t="str">
        <f t="shared" si="42"/>
        <v/>
      </c>
      <c r="U226" s="120" t="str">
        <f t="shared" si="42"/>
        <v/>
      </c>
      <c r="V226" s="120" t="str">
        <f t="shared" si="42"/>
        <v/>
      </c>
      <c r="W226" s="120" t="str">
        <f t="shared" si="42"/>
        <v/>
      </c>
      <c r="X226" s="120" t="str">
        <f t="shared" si="42"/>
        <v/>
      </c>
      <c r="Y226" s="120" t="str">
        <f t="shared" si="42"/>
        <v/>
      </c>
      <c r="Z226" s="120" t="str">
        <f t="shared" si="42"/>
        <v/>
      </c>
      <c r="AA226" s="120" t="str">
        <f t="shared" si="42"/>
        <v/>
      </c>
      <c r="AB226" s="120" t="str">
        <f t="shared" si="42"/>
        <v/>
      </c>
      <c r="AC226" s="120" t="str">
        <f t="shared" si="42"/>
        <v/>
      </c>
      <c r="AD226" s="120" t="str">
        <f t="shared" si="42"/>
        <v/>
      </c>
      <c r="AE226" s="120" t="str">
        <f t="shared" si="42"/>
        <v/>
      </c>
      <c r="AF226" s="120" t="str">
        <f t="shared" si="42"/>
        <v/>
      </c>
      <c r="AG226" s="46"/>
      <c r="AH226" s="46"/>
    </row>
    <row r="227" spans="1:34" x14ac:dyDescent="0.25">
      <c r="A227" s="120" t="str">
        <f>A194</f>
        <v>MRS</v>
      </c>
      <c r="B227" s="120" t="str">
        <f t="shared" ref="B227:AF227" si="43">IF(B194&lt;100,"",B194-330)</f>
        <v/>
      </c>
      <c r="C227" s="120" t="str">
        <f t="shared" si="43"/>
        <v/>
      </c>
      <c r="D227" s="120" t="str">
        <f t="shared" si="43"/>
        <v/>
      </c>
      <c r="E227" s="120" t="str">
        <f t="shared" si="43"/>
        <v/>
      </c>
      <c r="F227" s="120" t="str">
        <f t="shared" si="43"/>
        <v/>
      </c>
      <c r="G227" s="120" t="str">
        <f t="shared" si="43"/>
        <v/>
      </c>
      <c r="H227" s="120" t="str">
        <f t="shared" si="43"/>
        <v/>
      </c>
      <c r="I227" s="120" t="str">
        <f t="shared" si="43"/>
        <v/>
      </c>
      <c r="J227" s="120" t="str">
        <f t="shared" si="43"/>
        <v/>
      </c>
      <c r="K227" s="120" t="str">
        <f t="shared" si="43"/>
        <v/>
      </c>
      <c r="L227" s="120" t="str">
        <f t="shared" si="43"/>
        <v/>
      </c>
      <c r="M227" s="120" t="str">
        <f t="shared" si="43"/>
        <v/>
      </c>
      <c r="N227" s="120" t="str">
        <f t="shared" si="43"/>
        <v/>
      </c>
      <c r="O227" s="120" t="str">
        <f t="shared" si="43"/>
        <v/>
      </c>
      <c r="P227" s="120" t="str">
        <f t="shared" si="43"/>
        <v/>
      </c>
      <c r="Q227" s="120" t="str">
        <f t="shared" si="43"/>
        <v/>
      </c>
      <c r="R227" s="120" t="str">
        <f t="shared" si="43"/>
        <v/>
      </c>
      <c r="S227" s="120" t="str">
        <f t="shared" si="43"/>
        <v/>
      </c>
      <c r="T227" s="120" t="str">
        <f t="shared" si="43"/>
        <v/>
      </c>
      <c r="U227" s="120" t="str">
        <f t="shared" si="43"/>
        <v/>
      </c>
      <c r="V227" s="120" t="str">
        <f t="shared" si="43"/>
        <v/>
      </c>
      <c r="W227" s="120" t="str">
        <f t="shared" si="43"/>
        <v/>
      </c>
      <c r="X227" s="120" t="str">
        <f t="shared" si="43"/>
        <v/>
      </c>
      <c r="Y227" s="120" t="str">
        <f t="shared" si="43"/>
        <v/>
      </c>
      <c r="Z227" s="120" t="str">
        <f t="shared" si="43"/>
        <v/>
      </c>
      <c r="AA227" s="120" t="str">
        <f t="shared" si="43"/>
        <v/>
      </c>
      <c r="AB227" s="120" t="str">
        <f t="shared" si="43"/>
        <v/>
      </c>
      <c r="AC227" s="120" t="str">
        <f t="shared" si="43"/>
        <v/>
      </c>
      <c r="AD227" s="120" t="str">
        <f t="shared" si="43"/>
        <v/>
      </c>
      <c r="AE227" s="120" t="str">
        <f t="shared" si="43"/>
        <v/>
      </c>
      <c r="AF227" s="120" t="str">
        <f t="shared" si="43"/>
        <v/>
      </c>
      <c r="AG227" s="46"/>
      <c r="AH227" s="46"/>
    </row>
    <row r="228" spans="1:34" x14ac:dyDescent="0.25">
      <c r="A228" s="120" t="str">
        <f>A195</f>
        <v>KL 1</v>
      </c>
      <c r="B228" s="120" t="str">
        <f>IF(B195&lt;100,"",B195-1500)</f>
        <v/>
      </c>
      <c r="C228" s="120" t="str">
        <f t="shared" ref="C228:AF228" si="44">IF(C195&lt;100,"",C195-1500)</f>
        <v/>
      </c>
      <c r="D228" s="120" t="str">
        <f t="shared" si="44"/>
        <v/>
      </c>
      <c r="E228" s="120" t="str">
        <f t="shared" si="44"/>
        <v/>
      </c>
      <c r="F228" s="120" t="str">
        <f t="shared" si="44"/>
        <v/>
      </c>
      <c r="G228" s="120" t="str">
        <f t="shared" si="44"/>
        <v/>
      </c>
      <c r="H228" s="120" t="str">
        <f t="shared" si="44"/>
        <v/>
      </c>
      <c r="I228" s="120" t="str">
        <f t="shared" si="44"/>
        <v/>
      </c>
      <c r="J228" s="120" t="str">
        <f t="shared" si="44"/>
        <v/>
      </c>
      <c r="K228" s="120" t="str">
        <f t="shared" si="44"/>
        <v/>
      </c>
      <c r="L228" s="120" t="str">
        <f t="shared" si="44"/>
        <v/>
      </c>
      <c r="M228" s="120" t="str">
        <f t="shared" si="44"/>
        <v/>
      </c>
      <c r="N228" s="120" t="str">
        <f t="shared" si="44"/>
        <v/>
      </c>
      <c r="O228" s="120" t="str">
        <f t="shared" si="44"/>
        <v/>
      </c>
      <c r="P228" s="120" t="str">
        <f t="shared" si="44"/>
        <v/>
      </c>
      <c r="Q228" s="120" t="str">
        <f t="shared" si="44"/>
        <v/>
      </c>
      <c r="R228" s="120" t="str">
        <f t="shared" si="44"/>
        <v/>
      </c>
      <c r="S228" s="120" t="str">
        <f t="shared" si="44"/>
        <v/>
      </c>
      <c r="T228" s="120" t="str">
        <f t="shared" si="44"/>
        <v/>
      </c>
      <c r="U228" s="120" t="str">
        <f t="shared" si="44"/>
        <v/>
      </c>
      <c r="V228" s="120" t="str">
        <f t="shared" si="44"/>
        <v/>
      </c>
      <c r="W228" s="120" t="str">
        <f t="shared" si="44"/>
        <v/>
      </c>
      <c r="X228" s="120" t="str">
        <f t="shared" si="44"/>
        <v/>
      </c>
      <c r="Y228" s="120" t="str">
        <f t="shared" si="44"/>
        <v/>
      </c>
      <c r="Z228" s="120" t="str">
        <f t="shared" si="44"/>
        <v/>
      </c>
      <c r="AA228" s="120" t="str">
        <f t="shared" si="44"/>
        <v/>
      </c>
      <c r="AB228" s="120" t="str">
        <f t="shared" si="44"/>
        <v/>
      </c>
      <c r="AC228" s="120" t="str">
        <f t="shared" si="44"/>
        <v/>
      </c>
      <c r="AD228" s="120" t="str">
        <f t="shared" si="44"/>
        <v/>
      </c>
      <c r="AE228" s="120" t="str">
        <f t="shared" si="44"/>
        <v/>
      </c>
      <c r="AF228" s="120" t="str">
        <f t="shared" si="44"/>
        <v/>
      </c>
      <c r="AG228" s="46"/>
      <c r="AH228" s="46"/>
    </row>
    <row r="229" spans="1:34" x14ac:dyDescent="0.25"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x14ac:dyDescent="0.25"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x14ac:dyDescent="0.25"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x14ac:dyDescent="0.25"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x14ac:dyDescent="0.25"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x14ac:dyDescent="0.25"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x14ac:dyDescent="0.25"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</sheetData>
  <mergeCells count="46">
    <mergeCell ref="AG9:AG10"/>
    <mergeCell ref="A200:B20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10 AL16:AL17 AL21:AL30 AL19 AL12:AL1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26" priority="206">
      <formula>S$9&gt;=20/24</formula>
    </cfRule>
    <cfRule type="expression" dxfId="325" priority="207">
      <formula>AND(S$9&gt;=14/24,S$9&lt;20/24)</formula>
    </cfRule>
    <cfRule type="expression" dxfId="324" priority="208">
      <formula>AND(S$9&gt;=8/24,S$9&lt;14/24)</formula>
    </cfRule>
    <cfRule type="expression" dxfId="323" priority="209">
      <formula>S$9&lt;8/24</formula>
    </cfRule>
  </conditionalFormatting>
  <conditionalFormatting sqref="B8:AF10 AA76:AF76 B76:Q76 L37:Z38 L36:Q36 B53:AF53 B77:AF77 C183:AF189 M42 N40:Q42 L34:Q34 M43:Q45 L39:Q39 L57:Q58 L55:T56 V40:W41 S39:W39 X39:Z41 AA78:AF85 L50:AF52 AA54:AF57 B60:B64 R12:T12 B65:AF75 U12:Z13 B54:K58 H79:Z85 H78:Q78 B78:G85 M59:Q64">
    <cfRule type="expression" dxfId="322" priority="202">
      <formula>B$9&gt;=20/24</formula>
    </cfRule>
    <cfRule type="expression" dxfId="321" priority="203">
      <formula>AND(B$9&gt;=14/24,B$9&lt;20/24)</formula>
    </cfRule>
    <cfRule type="expression" dxfId="320" priority="204">
      <formula>AND(B$9&gt;=8/24,B$9&lt;14/24)</formula>
    </cfRule>
    <cfRule type="expression" dxfId="319" priority="205">
      <formula>B$9&lt;8/24</formula>
    </cfRule>
  </conditionalFormatting>
  <conditionalFormatting sqref="B181:AF181">
    <cfRule type="expression" dxfId="318" priority="198">
      <formula>B$9&gt;=20/24</formula>
    </cfRule>
    <cfRule type="expression" dxfId="317" priority="199">
      <formula>AND(B$9&gt;=14/24,B$9&lt;20/24)</formula>
    </cfRule>
    <cfRule type="expression" dxfId="316" priority="200">
      <formula>AND(B$9&gt;=8/24,B$9&lt;14/24)</formula>
    </cfRule>
    <cfRule type="expression" dxfId="315" priority="201">
      <formula>B$9&lt;8/24</formula>
    </cfRule>
  </conditionalFormatting>
  <conditionalFormatting sqref="AL4:AL6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14" priority="193">
      <formula>L$9&gt;=20/24</formula>
    </cfRule>
    <cfRule type="expression" dxfId="313" priority="194">
      <formula>AND(L$9&gt;=14/24,L$9&lt;20/24)</formula>
    </cfRule>
    <cfRule type="expression" dxfId="312" priority="195">
      <formula>AND(L$9&gt;=8/24,L$9&lt;14/24)</formula>
    </cfRule>
    <cfRule type="expression" dxfId="311" priority="196">
      <formula>L$9&lt;8/24</formula>
    </cfRule>
  </conditionalFormatting>
  <conditionalFormatting sqref="L40:M41">
    <cfRule type="expression" dxfId="310" priority="189">
      <formula>L$9&gt;=20/24</formula>
    </cfRule>
    <cfRule type="expression" dxfId="309" priority="190">
      <formula>AND(L$9&gt;=14/24,L$9&lt;20/24)</formula>
    </cfRule>
    <cfRule type="expression" dxfId="308" priority="191">
      <formula>AND(L$9&gt;=8/24,L$9&lt;14/24)</formula>
    </cfRule>
    <cfRule type="expression" dxfId="307" priority="192">
      <formula>L$9&lt;8/24</formula>
    </cfRule>
  </conditionalFormatting>
  <conditionalFormatting sqref="U14:Z14">
    <cfRule type="expression" dxfId="306" priority="185">
      <formula>U$9&gt;=20/24</formula>
    </cfRule>
    <cfRule type="expression" dxfId="305" priority="186">
      <formula>AND(U$9&gt;=14/24,U$9&lt;20/24)</formula>
    </cfRule>
    <cfRule type="expression" dxfId="304" priority="187">
      <formula>AND(U$9&gt;=8/24,U$9&lt;14/24)</formula>
    </cfRule>
    <cfRule type="expression" dxfId="303" priority="188">
      <formula>U$9&lt;8/24</formula>
    </cfRule>
  </conditionalFormatting>
  <conditionalFormatting sqref="R36:Z36">
    <cfRule type="expression" dxfId="302" priority="181">
      <formula>R$9&gt;=20/24</formula>
    </cfRule>
    <cfRule type="expression" dxfId="301" priority="182">
      <formula>AND(R$9&gt;=14/24,R$9&lt;20/24)</formula>
    </cfRule>
    <cfRule type="expression" dxfId="300" priority="183">
      <formula>AND(R$9&gt;=8/24,R$9&lt;14/24)</formula>
    </cfRule>
    <cfRule type="expression" dxfId="299" priority="184">
      <formula>R$9&lt;8/24</formula>
    </cfRule>
  </conditionalFormatting>
  <conditionalFormatting sqref="R54:Z54">
    <cfRule type="expression" dxfId="298" priority="177">
      <formula>R$9&gt;=20/24</formula>
    </cfRule>
    <cfRule type="expression" dxfId="297" priority="178">
      <formula>AND(R$9&gt;=14/24,R$9&lt;20/24)</formula>
    </cfRule>
    <cfRule type="expression" dxfId="296" priority="179">
      <formula>AND(R$9&gt;=8/24,R$9&lt;14/24)</formula>
    </cfRule>
    <cfRule type="expression" dxfId="295" priority="180">
      <formula>R$9&lt;8/24</formula>
    </cfRule>
  </conditionalFormatting>
  <conditionalFormatting sqref="R76:Z76">
    <cfRule type="expression" dxfId="294" priority="173">
      <formula>R$9&gt;=20/24</formula>
    </cfRule>
    <cfRule type="expression" dxfId="293" priority="174">
      <formula>AND(R$9&gt;=14/24,R$9&lt;20/24)</formula>
    </cfRule>
    <cfRule type="expression" dxfId="292" priority="175">
      <formula>AND(R$9&gt;=8/24,R$9&lt;14/24)</formula>
    </cfRule>
    <cfRule type="expression" dxfId="291" priority="176">
      <formula>R$9&lt;8/24</formula>
    </cfRule>
  </conditionalFormatting>
  <conditionalFormatting sqref="R78:Z78">
    <cfRule type="expression" dxfId="290" priority="169">
      <formula>R$9&gt;=20/24</formula>
    </cfRule>
    <cfRule type="expression" dxfId="289" priority="170">
      <formula>AND(R$9&gt;=14/24,R$9&lt;20/24)</formula>
    </cfRule>
    <cfRule type="expression" dxfId="288" priority="171">
      <formula>AND(R$9&gt;=8/24,R$9&lt;14/24)</formula>
    </cfRule>
    <cfRule type="expression" dxfId="287" priority="172">
      <formula>R$9&lt;8/24</formula>
    </cfRule>
  </conditionalFormatting>
  <conditionalFormatting sqref="L12:Q14 R26:T30 L16:Q17 L21:Q31 L19:Q19">
    <cfRule type="expression" dxfId="286" priority="165">
      <formula>L$9&gt;=20/24</formula>
    </cfRule>
    <cfRule type="expression" dxfId="285" priority="166">
      <formula>AND(L$9&gt;=14/24,L$9&lt;20/24)</formula>
    </cfRule>
    <cfRule type="expression" dxfId="284" priority="167">
      <formula>AND(L$9&gt;=8/24,L$9&lt;14/24)</formula>
    </cfRule>
    <cfRule type="expression" dxfId="283" priority="168">
      <formula>L$9&lt;8/24</formula>
    </cfRule>
  </conditionalFormatting>
  <conditionalFormatting sqref="L46:Q46">
    <cfRule type="expression" dxfId="282" priority="161">
      <formula>L$9&gt;=20/24</formula>
    </cfRule>
    <cfRule type="expression" dxfId="281" priority="162">
      <formula>AND(L$9&gt;=14/24,L$9&lt;20/24)</formula>
    </cfRule>
    <cfRule type="expression" dxfId="280" priority="163">
      <formula>AND(L$9&gt;=8/24,L$9&lt;14/24)</formula>
    </cfRule>
    <cfRule type="expression" dxfId="279" priority="164">
      <formula>L$9&lt;8/24</formula>
    </cfRule>
  </conditionalFormatting>
  <conditionalFormatting sqref="L47:Q47">
    <cfRule type="expression" dxfId="278" priority="157">
      <formula>L$9&gt;=20/24</formula>
    </cfRule>
    <cfRule type="expression" dxfId="277" priority="158">
      <formula>AND(L$9&gt;=14/24,L$9&lt;20/24)</formula>
    </cfRule>
    <cfRule type="expression" dxfId="276" priority="159">
      <formula>AND(L$9&gt;=8/24,L$9&lt;14/24)</formula>
    </cfRule>
    <cfRule type="expression" dxfId="275" priority="160">
      <formula>L$9&lt;8/24</formula>
    </cfRule>
  </conditionalFormatting>
  <conditionalFormatting sqref="L42:L45">
    <cfRule type="expression" dxfId="274" priority="153">
      <formula>L$9&gt;=20/24</formula>
    </cfRule>
    <cfRule type="expression" dxfId="273" priority="154">
      <formula>AND(L$9&gt;=14/24,L$9&lt;20/24)</formula>
    </cfRule>
    <cfRule type="expression" dxfId="272" priority="155">
      <formula>AND(L$9&gt;=8/24,L$9&lt;14/24)</formula>
    </cfRule>
    <cfRule type="expression" dxfId="271" priority="156">
      <formula>L$9&lt;8/24</formula>
    </cfRule>
  </conditionalFormatting>
  <conditionalFormatting sqref="R34:AD34">
    <cfRule type="expression" dxfId="270" priority="149">
      <formula>R$9&gt;=20/24</formula>
    </cfRule>
    <cfRule type="expression" dxfId="269" priority="150">
      <formula>AND(R$9&gt;=14/24,R$9&lt;20/24)</formula>
    </cfRule>
    <cfRule type="expression" dxfId="268" priority="151">
      <formula>AND(R$9&gt;=8/24,R$9&lt;14/24)</formula>
    </cfRule>
    <cfRule type="expression" dxfId="267" priority="152">
      <formula>R$9&lt;8/24</formula>
    </cfRule>
  </conditionalFormatting>
  <conditionalFormatting sqref="R13:T14 R16:Z17 R21:AF31 R19:AF19">
    <cfRule type="expression" dxfId="266" priority="145">
      <formula>R$9&gt;=20/24</formula>
    </cfRule>
    <cfRule type="expression" dxfId="265" priority="146">
      <formula>AND(R$9&gt;=14/24,R$9&lt;20/24)</formula>
    </cfRule>
    <cfRule type="expression" dxfId="264" priority="147">
      <formula>AND(R$9&gt;=8/24,R$9&lt;14/24)</formula>
    </cfRule>
    <cfRule type="expression" dxfId="263" priority="148">
      <formula>R$9&lt;8/24</formula>
    </cfRule>
  </conditionalFormatting>
  <conditionalFormatting sqref="R39:R45 S40:U45 V42:Z45">
    <cfRule type="expression" dxfId="262" priority="141">
      <formula>R$9&gt;=20/24</formula>
    </cfRule>
    <cfRule type="expression" dxfId="261" priority="142">
      <formula>AND(R$9&gt;=14/24,R$9&lt;20/24)</formula>
    </cfRule>
    <cfRule type="expression" dxfId="260" priority="143">
      <formula>AND(R$9&gt;=8/24,R$9&lt;14/24)</formula>
    </cfRule>
    <cfRule type="expression" dxfId="259" priority="144">
      <formula>R$9&lt;8/24</formula>
    </cfRule>
  </conditionalFormatting>
  <conditionalFormatting sqref="R46:Z46">
    <cfRule type="expression" dxfId="258" priority="137">
      <formula>R$9&gt;=20/24</formula>
    </cfRule>
    <cfRule type="expression" dxfId="257" priority="138">
      <formula>AND(R$9&gt;=14/24,R$9&lt;20/24)</formula>
    </cfRule>
    <cfRule type="expression" dxfId="256" priority="139">
      <formula>AND(R$9&gt;=8/24,R$9&lt;14/24)</formula>
    </cfRule>
    <cfRule type="expression" dxfId="255" priority="140">
      <formula>R$9&lt;8/24</formula>
    </cfRule>
  </conditionalFormatting>
  <conditionalFormatting sqref="R47:Z47">
    <cfRule type="expression" dxfId="254" priority="133">
      <formula>R$9&gt;=20/24</formula>
    </cfRule>
    <cfRule type="expression" dxfId="253" priority="134">
      <formula>AND(R$9&gt;=14/24,R$9&lt;20/24)</formula>
    </cfRule>
    <cfRule type="expression" dxfId="252" priority="135">
      <formula>AND(R$9&gt;=8/24,R$9&lt;14/24)</formula>
    </cfRule>
    <cfRule type="expression" dxfId="251" priority="136">
      <formula>R$9&lt;8/24</formula>
    </cfRule>
  </conditionalFormatting>
  <conditionalFormatting sqref="R57:Z64 AA58:AF64">
    <cfRule type="expression" dxfId="250" priority="129">
      <formula>R$9&gt;=20/24</formula>
    </cfRule>
    <cfRule type="expression" dxfId="249" priority="130">
      <formula>AND(R$9&gt;=14/24,R$9&lt;20/24)</formula>
    </cfRule>
    <cfRule type="expression" dxfId="248" priority="131">
      <formula>AND(R$9&gt;=8/24,R$9&lt;14/24)</formula>
    </cfRule>
    <cfRule type="expression" dxfId="247" priority="132">
      <formula>R$9&lt;8/24</formula>
    </cfRule>
  </conditionalFormatting>
  <conditionalFormatting sqref="AA89:AF92">
    <cfRule type="expression" dxfId="246" priority="125">
      <formula>AA$9&gt;=20/24</formula>
    </cfRule>
    <cfRule type="expression" dxfId="245" priority="126">
      <formula>AND(AA$9&gt;=14/24,AA$9&lt;20/24)</formula>
    </cfRule>
    <cfRule type="expression" dxfId="244" priority="127">
      <formula>AND(AA$9&gt;=8/24,AA$9&lt;14/24)</formula>
    </cfRule>
    <cfRule type="expression" dxfId="243" priority="128">
      <formula>AA$9&lt;8/24</formula>
    </cfRule>
  </conditionalFormatting>
  <conditionalFormatting sqref="B59:H59 H60:H64 I59:K64">
    <cfRule type="expression" dxfId="242" priority="121">
      <formula>B$9&gt;=20/24</formula>
    </cfRule>
    <cfRule type="expression" dxfId="241" priority="122">
      <formula>AND(B$9&gt;=14/24,B$9&lt;20/24)</formula>
    </cfRule>
    <cfRule type="expression" dxfId="240" priority="123">
      <formula>AND(B$9&gt;=8/24,B$9&lt;14/24)</formula>
    </cfRule>
    <cfRule type="expression" dxfId="239" priority="124">
      <formula>B$9&lt;8/24</formula>
    </cfRule>
  </conditionalFormatting>
  <conditionalFormatting sqref="B89:K92">
    <cfRule type="expression" dxfId="238" priority="117">
      <formula>B$9&gt;=20/24</formula>
    </cfRule>
    <cfRule type="expression" dxfId="237" priority="118">
      <formula>AND(B$9&gt;=14/24,B$9&lt;20/24)</formula>
    </cfRule>
    <cfRule type="expression" dxfId="236" priority="119">
      <formula>AND(B$9&gt;=8/24,B$9&lt;14/24)</formula>
    </cfRule>
    <cfRule type="expression" dxfId="235" priority="120">
      <formula>B$9&lt;8/24</formula>
    </cfRule>
  </conditionalFormatting>
  <conditionalFormatting sqref="L89:Q92">
    <cfRule type="expression" dxfId="234" priority="113">
      <formula>L$9&gt;=20/24</formula>
    </cfRule>
    <cfRule type="expression" dxfId="233" priority="114">
      <formula>AND(L$9&gt;=14/24,L$9&lt;20/24)</formula>
    </cfRule>
    <cfRule type="expression" dxfId="232" priority="115">
      <formula>AND(L$9&gt;=8/24,L$9&lt;14/24)</formula>
    </cfRule>
    <cfRule type="expression" dxfId="231" priority="116">
      <formula>L$9&lt;8/24</formula>
    </cfRule>
  </conditionalFormatting>
  <conditionalFormatting sqref="R89:Z92">
    <cfRule type="expression" dxfId="230" priority="109">
      <formula>R$9&gt;=20/24</formula>
    </cfRule>
    <cfRule type="expression" dxfId="229" priority="110">
      <formula>AND(R$9&gt;=14/24,R$9&lt;20/24)</formula>
    </cfRule>
    <cfRule type="expression" dxfId="228" priority="111">
      <formula>AND(R$9&gt;=8/24,R$9&lt;14/24)</formula>
    </cfRule>
    <cfRule type="expression" dxfId="227" priority="112">
      <formula>R$9&lt;8/24</formula>
    </cfRule>
  </conditionalFormatting>
  <conditionalFormatting sqref="G22:G28 G30:G31 B29:G29 B22:F23 B16:AF17 B21:G21 H21:AF31 B19:AF19 B34:AF53 B12:AF14">
    <cfRule type="expression" dxfId="226" priority="108">
      <formula>B12&gt;$AG12</formula>
    </cfRule>
  </conditionalFormatting>
  <conditionalFormatting sqref="T202:AX202">
    <cfRule type="expression" dxfId="225" priority="104">
      <formula>T$9&gt;=20/24</formula>
    </cfRule>
    <cfRule type="expression" dxfId="224" priority="105">
      <formula>AND(T$9&gt;=14/24,T$9&lt;20/24)</formula>
    </cfRule>
    <cfRule type="expression" dxfId="223" priority="106">
      <formula>AND(T$9&gt;=8/24,T$9&lt;14/24)</formula>
    </cfRule>
    <cfRule type="expression" dxfId="222" priority="107">
      <formula>T$9&lt;8/24</formula>
    </cfRule>
  </conditionalFormatting>
  <conditionalFormatting sqref="A12:A14 A94:A100 A16:A17 A21:A31 A106:A143 A102:A104 A146:A190 A19 A33:A92">
    <cfRule type="expression" dxfId="221" priority="103">
      <formula>$AH12=0</formula>
    </cfRule>
  </conditionalFormatting>
  <conditionalFormatting sqref="AA93:AF93">
    <cfRule type="expression" dxfId="220" priority="99">
      <formula>AA$9&gt;=20/24</formula>
    </cfRule>
    <cfRule type="expression" dxfId="219" priority="100">
      <formula>AND(AA$9&gt;=14/24,AA$9&lt;20/24)</formula>
    </cfRule>
    <cfRule type="expression" dxfId="218" priority="101">
      <formula>AND(AA$9&gt;=8/24,AA$9&lt;14/24)</formula>
    </cfRule>
    <cfRule type="expression" dxfId="217" priority="102">
      <formula>AA$9&lt;8/24</formula>
    </cfRule>
  </conditionalFormatting>
  <conditionalFormatting sqref="B93:K93">
    <cfRule type="expression" dxfId="216" priority="95">
      <formula>B$9&gt;=20/24</formula>
    </cfRule>
    <cfRule type="expression" dxfId="215" priority="96">
      <formula>AND(B$9&gt;=14/24,B$9&lt;20/24)</formula>
    </cfRule>
    <cfRule type="expression" dxfId="214" priority="97">
      <formula>AND(B$9&gt;=8/24,B$9&lt;14/24)</formula>
    </cfRule>
    <cfRule type="expression" dxfId="213" priority="98">
      <formula>B$9&lt;8/24</formula>
    </cfRule>
  </conditionalFormatting>
  <conditionalFormatting sqref="L93:Q93">
    <cfRule type="expression" dxfId="212" priority="91">
      <formula>L$9&gt;=20/24</formula>
    </cfRule>
    <cfRule type="expression" dxfId="211" priority="92">
      <formula>AND(L$9&gt;=14/24,L$9&lt;20/24)</formula>
    </cfRule>
    <cfRule type="expression" dxfId="210" priority="93">
      <formula>AND(L$9&gt;=8/24,L$9&lt;14/24)</formula>
    </cfRule>
    <cfRule type="expression" dxfId="209" priority="94">
      <formula>L$9&lt;8/24</formula>
    </cfRule>
  </conditionalFormatting>
  <conditionalFormatting sqref="R93:Z93">
    <cfRule type="expression" dxfId="208" priority="87">
      <formula>R$9&gt;=20/24</formula>
    </cfRule>
    <cfRule type="expression" dxfId="207" priority="88">
      <formula>AND(R$9&gt;=14/24,R$9&lt;20/24)</formula>
    </cfRule>
    <cfRule type="expression" dxfId="206" priority="89">
      <formula>AND(R$9&gt;=8/24,R$9&lt;14/24)</formula>
    </cfRule>
    <cfRule type="expression" dxfId="205" priority="90">
      <formula>R$9&lt;8/24</formula>
    </cfRule>
  </conditionalFormatting>
  <conditionalFormatting sqref="A93">
    <cfRule type="expression" dxfId="204" priority="86">
      <formula>$AH93=0</formula>
    </cfRule>
  </conditionalFormatting>
  <conditionalFormatting sqref="B24:B28 C31:F31 B30:B31">
    <cfRule type="expression" dxfId="203" priority="74">
      <formula>B$9&gt;=20/24</formula>
    </cfRule>
    <cfRule type="expression" dxfId="202" priority="75">
      <formula>AND(B$9&gt;=14/24,B$9&lt;20/24)</formula>
    </cfRule>
    <cfRule type="expression" dxfId="201" priority="76">
      <formula>AND(B$9&gt;=8/24,B$9&lt;14/24)</formula>
    </cfRule>
    <cfRule type="expression" dxfId="200" priority="77">
      <formula>B$9&lt;8/24</formula>
    </cfRule>
  </conditionalFormatting>
  <conditionalFormatting sqref="B24:B28 C31:F31 B30:B31 B33:AF33">
    <cfRule type="expression" dxfId="199" priority="73">
      <formula>B24&gt;$AG24</formula>
    </cfRule>
  </conditionalFormatting>
  <conditionalFormatting sqref="B33:AF33">
    <cfRule type="expression" dxfId="198" priority="69">
      <formula>B$9&gt;=20/24</formula>
    </cfRule>
    <cfRule type="expression" dxfId="197" priority="70">
      <formula>AND(B$9&gt;=14/24,B$9&lt;20/24)</formula>
    </cfRule>
    <cfRule type="expression" dxfId="196" priority="71">
      <formula>AND(B$9&gt;=8/24,B$9&lt;14/24)</formula>
    </cfRule>
    <cfRule type="expression" dxfId="195" priority="72">
      <formula>B$9&lt;8/24</formula>
    </cfRule>
  </conditionalFormatting>
  <conditionalFormatting sqref="C24:F28 C30:F30">
    <cfRule type="expression" dxfId="194" priority="65">
      <formula>C$9&gt;=20/24</formula>
    </cfRule>
    <cfRule type="expression" dxfId="193" priority="66">
      <formula>AND(C$9&gt;=14/24,C$9&lt;20/24)</formula>
    </cfRule>
    <cfRule type="expression" dxfId="192" priority="67">
      <formula>AND(C$9&gt;=8/24,C$9&lt;14/24)</formula>
    </cfRule>
    <cfRule type="expression" dxfId="191" priority="68">
      <formula>C$9&lt;8/24</formula>
    </cfRule>
  </conditionalFormatting>
  <conditionalFormatting sqref="C24:F28 C30:F30">
    <cfRule type="expression" dxfId="190" priority="64">
      <formula>C24&gt;$AG24</formula>
    </cfRule>
  </conditionalFormatting>
  <conditionalFormatting sqref="C60:G64">
    <cfRule type="expression" dxfId="189" priority="60">
      <formula>C$9&gt;=20/24</formula>
    </cfRule>
    <cfRule type="expression" dxfId="188" priority="61">
      <formula>AND(C$9&gt;=14/24,C$9&lt;20/24)</formula>
    </cfRule>
    <cfRule type="expression" dxfId="187" priority="62">
      <formula>AND(C$9&gt;=8/24,C$9&lt;14/24)</formula>
    </cfRule>
    <cfRule type="expression" dxfId="186" priority="63">
      <formula>C$9&lt;8/24</formula>
    </cfRule>
  </conditionalFormatting>
  <conditionalFormatting sqref="L59:L64">
    <cfRule type="expression" dxfId="185" priority="56">
      <formula>L$9&gt;=20/24</formula>
    </cfRule>
    <cfRule type="expression" dxfId="184" priority="57">
      <formula>AND(L$9&gt;=14/24,L$9&lt;20/24)</formula>
    </cfRule>
    <cfRule type="expression" dxfId="183" priority="58">
      <formula>AND(L$9&gt;=8/24,L$9&lt;14/24)</formula>
    </cfRule>
    <cfRule type="expression" dxfId="182" priority="59">
      <formula>L$9&lt;8/24</formula>
    </cfRule>
  </conditionalFormatting>
  <conditionalFormatting sqref="AL15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U15:Z15">
    <cfRule type="expression" dxfId="181" priority="51">
      <formula>U$9&gt;=20/24</formula>
    </cfRule>
    <cfRule type="expression" dxfId="180" priority="52">
      <formula>AND(U$9&gt;=14/24,U$9&lt;20/24)</formula>
    </cfRule>
    <cfRule type="expression" dxfId="179" priority="53">
      <formula>AND(U$9&gt;=8/24,U$9&lt;14/24)</formula>
    </cfRule>
    <cfRule type="expression" dxfId="178" priority="54">
      <formula>U$9&lt;8/24</formula>
    </cfRule>
  </conditionalFormatting>
  <conditionalFormatting sqref="L15:Q15">
    <cfRule type="expression" dxfId="177" priority="47">
      <formula>L$9&gt;=20/24</formula>
    </cfRule>
    <cfRule type="expression" dxfId="176" priority="48">
      <formula>AND(L$9&gt;=14/24,L$9&lt;20/24)</formula>
    </cfRule>
    <cfRule type="expression" dxfId="175" priority="49">
      <formula>AND(L$9&gt;=8/24,L$9&lt;14/24)</formula>
    </cfRule>
    <cfRule type="expression" dxfId="174" priority="50">
      <formula>L$9&lt;8/24</formula>
    </cfRule>
  </conditionalFormatting>
  <conditionalFormatting sqref="R15:T15">
    <cfRule type="expression" dxfId="173" priority="43">
      <formula>R$9&gt;=20/24</formula>
    </cfRule>
    <cfRule type="expression" dxfId="172" priority="44">
      <formula>AND(R$9&gt;=14/24,R$9&lt;20/24)</formula>
    </cfRule>
    <cfRule type="expression" dxfId="171" priority="45">
      <formula>AND(R$9&gt;=8/24,R$9&lt;14/24)</formula>
    </cfRule>
    <cfRule type="expression" dxfId="170" priority="46">
      <formula>R$9&lt;8/24</formula>
    </cfRule>
  </conditionalFormatting>
  <conditionalFormatting sqref="B15:AF15">
    <cfRule type="expression" dxfId="169" priority="42">
      <formula>B15&gt;$AG15</formula>
    </cfRule>
  </conditionalFormatting>
  <conditionalFormatting sqref="A15">
    <cfRule type="expression" dxfId="168" priority="41">
      <formula>$AH15=0</formula>
    </cfRule>
  </conditionalFormatting>
  <conditionalFormatting sqref="AL20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L20:Z20">
    <cfRule type="expression" dxfId="167" priority="36">
      <formula>L$9&gt;=20/24</formula>
    </cfRule>
    <cfRule type="expression" dxfId="166" priority="37">
      <formula>AND(L$9&gt;=14/24,L$9&lt;20/24)</formula>
    </cfRule>
    <cfRule type="expression" dxfId="165" priority="38">
      <formula>AND(L$9&gt;=8/24,L$9&lt;14/24)</formula>
    </cfRule>
    <cfRule type="expression" dxfId="164" priority="39">
      <formula>L$9&lt;8/24</formula>
    </cfRule>
  </conditionalFormatting>
  <conditionalFormatting sqref="B20:AF20">
    <cfRule type="expression" dxfId="163" priority="35">
      <formula>B20&gt;$AG20</formula>
    </cfRule>
  </conditionalFormatting>
  <conditionalFormatting sqref="A20">
    <cfRule type="expression" dxfId="162" priority="34">
      <formula>$AH20=0</formula>
    </cfRule>
  </conditionalFormatting>
  <conditionalFormatting sqref="A105">
    <cfRule type="expression" dxfId="161" priority="33">
      <formula>$AH105=0</formula>
    </cfRule>
  </conditionalFormatting>
  <conditionalFormatting sqref="A101">
    <cfRule type="expression" dxfId="160" priority="32">
      <formula>$AH101=0</formula>
    </cfRule>
  </conditionalFormatting>
  <conditionalFormatting sqref="A144:A145">
    <cfRule type="expression" dxfId="159" priority="31">
      <formula>$AH144=0</formula>
    </cfRule>
  </conditionalFormatting>
  <conditionalFormatting sqref="AL18">
    <cfRule type="iconSet" priority="30">
      <iconSet iconSet="3TrafficLights2" reverse="1">
        <cfvo type="percent" val="0"/>
        <cfvo type="num" val="1"/>
        <cfvo type="num" val="1"/>
      </iconSet>
    </cfRule>
  </conditionalFormatting>
  <conditionalFormatting sqref="L18:Z18">
    <cfRule type="expression" dxfId="158" priority="26">
      <formula>L$9&gt;=20/24</formula>
    </cfRule>
    <cfRule type="expression" dxfId="157" priority="27">
      <formula>AND(L$9&gt;=14/24,L$9&lt;20/24)</formula>
    </cfRule>
    <cfRule type="expression" dxfId="156" priority="28">
      <formula>AND(L$9&gt;=8/24,L$9&lt;14/24)</formula>
    </cfRule>
    <cfRule type="expression" dxfId="155" priority="29">
      <formula>L$9&lt;8/24</formula>
    </cfRule>
  </conditionalFormatting>
  <conditionalFormatting sqref="B18:AF18">
    <cfRule type="expression" dxfId="154" priority="25">
      <formula>B18&gt;$AG18</formula>
    </cfRule>
  </conditionalFormatting>
  <conditionalFormatting sqref="A18">
    <cfRule type="expression" dxfId="153" priority="24">
      <formula>$AH18=0</formula>
    </cfRule>
  </conditionalFormatting>
  <conditionalFormatting sqref="AL11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L11:Z11">
    <cfRule type="expression" dxfId="152" priority="19">
      <formula>L$9&gt;=20/24</formula>
    </cfRule>
    <cfRule type="expression" dxfId="151" priority="20">
      <formula>AND(L$9&gt;=14/24,L$9&lt;20/24)</formula>
    </cfRule>
    <cfRule type="expression" dxfId="150" priority="21">
      <formula>AND(L$9&gt;=8/24,L$9&lt;14/24)</formula>
    </cfRule>
    <cfRule type="expression" dxfId="149" priority="22">
      <formula>L$9&lt;8/24</formula>
    </cfRule>
  </conditionalFormatting>
  <conditionalFormatting sqref="B11:AF11">
    <cfRule type="expression" dxfId="148" priority="18">
      <formula>B11&gt;$AG11</formula>
    </cfRule>
  </conditionalFormatting>
  <conditionalFormatting sqref="A11">
    <cfRule type="expression" dxfId="147" priority="17">
      <formula>$AH11=0</formula>
    </cfRule>
  </conditionalFormatting>
  <conditionalFormatting sqref="L32:Q32">
    <cfRule type="expression" dxfId="146" priority="13">
      <formula>L$9&gt;=20/24</formula>
    </cfRule>
    <cfRule type="expression" dxfId="145" priority="14">
      <formula>AND(L$9&gt;=14/24,L$9&lt;20/24)</formula>
    </cfRule>
    <cfRule type="expression" dxfId="144" priority="15">
      <formula>AND(L$9&gt;=8/24,L$9&lt;14/24)</formula>
    </cfRule>
    <cfRule type="expression" dxfId="143" priority="16">
      <formula>L$9&lt;8/24</formula>
    </cfRule>
  </conditionalFormatting>
  <conditionalFormatting sqref="R32:AF32">
    <cfRule type="expression" dxfId="142" priority="9">
      <formula>R$9&gt;=20/24</formula>
    </cfRule>
    <cfRule type="expression" dxfId="141" priority="10">
      <formula>AND(R$9&gt;=14/24,R$9&lt;20/24)</formula>
    </cfRule>
    <cfRule type="expression" dxfId="140" priority="11">
      <formula>AND(R$9&gt;=8/24,R$9&lt;14/24)</formula>
    </cfRule>
    <cfRule type="expression" dxfId="139" priority="12">
      <formula>R$9&lt;8/24</formula>
    </cfRule>
  </conditionalFormatting>
  <conditionalFormatting sqref="G32:AF32">
    <cfRule type="expression" dxfId="138" priority="8">
      <formula>G32&gt;$AG32</formula>
    </cfRule>
  </conditionalFormatting>
  <conditionalFormatting sqref="A32">
    <cfRule type="expression" dxfId="137" priority="7">
      <formula>$AH32=0</formula>
    </cfRule>
  </conditionalFormatting>
  <conditionalFormatting sqref="B32:F32">
    <cfRule type="expression" dxfId="136" priority="3">
      <formula>B$9&gt;=20/24</formula>
    </cfRule>
    <cfRule type="expression" dxfId="135" priority="4">
      <formula>AND(B$9&gt;=14/24,B$9&lt;20/24)</formula>
    </cfRule>
    <cfRule type="expression" dxfId="134" priority="5">
      <formula>AND(B$9&gt;=8/24,B$9&lt;14/24)</formula>
    </cfRule>
    <cfRule type="expression" dxfId="133" priority="6">
      <formula>B$9&lt;8/24</formula>
    </cfRule>
  </conditionalFormatting>
  <conditionalFormatting sqref="B32:F32">
    <cfRule type="expression" dxfId="132" priority="2">
      <formula>B32&gt;$AG32</formula>
    </cfRule>
  </conditionalFormatting>
  <conditionalFormatting sqref="AG48">
    <cfRule type="expression" dxfId="131" priority="1">
      <formula>AG48&gt;$AG48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35" sqref="L3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4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 t="s">
        <v>1</v>
      </c>
      <c r="AH1" s="269"/>
      <c r="AI1" s="269"/>
      <c r="AL1" s="2"/>
      <c r="AM1" s="3"/>
    </row>
    <row r="2" spans="1:88" ht="20.25" x14ac:dyDescent="0.25">
      <c r="A2" s="4"/>
      <c r="B2" s="270" t="s">
        <v>2</v>
      </c>
      <c r="C2" s="5"/>
      <c r="D2" s="272" t="s">
        <v>3</v>
      </c>
      <c r="E2" s="5"/>
      <c r="F2" s="272" t="s">
        <v>4</v>
      </c>
      <c r="G2" s="5"/>
      <c r="H2" s="272" t="s">
        <v>5</v>
      </c>
      <c r="I2" s="6"/>
      <c r="J2" s="274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71"/>
      <c r="C3" s="18"/>
      <c r="D3" s="273"/>
      <c r="E3" s="18"/>
      <c r="F3" s="273"/>
      <c r="G3" s="18"/>
      <c r="H3" s="273"/>
      <c r="I3" s="19"/>
      <c r="J3" s="274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7.45" x14ac:dyDescent="0.35">
      <c r="A4" s="27" t="s">
        <v>200</v>
      </c>
      <c r="B4" s="28"/>
      <c r="C4" s="27" t="str">
        <f ca="1">MID(CELL("filename",C7),FIND("]",CELL("filename",C7))+1,600)</f>
        <v>ABC</v>
      </c>
      <c r="D4" s="257" t="str">
        <f ca="1">IFERROR(DATE(2021,5,14)+C4,"")</f>
        <v/>
      </c>
      <c r="E4" s="257"/>
      <c r="F4" s="257"/>
      <c r="G4" s="257"/>
      <c r="H4" s="257"/>
      <c r="I4" s="257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35">
      <c r="A5" s="27"/>
      <c r="B5" s="32">
        <f>B59</f>
        <v>0</v>
      </c>
      <c r="C5" s="32">
        <f t="shared" ref="C5:AF5" si="0">C59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7.45" x14ac:dyDescent="0.3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154MW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5.95" thickBot="1" x14ac:dyDescent="0.4">
      <c r="A7" s="35" t="str">
        <f>"Base Load="&amp;ROUND(MIN($B$7:$AF$7),0)</f>
        <v>Base Load=154</v>
      </c>
      <c r="B7" s="36">
        <f t="shared" ref="B7:AF7" si="1">B65</f>
        <v>153.54</v>
      </c>
      <c r="C7" s="36">
        <f t="shared" si="1"/>
        <v>153.54</v>
      </c>
      <c r="D7" s="36">
        <f t="shared" si="1"/>
        <v>153.54</v>
      </c>
      <c r="E7" s="36">
        <f t="shared" si="1"/>
        <v>153.54</v>
      </c>
      <c r="F7" s="36">
        <f t="shared" si="1"/>
        <v>153.54</v>
      </c>
      <c r="G7" s="36">
        <f t="shared" si="1"/>
        <v>153.54</v>
      </c>
      <c r="H7" s="36">
        <f t="shared" si="1"/>
        <v>153.54</v>
      </c>
      <c r="I7" s="36">
        <f t="shared" si="1"/>
        <v>153.54</v>
      </c>
      <c r="J7" s="36">
        <f t="shared" si="1"/>
        <v>153.54</v>
      </c>
      <c r="K7" s="36">
        <f t="shared" si="1"/>
        <v>153.54</v>
      </c>
      <c r="L7" s="36">
        <f>L65</f>
        <v>153.54</v>
      </c>
      <c r="M7" s="36">
        <f t="shared" si="1"/>
        <v>153.54</v>
      </c>
      <c r="N7" s="36">
        <f t="shared" si="1"/>
        <v>153.54</v>
      </c>
      <c r="O7" s="36">
        <f t="shared" si="1"/>
        <v>153.54</v>
      </c>
      <c r="P7" s="36">
        <f t="shared" si="1"/>
        <v>153.54</v>
      </c>
      <c r="Q7" s="36">
        <f t="shared" si="1"/>
        <v>153.54</v>
      </c>
      <c r="R7" s="36">
        <f t="shared" si="1"/>
        <v>153.54</v>
      </c>
      <c r="S7" s="36">
        <f t="shared" si="1"/>
        <v>153.54</v>
      </c>
      <c r="T7" s="36">
        <f t="shared" si="1"/>
        <v>153.54</v>
      </c>
      <c r="U7" s="36">
        <f t="shared" si="1"/>
        <v>153.54</v>
      </c>
      <c r="V7" s="36">
        <f t="shared" si="1"/>
        <v>153.54</v>
      </c>
      <c r="W7" s="36">
        <f t="shared" si="1"/>
        <v>153.54</v>
      </c>
      <c r="X7" s="36">
        <f t="shared" si="1"/>
        <v>153.54</v>
      </c>
      <c r="Y7" s="36">
        <f t="shared" si="1"/>
        <v>153.54</v>
      </c>
      <c r="Z7" s="36">
        <f t="shared" si="1"/>
        <v>153.54</v>
      </c>
      <c r="AA7" s="36">
        <f t="shared" si="1"/>
        <v>153.54</v>
      </c>
      <c r="AB7" s="36">
        <f t="shared" si="1"/>
        <v>153.54</v>
      </c>
      <c r="AC7" s="36">
        <f t="shared" si="1"/>
        <v>153.54</v>
      </c>
      <c r="AD7" s="36">
        <f t="shared" si="1"/>
        <v>153.54</v>
      </c>
      <c r="AE7" s="36">
        <f t="shared" si="1"/>
        <v>153.54</v>
      </c>
      <c r="AF7" s="36">
        <f t="shared" si="1"/>
        <v>153.54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6.5" thickTop="1" thickBot="1" x14ac:dyDescent="0.4">
      <c r="A8" s="41"/>
      <c r="B8" s="258" t="s">
        <v>13</v>
      </c>
      <c r="C8" s="259"/>
      <c r="D8" s="259"/>
      <c r="E8" s="259"/>
      <c r="F8" s="259"/>
      <c r="G8" s="259"/>
      <c r="H8" s="259"/>
      <c r="I8" s="259"/>
      <c r="J8" s="259"/>
      <c r="K8" s="260"/>
      <c r="L8" s="261" t="s">
        <v>14</v>
      </c>
      <c r="M8" s="262"/>
      <c r="N8" s="262"/>
      <c r="O8" s="262"/>
      <c r="P8" s="262"/>
      <c r="Q8" s="262"/>
      <c r="R8" s="261" t="s">
        <v>15</v>
      </c>
      <c r="S8" s="262"/>
      <c r="T8" s="262"/>
      <c r="U8" s="262"/>
      <c r="V8" s="262"/>
      <c r="W8" s="262"/>
      <c r="X8" s="262"/>
      <c r="Y8" s="262"/>
      <c r="Z8" s="262"/>
      <c r="AA8" s="263" t="s">
        <v>16</v>
      </c>
      <c r="AB8" s="264"/>
      <c r="AC8" s="264"/>
      <c r="AD8" s="264"/>
      <c r="AE8" s="264"/>
      <c r="AF8" s="265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66" t="s">
        <v>17</v>
      </c>
      <c r="B9" s="255">
        <v>4.1666666666666664E-2</v>
      </c>
      <c r="C9" s="255">
        <v>8.3333333333333301E-2</v>
      </c>
      <c r="D9" s="255">
        <v>0.125</v>
      </c>
      <c r="E9" s="255">
        <v>0.16666666666666699</v>
      </c>
      <c r="F9" s="255">
        <v>0.20833333333333301</v>
      </c>
      <c r="G9" s="255">
        <v>0.22916666666666666</v>
      </c>
      <c r="H9" s="255">
        <v>0.25</v>
      </c>
      <c r="I9" s="255">
        <v>0.27083333333333331</v>
      </c>
      <c r="J9" s="255">
        <v>0.29166666666666669</v>
      </c>
      <c r="K9" s="255">
        <v>0.3125</v>
      </c>
      <c r="L9" s="253">
        <v>0.33333333333333331</v>
      </c>
      <c r="M9" s="253">
        <v>0.375</v>
      </c>
      <c r="N9" s="253">
        <v>0.41666666666666702</v>
      </c>
      <c r="O9" s="253">
        <v>0.45833333333333298</v>
      </c>
      <c r="P9" s="253">
        <v>0.5</v>
      </c>
      <c r="Q9" s="253">
        <v>0.54166666666666696</v>
      </c>
      <c r="R9" s="253">
        <v>0.58333333333333304</v>
      </c>
      <c r="S9" s="253">
        <v>0.625</v>
      </c>
      <c r="T9" s="253">
        <v>0.66666666666666696</v>
      </c>
      <c r="U9" s="253">
        <v>0.70833333333333304</v>
      </c>
      <c r="V9" s="253">
        <v>0.72916666666666663</v>
      </c>
      <c r="W9" s="253">
        <v>0.75</v>
      </c>
      <c r="X9" s="253">
        <v>0.77083333333333337</v>
      </c>
      <c r="Y9" s="253">
        <v>0.79166666666666663</v>
      </c>
      <c r="Z9" s="253">
        <v>0.8125</v>
      </c>
      <c r="AA9" s="255">
        <v>0.83333333333333337</v>
      </c>
      <c r="AB9" s="255">
        <v>0.85416666666666663</v>
      </c>
      <c r="AC9" s="255">
        <v>0.875</v>
      </c>
      <c r="AD9" s="255">
        <v>0.91666666666666696</v>
      </c>
      <c r="AE9" s="255">
        <v>0.95833333333333304</v>
      </c>
      <c r="AF9" s="255">
        <v>1</v>
      </c>
      <c r="AG9" s="250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67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4"/>
      <c r="S10" s="254"/>
      <c r="T10" s="254"/>
      <c r="U10" s="254"/>
      <c r="V10" s="254"/>
      <c r="W10" s="254"/>
      <c r="X10" s="254"/>
      <c r="Y10" s="254"/>
      <c r="Z10" s="254"/>
      <c r="AA10" s="256"/>
      <c r="AB10" s="256"/>
      <c r="AC10" s="256"/>
      <c r="AD10" s="256"/>
      <c r="AE10" s="256"/>
      <c r="AF10" s="256"/>
      <c r="AG10" s="251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4.45" x14ac:dyDescent="0.35">
      <c r="A11" s="47" t="s">
        <v>18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9"/>
      <c r="N11" s="49"/>
      <c r="O11" s="49"/>
      <c r="P11" s="49"/>
      <c r="Q11" s="49"/>
      <c r="R11" s="50"/>
      <c r="S11" s="50"/>
      <c r="T11" s="50"/>
      <c r="U11" s="50"/>
      <c r="V11" s="50"/>
      <c r="W11" s="50"/>
      <c r="X11" s="50"/>
      <c r="Y11" s="50"/>
      <c r="Z11" s="50"/>
      <c r="AA11" s="48"/>
      <c r="AB11" s="48"/>
      <c r="AC11" s="48"/>
      <c r="AD11" s="48"/>
      <c r="AE11" s="48"/>
      <c r="AF11" s="48"/>
      <c r="AG11" s="51">
        <v>60</v>
      </c>
      <c r="AH11" s="52">
        <f>MAX(B11:AF11)</f>
        <v>0</v>
      </c>
      <c r="AI11" s="53">
        <f>MIN(B11:AF11)</f>
        <v>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4.45" x14ac:dyDescent="0.35">
      <c r="A12" s="55" t="s">
        <v>19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6"/>
      <c r="AB12" s="56"/>
      <c r="AC12" s="56"/>
      <c r="AD12" s="56"/>
      <c r="AE12" s="56"/>
      <c r="AF12" s="56"/>
      <c r="AG12" s="57">
        <v>50</v>
      </c>
      <c r="AH12" s="52">
        <f t="shared" ref="AH12:AH77" si="2">MAX(B12:AF12)</f>
        <v>0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35">
      <c r="A13" s="58" t="s">
        <v>20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6"/>
      <c r="AB13" s="56"/>
      <c r="AC13" s="56"/>
      <c r="AD13" s="56"/>
      <c r="AE13" s="56"/>
      <c r="AF13" s="56"/>
      <c r="AG13" s="59">
        <v>45</v>
      </c>
      <c r="AH13" s="52">
        <f t="shared" si="2"/>
        <v>0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4.45" x14ac:dyDescent="0.35">
      <c r="A14" s="58" t="s">
        <v>21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6"/>
      <c r="AB14" s="56"/>
      <c r="AC14" s="56"/>
      <c r="AD14" s="56"/>
      <c r="AE14" s="56"/>
      <c r="AF14" s="56"/>
      <c r="AG14" s="59">
        <v>25</v>
      </c>
      <c r="AH14" s="52">
        <f t="shared" si="2"/>
        <v>0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4.45" x14ac:dyDescent="0.35">
      <c r="A15" s="58" t="s">
        <v>22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6"/>
      <c r="AB15" s="56"/>
      <c r="AC15" s="56"/>
      <c r="AD15" s="56"/>
      <c r="AE15" s="56"/>
      <c r="AF15" s="56"/>
      <c r="AG15" s="59">
        <v>25</v>
      </c>
      <c r="AH15" s="52">
        <f t="shared" si="2"/>
        <v>0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4.45" x14ac:dyDescent="0.35">
      <c r="A16" s="58" t="s">
        <v>23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59">
        <v>23.5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35">
      <c r="A17" s="58" t="s">
        <v>24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9">
        <v>22.1</v>
      </c>
      <c r="AH17" s="52">
        <f t="shared" si="2"/>
        <v>0</v>
      </c>
      <c r="AI17" s="53">
        <f t="shared" si="3"/>
        <v>0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4.45" x14ac:dyDescent="0.35">
      <c r="A18" s="58" t="s">
        <v>25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9">
        <v>22.1</v>
      </c>
      <c r="AH18" s="52">
        <f t="shared" si="2"/>
        <v>0</v>
      </c>
      <c r="AI18" s="53">
        <f t="shared" si="3"/>
        <v>0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4.45" x14ac:dyDescent="0.35">
      <c r="A19" s="58" t="s">
        <v>26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9">
        <v>22</v>
      </c>
      <c r="AH19" s="52">
        <f t="shared" si="2"/>
        <v>0</v>
      </c>
      <c r="AI19" s="53">
        <f t="shared" si="3"/>
        <v>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4.45" x14ac:dyDescent="0.35">
      <c r="A20" s="58" t="s">
        <v>27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9">
        <v>22</v>
      </c>
      <c r="AH20" s="52">
        <f t="shared" si="2"/>
        <v>0</v>
      </c>
      <c r="AI20" s="53">
        <f t="shared" si="3"/>
        <v>0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4.45" x14ac:dyDescent="0.35">
      <c r="A21" s="58" t="s">
        <v>28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4.45" x14ac:dyDescent="0.35">
      <c r="A22" s="58" t="s">
        <v>29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9">
        <v>13.6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4.45" x14ac:dyDescent="0.35">
      <c r="A23" s="58" t="s">
        <v>30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9">
        <v>13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ht="14.45" x14ac:dyDescent="0.35">
      <c r="A24" s="58" t="s">
        <v>31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9">
        <v>12</v>
      </c>
      <c r="AH24" s="52">
        <f t="shared" si="2"/>
        <v>0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4.45" x14ac:dyDescent="0.35">
      <c r="A25" s="58" t="s">
        <v>32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4.45" x14ac:dyDescent="0.35">
      <c r="A26" s="58" t="s">
        <v>33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9">
        <v>12</v>
      </c>
      <c r="AH26" s="52">
        <f>MAX(B26:AF26)</f>
        <v>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4.45" x14ac:dyDescent="0.35">
      <c r="A27" s="58" t="s">
        <v>34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9">
        <v>10</v>
      </c>
      <c r="AH27" s="52">
        <f t="shared" si="2"/>
        <v>0</v>
      </c>
      <c r="AI27" s="53">
        <f t="shared" si="3"/>
        <v>0</v>
      </c>
      <c r="AK27" s="54"/>
    </row>
    <row r="28" spans="1:88" ht="14.45" x14ac:dyDescent="0.3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150</v>
      </c>
      <c r="AI28" s="53">
        <f t="shared" si="3"/>
        <v>150</v>
      </c>
      <c r="AK28" s="54"/>
    </row>
    <row r="29" spans="1:88" thickBot="1" x14ac:dyDescent="0.4">
      <c r="A29" s="66" t="s">
        <v>36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56"/>
      <c r="AF29" s="56"/>
      <c r="AG29" s="59">
        <v>240</v>
      </c>
      <c r="AH29" s="52">
        <f t="shared" si="2"/>
        <v>0</v>
      </c>
      <c r="AI29" s="53">
        <f t="shared" si="3"/>
        <v>0</v>
      </c>
      <c r="AK29" s="54"/>
    </row>
    <row r="30" spans="1:88" thickBot="1" x14ac:dyDescent="0.4">
      <c r="A30" s="68" t="s">
        <v>37</v>
      </c>
      <c r="B30" s="69">
        <f>SUM(B11:B28)</f>
        <v>150</v>
      </c>
      <c r="C30" s="69">
        <f t="shared" ref="C30:AF30" si="4">SUM(C11:C28)</f>
        <v>150</v>
      </c>
      <c r="D30" s="69">
        <f t="shared" si="4"/>
        <v>150</v>
      </c>
      <c r="E30" s="69">
        <f t="shared" si="4"/>
        <v>150</v>
      </c>
      <c r="F30" s="69">
        <f t="shared" si="4"/>
        <v>150</v>
      </c>
      <c r="G30" s="69">
        <f t="shared" si="4"/>
        <v>150</v>
      </c>
      <c r="H30" s="69">
        <f t="shared" si="4"/>
        <v>150</v>
      </c>
      <c r="I30" s="69">
        <f t="shared" si="4"/>
        <v>150</v>
      </c>
      <c r="J30" s="69">
        <f t="shared" si="4"/>
        <v>150</v>
      </c>
      <c r="K30" s="69">
        <f t="shared" si="4"/>
        <v>150</v>
      </c>
      <c r="L30" s="69">
        <f t="shared" si="4"/>
        <v>150</v>
      </c>
      <c r="M30" s="69">
        <f t="shared" si="4"/>
        <v>150</v>
      </c>
      <c r="N30" s="69">
        <f t="shared" si="4"/>
        <v>150</v>
      </c>
      <c r="O30" s="69">
        <f t="shared" si="4"/>
        <v>150</v>
      </c>
      <c r="P30" s="69">
        <f t="shared" si="4"/>
        <v>150</v>
      </c>
      <c r="Q30" s="69">
        <f t="shared" si="4"/>
        <v>150</v>
      </c>
      <c r="R30" s="69">
        <f t="shared" si="4"/>
        <v>150</v>
      </c>
      <c r="S30" s="69">
        <f t="shared" si="4"/>
        <v>150</v>
      </c>
      <c r="T30" s="69">
        <f t="shared" si="4"/>
        <v>150</v>
      </c>
      <c r="U30" s="69">
        <f t="shared" si="4"/>
        <v>150</v>
      </c>
      <c r="V30" s="69">
        <f>SUM(V11:V28)</f>
        <v>150</v>
      </c>
      <c r="W30" s="69">
        <f t="shared" si="4"/>
        <v>150</v>
      </c>
      <c r="X30" s="69">
        <f t="shared" si="4"/>
        <v>150</v>
      </c>
      <c r="Y30" s="69">
        <f t="shared" si="4"/>
        <v>150</v>
      </c>
      <c r="Z30" s="69">
        <f t="shared" si="4"/>
        <v>150</v>
      </c>
      <c r="AA30" s="69">
        <f t="shared" si="4"/>
        <v>150</v>
      </c>
      <c r="AB30" s="69">
        <f t="shared" si="4"/>
        <v>150</v>
      </c>
      <c r="AC30" s="69">
        <f t="shared" si="4"/>
        <v>150</v>
      </c>
      <c r="AD30" s="69">
        <f t="shared" si="4"/>
        <v>150</v>
      </c>
      <c r="AE30" s="69">
        <f t="shared" si="4"/>
        <v>150</v>
      </c>
      <c r="AF30" s="69">
        <f t="shared" si="4"/>
        <v>150</v>
      </c>
      <c r="AG30" s="59">
        <f>SUM(AG11:AG29)</f>
        <v>729.2</v>
      </c>
      <c r="AH30" s="52">
        <f t="shared" si="2"/>
        <v>150</v>
      </c>
      <c r="AI30" s="53">
        <f t="shared" si="3"/>
        <v>150</v>
      </c>
      <c r="AK30" s="54"/>
    </row>
    <row r="31" spans="1:88" ht="14.45" x14ac:dyDescent="0.35">
      <c r="A31" s="55" t="s">
        <v>38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8"/>
      <c r="AB31" s="48"/>
      <c r="AC31" s="48"/>
      <c r="AD31" s="48"/>
      <c r="AE31" s="48"/>
      <c r="AF31" s="48"/>
      <c r="AG31" s="57">
        <v>144</v>
      </c>
      <c r="AH31" s="52">
        <f t="shared" si="2"/>
        <v>0</v>
      </c>
      <c r="AI31" s="53">
        <f t="shared" si="3"/>
        <v>0</v>
      </c>
      <c r="AK31" s="54"/>
    </row>
    <row r="32" spans="1:88" ht="14.45" x14ac:dyDescent="0.35">
      <c r="A32" s="58" t="s">
        <v>39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56"/>
      <c r="AB32" s="56"/>
      <c r="AC32" s="56"/>
      <c r="AD32" s="56"/>
      <c r="AE32" s="56"/>
      <c r="AF32" s="56"/>
      <c r="AG32" s="59">
        <v>70</v>
      </c>
      <c r="AH32" s="52">
        <f t="shared" si="2"/>
        <v>0</v>
      </c>
      <c r="AI32" s="53">
        <f t="shared" si="3"/>
        <v>0</v>
      </c>
      <c r="AK32" s="54"/>
    </row>
    <row r="33" spans="1:41" ht="14.45" x14ac:dyDescent="0.35">
      <c r="A33" s="58" t="s">
        <v>40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56"/>
      <c r="AB33" s="56"/>
      <c r="AC33" s="56"/>
      <c r="AD33" s="56"/>
      <c r="AE33" s="56"/>
      <c r="AF33" s="56"/>
      <c r="AG33" s="59">
        <v>69</v>
      </c>
      <c r="AH33" s="52">
        <f t="shared" si="2"/>
        <v>0</v>
      </c>
      <c r="AI33" s="53">
        <f t="shared" si="3"/>
        <v>0</v>
      </c>
      <c r="AK33" s="54"/>
    </row>
    <row r="34" spans="1:41" ht="14.45" x14ac:dyDescent="0.35">
      <c r="A34" s="58" t="s">
        <v>41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56"/>
      <c r="AB34" s="56"/>
      <c r="AC34" s="56"/>
      <c r="AD34" s="56"/>
      <c r="AE34" s="56"/>
      <c r="AF34" s="56"/>
      <c r="AG34" s="59">
        <v>60</v>
      </c>
      <c r="AH34" s="52">
        <f t="shared" si="2"/>
        <v>0</v>
      </c>
      <c r="AI34" s="53">
        <f t="shared" si="3"/>
        <v>0</v>
      </c>
      <c r="AK34" s="54"/>
    </row>
    <row r="35" spans="1:41" ht="14.45" x14ac:dyDescent="0.35">
      <c r="A35" s="58" t="s">
        <v>42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70"/>
      <c r="W35" s="70"/>
      <c r="X35" s="70"/>
      <c r="Y35" s="70"/>
      <c r="Z35" s="70"/>
      <c r="AA35" s="56"/>
      <c r="AB35" s="56"/>
      <c r="AC35" s="56"/>
      <c r="AD35" s="56"/>
      <c r="AE35" s="56"/>
      <c r="AF35" s="56"/>
      <c r="AG35" s="59">
        <v>30</v>
      </c>
      <c r="AH35" s="52">
        <f t="shared" si="2"/>
        <v>0</v>
      </c>
      <c r="AI35" s="53">
        <f t="shared" si="3"/>
        <v>0</v>
      </c>
      <c r="AK35" s="54"/>
    </row>
    <row r="36" spans="1:41" ht="14.45" x14ac:dyDescent="0.35">
      <c r="A36" s="58" t="s">
        <v>43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56"/>
      <c r="AB36" s="56"/>
      <c r="AC36" s="56"/>
      <c r="AD36" s="56"/>
      <c r="AE36" s="56"/>
      <c r="AF36" s="56"/>
      <c r="AG36" s="59">
        <v>24</v>
      </c>
      <c r="AH36" s="52">
        <f t="shared" si="2"/>
        <v>0</v>
      </c>
      <c r="AI36" s="53">
        <f t="shared" si="3"/>
        <v>0</v>
      </c>
      <c r="AK36" s="54"/>
    </row>
    <row r="37" spans="1:41" ht="14.45" x14ac:dyDescent="0.35">
      <c r="A37" s="58" t="s">
        <v>44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56"/>
      <c r="AB37" s="56"/>
      <c r="AC37" s="56"/>
      <c r="AD37" s="56"/>
      <c r="AE37" s="56"/>
      <c r="AF37" s="56"/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ht="14.45" x14ac:dyDescent="0.35">
      <c r="A38" s="58" t="s">
        <v>45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56"/>
      <c r="AB38" s="56"/>
      <c r="AC38" s="56"/>
      <c r="AD38" s="56"/>
      <c r="AE38" s="56"/>
      <c r="AF38" s="56"/>
      <c r="AG38" s="59">
        <v>14.1</v>
      </c>
      <c r="AH38" s="52">
        <f t="shared" si="2"/>
        <v>0</v>
      </c>
      <c r="AI38" s="53">
        <f t="shared" si="3"/>
        <v>0</v>
      </c>
      <c r="AK38" s="54"/>
      <c r="AL38" s="64"/>
      <c r="AO38" s="64"/>
    </row>
    <row r="39" spans="1:41" s="64" customFormat="1" ht="14.45" x14ac:dyDescent="0.35">
      <c r="A39" s="72" t="s">
        <v>46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56"/>
      <c r="AB39" s="56"/>
      <c r="AC39" s="56"/>
      <c r="AD39" s="56"/>
      <c r="AE39" s="56"/>
      <c r="AF39" s="56"/>
      <c r="AG39" s="59">
        <v>14</v>
      </c>
      <c r="AH39" s="52">
        <f t="shared" si="2"/>
        <v>0</v>
      </c>
      <c r="AI39" s="53">
        <f t="shared" si="3"/>
        <v>0</v>
      </c>
      <c r="AJ39" s="1"/>
      <c r="AK39" s="54"/>
      <c r="AL39"/>
      <c r="AM39"/>
      <c r="AN39"/>
      <c r="AO39"/>
    </row>
    <row r="40" spans="1:41" ht="14.45" x14ac:dyDescent="0.35">
      <c r="A40" s="58" t="s">
        <v>47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56"/>
      <c r="AB40" s="56"/>
      <c r="AC40" s="56"/>
      <c r="AD40" s="56"/>
      <c r="AE40" s="56"/>
      <c r="AF40" s="56"/>
      <c r="AG40" s="59">
        <v>10.050000000000001</v>
      </c>
      <c r="AH40" s="52">
        <f t="shared" si="2"/>
        <v>0</v>
      </c>
      <c r="AI40" s="53">
        <f t="shared" si="3"/>
        <v>0</v>
      </c>
      <c r="AK40" s="54"/>
    </row>
    <row r="41" spans="1:41" ht="14.45" x14ac:dyDescent="0.35">
      <c r="A41" s="58" t="s">
        <v>48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6"/>
      <c r="AB41" s="56"/>
      <c r="AC41" s="56"/>
      <c r="AD41" s="56"/>
      <c r="AE41" s="56"/>
      <c r="AF41" s="56"/>
      <c r="AG41" s="59">
        <v>6.2</v>
      </c>
      <c r="AH41" s="52">
        <f t="shared" si="2"/>
        <v>0</v>
      </c>
      <c r="AI41" s="53">
        <f t="shared" si="3"/>
        <v>0</v>
      </c>
      <c r="AK41" s="54"/>
    </row>
    <row r="42" spans="1:41" thickBot="1" x14ac:dyDescent="0.4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thickBot="1" x14ac:dyDescent="0.4">
      <c r="A43" s="68" t="s">
        <v>50</v>
      </c>
      <c r="B43" s="69">
        <f t="shared" ref="B43:AF43" si="6">SUM(B31:B42)</f>
        <v>3.54</v>
      </c>
      <c r="C43" s="69">
        <f t="shared" si="6"/>
        <v>3.54</v>
      </c>
      <c r="D43" s="69">
        <f t="shared" si="6"/>
        <v>3.54</v>
      </c>
      <c r="E43" s="69">
        <f t="shared" si="6"/>
        <v>3.54</v>
      </c>
      <c r="F43" s="69">
        <f t="shared" si="6"/>
        <v>3.54</v>
      </c>
      <c r="G43" s="69">
        <f t="shared" si="6"/>
        <v>3.54</v>
      </c>
      <c r="H43" s="69">
        <f t="shared" si="6"/>
        <v>3.54</v>
      </c>
      <c r="I43" s="69">
        <f t="shared" si="6"/>
        <v>3.54</v>
      </c>
      <c r="J43" s="69">
        <f t="shared" si="6"/>
        <v>3.54</v>
      </c>
      <c r="K43" s="69">
        <f t="shared" si="6"/>
        <v>3.54</v>
      </c>
      <c r="L43" s="69">
        <f t="shared" si="6"/>
        <v>3.54</v>
      </c>
      <c r="M43" s="69">
        <f t="shared" si="6"/>
        <v>3.54</v>
      </c>
      <c r="N43" s="69">
        <f t="shared" si="6"/>
        <v>3.54</v>
      </c>
      <c r="O43" s="69">
        <f t="shared" si="6"/>
        <v>3.54</v>
      </c>
      <c r="P43" s="69">
        <f t="shared" si="6"/>
        <v>3.54</v>
      </c>
      <c r="Q43" s="69">
        <f t="shared" si="6"/>
        <v>3.54</v>
      </c>
      <c r="R43" s="69">
        <f t="shared" si="6"/>
        <v>3.54</v>
      </c>
      <c r="S43" s="69">
        <f t="shared" si="6"/>
        <v>3.54</v>
      </c>
      <c r="T43" s="69">
        <f t="shared" si="6"/>
        <v>3.54</v>
      </c>
      <c r="U43" s="69">
        <f t="shared" si="6"/>
        <v>3.54</v>
      </c>
      <c r="V43" s="69">
        <f t="shared" si="6"/>
        <v>3.54</v>
      </c>
      <c r="W43" s="69">
        <f t="shared" si="6"/>
        <v>3.54</v>
      </c>
      <c r="X43" s="69">
        <f t="shared" si="6"/>
        <v>3.54</v>
      </c>
      <c r="Y43" s="69">
        <f t="shared" si="6"/>
        <v>3.54</v>
      </c>
      <c r="Z43" s="69">
        <f t="shared" si="6"/>
        <v>3.54</v>
      </c>
      <c r="AA43" s="69">
        <f t="shared" si="6"/>
        <v>3.54</v>
      </c>
      <c r="AB43" s="69">
        <f t="shared" si="6"/>
        <v>3.54</v>
      </c>
      <c r="AC43" s="69">
        <f t="shared" si="6"/>
        <v>3.54</v>
      </c>
      <c r="AD43" s="69">
        <f t="shared" si="6"/>
        <v>3.54</v>
      </c>
      <c r="AE43" s="69">
        <f t="shared" si="6"/>
        <v>3.54</v>
      </c>
      <c r="AF43" s="69">
        <f t="shared" si="6"/>
        <v>3.54</v>
      </c>
      <c r="AG43" s="74">
        <f>SUM(AG31:AG42)</f>
        <v>464.91</v>
      </c>
      <c r="AH43" s="52">
        <f t="shared" si="2"/>
        <v>3.54</v>
      </c>
      <c r="AI43" s="53">
        <f t="shared" si="3"/>
        <v>3.54</v>
      </c>
      <c r="AK43" s="54"/>
    </row>
    <row r="44" spans="1:41" ht="14.45" x14ac:dyDescent="0.35">
      <c r="A44" s="55" t="s">
        <v>51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5"/>
      <c r="M44" s="75"/>
      <c r="N44" s="75"/>
      <c r="O44" s="75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7">
        <v>60</v>
      </c>
      <c r="AH44" s="52">
        <f t="shared" si="2"/>
        <v>0</v>
      </c>
      <c r="AI44" s="53">
        <f t="shared" si="3"/>
        <v>0</v>
      </c>
      <c r="AK44" s="54"/>
    </row>
    <row r="45" spans="1:41" ht="14.45" x14ac:dyDescent="0.35">
      <c r="A45" s="58" t="s">
        <v>52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75"/>
      <c r="M45" s="75"/>
      <c r="N45" s="75"/>
      <c r="O45" s="75"/>
      <c r="P45" s="70"/>
      <c r="Q45" s="70"/>
      <c r="R45" s="49"/>
      <c r="S45" s="49"/>
      <c r="T45" s="4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59">
        <v>32</v>
      </c>
      <c r="AH45" s="52">
        <f t="shared" si="2"/>
        <v>0</v>
      </c>
      <c r="AI45" s="53">
        <f t="shared" si="3"/>
        <v>0</v>
      </c>
      <c r="AK45" s="54"/>
    </row>
    <row r="46" spans="1:41" thickBot="1" x14ac:dyDescent="0.4">
      <c r="A46" s="72" t="s">
        <v>53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6"/>
      <c r="M46" s="76"/>
      <c r="N46" s="76"/>
      <c r="O46" s="76"/>
      <c r="P46" s="77"/>
      <c r="Q46" s="77"/>
      <c r="R46" s="49"/>
      <c r="S46" s="49"/>
      <c r="T46" s="49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8">
        <v>14</v>
      </c>
      <c r="AH46" s="52">
        <f t="shared" si="2"/>
        <v>0</v>
      </c>
      <c r="AI46" s="53">
        <f t="shared" si="3"/>
        <v>0</v>
      </c>
      <c r="AK46" s="54"/>
    </row>
    <row r="47" spans="1:41" thickBot="1" x14ac:dyDescent="0.4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0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0</v>
      </c>
      <c r="AI47" s="53">
        <f t="shared" si="3"/>
        <v>0</v>
      </c>
      <c r="AK47" s="54"/>
    </row>
    <row r="48" spans="1:41" x14ac:dyDescent="0.25">
      <c r="A48" s="55" t="s">
        <v>55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57"/>
      <c r="AH48" s="52">
        <f t="shared" si="2"/>
        <v>0</v>
      </c>
      <c r="AI48" s="53">
        <f t="shared" si="3"/>
        <v>0</v>
      </c>
      <c r="AK48" s="54"/>
    </row>
    <row r="49" spans="1:37" x14ac:dyDescent="0.25">
      <c r="A49" s="58" t="s">
        <v>56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49"/>
      <c r="M49" s="49"/>
      <c r="N49" s="49"/>
      <c r="O49" s="49"/>
      <c r="P49" s="49"/>
      <c r="Q49" s="49"/>
      <c r="R49" s="49"/>
      <c r="S49" s="49"/>
      <c r="T49" s="49"/>
      <c r="U49" s="79"/>
      <c r="V49" s="79"/>
      <c r="W49" s="79"/>
      <c r="X49" s="79"/>
      <c r="Y49" s="79"/>
      <c r="Z49" s="79"/>
      <c r="AA49" s="70"/>
      <c r="AB49" s="70"/>
      <c r="AC49" s="70"/>
      <c r="AD49" s="70"/>
      <c r="AE49" s="70"/>
      <c r="AF49" s="70"/>
      <c r="AG49" s="59"/>
      <c r="AH49" s="52">
        <f t="shared" si="2"/>
        <v>0</v>
      </c>
      <c r="AI49" s="53">
        <f t="shared" si="3"/>
        <v>0</v>
      </c>
      <c r="AK49" s="54"/>
    </row>
    <row r="50" spans="1:37" x14ac:dyDescent="0.25">
      <c r="A50" s="58" t="s">
        <v>57</v>
      </c>
      <c r="B50" s="70"/>
      <c r="C50" s="70"/>
      <c r="D50" s="70"/>
      <c r="E50" s="70"/>
      <c r="F50" s="70"/>
      <c r="G50" s="49"/>
      <c r="H50" s="49"/>
      <c r="I50" s="49"/>
      <c r="J50" s="49"/>
      <c r="K50" s="49"/>
      <c r="L50" s="70"/>
      <c r="M50" s="70"/>
      <c r="N50" s="70"/>
      <c r="O50" s="70"/>
      <c r="P50" s="70"/>
      <c r="Q50" s="70"/>
      <c r="R50" s="70"/>
      <c r="S50" s="70"/>
      <c r="T50" s="70"/>
      <c r="U50" s="80"/>
      <c r="V50" s="80"/>
      <c r="W50" s="80"/>
      <c r="X50" s="80"/>
      <c r="Y50" s="80"/>
      <c r="Z50" s="80"/>
      <c r="AA50" s="70"/>
      <c r="AB50" s="70"/>
      <c r="AC50" s="70"/>
      <c r="AD50" s="70"/>
      <c r="AE50" s="70"/>
      <c r="AF50" s="70"/>
      <c r="AG50" s="81"/>
      <c r="AH50" s="52">
        <f t="shared" si="2"/>
        <v>0</v>
      </c>
      <c r="AI50" s="53">
        <f t="shared" si="3"/>
        <v>0</v>
      </c>
      <c r="AK50" s="54"/>
    </row>
    <row r="51" spans="1:37" x14ac:dyDescent="0.25">
      <c r="A51" s="58" t="s">
        <v>58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82"/>
      <c r="AB51" s="82"/>
      <c r="AC51" s="82"/>
      <c r="AD51" s="82"/>
      <c r="AE51" s="82"/>
      <c r="AF51" s="82"/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/>
      <c r="C53" s="70"/>
      <c r="D53" s="70"/>
      <c r="E53" s="70"/>
      <c r="F53" s="70"/>
      <c r="G53" s="70"/>
      <c r="H53" s="70"/>
      <c r="I53" s="70"/>
      <c r="J53" s="70"/>
      <c r="K53" s="70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/>
      <c r="C54" s="70"/>
      <c r="D54" s="70"/>
      <c r="E54" s="70"/>
      <c r="F54" s="70"/>
      <c r="G54" s="49"/>
      <c r="H54" s="49"/>
      <c r="I54" s="49"/>
      <c r="J54" s="49"/>
      <c r="K54" s="49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/>
      <c r="C57" s="70"/>
      <c r="D57" s="70"/>
      <c r="E57" s="70"/>
      <c r="F57" s="70"/>
      <c r="G57" s="70"/>
      <c r="H57" s="70"/>
      <c r="I57" s="70"/>
      <c r="J57" s="70"/>
      <c r="K57" s="70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/>
      <c r="C58" s="70"/>
      <c r="D58" s="70"/>
      <c r="E58" s="70"/>
      <c r="F58" s="70"/>
      <c r="G58" s="49"/>
      <c r="H58" s="49"/>
      <c r="I58" s="49"/>
      <c r="J58" s="49"/>
      <c r="K58" s="49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0</v>
      </c>
      <c r="C59" s="69">
        <f t="shared" ref="C59:AF59" si="8">SUM(C48:C58)</f>
        <v>0</v>
      </c>
      <c r="D59" s="69">
        <f t="shared" si="8"/>
        <v>0</v>
      </c>
      <c r="E59" s="69">
        <f t="shared" si="8"/>
        <v>0</v>
      </c>
      <c r="F59" s="69">
        <f t="shared" si="8"/>
        <v>0</v>
      </c>
      <c r="G59" s="69">
        <f t="shared" si="8"/>
        <v>0</v>
      </c>
      <c r="H59" s="69">
        <f t="shared" si="8"/>
        <v>0</v>
      </c>
      <c r="I59" s="69">
        <f t="shared" si="8"/>
        <v>0</v>
      </c>
      <c r="J59" s="69">
        <f t="shared" si="8"/>
        <v>0</v>
      </c>
      <c r="K59" s="69">
        <f t="shared" si="8"/>
        <v>0</v>
      </c>
      <c r="L59" s="69">
        <f t="shared" si="8"/>
        <v>0</v>
      </c>
      <c r="M59" s="69">
        <f t="shared" si="8"/>
        <v>0</v>
      </c>
      <c r="N59" s="69">
        <f t="shared" si="8"/>
        <v>0</v>
      </c>
      <c r="O59" s="69">
        <f t="shared" si="8"/>
        <v>0</v>
      </c>
      <c r="P59" s="69">
        <f t="shared" si="8"/>
        <v>0</v>
      </c>
      <c r="Q59" s="69">
        <f t="shared" si="8"/>
        <v>0</v>
      </c>
      <c r="R59" s="69">
        <f t="shared" si="8"/>
        <v>0</v>
      </c>
      <c r="S59" s="69">
        <f t="shared" si="8"/>
        <v>0</v>
      </c>
      <c r="T59" s="69">
        <f t="shared" si="8"/>
        <v>0</v>
      </c>
      <c r="U59" s="69">
        <f t="shared" si="8"/>
        <v>0</v>
      </c>
      <c r="V59" s="69">
        <f t="shared" si="8"/>
        <v>0</v>
      </c>
      <c r="W59" s="69">
        <f t="shared" si="8"/>
        <v>0</v>
      </c>
      <c r="X59" s="69">
        <f t="shared" si="8"/>
        <v>0</v>
      </c>
      <c r="Y59" s="69">
        <f t="shared" si="8"/>
        <v>0</v>
      </c>
      <c r="Z59" s="69">
        <f t="shared" si="8"/>
        <v>0</v>
      </c>
      <c r="AA59" s="69">
        <f t="shared" si="8"/>
        <v>0</v>
      </c>
      <c r="AB59" s="69">
        <f t="shared" si="8"/>
        <v>0</v>
      </c>
      <c r="AC59" s="69">
        <f t="shared" si="8"/>
        <v>0</v>
      </c>
      <c r="AD59" s="69">
        <f t="shared" si="8"/>
        <v>0</v>
      </c>
      <c r="AE59" s="69">
        <f t="shared" si="8"/>
        <v>0</v>
      </c>
      <c r="AF59" s="69">
        <f t="shared" si="8"/>
        <v>0</v>
      </c>
      <c r="AG59" s="74">
        <f>SUM(AG48:AG58)</f>
        <v>0</v>
      </c>
      <c r="AH59" s="52">
        <f t="shared" si="2"/>
        <v>0</v>
      </c>
      <c r="AI59" s="53">
        <f t="shared" si="3"/>
        <v>0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153.54</v>
      </c>
      <c r="C65" s="91">
        <f t="shared" ref="C65:AF65" si="10">C63+C59+C47+C43+C30+C64</f>
        <v>153.54</v>
      </c>
      <c r="D65" s="91">
        <f t="shared" si="10"/>
        <v>153.54</v>
      </c>
      <c r="E65" s="91">
        <f t="shared" si="10"/>
        <v>153.54</v>
      </c>
      <c r="F65" s="91">
        <f t="shared" si="10"/>
        <v>153.54</v>
      </c>
      <c r="G65" s="91">
        <f t="shared" si="10"/>
        <v>153.54</v>
      </c>
      <c r="H65" s="91">
        <f t="shared" si="10"/>
        <v>153.54</v>
      </c>
      <c r="I65" s="91">
        <f t="shared" si="10"/>
        <v>153.54</v>
      </c>
      <c r="J65" s="91">
        <f t="shared" si="10"/>
        <v>153.54</v>
      </c>
      <c r="K65" s="91">
        <f t="shared" si="10"/>
        <v>153.54</v>
      </c>
      <c r="L65" s="91">
        <f t="shared" si="10"/>
        <v>153.54</v>
      </c>
      <c r="M65" s="91">
        <f t="shared" si="10"/>
        <v>153.54</v>
      </c>
      <c r="N65" s="91">
        <f t="shared" si="10"/>
        <v>153.54</v>
      </c>
      <c r="O65" s="91">
        <f t="shared" si="10"/>
        <v>153.54</v>
      </c>
      <c r="P65" s="91">
        <f t="shared" si="10"/>
        <v>153.54</v>
      </c>
      <c r="Q65" s="91">
        <f t="shared" si="10"/>
        <v>153.54</v>
      </c>
      <c r="R65" s="91">
        <f t="shared" si="10"/>
        <v>153.54</v>
      </c>
      <c r="S65" s="91">
        <f t="shared" si="10"/>
        <v>153.54</v>
      </c>
      <c r="T65" s="91">
        <f t="shared" si="10"/>
        <v>153.54</v>
      </c>
      <c r="U65" s="91">
        <f t="shared" si="10"/>
        <v>153.54</v>
      </c>
      <c r="V65" s="91">
        <f t="shared" si="10"/>
        <v>153.54</v>
      </c>
      <c r="W65" s="91">
        <f t="shared" si="10"/>
        <v>153.54</v>
      </c>
      <c r="X65" s="91">
        <f t="shared" si="10"/>
        <v>153.54</v>
      </c>
      <c r="Y65" s="91">
        <f t="shared" si="10"/>
        <v>153.54</v>
      </c>
      <c r="Z65" s="91">
        <f t="shared" si="10"/>
        <v>153.54</v>
      </c>
      <c r="AA65" s="91">
        <f t="shared" si="10"/>
        <v>153.54</v>
      </c>
      <c r="AB65" s="91">
        <f t="shared" si="10"/>
        <v>153.54</v>
      </c>
      <c r="AC65" s="91">
        <f t="shared" si="10"/>
        <v>153.54</v>
      </c>
      <c r="AD65" s="91">
        <f t="shared" si="10"/>
        <v>153.54</v>
      </c>
      <c r="AE65" s="91">
        <f t="shared" si="10"/>
        <v>153.54</v>
      </c>
      <c r="AF65" s="91">
        <f t="shared" si="10"/>
        <v>153.54</v>
      </c>
      <c r="AG65" s="74">
        <f>AG63+AG59+AG47+AG43+AG30+AG64</f>
        <v>1355.5100000000002</v>
      </c>
      <c r="AH65" s="52">
        <f t="shared" si="2"/>
        <v>153.54</v>
      </c>
      <c r="AI65" s="53">
        <f t="shared" si="3"/>
        <v>153.54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5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6"/>
      <c r="AG72" s="97"/>
      <c r="AH72" s="52">
        <f t="shared" si="2"/>
        <v>0</v>
      </c>
      <c r="AI72" s="53">
        <f t="shared" si="3"/>
        <v>0</v>
      </c>
    </row>
    <row r="73" spans="1:35" x14ac:dyDescent="0.25">
      <c r="A73" s="98" t="s">
        <v>80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70"/>
      <c r="AB73" s="70"/>
      <c r="AC73" s="70"/>
      <c r="AD73" s="70"/>
      <c r="AE73" s="70"/>
      <c r="AF73" s="100"/>
      <c r="AG73" s="101"/>
      <c r="AH73" s="52">
        <f t="shared" si="2"/>
        <v>0</v>
      </c>
      <c r="AI73" s="53">
        <f t="shared" si="3"/>
        <v>0</v>
      </c>
    </row>
    <row r="74" spans="1:35" x14ac:dyDescent="0.25">
      <c r="A74" s="98" t="s">
        <v>81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70"/>
      <c r="AB74" s="70"/>
      <c r="AC74" s="70"/>
      <c r="AD74" s="70"/>
      <c r="AE74" s="70"/>
      <c r="AF74" s="100"/>
      <c r="AG74" s="101"/>
      <c r="AH74" s="52">
        <f t="shared" si="2"/>
        <v>0</v>
      </c>
      <c r="AI74" s="53">
        <f t="shared" si="3"/>
        <v>0</v>
      </c>
    </row>
    <row r="75" spans="1:35" x14ac:dyDescent="0.25">
      <c r="A75" s="98" t="s">
        <v>82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99"/>
      <c r="U75" s="99"/>
      <c r="V75" s="99"/>
      <c r="W75" s="99"/>
      <c r="X75" s="99"/>
      <c r="Y75" s="99"/>
      <c r="Z75" s="99"/>
      <c r="AA75" s="70"/>
      <c r="AB75" s="70"/>
      <c r="AC75" s="70"/>
      <c r="AD75" s="70"/>
      <c r="AE75" s="70"/>
      <c r="AF75" s="100"/>
      <c r="AG75" s="101"/>
      <c r="AH75" s="52">
        <f t="shared" si="2"/>
        <v>0</v>
      </c>
      <c r="AI75" s="53">
        <f t="shared" si="3"/>
        <v>0</v>
      </c>
    </row>
    <row r="76" spans="1:35" x14ac:dyDescent="0.25">
      <c r="A76" s="102" t="s">
        <v>83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70"/>
      <c r="AB76" s="70"/>
      <c r="AC76" s="70"/>
      <c r="AD76" s="70"/>
      <c r="AE76" s="70"/>
      <c r="AF76" s="100"/>
      <c r="AG76" s="101"/>
      <c r="AH76" s="52">
        <f t="shared" si="2"/>
        <v>0</v>
      </c>
      <c r="AI76" s="53">
        <f t="shared" si="3"/>
        <v>0</v>
      </c>
    </row>
    <row r="77" spans="1:35" x14ac:dyDescent="0.25">
      <c r="A77" s="102" t="s">
        <v>84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99"/>
      <c r="U77" s="99"/>
      <c r="V77" s="99"/>
      <c r="W77" s="99"/>
      <c r="X77" s="99"/>
      <c r="Y77" s="99"/>
      <c r="Z77" s="99"/>
      <c r="AA77" s="103"/>
      <c r="AB77" s="103"/>
      <c r="AC77" s="103"/>
      <c r="AD77" s="103"/>
      <c r="AE77" s="103"/>
      <c r="AF77" s="104"/>
      <c r="AG77" s="105"/>
      <c r="AH77" s="52">
        <f t="shared" si="2"/>
        <v>0</v>
      </c>
      <c r="AI77" s="53">
        <f t="shared" si="3"/>
        <v>0</v>
      </c>
    </row>
    <row r="78" spans="1:35" x14ac:dyDescent="0.25">
      <c r="A78" s="98" t="s">
        <v>85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99"/>
      <c r="U78" s="99"/>
      <c r="V78" s="99"/>
      <c r="W78" s="99"/>
      <c r="X78" s="99"/>
      <c r="Y78" s="99"/>
      <c r="Z78" s="99"/>
      <c r="AA78" s="70"/>
      <c r="AB78" s="70"/>
      <c r="AC78" s="70"/>
      <c r="AD78" s="70"/>
      <c r="AE78" s="70"/>
      <c r="AF78" s="100"/>
      <c r="AG78" s="101"/>
      <c r="AH78" s="52">
        <f>MAX(B78:AF78)</f>
        <v>0</v>
      </c>
      <c r="AI78" s="53">
        <f>MIN(B78:AF78)</f>
        <v>0</v>
      </c>
    </row>
    <row r="79" spans="1:35" ht="15.75" thickBot="1" x14ac:dyDescent="0.3">
      <c r="A79" s="98" t="s">
        <v>86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7"/>
      <c r="AG79" s="108"/>
      <c r="AH79" s="52">
        <f>MAX(B79:AF79)</f>
        <v>0</v>
      </c>
      <c r="AI79" s="53">
        <f>MIN(B79:AF79)</f>
        <v>0</v>
      </c>
    </row>
    <row r="80" spans="1:35" x14ac:dyDescent="0.25">
      <c r="A80" s="109" t="s">
        <v>87</v>
      </c>
      <c r="B80" s="110">
        <f t="shared" ref="B80:AF80" si="19">SUMIF(B48:B57,"&gt;0")</f>
        <v>0</v>
      </c>
      <c r="C80" s="110">
        <f t="shared" si="19"/>
        <v>0</v>
      </c>
      <c r="D80" s="110">
        <f t="shared" si="19"/>
        <v>0</v>
      </c>
      <c r="E80" s="110">
        <f t="shared" si="19"/>
        <v>0</v>
      </c>
      <c r="F80" s="110">
        <f t="shared" si="19"/>
        <v>0</v>
      </c>
      <c r="G80" s="110">
        <f t="shared" si="19"/>
        <v>0</v>
      </c>
      <c r="H80" s="110">
        <f t="shared" si="19"/>
        <v>0</v>
      </c>
      <c r="I80" s="110">
        <f t="shared" si="19"/>
        <v>0</v>
      </c>
      <c r="J80" s="110">
        <f t="shared" si="19"/>
        <v>0</v>
      </c>
      <c r="K80" s="110">
        <f t="shared" si="19"/>
        <v>0</v>
      </c>
      <c r="L80" s="110">
        <f t="shared" si="19"/>
        <v>0</v>
      </c>
      <c r="M80" s="110">
        <f t="shared" si="19"/>
        <v>0</v>
      </c>
      <c r="N80" s="110">
        <f t="shared" si="19"/>
        <v>0</v>
      </c>
      <c r="O80" s="110">
        <f t="shared" si="19"/>
        <v>0</v>
      </c>
      <c r="P80" s="110">
        <f t="shared" si="19"/>
        <v>0</v>
      </c>
      <c r="Q80" s="110">
        <f t="shared" si="19"/>
        <v>0</v>
      </c>
      <c r="R80" s="110">
        <f t="shared" si="19"/>
        <v>0</v>
      </c>
      <c r="S80" s="110">
        <f t="shared" si="19"/>
        <v>0</v>
      </c>
      <c r="T80" s="110">
        <f t="shared" si="19"/>
        <v>0</v>
      </c>
      <c r="U80" s="110">
        <f t="shared" si="19"/>
        <v>0</v>
      </c>
      <c r="V80" s="110">
        <f t="shared" si="19"/>
        <v>0</v>
      </c>
      <c r="W80" s="110">
        <f t="shared" si="19"/>
        <v>0</v>
      </c>
      <c r="X80" s="110">
        <f t="shared" si="19"/>
        <v>0</v>
      </c>
      <c r="Y80" s="110">
        <f t="shared" si="19"/>
        <v>0</v>
      </c>
      <c r="Z80" s="110">
        <f t="shared" si="19"/>
        <v>0</v>
      </c>
      <c r="AA80" s="110">
        <f t="shared" si="19"/>
        <v>0</v>
      </c>
      <c r="AB80" s="110">
        <f t="shared" si="19"/>
        <v>0</v>
      </c>
      <c r="AC80" s="110">
        <f t="shared" si="19"/>
        <v>0</v>
      </c>
      <c r="AD80" s="110">
        <f t="shared" si="19"/>
        <v>0</v>
      </c>
      <c r="AE80" s="110">
        <f t="shared" si="19"/>
        <v>0</v>
      </c>
      <c r="AF80" s="110">
        <f t="shared" si="19"/>
        <v>0</v>
      </c>
      <c r="AG80" s="111"/>
      <c r="AH80" s="52">
        <f>MAX(B80:AF80)</f>
        <v>0</v>
      </c>
      <c r="AI80" s="53">
        <f>MIN(B80:AF80)</f>
        <v>0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31.020000000000003</v>
      </c>
      <c r="C82" s="115">
        <f t="shared" ref="C82:AF82" si="20">C11+C13+C17+C34+C36+C38+C40+C94+C108+C110+C121+C127+C130+C139+C143+C144+C147+C154+C159+C162+C163+C164+C172+C177+C83+C84+C85+C86+C99</f>
        <v>31.020000000000003</v>
      </c>
      <c r="D82" s="115">
        <f t="shared" si="20"/>
        <v>31.020000000000003</v>
      </c>
      <c r="E82" s="115">
        <f t="shared" si="20"/>
        <v>31.020000000000003</v>
      </c>
      <c r="F82" s="115">
        <f t="shared" si="20"/>
        <v>31.020000000000003</v>
      </c>
      <c r="G82" s="115">
        <f t="shared" si="20"/>
        <v>31.020000000000003</v>
      </c>
      <c r="H82" s="115">
        <f t="shared" si="20"/>
        <v>31.020000000000003</v>
      </c>
      <c r="I82" s="115">
        <f t="shared" si="20"/>
        <v>28.42</v>
      </c>
      <c r="J82" s="115">
        <f t="shared" si="20"/>
        <v>28.42</v>
      </c>
      <c r="K82" s="115">
        <f t="shared" si="20"/>
        <v>28.42</v>
      </c>
      <c r="L82" s="115">
        <f t="shared" si="20"/>
        <v>28.42</v>
      </c>
      <c r="M82" s="115">
        <f t="shared" si="20"/>
        <v>28.42</v>
      </c>
      <c r="N82" s="115">
        <f t="shared" si="20"/>
        <v>28.42</v>
      </c>
      <c r="O82" s="115">
        <f t="shared" si="20"/>
        <v>28.42</v>
      </c>
      <c r="P82" s="115">
        <f t="shared" si="20"/>
        <v>28.42</v>
      </c>
      <c r="Q82" s="115">
        <f t="shared" si="20"/>
        <v>28.42</v>
      </c>
      <c r="R82" s="115">
        <f t="shared" si="20"/>
        <v>28.42</v>
      </c>
      <c r="S82" s="115">
        <f t="shared" si="20"/>
        <v>28.42</v>
      </c>
      <c r="T82" s="115">
        <f t="shared" si="20"/>
        <v>28.42</v>
      </c>
      <c r="U82" s="115">
        <f t="shared" si="20"/>
        <v>28.42</v>
      </c>
      <c r="V82" s="115">
        <f t="shared" si="20"/>
        <v>28.42</v>
      </c>
      <c r="W82" s="115">
        <f t="shared" si="20"/>
        <v>28.42</v>
      </c>
      <c r="X82" s="115">
        <f t="shared" si="20"/>
        <v>28.42</v>
      </c>
      <c r="Y82" s="115">
        <f t="shared" si="20"/>
        <v>28.42</v>
      </c>
      <c r="Z82" s="115">
        <f t="shared" si="20"/>
        <v>28.42</v>
      </c>
      <c r="AA82" s="115">
        <f t="shared" si="20"/>
        <v>28.42</v>
      </c>
      <c r="AB82" s="115">
        <f t="shared" si="20"/>
        <v>28.42</v>
      </c>
      <c r="AC82" s="115">
        <f t="shared" si="20"/>
        <v>28.42</v>
      </c>
      <c r="AD82" s="115">
        <f t="shared" si="20"/>
        <v>28.42</v>
      </c>
      <c r="AE82" s="115">
        <f t="shared" si="20"/>
        <v>28.42</v>
      </c>
      <c r="AF82" s="115">
        <f t="shared" si="20"/>
        <v>28.42</v>
      </c>
      <c r="AG82" s="116"/>
      <c r="AH82" s="52">
        <f>MAX(B82:AF82)</f>
        <v>31.020000000000003</v>
      </c>
      <c r="AI82" s="53">
        <f>MIN(B82:AF82)</f>
        <v>28.42</v>
      </c>
    </row>
    <row r="83" spans="1:37" x14ac:dyDescent="0.25">
      <c r="A83" s="117" t="s">
        <v>89</v>
      </c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50"/>
      <c r="AB83" s="50"/>
      <c r="AC83" s="50"/>
      <c r="AD83" s="50"/>
      <c r="AE83" s="50"/>
      <c r="AF83" s="119"/>
      <c r="AG83" s="120">
        <v>75</v>
      </c>
      <c r="AH83" s="52">
        <f>IF(ABS(MAX(B83:AF83))&gt;ABS(MIN(B83:AF83)),MAX(B83:AF83),MIN(B83:AF83))</f>
        <v>0</v>
      </c>
      <c r="AI83" s="121" t="e">
        <f>INDEX($B$9:$AF$9,1,MATCH(AH83,B83:AF83,0))</f>
        <v>#N/A</v>
      </c>
    </row>
    <row r="84" spans="1:37" x14ac:dyDescent="0.25">
      <c r="A84" s="122" t="s">
        <v>90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70"/>
      <c r="AB84" s="70"/>
      <c r="AC84" s="70"/>
      <c r="AD84" s="70"/>
      <c r="AE84" s="70"/>
      <c r="AF84" s="123"/>
      <c r="AG84" s="120">
        <v>240</v>
      </c>
      <c r="AH84" s="52">
        <f>IF(ABS(MAX(B84:AF84))&gt;ABS(MIN(B84:AF84)),MAX(B84:AF84),MIN(B84:AF84))</f>
        <v>0</v>
      </c>
      <c r="AI84" s="121" t="e">
        <f>INDEX($B$9:$AF$9,1,MATCH(AH84,B84:AF84,0))</f>
        <v>#N/A</v>
      </c>
    </row>
    <row r="85" spans="1:37" x14ac:dyDescent="0.25">
      <c r="A85" s="122" t="s">
        <v>91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70"/>
      <c r="AB85" s="70"/>
      <c r="AC85" s="70"/>
      <c r="AD85" s="70"/>
      <c r="AE85" s="70"/>
      <c r="AF85" s="123"/>
      <c r="AG85" s="120">
        <v>60</v>
      </c>
      <c r="AH85" s="52">
        <f>IF(ABS(MAX(B85:AF85))&gt;ABS(MIN(B85:AF85)),MAX(B85:AF85),MIN(B85:AF85))</f>
        <v>0</v>
      </c>
      <c r="AI85" s="121" t="e">
        <f>INDEX($B$9:$AF$9,1,MATCH(AH85,B85:AF85,0))</f>
        <v>#N/A</v>
      </c>
    </row>
    <row r="86" spans="1:37" x14ac:dyDescent="0.25">
      <c r="A86" s="124" t="s">
        <v>92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0</v>
      </c>
      <c r="AI86" s="121" t="e">
        <f>INDEX($B$9:$AF$9,1,MATCH(AH86,B86:AF86,0))</f>
        <v>#N/A</v>
      </c>
    </row>
    <row r="87" spans="1:37" ht="15.75" thickBot="1" x14ac:dyDescent="0.3">
      <c r="A87" s="124" t="s">
        <v>93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153.54</v>
      </c>
      <c r="C188" s="164">
        <f>INDEX(F9:M9,1,MATCH(MAX(F65:M65),F65:M65,0))</f>
        <v>0.20833333333333301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ABC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252" t="s">
        <v>190</v>
      </c>
      <c r="B190" s="252"/>
      <c r="C190" s="46"/>
      <c r="D190" s="165" t="str">
        <f ca="1">"Pie Chart of Daily Peak Demand(Inclusive of Export) of Nepal ("&amp;A4&amp;" "&amp;C4&amp;")"</f>
        <v>Pie Chart of Daily Peak Demand(Inclusive of Export) of Nepal (Date: 2078 Asar ABC)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Asar ABC)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153.54</v>
      </c>
      <c r="U193" s="173">
        <f t="shared" si="37"/>
        <v>153.54</v>
      </c>
      <c r="V193" s="173">
        <f t="shared" si="37"/>
        <v>153.54</v>
      </c>
      <c r="W193" s="173">
        <f t="shared" si="37"/>
        <v>153.54</v>
      </c>
      <c r="X193" s="173">
        <f t="shared" si="37"/>
        <v>153.54</v>
      </c>
      <c r="Y193" s="173">
        <f t="shared" si="37"/>
        <v>153.54</v>
      </c>
      <c r="Z193" s="173">
        <f t="shared" si="37"/>
        <v>153.54</v>
      </c>
      <c r="AA193" s="173">
        <f t="shared" si="37"/>
        <v>153.54</v>
      </c>
      <c r="AB193" s="173">
        <f t="shared" si="37"/>
        <v>153.54</v>
      </c>
      <c r="AC193" s="173">
        <f t="shared" si="37"/>
        <v>153.54</v>
      </c>
      <c r="AD193" s="173">
        <f t="shared" si="37"/>
        <v>153.54</v>
      </c>
      <c r="AE193" s="173">
        <f t="shared" si="37"/>
        <v>153.54</v>
      </c>
      <c r="AF193" s="173">
        <f t="shared" si="37"/>
        <v>153.54</v>
      </c>
      <c r="AG193" s="173">
        <f t="shared" si="37"/>
        <v>153.54</v>
      </c>
      <c r="AH193" s="173">
        <f t="shared" si="37"/>
        <v>153.54</v>
      </c>
      <c r="AI193" s="173">
        <f t="shared" si="37"/>
        <v>153.54</v>
      </c>
      <c r="AJ193" s="173">
        <f t="shared" si="37"/>
        <v>153.54</v>
      </c>
      <c r="AK193" s="173">
        <f t="shared" si="37"/>
        <v>153.54</v>
      </c>
      <c r="AL193" s="173">
        <f t="shared" si="37"/>
        <v>153.54</v>
      </c>
      <c r="AM193" s="173">
        <f t="shared" si="37"/>
        <v>153.54</v>
      </c>
      <c r="AN193" s="173">
        <f t="shared" si="37"/>
        <v>153.54</v>
      </c>
      <c r="AO193" s="173">
        <f t="shared" si="37"/>
        <v>153.54</v>
      </c>
      <c r="AP193" s="173">
        <f t="shared" si="37"/>
        <v>153.54</v>
      </c>
      <c r="AQ193" s="173">
        <f t="shared" si="37"/>
        <v>153.54</v>
      </c>
      <c r="AR193" s="173">
        <f t="shared" si="37"/>
        <v>153.54</v>
      </c>
      <c r="AS193" s="173">
        <f t="shared" si="37"/>
        <v>153.54</v>
      </c>
      <c r="AT193" s="173">
        <f t="shared" si="37"/>
        <v>153.54</v>
      </c>
      <c r="AU193" s="173">
        <f t="shared" si="37"/>
        <v>153.54</v>
      </c>
      <c r="AV193" s="173">
        <f t="shared" si="37"/>
        <v>153.54</v>
      </c>
      <c r="AW193" s="173">
        <f t="shared" si="37"/>
        <v>153.54</v>
      </c>
      <c r="AX193" s="173">
        <f t="shared" si="37"/>
        <v>153.54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30" priority="129">
      <formula>S$9&gt;=20/24</formula>
    </cfRule>
    <cfRule type="expression" dxfId="129" priority="130">
      <formula>AND(S$9&gt;=14/24,S$9&lt;20/24)</formula>
    </cfRule>
    <cfRule type="expression" dxfId="128" priority="131">
      <formula>AND(S$9&gt;=8/24,S$9&lt;14/24)</formula>
    </cfRule>
    <cfRule type="expression" dxfId="127" priority="132">
      <formula>S$9&lt;8/24</formula>
    </cfRule>
  </conditionalFormatting>
  <conditionalFormatting sqref="B8:AF10 AA70:AF70 B70:Q70 L32:Z33 L31:Q31 B47:AF47 B71:AF71 B48:K52 B72:Q72 C173:AF179 M36 N35:Q36 L29:Q29 M37:Q39 L34:Q34 L51:Q58 L49:T50 V35:W35 S34:W34 X34:Z35 B73:Z79 AA72:AF79 L44:AF46 AA48:AF51 B53:B58 R11:T11 B59:AF69 U11:Z12">
    <cfRule type="expression" dxfId="126" priority="125">
      <formula>B$9&gt;=20/24</formula>
    </cfRule>
    <cfRule type="expression" dxfId="125" priority="126">
      <formula>AND(B$9&gt;=14/24,B$9&lt;20/24)</formula>
    </cfRule>
    <cfRule type="expression" dxfId="124" priority="127">
      <formula>AND(B$9&gt;=8/24,B$9&lt;14/24)</formula>
    </cfRule>
    <cfRule type="expression" dxfId="123" priority="128">
      <formula>B$9&lt;8/24</formula>
    </cfRule>
  </conditionalFormatting>
  <conditionalFormatting sqref="B171:AF171">
    <cfRule type="expression" dxfId="122" priority="121">
      <formula>B$9&gt;=20/24</formula>
    </cfRule>
    <cfRule type="expression" dxfId="121" priority="122">
      <formula>AND(B$9&gt;=14/24,B$9&lt;20/24)</formula>
    </cfRule>
    <cfRule type="expression" dxfId="120" priority="123">
      <formula>AND(B$9&gt;=8/24,B$9&lt;14/24)</formula>
    </cfRule>
    <cfRule type="expression" dxfId="119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18" priority="116">
      <formula>L$9&gt;=20/24</formula>
    </cfRule>
    <cfRule type="expression" dxfId="117" priority="117">
      <formula>AND(L$9&gt;=14/24,L$9&lt;20/24)</formula>
    </cfRule>
    <cfRule type="expression" dxfId="116" priority="118">
      <formula>AND(L$9&gt;=8/24,L$9&lt;14/24)</formula>
    </cfRule>
    <cfRule type="expression" dxfId="115" priority="119">
      <formula>L$9&lt;8/24</formula>
    </cfRule>
  </conditionalFormatting>
  <conditionalFormatting sqref="L35:M35">
    <cfRule type="expression" dxfId="114" priority="112">
      <formula>L$9&gt;=20/24</formula>
    </cfRule>
    <cfRule type="expression" dxfId="113" priority="113">
      <formula>AND(L$9&gt;=14/24,L$9&lt;20/24)</formula>
    </cfRule>
    <cfRule type="expression" dxfId="112" priority="114">
      <formula>AND(L$9&gt;=8/24,L$9&lt;14/24)</formula>
    </cfRule>
    <cfRule type="expression" dxfId="111" priority="115">
      <formula>L$9&lt;8/24</formula>
    </cfRule>
  </conditionalFormatting>
  <conditionalFormatting sqref="U13:Z13">
    <cfRule type="expression" dxfId="110" priority="108">
      <formula>U$9&gt;=20/24</formula>
    </cfRule>
    <cfRule type="expression" dxfId="109" priority="109">
      <formula>AND(U$9&gt;=14/24,U$9&lt;20/24)</formula>
    </cfRule>
    <cfRule type="expression" dxfId="108" priority="110">
      <formula>AND(U$9&gt;=8/24,U$9&lt;14/24)</formula>
    </cfRule>
    <cfRule type="expression" dxfId="107" priority="111">
      <formula>U$9&lt;8/24</formula>
    </cfRule>
  </conditionalFormatting>
  <conditionalFormatting sqref="R31:Z31">
    <cfRule type="expression" dxfId="106" priority="104">
      <formula>R$9&gt;=20/24</formula>
    </cfRule>
    <cfRule type="expression" dxfId="105" priority="105">
      <formula>AND(R$9&gt;=14/24,R$9&lt;20/24)</formula>
    </cfRule>
    <cfRule type="expression" dxfId="104" priority="106">
      <formula>AND(R$9&gt;=8/24,R$9&lt;14/24)</formula>
    </cfRule>
    <cfRule type="expression" dxfId="103" priority="107">
      <formula>R$9&lt;8/24</formula>
    </cfRule>
  </conditionalFormatting>
  <conditionalFormatting sqref="R48:Z48">
    <cfRule type="expression" dxfId="102" priority="100">
      <formula>R$9&gt;=20/24</formula>
    </cfRule>
    <cfRule type="expression" dxfId="101" priority="101">
      <formula>AND(R$9&gt;=14/24,R$9&lt;20/24)</formula>
    </cfRule>
    <cfRule type="expression" dxfId="100" priority="102">
      <formula>AND(R$9&gt;=8/24,R$9&lt;14/24)</formula>
    </cfRule>
    <cfRule type="expression" dxfId="99" priority="103">
      <formula>R$9&lt;8/24</formula>
    </cfRule>
  </conditionalFormatting>
  <conditionalFormatting sqref="R70:Z70">
    <cfRule type="expression" dxfId="98" priority="96">
      <formula>R$9&gt;=20/24</formula>
    </cfRule>
    <cfRule type="expression" dxfId="97" priority="97">
      <formula>AND(R$9&gt;=14/24,R$9&lt;20/24)</formula>
    </cfRule>
    <cfRule type="expression" dxfId="96" priority="98">
      <formula>AND(R$9&gt;=8/24,R$9&lt;14/24)</formula>
    </cfRule>
    <cfRule type="expression" dxfId="95" priority="99">
      <formula>R$9&lt;8/24</formula>
    </cfRule>
  </conditionalFormatting>
  <conditionalFormatting sqref="R72:Z72">
    <cfRule type="expression" dxfId="94" priority="92">
      <formula>R$9&gt;=20/24</formula>
    </cfRule>
    <cfRule type="expression" dxfId="93" priority="93">
      <formula>AND(R$9&gt;=14/24,R$9&lt;20/24)</formula>
    </cfRule>
    <cfRule type="expression" dxfId="92" priority="94">
      <formula>AND(R$9&gt;=8/24,R$9&lt;14/24)</formula>
    </cfRule>
    <cfRule type="expression" dxfId="91" priority="95">
      <formula>R$9&lt;8/24</formula>
    </cfRule>
  </conditionalFormatting>
  <conditionalFormatting sqref="L11:Q27 R22:T26">
    <cfRule type="expression" dxfId="90" priority="88">
      <formula>L$9&gt;=20/24</formula>
    </cfRule>
    <cfRule type="expression" dxfId="89" priority="89">
      <formula>AND(L$9&gt;=14/24,L$9&lt;20/24)</formula>
    </cfRule>
    <cfRule type="expression" dxfId="88" priority="90">
      <formula>AND(L$9&gt;=8/24,L$9&lt;14/24)</formula>
    </cfRule>
    <cfRule type="expression" dxfId="87" priority="91">
      <formula>L$9&lt;8/24</formula>
    </cfRule>
  </conditionalFormatting>
  <conditionalFormatting sqref="L40:Q40">
    <cfRule type="expression" dxfId="86" priority="84">
      <formula>L$9&gt;=20/24</formula>
    </cfRule>
    <cfRule type="expression" dxfId="85" priority="85">
      <formula>AND(L$9&gt;=14/24,L$9&lt;20/24)</formula>
    </cfRule>
    <cfRule type="expression" dxfId="84" priority="86">
      <formula>AND(L$9&gt;=8/24,L$9&lt;14/24)</formula>
    </cfRule>
    <cfRule type="expression" dxfId="83" priority="87">
      <formula>L$9&lt;8/24</formula>
    </cfRule>
  </conditionalFormatting>
  <conditionalFormatting sqref="L41:Q41">
    <cfRule type="expression" dxfId="82" priority="80">
      <formula>L$9&gt;=20/24</formula>
    </cfRule>
    <cfRule type="expression" dxfId="81" priority="81">
      <formula>AND(L$9&gt;=14/24,L$9&lt;20/24)</formula>
    </cfRule>
    <cfRule type="expression" dxfId="80" priority="82">
      <formula>AND(L$9&gt;=8/24,L$9&lt;14/24)</formula>
    </cfRule>
    <cfRule type="expression" dxfId="79" priority="83">
      <formula>L$9&lt;8/24</formula>
    </cfRule>
  </conditionalFormatting>
  <conditionalFormatting sqref="L36:L39">
    <cfRule type="expression" dxfId="78" priority="76">
      <formula>L$9&gt;=20/24</formula>
    </cfRule>
    <cfRule type="expression" dxfId="77" priority="77">
      <formula>AND(L$9&gt;=14/24,L$9&lt;20/24)</formula>
    </cfRule>
    <cfRule type="expression" dxfId="76" priority="78">
      <formula>AND(L$9&gt;=8/24,L$9&lt;14/24)</formula>
    </cfRule>
    <cfRule type="expression" dxfId="75" priority="79">
      <formula>L$9&lt;8/24</formula>
    </cfRule>
  </conditionalFormatting>
  <conditionalFormatting sqref="R29:AD29">
    <cfRule type="expression" dxfId="74" priority="72">
      <formula>R$9&gt;=20/24</formula>
    </cfRule>
    <cfRule type="expression" dxfId="73" priority="73">
      <formula>AND(R$9&gt;=14/24,R$9&lt;20/24)</formula>
    </cfRule>
    <cfRule type="expression" dxfId="72" priority="74">
      <formula>AND(R$9&gt;=8/24,R$9&lt;14/24)</formula>
    </cfRule>
    <cfRule type="expression" dxfId="71" priority="75">
      <formula>R$9&lt;8/24</formula>
    </cfRule>
  </conditionalFormatting>
  <conditionalFormatting sqref="R12:T27 U14:Z27 AA16:AF27">
    <cfRule type="expression" dxfId="70" priority="68">
      <formula>R$9&gt;=20/24</formula>
    </cfRule>
    <cfRule type="expression" dxfId="69" priority="69">
      <formula>AND(R$9&gt;=14/24,R$9&lt;20/24)</formula>
    </cfRule>
    <cfRule type="expression" dxfId="68" priority="70">
      <formula>AND(R$9&gt;=8/24,R$9&lt;14/24)</formula>
    </cfRule>
    <cfRule type="expression" dxfId="67" priority="71">
      <formula>R$9&lt;8/24</formula>
    </cfRule>
  </conditionalFormatting>
  <conditionalFormatting sqref="R34:R39 S35:U39 V36:Z39">
    <cfRule type="expression" dxfId="66" priority="64">
      <formula>R$9&gt;=20/24</formula>
    </cfRule>
    <cfRule type="expression" dxfId="65" priority="65">
      <formula>AND(R$9&gt;=14/24,R$9&lt;20/24)</formula>
    </cfRule>
    <cfRule type="expression" dxfId="64" priority="66">
      <formula>AND(R$9&gt;=8/24,R$9&lt;14/24)</formula>
    </cfRule>
    <cfRule type="expression" dxfId="63" priority="67">
      <formula>R$9&lt;8/24</formula>
    </cfRule>
  </conditionalFormatting>
  <conditionalFormatting sqref="R40:Z40">
    <cfRule type="expression" dxfId="62" priority="60">
      <formula>R$9&gt;=20/24</formula>
    </cfRule>
    <cfRule type="expression" dxfId="61" priority="61">
      <formula>AND(R$9&gt;=14/24,R$9&lt;20/24)</formula>
    </cfRule>
    <cfRule type="expression" dxfId="60" priority="62">
      <formula>AND(R$9&gt;=8/24,R$9&lt;14/24)</formula>
    </cfRule>
    <cfRule type="expression" dxfId="59" priority="63">
      <formula>R$9&lt;8/24</formula>
    </cfRule>
  </conditionalFormatting>
  <conditionalFormatting sqref="R41:Z41">
    <cfRule type="expression" dxfId="58" priority="56">
      <formula>R$9&gt;=20/24</formula>
    </cfRule>
    <cfRule type="expression" dxfId="57" priority="57">
      <formula>AND(R$9&gt;=14/24,R$9&lt;20/24)</formula>
    </cfRule>
    <cfRule type="expression" dxfId="56" priority="58">
      <formula>AND(R$9&gt;=8/24,R$9&lt;14/24)</formula>
    </cfRule>
    <cfRule type="expression" dxfId="55" priority="59">
      <formula>R$9&lt;8/24</formula>
    </cfRule>
  </conditionalFormatting>
  <conditionalFormatting sqref="R51:Z58 AA52:AF58">
    <cfRule type="expression" dxfId="54" priority="52">
      <formula>R$9&gt;=20/24</formula>
    </cfRule>
    <cfRule type="expression" dxfId="53" priority="53">
      <formula>AND(R$9&gt;=14/24,R$9&lt;20/24)</formula>
    </cfRule>
    <cfRule type="expression" dxfId="52" priority="54">
      <formula>AND(R$9&gt;=8/24,R$9&lt;14/24)</formula>
    </cfRule>
    <cfRule type="expression" dxfId="51" priority="55">
      <formula>R$9&lt;8/24</formula>
    </cfRule>
  </conditionalFormatting>
  <conditionalFormatting sqref="AA83:AF86">
    <cfRule type="expression" dxfId="50" priority="48">
      <formula>AA$9&gt;=20/24</formula>
    </cfRule>
    <cfRule type="expression" dxfId="49" priority="49">
      <formula>AND(AA$9&gt;=14/24,AA$9&lt;20/24)</formula>
    </cfRule>
    <cfRule type="expression" dxfId="48" priority="50">
      <formula>AND(AA$9&gt;=8/24,AA$9&lt;14/24)</formula>
    </cfRule>
    <cfRule type="expression" dxfId="47" priority="51">
      <formula>AA$9&lt;8/24</formula>
    </cfRule>
  </conditionalFormatting>
  <conditionalFormatting sqref="C53:K58">
    <cfRule type="expression" dxfId="46" priority="44">
      <formula>C$9&gt;=20/24</formula>
    </cfRule>
    <cfRule type="expression" dxfId="45" priority="45">
      <formula>AND(C$9&gt;=14/24,C$9&lt;20/24)</formula>
    </cfRule>
    <cfRule type="expression" dxfId="44" priority="46">
      <formula>AND(C$9&gt;=8/24,C$9&lt;14/24)</formula>
    </cfRule>
    <cfRule type="expression" dxfId="43" priority="47">
      <formula>C$9&lt;8/24</formula>
    </cfRule>
  </conditionalFormatting>
  <conditionalFormatting sqref="B83:K86">
    <cfRule type="expression" dxfId="42" priority="40">
      <formula>B$9&gt;=20/24</formula>
    </cfRule>
    <cfRule type="expression" dxfId="41" priority="41">
      <formula>AND(B$9&gt;=14/24,B$9&lt;20/24)</formula>
    </cfRule>
    <cfRule type="expression" dxfId="40" priority="42">
      <formula>AND(B$9&gt;=8/24,B$9&lt;14/24)</formula>
    </cfRule>
    <cfRule type="expression" dxfId="39" priority="43">
      <formula>B$9&lt;8/24</formula>
    </cfRule>
  </conditionalFormatting>
  <conditionalFormatting sqref="L83:Q86">
    <cfRule type="expression" dxfId="38" priority="36">
      <formula>L$9&gt;=20/24</formula>
    </cfRule>
    <cfRule type="expression" dxfId="37" priority="37">
      <formula>AND(L$9&gt;=14/24,L$9&lt;20/24)</formula>
    </cfRule>
    <cfRule type="expression" dxfId="36" priority="38">
      <formula>AND(L$9&gt;=8/24,L$9&lt;14/24)</formula>
    </cfRule>
    <cfRule type="expression" dxfId="35" priority="39">
      <formula>L$9&lt;8/24</formula>
    </cfRule>
  </conditionalFormatting>
  <conditionalFormatting sqref="R83:Z86">
    <cfRule type="expression" dxfId="34" priority="32">
      <formula>R$9&gt;=20/24</formula>
    </cfRule>
    <cfRule type="expression" dxfId="33" priority="33">
      <formula>AND(R$9&gt;=14/24,R$9&lt;20/24)</formula>
    </cfRule>
    <cfRule type="expression" dxfId="32" priority="34">
      <formula>AND(R$9&gt;=8/24,R$9&lt;14/24)</formula>
    </cfRule>
    <cfRule type="expression" dxfId="31" priority="35">
      <formula>R$9&lt;8/24</formula>
    </cfRule>
  </conditionalFormatting>
  <conditionalFormatting sqref="AG42 B11:AF47">
    <cfRule type="expression" dxfId="30" priority="31">
      <formula>B11&gt;$AG11</formula>
    </cfRule>
  </conditionalFormatting>
  <conditionalFormatting sqref="T192:AX192">
    <cfRule type="expression" dxfId="29" priority="27">
      <formula>T$9&gt;=20/24</formula>
    </cfRule>
    <cfRule type="expression" dxfId="28" priority="28">
      <formula>AND(T$9&gt;=14/24,T$9&lt;20/24)</formula>
    </cfRule>
    <cfRule type="expression" dxfId="27" priority="29">
      <formula>AND(T$9&gt;=8/24,T$9&lt;14/24)</formula>
    </cfRule>
    <cfRule type="expression" dxfId="26" priority="30">
      <formula>T$9&lt;8/24</formula>
    </cfRule>
  </conditionalFormatting>
  <conditionalFormatting sqref="A11:A86 A88:A180">
    <cfRule type="expression" dxfId="25" priority="26">
      <formula>$AH11=0</formula>
    </cfRule>
  </conditionalFormatting>
  <conditionalFormatting sqref="AA87:AF87">
    <cfRule type="expression" dxfId="24" priority="22">
      <formula>AA$9&gt;=20/24</formula>
    </cfRule>
    <cfRule type="expression" dxfId="23" priority="23">
      <formula>AND(AA$9&gt;=14/24,AA$9&lt;20/24)</formula>
    </cfRule>
    <cfRule type="expression" dxfId="22" priority="24">
      <formula>AND(AA$9&gt;=8/24,AA$9&lt;14/24)</formula>
    </cfRule>
    <cfRule type="expression" dxfId="21" priority="25">
      <formula>AA$9&lt;8/24</formula>
    </cfRule>
  </conditionalFormatting>
  <conditionalFormatting sqref="B87:K87">
    <cfRule type="expression" dxfId="20" priority="18">
      <formula>B$9&gt;=20/24</formula>
    </cfRule>
    <cfRule type="expression" dxfId="19" priority="19">
      <formula>AND(B$9&gt;=14/24,B$9&lt;20/24)</formula>
    </cfRule>
    <cfRule type="expression" dxfId="18" priority="20">
      <formula>AND(B$9&gt;=8/24,B$9&lt;14/24)</formula>
    </cfRule>
    <cfRule type="expression" dxfId="17" priority="21">
      <formula>B$9&lt;8/24</formula>
    </cfRule>
  </conditionalFormatting>
  <conditionalFormatting sqref="L87:Q87">
    <cfRule type="expression" dxfId="16" priority="14">
      <formula>L$9&gt;=20/24</formula>
    </cfRule>
    <cfRule type="expression" dxfId="15" priority="15">
      <formula>AND(L$9&gt;=14/24,L$9&lt;20/24)</formula>
    </cfRule>
    <cfRule type="expression" dxfId="14" priority="16">
      <formula>AND(L$9&gt;=8/24,L$9&lt;14/24)</formula>
    </cfRule>
    <cfRule type="expression" dxfId="13" priority="17">
      <formula>L$9&lt;8/24</formula>
    </cfRule>
  </conditionalFormatting>
  <conditionalFormatting sqref="R87:Z87">
    <cfRule type="expression" dxfId="12" priority="10">
      <formula>R$9&gt;=20/24</formula>
    </cfRule>
    <cfRule type="expression" dxfId="11" priority="11">
      <formula>AND(R$9&gt;=14/24,R$9&lt;20/24)</formula>
    </cfRule>
    <cfRule type="expression" dxfId="10" priority="12">
      <formula>AND(R$9&gt;=8/24,R$9&lt;14/24)</formula>
    </cfRule>
    <cfRule type="expression" dxfId="9" priority="13">
      <formula>R$9&lt;8/24</formula>
    </cfRule>
  </conditionalFormatting>
  <conditionalFormatting sqref="A87">
    <cfRule type="expression" dxfId="8" priority="9">
      <formula>$AH87=0</formula>
    </cfRule>
  </conditionalFormatting>
  <conditionalFormatting sqref="B28:AF28">
    <cfRule type="expression" dxfId="7" priority="5">
      <formula>B$9&gt;=20/24</formula>
    </cfRule>
    <cfRule type="expression" dxfId="6" priority="6">
      <formula>AND(B$9&gt;=14/24,B$9&lt;20/24)</formula>
    </cfRule>
    <cfRule type="expression" dxfId="5" priority="7">
      <formula>AND(B$9&gt;=8/24,B$9&lt;14/24)</formula>
    </cfRule>
    <cfRule type="expression" dxfId="4" priority="8">
      <formula>B$9&lt;8/24</formula>
    </cfRule>
  </conditionalFormatting>
  <conditionalFormatting sqref="R28:AA28">
    <cfRule type="expression" dxfId="3" priority="1">
      <formula>R$9&gt;=20/24</formula>
    </cfRule>
    <cfRule type="expression" dxfId="2" priority="2">
      <formula>AND(R$9&gt;=14/24,R$9&lt;20/24)</formula>
    </cfRule>
    <cfRule type="expression" dxfId="1" priority="3">
      <formula>AND(R$9&gt;=8/24,R$9&lt;14/24)</formula>
    </cfRule>
    <cfRule type="expression" dxfId="0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D19" sqref="D19"/>
    </sheetView>
  </sheetViews>
  <sheetFormatPr defaultRowHeight="15" x14ac:dyDescent="0.25"/>
  <cols>
    <col min="2" max="2" width="17.28515625" customWidth="1"/>
    <col min="3" max="3" width="23.7109375" customWidth="1"/>
    <col min="4" max="4" width="19.28515625" customWidth="1"/>
    <col min="5" max="5" width="21.140625" customWidth="1"/>
  </cols>
  <sheetData>
    <row r="1" spans="1:6" ht="29.25" customHeight="1" x14ac:dyDescent="0.35">
      <c r="A1" s="282" t="s">
        <v>231</v>
      </c>
      <c r="B1" s="282"/>
      <c r="C1" s="282"/>
      <c r="D1" s="282"/>
      <c r="E1" s="282"/>
    </row>
    <row r="2" spans="1:6" thickBot="1" x14ac:dyDescent="0.4"/>
    <row r="3" spans="1:6" ht="29.25" customHeight="1" thickBot="1" x14ac:dyDescent="0.4">
      <c r="A3" s="204" t="s">
        <v>230</v>
      </c>
      <c r="B3" s="205" t="s">
        <v>202</v>
      </c>
      <c r="C3" s="205" t="s">
        <v>203</v>
      </c>
      <c r="D3" s="205" t="s">
        <v>220</v>
      </c>
      <c r="E3" s="206" t="s">
        <v>219</v>
      </c>
      <c r="F3" s="185"/>
    </row>
    <row r="4" spans="1:6" x14ac:dyDescent="0.25">
      <c r="A4" s="277">
        <v>1</v>
      </c>
      <c r="B4" s="283" t="s">
        <v>204</v>
      </c>
      <c r="C4" s="201" t="s">
        <v>204</v>
      </c>
      <c r="D4" s="202">
        <v>14.8</v>
      </c>
      <c r="E4" s="203" t="s">
        <v>211</v>
      </c>
    </row>
    <row r="5" spans="1:6" x14ac:dyDescent="0.25">
      <c r="A5" s="277"/>
      <c r="B5" s="284"/>
      <c r="C5" s="188" t="s">
        <v>205</v>
      </c>
      <c r="D5" s="20">
        <v>7</v>
      </c>
      <c r="E5" s="194" t="s">
        <v>212</v>
      </c>
    </row>
    <row r="6" spans="1:6" x14ac:dyDescent="0.25">
      <c r="A6" s="277"/>
      <c r="B6" s="284"/>
      <c r="C6" s="188" t="s">
        <v>206</v>
      </c>
      <c r="D6" s="20">
        <v>4.8</v>
      </c>
      <c r="E6" s="194" t="s">
        <v>212</v>
      </c>
    </row>
    <row r="7" spans="1:6" x14ac:dyDescent="0.25">
      <c r="A7" s="277"/>
      <c r="B7" s="284"/>
      <c r="C7" s="188" t="s">
        <v>207</v>
      </c>
      <c r="D7" s="20">
        <v>4</v>
      </c>
      <c r="E7" s="194" t="s">
        <v>212</v>
      </c>
    </row>
    <row r="8" spans="1:6" x14ac:dyDescent="0.25">
      <c r="A8" s="277"/>
      <c r="B8" s="284"/>
      <c r="C8" s="188" t="s">
        <v>208</v>
      </c>
      <c r="D8" s="20">
        <v>0.996</v>
      </c>
      <c r="E8" s="194" t="s">
        <v>212</v>
      </c>
    </row>
    <row r="9" spans="1:6" x14ac:dyDescent="0.25">
      <c r="A9" s="277"/>
      <c r="B9" s="284"/>
      <c r="C9" s="188" t="s">
        <v>209</v>
      </c>
      <c r="D9" s="20">
        <v>2.5</v>
      </c>
      <c r="E9" s="194" t="s">
        <v>212</v>
      </c>
    </row>
    <row r="10" spans="1:6" x14ac:dyDescent="0.25">
      <c r="A10" s="277"/>
      <c r="B10" s="284"/>
      <c r="C10" s="188" t="s">
        <v>210</v>
      </c>
      <c r="D10" s="20">
        <v>1.5</v>
      </c>
      <c r="E10" s="194" t="s">
        <v>212</v>
      </c>
    </row>
    <row r="11" spans="1:6" x14ac:dyDescent="0.25">
      <c r="A11" s="277"/>
      <c r="B11" s="285"/>
      <c r="C11" s="188" t="s">
        <v>214</v>
      </c>
      <c r="D11" s="20">
        <v>0.5</v>
      </c>
      <c r="E11" s="194" t="s">
        <v>212</v>
      </c>
    </row>
    <row r="12" spans="1:6" x14ac:dyDescent="0.25">
      <c r="A12" s="278"/>
      <c r="C12" s="175" t="s">
        <v>221</v>
      </c>
      <c r="D12" s="186">
        <f>SUM(D4:D11)</f>
        <v>36.096000000000004</v>
      </c>
      <c r="E12" s="194"/>
    </row>
    <row r="13" spans="1:6" x14ac:dyDescent="0.25">
      <c r="A13" s="279">
        <v>2</v>
      </c>
      <c r="B13" s="20" t="s">
        <v>213</v>
      </c>
      <c r="C13" s="188" t="s">
        <v>213</v>
      </c>
      <c r="D13" s="20">
        <v>9.9</v>
      </c>
      <c r="E13" s="194" t="s">
        <v>211</v>
      </c>
    </row>
    <row r="14" spans="1:6" x14ac:dyDescent="0.25">
      <c r="A14" s="278"/>
      <c r="C14" s="175" t="s">
        <v>221</v>
      </c>
      <c r="D14" s="190">
        <f>SUM(D13)</f>
        <v>9.9</v>
      </c>
      <c r="E14" s="195"/>
    </row>
    <row r="15" spans="1:6" x14ac:dyDescent="0.25">
      <c r="A15" s="279">
        <v>3</v>
      </c>
      <c r="B15" s="286" t="s">
        <v>215</v>
      </c>
      <c r="C15" s="189" t="s">
        <v>216</v>
      </c>
      <c r="D15" s="187">
        <v>42</v>
      </c>
      <c r="E15" s="195" t="s">
        <v>211</v>
      </c>
    </row>
    <row r="16" spans="1:6" x14ac:dyDescent="0.25">
      <c r="A16" s="277"/>
      <c r="B16" s="284"/>
      <c r="C16" s="189" t="s">
        <v>217</v>
      </c>
      <c r="D16" s="187">
        <v>13.6</v>
      </c>
      <c r="E16" s="195" t="s">
        <v>212</v>
      </c>
    </row>
    <row r="17" spans="1:5" x14ac:dyDescent="0.25">
      <c r="A17" s="277"/>
      <c r="B17" s="285"/>
      <c r="C17" s="189" t="s">
        <v>218</v>
      </c>
      <c r="D17" s="187">
        <v>5</v>
      </c>
      <c r="E17" s="195" t="s">
        <v>212</v>
      </c>
    </row>
    <row r="18" spans="1:5" ht="15.75" thickBot="1" x14ac:dyDescent="0.3">
      <c r="A18" s="277"/>
      <c r="C18" s="207" t="s">
        <v>221</v>
      </c>
      <c r="D18" s="208">
        <f>SUM(D15:D17)</f>
        <v>60.6</v>
      </c>
      <c r="E18" s="209"/>
    </row>
    <row r="19" spans="1:5" thickBot="1" x14ac:dyDescent="0.4">
      <c r="A19" s="210"/>
      <c r="B19" s="211" t="s">
        <v>197</v>
      </c>
      <c r="C19" s="212"/>
      <c r="D19" s="205">
        <f>D12+D14+D18</f>
        <v>106.596</v>
      </c>
      <c r="E19" s="213" t="s">
        <v>229</v>
      </c>
    </row>
    <row r="20" spans="1:5" ht="14.45" x14ac:dyDescent="0.35">
      <c r="A20" s="196"/>
      <c r="B20" s="197"/>
      <c r="C20" s="198"/>
      <c r="D20" s="199"/>
      <c r="E20" s="200"/>
    </row>
    <row r="21" spans="1:5" ht="14.45" x14ac:dyDescent="0.35">
      <c r="A21" s="196"/>
      <c r="B21" s="197"/>
      <c r="C21" s="198"/>
      <c r="D21" s="199"/>
      <c r="E21" s="200"/>
    </row>
    <row r="22" spans="1:5" thickBot="1" x14ac:dyDescent="0.4"/>
    <row r="23" spans="1:5" ht="30" customHeight="1" thickBot="1" x14ac:dyDescent="0.4">
      <c r="A23" s="217" t="s">
        <v>230</v>
      </c>
      <c r="B23" s="280" t="s">
        <v>227</v>
      </c>
      <c r="C23" s="281"/>
      <c r="D23" s="205" t="s">
        <v>228</v>
      </c>
      <c r="E23" s="206" t="s">
        <v>226</v>
      </c>
    </row>
    <row r="24" spans="1:5" ht="14.45" x14ac:dyDescent="0.35">
      <c r="A24" s="214">
        <v>1</v>
      </c>
      <c r="B24" s="287" t="s">
        <v>233</v>
      </c>
      <c r="C24" s="287"/>
      <c r="D24" s="215" t="s">
        <v>222</v>
      </c>
      <c r="E24" s="216"/>
    </row>
    <row r="25" spans="1:5" ht="29.1" x14ac:dyDescent="0.35">
      <c r="A25" s="218">
        <v>2</v>
      </c>
      <c r="B25" s="287" t="s">
        <v>234</v>
      </c>
      <c r="C25" s="287"/>
      <c r="D25" s="219" t="s">
        <v>222</v>
      </c>
      <c r="E25" s="220" t="s">
        <v>232</v>
      </c>
    </row>
    <row r="26" spans="1:5" thickBot="1" x14ac:dyDescent="0.4">
      <c r="A26" s="191">
        <v>3</v>
      </c>
      <c r="B26" s="276" t="s">
        <v>224</v>
      </c>
      <c r="C26" s="276"/>
      <c r="D26" s="192" t="s">
        <v>223</v>
      </c>
      <c r="E26" s="193" t="s">
        <v>225</v>
      </c>
    </row>
  </sheetData>
  <mergeCells count="10">
    <mergeCell ref="A1:E1"/>
    <mergeCell ref="B4:B11"/>
    <mergeCell ref="B15:B17"/>
    <mergeCell ref="B25:C25"/>
    <mergeCell ref="B24:C24"/>
    <mergeCell ref="B26:C26"/>
    <mergeCell ref="A4:A12"/>
    <mergeCell ref="A13:A14"/>
    <mergeCell ref="A15:A18"/>
    <mergeCell ref="B23:C23"/>
  </mergeCells>
  <pageMargins left="0.7" right="0.7" top="0.75" bottom="0.75" header="0.3" footer="0.3"/>
  <pageSetup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sample_new</vt:lpstr>
      <vt:lpstr>ABC</vt:lpstr>
      <vt:lpstr>Sheet1</vt:lpstr>
      <vt:lpstr>Sheet2</vt:lpstr>
      <vt:lpstr>Sheet3</vt:lpstr>
      <vt:lpstr>Sheet5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2021-07-18T04:46:33Z</dcterms:modified>
</cp:coreProperties>
</file>